
<file path=[Content_Types].xml><?xml version="1.0" encoding="utf-8"?>
<Types xmlns="http://schemas.openxmlformats.org/package/2006/content-types">
  <Default Extension="vml" ContentType="application/vnd.openxmlformats-officedocument.vmlDrawing"/>
  <Default Extension="wmf" ContentType="image/x-wmf"/>
  <Default Extension="png" ContentType="image/png"/>
  <Default Extension="jpg" ContentType="image/jpeg"/>
  <Default Extension="jpeg" ContentType="image/jpeg"/>
  <Default Extension="xml" ContentType="application/xml"/>
  <Default Extension="emf" ContentType="image/x-emf"/>
  <Default Extension="rels" ContentType="application/vnd.openxmlformats-package.relationships+xml"/>
  <Default Extension="bin" ContentType="application/vnd.openxmlformats-officedocument.oleObject"/>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worksheets/sheet10.xml" ContentType="application/vnd.openxmlformats-officedocument.spreadsheetml.worksheet+xml"/>
  <Override PartName="/xl/externalLinks/externalLink14.xml" ContentType="application/vnd.openxmlformats-officedocument.spreadsheetml.externalLink+xml"/>
  <Override PartName="/xl/externalLinks/externalLink7.xml" ContentType="application/vnd.openxmlformats-officedocument.spreadsheetml.externalLink+xml"/>
  <Override PartName="/xl/externalLinks/externalLink46.xml" ContentType="application/vnd.openxmlformats-officedocument.spreadsheetml.externalLink+xml"/>
  <Override PartName="/xl/externalLinks/externalLink31.xml" ContentType="application/vnd.openxmlformats-officedocument.spreadsheetml.externalLink+xml"/>
  <Override PartName="/xl/externalLinks/externalLink37.xml" ContentType="application/vnd.openxmlformats-officedocument.spreadsheetml.externalLink+xml"/>
  <Override PartName="/xl/externalLinks/externalLink19.xml" ContentType="application/vnd.openxmlformats-officedocument.spreadsheetml.externalLink+xml"/>
  <Override PartName="/xl/externalLinks/externalLink9.xml" ContentType="application/vnd.openxmlformats-officedocument.spreadsheetml.externalLink+xml"/>
  <Override PartName="/xl/externalLinks/externalLink53.xml" ContentType="application/vnd.openxmlformats-officedocument.spreadsheetml.externalLink+xml"/>
  <Override PartName="/xl/externalLinks/externalLink26.xml" ContentType="application/vnd.openxmlformats-officedocument.spreadsheetml.externalLink+xml"/>
  <Override PartName="/xl/externalLinks/externalLink18.xml" ContentType="application/vnd.openxmlformats-officedocument.spreadsheetml.externalLink+xml"/>
  <Override PartName="/xl/externalLinks/externalLink20.xml" ContentType="application/vnd.openxmlformats-officedocument.spreadsheetml.externalLink+xml"/>
  <Override PartName="/xl/externalLinks/externalLink11.xml" ContentType="application/vnd.openxmlformats-officedocument.spreadsheetml.externalLink+xml"/>
  <Override PartName="/xl/externalLinks/externalLink50.xml" ContentType="application/vnd.openxmlformats-officedocument.spreadsheetml.externalLink+xml"/>
  <Override PartName="/xl/externalLinks/externalLink25.xml" ContentType="application/vnd.openxmlformats-officedocument.spreadsheetml.externalLink+xml"/>
  <Override PartName="/xl/externalLinks/externalLink21.xml" ContentType="application/vnd.openxmlformats-officedocument.spreadsheetml.externalLink+xml"/>
  <Override PartName="/xl/worksheets/sheet6.xml" ContentType="application/vnd.openxmlformats-officedocument.spreadsheetml.worksheet+xml"/>
  <Override PartName="/xl/externalLinks/externalLink22.xml" ContentType="application/vnd.openxmlformats-officedocument.spreadsheetml.externalLink+xml"/>
  <Override PartName="/xl/externalLinks/externalLink61.xml" ContentType="application/vnd.openxmlformats-officedocument.spreadsheetml.externalLink+xml"/>
  <Override PartName="/xl/externalLinks/externalLink1.xml" ContentType="application/vnd.openxmlformats-officedocument.spreadsheetml.externalLink+xml"/>
  <Override PartName="/xl/externalLinks/externalLink17.xml" ContentType="application/vnd.openxmlformats-officedocument.spreadsheetml.externalLink+xml"/>
  <Override PartName="/xl/externalLinks/externalLink52.xml" ContentType="application/vnd.openxmlformats-officedocument.spreadsheetml.externalLink+xml"/>
  <Override PartName="/xl/externalLinks/externalLink10.xml" ContentType="application/vnd.openxmlformats-officedocument.spreadsheetml.externalLink+xml"/>
  <Override PartName="/xl/externalLinks/externalLink23.xml" ContentType="application/vnd.openxmlformats-officedocument.spreadsheetml.externalLink+xml"/>
  <Override PartName="/xl/externalLinks/externalLink29.xml" ContentType="application/vnd.openxmlformats-officedocument.spreadsheetml.externalLink+xml"/>
  <Override PartName="/xl/worksheets/sheet13.xml" ContentType="application/vnd.openxmlformats-officedocument.spreadsheetml.worksheet+xml"/>
  <Override PartName="/xl/externalLinks/externalLink41.xml" ContentType="application/vnd.openxmlformats-officedocument.spreadsheetml.externalLink+xml"/>
  <Override PartName="/xl/externalLinks/externalLink38.xml" ContentType="application/vnd.openxmlformats-officedocument.spreadsheetml.externalLink+xml"/>
  <Override PartName="/xl/externalLinks/externalLink27.xml" ContentType="application/vnd.openxmlformats-officedocument.spreadsheetml.externalLink+xml"/>
  <Override PartName="/xl/worksheets/sheet19.xml" ContentType="application/vnd.openxmlformats-officedocument.spreadsheetml.worksheet+xml"/>
  <Override PartName="/xl/externalLinks/externalLink39.xml" ContentType="application/vnd.openxmlformats-officedocument.spreadsheetml.externalLink+xml"/>
  <Override PartName="/xl/worksheets/sheet12.xml" ContentType="application/vnd.openxmlformats-officedocument.spreadsheetml.worksheet+xml"/>
  <Override PartName="/xl/externalLinks/externalLink36.xml" ContentType="application/vnd.openxmlformats-officedocument.spreadsheetml.externalLink+xml"/>
  <Override PartName="/xl/worksheets/sheet25.xml" ContentType="application/vnd.openxmlformats-officedocument.spreadsheetml.worksheet+xml"/>
  <Override PartName="/xl/worksheets/sheet5.xml" ContentType="application/vnd.openxmlformats-officedocument.spreadsheetml.worksheet+xml"/>
  <Override PartName="/xl/externalLinks/externalLink40.xml" ContentType="application/vnd.openxmlformats-officedocument.spreadsheetml.externalLink+xml"/>
  <Override PartName="/xl/externalLinks/externalLink8.xml" ContentType="application/vnd.openxmlformats-officedocument.spreadsheetml.externalLink+xml"/>
  <Override PartName="/xl/worksheets/sheet23.xml" ContentType="application/vnd.openxmlformats-officedocument.spreadsheetml.worksheet+xml"/>
  <Override PartName="/xl/externalLinks/externalLink43.xml" ContentType="application/vnd.openxmlformats-officedocument.spreadsheetml.externalLink+xml"/>
  <Override PartName="/xl/externalLinks/externalLink62.xml" ContentType="application/vnd.openxmlformats-officedocument.spreadsheetml.externalLink+xml"/>
  <Override PartName="/xl/externalLinks/externalLink2.xml" ContentType="application/vnd.openxmlformats-officedocument.spreadsheetml.externalLink+xml"/>
  <Override PartName="/xl/externalLinks/externalLink42.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worksheets/sheet3.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worksheets/sheet7.xml" ContentType="application/vnd.openxmlformats-officedocument.spreadsheetml.worksheet+xml"/>
  <Override PartName="/xl/externalLinks/externalLink35.xml" ContentType="application/vnd.openxmlformats-officedocument.spreadsheetml.externalLink+xml"/>
  <Override PartName="/xl/externalLinks/externalLink45.xml" ContentType="application/vnd.openxmlformats-officedocument.spreadsheetml.externalLink+xml"/>
  <Override PartName="/xl/externalLinks/externalLink28.xml" ContentType="application/vnd.openxmlformats-officedocument.spreadsheetml.externalLink+xml"/>
  <Override PartName="/xl/worksheets/sheet11.xml" ContentType="application/vnd.openxmlformats-officedocument.spreadsheetml.worksheet+xml"/>
  <Override PartName="/xl/externalLinks/externalLink54.xml" ContentType="application/vnd.openxmlformats-officedocument.spreadsheetml.externalLink+xml"/>
  <Override PartName="/xl/externalLinks/externalLink16.xml" ContentType="application/vnd.openxmlformats-officedocument.spreadsheetml.externalLink+xml"/>
  <Override PartName="/xl/externalLinks/externalLink55.xml" ContentType="application/vnd.openxmlformats-officedocument.spreadsheetml.externalLink+xml"/>
  <Override PartName="/xl/worksheets/sheet24.xml" ContentType="application/vnd.openxmlformats-officedocument.spreadsheetml.worksheet+xml"/>
  <Override PartName="/xl/externalLinks/externalLink51.xml" ContentType="application/vnd.openxmlformats-officedocument.spreadsheetml.externalLink+xml"/>
  <Override PartName="/xl/externalLinks/externalLink57.xml" ContentType="application/vnd.openxmlformats-officedocument.spreadsheetml.externalLink+xml"/>
  <Override PartName="/xl/externalLinks/externalLink64.xml" ContentType="application/vnd.openxmlformats-officedocument.spreadsheetml.externalLink+xml"/>
  <Override PartName="/xl/worksheets/sheet27.xml" ContentType="application/vnd.openxmlformats-officedocument.spreadsheetml.worksheet+xml"/>
  <Override PartName="/xl/externalLinks/externalLink63.xml" ContentType="application/vnd.openxmlformats-officedocument.spreadsheetml.externalLink+xml"/>
  <Override PartName="/xl/externalLinks/externalLink59.xml" ContentType="application/vnd.openxmlformats-officedocument.spreadsheetml.externalLink+xml"/>
  <Override PartName="/xl/externalLinks/externalLink56.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worksheets/sheet18.xml" ContentType="application/vnd.openxmlformats-officedocument.spreadsheetml.worksheet+xml"/>
  <Override PartName="/xl/externalLinks/externalLink34.xml" ContentType="application/vnd.openxmlformats-officedocument.spreadsheetml.externalLink+xml"/>
  <Override PartName="/xl/worksheets/sheet2.xml" ContentType="application/vnd.openxmlformats-officedocument.spreadsheetml.worksheet+xml"/>
  <Override PartName="/xl/drawings/drawing1.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worksheets/sheet14.xml" ContentType="application/vnd.openxmlformats-officedocument.spreadsheetml.worksheet+xml"/>
  <Override PartName="/xl/externalLinks/externalLink44.xml" ContentType="application/vnd.openxmlformats-officedocument.spreadsheetml.externalLink+xml"/>
  <Override PartName="/xl/worksheets/sheet21.xml" ContentType="application/vnd.openxmlformats-officedocument.spreadsheetml.worksheet+xml"/>
  <Override PartName="/xl/externalLinks/externalLink4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48.xml" ContentType="application/vnd.openxmlformats-officedocument.spreadsheetml.externalLink+xml"/>
  <Override PartName="/xl/worksheets/sheet22.xml" ContentType="application/vnd.openxmlformats-officedocument.spreadsheetml.worksheet+xml"/>
  <Override PartName="/xl/externalLinks/externalLink49.xml" ContentType="application/vnd.openxmlformats-officedocument.spreadsheetml.externalLink+xml"/>
  <Override PartName="/xl/worksheets/sheet20.xml" ContentType="application/vnd.openxmlformats-officedocument.spreadsheetml.worksheet+xml"/>
  <Override PartName="/xl/worksheets/sheet17.xml" ContentType="application/vnd.openxmlformats-officedocument.spreadsheetml.worksheet+xml"/>
  <Override PartName="/xl/worksheets/sheet15.xml" ContentType="application/vnd.openxmlformats-officedocument.spreadsheetml.worksheet+xml"/>
  <Override PartName="/xl/externalLinks/externalLink13.xml" ContentType="application/vnd.openxmlformats-officedocument.spreadsheetml.externalLink+xml"/>
  <Override PartName="/xl/worksheets/sheet26.xml" ContentType="application/vnd.openxmlformats-officedocument.spreadsheetml.worksheet+xml"/>
  <Override PartName="/xl/worksheets/sheet28.xml" ContentType="application/vnd.openxmlformats-officedocument.spreadsheetml.worksheet+xml"/>
  <Override PartName="/xl/externalLinks/externalLink60.xml" ContentType="application/vnd.openxmlformats-officedocument.spreadsheetml.externalLink+xml"/>
  <Override PartName="/xl/externalLinks/externalLink30.xml" ContentType="application/vnd.openxmlformats-officedocument.spreadsheetml.externalLink+xml"/>
  <Override PartName="/xl/worksheets/sheet4.xml" ContentType="application/vnd.openxmlformats-officedocument.spreadsheetml.worksheet+xml"/>
  <Override PartName="/xl/comments3.xml" ContentType="application/vnd.openxmlformats-officedocument.spreadsheetml.comments+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comments2.xml" ContentType="application/vnd.openxmlformats-officedocument.spreadsheetml.comments+xml"/>
  <Override PartName="/xl/externalLinks/externalLink33.xml" ContentType="application/vnd.openxmlformats-officedocument.spreadsheetml.externalLink+xml"/>
  <Override PartName="/xl/externalLinks/externalLink58.xml" ContentType="application/vnd.openxmlformats-officedocument.spreadsheetml.externalLink+xml"/>
  <Override PartName="/xl/comments1.xml" ContentType="application/vnd.openxmlformats-officedocument.spreadsheetml.comments+xml"/>
  <Override PartName="/xl/styles.xml" ContentType="application/vnd.openxmlformats-officedocument.spreadsheetml.styles+xml"/>
  <Override PartName="/xl/worksheets/sheet16.xml" ContentType="application/vnd.openxmlformats-officedocument.spreadsheetml.worksheet+xml"/>
  <Override PartName="/xl/externalLinks/externalLink67.xml" ContentType="application/vnd.openxmlformats-officedocument.spreadsheetml.externalLink+xml"/>
  <Override PartName="/xl/workbook.xml" ContentType="application/vnd.openxmlformats-officedocument.spreadsheetml.sheet.main+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hidePivotFieldList="1"/>
  <bookViews>
    <workbookView xWindow="360" yWindow="15" windowWidth="20955" windowHeight="9720"/>
  </bookViews>
  <sheets>
    <sheet name="1" sheetId="28" r:id="rId68"/>
    <sheet name="2" sheetId="29" r:id="rId69"/>
    <sheet name="3" sheetId="30" r:id="rId70"/>
    <sheet name="Лист2" sheetId="84" state="hidden" r:id="rId71"/>
    <sheet name="2.1.3 Расчет аморт." sheetId="4" state="hidden" r:id="rId72"/>
    <sheet name="2.1.5 Рег. долги (заявка)" sheetId="91" state="hidden" r:id="rId73"/>
    <sheet name="2.2. Кор.НВВ" sheetId="9" state="hidden" r:id="rId74"/>
    <sheet name="Лист3" sheetId="85" state="hidden" r:id="rId75"/>
    <sheet name="2.20 Расчет резерва пункт 30" sheetId="33" state="hidden" r:id="rId76"/>
    <sheet name="2.20.1. вспом. для РСД" sheetId="83" state="hidden" r:id="rId77"/>
    <sheet name="2.20 резерв расчет" sheetId="55" state="hidden" r:id="rId78"/>
    <sheet name="Налог на прибыль факт 2022" sheetId="95" state="hidden" r:id="rId79"/>
    <sheet name="522-ФЗ_2022" sheetId="76" state="hidden" r:id="rId80"/>
    <sheet name="2.21 Выпадающие" sheetId="51" state="hidden" r:id="rId81"/>
    <sheet name="УО 2022" sheetId="42" state="hidden" r:id="rId82"/>
    <sheet name="УО 2023" sheetId="43" state="hidden" r:id="rId83"/>
    <sheet name="Сальдо прочих" sheetId="40" state="hidden" r:id="rId84"/>
    <sheet name="Концессия факт" sheetId="35" state="hidden" r:id="rId85"/>
    <sheet name="Концессия план" sheetId="36" state="hidden" r:id="rId86"/>
    <sheet name="Концессия Амортиз. 2022" sheetId="79" state="hidden" r:id="rId87"/>
    <sheet name="COVID 2022" sheetId="73" state="hidden" r:id="rId88"/>
    <sheet name="Ковид" sheetId="37" state="hidden" r:id="rId89"/>
    <sheet name="522-ФЗ" sheetId="39" state="hidden" r:id="rId90"/>
    <sheet name="УО 2023 план" sheetId="71" state="hidden" r:id="rId91"/>
    <sheet name="СД факт 2022" sheetId="90" state="hidden" r:id="rId92"/>
    <sheet name="Сходимость 2023-2024" sheetId="74" state="hidden" r:id="rId93"/>
    <sheet name="выпад. по ТП" sheetId="57" state="hidden" r:id="rId94"/>
    <sheet name="2.19. Расчет факт. НВВ содерж" sheetId="32" state="hidden" r:id="rId95"/>
  </sheets>
  <externalReferences>
    <externalReference r:id="rId1"/>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a" localSheetId="5">#REF!</definedName>
    <definedName name="\a">#REF!</definedName>
    <definedName name="\m" localSheetId="5">#REF!</definedName>
    <definedName name="\m">#REF!</definedName>
    <definedName name="\n" localSheetId="5">#REF!</definedName>
    <definedName name="\n">#REF!</definedName>
    <definedName name="\o" localSheetId="5">#REF!</definedName>
    <definedName name="\o">#REF!</definedName>
    <definedName name="______________________________________M8">#N/A</definedName>
    <definedName name="______________________________________M9">#N/A</definedName>
    <definedName name="______________________________________q11">#N/A</definedName>
    <definedName name="______________________________________q15">#N/A</definedName>
    <definedName name="______________________________________q17">#N/A</definedName>
    <definedName name="______________________________________q2">#N/A</definedName>
    <definedName name="______________________________________q3">#N/A</definedName>
    <definedName name="______________________________________q4">#N/A</definedName>
    <definedName name="______________________________________q5">#N/A</definedName>
    <definedName name="______________________________________q6">#N/A</definedName>
    <definedName name="______________________________________q7">#N/A</definedName>
    <definedName name="______________________________________q8">#N/A</definedName>
    <definedName name="______________________________________q9">#N/A</definedName>
    <definedName name="_____________________________________M8">#N/A</definedName>
    <definedName name="_____________________________________M9">#N/A</definedName>
    <definedName name="_____________________________________q11">#N/A</definedName>
    <definedName name="_____________________________________q15">#N/A</definedName>
    <definedName name="_____________________________________q17">#N/A</definedName>
    <definedName name="_____________________________________q2">#N/A</definedName>
    <definedName name="_____________________________________q3">#N/A</definedName>
    <definedName name="_____________________________________q4">#N/A</definedName>
    <definedName name="_____________________________________q5">#N/A</definedName>
    <definedName name="_____________________________________q6">#N/A</definedName>
    <definedName name="_____________________________________q7">#N/A</definedName>
    <definedName name="_____________________________________q8">#N/A</definedName>
    <definedName name="_____________________________________q9">#N/A</definedName>
    <definedName name="____________________________________FY1">#N/A</definedName>
    <definedName name="____________________________________M8">#N/A</definedName>
    <definedName name="____________________________________M9">#N/A</definedName>
    <definedName name="____________________________________q11">#N/A</definedName>
    <definedName name="____________________________________q15">#N/A</definedName>
    <definedName name="____________________________________q17">#N/A</definedName>
    <definedName name="____________________________________q2">#N/A</definedName>
    <definedName name="____________________________________q3">#N/A</definedName>
    <definedName name="____________________________________q4">#N/A</definedName>
    <definedName name="____________________________________q5">#N/A</definedName>
    <definedName name="____________________________________q6">#N/A</definedName>
    <definedName name="____________________________________q7">#N/A</definedName>
    <definedName name="____________________________________q8">#N/A</definedName>
    <definedName name="____________________________________q9">#N/A</definedName>
    <definedName name="____________________________________r">#N/A</definedName>
    <definedName name="___________________________________FY1">#N/A</definedName>
    <definedName name="___________________________________M8">#N/A</definedName>
    <definedName name="___________________________________M9">#N/A</definedName>
    <definedName name="___________________________________q11">#N/A</definedName>
    <definedName name="___________________________________q15">#N/A</definedName>
    <definedName name="___________________________________q17">#N/A</definedName>
    <definedName name="___________________________________q2">#N/A</definedName>
    <definedName name="___________________________________q3">#N/A</definedName>
    <definedName name="___________________________________q4">#N/A</definedName>
    <definedName name="___________________________________q5">#N/A</definedName>
    <definedName name="___________________________________q6">#N/A</definedName>
    <definedName name="___________________________________q7">#N/A</definedName>
    <definedName name="___________________________________q8">#N/A</definedName>
    <definedName name="___________________________________q9">#N/A</definedName>
    <definedName name="___________________________________r">#N/A</definedName>
    <definedName name="__________________________________dat1" localSheetId="5">#REF!</definedName>
    <definedName name="__________________________________dat1">#REF!</definedName>
    <definedName name="__________________________________dat10" localSheetId="5">#REF!</definedName>
    <definedName name="__________________________________dat10">#REF!</definedName>
    <definedName name="__________________________________dat11" localSheetId="5">#REF!</definedName>
    <definedName name="__________________________________dat11">#REF!</definedName>
    <definedName name="__________________________________dat12" localSheetId="5">#REF!</definedName>
    <definedName name="__________________________________dat12">#REF!</definedName>
    <definedName name="__________________________________dat13" localSheetId="5">#REF!</definedName>
    <definedName name="__________________________________dat13">#REF!</definedName>
    <definedName name="__________________________________dat14" localSheetId="5">#REF!</definedName>
    <definedName name="__________________________________dat14">#REF!</definedName>
    <definedName name="__________________________________dat15" localSheetId="5">#REF!</definedName>
    <definedName name="__________________________________dat15">#REF!</definedName>
    <definedName name="__________________________________dat16" localSheetId="5">#REF!</definedName>
    <definedName name="__________________________________dat16">#REF!</definedName>
    <definedName name="__________________________________dat17" localSheetId="5">#REF!</definedName>
    <definedName name="__________________________________dat17">#REF!</definedName>
    <definedName name="__________________________________dat18" localSheetId="5">#REF!</definedName>
    <definedName name="__________________________________dat18">#REF!</definedName>
    <definedName name="__________________________________dat19" localSheetId="5">#REF!</definedName>
    <definedName name="__________________________________dat19">#REF!</definedName>
    <definedName name="__________________________________dat2" localSheetId="5">#REF!</definedName>
    <definedName name="__________________________________dat2">#REF!</definedName>
    <definedName name="__________________________________dat20" localSheetId="5">#REF!</definedName>
    <definedName name="__________________________________dat20">#REF!</definedName>
    <definedName name="__________________________________dat21" localSheetId="5">#REF!</definedName>
    <definedName name="__________________________________dat21">#REF!</definedName>
    <definedName name="__________________________________dat22" localSheetId="5">#REF!</definedName>
    <definedName name="__________________________________dat22">#REF!</definedName>
    <definedName name="__________________________________dat23" localSheetId="5">#REF!</definedName>
    <definedName name="__________________________________dat23">#REF!</definedName>
    <definedName name="__________________________________dat24" localSheetId="5">#REF!</definedName>
    <definedName name="__________________________________dat24">#REF!</definedName>
    <definedName name="__________________________________dat3" localSheetId="5">#REF!</definedName>
    <definedName name="__________________________________dat3">#REF!</definedName>
    <definedName name="__________________________________dat4" localSheetId="5">#REF!</definedName>
    <definedName name="__________________________________dat4">#REF!</definedName>
    <definedName name="__________________________________dat5" localSheetId="5">#REF!</definedName>
    <definedName name="__________________________________dat5">#REF!</definedName>
    <definedName name="__________________________________dat6" localSheetId="5">#REF!</definedName>
    <definedName name="__________________________________dat6">#REF!</definedName>
    <definedName name="__________________________________dat7" localSheetId="5">#REF!</definedName>
    <definedName name="__________________________________dat7">#REF!</definedName>
    <definedName name="__________________________________dat8" localSheetId="5">#REF!</definedName>
    <definedName name="__________________________________dat8">#REF!</definedName>
    <definedName name="__________________________________dat9" localSheetId="5">#REF!</definedName>
    <definedName name="__________________________________dat9">#REF!</definedName>
    <definedName name="__________________________________FY1">#N/A</definedName>
    <definedName name="__________________________________M8">#N/A</definedName>
    <definedName name="__________________________________M9">#N/A</definedName>
    <definedName name="__________________________________Num2" localSheetId="5">#REF!</definedName>
    <definedName name="__________________________________Num2">#REF!</definedName>
    <definedName name="__________________________________q11">#N/A</definedName>
    <definedName name="__________________________________q15">#N/A</definedName>
    <definedName name="__________________________________q17">#N/A</definedName>
    <definedName name="__________________________________q2">#N/A</definedName>
    <definedName name="__________________________________q3">#N/A</definedName>
    <definedName name="__________________________________q4">#N/A</definedName>
    <definedName name="__________________________________q5">#N/A</definedName>
    <definedName name="__________________________________q6">#N/A</definedName>
    <definedName name="__________________________________q7">#N/A</definedName>
    <definedName name="__________________________________q8">#N/A</definedName>
    <definedName name="__________________________________q9">#N/A</definedName>
    <definedName name="__________________________________r">#N/A</definedName>
    <definedName name="__________________________________SP1" localSheetId="5">[1]FES!#REF!</definedName>
    <definedName name="__________________________________SP1">[1]FES!#REF!</definedName>
    <definedName name="__________________________________SP10" localSheetId="5">[1]FES!#REF!</definedName>
    <definedName name="__________________________________SP10">[1]FES!#REF!</definedName>
    <definedName name="__________________________________SP11" localSheetId="5">[1]FES!#REF!</definedName>
    <definedName name="__________________________________SP11">[1]FES!#REF!</definedName>
    <definedName name="__________________________________SP12" localSheetId="5">[1]FES!#REF!</definedName>
    <definedName name="__________________________________SP12">[1]FES!#REF!</definedName>
    <definedName name="__________________________________SP13" localSheetId="5">[1]FES!#REF!</definedName>
    <definedName name="__________________________________SP13">[1]FES!#REF!</definedName>
    <definedName name="__________________________________SP14" localSheetId="5">[1]FES!#REF!</definedName>
    <definedName name="__________________________________SP14">[1]FES!#REF!</definedName>
    <definedName name="__________________________________SP15" localSheetId="5">[1]FES!#REF!</definedName>
    <definedName name="__________________________________SP15">[1]FES!#REF!</definedName>
    <definedName name="__________________________________SP16" localSheetId="5">[1]FES!#REF!</definedName>
    <definedName name="__________________________________SP16">[1]FES!#REF!</definedName>
    <definedName name="__________________________________SP17" localSheetId="5">[1]FES!#REF!</definedName>
    <definedName name="__________________________________SP17">[1]FES!#REF!</definedName>
    <definedName name="__________________________________SP18" localSheetId="5">[1]FES!#REF!</definedName>
    <definedName name="__________________________________SP18">[1]FES!#REF!</definedName>
    <definedName name="__________________________________SP19" localSheetId="5">[1]FES!#REF!</definedName>
    <definedName name="__________________________________SP19">[1]FES!#REF!</definedName>
    <definedName name="__________________________________SP2" localSheetId="5">[1]FES!#REF!</definedName>
    <definedName name="__________________________________SP2">[1]FES!#REF!</definedName>
    <definedName name="__________________________________SP20" localSheetId="5">[1]FES!#REF!</definedName>
    <definedName name="__________________________________SP20">[1]FES!#REF!</definedName>
    <definedName name="__________________________________SP3" localSheetId="5">[1]FES!#REF!</definedName>
    <definedName name="__________________________________SP3">[1]FES!#REF!</definedName>
    <definedName name="__________________________________SP4" localSheetId="5">[1]FES!#REF!</definedName>
    <definedName name="__________________________________SP4">[1]FES!#REF!</definedName>
    <definedName name="__________________________________SP5" localSheetId="5">[1]FES!#REF!</definedName>
    <definedName name="__________________________________SP5">[1]FES!#REF!</definedName>
    <definedName name="__________________________________SP7" localSheetId="5">[1]FES!#REF!</definedName>
    <definedName name="__________________________________SP7">[1]FES!#REF!</definedName>
    <definedName name="__________________________________SP8" localSheetId="5">[1]FES!#REF!</definedName>
    <definedName name="__________________________________SP8">[1]FES!#REF!</definedName>
    <definedName name="__________________________________SP9" localSheetId="5">[1]FES!#REF!</definedName>
    <definedName name="__________________________________SP9">[1]FES!#REF!</definedName>
    <definedName name="_________________________________dat1" localSheetId="5">#REF!</definedName>
    <definedName name="_________________________________dat1">#REF!</definedName>
    <definedName name="_________________________________dat10" localSheetId="5">#REF!</definedName>
    <definedName name="_________________________________dat10">#REF!</definedName>
    <definedName name="_________________________________dat11" localSheetId="5">#REF!</definedName>
    <definedName name="_________________________________dat11">#REF!</definedName>
    <definedName name="_________________________________dat12" localSheetId="5">#REF!</definedName>
    <definedName name="_________________________________dat12">#REF!</definedName>
    <definedName name="_________________________________dat13" localSheetId="5">#REF!</definedName>
    <definedName name="_________________________________dat13">#REF!</definedName>
    <definedName name="_________________________________dat14" localSheetId="5">#REF!</definedName>
    <definedName name="_________________________________dat14">#REF!</definedName>
    <definedName name="_________________________________dat15" localSheetId="5">#REF!</definedName>
    <definedName name="_________________________________dat15">#REF!</definedName>
    <definedName name="_________________________________dat16" localSheetId="5">#REF!</definedName>
    <definedName name="_________________________________dat16">#REF!</definedName>
    <definedName name="_________________________________dat17" localSheetId="5">#REF!</definedName>
    <definedName name="_________________________________dat17">#REF!</definedName>
    <definedName name="_________________________________dat18" localSheetId="5">#REF!</definedName>
    <definedName name="_________________________________dat18">#REF!</definedName>
    <definedName name="_________________________________dat19" localSheetId="5">#REF!</definedName>
    <definedName name="_________________________________dat19">#REF!</definedName>
    <definedName name="_________________________________dat2" localSheetId="5">#REF!</definedName>
    <definedName name="_________________________________dat2">#REF!</definedName>
    <definedName name="_________________________________dat20" localSheetId="5">#REF!</definedName>
    <definedName name="_________________________________dat20">#REF!</definedName>
    <definedName name="_________________________________dat21" localSheetId="5">#REF!</definedName>
    <definedName name="_________________________________dat21">#REF!</definedName>
    <definedName name="_________________________________dat22" localSheetId="5">#REF!</definedName>
    <definedName name="_________________________________dat22">#REF!</definedName>
    <definedName name="_________________________________dat23" localSheetId="5">#REF!</definedName>
    <definedName name="_________________________________dat23">#REF!</definedName>
    <definedName name="_________________________________dat24" localSheetId="5">#REF!</definedName>
    <definedName name="_________________________________dat24">#REF!</definedName>
    <definedName name="_________________________________dat3" localSheetId="5">#REF!</definedName>
    <definedName name="_________________________________dat3">#REF!</definedName>
    <definedName name="_________________________________dat4" localSheetId="5">#REF!</definedName>
    <definedName name="_________________________________dat4">#REF!</definedName>
    <definedName name="_________________________________dat5" localSheetId="5">#REF!</definedName>
    <definedName name="_________________________________dat5">#REF!</definedName>
    <definedName name="_________________________________dat6" localSheetId="5">#REF!</definedName>
    <definedName name="_________________________________dat6">#REF!</definedName>
    <definedName name="_________________________________dat7" localSheetId="5">#REF!</definedName>
    <definedName name="_________________________________dat7">#REF!</definedName>
    <definedName name="_________________________________dat8" localSheetId="5">#REF!</definedName>
    <definedName name="_________________________________dat8">#REF!</definedName>
    <definedName name="_________________________________dat9" localSheetId="5">#REF!</definedName>
    <definedName name="_________________________________dat9">#REF!</definedName>
    <definedName name="_________________________________FY1">#N/A</definedName>
    <definedName name="_________________________________M8">#N/A</definedName>
    <definedName name="_________________________________M9">#N/A</definedName>
    <definedName name="_________________________________Num2" localSheetId="5">#REF!</definedName>
    <definedName name="_________________________________Num2">#REF!</definedName>
    <definedName name="_________________________________q11">#N/A</definedName>
    <definedName name="_________________________________q15">#N/A</definedName>
    <definedName name="_________________________________q17">#N/A</definedName>
    <definedName name="_________________________________q2">#N/A</definedName>
    <definedName name="_________________________________q3">#N/A</definedName>
    <definedName name="_________________________________q4">#N/A</definedName>
    <definedName name="_________________________________q5">#N/A</definedName>
    <definedName name="_________________________________q6">#N/A</definedName>
    <definedName name="_________________________________q7">#N/A</definedName>
    <definedName name="_________________________________q8">#N/A</definedName>
    <definedName name="_________________________________q9">#N/A</definedName>
    <definedName name="_________________________________r">#N/A</definedName>
    <definedName name="_________________________________SP1" localSheetId="5">[1]FES!#REF!</definedName>
    <definedName name="_________________________________SP1">[1]FES!#REF!</definedName>
    <definedName name="_________________________________SP10" localSheetId="5">[1]FES!#REF!</definedName>
    <definedName name="_________________________________SP10">[1]FES!#REF!</definedName>
    <definedName name="_________________________________SP11" localSheetId="5">[1]FES!#REF!</definedName>
    <definedName name="_________________________________SP11">[1]FES!#REF!</definedName>
    <definedName name="_________________________________SP12" localSheetId="5">[1]FES!#REF!</definedName>
    <definedName name="_________________________________SP12">[1]FES!#REF!</definedName>
    <definedName name="_________________________________SP13" localSheetId="5">[1]FES!#REF!</definedName>
    <definedName name="_________________________________SP13">[1]FES!#REF!</definedName>
    <definedName name="_________________________________SP14" localSheetId="5">[1]FES!#REF!</definedName>
    <definedName name="_________________________________SP14">[1]FES!#REF!</definedName>
    <definedName name="_________________________________SP15" localSheetId="5">[1]FES!#REF!</definedName>
    <definedName name="_________________________________SP15">[1]FES!#REF!</definedName>
    <definedName name="_________________________________SP16" localSheetId="5">[1]FES!#REF!</definedName>
    <definedName name="_________________________________SP16">[1]FES!#REF!</definedName>
    <definedName name="_________________________________SP17" localSheetId="5">[1]FES!#REF!</definedName>
    <definedName name="_________________________________SP17">[1]FES!#REF!</definedName>
    <definedName name="_________________________________SP18" localSheetId="5">[1]FES!#REF!</definedName>
    <definedName name="_________________________________SP18">[1]FES!#REF!</definedName>
    <definedName name="_________________________________SP19" localSheetId="5">[1]FES!#REF!</definedName>
    <definedName name="_________________________________SP19">[1]FES!#REF!</definedName>
    <definedName name="_________________________________SP2" localSheetId="5">[1]FES!#REF!</definedName>
    <definedName name="_________________________________SP2">[1]FES!#REF!</definedName>
    <definedName name="_________________________________SP20" localSheetId="5">[1]FES!#REF!</definedName>
    <definedName name="_________________________________SP20">[1]FES!#REF!</definedName>
    <definedName name="_________________________________SP3" localSheetId="5">[1]FES!#REF!</definedName>
    <definedName name="_________________________________SP3">[1]FES!#REF!</definedName>
    <definedName name="_________________________________SP4" localSheetId="5">[1]FES!#REF!</definedName>
    <definedName name="_________________________________SP4">[1]FES!#REF!</definedName>
    <definedName name="_________________________________SP5" localSheetId="5">[1]FES!#REF!</definedName>
    <definedName name="_________________________________SP5">[1]FES!#REF!</definedName>
    <definedName name="_________________________________SP7" localSheetId="5">[1]FES!#REF!</definedName>
    <definedName name="_________________________________SP7">[1]FES!#REF!</definedName>
    <definedName name="_________________________________SP8" localSheetId="5">[1]FES!#REF!</definedName>
    <definedName name="_________________________________SP8">[1]FES!#REF!</definedName>
    <definedName name="_________________________________SP9" localSheetId="5">[1]FES!#REF!</definedName>
    <definedName name="_________________________________SP9">[1]FES!#REF!</definedName>
    <definedName name="________________________________dat1" localSheetId="5">#REF!</definedName>
    <definedName name="________________________________dat1">#REF!</definedName>
    <definedName name="________________________________dat10" localSheetId="5">#REF!</definedName>
    <definedName name="________________________________dat10">#REF!</definedName>
    <definedName name="________________________________dat11" localSheetId="5">#REF!</definedName>
    <definedName name="________________________________dat11">#REF!</definedName>
    <definedName name="________________________________dat12" localSheetId="5">#REF!</definedName>
    <definedName name="________________________________dat12">#REF!</definedName>
    <definedName name="________________________________dat13" localSheetId="5">#REF!</definedName>
    <definedName name="________________________________dat13">#REF!</definedName>
    <definedName name="________________________________dat14" localSheetId="5">#REF!</definedName>
    <definedName name="________________________________dat14">#REF!</definedName>
    <definedName name="________________________________dat15" localSheetId="5">#REF!</definedName>
    <definedName name="________________________________dat15">#REF!</definedName>
    <definedName name="________________________________dat16" localSheetId="5">#REF!</definedName>
    <definedName name="________________________________dat16">#REF!</definedName>
    <definedName name="________________________________dat17" localSheetId="5">#REF!</definedName>
    <definedName name="________________________________dat17">#REF!</definedName>
    <definedName name="________________________________dat18" localSheetId="5">#REF!</definedName>
    <definedName name="________________________________dat18">#REF!</definedName>
    <definedName name="________________________________dat19" localSheetId="5">#REF!</definedName>
    <definedName name="________________________________dat19">#REF!</definedName>
    <definedName name="________________________________dat2" localSheetId="5">#REF!</definedName>
    <definedName name="________________________________dat2">#REF!</definedName>
    <definedName name="________________________________dat20" localSheetId="5">#REF!</definedName>
    <definedName name="________________________________dat20">#REF!</definedName>
    <definedName name="________________________________dat21" localSheetId="5">#REF!</definedName>
    <definedName name="________________________________dat21">#REF!</definedName>
    <definedName name="________________________________dat22" localSheetId="5">#REF!</definedName>
    <definedName name="________________________________dat22">#REF!</definedName>
    <definedName name="________________________________dat23" localSheetId="5">#REF!</definedName>
    <definedName name="________________________________dat23">#REF!</definedName>
    <definedName name="________________________________dat24" localSheetId="5">#REF!</definedName>
    <definedName name="________________________________dat24">#REF!</definedName>
    <definedName name="________________________________dat3" localSheetId="5">#REF!</definedName>
    <definedName name="________________________________dat3">#REF!</definedName>
    <definedName name="________________________________dat4" localSheetId="5">#REF!</definedName>
    <definedName name="________________________________dat4">#REF!</definedName>
    <definedName name="________________________________dat5" localSheetId="5">#REF!</definedName>
    <definedName name="________________________________dat5">#REF!</definedName>
    <definedName name="________________________________dat6" localSheetId="5">#REF!</definedName>
    <definedName name="________________________________dat6">#REF!</definedName>
    <definedName name="________________________________dat7" localSheetId="5">#REF!</definedName>
    <definedName name="________________________________dat7">#REF!</definedName>
    <definedName name="________________________________dat8" localSheetId="5">#REF!</definedName>
    <definedName name="________________________________dat8">#REF!</definedName>
    <definedName name="________________________________dat9" localSheetId="5">#REF!</definedName>
    <definedName name="________________________________dat9">#REF!</definedName>
    <definedName name="________________________________FY1">#N/A</definedName>
    <definedName name="________________________________M8">#N/A</definedName>
    <definedName name="________________________________M9">#N/A</definedName>
    <definedName name="________________________________Num2" localSheetId="5">#REF!</definedName>
    <definedName name="________________________________Num2">#REF!</definedName>
    <definedName name="________________________________q11">#N/A</definedName>
    <definedName name="________________________________q15">#N/A</definedName>
    <definedName name="________________________________q17">#N/A</definedName>
    <definedName name="________________________________q2">#N/A</definedName>
    <definedName name="________________________________q3">#N/A</definedName>
    <definedName name="________________________________q4">#N/A</definedName>
    <definedName name="________________________________q5">#N/A</definedName>
    <definedName name="________________________________q6">#N/A</definedName>
    <definedName name="________________________________q7">#N/A</definedName>
    <definedName name="________________________________q8">#N/A</definedName>
    <definedName name="________________________________q9">#N/A</definedName>
    <definedName name="________________________________r">#N/A</definedName>
    <definedName name="________________________________SP1" localSheetId="5">[1]FES!#REF!</definedName>
    <definedName name="________________________________SP1">[1]FES!#REF!</definedName>
    <definedName name="________________________________SP10" localSheetId="5">[1]FES!#REF!</definedName>
    <definedName name="________________________________SP10">[1]FES!#REF!</definedName>
    <definedName name="________________________________SP11" localSheetId="5">[1]FES!#REF!</definedName>
    <definedName name="________________________________SP11">[1]FES!#REF!</definedName>
    <definedName name="________________________________SP12" localSheetId="5">[1]FES!#REF!</definedName>
    <definedName name="________________________________SP12">[1]FES!#REF!</definedName>
    <definedName name="________________________________SP13" localSheetId="5">[1]FES!#REF!</definedName>
    <definedName name="________________________________SP13">[1]FES!#REF!</definedName>
    <definedName name="________________________________SP14" localSheetId="5">[1]FES!#REF!</definedName>
    <definedName name="________________________________SP14">[1]FES!#REF!</definedName>
    <definedName name="________________________________SP15" localSheetId="5">[1]FES!#REF!</definedName>
    <definedName name="________________________________SP15">[1]FES!#REF!</definedName>
    <definedName name="________________________________SP16" localSheetId="5">[1]FES!#REF!</definedName>
    <definedName name="________________________________SP16">[1]FES!#REF!</definedName>
    <definedName name="________________________________SP17" localSheetId="5">[1]FES!#REF!</definedName>
    <definedName name="________________________________SP17">[1]FES!#REF!</definedName>
    <definedName name="________________________________SP18" localSheetId="5">[1]FES!#REF!</definedName>
    <definedName name="________________________________SP18">[1]FES!#REF!</definedName>
    <definedName name="________________________________SP19" localSheetId="5">[1]FES!#REF!</definedName>
    <definedName name="________________________________SP19">[1]FES!#REF!</definedName>
    <definedName name="________________________________SP2" localSheetId="5">[1]FES!#REF!</definedName>
    <definedName name="________________________________SP2">[1]FES!#REF!</definedName>
    <definedName name="________________________________SP20" localSheetId="5">[1]FES!#REF!</definedName>
    <definedName name="________________________________SP20">[1]FES!#REF!</definedName>
    <definedName name="________________________________SP3" localSheetId="5">[1]FES!#REF!</definedName>
    <definedName name="________________________________SP3">[1]FES!#REF!</definedName>
    <definedName name="________________________________SP4" localSheetId="5">[1]FES!#REF!</definedName>
    <definedName name="________________________________SP4">[1]FES!#REF!</definedName>
    <definedName name="________________________________SP5" localSheetId="5">[1]FES!#REF!</definedName>
    <definedName name="________________________________SP5">[1]FES!#REF!</definedName>
    <definedName name="________________________________SP7" localSheetId="5">[1]FES!#REF!</definedName>
    <definedName name="________________________________SP7">[1]FES!#REF!</definedName>
    <definedName name="________________________________SP8" localSheetId="5">[1]FES!#REF!</definedName>
    <definedName name="________________________________SP8">[1]FES!#REF!</definedName>
    <definedName name="________________________________SP9" localSheetId="5">[1]FES!#REF!</definedName>
    <definedName name="________________________________SP9">[1]FES!#REF!</definedName>
    <definedName name="_______________________________dat1" localSheetId="5">#REF!</definedName>
    <definedName name="_______________________________dat1">#REF!</definedName>
    <definedName name="_______________________________dat10" localSheetId="5">#REF!</definedName>
    <definedName name="_______________________________dat10">#REF!</definedName>
    <definedName name="_______________________________dat11" localSheetId="5">#REF!</definedName>
    <definedName name="_______________________________dat11">#REF!</definedName>
    <definedName name="_______________________________dat12" localSheetId="5">#REF!</definedName>
    <definedName name="_______________________________dat12">#REF!</definedName>
    <definedName name="_______________________________dat13" localSheetId="5">#REF!</definedName>
    <definedName name="_______________________________dat13">#REF!</definedName>
    <definedName name="_______________________________dat14" localSheetId="5">#REF!</definedName>
    <definedName name="_______________________________dat14">#REF!</definedName>
    <definedName name="_______________________________dat15" localSheetId="5">#REF!</definedName>
    <definedName name="_______________________________dat15">#REF!</definedName>
    <definedName name="_______________________________dat16" localSheetId="5">#REF!</definedName>
    <definedName name="_______________________________dat16">#REF!</definedName>
    <definedName name="_______________________________dat17" localSheetId="5">#REF!</definedName>
    <definedName name="_______________________________dat17">#REF!</definedName>
    <definedName name="_______________________________dat18" localSheetId="5">#REF!</definedName>
    <definedName name="_______________________________dat18">#REF!</definedName>
    <definedName name="_______________________________dat19" localSheetId="5">#REF!</definedName>
    <definedName name="_______________________________dat19">#REF!</definedName>
    <definedName name="_______________________________dat2" localSheetId="5">#REF!</definedName>
    <definedName name="_______________________________dat2">#REF!</definedName>
    <definedName name="_______________________________dat20" localSheetId="5">#REF!</definedName>
    <definedName name="_______________________________dat20">#REF!</definedName>
    <definedName name="_______________________________dat21" localSheetId="5">#REF!</definedName>
    <definedName name="_______________________________dat21">#REF!</definedName>
    <definedName name="_______________________________dat22" localSheetId="5">#REF!</definedName>
    <definedName name="_______________________________dat22">#REF!</definedName>
    <definedName name="_______________________________dat23" localSheetId="5">#REF!</definedName>
    <definedName name="_______________________________dat23">#REF!</definedName>
    <definedName name="_______________________________dat24" localSheetId="5">#REF!</definedName>
    <definedName name="_______________________________dat24">#REF!</definedName>
    <definedName name="_______________________________dat3" localSheetId="5">#REF!</definedName>
    <definedName name="_______________________________dat3">#REF!</definedName>
    <definedName name="_______________________________dat4" localSheetId="5">#REF!</definedName>
    <definedName name="_______________________________dat4">#REF!</definedName>
    <definedName name="_______________________________dat5" localSheetId="5">#REF!</definedName>
    <definedName name="_______________________________dat5">#REF!</definedName>
    <definedName name="_______________________________dat6" localSheetId="5">#REF!</definedName>
    <definedName name="_______________________________dat6">#REF!</definedName>
    <definedName name="_______________________________dat7" localSheetId="5">#REF!</definedName>
    <definedName name="_______________________________dat7">#REF!</definedName>
    <definedName name="_______________________________dat8" localSheetId="5">#REF!</definedName>
    <definedName name="_______________________________dat8">#REF!</definedName>
    <definedName name="_______________________________dat9" localSheetId="5">#REF!</definedName>
    <definedName name="_______________________________dat9">#REF!</definedName>
    <definedName name="_______________________________FY1">#N/A</definedName>
    <definedName name="_______________________________M8">#N/A</definedName>
    <definedName name="_______________________________M9">#N/A</definedName>
    <definedName name="_______________________________Num2" localSheetId="5">#REF!</definedName>
    <definedName name="_______________________________Num2">#REF!</definedName>
    <definedName name="_______________________________q11">#N/A</definedName>
    <definedName name="_______________________________q15">#N/A</definedName>
    <definedName name="_______________________________q17">#N/A</definedName>
    <definedName name="_______________________________q2">#N/A</definedName>
    <definedName name="_______________________________q3">#N/A</definedName>
    <definedName name="_______________________________q4">#N/A</definedName>
    <definedName name="_______________________________q5">#N/A</definedName>
    <definedName name="_______________________________q6">#N/A</definedName>
    <definedName name="_______________________________q7">#N/A</definedName>
    <definedName name="_______________________________q8">#N/A</definedName>
    <definedName name="_______________________________q9">#N/A</definedName>
    <definedName name="_______________________________r">#N/A</definedName>
    <definedName name="_______________________________SP1" localSheetId="5">[1]FES!#REF!</definedName>
    <definedName name="_______________________________SP1">[1]FES!#REF!</definedName>
    <definedName name="_______________________________SP10" localSheetId="5">[1]FES!#REF!</definedName>
    <definedName name="_______________________________SP10">[1]FES!#REF!</definedName>
    <definedName name="_______________________________SP11" localSheetId="5">[1]FES!#REF!</definedName>
    <definedName name="_______________________________SP11">[1]FES!#REF!</definedName>
    <definedName name="_______________________________SP12" localSheetId="5">[1]FES!#REF!</definedName>
    <definedName name="_______________________________SP12">[1]FES!#REF!</definedName>
    <definedName name="_______________________________SP13" localSheetId="5">[1]FES!#REF!</definedName>
    <definedName name="_______________________________SP13">[1]FES!#REF!</definedName>
    <definedName name="_______________________________SP14" localSheetId="5">[1]FES!#REF!</definedName>
    <definedName name="_______________________________SP14">[1]FES!#REF!</definedName>
    <definedName name="_______________________________SP15" localSheetId="5">[1]FES!#REF!</definedName>
    <definedName name="_______________________________SP15">[1]FES!#REF!</definedName>
    <definedName name="_______________________________SP16" localSheetId="5">[1]FES!#REF!</definedName>
    <definedName name="_______________________________SP16">[1]FES!#REF!</definedName>
    <definedName name="_______________________________SP17" localSheetId="5">[1]FES!#REF!</definedName>
    <definedName name="_______________________________SP17">[1]FES!#REF!</definedName>
    <definedName name="_______________________________SP18" localSheetId="5">[1]FES!#REF!</definedName>
    <definedName name="_______________________________SP18">[1]FES!#REF!</definedName>
    <definedName name="_______________________________SP19" localSheetId="5">[1]FES!#REF!</definedName>
    <definedName name="_______________________________SP19">[1]FES!#REF!</definedName>
    <definedName name="_______________________________SP2" localSheetId="5">[1]FES!#REF!</definedName>
    <definedName name="_______________________________SP2">[1]FES!#REF!</definedName>
    <definedName name="_______________________________SP20" localSheetId="5">[1]FES!#REF!</definedName>
    <definedName name="_______________________________SP20">[1]FES!#REF!</definedName>
    <definedName name="_______________________________SP3" localSheetId="5">[1]FES!#REF!</definedName>
    <definedName name="_______________________________SP3">[1]FES!#REF!</definedName>
    <definedName name="_______________________________SP4" localSheetId="5">[1]FES!#REF!</definedName>
    <definedName name="_______________________________SP4">[1]FES!#REF!</definedName>
    <definedName name="_______________________________SP5" localSheetId="5">[1]FES!#REF!</definedName>
    <definedName name="_______________________________SP5">[1]FES!#REF!</definedName>
    <definedName name="_______________________________SP7" localSheetId="5">[1]FES!#REF!</definedName>
    <definedName name="_______________________________SP7">[1]FES!#REF!</definedName>
    <definedName name="_______________________________SP8" localSheetId="5">[1]FES!#REF!</definedName>
    <definedName name="_______________________________SP8">[1]FES!#REF!</definedName>
    <definedName name="_______________________________SP9" localSheetId="5">[1]FES!#REF!</definedName>
    <definedName name="_______________________________SP9">[1]FES!#REF!</definedName>
    <definedName name="______________________________dat1" localSheetId="5">#REF!</definedName>
    <definedName name="______________________________dat1">#REF!</definedName>
    <definedName name="______________________________dat10" localSheetId="5">#REF!</definedName>
    <definedName name="______________________________dat10">#REF!</definedName>
    <definedName name="______________________________dat11" localSheetId="5">#REF!</definedName>
    <definedName name="______________________________dat11">#REF!</definedName>
    <definedName name="______________________________dat12" localSheetId="5">#REF!</definedName>
    <definedName name="______________________________dat12">#REF!</definedName>
    <definedName name="______________________________dat13" localSheetId="5">#REF!</definedName>
    <definedName name="______________________________dat13">#REF!</definedName>
    <definedName name="______________________________dat14" localSheetId="5">#REF!</definedName>
    <definedName name="______________________________dat14">#REF!</definedName>
    <definedName name="______________________________dat15" localSheetId="5">#REF!</definedName>
    <definedName name="______________________________dat15">#REF!</definedName>
    <definedName name="______________________________dat16" localSheetId="5">#REF!</definedName>
    <definedName name="______________________________dat16">#REF!</definedName>
    <definedName name="______________________________dat17" localSheetId="5">#REF!</definedName>
    <definedName name="______________________________dat17">#REF!</definedName>
    <definedName name="______________________________dat18" localSheetId="5">#REF!</definedName>
    <definedName name="______________________________dat18">#REF!</definedName>
    <definedName name="______________________________dat19" localSheetId="5">#REF!</definedName>
    <definedName name="______________________________dat19">#REF!</definedName>
    <definedName name="______________________________dat2" localSheetId="5">#REF!</definedName>
    <definedName name="______________________________dat2">#REF!</definedName>
    <definedName name="______________________________dat20" localSheetId="5">#REF!</definedName>
    <definedName name="______________________________dat20">#REF!</definedName>
    <definedName name="______________________________dat21" localSheetId="5">#REF!</definedName>
    <definedName name="______________________________dat21">#REF!</definedName>
    <definedName name="______________________________dat22" localSheetId="5">#REF!</definedName>
    <definedName name="______________________________dat22">#REF!</definedName>
    <definedName name="______________________________dat23" localSheetId="5">#REF!</definedName>
    <definedName name="______________________________dat23">#REF!</definedName>
    <definedName name="______________________________dat24" localSheetId="5">#REF!</definedName>
    <definedName name="______________________________dat24">#REF!</definedName>
    <definedName name="______________________________dat3" localSheetId="5">#REF!</definedName>
    <definedName name="______________________________dat3">#REF!</definedName>
    <definedName name="______________________________dat4" localSheetId="5">#REF!</definedName>
    <definedName name="______________________________dat4">#REF!</definedName>
    <definedName name="______________________________dat5" localSheetId="5">#REF!</definedName>
    <definedName name="______________________________dat5">#REF!</definedName>
    <definedName name="______________________________dat6" localSheetId="5">#REF!</definedName>
    <definedName name="______________________________dat6">#REF!</definedName>
    <definedName name="______________________________dat7" localSheetId="5">#REF!</definedName>
    <definedName name="______________________________dat7">#REF!</definedName>
    <definedName name="______________________________dat8" localSheetId="5">#REF!</definedName>
    <definedName name="______________________________dat8">#REF!</definedName>
    <definedName name="______________________________dat9" localSheetId="5">#REF!</definedName>
    <definedName name="______________________________dat9">#REF!</definedName>
    <definedName name="______________________________FY1">#N/A</definedName>
    <definedName name="______________________________M8">#N/A</definedName>
    <definedName name="______________________________M9">#N/A</definedName>
    <definedName name="______________________________Num2" localSheetId="5">#REF!</definedName>
    <definedName name="______________________________Num2">#REF!</definedName>
    <definedName name="______________________________q11">#N/A</definedName>
    <definedName name="______________________________q15">#N/A</definedName>
    <definedName name="______________________________q17">#N/A</definedName>
    <definedName name="______________________________q2">#N/A</definedName>
    <definedName name="______________________________q3">#N/A</definedName>
    <definedName name="______________________________q4">#N/A</definedName>
    <definedName name="______________________________q5">#N/A</definedName>
    <definedName name="______________________________q6">#N/A</definedName>
    <definedName name="______________________________q7">#N/A</definedName>
    <definedName name="______________________________q8">#N/A</definedName>
    <definedName name="______________________________q9">#N/A</definedName>
    <definedName name="______________________________r">#N/A</definedName>
    <definedName name="______________________________SP1" localSheetId="5">[1]FES!#REF!</definedName>
    <definedName name="______________________________SP1">[1]FES!#REF!</definedName>
    <definedName name="______________________________SP10" localSheetId="5">[1]FES!#REF!</definedName>
    <definedName name="______________________________SP10">[1]FES!#REF!</definedName>
    <definedName name="______________________________SP11" localSheetId="5">[1]FES!#REF!</definedName>
    <definedName name="______________________________SP11">[1]FES!#REF!</definedName>
    <definedName name="______________________________SP12" localSheetId="5">[1]FES!#REF!</definedName>
    <definedName name="______________________________SP12">[1]FES!#REF!</definedName>
    <definedName name="______________________________SP13" localSheetId="5">[1]FES!#REF!</definedName>
    <definedName name="______________________________SP13">[1]FES!#REF!</definedName>
    <definedName name="______________________________SP14" localSheetId="5">[1]FES!#REF!</definedName>
    <definedName name="______________________________SP14">[1]FES!#REF!</definedName>
    <definedName name="______________________________SP15" localSheetId="5">[1]FES!#REF!</definedName>
    <definedName name="______________________________SP15">[1]FES!#REF!</definedName>
    <definedName name="______________________________SP16" localSheetId="5">[1]FES!#REF!</definedName>
    <definedName name="______________________________SP16">[1]FES!#REF!</definedName>
    <definedName name="______________________________SP17" localSheetId="5">[1]FES!#REF!</definedName>
    <definedName name="______________________________SP17">[1]FES!#REF!</definedName>
    <definedName name="______________________________SP18" localSheetId="5">[1]FES!#REF!</definedName>
    <definedName name="______________________________SP18">[1]FES!#REF!</definedName>
    <definedName name="______________________________SP19" localSheetId="5">[1]FES!#REF!</definedName>
    <definedName name="______________________________SP19">[1]FES!#REF!</definedName>
    <definedName name="______________________________SP2" localSheetId="5">[1]FES!#REF!</definedName>
    <definedName name="______________________________SP2">[1]FES!#REF!</definedName>
    <definedName name="______________________________SP20" localSheetId="5">[1]FES!#REF!</definedName>
    <definedName name="______________________________SP20">[1]FES!#REF!</definedName>
    <definedName name="______________________________SP3" localSheetId="5">[1]FES!#REF!</definedName>
    <definedName name="______________________________SP3">[1]FES!#REF!</definedName>
    <definedName name="______________________________SP4" localSheetId="5">[1]FES!#REF!</definedName>
    <definedName name="______________________________SP4">[1]FES!#REF!</definedName>
    <definedName name="______________________________SP5" localSheetId="5">[1]FES!#REF!</definedName>
    <definedName name="______________________________SP5">[1]FES!#REF!</definedName>
    <definedName name="______________________________SP7" localSheetId="5">[1]FES!#REF!</definedName>
    <definedName name="______________________________SP7">[1]FES!#REF!</definedName>
    <definedName name="______________________________SP8" localSheetId="5">[1]FES!#REF!</definedName>
    <definedName name="______________________________SP8">[1]FES!#REF!</definedName>
    <definedName name="______________________________SP9" localSheetId="5">[1]FES!#REF!</definedName>
    <definedName name="______________________________SP9">[1]FES!#REF!</definedName>
    <definedName name="_____________________________dat1" localSheetId="5">#REF!</definedName>
    <definedName name="_____________________________dat1">#REF!</definedName>
    <definedName name="_____________________________dat10" localSheetId="5">#REF!</definedName>
    <definedName name="_____________________________dat10">#REF!</definedName>
    <definedName name="_____________________________dat11" localSheetId="5">#REF!</definedName>
    <definedName name="_____________________________dat11">#REF!</definedName>
    <definedName name="_____________________________dat12" localSheetId="5">#REF!</definedName>
    <definedName name="_____________________________dat12">#REF!</definedName>
    <definedName name="_____________________________dat13" localSheetId="5">#REF!</definedName>
    <definedName name="_____________________________dat13">#REF!</definedName>
    <definedName name="_____________________________dat14" localSheetId="5">#REF!</definedName>
    <definedName name="_____________________________dat14">#REF!</definedName>
    <definedName name="_____________________________dat15" localSheetId="5">#REF!</definedName>
    <definedName name="_____________________________dat15">#REF!</definedName>
    <definedName name="_____________________________dat16" localSheetId="5">#REF!</definedName>
    <definedName name="_____________________________dat16">#REF!</definedName>
    <definedName name="_____________________________dat17" localSheetId="5">#REF!</definedName>
    <definedName name="_____________________________dat17">#REF!</definedName>
    <definedName name="_____________________________dat18" localSheetId="5">#REF!</definedName>
    <definedName name="_____________________________dat18">#REF!</definedName>
    <definedName name="_____________________________dat19" localSheetId="5">#REF!</definedName>
    <definedName name="_____________________________dat19">#REF!</definedName>
    <definedName name="_____________________________dat2" localSheetId="5">#REF!</definedName>
    <definedName name="_____________________________dat2">#REF!</definedName>
    <definedName name="_____________________________dat20" localSheetId="5">#REF!</definedName>
    <definedName name="_____________________________dat20">#REF!</definedName>
    <definedName name="_____________________________dat21" localSheetId="5">#REF!</definedName>
    <definedName name="_____________________________dat21">#REF!</definedName>
    <definedName name="_____________________________dat22" localSheetId="5">#REF!</definedName>
    <definedName name="_____________________________dat22">#REF!</definedName>
    <definedName name="_____________________________dat23" localSheetId="5">#REF!</definedName>
    <definedName name="_____________________________dat23">#REF!</definedName>
    <definedName name="_____________________________dat24" localSheetId="5">#REF!</definedName>
    <definedName name="_____________________________dat24">#REF!</definedName>
    <definedName name="_____________________________dat3" localSheetId="5">#REF!</definedName>
    <definedName name="_____________________________dat3">#REF!</definedName>
    <definedName name="_____________________________dat4" localSheetId="5">#REF!</definedName>
    <definedName name="_____________________________dat4">#REF!</definedName>
    <definedName name="_____________________________dat5" localSheetId="5">#REF!</definedName>
    <definedName name="_____________________________dat5">#REF!</definedName>
    <definedName name="_____________________________dat6" localSheetId="5">#REF!</definedName>
    <definedName name="_____________________________dat6">#REF!</definedName>
    <definedName name="_____________________________dat7" localSheetId="5">#REF!</definedName>
    <definedName name="_____________________________dat7">#REF!</definedName>
    <definedName name="_____________________________dat8" localSheetId="5">#REF!</definedName>
    <definedName name="_____________________________dat8">#REF!</definedName>
    <definedName name="_____________________________dat9" localSheetId="5">#REF!</definedName>
    <definedName name="_____________________________dat9">#REF!</definedName>
    <definedName name="_____________________________FY1">#N/A</definedName>
    <definedName name="_____________________________M8">#N/A</definedName>
    <definedName name="_____________________________M9">#N/A</definedName>
    <definedName name="_____________________________Num2" localSheetId="5">#REF!</definedName>
    <definedName name="_____________________________Num2">#REF!</definedName>
    <definedName name="_____________________________q11">#N/A</definedName>
    <definedName name="_____________________________q15">#N/A</definedName>
    <definedName name="_____________________________q17">#N/A</definedName>
    <definedName name="_____________________________q2">#N/A</definedName>
    <definedName name="_____________________________q3">#N/A</definedName>
    <definedName name="_____________________________q4">#N/A</definedName>
    <definedName name="_____________________________q5">#N/A</definedName>
    <definedName name="_____________________________q6">#N/A</definedName>
    <definedName name="_____________________________q7">#N/A</definedName>
    <definedName name="_____________________________q8">#N/A</definedName>
    <definedName name="_____________________________q9">#N/A</definedName>
    <definedName name="_____________________________r">#N/A</definedName>
    <definedName name="_____________________________SP1" localSheetId="5">[1]FES!#REF!</definedName>
    <definedName name="_____________________________SP1">[1]FES!#REF!</definedName>
    <definedName name="_____________________________SP10" localSheetId="5">[1]FES!#REF!</definedName>
    <definedName name="_____________________________SP10">[1]FES!#REF!</definedName>
    <definedName name="_____________________________SP11" localSheetId="5">[1]FES!#REF!</definedName>
    <definedName name="_____________________________SP11">[1]FES!#REF!</definedName>
    <definedName name="_____________________________SP12" localSheetId="5">[1]FES!#REF!</definedName>
    <definedName name="_____________________________SP12">[1]FES!#REF!</definedName>
    <definedName name="_____________________________SP13" localSheetId="5">[1]FES!#REF!</definedName>
    <definedName name="_____________________________SP13">[1]FES!#REF!</definedName>
    <definedName name="_____________________________SP14" localSheetId="5">[1]FES!#REF!</definedName>
    <definedName name="_____________________________SP14">[1]FES!#REF!</definedName>
    <definedName name="_____________________________SP15" localSheetId="5">[1]FES!#REF!</definedName>
    <definedName name="_____________________________SP15">[1]FES!#REF!</definedName>
    <definedName name="_____________________________SP16" localSheetId="5">[1]FES!#REF!</definedName>
    <definedName name="_____________________________SP16">[1]FES!#REF!</definedName>
    <definedName name="_____________________________SP17" localSheetId="5">[1]FES!#REF!</definedName>
    <definedName name="_____________________________SP17">[1]FES!#REF!</definedName>
    <definedName name="_____________________________SP18" localSheetId="5">[1]FES!#REF!</definedName>
    <definedName name="_____________________________SP18">[1]FES!#REF!</definedName>
    <definedName name="_____________________________SP19" localSheetId="5">[1]FES!#REF!</definedName>
    <definedName name="_____________________________SP19">[1]FES!#REF!</definedName>
    <definedName name="_____________________________SP2" localSheetId="5">[1]FES!#REF!</definedName>
    <definedName name="_____________________________SP2">[1]FES!#REF!</definedName>
    <definedName name="_____________________________SP20" localSheetId="5">[1]FES!#REF!</definedName>
    <definedName name="_____________________________SP20">[1]FES!#REF!</definedName>
    <definedName name="_____________________________SP3" localSheetId="5">[1]FES!#REF!</definedName>
    <definedName name="_____________________________SP3">[1]FES!#REF!</definedName>
    <definedName name="_____________________________SP4" localSheetId="5">[1]FES!#REF!</definedName>
    <definedName name="_____________________________SP4">[1]FES!#REF!</definedName>
    <definedName name="_____________________________SP5" localSheetId="5">[1]FES!#REF!</definedName>
    <definedName name="_____________________________SP5">[1]FES!#REF!</definedName>
    <definedName name="_____________________________SP7" localSheetId="5">[1]FES!#REF!</definedName>
    <definedName name="_____________________________SP7">[1]FES!#REF!</definedName>
    <definedName name="_____________________________SP8" localSheetId="5">[1]FES!#REF!</definedName>
    <definedName name="_____________________________SP8">[1]FES!#REF!</definedName>
    <definedName name="_____________________________SP9" localSheetId="5">[1]FES!#REF!</definedName>
    <definedName name="_____________________________SP9">[1]FES!#REF!</definedName>
    <definedName name="____________________________dat1" localSheetId="5">#REF!</definedName>
    <definedName name="____________________________dat1">#REF!</definedName>
    <definedName name="____________________________dat10" localSheetId="5">#REF!</definedName>
    <definedName name="____________________________dat10">#REF!</definedName>
    <definedName name="____________________________dat11" localSheetId="5">#REF!</definedName>
    <definedName name="____________________________dat11">#REF!</definedName>
    <definedName name="____________________________dat12" localSheetId="5">#REF!</definedName>
    <definedName name="____________________________dat12">#REF!</definedName>
    <definedName name="____________________________dat13" localSheetId="5">#REF!</definedName>
    <definedName name="____________________________dat13">#REF!</definedName>
    <definedName name="____________________________dat14" localSheetId="5">#REF!</definedName>
    <definedName name="____________________________dat14">#REF!</definedName>
    <definedName name="____________________________dat15" localSheetId="5">#REF!</definedName>
    <definedName name="____________________________dat15">#REF!</definedName>
    <definedName name="____________________________dat16" localSheetId="5">#REF!</definedName>
    <definedName name="____________________________dat16">#REF!</definedName>
    <definedName name="____________________________dat17" localSheetId="5">#REF!</definedName>
    <definedName name="____________________________dat17">#REF!</definedName>
    <definedName name="____________________________dat18" localSheetId="5">#REF!</definedName>
    <definedName name="____________________________dat18">#REF!</definedName>
    <definedName name="____________________________dat19" localSheetId="5">#REF!</definedName>
    <definedName name="____________________________dat19">#REF!</definedName>
    <definedName name="____________________________dat2" localSheetId="5">#REF!</definedName>
    <definedName name="____________________________dat2">#REF!</definedName>
    <definedName name="____________________________dat20" localSheetId="5">#REF!</definedName>
    <definedName name="____________________________dat20">#REF!</definedName>
    <definedName name="____________________________dat21" localSheetId="5">#REF!</definedName>
    <definedName name="____________________________dat21">#REF!</definedName>
    <definedName name="____________________________dat22" localSheetId="5">#REF!</definedName>
    <definedName name="____________________________dat22">#REF!</definedName>
    <definedName name="____________________________dat23" localSheetId="5">#REF!</definedName>
    <definedName name="____________________________dat23">#REF!</definedName>
    <definedName name="____________________________dat24" localSheetId="5">#REF!</definedName>
    <definedName name="____________________________dat24">#REF!</definedName>
    <definedName name="____________________________dat3" localSheetId="5">#REF!</definedName>
    <definedName name="____________________________dat3">#REF!</definedName>
    <definedName name="____________________________dat4" localSheetId="5">#REF!</definedName>
    <definedName name="____________________________dat4">#REF!</definedName>
    <definedName name="____________________________dat5" localSheetId="5">#REF!</definedName>
    <definedName name="____________________________dat5">#REF!</definedName>
    <definedName name="____________________________dat6" localSheetId="5">#REF!</definedName>
    <definedName name="____________________________dat6">#REF!</definedName>
    <definedName name="____________________________dat7" localSheetId="5">#REF!</definedName>
    <definedName name="____________________________dat7">#REF!</definedName>
    <definedName name="____________________________dat8" localSheetId="5">#REF!</definedName>
    <definedName name="____________________________dat8">#REF!</definedName>
    <definedName name="____________________________dat9" localSheetId="5">#REF!</definedName>
    <definedName name="____________________________dat9">#REF!</definedName>
    <definedName name="____________________________FY1">#N/A</definedName>
    <definedName name="____________________________M8">#N/A</definedName>
    <definedName name="____________________________M9">#N/A</definedName>
    <definedName name="____________________________Num2" localSheetId="5">#REF!</definedName>
    <definedName name="____________________________Num2">#REF!</definedName>
    <definedName name="____________________________q11">#N/A</definedName>
    <definedName name="____________________________q15">#N/A</definedName>
    <definedName name="____________________________q17">#N/A</definedName>
    <definedName name="____________________________q2">#N/A</definedName>
    <definedName name="____________________________q3">#N/A</definedName>
    <definedName name="____________________________q4">#N/A</definedName>
    <definedName name="____________________________q5">#N/A</definedName>
    <definedName name="____________________________q6">#N/A</definedName>
    <definedName name="____________________________q7">#N/A</definedName>
    <definedName name="____________________________q8">#N/A</definedName>
    <definedName name="____________________________q9">#N/A</definedName>
    <definedName name="____________________________r">#N/A</definedName>
    <definedName name="____________________________SP1" localSheetId="5">[1]FES!#REF!</definedName>
    <definedName name="____________________________SP1">[1]FES!#REF!</definedName>
    <definedName name="____________________________SP10" localSheetId="5">[1]FES!#REF!</definedName>
    <definedName name="____________________________SP10">[1]FES!#REF!</definedName>
    <definedName name="____________________________SP11" localSheetId="5">[1]FES!#REF!</definedName>
    <definedName name="____________________________SP11">[1]FES!#REF!</definedName>
    <definedName name="____________________________SP12" localSheetId="5">[1]FES!#REF!</definedName>
    <definedName name="____________________________SP12">[1]FES!#REF!</definedName>
    <definedName name="____________________________SP13" localSheetId="5">[1]FES!#REF!</definedName>
    <definedName name="____________________________SP13">[1]FES!#REF!</definedName>
    <definedName name="____________________________SP14" localSheetId="5">[1]FES!#REF!</definedName>
    <definedName name="____________________________SP14">[1]FES!#REF!</definedName>
    <definedName name="____________________________SP15" localSheetId="5">[1]FES!#REF!</definedName>
    <definedName name="____________________________SP15">[1]FES!#REF!</definedName>
    <definedName name="____________________________SP16" localSheetId="5">[1]FES!#REF!</definedName>
    <definedName name="____________________________SP16">[1]FES!#REF!</definedName>
    <definedName name="____________________________SP17" localSheetId="5">[1]FES!#REF!</definedName>
    <definedName name="____________________________SP17">[1]FES!#REF!</definedName>
    <definedName name="____________________________SP18" localSheetId="5">[1]FES!#REF!</definedName>
    <definedName name="____________________________SP18">[1]FES!#REF!</definedName>
    <definedName name="____________________________SP19" localSheetId="5">[1]FES!#REF!</definedName>
    <definedName name="____________________________SP19">[1]FES!#REF!</definedName>
    <definedName name="____________________________SP2" localSheetId="5">[1]FES!#REF!</definedName>
    <definedName name="____________________________SP2">[1]FES!#REF!</definedName>
    <definedName name="____________________________SP20" localSheetId="5">[1]FES!#REF!</definedName>
    <definedName name="____________________________SP20">[1]FES!#REF!</definedName>
    <definedName name="____________________________SP3" localSheetId="5">[1]FES!#REF!</definedName>
    <definedName name="____________________________SP3">[1]FES!#REF!</definedName>
    <definedName name="____________________________SP4" localSheetId="5">[1]FES!#REF!</definedName>
    <definedName name="____________________________SP4">[1]FES!#REF!</definedName>
    <definedName name="____________________________SP5" localSheetId="5">[1]FES!#REF!</definedName>
    <definedName name="____________________________SP5">[1]FES!#REF!</definedName>
    <definedName name="____________________________SP7" localSheetId="5">[1]FES!#REF!</definedName>
    <definedName name="____________________________SP7">[1]FES!#REF!</definedName>
    <definedName name="____________________________SP8" localSheetId="5">[1]FES!#REF!</definedName>
    <definedName name="____________________________SP8">[1]FES!#REF!</definedName>
    <definedName name="____________________________SP9" localSheetId="5">[1]FES!#REF!</definedName>
    <definedName name="____________________________SP9">[1]FES!#REF!</definedName>
    <definedName name="___________________________dat1" localSheetId="5">#REF!</definedName>
    <definedName name="___________________________dat1">#REF!</definedName>
    <definedName name="___________________________dat10" localSheetId="5">#REF!</definedName>
    <definedName name="___________________________dat10">#REF!</definedName>
    <definedName name="___________________________dat11" localSheetId="5">#REF!</definedName>
    <definedName name="___________________________dat11">#REF!</definedName>
    <definedName name="___________________________dat12" localSheetId="5">#REF!</definedName>
    <definedName name="___________________________dat12">#REF!</definedName>
    <definedName name="___________________________dat13" localSheetId="5">#REF!</definedName>
    <definedName name="___________________________dat13">#REF!</definedName>
    <definedName name="___________________________dat14" localSheetId="5">#REF!</definedName>
    <definedName name="___________________________dat14">#REF!</definedName>
    <definedName name="___________________________dat15" localSheetId="5">#REF!</definedName>
    <definedName name="___________________________dat15">#REF!</definedName>
    <definedName name="___________________________dat16" localSheetId="5">#REF!</definedName>
    <definedName name="___________________________dat16">#REF!</definedName>
    <definedName name="___________________________dat17" localSheetId="5">#REF!</definedName>
    <definedName name="___________________________dat17">#REF!</definedName>
    <definedName name="___________________________dat18" localSheetId="5">#REF!</definedName>
    <definedName name="___________________________dat18">#REF!</definedName>
    <definedName name="___________________________dat19" localSheetId="5">#REF!</definedName>
    <definedName name="___________________________dat19">#REF!</definedName>
    <definedName name="___________________________dat2" localSheetId="5">#REF!</definedName>
    <definedName name="___________________________dat2">#REF!</definedName>
    <definedName name="___________________________dat20" localSheetId="5">#REF!</definedName>
    <definedName name="___________________________dat20">#REF!</definedName>
    <definedName name="___________________________dat21" localSheetId="5">#REF!</definedName>
    <definedName name="___________________________dat21">#REF!</definedName>
    <definedName name="___________________________dat22" localSheetId="5">#REF!</definedName>
    <definedName name="___________________________dat22">#REF!</definedName>
    <definedName name="___________________________dat23" localSheetId="5">#REF!</definedName>
    <definedName name="___________________________dat23">#REF!</definedName>
    <definedName name="___________________________dat24" localSheetId="5">#REF!</definedName>
    <definedName name="___________________________dat24">#REF!</definedName>
    <definedName name="___________________________dat3" localSheetId="5">#REF!</definedName>
    <definedName name="___________________________dat3">#REF!</definedName>
    <definedName name="___________________________dat4" localSheetId="5">#REF!</definedName>
    <definedName name="___________________________dat4">#REF!</definedName>
    <definedName name="___________________________dat5" localSheetId="5">#REF!</definedName>
    <definedName name="___________________________dat5">#REF!</definedName>
    <definedName name="___________________________dat6" localSheetId="5">#REF!</definedName>
    <definedName name="___________________________dat6">#REF!</definedName>
    <definedName name="___________________________dat7" localSheetId="5">#REF!</definedName>
    <definedName name="___________________________dat7">#REF!</definedName>
    <definedName name="___________________________dat8" localSheetId="5">#REF!</definedName>
    <definedName name="___________________________dat8">#REF!</definedName>
    <definedName name="___________________________dat9" localSheetId="5">#REF!</definedName>
    <definedName name="___________________________dat9">#REF!</definedName>
    <definedName name="___________________________FY1">#N/A</definedName>
    <definedName name="___________________________M8">#N/A</definedName>
    <definedName name="___________________________M9">#N/A</definedName>
    <definedName name="___________________________Num2" localSheetId="5">#REF!</definedName>
    <definedName name="___________________________Num2">#REF!</definedName>
    <definedName name="___________________________q11">#N/A</definedName>
    <definedName name="___________________________q15">#N/A</definedName>
    <definedName name="___________________________q17">#N/A</definedName>
    <definedName name="___________________________q2">#N/A</definedName>
    <definedName name="___________________________q3">#N/A</definedName>
    <definedName name="___________________________q4">#N/A</definedName>
    <definedName name="___________________________q5">#N/A</definedName>
    <definedName name="___________________________q6">#N/A</definedName>
    <definedName name="___________________________q7">#N/A</definedName>
    <definedName name="___________________________q8">#N/A</definedName>
    <definedName name="___________________________q9">#N/A</definedName>
    <definedName name="___________________________r">#N/A</definedName>
    <definedName name="___________________________SP1" localSheetId="5">[1]FES!#REF!</definedName>
    <definedName name="___________________________SP1">[1]FES!#REF!</definedName>
    <definedName name="___________________________SP10" localSheetId="5">[1]FES!#REF!</definedName>
    <definedName name="___________________________SP10">[1]FES!#REF!</definedName>
    <definedName name="___________________________SP11" localSheetId="5">[1]FES!#REF!</definedName>
    <definedName name="___________________________SP11">[1]FES!#REF!</definedName>
    <definedName name="___________________________SP12" localSheetId="5">[1]FES!#REF!</definedName>
    <definedName name="___________________________SP12">[1]FES!#REF!</definedName>
    <definedName name="___________________________SP13" localSheetId="5">[1]FES!#REF!</definedName>
    <definedName name="___________________________SP13">[1]FES!#REF!</definedName>
    <definedName name="___________________________SP14" localSheetId="5">[1]FES!#REF!</definedName>
    <definedName name="___________________________SP14">[1]FES!#REF!</definedName>
    <definedName name="___________________________SP15" localSheetId="5">[1]FES!#REF!</definedName>
    <definedName name="___________________________SP15">[1]FES!#REF!</definedName>
    <definedName name="___________________________SP16" localSheetId="5">[1]FES!#REF!</definedName>
    <definedName name="___________________________SP16">[1]FES!#REF!</definedName>
    <definedName name="___________________________SP17" localSheetId="5">[1]FES!#REF!</definedName>
    <definedName name="___________________________SP17">[1]FES!#REF!</definedName>
    <definedName name="___________________________SP18" localSheetId="5">[1]FES!#REF!</definedName>
    <definedName name="___________________________SP18">[1]FES!#REF!</definedName>
    <definedName name="___________________________SP19" localSheetId="5">[1]FES!#REF!</definedName>
    <definedName name="___________________________SP19">[1]FES!#REF!</definedName>
    <definedName name="___________________________SP2" localSheetId="5">[1]FES!#REF!</definedName>
    <definedName name="___________________________SP2">[1]FES!#REF!</definedName>
    <definedName name="___________________________SP20" localSheetId="5">[1]FES!#REF!</definedName>
    <definedName name="___________________________SP20">[1]FES!#REF!</definedName>
    <definedName name="___________________________SP3" localSheetId="5">[1]FES!#REF!</definedName>
    <definedName name="___________________________SP3">[1]FES!#REF!</definedName>
    <definedName name="___________________________SP4" localSheetId="5">[1]FES!#REF!</definedName>
    <definedName name="___________________________SP4">[1]FES!#REF!</definedName>
    <definedName name="___________________________SP5" localSheetId="5">[1]FES!#REF!</definedName>
    <definedName name="___________________________SP5">[1]FES!#REF!</definedName>
    <definedName name="___________________________SP7" localSheetId="5">[1]FES!#REF!</definedName>
    <definedName name="___________________________SP7">[1]FES!#REF!</definedName>
    <definedName name="___________________________SP8" localSheetId="5">[1]FES!#REF!</definedName>
    <definedName name="___________________________SP8">[1]FES!#REF!</definedName>
    <definedName name="___________________________SP9" localSheetId="5">[1]FES!#REF!</definedName>
    <definedName name="___________________________SP9">[1]FES!#REF!</definedName>
    <definedName name="__________________________dat1" localSheetId="5">#REF!</definedName>
    <definedName name="__________________________dat1">#REF!</definedName>
    <definedName name="__________________________dat10" localSheetId="5">#REF!</definedName>
    <definedName name="__________________________dat10">#REF!</definedName>
    <definedName name="__________________________dat11" localSheetId="5">#REF!</definedName>
    <definedName name="__________________________dat11">#REF!</definedName>
    <definedName name="__________________________dat12" localSheetId="5">#REF!</definedName>
    <definedName name="__________________________dat12">#REF!</definedName>
    <definedName name="__________________________dat13" localSheetId="5">#REF!</definedName>
    <definedName name="__________________________dat13">#REF!</definedName>
    <definedName name="__________________________dat14" localSheetId="5">#REF!</definedName>
    <definedName name="__________________________dat14">#REF!</definedName>
    <definedName name="__________________________dat15" localSheetId="5">#REF!</definedName>
    <definedName name="__________________________dat15">#REF!</definedName>
    <definedName name="__________________________dat16" localSheetId="5">#REF!</definedName>
    <definedName name="__________________________dat16">#REF!</definedName>
    <definedName name="__________________________dat17" localSheetId="5">#REF!</definedName>
    <definedName name="__________________________dat17">#REF!</definedName>
    <definedName name="__________________________dat18" localSheetId="5">#REF!</definedName>
    <definedName name="__________________________dat18">#REF!</definedName>
    <definedName name="__________________________dat19" localSheetId="5">#REF!</definedName>
    <definedName name="__________________________dat19">#REF!</definedName>
    <definedName name="__________________________dat2" localSheetId="5">#REF!</definedName>
    <definedName name="__________________________dat2">#REF!</definedName>
    <definedName name="__________________________dat20" localSheetId="5">#REF!</definedName>
    <definedName name="__________________________dat20">#REF!</definedName>
    <definedName name="__________________________dat21" localSheetId="5">#REF!</definedName>
    <definedName name="__________________________dat21">#REF!</definedName>
    <definedName name="__________________________dat22" localSheetId="5">#REF!</definedName>
    <definedName name="__________________________dat22">#REF!</definedName>
    <definedName name="__________________________dat23" localSheetId="5">#REF!</definedName>
    <definedName name="__________________________dat23">#REF!</definedName>
    <definedName name="__________________________dat24" localSheetId="5">#REF!</definedName>
    <definedName name="__________________________dat24">#REF!</definedName>
    <definedName name="__________________________dat3" localSheetId="5">#REF!</definedName>
    <definedName name="__________________________dat3">#REF!</definedName>
    <definedName name="__________________________dat4" localSheetId="5">#REF!</definedName>
    <definedName name="__________________________dat4">#REF!</definedName>
    <definedName name="__________________________dat5" localSheetId="5">#REF!</definedName>
    <definedName name="__________________________dat5">#REF!</definedName>
    <definedName name="__________________________dat6" localSheetId="5">#REF!</definedName>
    <definedName name="__________________________dat6">#REF!</definedName>
    <definedName name="__________________________dat7" localSheetId="5">#REF!</definedName>
    <definedName name="__________________________dat7">#REF!</definedName>
    <definedName name="__________________________dat8" localSheetId="5">#REF!</definedName>
    <definedName name="__________________________dat8">#REF!</definedName>
    <definedName name="__________________________dat9" localSheetId="5">#REF!</definedName>
    <definedName name="__________________________dat9">#REF!</definedName>
    <definedName name="__________________________FY1">#N/A</definedName>
    <definedName name="__________________________M8">#N/A</definedName>
    <definedName name="__________________________M9">#N/A</definedName>
    <definedName name="__________________________Num2" localSheetId="5">#REF!</definedName>
    <definedName name="__________________________Num2">#REF!</definedName>
    <definedName name="__________________________q11">#N/A</definedName>
    <definedName name="__________________________q15">#N/A</definedName>
    <definedName name="__________________________q17">#N/A</definedName>
    <definedName name="__________________________q2">#N/A</definedName>
    <definedName name="__________________________q3">#N/A</definedName>
    <definedName name="__________________________q4">#N/A</definedName>
    <definedName name="__________________________q5">#N/A</definedName>
    <definedName name="__________________________q6">#N/A</definedName>
    <definedName name="__________________________q7">#N/A</definedName>
    <definedName name="__________________________q8">#N/A</definedName>
    <definedName name="__________________________q9">#N/A</definedName>
    <definedName name="__________________________r">#N/A</definedName>
    <definedName name="__________________________SP1" localSheetId="5">[1]FES!#REF!</definedName>
    <definedName name="__________________________SP1">[1]FES!#REF!</definedName>
    <definedName name="__________________________SP10" localSheetId="5">[1]FES!#REF!</definedName>
    <definedName name="__________________________SP10">[1]FES!#REF!</definedName>
    <definedName name="__________________________SP11" localSheetId="5">[1]FES!#REF!</definedName>
    <definedName name="__________________________SP11">[1]FES!#REF!</definedName>
    <definedName name="__________________________SP12" localSheetId="5">[1]FES!#REF!</definedName>
    <definedName name="__________________________SP12">[1]FES!#REF!</definedName>
    <definedName name="__________________________SP13" localSheetId="5">[1]FES!#REF!</definedName>
    <definedName name="__________________________SP13">[1]FES!#REF!</definedName>
    <definedName name="__________________________SP14" localSheetId="5">[1]FES!#REF!</definedName>
    <definedName name="__________________________SP14">[1]FES!#REF!</definedName>
    <definedName name="__________________________SP15" localSheetId="5">[1]FES!#REF!</definedName>
    <definedName name="__________________________SP15">[1]FES!#REF!</definedName>
    <definedName name="__________________________SP16" localSheetId="5">[1]FES!#REF!</definedName>
    <definedName name="__________________________SP16">[1]FES!#REF!</definedName>
    <definedName name="__________________________SP17" localSheetId="5">[1]FES!#REF!</definedName>
    <definedName name="__________________________SP17">[1]FES!#REF!</definedName>
    <definedName name="__________________________SP18" localSheetId="5">[1]FES!#REF!</definedName>
    <definedName name="__________________________SP18">[1]FES!#REF!</definedName>
    <definedName name="__________________________SP19" localSheetId="5">[1]FES!#REF!</definedName>
    <definedName name="__________________________SP19">[1]FES!#REF!</definedName>
    <definedName name="__________________________SP2" localSheetId="5">[1]FES!#REF!</definedName>
    <definedName name="__________________________SP2">[1]FES!#REF!</definedName>
    <definedName name="__________________________SP20" localSheetId="5">[1]FES!#REF!</definedName>
    <definedName name="__________________________SP20">[1]FES!#REF!</definedName>
    <definedName name="__________________________SP3" localSheetId="5">[1]FES!#REF!</definedName>
    <definedName name="__________________________SP3">[1]FES!#REF!</definedName>
    <definedName name="__________________________SP4" localSheetId="5">[1]FES!#REF!</definedName>
    <definedName name="__________________________SP4">[1]FES!#REF!</definedName>
    <definedName name="__________________________SP5" localSheetId="5">[1]FES!#REF!</definedName>
    <definedName name="__________________________SP5">[1]FES!#REF!</definedName>
    <definedName name="__________________________SP7" localSheetId="5">[1]FES!#REF!</definedName>
    <definedName name="__________________________SP7">[1]FES!#REF!</definedName>
    <definedName name="__________________________SP8" localSheetId="5">[1]FES!#REF!</definedName>
    <definedName name="__________________________SP8">[1]FES!#REF!</definedName>
    <definedName name="__________________________SP9" localSheetId="5">[1]FES!#REF!</definedName>
    <definedName name="__________________________SP9">[1]FES!#REF!</definedName>
    <definedName name="_________________________dat1" localSheetId="5">#REF!</definedName>
    <definedName name="_________________________dat1">#REF!</definedName>
    <definedName name="_________________________dat10" localSheetId="5">#REF!</definedName>
    <definedName name="_________________________dat10">#REF!</definedName>
    <definedName name="_________________________dat11" localSheetId="5">#REF!</definedName>
    <definedName name="_________________________dat11">#REF!</definedName>
    <definedName name="_________________________dat12" localSheetId="5">#REF!</definedName>
    <definedName name="_________________________dat12">#REF!</definedName>
    <definedName name="_________________________dat13" localSheetId="5">#REF!</definedName>
    <definedName name="_________________________dat13">#REF!</definedName>
    <definedName name="_________________________dat14" localSheetId="5">#REF!</definedName>
    <definedName name="_________________________dat14">#REF!</definedName>
    <definedName name="_________________________dat15" localSheetId="5">#REF!</definedName>
    <definedName name="_________________________dat15">#REF!</definedName>
    <definedName name="_________________________dat16" localSheetId="5">#REF!</definedName>
    <definedName name="_________________________dat16">#REF!</definedName>
    <definedName name="_________________________dat17" localSheetId="5">#REF!</definedName>
    <definedName name="_________________________dat17">#REF!</definedName>
    <definedName name="_________________________dat18" localSheetId="5">#REF!</definedName>
    <definedName name="_________________________dat18">#REF!</definedName>
    <definedName name="_________________________dat19" localSheetId="5">#REF!</definedName>
    <definedName name="_________________________dat19">#REF!</definedName>
    <definedName name="_________________________dat2" localSheetId="5">#REF!</definedName>
    <definedName name="_________________________dat2">#REF!</definedName>
    <definedName name="_________________________dat20" localSheetId="5">#REF!</definedName>
    <definedName name="_________________________dat20">#REF!</definedName>
    <definedName name="_________________________dat21" localSheetId="5">#REF!</definedName>
    <definedName name="_________________________dat21">#REF!</definedName>
    <definedName name="_________________________dat22" localSheetId="5">#REF!</definedName>
    <definedName name="_________________________dat22">#REF!</definedName>
    <definedName name="_________________________dat23" localSheetId="5">#REF!</definedName>
    <definedName name="_________________________dat23">#REF!</definedName>
    <definedName name="_________________________dat24" localSheetId="5">#REF!</definedName>
    <definedName name="_________________________dat24">#REF!</definedName>
    <definedName name="_________________________dat3" localSheetId="5">#REF!</definedName>
    <definedName name="_________________________dat3">#REF!</definedName>
    <definedName name="_________________________dat4" localSheetId="5">#REF!</definedName>
    <definedName name="_________________________dat4">#REF!</definedName>
    <definedName name="_________________________dat5" localSheetId="5">#REF!</definedName>
    <definedName name="_________________________dat5">#REF!</definedName>
    <definedName name="_________________________dat6" localSheetId="5">#REF!</definedName>
    <definedName name="_________________________dat6">#REF!</definedName>
    <definedName name="_________________________dat7" localSheetId="5">#REF!</definedName>
    <definedName name="_________________________dat7">#REF!</definedName>
    <definedName name="_________________________dat8" localSheetId="5">#REF!</definedName>
    <definedName name="_________________________dat8">#REF!</definedName>
    <definedName name="_________________________dat9" localSheetId="5">#REF!</definedName>
    <definedName name="_________________________dat9">#REF!</definedName>
    <definedName name="_________________________FY1">#N/A</definedName>
    <definedName name="_________________________M8">#N/A</definedName>
    <definedName name="_________________________M9">#N/A</definedName>
    <definedName name="_________________________Num2" localSheetId="5">#REF!</definedName>
    <definedName name="_________________________Num2">#REF!</definedName>
    <definedName name="_________________________q11">#N/A</definedName>
    <definedName name="_________________________q15">#N/A</definedName>
    <definedName name="_________________________q17">#N/A</definedName>
    <definedName name="_________________________q2">#N/A</definedName>
    <definedName name="_________________________q3">#N/A</definedName>
    <definedName name="_________________________q4">#N/A</definedName>
    <definedName name="_________________________q5">#N/A</definedName>
    <definedName name="_________________________q6">#N/A</definedName>
    <definedName name="_________________________q7">#N/A</definedName>
    <definedName name="_________________________q8">#N/A</definedName>
    <definedName name="_________________________q9">#N/A</definedName>
    <definedName name="_________________________r">#N/A</definedName>
    <definedName name="_________________________SP1" localSheetId="5">[1]FES!#REF!</definedName>
    <definedName name="_________________________SP1">[1]FES!#REF!</definedName>
    <definedName name="_________________________SP10" localSheetId="5">[1]FES!#REF!</definedName>
    <definedName name="_________________________SP10">[1]FES!#REF!</definedName>
    <definedName name="_________________________SP11" localSheetId="5">[1]FES!#REF!</definedName>
    <definedName name="_________________________SP11">[1]FES!#REF!</definedName>
    <definedName name="_________________________SP12" localSheetId="5">[1]FES!#REF!</definedName>
    <definedName name="_________________________SP12">[1]FES!#REF!</definedName>
    <definedName name="_________________________SP13" localSheetId="5">[1]FES!#REF!</definedName>
    <definedName name="_________________________SP13">[1]FES!#REF!</definedName>
    <definedName name="_________________________SP14" localSheetId="5">[1]FES!#REF!</definedName>
    <definedName name="_________________________SP14">[1]FES!#REF!</definedName>
    <definedName name="_________________________SP15" localSheetId="5">[1]FES!#REF!</definedName>
    <definedName name="_________________________SP15">[1]FES!#REF!</definedName>
    <definedName name="_________________________SP16" localSheetId="5">[1]FES!#REF!</definedName>
    <definedName name="_________________________SP16">[1]FES!#REF!</definedName>
    <definedName name="_________________________SP17" localSheetId="5">[1]FES!#REF!</definedName>
    <definedName name="_________________________SP17">[1]FES!#REF!</definedName>
    <definedName name="_________________________SP18" localSheetId="5">[1]FES!#REF!</definedName>
    <definedName name="_________________________SP18">[1]FES!#REF!</definedName>
    <definedName name="_________________________SP19" localSheetId="5">[1]FES!#REF!</definedName>
    <definedName name="_________________________SP19">[1]FES!#REF!</definedName>
    <definedName name="_________________________SP2" localSheetId="5">[1]FES!#REF!</definedName>
    <definedName name="_________________________SP2">[1]FES!#REF!</definedName>
    <definedName name="_________________________SP20" localSheetId="5">[1]FES!#REF!</definedName>
    <definedName name="_________________________SP20">[1]FES!#REF!</definedName>
    <definedName name="_________________________SP3" localSheetId="5">[1]FES!#REF!</definedName>
    <definedName name="_________________________SP3">[1]FES!#REF!</definedName>
    <definedName name="_________________________SP4" localSheetId="5">[1]FES!#REF!</definedName>
    <definedName name="_________________________SP4">[1]FES!#REF!</definedName>
    <definedName name="_________________________SP5" localSheetId="5">[1]FES!#REF!</definedName>
    <definedName name="_________________________SP5">[1]FES!#REF!</definedName>
    <definedName name="_________________________SP7" localSheetId="5">[1]FES!#REF!</definedName>
    <definedName name="_________________________SP7">[1]FES!#REF!</definedName>
    <definedName name="_________________________SP8" localSheetId="5">[1]FES!#REF!</definedName>
    <definedName name="_________________________SP8">[1]FES!#REF!</definedName>
    <definedName name="_________________________SP9" localSheetId="5">[1]FES!#REF!</definedName>
    <definedName name="_________________________SP9">[1]FES!#REF!</definedName>
    <definedName name="________________________dat1" localSheetId="5">#REF!</definedName>
    <definedName name="________________________dat1">#REF!</definedName>
    <definedName name="________________________dat10" localSheetId="5">#REF!</definedName>
    <definedName name="________________________dat10">#REF!</definedName>
    <definedName name="________________________dat11" localSheetId="5">#REF!</definedName>
    <definedName name="________________________dat11">#REF!</definedName>
    <definedName name="________________________dat12" localSheetId="5">#REF!</definedName>
    <definedName name="________________________dat12">#REF!</definedName>
    <definedName name="________________________dat13" localSheetId="5">#REF!</definedName>
    <definedName name="________________________dat13">#REF!</definedName>
    <definedName name="________________________dat14" localSheetId="5">#REF!</definedName>
    <definedName name="________________________dat14">#REF!</definedName>
    <definedName name="________________________dat15" localSheetId="5">#REF!</definedName>
    <definedName name="________________________dat15">#REF!</definedName>
    <definedName name="________________________dat16" localSheetId="5">#REF!</definedName>
    <definedName name="________________________dat16">#REF!</definedName>
    <definedName name="________________________dat17" localSheetId="5">#REF!</definedName>
    <definedName name="________________________dat17">#REF!</definedName>
    <definedName name="________________________dat18" localSheetId="5">#REF!</definedName>
    <definedName name="________________________dat18">#REF!</definedName>
    <definedName name="________________________dat19" localSheetId="5">#REF!</definedName>
    <definedName name="________________________dat19">#REF!</definedName>
    <definedName name="________________________dat2" localSheetId="5">#REF!</definedName>
    <definedName name="________________________dat2">#REF!</definedName>
    <definedName name="________________________dat20" localSheetId="5">#REF!</definedName>
    <definedName name="________________________dat20">#REF!</definedName>
    <definedName name="________________________dat21" localSheetId="5">#REF!</definedName>
    <definedName name="________________________dat21">#REF!</definedName>
    <definedName name="________________________dat22" localSheetId="5">#REF!</definedName>
    <definedName name="________________________dat22">#REF!</definedName>
    <definedName name="________________________dat23" localSheetId="5">#REF!</definedName>
    <definedName name="________________________dat23">#REF!</definedName>
    <definedName name="________________________dat24" localSheetId="5">#REF!</definedName>
    <definedName name="________________________dat24">#REF!</definedName>
    <definedName name="________________________dat3" localSheetId="5">#REF!</definedName>
    <definedName name="________________________dat3">#REF!</definedName>
    <definedName name="________________________dat4" localSheetId="5">#REF!</definedName>
    <definedName name="________________________dat4">#REF!</definedName>
    <definedName name="________________________dat5" localSheetId="5">#REF!</definedName>
    <definedName name="________________________dat5">#REF!</definedName>
    <definedName name="________________________dat6" localSheetId="5">#REF!</definedName>
    <definedName name="________________________dat6">#REF!</definedName>
    <definedName name="________________________dat7" localSheetId="5">#REF!</definedName>
    <definedName name="________________________dat7">#REF!</definedName>
    <definedName name="________________________dat8" localSheetId="5">#REF!</definedName>
    <definedName name="________________________dat8">#REF!</definedName>
    <definedName name="________________________dat9" localSheetId="5">#REF!</definedName>
    <definedName name="________________________dat9">#REF!</definedName>
    <definedName name="________________________FY1">#N/A</definedName>
    <definedName name="________________________M8">#N/A</definedName>
    <definedName name="________________________M9">#N/A</definedName>
    <definedName name="________________________Num2" localSheetId="5">#REF!</definedName>
    <definedName name="________________________Num2">#REF!</definedName>
    <definedName name="________________________q11">#N/A</definedName>
    <definedName name="________________________q15">#N/A</definedName>
    <definedName name="________________________q17">#N/A</definedName>
    <definedName name="________________________q2">#N/A</definedName>
    <definedName name="________________________q3">#N/A</definedName>
    <definedName name="________________________q4">#N/A</definedName>
    <definedName name="________________________q5">#N/A</definedName>
    <definedName name="________________________q6">#N/A</definedName>
    <definedName name="________________________q7">#N/A</definedName>
    <definedName name="________________________q8">#N/A</definedName>
    <definedName name="________________________q9">#N/A</definedName>
    <definedName name="________________________r">#N/A</definedName>
    <definedName name="________________________SP1" localSheetId="5">[1]FES!#REF!</definedName>
    <definedName name="________________________SP1">[1]FES!#REF!</definedName>
    <definedName name="________________________SP10" localSheetId="5">[1]FES!#REF!</definedName>
    <definedName name="________________________SP10">[1]FES!#REF!</definedName>
    <definedName name="________________________SP11" localSheetId="5">[1]FES!#REF!</definedName>
    <definedName name="________________________SP11">[1]FES!#REF!</definedName>
    <definedName name="________________________SP12" localSheetId="5">[1]FES!#REF!</definedName>
    <definedName name="________________________SP12">[1]FES!#REF!</definedName>
    <definedName name="________________________SP13" localSheetId="5">[1]FES!#REF!</definedName>
    <definedName name="________________________SP13">[1]FES!#REF!</definedName>
    <definedName name="________________________SP14" localSheetId="5">[1]FES!#REF!</definedName>
    <definedName name="________________________SP14">[1]FES!#REF!</definedName>
    <definedName name="________________________SP15" localSheetId="5">[1]FES!#REF!</definedName>
    <definedName name="________________________SP15">[1]FES!#REF!</definedName>
    <definedName name="________________________SP16" localSheetId="5">[1]FES!#REF!</definedName>
    <definedName name="________________________SP16">[1]FES!#REF!</definedName>
    <definedName name="________________________SP17" localSheetId="5">[1]FES!#REF!</definedName>
    <definedName name="________________________SP17">[1]FES!#REF!</definedName>
    <definedName name="________________________SP18" localSheetId="5">[1]FES!#REF!</definedName>
    <definedName name="________________________SP18">[1]FES!#REF!</definedName>
    <definedName name="________________________SP19" localSheetId="5">[1]FES!#REF!</definedName>
    <definedName name="________________________SP19">[1]FES!#REF!</definedName>
    <definedName name="________________________SP2" localSheetId="5">[1]FES!#REF!</definedName>
    <definedName name="________________________SP2">[1]FES!#REF!</definedName>
    <definedName name="________________________SP20" localSheetId="5">[1]FES!#REF!</definedName>
    <definedName name="________________________SP20">[1]FES!#REF!</definedName>
    <definedName name="________________________SP3" localSheetId="5">[1]FES!#REF!</definedName>
    <definedName name="________________________SP3">[1]FES!#REF!</definedName>
    <definedName name="________________________SP4" localSheetId="5">[1]FES!#REF!</definedName>
    <definedName name="________________________SP4">[1]FES!#REF!</definedName>
    <definedName name="________________________SP5" localSheetId="5">[1]FES!#REF!</definedName>
    <definedName name="________________________SP5">[1]FES!#REF!</definedName>
    <definedName name="________________________SP7" localSheetId="5">[1]FES!#REF!</definedName>
    <definedName name="________________________SP7">[1]FES!#REF!</definedName>
    <definedName name="________________________SP8" localSheetId="5">[1]FES!#REF!</definedName>
    <definedName name="________________________SP8">[1]FES!#REF!</definedName>
    <definedName name="________________________SP9" localSheetId="5">[1]FES!#REF!</definedName>
    <definedName name="________________________SP9">[1]FES!#REF!</definedName>
    <definedName name="_______________________dat1" localSheetId="5">#REF!</definedName>
    <definedName name="_______________________dat1">#REF!</definedName>
    <definedName name="_______________________dat10" localSheetId="5">#REF!</definedName>
    <definedName name="_______________________dat10">#REF!</definedName>
    <definedName name="_______________________dat11" localSheetId="5">#REF!</definedName>
    <definedName name="_______________________dat11">#REF!</definedName>
    <definedName name="_______________________dat12" localSheetId="5">#REF!</definedName>
    <definedName name="_______________________dat12">#REF!</definedName>
    <definedName name="_______________________dat13" localSheetId="5">#REF!</definedName>
    <definedName name="_______________________dat13">#REF!</definedName>
    <definedName name="_______________________dat14" localSheetId="5">#REF!</definedName>
    <definedName name="_______________________dat14">#REF!</definedName>
    <definedName name="_______________________dat15" localSheetId="5">#REF!</definedName>
    <definedName name="_______________________dat15">#REF!</definedName>
    <definedName name="_______________________dat16" localSheetId="5">#REF!</definedName>
    <definedName name="_______________________dat16">#REF!</definedName>
    <definedName name="_______________________dat17" localSheetId="5">#REF!</definedName>
    <definedName name="_______________________dat17">#REF!</definedName>
    <definedName name="_______________________dat18" localSheetId="5">#REF!</definedName>
    <definedName name="_______________________dat18">#REF!</definedName>
    <definedName name="_______________________dat19" localSheetId="5">#REF!</definedName>
    <definedName name="_______________________dat19">#REF!</definedName>
    <definedName name="_______________________dat2" localSheetId="5">#REF!</definedName>
    <definedName name="_______________________dat2">#REF!</definedName>
    <definedName name="_______________________dat20" localSheetId="5">#REF!</definedName>
    <definedName name="_______________________dat20">#REF!</definedName>
    <definedName name="_______________________dat21" localSheetId="5">#REF!</definedName>
    <definedName name="_______________________dat21">#REF!</definedName>
    <definedName name="_______________________dat22" localSheetId="5">#REF!</definedName>
    <definedName name="_______________________dat22">#REF!</definedName>
    <definedName name="_______________________dat23" localSheetId="5">#REF!</definedName>
    <definedName name="_______________________dat23">#REF!</definedName>
    <definedName name="_______________________dat24" localSheetId="5">#REF!</definedName>
    <definedName name="_______________________dat24">#REF!</definedName>
    <definedName name="_______________________dat3" localSheetId="5">#REF!</definedName>
    <definedName name="_______________________dat3">#REF!</definedName>
    <definedName name="_______________________dat4" localSheetId="5">#REF!</definedName>
    <definedName name="_______________________dat4">#REF!</definedName>
    <definedName name="_______________________dat5" localSheetId="5">#REF!</definedName>
    <definedName name="_______________________dat5">#REF!</definedName>
    <definedName name="_______________________dat6" localSheetId="5">#REF!</definedName>
    <definedName name="_______________________dat6">#REF!</definedName>
    <definedName name="_______________________dat7" localSheetId="5">#REF!</definedName>
    <definedName name="_______________________dat7">#REF!</definedName>
    <definedName name="_______________________dat8" localSheetId="5">#REF!</definedName>
    <definedName name="_______________________dat8">#REF!</definedName>
    <definedName name="_______________________dat9" localSheetId="5">#REF!</definedName>
    <definedName name="_______________________dat9">#REF!</definedName>
    <definedName name="_______________________FY1">#N/A</definedName>
    <definedName name="_______________________M8">#N/A</definedName>
    <definedName name="_______________________M9">#N/A</definedName>
    <definedName name="_______________________Num2" localSheetId="5">#REF!</definedName>
    <definedName name="_______________________Num2">#REF!</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_r">#N/A</definedName>
    <definedName name="_______________________SP1" localSheetId="5">[1]FES!#REF!</definedName>
    <definedName name="_______________________SP1">[1]FES!#REF!</definedName>
    <definedName name="_______________________SP10" localSheetId="5">[1]FES!#REF!</definedName>
    <definedName name="_______________________SP10">[1]FES!#REF!</definedName>
    <definedName name="_______________________SP11" localSheetId="5">[1]FES!#REF!</definedName>
    <definedName name="_______________________SP11">[1]FES!#REF!</definedName>
    <definedName name="_______________________SP12" localSheetId="5">[1]FES!#REF!</definedName>
    <definedName name="_______________________SP12">[1]FES!#REF!</definedName>
    <definedName name="_______________________SP13" localSheetId="5">[1]FES!#REF!</definedName>
    <definedName name="_______________________SP13">[1]FES!#REF!</definedName>
    <definedName name="_______________________SP14" localSheetId="5">[1]FES!#REF!</definedName>
    <definedName name="_______________________SP14">[1]FES!#REF!</definedName>
    <definedName name="_______________________SP15" localSheetId="5">[1]FES!#REF!</definedName>
    <definedName name="_______________________SP15">[1]FES!#REF!</definedName>
    <definedName name="_______________________SP16" localSheetId="5">[1]FES!#REF!</definedName>
    <definedName name="_______________________SP16">[1]FES!#REF!</definedName>
    <definedName name="_______________________SP17" localSheetId="5">[1]FES!#REF!</definedName>
    <definedName name="_______________________SP17">[1]FES!#REF!</definedName>
    <definedName name="_______________________SP18" localSheetId="5">[1]FES!#REF!</definedName>
    <definedName name="_______________________SP18">[1]FES!#REF!</definedName>
    <definedName name="_______________________SP19" localSheetId="5">[1]FES!#REF!</definedName>
    <definedName name="_______________________SP19">[1]FES!#REF!</definedName>
    <definedName name="_______________________SP2" localSheetId="5">[1]FES!#REF!</definedName>
    <definedName name="_______________________SP2">[1]FES!#REF!</definedName>
    <definedName name="_______________________SP20" localSheetId="5">[1]FES!#REF!</definedName>
    <definedName name="_______________________SP20">[1]FES!#REF!</definedName>
    <definedName name="_______________________SP3" localSheetId="5">[1]FES!#REF!</definedName>
    <definedName name="_______________________SP3">[1]FES!#REF!</definedName>
    <definedName name="_______________________SP4" localSheetId="5">[1]FES!#REF!</definedName>
    <definedName name="_______________________SP4">[1]FES!#REF!</definedName>
    <definedName name="_______________________SP5" localSheetId="5">[1]FES!#REF!</definedName>
    <definedName name="_______________________SP5">[1]FES!#REF!</definedName>
    <definedName name="_______________________SP7" localSheetId="5">[1]FES!#REF!</definedName>
    <definedName name="_______________________SP7">[1]FES!#REF!</definedName>
    <definedName name="_______________________SP8" localSheetId="5">[1]FES!#REF!</definedName>
    <definedName name="_______________________SP8">[1]FES!#REF!</definedName>
    <definedName name="_______________________SP9" localSheetId="5">[1]FES!#REF!</definedName>
    <definedName name="_______________________SP9">[1]FES!#REF!</definedName>
    <definedName name="______________________dat1" localSheetId="5">#REF!</definedName>
    <definedName name="______________________dat1">#REF!</definedName>
    <definedName name="______________________dat10" localSheetId="5">#REF!</definedName>
    <definedName name="______________________dat10">#REF!</definedName>
    <definedName name="______________________dat11" localSheetId="5">#REF!</definedName>
    <definedName name="______________________dat11">#REF!</definedName>
    <definedName name="______________________dat12" localSheetId="5">#REF!</definedName>
    <definedName name="______________________dat12">#REF!</definedName>
    <definedName name="______________________dat13" localSheetId="5">#REF!</definedName>
    <definedName name="______________________dat13">#REF!</definedName>
    <definedName name="______________________dat14" localSheetId="5">#REF!</definedName>
    <definedName name="______________________dat14">#REF!</definedName>
    <definedName name="______________________dat15" localSheetId="5">#REF!</definedName>
    <definedName name="______________________dat15">#REF!</definedName>
    <definedName name="______________________dat16" localSheetId="5">#REF!</definedName>
    <definedName name="______________________dat16">#REF!</definedName>
    <definedName name="______________________dat17" localSheetId="5">#REF!</definedName>
    <definedName name="______________________dat17">#REF!</definedName>
    <definedName name="______________________dat18" localSheetId="5">#REF!</definedName>
    <definedName name="______________________dat18">#REF!</definedName>
    <definedName name="______________________dat19" localSheetId="5">#REF!</definedName>
    <definedName name="______________________dat19">#REF!</definedName>
    <definedName name="______________________dat2" localSheetId="5">#REF!</definedName>
    <definedName name="______________________dat2">#REF!</definedName>
    <definedName name="______________________dat20" localSheetId="5">#REF!</definedName>
    <definedName name="______________________dat20">#REF!</definedName>
    <definedName name="______________________dat21" localSheetId="5">#REF!</definedName>
    <definedName name="______________________dat21">#REF!</definedName>
    <definedName name="______________________dat22" localSheetId="5">#REF!</definedName>
    <definedName name="______________________dat22">#REF!</definedName>
    <definedName name="______________________dat23" localSheetId="5">#REF!</definedName>
    <definedName name="______________________dat23">#REF!</definedName>
    <definedName name="______________________dat24" localSheetId="5">#REF!</definedName>
    <definedName name="______________________dat24">#REF!</definedName>
    <definedName name="______________________dat3" localSheetId="5">#REF!</definedName>
    <definedName name="______________________dat3">#REF!</definedName>
    <definedName name="______________________dat4" localSheetId="5">#REF!</definedName>
    <definedName name="______________________dat4">#REF!</definedName>
    <definedName name="______________________dat5" localSheetId="5">#REF!</definedName>
    <definedName name="______________________dat5">#REF!</definedName>
    <definedName name="______________________dat6" localSheetId="5">#REF!</definedName>
    <definedName name="______________________dat6">#REF!</definedName>
    <definedName name="______________________dat7" localSheetId="5">#REF!</definedName>
    <definedName name="______________________dat7">#REF!</definedName>
    <definedName name="______________________dat8" localSheetId="5">#REF!</definedName>
    <definedName name="______________________dat8">#REF!</definedName>
    <definedName name="______________________dat9" localSheetId="5">#REF!</definedName>
    <definedName name="______________________dat9">#REF!</definedName>
    <definedName name="______________________FY1">#N/A</definedName>
    <definedName name="______________________M8">#N/A</definedName>
    <definedName name="______________________M9">#N/A</definedName>
    <definedName name="______________________Num2" localSheetId="5">#REF!</definedName>
    <definedName name="______________________Num2">#REF!</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_r">#N/A</definedName>
    <definedName name="______________________SP1" localSheetId="5">[1]FES!#REF!</definedName>
    <definedName name="______________________SP1">[1]FES!#REF!</definedName>
    <definedName name="______________________SP10" localSheetId="5">[1]FES!#REF!</definedName>
    <definedName name="______________________SP10">[1]FES!#REF!</definedName>
    <definedName name="______________________SP11" localSheetId="5">[1]FES!#REF!</definedName>
    <definedName name="______________________SP11">[1]FES!#REF!</definedName>
    <definedName name="______________________SP12" localSheetId="5">[1]FES!#REF!</definedName>
    <definedName name="______________________SP12">[1]FES!#REF!</definedName>
    <definedName name="______________________SP13" localSheetId="5">[1]FES!#REF!</definedName>
    <definedName name="______________________SP13">[1]FES!#REF!</definedName>
    <definedName name="______________________SP14" localSheetId="5">[1]FES!#REF!</definedName>
    <definedName name="______________________SP14">[1]FES!#REF!</definedName>
    <definedName name="______________________SP15" localSheetId="5">[1]FES!#REF!</definedName>
    <definedName name="______________________SP15">[1]FES!#REF!</definedName>
    <definedName name="______________________SP16" localSheetId="5">[1]FES!#REF!</definedName>
    <definedName name="______________________SP16">[1]FES!#REF!</definedName>
    <definedName name="______________________SP17" localSheetId="5">[1]FES!#REF!</definedName>
    <definedName name="______________________SP17">[1]FES!#REF!</definedName>
    <definedName name="______________________SP18" localSheetId="5">[1]FES!#REF!</definedName>
    <definedName name="______________________SP18">[1]FES!#REF!</definedName>
    <definedName name="______________________SP19" localSheetId="5">[1]FES!#REF!</definedName>
    <definedName name="______________________SP19">[1]FES!#REF!</definedName>
    <definedName name="______________________SP2" localSheetId="5">[1]FES!#REF!</definedName>
    <definedName name="______________________SP2">[1]FES!#REF!</definedName>
    <definedName name="______________________SP20" localSheetId="5">[1]FES!#REF!</definedName>
    <definedName name="______________________SP20">[1]FES!#REF!</definedName>
    <definedName name="______________________SP3" localSheetId="5">[1]FES!#REF!</definedName>
    <definedName name="______________________SP3">[1]FES!#REF!</definedName>
    <definedName name="______________________SP4" localSheetId="5">[1]FES!#REF!</definedName>
    <definedName name="______________________SP4">[1]FES!#REF!</definedName>
    <definedName name="______________________SP5" localSheetId="5">[1]FES!#REF!</definedName>
    <definedName name="______________________SP5">[1]FES!#REF!</definedName>
    <definedName name="______________________SP7" localSheetId="5">[1]FES!#REF!</definedName>
    <definedName name="______________________SP7">[1]FES!#REF!</definedName>
    <definedName name="______________________SP8" localSheetId="5">[1]FES!#REF!</definedName>
    <definedName name="______________________SP8">[1]FES!#REF!</definedName>
    <definedName name="______________________SP9" localSheetId="5">[1]FES!#REF!</definedName>
    <definedName name="______________________SP9">[1]FES!#REF!</definedName>
    <definedName name="_____________________dat1" localSheetId="5">#REF!</definedName>
    <definedName name="_____________________dat1">#REF!</definedName>
    <definedName name="_____________________dat10" localSheetId="5">#REF!</definedName>
    <definedName name="_____________________dat10">#REF!</definedName>
    <definedName name="_____________________dat11" localSheetId="5">#REF!</definedName>
    <definedName name="_____________________dat11">#REF!</definedName>
    <definedName name="_____________________dat12" localSheetId="5">#REF!</definedName>
    <definedName name="_____________________dat12">#REF!</definedName>
    <definedName name="_____________________dat13" localSheetId="5">#REF!</definedName>
    <definedName name="_____________________dat13">#REF!</definedName>
    <definedName name="_____________________dat14" localSheetId="5">#REF!</definedName>
    <definedName name="_____________________dat14">#REF!</definedName>
    <definedName name="_____________________dat15" localSheetId="5">#REF!</definedName>
    <definedName name="_____________________dat15">#REF!</definedName>
    <definedName name="_____________________dat16" localSheetId="5">#REF!</definedName>
    <definedName name="_____________________dat16">#REF!</definedName>
    <definedName name="_____________________dat17" localSheetId="5">#REF!</definedName>
    <definedName name="_____________________dat17">#REF!</definedName>
    <definedName name="_____________________dat18" localSheetId="5">#REF!</definedName>
    <definedName name="_____________________dat18">#REF!</definedName>
    <definedName name="_____________________dat19" localSheetId="5">#REF!</definedName>
    <definedName name="_____________________dat19">#REF!</definedName>
    <definedName name="_____________________dat2" localSheetId="5">#REF!</definedName>
    <definedName name="_____________________dat2">#REF!</definedName>
    <definedName name="_____________________dat20" localSheetId="5">#REF!</definedName>
    <definedName name="_____________________dat20">#REF!</definedName>
    <definedName name="_____________________dat21" localSheetId="5">#REF!</definedName>
    <definedName name="_____________________dat21">#REF!</definedName>
    <definedName name="_____________________dat22" localSheetId="5">#REF!</definedName>
    <definedName name="_____________________dat22">#REF!</definedName>
    <definedName name="_____________________dat23" localSheetId="5">#REF!</definedName>
    <definedName name="_____________________dat23">#REF!</definedName>
    <definedName name="_____________________dat24" localSheetId="5">#REF!</definedName>
    <definedName name="_____________________dat24">#REF!</definedName>
    <definedName name="_____________________dat3" localSheetId="5">#REF!</definedName>
    <definedName name="_____________________dat3">#REF!</definedName>
    <definedName name="_____________________dat4" localSheetId="5">#REF!</definedName>
    <definedName name="_____________________dat4">#REF!</definedName>
    <definedName name="_____________________dat5" localSheetId="5">#REF!</definedName>
    <definedName name="_____________________dat5">#REF!</definedName>
    <definedName name="_____________________dat6" localSheetId="5">#REF!</definedName>
    <definedName name="_____________________dat6">#REF!</definedName>
    <definedName name="_____________________dat7" localSheetId="5">#REF!</definedName>
    <definedName name="_____________________dat7">#REF!</definedName>
    <definedName name="_____________________dat8" localSheetId="5">#REF!</definedName>
    <definedName name="_____________________dat8">#REF!</definedName>
    <definedName name="_____________________dat9" localSheetId="5">#REF!</definedName>
    <definedName name="_____________________dat9">#REF!</definedName>
    <definedName name="_____________________FY1">#N/A</definedName>
    <definedName name="_____________________M8">#N/A</definedName>
    <definedName name="_____________________M9">#N/A</definedName>
    <definedName name="_____________________Num2" localSheetId="5">#REF!</definedName>
    <definedName name="_____________________Num2">#REF!</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_r">#N/A</definedName>
    <definedName name="_____________________SP1" localSheetId="5">[1]FES!#REF!</definedName>
    <definedName name="_____________________SP1">[1]FES!#REF!</definedName>
    <definedName name="_____________________SP10" localSheetId="5">[1]FES!#REF!</definedName>
    <definedName name="_____________________SP10">[1]FES!#REF!</definedName>
    <definedName name="_____________________SP11" localSheetId="5">[1]FES!#REF!</definedName>
    <definedName name="_____________________SP11">[1]FES!#REF!</definedName>
    <definedName name="_____________________SP12" localSheetId="5">[1]FES!#REF!</definedName>
    <definedName name="_____________________SP12">[1]FES!#REF!</definedName>
    <definedName name="_____________________SP13" localSheetId="5">[1]FES!#REF!</definedName>
    <definedName name="_____________________SP13">[1]FES!#REF!</definedName>
    <definedName name="_____________________SP14" localSheetId="5">[1]FES!#REF!</definedName>
    <definedName name="_____________________SP14">[1]FES!#REF!</definedName>
    <definedName name="_____________________SP15" localSheetId="5">[1]FES!#REF!</definedName>
    <definedName name="_____________________SP15">[1]FES!#REF!</definedName>
    <definedName name="_____________________SP16" localSheetId="5">[1]FES!#REF!</definedName>
    <definedName name="_____________________SP16">[1]FES!#REF!</definedName>
    <definedName name="_____________________SP17" localSheetId="5">[1]FES!#REF!</definedName>
    <definedName name="_____________________SP17">[1]FES!#REF!</definedName>
    <definedName name="_____________________SP18" localSheetId="5">[1]FES!#REF!</definedName>
    <definedName name="_____________________SP18">[1]FES!#REF!</definedName>
    <definedName name="_____________________SP19" localSheetId="5">[1]FES!#REF!</definedName>
    <definedName name="_____________________SP19">[1]FES!#REF!</definedName>
    <definedName name="_____________________SP2" localSheetId="5">[1]FES!#REF!</definedName>
    <definedName name="_____________________SP2">[1]FES!#REF!</definedName>
    <definedName name="_____________________SP20" localSheetId="5">[1]FES!#REF!</definedName>
    <definedName name="_____________________SP20">[1]FES!#REF!</definedName>
    <definedName name="_____________________SP3" localSheetId="5">[1]FES!#REF!</definedName>
    <definedName name="_____________________SP3">[1]FES!#REF!</definedName>
    <definedName name="_____________________SP4" localSheetId="5">[1]FES!#REF!</definedName>
    <definedName name="_____________________SP4">[1]FES!#REF!</definedName>
    <definedName name="_____________________SP5" localSheetId="5">[1]FES!#REF!</definedName>
    <definedName name="_____________________SP5">[1]FES!#REF!</definedName>
    <definedName name="_____________________SP7" localSheetId="5">[1]FES!#REF!</definedName>
    <definedName name="_____________________SP7">[1]FES!#REF!</definedName>
    <definedName name="_____________________SP8" localSheetId="5">[1]FES!#REF!</definedName>
    <definedName name="_____________________SP8">[1]FES!#REF!</definedName>
    <definedName name="_____________________SP9" localSheetId="5">[1]FES!#REF!</definedName>
    <definedName name="_____________________SP9">[1]FES!#REF!</definedName>
    <definedName name="____________________dat1" localSheetId="5">#REF!</definedName>
    <definedName name="____________________dat1">#REF!</definedName>
    <definedName name="____________________dat10" localSheetId="5">#REF!</definedName>
    <definedName name="____________________dat10">#REF!</definedName>
    <definedName name="____________________dat11" localSheetId="5">#REF!</definedName>
    <definedName name="____________________dat11">#REF!</definedName>
    <definedName name="____________________dat12" localSheetId="5">#REF!</definedName>
    <definedName name="____________________dat12">#REF!</definedName>
    <definedName name="____________________dat13" localSheetId="5">#REF!</definedName>
    <definedName name="____________________dat13">#REF!</definedName>
    <definedName name="____________________dat14" localSheetId="5">#REF!</definedName>
    <definedName name="____________________dat14">#REF!</definedName>
    <definedName name="____________________dat15" localSheetId="5">#REF!</definedName>
    <definedName name="____________________dat15">#REF!</definedName>
    <definedName name="____________________dat16" localSheetId="5">#REF!</definedName>
    <definedName name="____________________dat16">#REF!</definedName>
    <definedName name="____________________dat17" localSheetId="5">#REF!</definedName>
    <definedName name="____________________dat17">#REF!</definedName>
    <definedName name="____________________dat18" localSheetId="5">#REF!</definedName>
    <definedName name="____________________dat18">#REF!</definedName>
    <definedName name="____________________dat19" localSheetId="5">#REF!</definedName>
    <definedName name="____________________dat19">#REF!</definedName>
    <definedName name="____________________dat2" localSheetId="5">#REF!</definedName>
    <definedName name="____________________dat2">#REF!</definedName>
    <definedName name="____________________dat20" localSheetId="5">#REF!</definedName>
    <definedName name="____________________dat20">#REF!</definedName>
    <definedName name="____________________dat21" localSheetId="5">#REF!</definedName>
    <definedName name="____________________dat21">#REF!</definedName>
    <definedName name="____________________dat22" localSheetId="5">#REF!</definedName>
    <definedName name="____________________dat22">#REF!</definedName>
    <definedName name="____________________dat23" localSheetId="5">#REF!</definedName>
    <definedName name="____________________dat23">#REF!</definedName>
    <definedName name="____________________dat24" localSheetId="5">#REF!</definedName>
    <definedName name="____________________dat24">#REF!</definedName>
    <definedName name="____________________dat3" localSheetId="5">#REF!</definedName>
    <definedName name="____________________dat3">#REF!</definedName>
    <definedName name="____________________dat4" localSheetId="5">#REF!</definedName>
    <definedName name="____________________dat4">#REF!</definedName>
    <definedName name="____________________dat5" localSheetId="5">#REF!</definedName>
    <definedName name="____________________dat5">#REF!</definedName>
    <definedName name="____________________dat6" localSheetId="5">#REF!</definedName>
    <definedName name="____________________dat6">#REF!</definedName>
    <definedName name="____________________dat7" localSheetId="5">#REF!</definedName>
    <definedName name="____________________dat7">#REF!</definedName>
    <definedName name="____________________dat8" localSheetId="5">#REF!</definedName>
    <definedName name="____________________dat8">#REF!</definedName>
    <definedName name="____________________dat9" localSheetId="5">#REF!</definedName>
    <definedName name="____________________dat9">#REF!</definedName>
    <definedName name="____________________FY1">#N/A</definedName>
    <definedName name="____________________M8">#N/A</definedName>
    <definedName name="____________________M9">#N/A</definedName>
    <definedName name="____________________Num2" localSheetId="5">#REF!</definedName>
    <definedName name="____________________Num2">#REF!</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_SP1" localSheetId="5">[1]FES!#REF!</definedName>
    <definedName name="____________________SP1">[1]FES!#REF!</definedName>
    <definedName name="____________________SP10" localSheetId="5">[1]FES!#REF!</definedName>
    <definedName name="____________________SP10">[1]FES!#REF!</definedName>
    <definedName name="____________________SP11" localSheetId="5">[1]FES!#REF!</definedName>
    <definedName name="____________________SP11">[1]FES!#REF!</definedName>
    <definedName name="____________________SP12" localSheetId="5">[1]FES!#REF!</definedName>
    <definedName name="____________________SP12">[1]FES!#REF!</definedName>
    <definedName name="____________________SP13" localSheetId="5">[1]FES!#REF!</definedName>
    <definedName name="____________________SP13">[1]FES!#REF!</definedName>
    <definedName name="____________________SP14" localSheetId="5">[1]FES!#REF!</definedName>
    <definedName name="____________________SP14">[1]FES!#REF!</definedName>
    <definedName name="____________________SP15" localSheetId="5">[1]FES!#REF!</definedName>
    <definedName name="____________________SP15">[1]FES!#REF!</definedName>
    <definedName name="____________________SP16" localSheetId="5">[1]FES!#REF!</definedName>
    <definedName name="____________________SP16">[1]FES!#REF!</definedName>
    <definedName name="____________________SP17" localSheetId="5">[1]FES!#REF!</definedName>
    <definedName name="____________________SP17">[1]FES!#REF!</definedName>
    <definedName name="____________________SP18" localSheetId="5">[1]FES!#REF!</definedName>
    <definedName name="____________________SP18">[1]FES!#REF!</definedName>
    <definedName name="____________________SP19" localSheetId="5">[1]FES!#REF!</definedName>
    <definedName name="____________________SP19">[1]FES!#REF!</definedName>
    <definedName name="____________________SP2" localSheetId="5">[1]FES!#REF!</definedName>
    <definedName name="____________________SP2">[1]FES!#REF!</definedName>
    <definedName name="____________________SP20" localSheetId="5">[1]FES!#REF!</definedName>
    <definedName name="____________________SP20">[1]FES!#REF!</definedName>
    <definedName name="____________________SP3" localSheetId="5">[1]FES!#REF!</definedName>
    <definedName name="____________________SP3">[1]FES!#REF!</definedName>
    <definedName name="____________________SP4" localSheetId="5">[1]FES!#REF!</definedName>
    <definedName name="____________________SP4">[1]FES!#REF!</definedName>
    <definedName name="____________________SP5" localSheetId="5">[1]FES!#REF!</definedName>
    <definedName name="____________________SP5">[1]FES!#REF!</definedName>
    <definedName name="____________________SP7" localSheetId="5">[1]FES!#REF!</definedName>
    <definedName name="____________________SP7">[1]FES!#REF!</definedName>
    <definedName name="____________________SP8" localSheetId="5">[1]FES!#REF!</definedName>
    <definedName name="____________________SP8">[1]FES!#REF!</definedName>
    <definedName name="____________________SP9" localSheetId="5">[1]FES!#REF!</definedName>
    <definedName name="____________________SP9">[1]FES!#REF!</definedName>
    <definedName name="___________________dat1" localSheetId="5">#REF!</definedName>
    <definedName name="___________________dat1">#REF!</definedName>
    <definedName name="___________________dat10" localSheetId="5">#REF!</definedName>
    <definedName name="___________________dat10">#REF!</definedName>
    <definedName name="___________________dat11" localSheetId="5">#REF!</definedName>
    <definedName name="___________________dat11">#REF!</definedName>
    <definedName name="___________________dat12" localSheetId="5">#REF!</definedName>
    <definedName name="___________________dat12">#REF!</definedName>
    <definedName name="___________________dat13" localSheetId="5">#REF!</definedName>
    <definedName name="___________________dat13">#REF!</definedName>
    <definedName name="___________________dat14" localSheetId="5">#REF!</definedName>
    <definedName name="___________________dat14">#REF!</definedName>
    <definedName name="___________________dat15" localSheetId="5">#REF!</definedName>
    <definedName name="___________________dat15">#REF!</definedName>
    <definedName name="___________________dat16" localSheetId="5">#REF!</definedName>
    <definedName name="___________________dat16">#REF!</definedName>
    <definedName name="___________________dat17" localSheetId="5">#REF!</definedName>
    <definedName name="___________________dat17">#REF!</definedName>
    <definedName name="___________________dat18" localSheetId="5">#REF!</definedName>
    <definedName name="___________________dat18">#REF!</definedName>
    <definedName name="___________________dat19" localSheetId="5">#REF!</definedName>
    <definedName name="___________________dat19">#REF!</definedName>
    <definedName name="___________________dat2" localSheetId="5">#REF!</definedName>
    <definedName name="___________________dat2">#REF!</definedName>
    <definedName name="___________________dat20" localSheetId="5">#REF!</definedName>
    <definedName name="___________________dat20">#REF!</definedName>
    <definedName name="___________________dat21" localSheetId="5">#REF!</definedName>
    <definedName name="___________________dat21">#REF!</definedName>
    <definedName name="___________________dat22" localSheetId="5">#REF!</definedName>
    <definedName name="___________________dat22">#REF!</definedName>
    <definedName name="___________________dat23" localSheetId="5">#REF!</definedName>
    <definedName name="___________________dat23">#REF!</definedName>
    <definedName name="___________________dat24" localSheetId="5">#REF!</definedName>
    <definedName name="___________________dat24">#REF!</definedName>
    <definedName name="___________________dat3" localSheetId="5">#REF!</definedName>
    <definedName name="___________________dat3">#REF!</definedName>
    <definedName name="___________________dat4" localSheetId="5">#REF!</definedName>
    <definedName name="___________________dat4">#REF!</definedName>
    <definedName name="___________________dat5" localSheetId="5">#REF!</definedName>
    <definedName name="___________________dat5">#REF!</definedName>
    <definedName name="___________________dat6" localSheetId="5">#REF!</definedName>
    <definedName name="___________________dat6">#REF!</definedName>
    <definedName name="___________________dat7" localSheetId="5">#REF!</definedName>
    <definedName name="___________________dat7">#REF!</definedName>
    <definedName name="___________________dat8" localSheetId="5">#REF!</definedName>
    <definedName name="___________________dat8">#REF!</definedName>
    <definedName name="___________________dat9" localSheetId="5">#REF!</definedName>
    <definedName name="___________________dat9">#REF!</definedName>
    <definedName name="___________________FY1">#N/A</definedName>
    <definedName name="___________________M8">#N/A</definedName>
    <definedName name="___________________M9">#N/A</definedName>
    <definedName name="___________________Num2" localSheetId="5">#REF!</definedName>
    <definedName name="___________________Num2">#REF!</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_SP1" localSheetId="5">[1]FES!#REF!</definedName>
    <definedName name="___________________SP1">[1]FES!#REF!</definedName>
    <definedName name="___________________SP10" localSheetId="5">[1]FES!#REF!</definedName>
    <definedName name="___________________SP10">[1]FES!#REF!</definedName>
    <definedName name="___________________SP11" localSheetId="5">[1]FES!#REF!</definedName>
    <definedName name="___________________SP11">[1]FES!#REF!</definedName>
    <definedName name="___________________SP12" localSheetId="5">[1]FES!#REF!</definedName>
    <definedName name="___________________SP12">[1]FES!#REF!</definedName>
    <definedName name="___________________SP13" localSheetId="5">[1]FES!#REF!</definedName>
    <definedName name="___________________SP13">[1]FES!#REF!</definedName>
    <definedName name="___________________SP14" localSheetId="5">[1]FES!#REF!</definedName>
    <definedName name="___________________SP14">[1]FES!#REF!</definedName>
    <definedName name="___________________SP15" localSheetId="5">[1]FES!#REF!</definedName>
    <definedName name="___________________SP15">[1]FES!#REF!</definedName>
    <definedName name="___________________SP16" localSheetId="5">[1]FES!#REF!</definedName>
    <definedName name="___________________SP16">[1]FES!#REF!</definedName>
    <definedName name="___________________SP17" localSheetId="5">[1]FES!#REF!</definedName>
    <definedName name="___________________SP17">[1]FES!#REF!</definedName>
    <definedName name="___________________SP18" localSheetId="5">[1]FES!#REF!</definedName>
    <definedName name="___________________SP18">[1]FES!#REF!</definedName>
    <definedName name="___________________SP19" localSheetId="5">[1]FES!#REF!</definedName>
    <definedName name="___________________SP19">[1]FES!#REF!</definedName>
    <definedName name="___________________SP2" localSheetId="5">[1]FES!#REF!</definedName>
    <definedName name="___________________SP2">[1]FES!#REF!</definedName>
    <definedName name="___________________SP20" localSheetId="5">[1]FES!#REF!</definedName>
    <definedName name="___________________SP20">[1]FES!#REF!</definedName>
    <definedName name="___________________SP3" localSheetId="5">[1]FES!#REF!</definedName>
    <definedName name="___________________SP3">[1]FES!#REF!</definedName>
    <definedName name="___________________SP4" localSheetId="5">[1]FES!#REF!</definedName>
    <definedName name="___________________SP4">[1]FES!#REF!</definedName>
    <definedName name="___________________SP5" localSheetId="5">[1]FES!#REF!</definedName>
    <definedName name="___________________SP5">[1]FES!#REF!</definedName>
    <definedName name="___________________SP7" localSheetId="5">[1]FES!#REF!</definedName>
    <definedName name="___________________SP7">[1]FES!#REF!</definedName>
    <definedName name="___________________SP8" localSheetId="5">[1]FES!#REF!</definedName>
    <definedName name="___________________SP8">[1]FES!#REF!</definedName>
    <definedName name="___________________SP9" localSheetId="5">[1]FES!#REF!</definedName>
    <definedName name="___________________SP9">[1]FES!#REF!</definedName>
    <definedName name="__________________dat1" localSheetId="5">#REF!</definedName>
    <definedName name="__________________dat1">#REF!</definedName>
    <definedName name="__________________dat10" localSheetId="5">#REF!</definedName>
    <definedName name="__________________dat10">#REF!</definedName>
    <definedName name="__________________dat11" localSheetId="5">#REF!</definedName>
    <definedName name="__________________dat11">#REF!</definedName>
    <definedName name="__________________dat12" localSheetId="5">#REF!</definedName>
    <definedName name="__________________dat12">#REF!</definedName>
    <definedName name="__________________dat13" localSheetId="5">#REF!</definedName>
    <definedName name="__________________dat13">#REF!</definedName>
    <definedName name="__________________dat14" localSheetId="5">#REF!</definedName>
    <definedName name="__________________dat14">#REF!</definedName>
    <definedName name="__________________dat15" localSheetId="5">#REF!</definedName>
    <definedName name="__________________dat15">#REF!</definedName>
    <definedName name="__________________dat16" localSheetId="5">#REF!</definedName>
    <definedName name="__________________dat16">#REF!</definedName>
    <definedName name="__________________dat17" localSheetId="5">#REF!</definedName>
    <definedName name="__________________dat17">#REF!</definedName>
    <definedName name="__________________dat18" localSheetId="5">#REF!</definedName>
    <definedName name="__________________dat18">#REF!</definedName>
    <definedName name="__________________dat19" localSheetId="5">#REF!</definedName>
    <definedName name="__________________dat19">#REF!</definedName>
    <definedName name="__________________dat2" localSheetId="5">#REF!</definedName>
    <definedName name="__________________dat2">#REF!</definedName>
    <definedName name="__________________dat20" localSheetId="5">#REF!</definedName>
    <definedName name="__________________dat20">#REF!</definedName>
    <definedName name="__________________dat21" localSheetId="5">#REF!</definedName>
    <definedName name="__________________dat21">#REF!</definedName>
    <definedName name="__________________dat22" localSheetId="5">#REF!</definedName>
    <definedName name="__________________dat22">#REF!</definedName>
    <definedName name="__________________dat23" localSheetId="5">#REF!</definedName>
    <definedName name="__________________dat23">#REF!</definedName>
    <definedName name="__________________dat24" localSheetId="5">#REF!</definedName>
    <definedName name="__________________dat24">#REF!</definedName>
    <definedName name="__________________dat3" localSheetId="5">#REF!</definedName>
    <definedName name="__________________dat3">#REF!</definedName>
    <definedName name="__________________dat4" localSheetId="5">#REF!</definedName>
    <definedName name="__________________dat4">#REF!</definedName>
    <definedName name="__________________dat5" localSheetId="5">#REF!</definedName>
    <definedName name="__________________dat5">#REF!</definedName>
    <definedName name="__________________dat6" localSheetId="5">#REF!</definedName>
    <definedName name="__________________dat6">#REF!</definedName>
    <definedName name="__________________dat7" localSheetId="5">#REF!</definedName>
    <definedName name="__________________dat7">#REF!</definedName>
    <definedName name="__________________dat8" localSheetId="5">#REF!</definedName>
    <definedName name="__________________dat8">#REF!</definedName>
    <definedName name="__________________dat9" localSheetId="5">#REF!</definedName>
    <definedName name="__________________dat9">#REF!</definedName>
    <definedName name="__________________FY1">#N/A</definedName>
    <definedName name="__________________M8">#N/A</definedName>
    <definedName name="__________________M9">#N/A</definedName>
    <definedName name="__________________Num2" localSheetId="5">#REF!</definedName>
    <definedName name="__________________Num2">#REF!</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_SP1" localSheetId="5">[1]FES!#REF!</definedName>
    <definedName name="__________________SP1">[1]FES!#REF!</definedName>
    <definedName name="__________________SP10" localSheetId="5">[1]FES!#REF!</definedName>
    <definedName name="__________________SP10">[1]FES!#REF!</definedName>
    <definedName name="__________________SP11" localSheetId="5">[1]FES!#REF!</definedName>
    <definedName name="__________________SP11">[1]FES!#REF!</definedName>
    <definedName name="__________________SP12" localSheetId="5">[1]FES!#REF!</definedName>
    <definedName name="__________________SP12">[1]FES!#REF!</definedName>
    <definedName name="__________________SP13" localSheetId="5">[1]FES!#REF!</definedName>
    <definedName name="__________________SP13">[1]FES!#REF!</definedName>
    <definedName name="__________________SP14" localSheetId="5">[1]FES!#REF!</definedName>
    <definedName name="__________________SP14">[1]FES!#REF!</definedName>
    <definedName name="__________________SP15" localSheetId="5">[1]FES!#REF!</definedName>
    <definedName name="__________________SP15">[1]FES!#REF!</definedName>
    <definedName name="__________________SP16" localSheetId="5">[1]FES!#REF!</definedName>
    <definedName name="__________________SP16">[1]FES!#REF!</definedName>
    <definedName name="__________________SP17" localSheetId="5">[1]FES!#REF!</definedName>
    <definedName name="__________________SP17">[1]FES!#REF!</definedName>
    <definedName name="__________________SP18" localSheetId="5">[1]FES!#REF!</definedName>
    <definedName name="__________________SP18">[1]FES!#REF!</definedName>
    <definedName name="__________________SP19" localSheetId="5">[1]FES!#REF!</definedName>
    <definedName name="__________________SP19">[1]FES!#REF!</definedName>
    <definedName name="__________________SP2" localSheetId="5">[1]FES!#REF!</definedName>
    <definedName name="__________________SP2">[1]FES!#REF!</definedName>
    <definedName name="__________________SP20" localSheetId="5">[1]FES!#REF!</definedName>
    <definedName name="__________________SP20">[1]FES!#REF!</definedName>
    <definedName name="__________________SP3" localSheetId="5">[1]FES!#REF!</definedName>
    <definedName name="__________________SP3">[1]FES!#REF!</definedName>
    <definedName name="__________________SP4" localSheetId="5">[1]FES!#REF!</definedName>
    <definedName name="__________________SP4">[1]FES!#REF!</definedName>
    <definedName name="__________________SP5" localSheetId="5">[1]FES!#REF!</definedName>
    <definedName name="__________________SP5">[1]FES!#REF!</definedName>
    <definedName name="__________________SP7" localSheetId="5">[1]FES!#REF!</definedName>
    <definedName name="__________________SP7">[1]FES!#REF!</definedName>
    <definedName name="__________________SP8" localSheetId="5">[1]FES!#REF!</definedName>
    <definedName name="__________________SP8">[1]FES!#REF!</definedName>
    <definedName name="__________________SP9" localSheetId="5">[1]FES!#REF!</definedName>
    <definedName name="__________________SP9">[1]FES!#REF!</definedName>
    <definedName name="_________________dat1" localSheetId="5">#REF!</definedName>
    <definedName name="_________________dat1">#REF!</definedName>
    <definedName name="_________________dat10" localSheetId="5">#REF!</definedName>
    <definedName name="_________________dat10">#REF!</definedName>
    <definedName name="_________________dat11" localSheetId="5">#REF!</definedName>
    <definedName name="_________________dat11">#REF!</definedName>
    <definedName name="_________________dat12" localSheetId="5">#REF!</definedName>
    <definedName name="_________________dat12">#REF!</definedName>
    <definedName name="_________________dat13" localSheetId="5">#REF!</definedName>
    <definedName name="_________________dat13">#REF!</definedName>
    <definedName name="_________________dat14" localSheetId="5">#REF!</definedName>
    <definedName name="_________________dat14">#REF!</definedName>
    <definedName name="_________________dat15" localSheetId="5">#REF!</definedName>
    <definedName name="_________________dat15">#REF!</definedName>
    <definedName name="_________________dat16" localSheetId="5">#REF!</definedName>
    <definedName name="_________________dat16">#REF!</definedName>
    <definedName name="_________________dat17" localSheetId="5">#REF!</definedName>
    <definedName name="_________________dat17">#REF!</definedName>
    <definedName name="_________________dat18" localSheetId="5">#REF!</definedName>
    <definedName name="_________________dat18">#REF!</definedName>
    <definedName name="_________________dat19" localSheetId="5">#REF!</definedName>
    <definedName name="_________________dat19">#REF!</definedName>
    <definedName name="_________________dat2" localSheetId="5">#REF!</definedName>
    <definedName name="_________________dat2">#REF!</definedName>
    <definedName name="_________________dat20" localSheetId="5">#REF!</definedName>
    <definedName name="_________________dat20">#REF!</definedName>
    <definedName name="_________________dat21" localSheetId="5">#REF!</definedName>
    <definedName name="_________________dat21">#REF!</definedName>
    <definedName name="_________________dat22" localSheetId="5">#REF!</definedName>
    <definedName name="_________________dat22">#REF!</definedName>
    <definedName name="_________________dat23" localSheetId="5">#REF!</definedName>
    <definedName name="_________________dat23">#REF!</definedName>
    <definedName name="_________________dat24" localSheetId="5">#REF!</definedName>
    <definedName name="_________________dat24">#REF!</definedName>
    <definedName name="_________________dat3" localSheetId="5">#REF!</definedName>
    <definedName name="_________________dat3">#REF!</definedName>
    <definedName name="_________________dat4" localSheetId="5">#REF!</definedName>
    <definedName name="_________________dat4">#REF!</definedName>
    <definedName name="_________________dat5" localSheetId="5">#REF!</definedName>
    <definedName name="_________________dat5">#REF!</definedName>
    <definedName name="_________________dat6" localSheetId="5">#REF!</definedName>
    <definedName name="_________________dat6">#REF!</definedName>
    <definedName name="_________________dat7" localSheetId="5">#REF!</definedName>
    <definedName name="_________________dat7">#REF!</definedName>
    <definedName name="_________________dat8" localSheetId="5">#REF!</definedName>
    <definedName name="_________________dat8">#REF!</definedName>
    <definedName name="_________________dat9" localSheetId="5">#REF!</definedName>
    <definedName name="_________________dat9">#REF!</definedName>
    <definedName name="_________________FY1">#N/A</definedName>
    <definedName name="_________________M8">#N/A</definedName>
    <definedName name="_________________M9">#N/A</definedName>
    <definedName name="_________________Num2" localSheetId="5">#REF!</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_SP1" localSheetId="5">[1]FES!#REF!</definedName>
    <definedName name="_________________SP1">[1]FES!#REF!</definedName>
    <definedName name="_________________SP10" localSheetId="5">[1]FES!#REF!</definedName>
    <definedName name="_________________SP10">[1]FES!#REF!</definedName>
    <definedName name="_________________SP11" localSheetId="5">[1]FES!#REF!</definedName>
    <definedName name="_________________SP11">[1]FES!#REF!</definedName>
    <definedName name="_________________SP12" localSheetId="5">[1]FES!#REF!</definedName>
    <definedName name="_________________SP12">[1]FES!#REF!</definedName>
    <definedName name="_________________SP13" localSheetId="5">[1]FES!#REF!</definedName>
    <definedName name="_________________SP13">[1]FES!#REF!</definedName>
    <definedName name="_________________SP14" localSheetId="5">[1]FES!#REF!</definedName>
    <definedName name="_________________SP14">[1]FES!#REF!</definedName>
    <definedName name="_________________SP15" localSheetId="5">[1]FES!#REF!</definedName>
    <definedName name="_________________SP15">[1]FES!#REF!</definedName>
    <definedName name="_________________SP16" localSheetId="5">[1]FES!#REF!</definedName>
    <definedName name="_________________SP16">[1]FES!#REF!</definedName>
    <definedName name="_________________SP17" localSheetId="5">[1]FES!#REF!</definedName>
    <definedName name="_________________SP17">[1]FES!#REF!</definedName>
    <definedName name="_________________SP18" localSheetId="5">[1]FES!#REF!</definedName>
    <definedName name="_________________SP18">[1]FES!#REF!</definedName>
    <definedName name="_________________SP19" localSheetId="5">[1]FES!#REF!</definedName>
    <definedName name="_________________SP19">[1]FES!#REF!</definedName>
    <definedName name="_________________SP2" localSheetId="5">[1]FES!#REF!</definedName>
    <definedName name="_________________SP2">[1]FES!#REF!</definedName>
    <definedName name="_________________SP20" localSheetId="5">[1]FES!#REF!</definedName>
    <definedName name="_________________SP20">[1]FES!#REF!</definedName>
    <definedName name="_________________SP3" localSheetId="5">[1]FES!#REF!</definedName>
    <definedName name="_________________SP3">[1]FES!#REF!</definedName>
    <definedName name="_________________SP4" localSheetId="5">[1]FES!#REF!</definedName>
    <definedName name="_________________SP4">[1]FES!#REF!</definedName>
    <definedName name="_________________SP5" localSheetId="5">[1]FES!#REF!</definedName>
    <definedName name="_________________SP5">[1]FES!#REF!</definedName>
    <definedName name="_________________SP7" localSheetId="5">[1]FES!#REF!</definedName>
    <definedName name="_________________SP7">[1]FES!#REF!</definedName>
    <definedName name="_________________SP8" localSheetId="5">[1]FES!#REF!</definedName>
    <definedName name="_________________SP8">[1]FES!#REF!</definedName>
    <definedName name="_________________SP9" localSheetId="5">[1]FES!#REF!</definedName>
    <definedName name="_________________SP9">[1]FES!#REF!</definedName>
    <definedName name="________________dat1" localSheetId="5">#REF!</definedName>
    <definedName name="________________dat1">#REF!</definedName>
    <definedName name="________________dat10" localSheetId="5">#REF!</definedName>
    <definedName name="________________dat10">#REF!</definedName>
    <definedName name="________________dat11" localSheetId="5">#REF!</definedName>
    <definedName name="________________dat11">#REF!</definedName>
    <definedName name="________________dat12" localSheetId="5">#REF!</definedName>
    <definedName name="________________dat12">#REF!</definedName>
    <definedName name="________________dat13" localSheetId="5">#REF!</definedName>
    <definedName name="________________dat13">#REF!</definedName>
    <definedName name="________________dat14" localSheetId="5">#REF!</definedName>
    <definedName name="________________dat14">#REF!</definedName>
    <definedName name="________________dat15" localSheetId="5">#REF!</definedName>
    <definedName name="________________dat15">#REF!</definedName>
    <definedName name="________________dat16" localSheetId="5">#REF!</definedName>
    <definedName name="________________dat16">#REF!</definedName>
    <definedName name="________________dat17" localSheetId="5">#REF!</definedName>
    <definedName name="________________dat17">#REF!</definedName>
    <definedName name="________________dat18" localSheetId="5">#REF!</definedName>
    <definedName name="________________dat18">#REF!</definedName>
    <definedName name="________________dat19" localSheetId="5">#REF!</definedName>
    <definedName name="________________dat19">#REF!</definedName>
    <definedName name="________________dat2" localSheetId="5">#REF!</definedName>
    <definedName name="________________dat2">#REF!</definedName>
    <definedName name="________________dat20" localSheetId="5">#REF!</definedName>
    <definedName name="________________dat20">#REF!</definedName>
    <definedName name="________________dat21" localSheetId="5">#REF!</definedName>
    <definedName name="________________dat21">#REF!</definedName>
    <definedName name="________________dat22" localSheetId="5">#REF!</definedName>
    <definedName name="________________dat22">#REF!</definedName>
    <definedName name="________________dat23" localSheetId="5">#REF!</definedName>
    <definedName name="________________dat23">#REF!</definedName>
    <definedName name="________________dat24" localSheetId="5">#REF!</definedName>
    <definedName name="________________dat24">#REF!</definedName>
    <definedName name="________________dat3" localSheetId="5">#REF!</definedName>
    <definedName name="________________dat3">#REF!</definedName>
    <definedName name="________________dat4" localSheetId="5">#REF!</definedName>
    <definedName name="________________dat4">#REF!</definedName>
    <definedName name="________________dat5" localSheetId="5">#REF!</definedName>
    <definedName name="________________dat5">#REF!</definedName>
    <definedName name="________________dat6" localSheetId="5">#REF!</definedName>
    <definedName name="________________dat6">#REF!</definedName>
    <definedName name="________________dat7" localSheetId="5">#REF!</definedName>
    <definedName name="________________dat7">#REF!</definedName>
    <definedName name="________________dat8" localSheetId="5">#REF!</definedName>
    <definedName name="________________dat8">#REF!</definedName>
    <definedName name="________________dat9" localSheetId="5">#REF!</definedName>
    <definedName name="________________dat9">#REF!</definedName>
    <definedName name="________________FY1">#N/A</definedName>
    <definedName name="________________M8">#N/A</definedName>
    <definedName name="________________M9">#N/A</definedName>
    <definedName name="________________Num2" localSheetId="5">#REF!</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_SP1" localSheetId="5">[1]FES!#REF!</definedName>
    <definedName name="________________SP1">[1]FES!#REF!</definedName>
    <definedName name="________________SP10" localSheetId="5">[1]FES!#REF!</definedName>
    <definedName name="________________SP10">[1]FES!#REF!</definedName>
    <definedName name="________________SP11" localSheetId="5">[1]FES!#REF!</definedName>
    <definedName name="________________SP11">[1]FES!#REF!</definedName>
    <definedName name="________________SP12" localSheetId="5">[1]FES!#REF!</definedName>
    <definedName name="________________SP12">[1]FES!#REF!</definedName>
    <definedName name="________________SP13" localSheetId="5">[1]FES!#REF!</definedName>
    <definedName name="________________SP13">[1]FES!#REF!</definedName>
    <definedName name="________________SP14" localSheetId="5">[1]FES!#REF!</definedName>
    <definedName name="________________SP14">[1]FES!#REF!</definedName>
    <definedName name="________________SP15" localSheetId="5">[1]FES!#REF!</definedName>
    <definedName name="________________SP15">[1]FES!#REF!</definedName>
    <definedName name="________________SP16" localSheetId="5">[1]FES!#REF!</definedName>
    <definedName name="________________SP16">[1]FES!#REF!</definedName>
    <definedName name="________________SP17" localSheetId="5">[1]FES!#REF!</definedName>
    <definedName name="________________SP17">[1]FES!#REF!</definedName>
    <definedName name="________________SP18" localSheetId="5">[1]FES!#REF!</definedName>
    <definedName name="________________SP18">[1]FES!#REF!</definedName>
    <definedName name="________________SP19" localSheetId="5">[1]FES!#REF!</definedName>
    <definedName name="________________SP19">[1]FES!#REF!</definedName>
    <definedName name="________________SP2" localSheetId="5">[1]FES!#REF!</definedName>
    <definedName name="________________SP2">[1]FES!#REF!</definedName>
    <definedName name="________________SP20" localSheetId="5">[1]FES!#REF!</definedName>
    <definedName name="________________SP20">[1]FES!#REF!</definedName>
    <definedName name="________________SP3" localSheetId="5">[1]FES!#REF!</definedName>
    <definedName name="________________SP3">[1]FES!#REF!</definedName>
    <definedName name="________________SP4" localSheetId="5">[1]FES!#REF!</definedName>
    <definedName name="________________SP4">[1]FES!#REF!</definedName>
    <definedName name="________________SP5" localSheetId="5">[1]FES!#REF!</definedName>
    <definedName name="________________SP5">[1]FES!#REF!</definedName>
    <definedName name="________________SP7" localSheetId="5">[1]FES!#REF!</definedName>
    <definedName name="________________SP7">[1]FES!#REF!</definedName>
    <definedName name="________________SP8" localSheetId="5">[1]FES!#REF!</definedName>
    <definedName name="________________SP8">[1]FES!#REF!</definedName>
    <definedName name="________________SP9" localSheetId="5">[1]FES!#REF!</definedName>
    <definedName name="________________SP9">[1]FES!#REF!</definedName>
    <definedName name="_______________dat1" localSheetId="5">#REF!</definedName>
    <definedName name="_______________dat1">#REF!</definedName>
    <definedName name="_______________dat10" localSheetId="5">#REF!</definedName>
    <definedName name="_______________dat10">#REF!</definedName>
    <definedName name="_______________dat11" localSheetId="5">#REF!</definedName>
    <definedName name="_______________dat11">#REF!</definedName>
    <definedName name="_______________dat12" localSheetId="5">#REF!</definedName>
    <definedName name="_______________dat12">#REF!</definedName>
    <definedName name="_______________dat13" localSheetId="5">#REF!</definedName>
    <definedName name="_______________dat13">#REF!</definedName>
    <definedName name="_______________dat14" localSheetId="5">#REF!</definedName>
    <definedName name="_______________dat14">#REF!</definedName>
    <definedName name="_______________dat15" localSheetId="5">#REF!</definedName>
    <definedName name="_______________dat15">#REF!</definedName>
    <definedName name="_______________dat16" localSheetId="5">#REF!</definedName>
    <definedName name="_______________dat16">#REF!</definedName>
    <definedName name="_______________dat17" localSheetId="5">#REF!</definedName>
    <definedName name="_______________dat17">#REF!</definedName>
    <definedName name="_______________dat18" localSheetId="5">#REF!</definedName>
    <definedName name="_______________dat18">#REF!</definedName>
    <definedName name="_______________dat19" localSheetId="5">#REF!</definedName>
    <definedName name="_______________dat19">#REF!</definedName>
    <definedName name="_______________dat2" localSheetId="5">#REF!</definedName>
    <definedName name="_______________dat2">#REF!</definedName>
    <definedName name="_______________dat20" localSheetId="5">#REF!</definedName>
    <definedName name="_______________dat20">#REF!</definedName>
    <definedName name="_______________dat21" localSheetId="5">#REF!</definedName>
    <definedName name="_______________dat21">#REF!</definedName>
    <definedName name="_______________dat22" localSheetId="5">#REF!</definedName>
    <definedName name="_______________dat22">#REF!</definedName>
    <definedName name="_______________dat23" localSheetId="5">#REF!</definedName>
    <definedName name="_______________dat23">#REF!</definedName>
    <definedName name="_______________dat24" localSheetId="5">#REF!</definedName>
    <definedName name="_______________dat24">#REF!</definedName>
    <definedName name="_______________dat3" localSheetId="5">#REF!</definedName>
    <definedName name="_______________dat3">#REF!</definedName>
    <definedName name="_______________dat4" localSheetId="5">#REF!</definedName>
    <definedName name="_______________dat4">#REF!</definedName>
    <definedName name="_______________dat5" localSheetId="5">#REF!</definedName>
    <definedName name="_______________dat5">#REF!</definedName>
    <definedName name="_______________dat6" localSheetId="5">#REF!</definedName>
    <definedName name="_______________dat6">#REF!</definedName>
    <definedName name="_______________dat7" localSheetId="5">#REF!</definedName>
    <definedName name="_______________dat7">#REF!</definedName>
    <definedName name="_______________dat8" localSheetId="5">#REF!</definedName>
    <definedName name="_______________dat8">#REF!</definedName>
    <definedName name="_______________dat9" localSheetId="5">#REF!</definedName>
    <definedName name="_______________dat9">#REF!</definedName>
    <definedName name="_______________FY1">#N/A</definedName>
    <definedName name="_______________M8">#N/A</definedName>
    <definedName name="_______________M9">#N/A</definedName>
    <definedName name="_______________Num2" localSheetId="5">#REF!</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 localSheetId="5">[1]FES!#REF!</definedName>
    <definedName name="_______________SP1">[1]FES!#REF!</definedName>
    <definedName name="_______________SP10" localSheetId="5">[1]FES!#REF!</definedName>
    <definedName name="_______________SP10">[1]FES!#REF!</definedName>
    <definedName name="_______________SP11" localSheetId="5">[1]FES!#REF!</definedName>
    <definedName name="_______________SP11">[1]FES!#REF!</definedName>
    <definedName name="_______________SP12" localSheetId="5">[1]FES!#REF!</definedName>
    <definedName name="_______________SP12">[1]FES!#REF!</definedName>
    <definedName name="_______________SP13" localSheetId="5">[1]FES!#REF!</definedName>
    <definedName name="_______________SP13">[1]FES!#REF!</definedName>
    <definedName name="_______________SP14" localSheetId="5">[1]FES!#REF!</definedName>
    <definedName name="_______________SP14">[1]FES!#REF!</definedName>
    <definedName name="_______________SP15" localSheetId="5">[1]FES!#REF!</definedName>
    <definedName name="_______________SP15">[1]FES!#REF!</definedName>
    <definedName name="_______________SP16" localSheetId="5">[1]FES!#REF!</definedName>
    <definedName name="_______________SP16">[1]FES!#REF!</definedName>
    <definedName name="_______________SP17" localSheetId="5">[1]FES!#REF!</definedName>
    <definedName name="_______________SP17">[1]FES!#REF!</definedName>
    <definedName name="_______________SP18" localSheetId="5">[1]FES!#REF!</definedName>
    <definedName name="_______________SP18">[1]FES!#REF!</definedName>
    <definedName name="_______________SP19" localSheetId="5">[1]FES!#REF!</definedName>
    <definedName name="_______________SP19">[1]FES!#REF!</definedName>
    <definedName name="_______________SP2" localSheetId="5">[1]FES!#REF!</definedName>
    <definedName name="_______________SP2">[1]FES!#REF!</definedName>
    <definedName name="_______________SP20" localSheetId="5">[1]FES!#REF!</definedName>
    <definedName name="_______________SP20">[1]FES!#REF!</definedName>
    <definedName name="_______________SP3" localSheetId="5">[1]FES!#REF!</definedName>
    <definedName name="_______________SP3">[1]FES!#REF!</definedName>
    <definedName name="_______________SP4" localSheetId="5">[1]FES!#REF!</definedName>
    <definedName name="_______________SP4">[1]FES!#REF!</definedName>
    <definedName name="_______________SP5" localSheetId="5">[1]FES!#REF!</definedName>
    <definedName name="_______________SP5">[1]FES!#REF!</definedName>
    <definedName name="_______________SP7" localSheetId="5">[1]FES!#REF!</definedName>
    <definedName name="_______________SP7">[1]FES!#REF!</definedName>
    <definedName name="_______________SP8" localSheetId="5">[1]FES!#REF!</definedName>
    <definedName name="_______________SP8">[1]FES!#REF!</definedName>
    <definedName name="_______________SP9" localSheetId="5">[1]FES!#REF!</definedName>
    <definedName name="_______________SP9">[1]FES!#REF!</definedName>
    <definedName name="______________dat1" localSheetId="5">#REF!</definedName>
    <definedName name="______________dat1">#REF!</definedName>
    <definedName name="______________dat10" localSheetId="5">#REF!</definedName>
    <definedName name="______________dat10">#REF!</definedName>
    <definedName name="______________dat11" localSheetId="5">#REF!</definedName>
    <definedName name="______________dat11">#REF!</definedName>
    <definedName name="______________dat12" localSheetId="5">#REF!</definedName>
    <definedName name="______________dat12">#REF!</definedName>
    <definedName name="______________dat13" localSheetId="5">#REF!</definedName>
    <definedName name="______________dat13">#REF!</definedName>
    <definedName name="______________dat14" localSheetId="5">#REF!</definedName>
    <definedName name="______________dat14">#REF!</definedName>
    <definedName name="______________dat15" localSheetId="5">#REF!</definedName>
    <definedName name="______________dat15">#REF!</definedName>
    <definedName name="______________dat16" localSheetId="5">#REF!</definedName>
    <definedName name="______________dat16">#REF!</definedName>
    <definedName name="______________dat17" localSheetId="5">#REF!</definedName>
    <definedName name="______________dat17">#REF!</definedName>
    <definedName name="______________dat18" localSheetId="5">#REF!</definedName>
    <definedName name="______________dat18">#REF!</definedName>
    <definedName name="______________dat19" localSheetId="5">#REF!</definedName>
    <definedName name="______________dat19">#REF!</definedName>
    <definedName name="______________dat2" localSheetId="5">#REF!</definedName>
    <definedName name="______________dat2">#REF!</definedName>
    <definedName name="______________dat20" localSheetId="5">#REF!</definedName>
    <definedName name="______________dat20">#REF!</definedName>
    <definedName name="______________dat21" localSheetId="5">#REF!</definedName>
    <definedName name="______________dat21">#REF!</definedName>
    <definedName name="______________dat22" localSheetId="5">#REF!</definedName>
    <definedName name="______________dat22">#REF!</definedName>
    <definedName name="______________dat23" localSheetId="5">#REF!</definedName>
    <definedName name="______________dat23">#REF!</definedName>
    <definedName name="______________dat24" localSheetId="5">#REF!</definedName>
    <definedName name="______________dat24">#REF!</definedName>
    <definedName name="______________dat3" localSheetId="5">#REF!</definedName>
    <definedName name="______________dat3">#REF!</definedName>
    <definedName name="______________dat4" localSheetId="5">#REF!</definedName>
    <definedName name="______________dat4">#REF!</definedName>
    <definedName name="______________dat5" localSheetId="5">#REF!</definedName>
    <definedName name="______________dat5">#REF!</definedName>
    <definedName name="______________dat6" localSheetId="5">#REF!</definedName>
    <definedName name="______________dat6">#REF!</definedName>
    <definedName name="______________dat7" localSheetId="5">#REF!</definedName>
    <definedName name="______________dat7">#REF!</definedName>
    <definedName name="______________dat8" localSheetId="5">#REF!</definedName>
    <definedName name="______________dat8">#REF!</definedName>
    <definedName name="______________dat9" localSheetId="5">#REF!</definedName>
    <definedName name="______________dat9">#REF!</definedName>
    <definedName name="______________FY1">#N/A</definedName>
    <definedName name="______________M8">#N/A</definedName>
    <definedName name="______________M9">#N/A</definedName>
    <definedName name="______________Num2" localSheetId="5">#REF!</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 localSheetId="5">[1]FES!#REF!</definedName>
    <definedName name="______________SP1">[1]FES!#REF!</definedName>
    <definedName name="______________SP10" localSheetId="5">[1]FES!#REF!</definedName>
    <definedName name="______________SP10">[1]FES!#REF!</definedName>
    <definedName name="______________SP11" localSheetId="5">[1]FES!#REF!</definedName>
    <definedName name="______________SP11">[1]FES!#REF!</definedName>
    <definedName name="______________SP12" localSheetId="5">[1]FES!#REF!</definedName>
    <definedName name="______________SP12">[1]FES!#REF!</definedName>
    <definedName name="______________SP13" localSheetId="5">[1]FES!#REF!</definedName>
    <definedName name="______________SP13">[1]FES!#REF!</definedName>
    <definedName name="______________SP14" localSheetId="5">[1]FES!#REF!</definedName>
    <definedName name="______________SP14">[1]FES!#REF!</definedName>
    <definedName name="______________SP15" localSheetId="5">[1]FES!#REF!</definedName>
    <definedName name="______________SP15">[1]FES!#REF!</definedName>
    <definedName name="______________SP16" localSheetId="5">[1]FES!#REF!</definedName>
    <definedName name="______________SP16">[1]FES!#REF!</definedName>
    <definedName name="______________SP17" localSheetId="5">[1]FES!#REF!</definedName>
    <definedName name="______________SP17">[1]FES!#REF!</definedName>
    <definedName name="______________SP18" localSheetId="5">[1]FES!#REF!</definedName>
    <definedName name="______________SP18">[1]FES!#REF!</definedName>
    <definedName name="______________SP19" localSheetId="5">[1]FES!#REF!</definedName>
    <definedName name="______________SP19">[1]FES!#REF!</definedName>
    <definedName name="______________SP2" localSheetId="5">[1]FES!#REF!</definedName>
    <definedName name="______________SP2">[1]FES!#REF!</definedName>
    <definedName name="______________SP20" localSheetId="5">[1]FES!#REF!</definedName>
    <definedName name="______________SP20">[1]FES!#REF!</definedName>
    <definedName name="______________SP3" localSheetId="5">[1]FES!#REF!</definedName>
    <definedName name="______________SP3">[1]FES!#REF!</definedName>
    <definedName name="______________SP4" localSheetId="5">[1]FES!#REF!</definedName>
    <definedName name="______________SP4">[1]FES!#REF!</definedName>
    <definedName name="______________SP5" localSheetId="5">[1]FES!#REF!</definedName>
    <definedName name="______________SP5">[1]FES!#REF!</definedName>
    <definedName name="______________SP7" localSheetId="5">[1]FES!#REF!</definedName>
    <definedName name="______________SP7">[1]FES!#REF!</definedName>
    <definedName name="______________SP8" localSheetId="5">[1]FES!#REF!</definedName>
    <definedName name="______________SP8">[1]FES!#REF!</definedName>
    <definedName name="______________SP9" localSheetId="5">[1]FES!#REF!</definedName>
    <definedName name="______________SP9">[1]FES!#REF!</definedName>
    <definedName name="_____________dat1" localSheetId="5">#REF!</definedName>
    <definedName name="_____________dat1">#REF!</definedName>
    <definedName name="_____________dat10" localSheetId="5">#REF!</definedName>
    <definedName name="_____________dat10">#REF!</definedName>
    <definedName name="_____________dat11" localSheetId="5">#REF!</definedName>
    <definedName name="_____________dat11">#REF!</definedName>
    <definedName name="_____________dat12" localSheetId="5">#REF!</definedName>
    <definedName name="_____________dat12">#REF!</definedName>
    <definedName name="_____________dat13" localSheetId="5">#REF!</definedName>
    <definedName name="_____________dat13">#REF!</definedName>
    <definedName name="_____________dat14" localSheetId="5">#REF!</definedName>
    <definedName name="_____________dat14">#REF!</definedName>
    <definedName name="_____________dat15" localSheetId="5">#REF!</definedName>
    <definedName name="_____________dat15">#REF!</definedName>
    <definedName name="_____________dat16" localSheetId="5">#REF!</definedName>
    <definedName name="_____________dat16">#REF!</definedName>
    <definedName name="_____________dat17" localSheetId="5">#REF!</definedName>
    <definedName name="_____________dat17">#REF!</definedName>
    <definedName name="_____________dat18" localSheetId="5">#REF!</definedName>
    <definedName name="_____________dat18">#REF!</definedName>
    <definedName name="_____________dat19" localSheetId="5">#REF!</definedName>
    <definedName name="_____________dat19">#REF!</definedName>
    <definedName name="_____________dat2" localSheetId="5">#REF!</definedName>
    <definedName name="_____________dat2">#REF!</definedName>
    <definedName name="_____________dat20" localSheetId="5">#REF!</definedName>
    <definedName name="_____________dat20">#REF!</definedName>
    <definedName name="_____________dat21" localSheetId="5">#REF!</definedName>
    <definedName name="_____________dat21">#REF!</definedName>
    <definedName name="_____________dat22" localSheetId="5">#REF!</definedName>
    <definedName name="_____________dat22">#REF!</definedName>
    <definedName name="_____________dat23" localSheetId="5">#REF!</definedName>
    <definedName name="_____________dat23">#REF!</definedName>
    <definedName name="_____________dat24" localSheetId="5">#REF!</definedName>
    <definedName name="_____________dat24">#REF!</definedName>
    <definedName name="_____________dat3" localSheetId="5">#REF!</definedName>
    <definedName name="_____________dat3">#REF!</definedName>
    <definedName name="_____________dat4" localSheetId="5">#REF!</definedName>
    <definedName name="_____________dat4">#REF!</definedName>
    <definedName name="_____________dat5" localSheetId="5">#REF!</definedName>
    <definedName name="_____________dat5">#REF!</definedName>
    <definedName name="_____________dat6" localSheetId="5">#REF!</definedName>
    <definedName name="_____________dat6">#REF!</definedName>
    <definedName name="_____________dat7" localSheetId="5">#REF!</definedName>
    <definedName name="_____________dat7">#REF!</definedName>
    <definedName name="_____________dat8" localSheetId="5">#REF!</definedName>
    <definedName name="_____________dat8">#REF!</definedName>
    <definedName name="_____________dat9" localSheetId="5">#REF!</definedName>
    <definedName name="_____________dat9">#REF!</definedName>
    <definedName name="_____________FY1">#N/A</definedName>
    <definedName name="_____________M8">#N/A</definedName>
    <definedName name="_____________M9">#N/A</definedName>
    <definedName name="_____________Num2" localSheetId="5">#REF!</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 localSheetId="5">[1]FES!#REF!</definedName>
    <definedName name="_____________SP1">[1]FES!#REF!</definedName>
    <definedName name="_____________SP10" localSheetId="5">[1]FES!#REF!</definedName>
    <definedName name="_____________SP10">[1]FES!#REF!</definedName>
    <definedName name="_____________SP11" localSheetId="5">[1]FES!#REF!</definedName>
    <definedName name="_____________SP11">[1]FES!#REF!</definedName>
    <definedName name="_____________SP12" localSheetId="5">[1]FES!#REF!</definedName>
    <definedName name="_____________SP12">[1]FES!#REF!</definedName>
    <definedName name="_____________SP13" localSheetId="5">[1]FES!#REF!</definedName>
    <definedName name="_____________SP13">[1]FES!#REF!</definedName>
    <definedName name="_____________SP14" localSheetId="5">[1]FES!#REF!</definedName>
    <definedName name="_____________SP14">[1]FES!#REF!</definedName>
    <definedName name="_____________SP15" localSheetId="5">[1]FES!#REF!</definedName>
    <definedName name="_____________SP15">[1]FES!#REF!</definedName>
    <definedName name="_____________SP16" localSheetId="5">[1]FES!#REF!</definedName>
    <definedName name="_____________SP16">[1]FES!#REF!</definedName>
    <definedName name="_____________SP17" localSheetId="5">[1]FES!#REF!</definedName>
    <definedName name="_____________SP17">[1]FES!#REF!</definedName>
    <definedName name="_____________SP18" localSheetId="5">[1]FES!#REF!</definedName>
    <definedName name="_____________SP18">[1]FES!#REF!</definedName>
    <definedName name="_____________SP19" localSheetId="5">[1]FES!#REF!</definedName>
    <definedName name="_____________SP19">[1]FES!#REF!</definedName>
    <definedName name="_____________SP2" localSheetId="5">[1]FES!#REF!</definedName>
    <definedName name="_____________SP2">[1]FES!#REF!</definedName>
    <definedName name="_____________SP20" localSheetId="5">[1]FES!#REF!</definedName>
    <definedName name="_____________SP20">[1]FES!#REF!</definedName>
    <definedName name="_____________SP3" localSheetId="5">[1]FES!#REF!</definedName>
    <definedName name="_____________SP3">[1]FES!#REF!</definedName>
    <definedName name="_____________SP4" localSheetId="5">[1]FES!#REF!</definedName>
    <definedName name="_____________SP4">[1]FES!#REF!</definedName>
    <definedName name="_____________SP5" localSheetId="5">[1]FES!#REF!</definedName>
    <definedName name="_____________SP5">[1]FES!#REF!</definedName>
    <definedName name="_____________SP7" localSheetId="5">[1]FES!#REF!</definedName>
    <definedName name="_____________SP7">[1]FES!#REF!</definedName>
    <definedName name="_____________SP8" localSheetId="5">[1]FES!#REF!</definedName>
    <definedName name="_____________SP8">[1]FES!#REF!</definedName>
    <definedName name="_____________SP9" localSheetId="5">[1]FES!#REF!</definedName>
    <definedName name="_____________SP9">[1]FES!#REF!</definedName>
    <definedName name="____________dat1" localSheetId="5">#REF!</definedName>
    <definedName name="____________dat1">#REF!</definedName>
    <definedName name="____________dat10" localSheetId="5">#REF!</definedName>
    <definedName name="____________dat10">#REF!</definedName>
    <definedName name="____________dat11" localSheetId="5">#REF!</definedName>
    <definedName name="____________dat11">#REF!</definedName>
    <definedName name="____________dat12" localSheetId="5">#REF!</definedName>
    <definedName name="____________dat12">#REF!</definedName>
    <definedName name="____________dat13" localSheetId="5">#REF!</definedName>
    <definedName name="____________dat13">#REF!</definedName>
    <definedName name="____________dat14" localSheetId="5">#REF!</definedName>
    <definedName name="____________dat14">#REF!</definedName>
    <definedName name="____________dat15" localSheetId="5">#REF!</definedName>
    <definedName name="____________dat15">#REF!</definedName>
    <definedName name="____________dat16" localSheetId="5">#REF!</definedName>
    <definedName name="____________dat16">#REF!</definedName>
    <definedName name="____________dat17" localSheetId="5">#REF!</definedName>
    <definedName name="____________dat17">#REF!</definedName>
    <definedName name="____________dat18" localSheetId="5">#REF!</definedName>
    <definedName name="____________dat18">#REF!</definedName>
    <definedName name="____________dat19" localSheetId="5">#REF!</definedName>
    <definedName name="____________dat19">#REF!</definedName>
    <definedName name="____________dat2" localSheetId="5">#REF!</definedName>
    <definedName name="____________dat2">#REF!</definedName>
    <definedName name="____________dat20" localSheetId="5">#REF!</definedName>
    <definedName name="____________dat20">#REF!</definedName>
    <definedName name="____________dat21" localSheetId="5">#REF!</definedName>
    <definedName name="____________dat21">#REF!</definedName>
    <definedName name="____________dat22" localSheetId="5">#REF!</definedName>
    <definedName name="____________dat22">#REF!</definedName>
    <definedName name="____________dat23" localSheetId="5">#REF!</definedName>
    <definedName name="____________dat23">#REF!</definedName>
    <definedName name="____________dat24" localSheetId="5">#REF!</definedName>
    <definedName name="____________dat24">#REF!</definedName>
    <definedName name="____________dat3" localSheetId="5">#REF!</definedName>
    <definedName name="____________dat3">#REF!</definedName>
    <definedName name="____________dat4" localSheetId="5">#REF!</definedName>
    <definedName name="____________dat4">#REF!</definedName>
    <definedName name="____________dat5" localSheetId="5">#REF!</definedName>
    <definedName name="____________dat5">#REF!</definedName>
    <definedName name="____________dat6" localSheetId="5">#REF!</definedName>
    <definedName name="____________dat6">#REF!</definedName>
    <definedName name="____________dat7" localSheetId="5">#REF!</definedName>
    <definedName name="____________dat7">#REF!</definedName>
    <definedName name="____________dat8" localSheetId="5">#REF!</definedName>
    <definedName name="____________dat8">#REF!</definedName>
    <definedName name="____________dat9" localSheetId="5">#REF!</definedName>
    <definedName name="____________dat9">#REF!</definedName>
    <definedName name="____________FY1">#N/A</definedName>
    <definedName name="____________M8">#N/A</definedName>
    <definedName name="____________M9">#N/A</definedName>
    <definedName name="____________Num2" localSheetId="5">#REF!</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 localSheetId="5">[1]FES!#REF!</definedName>
    <definedName name="____________SP1">[1]FES!#REF!</definedName>
    <definedName name="____________SP10" localSheetId="5">[1]FES!#REF!</definedName>
    <definedName name="____________SP10">[1]FES!#REF!</definedName>
    <definedName name="____________SP11" localSheetId="5">[1]FES!#REF!</definedName>
    <definedName name="____________SP11">[1]FES!#REF!</definedName>
    <definedName name="____________SP12" localSheetId="5">[1]FES!#REF!</definedName>
    <definedName name="____________SP12">[1]FES!#REF!</definedName>
    <definedName name="____________SP13" localSheetId="5">[1]FES!#REF!</definedName>
    <definedName name="____________SP13">[1]FES!#REF!</definedName>
    <definedName name="____________SP14" localSheetId="5">[1]FES!#REF!</definedName>
    <definedName name="____________SP14">[1]FES!#REF!</definedName>
    <definedName name="____________SP15" localSheetId="5">[1]FES!#REF!</definedName>
    <definedName name="____________SP15">[1]FES!#REF!</definedName>
    <definedName name="____________SP16" localSheetId="5">[1]FES!#REF!</definedName>
    <definedName name="____________SP16">[1]FES!#REF!</definedName>
    <definedName name="____________SP17" localSheetId="5">[1]FES!#REF!</definedName>
    <definedName name="____________SP17">[1]FES!#REF!</definedName>
    <definedName name="____________SP18" localSheetId="5">[1]FES!#REF!</definedName>
    <definedName name="____________SP18">[1]FES!#REF!</definedName>
    <definedName name="____________SP19" localSheetId="5">[1]FES!#REF!</definedName>
    <definedName name="____________SP19">[1]FES!#REF!</definedName>
    <definedName name="____________SP2" localSheetId="5">[1]FES!#REF!</definedName>
    <definedName name="____________SP2">[1]FES!#REF!</definedName>
    <definedName name="____________SP20" localSheetId="5">[1]FES!#REF!</definedName>
    <definedName name="____________SP20">[1]FES!#REF!</definedName>
    <definedName name="____________SP3" localSheetId="5">[1]FES!#REF!</definedName>
    <definedName name="____________SP3">[1]FES!#REF!</definedName>
    <definedName name="____________SP4" localSheetId="5">[1]FES!#REF!</definedName>
    <definedName name="____________SP4">[1]FES!#REF!</definedName>
    <definedName name="____________SP5" localSheetId="5">[1]FES!#REF!</definedName>
    <definedName name="____________SP5">[1]FES!#REF!</definedName>
    <definedName name="____________SP7" localSheetId="5">[1]FES!#REF!</definedName>
    <definedName name="____________SP7">[1]FES!#REF!</definedName>
    <definedName name="____________SP8" localSheetId="5">[1]FES!#REF!</definedName>
    <definedName name="____________SP8">[1]FES!#REF!</definedName>
    <definedName name="____________SP9" localSheetId="5">[1]FES!#REF!</definedName>
    <definedName name="____________SP9">[1]FES!#REF!</definedName>
    <definedName name="___________dat1" localSheetId="5">#REF!</definedName>
    <definedName name="___________dat1">#REF!</definedName>
    <definedName name="___________dat10" localSheetId="5">#REF!</definedName>
    <definedName name="___________dat10">#REF!</definedName>
    <definedName name="___________dat11" localSheetId="5">#REF!</definedName>
    <definedName name="___________dat11">#REF!</definedName>
    <definedName name="___________dat12" localSheetId="5">#REF!</definedName>
    <definedName name="___________dat12">#REF!</definedName>
    <definedName name="___________dat13" localSheetId="5">#REF!</definedName>
    <definedName name="___________dat13">#REF!</definedName>
    <definedName name="___________dat14" localSheetId="5">#REF!</definedName>
    <definedName name="___________dat14">#REF!</definedName>
    <definedName name="___________dat15" localSheetId="5">#REF!</definedName>
    <definedName name="___________dat15">#REF!</definedName>
    <definedName name="___________dat16" localSheetId="5">#REF!</definedName>
    <definedName name="___________dat16">#REF!</definedName>
    <definedName name="___________dat17" localSheetId="5">#REF!</definedName>
    <definedName name="___________dat17">#REF!</definedName>
    <definedName name="___________dat18" localSheetId="5">#REF!</definedName>
    <definedName name="___________dat18">#REF!</definedName>
    <definedName name="___________dat19" localSheetId="5">#REF!</definedName>
    <definedName name="___________dat19">#REF!</definedName>
    <definedName name="___________dat2" localSheetId="5">#REF!</definedName>
    <definedName name="___________dat2">#REF!</definedName>
    <definedName name="___________dat20" localSheetId="5">#REF!</definedName>
    <definedName name="___________dat20">#REF!</definedName>
    <definedName name="___________dat21" localSheetId="5">#REF!</definedName>
    <definedName name="___________dat21">#REF!</definedName>
    <definedName name="___________dat22" localSheetId="5">#REF!</definedName>
    <definedName name="___________dat22">#REF!</definedName>
    <definedName name="___________dat23" localSheetId="5">#REF!</definedName>
    <definedName name="___________dat23">#REF!</definedName>
    <definedName name="___________dat24" localSheetId="5">#REF!</definedName>
    <definedName name="___________dat24">#REF!</definedName>
    <definedName name="___________dat3" localSheetId="5">#REF!</definedName>
    <definedName name="___________dat3">#REF!</definedName>
    <definedName name="___________dat4" localSheetId="5">#REF!</definedName>
    <definedName name="___________dat4">#REF!</definedName>
    <definedName name="___________dat5" localSheetId="5">#REF!</definedName>
    <definedName name="___________dat5">#REF!</definedName>
    <definedName name="___________dat6" localSheetId="5">#REF!</definedName>
    <definedName name="___________dat6">#REF!</definedName>
    <definedName name="___________dat7" localSheetId="5">#REF!</definedName>
    <definedName name="___________dat7">#REF!</definedName>
    <definedName name="___________dat8" localSheetId="5">#REF!</definedName>
    <definedName name="___________dat8">#REF!</definedName>
    <definedName name="___________dat9" localSheetId="5">#REF!</definedName>
    <definedName name="___________dat9">#REF!</definedName>
    <definedName name="___________FY1">#N/A</definedName>
    <definedName name="___________M8">#N/A</definedName>
    <definedName name="___________M9">#N/A</definedName>
    <definedName name="___________Num2" localSheetId="5">#REF!</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 localSheetId="5">[1]FES!#REF!</definedName>
    <definedName name="___________SP1">[1]FES!#REF!</definedName>
    <definedName name="___________SP10" localSheetId="5">[1]FES!#REF!</definedName>
    <definedName name="___________SP10">[1]FES!#REF!</definedName>
    <definedName name="___________SP11" localSheetId="5">[1]FES!#REF!</definedName>
    <definedName name="___________SP11">[1]FES!#REF!</definedName>
    <definedName name="___________SP12" localSheetId="5">[1]FES!#REF!</definedName>
    <definedName name="___________SP12">[1]FES!#REF!</definedName>
    <definedName name="___________SP13" localSheetId="5">[1]FES!#REF!</definedName>
    <definedName name="___________SP13">[1]FES!#REF!</definedName>
    <definedName name="___________SP14" localSheetId="5">[1]FES!#REF!</definedName>
    <definedName name="___________SP14">[1]FES!#REF!</definedName>
    <definedName name="___________SP15" localSheetId="5">[1]FES!#REF!</definedName>
    <definedName name="___________SP15">[1]FES!#REF!</definedName>
    <definedName name="___________SP16" localSheetId="5">[1]FES!#REF!</definedName>
    <definedName name="___________SP16">[1]FES!#REF!</definedName>
    <definedName name="___________SP17" localSheetId="5">[1]FES!#REF!</definedName>
    <definedName name="___________SP17">[1]FES!#REF!</definedName>
    <definedName name="___________SP18" localSheetId="5">[1]FES!#REF!</definedName>
    <definedName name="___________SP18">[1]FES!#REF!</definedName>
    <definedName name="___________SP19" localSheetId="5">[1]FES!#REF!</definedName>
    <definedName name="___________SP19">[1]FES!#REF!</definedName>
    <definedName name="___________SP2" localSheetId="5">[1]FES!#REF!</definedName>
    <definedName name="___________SP2">[1]FES!#REF!</definedName>
    <definedName name="___________SP20" localSheetId="5">[1]FES!#REF!</definedName>
    <definedName name="___________SP20">[1]FES!#REF!</definedName>
    <definedName name="___________SP3" localSheetId="5">[1]FES!#REF!</definedName>
    <definedName name="___________SP3">[1]FES!#REF!</definedName>
    <definedName name="___________SP4" localSheetId="5">[1]FES!#REF!</definedName>
    <definedName name="___________SP4">[1]FES!#REF!</definedName>
    <definedName name="___________SP5" localSheetId="5">[1]FES!#REF!</definedName>
    <definedName name="___________SP5">[1]FES!#REF!</definedName>
    <definedName name="___________SP7" localSheetId="5">[1]FES!#REF!</definedName>
    <definedName name="___________SP7">[1]FES!#REF!</definedName>
    <definedName name="___________SP8" localSheetId="5">[1]FES!#REF!</definedName>
    <definedName name="___________SP8">[1]FES!#REF!</definedName>
    <definedName name="___________SP9" localSheetId="5">[1]FES!#REF!</definedName>
    <definedName name="___________SP9">[1]FES!#REF!</definedName>
    <definedName name="__________dat1" localSheetId="5">#REF!</definedName>
    <definedName name="__________dat1">#REF!</definedName>
    <definedName name="__________dat10" localSheetId="5">#REF!</definedName>
    <definedName name="__________dat10">#REF!</definedName>
    <definedName name="__________dat11" localSheetId="5">#REF!</definedName>
    <definedName name="__________dat11">#REF!</definedName>
    <definedName name="__________dat12" localSheetId="5">#REF!</definedName>
    <definedName name="__________dat12">#REF!</definedName>
    <definedName name="__________dat13" localSheetId="5">#REF!</definedName>
    <definedName name="__________dat13">#REF!</definedName>
    <definedName name="__________dat14" localSheetId="5">#REF!</definedName>
    <definedName name="__________dat14">#REF!</definedName>
    <definedName name="__________dat15" localSheetId="5">#REF!</definedName>
    <definedName name="__________dat15">#REF!</definedName>
    <definedName name="__________dat16" localSheetId="5">#REF!</definedName>
    <definedName name="__________dat16">#REF!</definedName>
    <definedName name="__________dat17" localSheetId="5">#REF!</definedName>
    <definedName name="__________dat17">#REF!</definedName>
    <definedName name="__________dat18" localSheetId="5">#REF!</definedName>
    <definedName name="__________dat18">#REF!</definedName>
    <definedName name="__________dat19" localSheetId="5">#REF!</definedName>
    <definedName name="__________dat19">#REF!</definedName>
    <definedName name="__________dat2" localSheetId="5">#REF!</definedName>
    <definedName name="__________dat2">#REF!</definedName>
    <definedName name="__________dat20" localSheetId="5">#REF!</definedName>
    <definedName name="__________dat20">#REF!</definedName>
    <definedName name="__________dat21" localSheetId="5">#REF!</definedName>
    <definedName name="__________dat21">#REF!</definedName>
    <definedName name="__________dat22" localSheetId="5">#REF!</definedName>
    <definedName name="__________dat22">#REF!</definedName>
    <definedName name="__________dat23" localSheetId="5">#REF!</definedName>
    <definedName name="__________dat23">#REF!</definedName>
    <definedName name="__________dat24" localSheetId="5">#REF!</definedName>
    <definedName name="__________dat24">#REF!</definedName>
    <definedName name="__________dat3" localSheetId="5">#REF!</definedName>
    <definedName name="__________dat3">#REF!</definedName>
    <definedName name="__________dat4" localSheetId="5">#REF!</definedName>
    <definedName name="__________dat4">#REF!</definedName>
    <definedName name="__________dat5" localSheetId="5">#REF!</definedName>
    <definedName name="__________dat5">#REF!</definedName>
    <definedName name="__________dat6" localSheetId="5">#REF!</definedName>
    <definedName name="__________dat6">#REF!</definedName>
    <definedName name="__________dat7" localSheetId="5">#REF!</definedName>
    <definedName name="__________dat7">#REF!</definedName>
    <definedName name="__________dat8" localSheetId="5">#REF!</definedName>
    <definedName name="__________dat8">#REF!</definedName>
    <definedName name="__________dat9" localSheetId="5">#REF!</definedName>
    <definedName name="__________dat9">#REF!</definedName>
    <definedName name="__________FY1">#N/A</definedName>
    <definedName name="__________M8">#N/A</definedName>
    <definedName name="__________M9">#N/A</definedName>
    <definedName name="__________Num2" localSheetId="5">#REF!</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 localSheetId="5">[1]FES!#REF!</definedName>
    <definedName name="__________SP1">[1]FES!#REF!</definedName>
    <definedName name="__________SP10" localSheetId="5">[1]FES!#REF!</definedName>
    <definedName name="__________SP10">[1]FES!#REF!</definedName>
    <definedName name="__________SP11" localSheetId="5">[1]FES!#REF!</definedName>
    <definedName name="__________SP11">[1]FES!#REF!</definedName>
    <definedName name="__________SP12" localSheetId="5">[1]FES!#REF!</definedName>
    <definedName name="__________SP12">[1]FES!#REF!</definedName>
    <definedName name="__________SP13" localSheetId="5">[1]FES!#REF!</definedName>
    <definedName name="__________SP13">[1]FES!#REF!</definedName>
    <definedName name="__________SP14" localSheetId="5">[1]FES!#REF!</definedName>
    <definedName name="__________SP14">[1]FES!#REF!</definedName>
    <definedName name="__________SP15" localSheetId="5">[1]FES!#REF!</definedName>
    <definedName name="__________SP15">[1]FES!#REF!</definedName>
    <definedName name="__________SP16" localSheetId="5">[1]FES!#REF!</definedName>
    <definedName name="__________SP16">[1]FES!#REF!</definedName>
    <definedName name="__________SP17" localSheetId="5">[1]FES!#REF!</definedName>
    <definedName name="__________SP17">[1]FES!#REF!</definedName>
    <definedName name="__________SP18" localSheetId="5">[1]FES!#REF!</definedName>
    <definedName name="__________SP18">[1]FES!#REF!</definedName>
    <definedName name="__________SP19" localSheetId="5">[1]FES!#REF!</definedName>
    <definedName name="__________SP19">[1]FES!#REF!</definedName>
    <definedName name="__________SP2" localSheetId="5">[1]FES!#REF!</definedName>
    <definedName name="__________SP2">[1]FES!#REF!</definedName>
    <definedName name="__________SP20" localSheetId="5">[1]FES!#REF!</definedName>
    <definedName name="__________SP20">[1]FES!#REF!</definedName>
    <definedName name="__________SP3" localSheetId="5">[1]FES!#REF!</definedName>
    <definedName name="__________SP3">[1]FES!#REF!</definedName>
    <definedName name="__________SP4" localSheetId="5">[1]FES!#REF!</definedName>
    <definedName name="__________SP4">[1]FES!#REF!</definedName>
    <definedName name="__________SP5" localSheetId="5">[1]FES!#REF!</definedName>
    <definedName name="__________SP5">[1]FES!#REF!</definedName>
    <definedName name="__________SP7" localSheetId="5">[1]FES!#REF!</definedName>
    <definedName name="__________SP7">[1]FES!#REF!</definedName>
    <definedName name="__________SP8" localSheetId="5">[1]FES!#REF!</definedName>
    <definedName name="__________SP8">[1]FES!#REF!</definedName>
    <definedName name="__________SP9" localSheetId="5">[1]FES!#REF!</definedName>
    <definedName name="__________SP9">[1]FES!#REF!</definedName>
    <definedName name="_________dat1" localSheetId="5">#REF!</definedName>
    <definedName name="_________dat1">#REF!</definedName>
    <definedName name="_________dat10" localSheetId="5">#REF!</definedName>
    <definedName name="_________dat10">#REF!</definedName>
    <definedName name="_________dat11" localSheetId="5">#REF!</definedName>
    <definedName name="_________dat11">#REF!</definedName>
    <definedName name="_________dat12" localSheetId="5">#REF!</definedName>
    <definedName name="_________dat12">#REF!</definedName>
    <definedName name="_________dat13" localSheetId="5">#REF!</definedName>
    <definedName name="_________dat13">#REF!</definedName>
    <definedName name="_________dat14" localSheetId="5">#REF!</definedName>
    <definedName name="_________dat14">#REF!</definedName>
    <definedName name="_________dat15" localSheetId="5">#REF!</definedName>
    <definedName name="_________dat15">#REF!</definedName>
    <definedName name="_________dat16" localSheetId="5">#REF!</definedName>
    <definedName name="_________dat16">#REF!</definedName>
    <definedName name="_________dat17" localSheetId="5">#REF!</definedName>
    <definedName name="_________dat17">#REF!</definedName>
    <definedName name="_________dat18" localSheetId="5">#REF!</definedName>
    <definedName name="_________dat18">#REF!</definedName>
    <definedName name="_________dat19" localSheetId="5">#REF!</definedName>
    <definedName name="_________dat19">#REF!</definedName>
    <definedName name="_________dat2" localSheetId="5">#REF!</definedName>
    <definedName name="_________dat2">#REF!</definedName>
    <definedName name="_________dat20" localSheetId="5">#REF!</definedName>
    <definedName name="_________dat20">#REF!</definedName>
    <definedName name="_________dat21" localSheetId="5">#REF!</definedName>
    <definedName name="_________dat21">#REF!</definedName>
    <definedName name="_________dat22" localSheetId="5">#REF!</definedName>
    <definedName name="_________dat22">#REF!</definedName>
    <definedName name="_________dat23" localSheetId="5">#REF!</definedName>
    <definedName name="_________dat23">#REF!</definedName>
    <definedName name="_________dat24" localSheetId="5">#REF!</definedName>
    <definedName name="_________dat24">#REF!</definedName>
    <definedName name="_________dat3" localSheetId="5">#REF!</definedName>
    <definedName name="_________dat3">#REF!</definedName>
    <definedName name="_________dat4" localSheetId="5">#REF!</definedName>
    <definedName name="_________dat4">#REF!</definedName>
    <definedName name="_________dat5" localSheetId="5">#REF!</definedName>
    <definedName name="_________dat5">#REF!</definedName>
    <definedName name="_________dat6" localSheetId="5">#REF!</definedName>
    <definedName name="_________dat6">#REF!</definedName>
    <definedName name="_________dat7" localSheetId="5">#REF!</definedName>
    <definedName name="_________dat7">#REF!</definedName>
    <definedName name="_________dat8" localSheetId="5">#REF!</definedName>
    <definedName name="_________dat8">#REF!</definedName>
    <definedName name="_________dat9" localSheetId="5">#REF!</definedName>
    <definedName name="_________dat9">#REF!</definedName>
    <definedName name="_________FY1">#N/A</definedName>
    <definedName name="_________M8">#N/A</definedName>
    <definedName name="_________M9">#N/A</definedName>
    <definedName name="_________Num2" localSheetId="5">#REF!</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r">#N/A</definedName>
    <definedName name="_________SP1" localSheetId="5">[1]FES!#REF!</definedName>
    <definedName name="_________SP1">[1]FES!#REF!</definedName>
    <definedName name="_________SP10" localSheetId="5">[1]FES!#REF!</definedName>
    <definedName name="_________SP10">[1]FES!#REF!</definedName>
    <definedName name="_________SP11" localSheetId="5">[1]FES!#REF!</definedName>
    <definedName name="_________SP11">[1]FES!#REF!</definedName>
    <definedName name="_________SP12" localSheetId="5">[1]FES!#REF!</definedName>
    <definedName name="_________SP12">[1]FES!#REF!</definedName>
    <definedName name="_________SP13" localSheetId="5">[1]FES!#REF!</definedName>
    <definedName name="_________SP13">[1]FES!#REF!</definedName>
    <definedName name="_________SP14" localSheetId="5">[1]FES!#REF!</definedName>
    <definedName name="_________SP14">[1]FES!#REF!</definedName>
    <definedName name="_________SP15" localSheetId="5">[1]FES!#REF!</definedName>
    <definedName name="_________SP15">[1]FES!#REF!</definedName>
    <definedName name="_________SP16" localSheetId="5">[1]FES!#REF!</definedName>
    <definedName name="_________SP16">[1]FES!#REF!</definedName>
    <definedName name="_________SP17" localSheetId="5">[1]FES!#REF!</definedName>
    <definedName name="_________SP17">[1]FES!#REF!</definedName>
    <definedName name="_________SP18" localSheetId="5">[1]FES!#REF!</definedName>
    <definedName name="_________SP18">[1]FES!#REF!</definedName>
    <definedName name="_________SP19" localSheetId="5">[1]FES!#REF!</definedName>
    <definedName name="_________SP19">[1]FES!#REF!</definedName>
    <definedName name="_________SP2" localSheetId="5">[1]FES!#REF!</definedName>
    <definedName name="_________SP2">[1]FES!#REF!</definedName>
    <definedName name="_________SP20" localSheetId="5">[1]FES!#REF!</definedName>
    <definedName name="_________SP20">[1]FES!#REF!</definedName>
    <definedName name="_________SP3" localSheetId="5">[1]FES!#REF!</definedName>
    <definedName name="_________SP3">[1]FES!#REF!</definedName>
    <definedName name="_________SP4" localSheetId="5">[1]FES!#REF!</definedName>
    <definedName name="_________SP4">[1]FES!#REF!</definedName>
    <definedName name="_________SP5" localSheetId="5">[1]FES!#REF!</definedName>
    <definedName name="_________SP5">[1]FES!#REF!</definedName>
    <definedName name="_________SP7" localSheetId="5">[1]FES!#REF!</definedName>
    <definedName name="_________SP7">[1]FES!#REF!</definedName>
    <definedName name="_________SP8" localSheetId="5">[1]FES!#REF!</definedName>
    <definedName name="_________SP8">[1]FES!#REF!</definedName>
    <definedName name="_________SP9" localSheetId="5">[1]FES!#REF!</definedName>
    <definedName name="_________SP9">[1]FES!#REF!</definedName>
    <definedName name="________dat1" localSheetId="5">#REF!</definedName>
    <definedName name="________dat1">#REF!</definedName>
    <definedName name="________dat10" localSheetId="5">#REF!</definedName>
    <definedName name="________dat10">#REF!</definedName>
    <definedName name="________dat11" localSheetId="5">#REF!</definedName>
    <definedName name="________dat11">#REF!</definedName>
    <definedName name="________dat12" localSheetId="5">#REF!</definedName>
    <definedName name="________dat12">#REF!</definedName>
    <definedName name="________dat13" localSheetId="5">#REF!</definedName>
    <definedName name="________dat13">#REF!</definedName>
    <definedName name="________dat14" localSheetId="5">#REF!</definedName>
    <definedName name="________dat14">#REF!</definedName>
    <definedName name="________dat15" localSheetId="5">#REF!</definedName>
    <definedName name="________dat15">#REF!</definedName>
    <definedName name="________dat16" localSheetId="5">#REF!</definedName>
    <definedName name="________dat16">#REF!</definedName>
    <definedName name="________dat17" localSheetId="5">#REF!</definedName>
    <definedName name="________dat17">#REF!</definedName>
    <definedName name="________dat18" localSheetId="5">#REF!</definedName>
    <definedName name="________dat18">#REF!</definedName>
    <definedName name="________dat19" localSheetId="5">#REF!</definedName>
    <definedName name="________dat19">#REF!</definedName>
    <definedName name="________dat2" localSheetId="5">#REF!</definedName>
    <definedName name="________dat2">#REF!</definedName>
    <definedName name="________dat20" localSheetId="5">#REF!</definedName>
    <definedName name="________dat20">#REF!</definedName>
    <definedName name="________dat21" localSheetId="5">#REF!</definedName>
    <definedName name="________dat21">#REF!</definedName>
    <definedName name="________dat22" localSheetId="5">#REF!</definedName>
    <definedName name="________dat22">#REF!</definedName>
    <definedName name="________dat23" localSheetId="5">#REF!</definedName>
    <definedName name="________dat23">#REF!</definedName>
    <definedName name="________dat24" localSheetId="5">#REF!</definedName>
    <definedName name="________dat24">#REF!</definedName>
    <definedName name="________dat3" localSheetId="5">#REF!</definedName>
    <definedName name="________dat3">#REF!</definedName>
    <definedName name="________dat4" localSheetId="5">#REF!</definedName>
    <definedName name="________dat4">#REF!</definedName>
    <definedName name="________dat5" localSheetId="5">#REF!</definedName>
    <definedName name="________dat5">#REF!</definedName>
    <definedName name="________dat6" localSheetId="5">#REF!</definedName>
    <definedName name="________dat6">#REF!</definedName>
    <definedName name="________dat7" localSheetId="5">#REF!</definedName>
    <definedName name="________dat7">#REF!</definedName>
    <definedName name="________dat8" localSheetId="5">#REF!</definedName>
    <definedName name="________dat8">#REF!</definedName>
    <definedName name="________dat9" localSheetId="5">#REF!</definedName>
    <definedName name="________dat9">#REF!</definedName>
    <definedName name="________FY1">#N/A</definedName>
    <definedName name="________M8">#N/A</definedName>
    <definedName name="________M9">#N/A</definedName>
    <definedName name="________Num2" localSheetId="5">#REF!</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r">#N/A</definedName>
    <definedName name="________SP1" localSheetId="5">[1]FES!#REF!</definedName>
    <definedName name="________SP1">[1]FES!#REF!</definedName>
    <definedName name="________SP10" localSheetId="5">[1]FES!#REF!</definedName>
    <definedName name="________SP10">[1]FES!#REF!</definedName>
    <definedName name="________SP11" localSheetId="5">[1]FES!#REF!</definedName>
    <definedName name="________SP11">[1]FES!#REF!</definedName>
    <definedName name="________SP12" localSheetId="5">[1]FES!#REF!</definedName>
    <definedName name="________SP12">[1]FES!#REF!</definedName>
    <definedName name="________SP13" localSheetId="5">[1]FES!#REF!</definedName>
    <definedName name="________SP13">[1]FES!#REF!</definedName>
    <definedName name="________SP14" localSheetId="5">[1]FES!#REF!</definedName>
    <definedName name="________SP14">[1]FES!#REF!</definedName>
    <definedName name="________SP15" localSheetId="5">[1]FES!#REF!</definedName>
    <definedName name="________SP15">[1]FES!#REF!</definedName>
    <definedName name="________SP16" localSheetId="5">[1]FES!#REF!</definedName>
    <definedName name="________SP16">[1]FES!#REF!</definedName>
    <definedName name="________SP17" localSheetId="5">[1]FES!#REF!</definedName>
    <definedName name="________SP17">[1]FES!#REF!</definedName>
    <definedName name="________SP18" localSheetId="5">[1]FES!#REF!</definedName>
    <definedName name="________SP18">[1]FES!#REF!</definedName>
    <definedName name="________SP19" localSheetId="5">[1]FES!#REF!</definedName>
    <definedName name="________SP19">[1]FES!#REF!</definedName>
    <definedName name="________SP2" localSheetId="5">[1]FES!#REF!</definedName>
    <definedName name="________SP2">[1]FES!#REF!</definedName>
    <definedName name="________SP20" localSheetId="5">[1]FES!#REF!</definedName>
    <definedName name="________SP20">[1]FES!#REF!</definedName>
    <definedName name="________SP3" localSheetId="5">[1]FES!#REF!</definedName>
    <definedName name="________SP3">[1]FES!#REF!</definedName>
    <definedName name="________SP4" localSheetId="5">[1]FES!#REF!</definedName>
    <definedName name="________SP4">[1]FES!#REF!</definedName>
    <definedName name="________SP5" localSheetId="5">[1]FES!#REF!</definedName>
    <definedName name="________SP5">[1]FES!#REF!</definedName>
    <definedName name="________SP7" localSheetId="5">[1]FES!#REF!</definedName>
    <definedName name="________SP7">[1]FES!#REF!</definedName>
    <definedName name="________SP8" localSheetId="5">[1]FES!#REF!</definedName>
    <definedName name="________SP8">[1]FES!#REF!</definedName>
    <definedName name="________SP9" localSheetId="5">[1]FES!#REF!</definedName>
    <definedName name="________SP9">[1]FES!#REF!</definedName>
    <definedName name="_______dat1" localSheetId="5">#REF!</definedName>
    <definedName name="_______dat1">#REF!</definedName>
    <definedName name="_______dat10" localSheetId="5">#REF!</definedName>
    <definedName name="_______dat10">#REF!</definedName>
    <definedName name="_______dat11" localSheetId="5">#REF!</definedName>
    <definedName name="_______dat11">#REF!</definedName>
    <definedName name="_______dat12" localSheetId="5">#REF!</definedName>
    <definedName name="_______dat12">#REF!</definedName>
    <definedName name="_______dat13" localSheetId="5">#REF!</definedName>
    <definedName name="_______dat13">#REF!</definedName>
    <definedName name="_______dat14" localSheetId="5">#REF!</definedName>
    <definedName name="_______dat14">#REF!</definedName>
    <definedName name="_______dat15" localSheetId="5">#REF!</definedName>
    <definedName name="_______dat15">#REF!</definedName>
    <definedName name="_______dat16" localSheetId="5">#REF!</definedName>
    <definedName name="_______dat16">#REF!</definedName>
    <definedName name="_______dat17" localSheetId="5">#REF!</definedName>
    <definedName name="_______dat17">#REF!</definedName>
    <definedName name="_______dat18" localSheetId="5">#REF!</definedName>
    <definedName name="_______dat18">#REF!</definedName>
    <definedName name="_______dat19" localSheetId="5">#REF!</definedName>
    <definedName name="_______dat19">#REF!</definedName>
    <definedName name="_______dat2" localSheetId="5">#REF!</definedName>
    <definedName name="_______dat2">#REF!</definedName>
    <definedName name="_______dat20" localSheetId="5">#REF!</definedName>
    <definedName name="_______dat20">#REF!</definedName>
    <definedName name="_______dat21" localSheetId="5">#REF!</definedName>
    <definedName name="_______dat21">#REF!</definedName>
    <definedName name="_______dat22" localSheetId="5">#REF!</definedName>
    <definedName name="_______dat22">#REF!</definedName>
    <definedName name="_______dat23" localSheetId="5">#REF!</definedName>
    <definedName name="_______dat23">#REF!</definedName>
    <definedName name="_______dat24" localSheetId="5">#REF!</definedName>
    <definedName name="_______dat24">#REF!</definedName>
    <definedName name="_______dat3" localSheetId="5">#REF!</definedName>
    <definedName name="_______dat3">#REF!</definedName>
    <definedName name="_______dat4" localSheetId="5">#REF!</definedName>
    <definedName name="_______dat4">#REF!</definedName>
    <definedName name="_______dat5" localSheetId="5">#REF!</definedName>
    <definedName name="_______dat5">#REF!</definedName>
    <definedName name="_______dat6" localSheetId="5">#REF!</definedName>
    <definedName name="_______dat6">#REF!</definedName>
    <definedName name="_______dat7" localSheetId="5">#REF!</definedName>
    <definedName name="_______dat7">#REF!</definedName>
    <definedName name="_______dat8" localSheetId="5">#REF!</definedName>
    <definedName name="_______dat8">#REF!</definedName>
    <definedName name="_______dat9" localSheetId="5">#REF!</definedName>
    <definedName name="_______dat9">#REF!</definedName>
    <definedName name="_______FY1">#N/A</definedName>
    <definedName name="_______M8">#N/A</definedName>
    <definedName name="_______M9">#N/A</definedName>
    <definedName name="_______Num2" localSheetId="5">#REF!</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r">#N/A</definedName>
    <definedName name="_______SP1" localSheetId="5">[1]FES!#REF!</definedName>
    <definedName name="_______SP1">[1]FES!#REF!</definedName>
    <definedName name="_______SP10" localSheetId="5">[1]FES!#REF!</definedName>
    <definedName name="_______SP10">[1]FES!#REF!</definedName>
    <definedName name="_______SP11" localSheetId="5">[1]FES!#REF!</definedName>
    <definedName name="_______SP11">[1]FES!#REF!</definedName>
    <definedName name="_______SP12" localSheetId="5">[1]FES!#REF!</definedName>
    <definedName name="_______SP12">[1]FES!#REF!</definedName>
    <definedName name="_______SP13" localSheetId="5">[1]FES!#REF!</definedName>
    <definedName name="_______SP13">[1]FES!#REF!</definedName>
    <definedName name="_______SP14" localSheetId="5">[1]FES!#REF!</definedName>
    <definedName name="_______SP14">[1]FES!#REF!</definedName>
    <definedName name="_______SP15" localSheetId="5">[1]FES!#REF!</definedName>
    <definedName name="_______SP15">[1]FES!#REF!</definedName>
    <definedName name="_______SP16" localSheetId="5">[1]FES!#REF!</definedName>
    <definedName name="_______SP16">[1]FES!#REF!</definedName>
    <definedName name="_______SP17" localSheetId="5">[1]FES!#REF!</definedName>
    <definedName name="_______SP17">[1]FES!#REF!</definedName>
    <definedName name="_______SP18" localSheetId="5">[1]FES!#REF!</definedName>
    <definedName name="_______SP18">[1]FES!#REF!</definedName>
    <definedName name="_______SP19" localSheetId="5">[1]FES!#REF!</definedName>
    <definedName name="_______SP19">[1]FES!#REF!</definedName>
    <definedName name="_______SP2" localSheetId="5">[1]FES!#REF!</definedName>
    <definedName name="_______SP2">[1]FES!#REF!</definedName>
    <definedName name="_______SP20" localSheetId="5">[1]FES!#REF!</definedName>
    <definedName name="_______SP20">[1]FES!#REF!</definedName>
    <definedName name="_______SP3" localSheetId="5">[1]FES!#REF!</definedName>
    <definedName name="_______SP3">[1]FES!#REF!</definedName>
    <definedName name="_______SP4" localSheetId="5">[1]FES!#REF!</definedName>
    <definedName name="_______SP4">[1]FES!#REF!</definedName>
    <definedName name="_______SP5" localSheetId="5">[1]FES!#REF!</definedName>
    <definedName name="_______SP5">[1]FES!#REF!</definedName>
    <definedName name="_______SP7" localSheetId="5">[1]FES!#REF!</definedName>
    <definedName name="_______SP7">[1]FES!#REF!</definedName>
    <definedName name="_______SP8" localSheetId="5">[1]FES!#REF!</definedName>
    <definedName name="_______SP8">[1]FES!#REF!</definedName>
    <definedName name="_______SP9" localSheetId="5">[1]FES!#REF!</definedName>
    <definedName name="_______SP9">[1]FES!#REF!</definedName>
    <definedName name="______dat1" localSheetId="5">#REF!</definedName>
    <definedName name="______dat1">#REF!</definedName>
    <definedName name="______dat10" localSheetId="5">#REF!</definedName>
    <definedName name="______dat10">#REF!</definedName>
    <definedName name="______dat11" localSheetId="5">#REF!</definedName>
    <definedName name="______dat11">#REF!</definedName>
    <definedName name="______dat12" localSheetId="5">#REF!</definedName>
    <definedName name="______dat12">#REF!</definedName>
    <definedName name="______dat13" localSheetId="5">#REF!</definedName>
    <definedName name="______dat13">#REF!</definedName>
    <definedName name="______dat14" localSheetId="5">#REF!</definedName>
    <definedName name="______dat14">#REF!</definedName>
    <definedName name="______dat15" localSheetId="5">#REF!</definedName>
    <definedName name="______dat15">#REF!</definedName>
    <definedName name="______dat16" localSheetId="5">#REF!</definedName>
    <definedName name="______dat16">#REF!</definedName>
    <definedName name="______dat17" localSheetId="5">#REF!</definedName>
    <definedName name="______dat17">#REF!</definedName>
    <definedName name="______dat18" localSheetId="5">#REF!</definedName>
    <definedName name="______dat18">#REF!</definedName>
    <definedName name="______dat19" localSheetId="5">#REF!</definedName>
    <definedName name="______dat19">#REF!</definedName>
    <definedName name="______dat2" localSheetId="5">#REF!</definedName>
    <definedName name="______dat2">#REF!</definedName>
    <definedName name="______dat20" localSheetId="5">#REF!</definedName>
    <definedName name="______dat20">#REF!</definedName>
    <definedName name="______dat21" localSheetId="5">#REF!</definedName>
    <definedName name="______dat21">#REF!</definedName>
    <definedName name="______dat22" localSheetId="5">#REF!</definedName>
    <definedName name="______dat22">#REF!</definedName>
    <definedName name="______dat23" localSheetId="5">#REF!</definedName>
    <definedName name="______dat23">#REF!</definedName>
    <definedName name="______dat24" localSheetId="5">#REF!</definedName>
    <definedName name="______dat24">#REF!</definedName>
    <definedName name="______dat3" localSheetId="5">#REF!</definedName>
    <definedName name="______dat3">#REF!</definedName>
    <definedName name="______dat4" localSheetId="5">#REF!</definedName>
    <definedName name="______dat4">#REF!</definedName>
    <definedName name="______dat5" localSheetId="5">#REF!</definedName>
    <definedName name="______dat5">#REF!</definedName>
    <definedName name="______dat6" localSheetId="5">#REF!</definedName>
    <definedName name="______dat6">#REF!</definedName>
    <definedName name="______dat7" localSheetId="5">#REF!</definedName>
    <definedName name="______dat7">#REF!</definedName>
    <definedName name="______dat8" localSheetId="5">#REF!</definedName>
    <definedName name="______dat8">#REF!</definedName>
    <definedName name="______dat9" localSheetId="5">#REF!</definedName>
    <definedName name="______dat9">#REF!</definedName>
    <definedName name="______FY1">#N/A</definedName>
    <definedName name="______M8">#N/A</definedName>
    <definedName name="______M9">#N/A</definedName>
    <definedName name="______Num2" localSheetId="5">#REF!</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r">#N/A</definedName>
    <definedName name="______SP1" localSheetId="5">[1]FES!#REF!</definedName>
    <definedName name="______SP1">[1]FES!#REF!</definedName>
    <definedName name="______SP10" localSheetId="5">[1]FES!#REF!</definedName>
    <definedName name="______SP10">[1]FES!#REF!</definedName>
    <definedName name="______SP11" localSheetId="5">[1]FES!#REF!</definedName>
    <definedName name="______SP11">[1]FES!#REF!</definedName>
    <definedName name="______SP12" localSheetId="5">[1]FES!#REF!</definedName>
    <definedName name="______SP12">[1]FES!#REF!</definedName>
    <definedName name="______SP13" localSheetId="5">[1]FES!#REF!</definedName>
    <definedName name="______SP13">[1]FES!#REF!</definedName>
    <definedName name="______SP14" localSheetId="5">[1]FES!#REF!</definedName>
    <definedName name="______SP14">[1]FES!#REF!</definedName>
    <definedName name="______SP15" localSheetId="5">[1]FES!#REF!</definedName>
    <definedName name="______SP15">[1]FES!#REF!</definedName>
    <definedName name="______SP16" localSheetId="5">[1]FES!#REF!</definedName>
    <definedName name="______SP16">[1]FES!#REF!</definedName>
    <definedName name="______SP17" localSheetId="5">[1]FES!#REF!</definedName>
    <definedName name="______SP17">[1]FES!#REF!</definedName>
    <definedName name="______SP18" localSheetId="5">[1]FES!#REF!</definedName>
    <definedName name="______SP18">[1]FES!#REF!</definedName>
    <definedName name="______SP19" localSheetId="5">[1]FES!#REF!</definedName>
    <definedName name="______SP19">[1]FES!#REF!</definedName>
    <definedName name="______SP2" localSheetId="5">[1]FES!#REF!</definedName>
    <definedName name="______SP2">[1]FES!#REF!</definedName>
    <definedName name="______SP20" localSheetId="5">[1]FES!#REF!</definedName>
    <definedName name="______SP20">[1]FES!#REF!</definedName>
    <definedName name="______SP3" localSheetId="5">[1]FES!#REF!</definedName>
    <definedName name="______SP3">[1]FES!#REF!</definedName>
    <definedName name="______SP4" localSheetId="5">[1]FES!#REF!</definedName>
    <definedName name="______SP4">[1]FES!#REF!</definedName>
    <definedName name="______SP5" localSheetId="5">[1]FES!#REF!</definedName>
    <definedName name="______SP5">[1]FES!#REF!</definedName>
    <definedName name="______SP7" localSheetId="5">[1]FES!#REF!</definedName>
    <definedName name="______SP7">[1]FES!#REF!</definedName>
    <definedName name="______SP8" localSheetId="5">[1]FES!#REF!</definedName>
    <definedName name="______SP8">[1]FES!#REF!</definedName>
    <definedName name="______SP9" localSheetId="5">[1]FES!#REF!</definedName>
    <definedName name="______SP9">[1]FES!#REF!</definedName>
    <definedName name="_____dat1" localSheetId="5">#REF!</definedName>
    <definedName name="_____dat1">#REF!</definedName>
    <definedName name="_____dat10" localSheetId="5">#REF!</definedName>
    <definedName name="_____dat10">#REF!</definedName>
    <definedName name="_____dat11" localSheetId="5">#REF!</definedName>
    <definedName name="_____dat11">#REF!</definedName>
    <definedName name="_____dat12" localSheetId="5">#REF!</definedName>
    <definedName name="_____dat12">#REF!</definedName>
    <definedName name="_____dat13" localSheetId="5">#REF!</definedName>
    <definedName name="_____dat13">#REF!</definedName>
    <definedName name="_____dat14" localSheetId="5">#REF!</definedName>
    <definedName name="_____dat14">#REF!</definedName>
    <definedName name="_____dat15" localSheetId="5">#REF!</definedName>
    <definedName name="_____dat15">#REF!</definedName>
    <definedName name="_____dat16" localSheetId="5">#REF!</definedName>
    <definedName name="_____dat16">#REF!</definedName>
    <definedName name="_____dat17" localSheetId="5">#REF!</definedName>
    <definedName name="_____dat17">#REF!</definedName>
    <definedName name="_____dat18" localSheetId="5">#REF!</definedName>
    <definedName name="_____dat18">#REF!</definedName>
    <definedName name="_____dat19" localSheetId="5">#REF!</definedName>
    <definedName name="_____dat19">#REF!</definedName>
    <definedName name="_____dat2" localSheetId="5">#REF!</definedName>
    <definedName name="_____dat2">#REF!</definedName>
    <definedName name="_____dat20" localSheetId="5">#REF!</definedName>
    <definedName name="_____dat20">#REF!</definedName>
    <definedName name="_____dat21" localSheetId="5">#REF!</definedName>
    <definedName name="_____dat21">#REF!</definedName>
    <definedName name="_____dat22" localSheetId="5">#REF!</definedName>
    <definedName name="_____dat22">#REF!</definedName>
    <definedName name="_____dat23" localSheetId="5">#REF!</definedName>
    <definedName name="_____dat23">#REF!</definedName>
    <definedName name="_____dat24" localSheetId="5">#REF!</definedName>
    <definedName name="_____dat24">#REF!</definedName>
    <definedName name="_____dat3" localSheetId="5">#REF!</definedName>
    <definedName name="_____dat3">#REF!</definedName>
    <definedName name="_____dat4" localSheetId="5">#REF!</definedName>
    <definedName name="_____dat4">#REF!</definedName>
    <definedName name="_____dat5" localSheetId="5">#REF!</definedName>
    <definedName name="_____dat5">#REF!</definedName>
    <definedName name="_____dat6" localSheetId="5">#REF!</definedName>
    <definedName name="_____dat6">#REF!</definedName>
    <definedName name="_____dat7" localSheetId="5">#REF!</definedName>
    <definedName name="_____dat7">#REF!</definedName>
    <definedName name="_____dat8" localSheetId="5">#REF!</definedName>
    <definedName name="_____dat8">#REF!</definedName>
    <definedName name="_____dat9" localSheetId="5">#REF!</definedName>
    <definedName name="_____dat9">#REF!</definedName>
    <definedName name="_____FY1">#N/A</definedName>
    <definedName name="_____M8">#N/A</definedName>
    <definedName name="_____M9">#N/A</definedName>
    <definedName name="_____Num2" localSheetId="5">#REF!</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r">#N/A</definedName>
    <definedName name="_____SP1" localSheetId="5">[1]FES!#REF!</definedName>
    <definedName name="_____SP1">[1]FES!#REF!</definedName>
    <definedName name="_____SP10" localSheetId="5">[1]FES!#REF!</definedName>
    <definedName name="_____SP10">[1]FES!#REF!</definedName>
    <definedName name="_____SP11" localSheetId="5">[1]FES!#REF!</definedName>
    <definedName name="_____SP11">[1]FES!#REF!</definedName>
    <definedName name="_____SP12" localSheetId="5">[1]FES!#REF!</definedName>
    <definedName name="_____SP12">[1]FES!#REF!</definedName>
    <definedName name="_____SP13" localSheetId="5">[1]FES!#REF!</definedName>
    <definedName name="_____SP13">[1]FES!#REF!</definedName>
    <definedName name="_____SP14" localSheetId="5">[1]FES!#REF!</definedName>
    <definedName name="_____SP14">[1]FES!#REF!</definedName>
    <definedName name="_____SP15" localSheetId="5">[1]FES!#REF!</definedName>
    <definedName name="_____SP15">[1]FES!#REF!</definedName>
    <definedName name="_____SP16" localSheetId="5">[1]FES!#REF!</definedName>
    <definedName name="_____SP16">[1]FES!#REF!</definedName>
    <definedName name="_____SP17" localSheetId="5">[1]FES!#REF!</definedName>
    <definedName name="_____SP17">[1]FES!#REF!</definedName>
    <definedName name="_____SP18" localSheetId="5">[1]FES!#REF!</definedName>
    <definedName name="_____SP18">[1]FES!#REF!</definedName>
    <definedName name="_____SP19" localSheetId="5">[1]FES!#REF!</definedName>
    <definedName name="_____SP19">[1]FES!#REF!</definedName>
    <definedName name="_____SP2" localSheetId="5">[1]FES!#REF!</definedName>
    <definedName name="_____SP2">[1]FES!#REF!</definedName>
    <definedName name="_____SP20" localSheetId="5">[1]FES!#REF!</definedName>
    <definedName name="_____SP20">[1]FES!#REF!</definedName>
    <definedName name="_____SP3" localSheetId="5">[1]FES!#REF!</definedName>
    <definedName name="_____SP3">[1]FES!#REF!</definedName>
    <definedName name="_____SP4" localSheetId="5">[1]FES!#REF!</definedName>
    <definedName name="_____SP4">[1]FES!#REF!</definedName>
    <definedName name="_____SP5" localSheetId="5">[1]FES!#REF!</definedName>
    <definedName name="_____SP5">[1]FES!#REF!</definedName>
    <definedName name="_____SP7" localSheetId="5">[1]FES!#REF!</definedName>
    <definedName name="_____SP7">[1]FES!#REF!</definedName>
    <definedName name="_____SP8" localSheetId="5">[1]FES!#REF!</definedName>
    <definedName name="_____SP8">[1]FES!#REF!</definedName>
    <definedName name="_____SP9" localSheetId="5">[1]FES!#REF!</definedName>
    <definedName name="_____SP9">[1]FES!#REF!</definedName>
    <definedName name="____dat1" localSheetId="5">#REF!</definedName>
    <definedName name="____dat1">#REF!</definedName>
    <definedName name="____dat10" localSheetId="5">#REF!</definedName>
    <definedName name="____dat10">#REF!</definedName>
    <definedName name="____dat11" localSheetId="5">#REF!</definedName>
    <definedName name="____dat11">#REF!</definedName>
    <definedName name="____dat12" localSheetId="5">#REF!</definedName>
    <definedName name="____dat12">#REF!</definedName>
    <definedName name="____dat13" localSheetId="5">#REF!</definedName>
    <definedName name="____dat13">#REF!</definedName>
    <definedName name="____dat14" localSheetId="5">#REF!</definedName>
    <definedName name="____dat14">#REF!</definedName>
    <definedName name="____dat15" localSheetId="5">#REF!</definedName>
    <definedName name="____dat15">#REF!</definedName>
    <definedName name="____dat16" localSheetId="5">#REF!</definedName>
    <definedName name="____dat16">#REF!</definedName>
    <definedName name="____dat17" localSheetId="5">#REF!</definedName>
    <definedName name="____dat17">#REF!</definedName>
    <definedName name="____dat18" localSheetId="5">#REF!</definedName>
    <definedName name="____dat18">#REF!</definedName>
    <definedName name="____dat19" localSheetId="5">#REF!</definedName>
    <definedName name="____dat19">#REF!</definedName>
    <definedName name="____dat2" localSheetId="5">#REF!</definedName>
    <definedName name="____dat2">#REF!</definedName>
    <definedName name="____dat20" localSheetId="5">#REF!</definedName>
    <definedName name="____dat20">#REF!</definedName>
    <definedName name="____dat21" localSheetId="5">#REF!</definedName>
    <definedName name="____dat21">#REF!</definedName>
    <definedName name="____dat22" localSheetId="5">#REF!</definedName>
    <definedName name="____dat22">#REF!</definedName>
    <definedName name="____dat23" localSheetId="5">#REF!</definedName>
    <definedName name="____dat23">#REF!</definedName>
    <definedName name="____dat24" localSheetId="5">#REF!</definedName>
    <definedName name="____dat24">#REF!</definedName>
    <definedName name="____dat3" localSheetId="5">#REF!</definedName>
    <definedName name="____dat3">#REF!</definedName>
    <definedName name="____dat4" localSheetId="5">#REF!</definedName>
    <definedName name="____dat4">#REF!</definedName>
    <definedName name="____dat5" localSheetId="5">#REF!</definedName>
    <definedName name="____dat5">#REF!</definedName>
    <definedName name="____dat6" localSheetId="5">#REF!</definedName>
    <definedName name="____dat6">#REF!</definedName>
    <definedName name="____dat7" localSheetId="5">#REF!</definedName>
    <definedName name="____dat7">#REF!</definedName>
    <definedName name="____dat8" localSheetId="5">#REF!</definedName>
    <definedName name="____dat8">#REF!</definedName>
    <definedName name="____dat9" localSheetId="5">#REF!</definedName>
    <definedName name="____dat9">#REF!</definedName>
    <definedName name="____FY1">#N/A</definedName>
    <definedName name="____M8">#N/A</definedName>
    <definedName name="____M9">#N/A</definedName>
    <definedName name="____Num2" localSheetId="5">#REF!</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r">#N/A</definedName>
    <definedName name="____SP1" localSheetId="5">[1]FES!#REF!</definedName>
    <definedName name="____SP1">[1]FES!#REF!</definedName>
    <definedName name="____SP10" localSheetId="5">[1]FES!#REF!</definedName>
    <definedName name="____SP10">[1]FES!#REF!</definedName>
    <definedName name="____SP11" localSheetId="5">[1]FES!#REF!</definedName>
    <definedName name="____SP11">[1]FES!#REF!</definedName>
    <definedName name="____SP12" localSheetId="5">[1]FES!#REF!</definedName>
    <definedName name="____SP12">[1]FES!#REF!</definedName>
    <definedName name="____SP13" localSheetId="5">[1]FES!#REF!</definedName>
    <definedName name="____SP13">[1]FES!#REF!</definedName>
    <definedName name="____SP14" localSheetId="5">[1]FES!#REF!</definedName>
    <definedName name="____SP14">[1]FES!#REF!</definedName>
    <definedName name="____SP15" localSheetId="5">[1]FES!#REF!</definedName>
    <definedName name="____SP15">[1]FES!#REF!</definedName>
    <definedName name="____SP16" localSheetId="5">[1]FES!#REF!</definedName>
    <definedName name="____SP16">[1]FES!#REF!</definedName>
    <definedName name="____SP17" localSheetId="5">[1]FES!#REF!</definedName>
    <definedName name="____SP17">[1]FES!#REF!</definedName>
    <definedName name="____SP18" localSheetId="5">[1]FES!#REF!</definedName>
    <definedName name="____SP18">[1]FES!#REF!</definedName>
    <definedName name="____SP19" localSheetId="5">[1]FES!#REF!</definedName>
    <definedName name="____SP19">[1]FES!#REF!</definedName>
    <definedName name="____SP2" localSheetId="5">[1]FES!#REF!</definedName>
    <definedName name="____SP2">[1]FES!#REF!</definedName>
    <definedName name="____SP20" localSheetId="5">[1]FES!#REF!</definedName>
    <definedName name="____SP20">[1]FES!#REF!</definedName>
    <definedName name="____SP3" localSheetId="5">[1]FES!#REF!</definedName>
    <definedName name="____SP3">[1]FES!#REF!</definedName>
    <definedName name="____SP4" localSheetId="5">[1]FES!#REF!</definedName>
    <definedName name="____SP4">[1]FES!#REF!</definedName>
    <definedName name="____SP5" localSheetId="5">[1]FES!#REF!</definedName>
    <definedName name="____SP5">[1]FES!#REF!</definedName>
    <definedName name="____SP7" localSheetId="5">[1]FES!#REF!</definedName>
    <definedName name="____SP7">[1]FES!#REF!</definedName>
    <definedName name="____SP8" localSheetId="5">[1]FES!#REF!</definedName>
    <definedName name="____SP8">[1]FES!#REF!</definedName>
    <definedName name="____SP9" localSheetId="5">[1]FES!#REF!</definedName>
    <definedName name="____SP9">[1]FES!#REF!</definedName>
    <definedName name="___dat1" localSheetId="5">#REF!</definedName>
    <definedName name="___dat1">#REF!</definedName>
    <definedName name="___dat10" localSheetId="5">#REF!</definedName>
    <definedName name="___dat10">#REF!</definedName>
    <definedName name="___dat11" localSheetId="5">#REF!</definedName>
    <definedName name="___dat11">#REF!</definedName>
    <definedName name="___dat12" localSheetId="5">#REF!</definedName>
    <definedName name="___dat12">#REF!</definedName>
    <definedName name="___dat13" localSheetId="5">#REF!</definedName>
    <definedName name="___dat13">#REF!</definedName>
    <definedName name="___dat14" localSheetId="5">#REF!</definedName>
    <definedName name="___dat14">#REF!</definedName>
    <definedName name="___dat15" localSheetId="5">#REF!</definedName>
    <definedName name="___dat15">#REF!</definedName>
    <definedName name="___dat16" localSheetId="5">#REF!</definedName>
    <definedName name="___dat16">#REF!</definedName>
    <definedName name="___dat17" localSheetId="5">#REF!</definedName>
    <definedName name="___dat17">#REF!</definedName>
    <definedName name="___dat18" localSheetId="5">#REF!</definedName>
    <definedName name="___dat18">#REF!</definedName>
    <definedName name="___dat19" localSheetId="5">#REF!</definedName>
    <definedName name="___dat19">#REF!</definedName>
    <definedName name="___dat2" localSheetId="5">#REF!</definedName>
    <definedName name="___dat2">#REF!</definedName>
    <definedName name="___dat20" localSheetId="5">#REF!</definedName>
    <definedName name="___dat20">#REF!</definedName>
    <definedName name="___dat21" localSheetId="5">#REF!</definedName>
    <definedName name="___dat21">#REF!</definedName>
    <definedName name="___dat22" localSheetId="5">#REF!</definedName>
    <definedName name="___dat22">#REF!</definedName>
    <definedName name="___dat23" localSheetId="5">#REF!</definedName>
    <definedName name="___dat23">#REF!</definedName>
    <definedName name="___dat24" localSheetId="5">#REF!</definedName>
    <definedName name="___dat24">#REF!</definedName>
    <definedName name="___dat3" localSheetId="5">#REF!</definedName>
    <definedName name="___dat3">#REF!</definedName>
    <definedName name="___dat4" localSheetId="5">#REF!</definedName>
    <definedName name="___dat4">#REF!</definedName>
    <definedName name="___dat5" localSheetId="5">#REF!</definedName>
    <definedName name="___dat5">#REF!</definedName>
    <definedName name="___dat6" localSheetId="5">#REF!</definedName>
    <definedName name="___dat6">#REF!</definedName>
    <definedName name="___dat7" localSheetId="5">#REF!</definedName>
    <definedName name="___dat7">#REF!</definedName>
    <definedName name="___dat8" localSheetId="5">#REF!</definedName>
    <definedName name="___dat8">#REF!</definedName>
    <definedName name="___dat9" localSheetId="5">#REF!</definedName>
    <definedName name="___dat9">#REF!</definedName>
    <definedName name="___ddd1"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FY1">#N/A</definedName>
    <definedName name="___M8">#N/A</definedName>
    <definedName name="___M9">#N/A</definedName>
    <definedName name="___Num2" localSheetId="5">#REF!</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r">#N/A</definedName>
    <definedName name="___SP1" localSheetId="5">[1]FES!#REF!</definedName>
    <definedName name="___SP1">[1]FES!#REF!</definedName>
    <definedName name="___SP10" localSheetId="5">[1]FES!#REF!</definedName>
    <definedName name="___SP10">[1]FES!#REF!</definedName>
    <definedName name="___SP11" localSheetId="5">[1]FES!#REF!</definedName>
    <definedName name="___SP11">[1]FES!#REF!</definedName>
    <definedName name="___SP12" localSheetId="5">[1]FES!#REF!</definedName>
    <definedName name="___SP12">[1]FES!#REF!</definedName>
    <definedName name="___SP13" localSheetId="5">[1]FES!#REF!</definedName>
    <definedName name="___SP13">[1]FES!#REF!</definedName>
    <definedName name="___SP14" localSheetId="5">[1]FES!#REF!</definedName>
    <definedName name="___SP14">[1]FES!#REF!</definedName>
    <definedName name="___SP15" localSheetId="5">[1]FES!#REF!</definedName>
    <definedName name="___SP15">[1]FES!#REF!</definedName>
    <definedName name="___SP16" localSheetId="5">[1]FES!#REF!</definedName>
    <definedName name="___SP16">[1]FES!#REF!</definedName>
    <definedName name="___SP17" localSheetId="5">[1]FES!#REF!</definedName>
    <definedName name="___SP17">[1]FES!#REF!</definedName>
    <definedName name="___SP18" localSheetId="5">[1]FES!#REF!</definedName>
    <definedName name="___SP18">[1]FES!#REF!</definedName>
    <definedName name="___SP19" localSheetId="5">[1]FES!#REF!</definedName>
    <definedName name="___SP19">[1]FES!#REF!</definedName>
    <definedName name="___SP2" localSheetId="5">[1]FES!#REF!</definedName>
    <definedName name="___SP2">[1]FES!#REF!</definedName>
    <definedName name="___SP20" localSheetId="5">[1]FES!#REF!</definedName>
    <definedName name="___SP20">[1]FES!#REF!</definedName>
    <definedName name="___SP3" localSheetId="5">[1]FES!#REF!</definedName>
    <definedName name="___SP3">[1]FES!#REF!</definedName>
    <definedName name="___SP4" localSheetId="5">[1]FES!#REF!</definedName>
    <definedName name="___SP4">[1]FES!#REF!</definedName>
    <definedName name="___SP5" localSheetId="5">[1]FES!#REF!</definedName>
    <definedName name="___SP5">[1]FES!#REF!</definedName>
    <definedName name="___SP7" localSheetId="5">[1]FES!#REF!</definedName>
    <definedName name="___SP7">[1]FES!#REF!</definedName>
    <definedName name="___SP8" localSheetId="5">[1]FES!#REF!</definedName>
    <definedName name="___SP8">[1]FES!#REF!</definedName>
    <definedName name="___SP9" localSheetId="5">[1]FES!#REF!</definedName>
    <definedName name="___SP9">[1]FES!#REF!</definedName>
    <definedName name="__123Graph_AGRAPH1" localSheetId="8" hidden="1">#NAME?</definedName>
    <definedName name="__123Graph_AGRAPH1" hidden="1">#NAME?</definedName>
    <definedName name="__123Graph_AGRAPH2" localSheetId="8" hidden="1">#NAME?</definedName>
    <definedName name="__123Graph_AGRAPH2" hidden="1">#NAME?</definedName>
    <definedName name="__123Graph_BGRAPH1" localSheetId="8" hidden="1">#NAME?</definedName>
    <definedName name="__123Graph_BGRAPH1" hidden="1">#NAME?</definedName>
    <definedName name="__123Graph_BGRAPH2" localSheetId="8" hidden="1">#NAME?</definedName>
    <definedName name="__123Graph_BGRAPH2" hidden="1">#NAME?</definedName>
    <definedName name="__123Graph_CGRAPH1" localSheetId="8" hidden="1">#NAME?</definedName>
    <definedName name="__123Graph_CGRAPH1" hidden="1">#NAME?</definedName>
    <definedName name="__123Graph_CGRAPH2" localSheetId="8" hidden="1">#NAME?</definedName>
    <definedName name="__123Graph_CGRAPH2" hidden="1">#NAME?</definedName>
    <definedName name="__123Graph_LBL_AGRAPH1" localSheetId="8" hidden="1">#NAME?</definedName>
    <definedName name="__123Graph_LBL_AGRAPH1" hidden="1">#NAME?</definedName>
    <definedName name="__123Graph_XGRAPH1" localSheetId="8" hidden="1">#NAME?</definedName>
    <definedName name="__123Graph_XGRAPH1" hidden="1">#NAME?</definedName>
    <definedName name="__123Graph_XGRAPH2" localSheetId="8" hidden="1">#NAME?</definedName>
    <definedName name="__123Graph_XGRAPH2" hidden="1">#NAME?</definedName>
    <definedName name="__dat1" localSheetId="5">#REF!</definedName>
    <definedName name="__dat1">#REF!</definedName>
    <definedName name="__dat10" localSheetId="5">#REF!</definedName>
    <definedName name="__dat10">#REF!</definedName>
    <definedName name="__dat11" localSheetId="5">#REF!</definedName>
    <definedName name="__dat11">#REF!</definedName>
    <definedName name="__dat12" localSheetId="5">#REF!</definedName>
    <definedName name="__dat12">#REF!</definedName>
    <definedName name="__dat13" localSheetId="5">#REF!</definedName>
    <definedName name="__dat13">#REF!</definedName>
    <definedName name="__dat14" localSheetId="5">#REF!</definedName>
    <definedName name="__dat14">#REF!</definedName>
    <definedName name="__dat15" localSheetId="5">#REF!</definedName>
    <definedName name="__dat15">#REF!</definedName>
    <definedName name="__dat16" localSheetId="5">#REF!</definedName>
    <definedName name="__dat16">#REF!</definedName>
    <definedName name="__dat17" localSheetId="5">#REF!</definedName>
    <definedName name="__dat17">#REF!</definedName>
    <definedName name="__dat18" localSheetId="5">#REF!</definedName>
    <definedName name="__dat18">#REF!</definedName>
    <definedName name="__dat19" localSheetId="5">#REF!</definedName>
    <definedName name="__dat19">#REF!</definedName>
    <definedName name="__dat2" localSheetId="5">#REF!</definedName>
    <definedName name="__dat2">#REF!</definedName>
    <definedName name="__dat20" localSheetId="5">#REF!</definedName>
    <definedName name="__dat20">#REF!</definedName>
    <definedName name="__dat21" localSheetId="5">#REF!</definedName>
    <definedName name="__dat21">#REF!</definedName>
    <definedName name="__dat22" localSheetId="5">#REF!</definedName>
    <definedName name="__dat22">#REF!</definedName>
    <definedName name="__dat23" localSheetId="5">#REF!</definedName>
    <definedName name="__dat23">#REF!</definedName>
    <definedName name="__dat24" localSheetId="5">#REF!</definedName>
    <definedName name="__dat24">#REF!</definedName>
    <definedName name="__dat3" localSheetId="5">#REF!</definedName>
    <definedName name="__dat3">#REF!</definedName>
    <definedName name="__dat4" localSheetId="5">#REF!</definedName>
    <definedName name="__dat4">#REF!</definedName>
    <definedName name="__dat5" localSheetId="5">#REF!</definedName>
    <definedName name="__dat5">#REF!</definedName>
    <definedName name="__dat6" localSheetId="5">#REF!</definedName>
    <definedName name="__dat6">#REF!</definedName>
    <definedName name="__dat7" localSheetId="5">#REF!</definedName>
    <definedName name="__dat7">#REF!</definedName>
    <definedName name="__dat8" localSheetId="5">#REF!</definedName>
    <definedName name="__dat8">#REF!</definedName>
    <definedName name="__dat9" localSheetId="5">#REF!</definedName>
    <definedName name="__dat9">#REF!</definedName>
    <definedName name="__ddd1"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FY1">#N/A</definedName>
    <definedName name="__M8">#N/A</definedName>
    <definedName name="__M9">#N/A</definedName>
    <definedName name="__Num2" localSheetId="5">#REF!</definedName>
    <definedName name="__Num2">#REF!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r">#N/A</definedName>
    <definedName name="__SP1" localSheetId="5">[1]FES!#REF!</definedName>
    <definedName name="__SP1">[1]FES!#REF!</definedName>
    <definedName name="__SP10" localSheetId="5">[1]FES!#REF!</definedName>
    <definedName name="__SP10">[1]FES!#REF!</definedName>
    <definedName name="__SP11" localSheetId="5">[1]FES!#REF!</definedName>
    <definedName name="__SP11">[1]FES!#REF!</definedName>
    <definedName name="__SP12" localSheetId="5">[1]FES!#REF!</definedName>
    <definedName name="__SP12">[1]FES!#REF!</definedName>
    <definedName name="__SP13" localSheetId="5">[1]FES!#REF!</definedName>
    <definedName name="__SP13">[1]FES!#REF!</definedName>
    <definedName name="__SP14" localSheetId="5">[1]FES!#REF!</definedName>
    <definedName name="__SP14">[1]FES!#REF!</definedName>
    <definedName name="__SP15" localSheetId="5">[1]FES!#REF!</definedName>
    <definedName name="__SP15">[1]FES!#REF!</definedName>
    <definedName name="__SP16" localSheetId="5">[1]FES!#REF!</definedName>
    <definedName name="__SP16">[1]FES!#REF!</definedName>
    <definedName name="__SP17" localSheetId="5">[1]FES!#REF!</definedName>
    <definedName name="__SP17">[1]FES!#REF!</definedName>
    <definedName name="__SP18" localSheetId="5">[1]FES!#REF!</definedName>
    <definedName name="__SP18">[1]FES!#REF!</definedName>
    <definedName name="__SP19" localSheetId="5">[1]FES!#REF!</definedName>
    <definedName name="__SP19">[1]FES!#REF!</definedName>
    <definedName name="__SP2" localSheetId="5">[1]FES!#REF!</definedName>
    <definedName name="__SP2">[1]FES!#REF!</definedName>
    <definedName name="__SP20" localSheetId="5">[1]FES!#REF!</definedName>
    <definedName name="__SP20">[1]FES!#REF!</definedName>
    <definedName name="__SP3" localSheetId="5">[1]FES!#REF!</definedName>
    <definedName name="__SP3">[1]FES!#REF!</definedName>
    <definedName name="__SP4" localSheetId="5">[1]FES!#REF!</definedName>
    <definedName name="__SP4">[1]FES!#REF!</definedName>
    <definedName name="__SP5" localSheetId="5">[1]FES!#REF!</definedName>
    <definedName name="__SP5">[1]FES!#REF!</definedName>
    <definedName name="__SP7" localSheetId="5">[1]FES!#REF!</definedName>
    <definedName name="__SP7">[1]FES!#REF!</definedName>
    <definedName name="__SP8" localSheetId="5">[1]FES!#REF!</definedName>
    <definedName name="__SP8">[1]FES!#REF!</definedName>
    <definedName name="__SP9" localSheetId="5">[1]FES!#REF!</definedName>
    <definedName name="__SP9">[1]FES!#REF!</definedName>
    <definedName name="_123" localSheetId="8" hidden="1">#NAME?</definedName>
    <definedName name="_123" hidden="1">#NAME?</definedName>
    <definedName name="_123Graph_LBL_AGRAPH1" localSheetId="8" hidden="1">#NAME?</definedName>
    <definedName name="_123Graph_LBL_AGRAPH1" hidden="1">#NAME?</definedName>
    <definedName name="_124" localSheetId="8" hidden="1">#NAME?</definedName>
    <definedName name="_124" hidden="1">#NAME?</definedName>
    <definedName name="_133" localSheetId="8" hidden="1">#NAME?</definedName>
    <definedName name="_133" hidden="1">#NAME?</definedName>
    <definedName name="_dat1" localSheetId="5">#REF!</definedName>
    <definedName name="_dat1">#REF!</definedName>
    <definedName name="_dat10" localSheetId="5">#REF!</definedName>
    <definedName name="_dat10">#REF!</definedName>
    <definedName name="_dat11" localSheetId="5">#REF!</definedName>
    <definedName name="_dat11">#REF!</definedName>
    <definedName name="_dat12" localSheetId="5">#REF!</definedName>
    <definedName name="_dat12">#REF!</definedName>
    <definedName name="_dat13" localSheetId="5">#REF!</definedName>
    <definedName name="_dat13">#REF!</definedName>
    <definedName name="_dat14" localSheetId="5">#REF!</definedName>
    <definedName name="_dat14">#REF!</definedName>
    <definedName name="_dat15" localSheetId="5">#REF!</definedName>
    <definedName name="_dat15">#REF!</definedName>
    <definedName name="_dat16" localSheetId="5">#REF!</definedName>
    <definedName name="_dat16">#REF!</definedName>
    <definedName name="_dat17" localSheetId="5">#REF!</definedName>
    <definedName name="_dat17">#REF!</definedName>
    <definedName name="_dat18" localSheetId="5">#REF!</definedName>
    <definedName name="_dat18">#REF!</definedName>
    <definedName name="_dat19" localSheetId="5">#REF!</definedName>
    <definedName name="_dat19">#REF!</definedName>
    <definedName name="_dat2" localSheetId="5">#REF!</definedName>
    <definedName name="_dat2">#REF!</definedName>
    <definedName name="_dat20" localSheetId="5">#REF!</definedName>
    <definedName name="_dat20">#REF!</definedName>
    <definedName name="_dat21" localSheetId="5">#REF!</definedName>
    <definedName name="_dat21">#REF!</definedName>
    <definedName name="_dat22" localSheetId="5">#REF!</definedName>
    <definedName name="_dat22">#REF!</definedName>
    <definedName name="_dat23" localSheetId="5">#REF!</definedName>
    <definedName name="_dat23">#REF!</definedName>
    <definedName name="_dat24" localSheetId="5">#REF!</definedName>
    <definedName name="_dat24">#REF!</definedName>
    <definedName name="_dat3" localSheetId="5">#REF!</definedName>
    <definedName name="_dat3">#REF!</definedName>
    <definedName name="_dat4" localSheetId="5">#REF!</definedName>
    <definedName name="_dat4">#REF!</definedName>
    <definedName name="_dat5" localSheetId="5">#REF!</definedName>
    <definedName name="_dat5">#REF!</definedName>
    <definedName name="_dat6" localSheetId="5">#REF!</definedName>
    <definedName name="_dat6">#REF!</definedName>
    <definedName name="_dat7" localSheetId="5">#REF!</definedName>
    <definedName name="_dat7">#REF!</definedName>
    <definedName name="_dat8" localSheetId="5">#REF!</definedName>
    <definedName name="_dat8">#REF!</definedName>
    <definedName name="_dat9" localSheetId="5">#REF!</definedName>
    <definedName name="_dat9">#REF!</definedName>
    <definedName name="_ddd1"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FY1">#N/A</definedName>
    <definedName name="_M8">#N/A</definedName>
    <definedName name="_M9">#N/A</definedName>
    <definedName name="_Num2" localSheetId="5">#REF!</definedName>
    <definedName name="_Num2">#REF!</definedName>
    <definedName name="_Order1" hidden="1">255</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r">#N/A</definedName>
    <definedName name="_Sort" localSheetId="5" hidden="1">#REF!</definedName>
    <definedName name="_Sort" localSheetId="27" hidden="1">#REF!</definedName>
    <definedName name="_Sort" localSheetId="8" hidden="1">#REF!</definedName>
    <definedName name="_Sort" hidden="1">#REF!</definedName>
    <definedName name="_SP1" localSheetId="5">[1]FES!#REF!</definedName>
    <definedName name="_SP1">[1]FES!#REF!</definedName>
    <definedName name="_SP10" localSheetId="5">[1]FES!#REF!</definedName>
    <definedName name="_SP10">[1]FES!#REF!</definedName>
    <definedName name="_SP11" localSheetId="5">[1]FES!#REF!</definedName>
    <definedName name="_SP11">[1]FES!#REF!</definedName>
    <definedName name="_SP12" localSheetId="5">[1]FES!#REF!</definedName>
    <definedName name="_SP12">[1]FES!#REF!</definedName>
    <definedName name="_SP13" localSheetId="5">[1]FES!#REF!</definedName>
    <definedName name="_SP13">[1]FES!#REF!</definedName>
    <definedName name="_SP14" localSheetId="5">[1]FES!#REF!</definedName>
    <definedName name="_SP14">[1]FES!#REF!</definedName>
    <definedName name="_SP15" localSheetId="5">[1]FES!#REF!</definedName>
    <definedName name="_SP15">[1]FES!#REF!</definedName>
    <definedName name="_SP16" localSheetId="5">[1]FES!#REF!</definedName>
    <definedName name="_SP16">[1]FES!#REF!</definedName>
    <definedName name="_SP17" localSheetId="5">[1]FES!#REF!</definedName>
    <definedName name="_SP17">[1]FES!#REF!</definedName>
    <definedName name="_SP18" localSheetId="5">[1]FES!#REF!</definedName>
    <definedName name="_SP18">[1]FES!#REF!</definedName>
    <definedName name="_SP19" localSheetId="5">[1]FES!#REF!</definedName>
    <definedName name="_SP19">[1]FES!#REF!</definedName>
    <definedName name="_SP2" localSheetId="5">[1]FES!#REF!</definedName>
    <definedName name="_SP2">[1]FES!#REF!</definedName>
    <definedName name="_SP20" localSheetId="5">[1]FES!#REF!</definedName>
    <definedName name="_SP20">[1]FES!#REF!</definedName>
    <definedName name="_SP3" localSheetId="5">[1]FES!#REF!</definedName>
    <definedName name="_SP3">[1]FES!#REF!</definedName>
    <definedName name="_SP4" localSheetId="5">[1]FES!#REF!</definedName>
    <definedName name="_SP4">[1]FES!#REF!</definedName>
    <definedName name="_SP5" localSheetId="5">[1]FES!#REF!</definedName>
    <definedName name="_SP5">[1]FES!#REF!</definedName>
    <definedName name="_SP7" localSheetId="5">[1]FES!#REF!</definedName>
    <definedName name="_SP7">[1]FES!#REF!</definedName>
    <definedName name="_SP8" localSheetId="5">[1]FES!#REF!</definedName>
    <definedName name="_SP8">[1]FES!#REF!</definedName>
    <definedName name="_SP9" localSheetId="5">[1]FES!#REF!</definedName>
    <definedName name="_SP9">[1]FES!#REF!</definedName>
    <definedName name="÷ĺňâĺđňűé" localSheetId="5">#REF!</definedName>
    <definedName name="÷ĺňâĺđňűé">#REF!</definedName>
    <definedName name="a">[2]Параметры!$E$37</definedName>
    <definedName name="AccessDatabase" hidden="1">"C:\Documents and Settings\Stassovsky\My Documents\MF\Current\2001 PROJECT N_1.mdb"</definedName>
    <definedName name="AES" localSheetId="5">#REF!</definedName>
    <definedName name="AES">#REF!</definedName>
    <definedName name="àî">#N/A</definedName>
    <definedName name="ALL_ORG" localSheetId="5">#REF!</definedName>
    <definedName name="ALL_ORG">#REF!</definedName>
    <definedName name="ALL_SET" localSheetId="5">#REF!</definedName>
    <definedName name="ALL_SET">#REF!</definedName>
    <definedName name="AN">#N/A</definedName>
    <definedName name="âňîđîé" localSheetId="5">#REF!</definedName>
    <definedName name="âňîđîé">#REF!</definedName>
    <definedName name="anscount" hidden="1">1</definedName>
    <definedName name="AOE" localSheetId="5">#REF!</definedName>
    <definedName name="AOE">#REF!</definedName>
    <definedName name="APR" localSheetId="5">#REF!</definedName>
    <definedName name="APR">#REF!</definedName>
    <definedName name="AS2DocOpenMode" hidden="1">"AS2DocumentBrowse"</definedName>
    <definedName name="asdf" localSheetId="8" hidden="1">#NAME?</definedName>
    <definedName name="asdf" hidden="1">#NAME?</definedName>
    <definedName name="AUG" localSheetId="5">#REF!</definedName>
    <definedName name="AUG">#REF!</definedName>
    <definedName name="b">[2]Параметры!$F$37</definedName>
    <definedName name="B490_02" localSheetId="5">'[3]УФ-61'!#REF!</definedName>
    <definedName name="B490_02">'[3]УФ-61'!#REF!</definedName>
    <definedName name="BALEE_FLOAD" localSheetId="5">#REF!</definedName>
    <definedName name="BALEE_FLOAD">#REF!</definedName>
    <definedName name="BALEE_PROT" localSheetId="5">#REF!,#REF!,#REF!,#REF!</definedName>
    <definedName name="BALEE_PROT">#REF!,#REF!,#REF!,#REF!</definedName>
    <definedName name="BALM_FLOAD" localSheetId="5">#REF!</definedName>
    <definedName name="BALM_FLOAD">#REF!</definedName>
    <definedName name="BALM_PROT" localSheetId="5">#REF!,#REF!,#REF!,#REF!</definedName>
    <definedName name="BALM_PROT">#REF!,#REF!,#REF!,#REF!</definedName>
    <definedName name="bfd" localSheetId="27" hidden="1">{#N/A,#N/A,TRUE,"Лист1";#N/A,#N/A,TRUE,"Лист2";#N/A,#N/A,TRUE,"Лист3"}</definedName>
    <definedName name="bfd" hidden="1">{#N/A,#N/A,TRUE,"Лист1";#N/A,#N/A,TRUE,"Лист2";#N/A,#N/A,TRUE,"Лист3"}</definedName>
    <definedName name="bghjjjjjjjjjjjjjjjjjj" localSheetId="27" hidden="1">{#N/A,#N/A,TRUE,"Лист1";#N/A,#N/A,TRUE,"Лист2";#N/A,#N/A,TRUE,"Лист3"}</definedName>
    <definedName name="bghjjjjjjjjjjjjjjjjjj" hidden="1">{#N/A,#N/A,TRUE,"Лист1";#N/A,#N/A,TRUE,"Лист2";#N/A,#N/A,TRUE,"Лист3"}</definedName>
    <definedName name="bghvgvvvvvvvvvvvvvvvvv" localSheetId="27" hidden="1">{#N/A,#N/A,TRUE,"Лист1";#N/A,#N/A,TRUE,"Лист2";#N/A,#N/A,TRUE,"Лист3"}</definedName>
    <definedName name="bghvgvvvvvvvvvvvvvvvvv" hidden="1">{#N/A,#N/A,TRUE,"Лист1";#N/A,#N/A,TRUE,"Лист2";#N/A,#N/A,TRUE,"Лист3"}</definedName>
    <definedName name="bn" localSheetId="27" hidden="1">{#N/A,#N/A,TRUE,"Лист1";#N/A,#N/A,TRUE,"Лист2";#N/A,#N/A,TRUE,"Лист3"}</definedName>
    <definedName name="bn" hidden="1">{#N/A,#N/A,TRUE,"Лист1";#N/A,#N/A,TRUE,"Лист2";#N/A,#N/A,TRUE,"Лист3"}</definedName>
    <definedName name="BossProviderVariable?_bb611779_6317_4fc8_a02b_b45dfbbccf2f" hidden="1">"25_01_2006"</definedName>
    <definedName name="BossProviderVariable?_f063a96a_77db_4441_9959_2e2d8599754c" hidden="1">"25_01_2006"</definedName>
    <definedName name="bvbvffffffffffff" localSheetId="27" hidden="1">{#N/A,#N/A,TRUE,"Лист1";#N/A,#N/A,TRUE,"Лист2";#N/A,#N/A,TRUE,"Лист3"}</definedName>
    <definedName name="bvbvffffffffffff" hidden="1">{#N/A,#N/A,TRUE,"Лист1";#N/A,#N/A,TRUE,"Лист2";#N/A,#N/A,TRUE,"Лист3"}</definedName>
    <definedName name="bvdfdssssssssssssssss" localSheetId="27" hidden="1">{#N/A,#N/A,TRUE,"Лист1";#N/A,#N/A,TRUE,"Лист2";#N/A,#N/A,TRUE,"Лист3"}</definedName>
    <definedName name="bvdfdssssssssssssssss" hidden="1">{#N/A,#N/A,TRUE,"Лист1";#N/A,#N/A,TRUE,"Лист2";#N/A,#N/A,TRUE,"Лист3"}</definedName>
    <definedName name="bvffffffffffffffffff" localSheetId="27" hidden="1">{#N/A,#N/A,TRUE,"Лист1";#N/A,#N/A,TRUE,"Лист2";#N/A,#N/A,TRUE,"Лист3"}</definedName>
    <definedName name="bvffffffffffffffffff" hidden="1">{#N/A,#N/A,TRUE,"Лист1";#N/A,#N/A,TRUE,"Лист2";#N/A,#N/A,TRUE,"Лист3"}</definedName>
    <definedName name="bvggggggggggggggg" localSheetId="27" hidden="1">{#N/A,#N/A,TRUE,"Лист1";#N/A,#N/A,TRUE,"Лист2";#N/A,#N/A,TRUE,"Лист3"}</definedName>
    <definedName name="bvggggggggggggggg" hidden="1">{#N/A,#N/A,TRUE,"Лист1";#N/A,#N/A,TRUE,"Лист2";#N/A,#N/A,TRUE,"Лист3"}</definedName>
    <definedName name="C_STAT" localSheetId="5">[4]TEHSHEET!#REF!</definedName>
    <definedName name="C_STAT">[4]TEHSHEET!#REF!</definedName>
    <definedName name="cd">#N/A</definedName>
    <definedName name="CheckBC_List08" localSheetId="5">#REF!</definedName>
    <definedName name="CheckBC_List08">#REF!</definedName>
    <definedName name="CheckBC_List13_9_1" localSheetId="5">#REF!</definedName>
    <definedName name="CheckBC_List13_9_1">#REF!</definedName>
    <definedName name="CheckBC_List13_9_2" localSheetId="5">#REF!</definedName>
    <definedName name="CheckBC_List13_9_2">#REF!</definedName>
    <definedName name="CheckBC_List23_1_1" localSheetId="5">#REF!</definedName>
    <definedName name="CheckBC_List23_1_1">#REF!</definedName>
    <definedName name="CheckBC_List23_1_2" localSheetId="5">#REF!</definedName>
    <definedName name="CheckBC_List23_1_2">#REF!</definedName>
    <definedName name="CheckBC_List23_1_3" localSheetId="5">#REF!</definedName>
    <definedName name="CheckBC_List23_1_3">#REF!</definedName>
    <definedName name="CheckBC_List23_1_4" localSheetId="5">#REF!</definedName>
    <definedName name="CheckBC_List23_1_4">#REF!</definedName>
    <definedName name="CheckBC_List23_1_5" localSheetId="5">#REF!</definedName>
    <definedName name="CheckBC_List23_1_5">#REF!</definedName>
    <definedName name="CheckBC_List23_2" localSheetId="5">#REF!</definedName>
    <definedName name="CheckBC_List23_2">#REF!</definedName>
    <definedName name="CheckRange_1" localSheetId="5">#REF!</definedName>
    <definedName name="CheckRange_1">#REF!</definedName>
    <definedName name="CheckRange_2" localSheetId="5">#REF!</definedName>
    <definedName name="CheckRange_2">#REF!</definedName>
    <definedName name="CHOK" localSheetId="5">#REF!</definedName>
    <definedName name="CHOK">#REF!</definedName>
    <definedName name="com">#N/A</definedName>
    <definedName name="CompOt">#N/A</definedName>
    <definedName name="CompOt2">#N/A</definedName>
    <definedName name="CompRas">#N/A</definedName>
    <definedName name="Contents" localSheetId="5">#REF!</definedName>
    <definedName name="Contents">#REF!</definedName>
    <definedName name="COPY_DIAP" localSheetId="5">#REF!</definedName>
    <definedName name="COPY_DIAP">#REF!</definedName>
    <definedName name="ct">#N/A</definedName>
    <definedName name="CUR_VER">[5]Заголовок!$B$21</definedName>
    <definedName name="cxvvvvvvvvvvvvvvvvvvv" localSheetId="27" hidden="1">{#N/A,#N/A,TRUE,"Лист1";#N/A,#N/A,TRUE,"Лист2";#N/A,#N/A,TRUE,"Лист3"}</definedName>
    <definedName name="cxvvvvvvvvvvvvvvvvvvv" hidden="1">{#N/A,#N/A,TRUE,"Лист1";#N/A,#N/A,TRUE,"Лист2";#N/A,#N/A,TRUE,"Лист3"}</definedName>
    <definedName name="d">[2]Параметры!$G$37</definedName>
    <definedName name="ď">#N/A</definedName>
    <definedName name="DaNet" localSheetId="5">[6]TEHSHEET!#REF!</definedName>
    <definedName name="DaNet">[6]TEHSHEET!#REF!</definedName>
    <definedName name="DATA" localSheetId="5">#REF!</definedName>
    <definedName name="DATA">#REF!</definedName>
    <definedName name="DATE" localSheetId="5">#REF!</definedName>
    <definedName name="DATE">#REF!</definedName>
    <definedName name="ďď">#N/A</definedName>
    <definedName name="đđ">#N/A</definedName>
    <definedName name="đđđ">#N/A</definedName>
    <definedName name="DEC" localSheetId="5">#REF!</definedName>
    <definedName name="DEC">#REF!</definedName>
    <definedName name="dip" localSheetId="5">#N/A</definedName>
    <definedName name="dip">[7]FST5!$G$149:$G$165,[0]!P1_dip,[0]!P2_dip,[0]!P3_dip,[0]!P4_dip</definedName>
    <definedName name="ďĺđâűé" localSheetId="5">#REF!</definedName>
    <definedName name="ďĺđâűé">#REF!</definedName>
    <definedName name="DOC" localSheetId="5">#REF!</definedName>
    <definedName name="DOC">#REF!</definedName>
    <definedName name="Down_range" localSheetId="5">#REF!</definedName>
    <definedName name="Down_range">#REF!</definedName>
    <definedName name="dsfgdghjhg" localSheetId="27" hidden="1">{#N/A,#N/A,TRUE,"Лист1";#N/A,#N/A,TRUE,"Лист2";#N/A,#N/A,TRUE,"Лист3"}</definedName>
    <definedName name="dsfgdghjhg" hidden="1">{#N/A,#N/A,TRUE,"Лист1";#N/A,#N/A,TRUE,"Лист2";#N/A,#N/A,TRUE,"Лист3"}</definedName>
    <definedName name="dsragh">#N/A</definedName>
    <definedName name="e" localSheetId="5">[2]Параметры!#REF!</definedName>
    <definedName name="e">[2]Параметры!#REF!</definedName>
    <definedName name="ee"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ęĺ">#N/A</definedName>
    <definedName name="errttuyiuy" localSheetId="27" hidden="1">{#N/A,#N/A,TRUE,"Лист1";#N/A,#N/A,TRUE,"Лист2";#N/A,#N/A,TRUE,"Лист3"}</definedName>
    <definedName name="errttuyiuy" hidden="1">{#N/A,#N/A,TRUE,"Лист1";#N/A,#N/A,TRUE,"Лист2";#N/A,#N/A,TRUE,"Лист3"}</definedName>
    <definedName name="errytyutiuyg" localSheetId="27" hidden="1">{#N/A,#N/A,TRUE,"Лист1";#N/A,#N/A,TRUE,"Лист2";#N/A,#N/A,TRUE,"Лист3"}</definedName>
    <definedName name="errytyutiuyg" hidden="1">{#N/A,#N/A,TRUE,"Лист1";#N/A,#N/A,TRUE,"Лист2";#N/A,#N/A,TRUE,"Лист3"}</definedName>
    <definedName name="esdsfdfgh" localSheetId="27" hidden="1">{#N/A,#N/A,TRUE,"Лист1";#N/A,#N/A,TRUE,"Лист2";#N/A,#N/A,TRUE,"Лист3"}</definedName>
    <definedName name="esdsfdfgh" hidden="1">{#N/A,#N/A,TRUE,"Лист1";#N/A,#N/A,TRUE,"Лист2";#N/A,#N/A,TRUE,"Лист3"}</definedName>
    <definedName name="eso" localSheetId="5">#N/A</definedName>
    <definedName name="eso">[7]FST5!$G$149:$G$165,[0]!P1_eso</definedName>
    <definedName name="ESO_ET" localSheetId="5">#REF!</definedName>
    <definedName name="ESO_ET">#REF!</definedName>
    <definedName name="ESO_PROT">#N/A</definedName>
    <definedName name="ESOcom" localSheetId="5">#REF!</definedName>
    <definedName name="ESOcom">#REF!</definedName>
    <definedName name="etrytru" localSheetId="27" hidden="1">{#N/A,#N/A,TRUE,"Лист1";#N/A,#N/A,TRUE,"Лист2";#N/A,#N/A,TRUE,"Лист3"}</definedName>
    <definedName name="etrytru" hidden="1">{#N/A,#N/A,TRUE,"Лист1";#N/A,#N/A,TRUE,"Лист2";#N/A,#N/A,TRUE,"Лист3"}</definedName>
    <definedName name="ew">#N/A</definedName>
    <definedName name="ewrtertuyt" localSheetId="27" hidden="1">{#N/A,#N/A,TRUE,"Лист1";#N/A,#N/A,TRUE,"Лист2";#N/A,#N/A,TRUE,"Лист3"}</definedName>
    <definedName name="ewrtertuyt" hidden="1">{#N/A,#N/A,TRUE,"Лист1";#N/A,#N/A,TRUE,"Лист2";#N/A,#N/A,TRUE,"Лист3"}</definedName>
    <definedName name="f" localSheetId="5">[2]Параметры!#REF!</definedName>
    <definedName name="f">[2]Параметры!#REF!</definedName>
    <definedName name="F_ST_ET" localSheetId="5">#REF!</definedName>
    <definedName name="F_ST_ET">#REF!</definedName>
    <definedName name="F10_FST_OPT" localSheetId="5">#REF!</definedName>
    <definedName name="F10_FST_OPT">#REF!</definedName>
    <definedName name="F10_FST_OPT_1" localSheetId="5">#REF!</definedName>
    <definedName name="F10_FST_OPT_1">#REF!</definedName>
    <definedName name="F10_FST_OPT_2" localSheetId="5">#REF!</definedName>
    <definedName name="F10_FST_OPT_2">#REF!</definedName>
    <definedName name="F10_FST_OPT_3" localSheetId="5">#REF!</definedName>
    <definedName name="F10_FST_OPT_3">#REF!</definedName>
    <definedName name="F10_FST_ROZN" localSheetId="5">#REF!</definedName>
    <definedName name="F10_FST_ROZN">#REF!</definedName>
    <definedName name="F10_FST_ROZN_1" localSheetId="5">#REF!</definedName>
    <definedName name="F10_FST_ROZN_1">#REF!</definedName>
    <definedName name="F10_FST_ROZN_2" localSheetId="5">#REF!</definedName>
    <definedName name="F10_FST_ROZN_2">#REF!</definedName>
    <definedName name="F10_MAX_OPT" localSheetId="5">#REF!</definedName>
    <definedName name="F10_MAX_OPT">#REF!</definedName>
    <definedName name="F10_MAX_OPT_1" localSheetId="5">#REF!</definedName>
    <definedName name="F10_MAX_OPT_1">#REF!</definedName>
    <definedName name="F10_MAX_OPT_2" localSheetId="5">#REF!</definedName>
    <definedName name="F10_MAX_OPT_2">#REF!</definedName>
    <definedName name="F10_MAX_OPT_3" localSheetId="5">#REF!</definedName>
    <definedName name="F10_MAX_OPT_3">#REF!</definedName>
    <definedName name="F10_MAX_ROZN" localSheetId="5">#REF!</definedName>
    <definedName name="F10_MAX_ROZN">#REF!</definedName>
    <definedName name="F10_MAX_ROZN_1" localSheetId="5">#REF!</definedName>
    <definedName name="F10_MAX_ROZN_1">#REF!</definedName>
    <definedName name="F10_MAX_ROZN_2" localSheetId="5">#REF!</definedName>
    <definedName name="F10_MAX_ROZN_2">#REF!</definedName>
    <definedName name="F10_MIN_OPT" localSheetId="5">#REF!</definedName>
    <definedName name="F10_MIN_OPT">#REF!</definedName>
    <definedName name="F10_MIN_OPT_1" localSheetId="5">#REF!</definedName>
    <definedName name="F10_MIN_OPT_1">#REF!</definedName>
    <definedName name="F10_MIN_OPT_2" localSheetId="5">#REF!</definedName>
    <definedName name="F10_MIN_OPT_2">#REF!</definedName>
    <definedName name="F10_MIN_OPT_3" localSheetId="5">#REF!</definedName>
    <definedName name="F10_MIN_OPT_3">#REF!</definedName>
    <definedName name="F10_MIN_ROZN" localSheetId="5">#REF!</definedName>
    <definedName name="F10_MIN_ROZN">#REF!</definedName>
    <definedName name="F10_MIN_ROZN_1" localSheetId="5">#REF!</definedName>
    <definedName name="F10_MIN_ROZN_1">#REF!</definedName>
    <definedName name="F10_MIN_ROZN_2" localSheetId="5">#REF!</definedName>
    <definedName name="F10_MIN_ROZN_2">#REF!</definedName>
    <definedName name="F10_SCOPE" localSheetId="5">#REF!</definedName>
    <definedName name="F10_SCOPE">#REF!</definedName>
    <definedName name="F9_OPT" localSheetId="5">#REF!</definedName>
    <definedName name="F9_OPT">#REF!</definedName>
    <definedName name="F9_OPT_1" localSheetId="5">#REF!</definedName>
    <definedName name="F9_OPT_1">#REF!</definedName>
    <definedName name="F9_OPT_2" localSheetId="5">#REF!</definedName>
    <definedName name="F9_OPT_2">#REF!</definedName>
    <definedName name="F9_OPT_3" localSheetId="5">#REF!</definedName>
    <definedName name="F9_OPT_3">#REF!</definedName>
    <definedName name="F9_ROZN" localSheetId="5">#REF!</definedName>
    <definedName name="F9_ROZN">#REF!</definedName>
    <definedName name="F9_ROZN_1" localSheetId="5">#REF!</definedName>
    <definedName name="F9_ROZN_1">#REF!</definedName>
    <definedName name="F9_ROZN_2" localSheetId="5">#REF!</definedName>
    <definedName name="F9_ROZN_2">#REF!</definedName>
    <definedName name="F9_SC_1" localSheetId="5">[6]Топливо2009!#REF!</definedName>
    <definedName name="F9_SC_1">[6]Топливо2009!#REF!</definedName>
    <definedName name="F9_SC_2" localSheetId="5">[6]Топливо2009!#REF!</definedName>
    <definedName name="F9_SC_2">[6]Топливо2009!#REF!</definedName>
    <definedName name="F9_SC_3" localSheetId="5">[6]Топливо2009!#REF!</definedName>
    <definedName name="F9_SC_3">[6]Топливо2009!#REF!</definedName>
    <definedName name="F9_SC_4" localSheetId="5">[6]Топливо2009!#REF!</definedName>
    <definedName name="F9_SC_4">[6]Топливо2009!#REF!</definedName>
    <definedName name="F9_SC_5" localSheetId="5">[6]Топливо2009!#REF!</definedName>
    <definedName name="F9_SC_5">[6]Топливо2009!#REF!</definedName>
    <definedName name="F9_SC_6" localSheetId="5">[6]Топливо2009!#REF!</definedName>
    <definedName name="F9_SC_6">[6]Топливо2009!#REF!</definedName>
    <definedName name="F9_SCOPE" localSheetId="5">#REF!</definedName>
    <definedName name="F9_SCOPE">#REF!</definedName>
    <definedName name="fbgffnjfgg">#N/A</definedName>
    <definedName name="fdfccgh" localSheetId="27" hidden="1">{#N/A,#N/A,TRUE,"Лист1";#N/A,#N/A,TRUE,"Лист2";#N/A,#N/A,TRUE,"Лист3"}</definedName>
    <definedName name="fdfccgh" hidden="1">{#N/A,#N/A,TRUE,"Лист1";#N/A,#N/A,TRUE,"Лист2";#N/A,#N/A,TRUE,"Лист3"}</definedName>
    <definedName name="fdfggghgjh" localSheetId="27" hidden="1">{#N/A,#N/A,TRUE,"Лист1";#N/A,#N/A,TRUE,"Лист2";#N/A,#N/A,TRUE,"Лист3"}</definedName>
    <definedName name="fdfggghgjh" hidden="1">{#N/A,#N/A,TRUE,"Лист1";#N/A,#N/A,TRUE,"Лист2";#N/A,#N/A,TRUE,"Лист3"}</definedName>
    <definedName name="FEB" localSheetId="5">#REF!</definedName>
    <definedName name="FEB">#REF!</definedName>
    <definedName name="fff" localSheetId="5">#REF!</definedName>
    <definedName name="fff">#REF!</definedName>
    <definedName name="fg">#N/A</definedName>
    <definedName name="fgghfhghj" localSheetId="27" hidden="1">{#N/A,#N/A,TRUE,"Лист1";#N/A,#N/A,TRUE,"Лист2";#N/A,#N/A,TRUE,"Лист3"}</definedName>
    <definedName name="fgghfhghj" hidden="1">{#N/A,#N/A,TRUE,"Лист1";#N/A,#N/A,TRUE,"Лист2";#N/A,#N/A,TRUE,"Лист3"}</definedName>
    <definedName name="fghghjk" localSheetId="27" hidden="1">{#N/A,#N/A,TRUE,"Лист1";#N/A,#N/A,TRUE,"Лист2";#N/A,#N/A,TRUE,"Лист3"}</definedName>
    <definedName name="fghghjk" hidden="1">{#N/A,#N/A,TRUE,"Лист1";#N/A,#N/A,TRUE,"Лист2";#N/A,#N/A,TRUE,"Лист3"}</definedName>
    <definedName name="fhghgjh" localSheetId="27" hidden="1">{#N/A,#N/A,TRUE,"Лист1";#N/A,#N/A,TRUE,"Лист2";#N/A,#N/A,TRUE,"Лист3"}</definedName>
    <definedName name="fhghgjh" hidden="1">{#N/A,#N/A,TRUE,"Лист1";#N/A,#N/A,TRUE,"Лист2";#N/A,#N/A,TRUE,"Лист3"}</definedName>
    <definedName name="ForIns" localSheetId="5">[8]Регионы!#REF!</definedName>
    <definedName name="ForIns">[8]Регионы!#REF!</definedName>
    <definedName name="FUEL" localSheetId="5">#REF!</definedName>
    <definedName name="FUEL">#REF!</definedName>
    <definedName name="FUEL_ET" localSheetId="5">#REF!</definedName>
    <definedName name="FUEL_ET">#REF!</definedName>
    <definedName name="FUELLIST" localSheetId="5">#REF!</definedName>
    <definedName name="FUELLIST">#REF!</definedName>
    <definedName name="g" localSheetId="5">[2]Параметры!#REF!</definedName>
    <definedName name="g">[2]Параметры!#REF!</definedName>
    <definedName name="GES" localSheetId="5">#REF!</definedName>
    <definedName name="GES">#REF!</definedName>
    <definedName name="GES_DATA" localSheetId="5">#REF!</definedName>
    <definedName name="GES_DATA">#REF!</definedName>
    <definedName name="GES_LIST" localSheetId="5">#REF!</definedName>
    <definedName name="GES_LIST">#REF!</definedName>
    <definedName name="GES3_DATA" localSheetId="5">#REF!</definedName>
    <definedName name="GES3_DATA">#REF!</definedName>
    <definedName name="gffffffffffffff" localSheetId="27" hidden="1">{#N/A,#N/A,TRUE,"Лист1";#N/A,#N/A,TRUE,"Лист2";#N/A,#N/A,TRUE,"Лист3"}</definedName>
    <definedName name="gffffffffffffff" hidden="1">{#N/A,#N/A,TRUE,"Лист1";#N/A,#N/A,TRUE,"Лист2";#N/A,#N/A,TRUE,"Лист3"}</definedName>
    <definedName name="gfg">#N/A</definedName>
    <definedName name="gfgffdssssssssssssss" localSheetId="27" hidden="1">{#N/A,#N/A,TRUE,"Лист1";#N/A,#N/A,TRUE,"Лист2";#N/A,#N/A,TRUE,"Лист3"}</definedName>
    <definedName name="gfgffdssssssssssssss" hidden="1">{#N/A,#N/A,TRUE,"Лист1";#N/A,#N/A,TRUE,"Лист2";#N/A,#N/A,TRUE,"Лист3"}</definedName>
    <definedName name="gfgfhgfhhhhhhhhhhhhhhhhh" localSheetId="27" hidden="1">{#N/A,#N/A,TRUE,"Лист1";#N/A,#N/A,TRUE,"Лист2";#N/A,#N/A,TRUE,"Лист3"}</definedName>
    <definedName name="gfgfhgfhhhhhhhhhhhhhhhhh" hidden="1">{#N/A,#N/A,TRUE,"Лист1";#N/A,#N/A,TRUE,"Лист2";#N/A,#N/A,TRUE,"Лист3"}</definedName>
    <definedName name="gggggggggggg" localSheetId="27" hidden="1">{#N/A,#N/A,TRUE,"Лист1";#N/A,#N/A,TRUE,"Лист2";#N/A,#N/A,TRUE,"Лист3"}</definedName>
    <definedName name="gggggggggggg" hidden="1">{#N/A,#N/A,TRUE,"Лист1";#N/A,#N/A,TRUE,"Лист2";#N/A,#N/A,TRUE,"Лист3"}</definedName>
    <definedName name="ggggggggggggggggg" localSheetId="27" hidden="1">{#N/A,#N/A,TRUE,"Лист1";#N/A,#N/A,TRUE,"Лист2";#N/A,#N/A,TRUE,"Лист3"}</definedName>
    <definedName name="ggggggggggggggggg" hidden="1">{#N/A,#N/A,TRUE,"Лист1";#N/A,#N/A,TRUE,"Лист2";#N/A,#N/A,TRUE,"Лист3"}</definedName>
    <definedName name="gh">#N/A</definedName>
    <definedName name="ghg" localSheetId="27" hidden="1">{#N/A,#N/A,FALSE,"Себестоимсть-97"}</definedName>
    <definedName name="ghg" hidden="1">{#N/A,#N/A,FALSE,"Себестоимсть-97"}</definedName>
    <definedName name="ghghgy" localSheetId="27" hidden="1">{#N/A,#N/A,TRUE,"Лист1";#N/A,#N/A,TRUE,"Лист2";#N/A,#N/A,TRUE,"Лист3"}</definedName>
    <definedName name="ghghgy" hidden="1">{#N/A,#N/A,TRUE,"Лист1";#N/A,#N/A,TRUE,"Лист2";#N/A,#N/A,TRUE,"Лист3"}</definedName>
    <definedName name="ghhktyi">#N/A</definedName>
    <definedName name="god">#REF!</definedName>
    <definedName name="grdtrgcfg" localSheetId="27" hidden="1">{#N/A,#N/A,TRUE,"Лист1";#N/A,#N/A,TRUE,"Лист2";#N/A,#N/A,TRUE,"Лист3"}</definedName>
    <definedName name="grdtrgcfg" hidden="1">{#N/A,#N/A,TRUE,"Лист1";#N/A,#N/A,TRUE,"Лист2";#N/A,#N/A,TRUE,"Лист3"}</definedName>
    <definedName name="GRES" localSheetId="5">#REF!</definedName>
    <definedName name="GRES">#REF!</definedName>
    <definedName name="GRES_DATA" localSheetId="5">#REF!</definedName>
    <definedName name="GRES_DATA">#REF!</definedName>
    <definedName name="GRES_LIST" localSheetId="5">#REF!</definedName>
    <definedName name="GRES_LIST">#REF!</definedName>
    <definedName name="grety5e">#N/A</definedName>
    <definedName name="gtty">#N/A</definedName>
    <definedName name="h">#N/A</definedName>
    <definedName name="H?Address" localSheetId="5">#REF!</definedName>
    <definedName name="H?Address">#REF!</definedName>
    <definedName name="H?Description" localSheetId="5">#REF!</definedName>
    <definedName name="H?Description">#REF!</definedName>
    <definedName name="H?EntityName" localSheetId="5">#REF!</definedName>
    <definedName name="H?EntityName">#REF!</definedName>
    <definedName name="H?Name" localSheetId="5">#REF!</definedName>
    <definedName name="H?Name">#REF!</definedName>
    <definedName name="H?OKATO" localSheetId="5">#REF!</definedName>
    <definedName name="H?OKATO">#REF!</definedName>
    <definedName name="H?OKFS" localSheetId="5">#REF!</definedName>
    <definedName name="H?OKFS">#REF!</definedName>
    <definedName name="H?OKOGU" localSheetId="5">#REF!</definedName>
    <definedName name="H?OKOGU">#REF!</definedName>
    <definedName name="H?OKONX" localSheetId="5">#REF!</definedName>
    <definedName name="H?OKONX">#REF!</definedName>
    <definedName name="H?OKOPF" localSheetId="5">#REF!</definedName>
    <definedName name="H?OKOPF">#REF!</definedName>
    <definedName name="H?OKPO" localSheetId="5">#REF!</definedName>
    <definedName name="H?OKPO">#REF!</definedName>
    <definedName name="H?OKVD" localSheetId="5">#REF!</definedName>
    <definedName name="H?OKVD">#REF!</definedName>
    <definedName name="H?Table" localSheetId="5">#REF!</definedName>
    <definedName name="H?Table">#REF!</definedName>
    <definedName name="H?Title" localSheetId="5">#REF!</definedName>
    <definedName name="H?Title">#REF!</definedName>
    <definedName name="Helper_Котельные">[9]Справочники!$A$9:$A$12</definedName>
    <definedName name="Helper_ТЭС">[9]Справочники!$A$2:$A$5</definedName>
    <definedName name="Helper_ТЭС_Котельные">[10]Справочники!$A$2:$A$4,[10]Справочники!$A$16:$A$18</definedName>
    <definedName name="Helper_ФОРЭМ">[9]Справочники!$A$30:$A$35</definedName>
    <definedName name="hfte">#N/A</definedName>
    <definedName name="hgffgddfd" localSheetId="27" hidden="1">{#N/A,#N/A,TRUE,"Лист1";#N/A,#N/A,TRUE,"Лист2";#N/A,#N/A,TRUE,"Лист3"}</definedName>
    <definedName name="hgffgddfd" hidden="1">{#N/A,#N/A,TRUE,"Лист1";#N/A,#N/A,TRUE,"Лист2";#N/A,#N/A,TRUE,"Лист3"}</definedName>
    <definedName name="hhh">#N/A</definedName>
    <definedName name="hhhhhthhhhthhth" localSheetId="27" hidden="1">{#N/A,#N/A,TRUE,"Лист1";#N/A,#N/A,TRUE,"Лист2";#N/A,#N/A,TRUE,"Лист3"}</definedName>
    <definedName name="hhhhhthhhhthhth" hidden="1">{#N/A,#N/A,TRUE,"Лист1";#N/A,#N/A,TRUE,"Лист2";#N/A,#N/A,TRUE,"Лист3"}</definedName>
    <definedName name="hhy">#N/A</definedName>
    <definedName name="hyghggggggggggggggg" localSheetId="27" hidden="1">{#N/A,#N/A,TRUE,"Лист1";#N/A,#N/A,TRUE,"Лист2";#N/A,#N/A,TRUE,"Лист3"}</definedName>
    <definedName name="hyghggggggggggggggg" hidden="1">{#N/A,#N/A,TRUE,"Лист1";#N/A,#N/A,TRUE,"Лист2";#N/A,#N/A,TRUE,"Лист3"}</definedName>
    <definedName name="ii"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#N/A</definedName>
    <definedName name="INN" localSheetId="5">#REF!</definedName>
    <definedName name="INN">#REF!</definedName>
    <definedName name="iuiiiiiiiiiiiiiiiiii" localSheetId="27" hidden="1">{#N/A,#N/A,TRUE,"Лист1";#N/A,#N/A,TRUE,"Лист2";#N/A,#N/A,TRUE,"Лист3"}</definedName>
    <definedName name="iuiiiiiiiiiiiiiiiiii" hidden="1">{#N/A,#N/A,TRUE,"Лист1";#N/A,#N/A,TRUE,"Лист2";#N/A,#N/A,TRUE,"Лист3"}</definedName>
    <definedName name="iuiytyyfdg" localSheetId="27" hidden="1">{#N/A,#N/A,TRUE,"Лист1";#N/A,#N/A,TRUE,"Лист2";#N/A,#N/A,TRUE,"Лист3"}</definedName>
    <definedName name="iuiytyyfdg" hidden="1">{#N/A,#N/A,TRUE,"Лист1";#N/A,#N/A,TRUE,"Лист2";#N/A,#N/A,TRUE,"Лист3"}</definedName>
    <definedName name="iukjjjjjjjjjjjj" localSheetId="27" hidden="1">{#N/A,#N/A,TRUE,"Лист1";#N/A,#N/A,TRUE,"Лист2";#N/A,#N/A,TRUE,"Лист3"}</definedName>
    <definedName name="iukjjjjjjjjjjjj" hidden="1">{#N/A,#N/A,TRUE,"Лист1";#N/A,#N/A,TRUE,"Лист2";#N/A,#N/A,TRUE,"Лист3"}</definedName>
    <definedName name="iyuuytvt" localSheetId="27" hidden="1">{#N/A,#N/A,TRUE,"Лист1";#N/A,#N/A,TRUE,"Лист2";#N/A,#N/A,TRUE,"Лист3"}</definedName>
    <definedName name="iyuuytvt" hidden="1">{#N/A,#N/A,TRUE,"Лист1";#N/A,#N/A,TRUE,"Лист2";#N/A,#N/A,TRUE,"Лист3"}</definedName>
    <definedName name="j">#N/A</definedName>
    <definedName name="JAN" localSheetId="5">#REF!</definedName>
    <definedName name="JAN">#REF!</definedName>
    <definedName name="jhfgfs" localSheetId="27" hidden="1">{#N/A,#N/A,TRUE,"Лист1";#N/A,#N/A,TRUE,"Лист2";#N/A,#N/A,TRUE,"Лист3"}</definedName>
    <definedName name="jhfgfs" hidden="1">{#N/A,#N/A,TRUE,"Лист1";#N/A,#N/A,TRUE,"Лист2";#N/A,#N/A,TRUE,"Лист3"}</definedName>
    <definedName name="jhfghgfgfgfdfs" localSheetId="27" hidden="1">{#N/A,#N/A,TRUE,"Лист1";#N/A,#N/A,TRUE,"Лист2";#N/A,#N/A,TRUE,"Лист3"}</definedName>
    <definedName name="jhfghgfgfgfdfs" hidden="1">{#N/A,#N/A,TRUE,"Лист1";#N/A,#N/A,TRUE,"Лист2";#N/A,#N/A,TRUE,"Лист3"}</definedName>
    <definedName name="jhjytyyyyyyyyyyyyyyyy" localSheetId="27" hidden="1">{#N/A,#N/A,TRUE,"Лист1";#N/A,#N/A,TRUE,"Лист2";#N/A,#N/A,TRUE,"Лист3"}</definedName>
    <definedName name="jhjytyyyyyyyyyyyyyyyy" hidden="1">{#N/A,#N/A,TRUE,"Лист1";#N/A,#N/A,TRUE,"Лист2";#N/A,#N/A,TRUE,"Лист3"}</definedName>
    <definedName name="jhtjgyt" localSheetId="27" hidden="1">{#N/A,#N/A,TRUE,"Лист1";#N/A,#N/A,TRUE,"Лист2";#N/A,#N/A,TRUE,"Лист3"}</definedName>
    <definedName name="jhtjgyt" hidden="1">{#N/A,#N/A,TRUE,"Лист1";#N/A,#N/A,TRUE,"Лист2";#N/A,#N/A,TRUE,"Лист3"}</definedName>
    <definedName name="jkhffddds" localSheetId="27" hidden="1">{#N/A,#N/A,TRUE,"Лист1";#N/A,#N/A,TRUE,"Лист2";#N/A,#N/A,TRUE,"Лист3"}</definedName>
    <definedName name="jkhffddds" hidden="1">{#N/A,#N/A,TRUE,"Лист1";#N/A,#N/A,TRUE,"Лист2";#N/A,#N/A,TRUE,"Лист3"}</definedName>
    <definedName name="jkkjhgj" localSheetId="27" hidden="1">{#N/A,#N/A,TRUE,"Лист1";#N/A,#N/A,TRUE,"Лист2";#N/A,#N/A,TRUE,"Лист3"}</definedName>
    <definedName name="jkkjhgj" hidden="1">{#N/A,#N/A,TRUE,"Лист1";#N/A,#N/A,TRUE,"Лист2";#N/A,#N/A,TRUE,"Лист3"}</definedName>
    <definedName name="jnkjjjjjjjjjjjjjjjjjjjj" localSheetId="27" hidden="1">{#N/A,#N/A,TRUE,"Лист1";#N/A,#N/A,TRUE,"Лист2";#N/A,#N/A,TRUE,"Лист3"}</definedName>
    <definedName name="jnkjjjjjjjjjjjjjjjjjjjj" hidden="1">{#N/A,#N/A,TRUE,"Лист1";#N/A,#N/A,TRUE,"Лист2";#N/A,#N/A,TRUE,"Лист3"}</definedName>
    <definedName name="jny"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27" hidden="1">{#N/A,#N/A,TRUE,"Лист1";#N/A,#N/A,TRUE,"Лист2";#N/A,#N/A,TRUE,"Лист3"}</definedName>
    <definedName name="juhghg" hidden="1">{#N/A,#N/A,TRUE,"Лист1";#N/A,#N/A,TRUE,"Лист2";#N/A,#N/A,TRUE,"Лист3"}</definedName>
    <definedName name="JUL" localSheetId="5">#REF!</definedName>
    <definedName name="JUL">#REF!</definedName>
    <definedName name="JUN" localSheetId="5">#REF!</definedName>
    <definedName name="JUN">#REF!</definedName>
    <definedName name="jyuytvbyvtvfr" localSheetId="27" hidden="1">{#N/A,#N/A,TRUE,"Лист1";#N/A,#N/A,TRUE,"Лист2";#N/A,#N/A,TRUE,"Лист3"}</definedName>
    <definedName name="jyuytvbyvtvfr" hidden="1">{#N/A,#N/A,TRUE,"Лист1";#N/A,#N/A,TRUE,"Лист2";#N/A,#N/A,TRUE,"Лист3"}</definedName>
    <definedName name="k">#N/A</definedName>
    <definedName name="khjkhjghf" localSheetId="27" hidden="1">{#N/A,#N/A,TRUE,"Лист1";#N/A,#N/A,TRUE,"Лист2";#N/A,#N/A,TRUE,"Лист3"}</definedName>
    <definedName name="khjkhjghf" hidden="1">{#N/A,#N/A,TRUE,"Лист1";#N/A,#N/A,TRUE,"Лист2";#N/A,#N/A,TRUE,"Лист3"}</definedName>
    <definedName name="kj" localSheetId="27" hidden="1">{#N/A,#N/A,TRUE,"Лист1";#N/A,#N/A,TRUE,"Лист2";#N/A,#N/A,TRUE,"Лист3"}</definedName>
    <definedName name="kj" hidden="1">{#N/A,#N/A,TRUE,"Лист1";#N/A,#N/A,TRUE,"Лист2";#N/A,#N/A,TRUE,"Лист3"}</definedName>
    <definedName name="kjhvvvvvvvvvvvvvvvvv" localSheetId="27" hidden="1">{#N/A,#N/A,TRUE,"Лист1";#N/A,#N/A,TRUE,"Лист2";#N/A,#N/A,TRUE,"Лист3"}</definedName>
    <definedName name="kjhvvvvvvvvvvvvvvvvv" hidden="1">{#N/A,#N/A,TRUE,"Лист1";#N/A,#N/A,TRUE,"Лист2";#N/A,#N/A,TRUE,"Лист3"}</definedName>
    <definedName name="kjjjjjhhhhhhhhhhhhh" localSheetId="27" hidden="1">{#N/A,#N/A,TRUE,"Лист1";#N/A,#N/A,TRUE,"Лист2";#N/A,#N/A,TRUE,"Лист3"}</definedName>
    <definedName name="kjjjjjhhhhhhhhhhhhh" hidden="1">{#N/A,#N/A,TRUE,"Лист1";#N/A,#N/A,TRUE,"Лист2";#N/A,#N/A,TRUE,"Лист3"}</definedName>
    <definedName name="kjkhjkjhgh" localSheetId="27" hidden="1">{#N/A,#N/A,TRUE,"Лист1";#N/A,#N/A,TRUE,"Лист2";#N/A,#N/A,TRUE,"Лист3"}</definedName>
    <definedName name="kjkhjkjhgh" hidden="1">{#N/A,#N/A,TRUE,"Лист1";#N/A,#N/A,TRUE,"Лист2";#N/A,#N/A,TRUE,"Лист3"}</definedName>
    <definedName name="kjkjhjhjhghgf" localSheetId="27" hidden="1">{#N/A,#N/A,TRUE,"Лист1";#N/A,#N/A,TRUE,"Лист2";#N/A,#N/A,TRUE,"Лист3"}</definedName>
    <definedName name="kjkjhjhjhghgf" hidden="1">{#N/A,#N/A,TRUE,"Лист1";#N/A,#N/A,TRUE,"Лист2";#N/A,#N/A,TRUE,"Лист3"}</definedName>
    <definedName name="kljhjkghv" localSheetId="27" hidden="1">{#N/A,#N/A,TRUE,"Лист1";#N/A,#N/A,TRUE,"Лист2";#N/A,#N/A,TRUE,"Лист3"}</definedName>
    <definedName name="kljhjkghv" hidden="1">{#N/A,#N/A,TRUE,"Лист1";#N/A,#N/A,TRUE,"Лист2";#N/A,#N/A,TRUE,"Лист3"}</definedName>
    <definedName name="klljjjhjgghf" localSheetId="27" hidden="1">{#N/A,#N/A,TRUE,"Лист1";#N/A,#N/A,TRUE,"Лист2";#N/A,#N/A,TRUE,"Лист3"}</definedName>
    <definedName name="klljjjhjgghf" hidden="1">{#N/A,#N/A,TRUE,"Лист1";#N/A,#N/A,TRUE,"Лист2";#N/A,#N/A,TRUE,"Лист3"}</definedName>
    <definedName name="knkn.n.">#N/A</definedName>
    <definedName name="KOTLODERJ_LIST">[11]Справочники!$E$8:$E$8</definedName>
    <definedName name="l">#N/A</definedName>
    <definedName name="let">[12]Справочники!$J$18:$J$22</definedName>
    <definedName name="likuih" localSheetId="27" hidden="1">{#N/A,#N/A,TRUE,"Лист1";#N/A,#N/A,TRUE,"Лист2";#N/A,#N/A,TRUE,"Лист3"}</definedName>
    <definedName name="likuih" hidden="1">{#N/A,#N/A,TRUE,"Лист1";#N/A,#N/A,TRUE,"Лист2";#N/A,#N/A,TRUE,"Лист3"}</definedName>
    <definedName name="LINE" localSheetId="5">#REF!</definedName>
    <definedName name="LINE">#REF!</definedName>
    <definedName name="LINE2" localSheetId="5">#REF!</definedName>
    <definedName name="LINE2">#REF!</definedName>
    <definedName name="lkkljhhggtg" localSheetId="27" hidden="1">{#N/A,#N/A,TRUE,"Лист1";#N/A,#N/A,TRUE,"Лист2";#N/A,#N/A,TRUE,"Лист3"}</definedName>
    <definedName name="lkkljhhggtg" hidden="1">{#N/A,#N/A,TRUE,"Лист1";#N/A,#N/A,TRUE,"Лист2";#N/A,#N/A,TRUE,"Лист3"}</definedName>
    <definedName name="lkljkjhjhggfdgf" localSheetId="27" hidden="1">{#N/A,#N/A,TRUE,"Лист1";#N/A,#N/A,TRUE,"Лист2";#N/A,#N/A,TRUE,"Лист3"}</definedName>
    <definedName name="lkljkjhjhggfdgf" hidden="1">{#N/A,#N/A,TRUE,"Лист1";#N/A,#N/A,TRUE,"Лист2";#N/A,#N/A,TRUE,"Лист3"}</definedName>
    <definedName name="logical">[13]TEHSHEET!$K$2:$K$3</definedName>
    <definedName name="M7.3">#N/A</definedName>
    <definedName name="MAR" localSheetId="5">#REF!</definedName>
    <definedName name="MAR">#REF!</definedName>
    <definedName name="MAY" localSheetId="5">#REF!</definedName>
    <definedName name="MAY">#REF!</definedName>
    <definedName name="mhyt" localSheetId="27" hidden="1">{#N/A,#N/A,TRUE,"Лист1";#N/A,#N/A,TRUE,"Лист2";#N/A,#N/A,TRUE,"Лист3"}</definedName>
    <definedName name="mhyt" hidden="1">{#N/A,#N/A,TRUE,"Лист1";#N/A,#N/A,TRUE,"Лист2";#N/A,#N/A,TRUE,"Лист3"}</definedName>
    <definedName name="mjhuiy" localSheetId="27" hidden="1">{#N/A,#N/A,TRUE,"Лист1";#N/A,#N/A,TRUE,"Лист2";#N/A,#N/A,TRUE,"Лист3"}</definedName>
    <definedName name="mjhuiy" hidden="1">{#N/A,#N/A,TRUE,"Лист1";#N/A,#N/A,TRUE,"Лист2";#N/A,#N/A,TRUE,"Лист3"}</definedName>
    <definedName name="MmExcelLinker_6E24F10A_D93B_4197_A91F_1E8C46B84DD5" localSheetId="5">РТ передача [14]ээ!$I$76:$I$76</definedName>
    <definedName name="MmExcelLinker_6E24F10A_D93B_4197_A91F_1E8C46B84DD5">РТ передача [14]ээ!$I$76:$I$76</definedName>
    <definedName name="mmm" localSheetId="27" hidden="1">{#N/A,#N/A,FALSE,"Себестоимсть-97"}</definedName>
    <definedName name="mmm" hidden="1">{#N/A,#N/A,FALSE,"Себестоимсть-97"}</definedName>
    <definedName name="mnnjjjjjjjjjjjjj" localSheetId="27" hidden="1">{#N/A,#N/A,TRUE,"Лист1";#N/A,#N/A,TRUE,"Лист2";#N/A,#N/A,TRUE,"Лист3"}</definedName>
    <definedName name="mnnjjjjjjjjjjjjj" hidden="1">{#N/A,#N/A,TRUE,"Лист1";#N/A,#N/A,TRUE,"Лист2";#N/A,#N/A,TRUE,"Лист3"}</definedName>
    <definedName name="MO" localSheetId="5">#REF!</definedName>
    <definedName name="MO">#REF!</definedName>
    <definedName name="MONTH" localSheetId="5">#REF!</definedName>
    <definedName name="MONTH">#REF!</definedName>
    <definedName name="mrsk">[12]Справочники!$B$1:$B$15</definedName>
    <definedName name="MU">[12]Справочники!$M$1:$M$4</definedName>
    <definedName name="naa"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bbvgf" localSheetId="27" hidden="1">{#N/A,#N/A,TRUE,"Лист1";#N/A,#N/A,TRUE,"Лист2";#N/A,#N/A,TRUE,"Лист3"}</definedName>
    <definedName name="nbbvgf" hidden="1">{#N/A,#N/A,TRUE,"Лист1";#N/A,#N/A,TRUE,"Лист2";#N/A,#N/A,TRUE,"Лист3"}</definedName>
    <definedName name="nbvgggggggggggggggggg" localSheetId="27" hidden="1">{#N/A,#N/A,TRUE,"Лист1";#N/A,#N/A,TRUE,"Лист2";#N/A,#N/A,TRUE,"Лист3"}</definedName>
    <definedName name="nbvgggggggggggggggggg" hidden="1">{#N/A,#N/A,TRUE,"Лист1";#N/A,#N/A,TRUE,"Лист2";#N/A,#N/A,TRUE,"Лист3"}</definedName>
    <definedName name="ňđĺňčé" localSheetId="5">#REF!</definedName>
    <definedName name="ňđĺňčé">#REF!</definedName>
    <definedName name="net" localSheetId="5">#N/A</definedName>
    <definedName name="net">[7]FST5!$G$100:$G$116,[0]!P1_net</definedName>
    <definedName name="NET_INV" localSheetId="5">[15]TEHSHEET!#REF!</definedName>
    <definedName name="NET_INV">[15]TEHSHEET!#REF!</definedName>
    <definedName name="NET_ORG" localSheetId="5">[15]TEHSHEET!#REF!</definedName>
    <definedName name="NET_ORG">[15]TEHSHEET!#REF!</definedName>
    <definedName name="NET_W" localSheetId="5">[15]TEHSHEET!#REF!</definedName>
    <definedName name="NET_W">[15]TEHSHEET!#REF!</definedName>
    <definedName name="nfyz">#N/A</definedName>
    <definedName name="nhguy" localSheetId="27" hidden="1">{#N/A,#N/A,TRUE,"Лист1";#N/A,#N/A,TRUE,"Лист2";#N/A,#N/A,TRUE,"Лист3"}</definedName>
    <definedName name="nhguy" hidden="1">{#N/A,#N/A,TRUE,"Лист1";#N/A,#N/A,TRUE,"Лист2";#N/A,#N/A,TRUE,"Лист3"}</definedName>
    <definedName name="njkhgjhghfhg" localSheetId="27" hidden="1">{#N/A,#N/A,TRUE,"Лист1";#N/A,#N/A,TRUE,"Лист2";#N/A,#N/A,TRUE,"Лист3"}</definedName>
    <definedName name="njkhgjhghfhg" hidden="1">{#N/A,#N/A,TRUE,"Лист1";#N/A,#N/A,TRUE,"Лист2";#N/A,#N/A,TRUE,"Лист3"}</definedName>
    <definedName name="nnngggggggggggggggggggggggggg" localSheetId="27" hidden="1">{#N/A,#N/A,TRUE,"Лист1";#N/A,#N/A,TRUE,"Лист2";#N/A,#N/A,TRUE,"Лист3"}</definedName>
    <definedName name="nnngggggggggggggggggggggggggg" hidden="1">{#N/A,#N/A,TRUE,"Лист1";#N/A,#N/A,TRUE,"Лист2";#N/A,#N/A,TRUE,"Лист3"}</definedName>
    <definedName name="NOM" localSheetId="5">#REF!</definedName>
    <definedName name="NOM">#REF!</definedName>
    <definedName name="NOV" localSheetId="5">#REF!</definedName>
    <definedName name="NOV">#REF!</definedName>
    <definedName name="nov_tariff">[16]Титульный!$F$12</definedName>
    <definedName name="NSRF" localSheetId="5">#REF!</definedName>
    <definedName name="NSRF">#REF!</definedName>
    <definedName name="Num" localSheetId="5">#REF!</definedName>
    <definedName name="Num">#REF!</definedName>
    <definedName name="o">#N/A</definedName>
    <definedName name="OCT" localSheetId="5">#REF!</definedName>
    <definedName name="OCT">#REF!</definedName>
    <definedName name="oijjjjjjjjjjjjjj" localSheetId="27" hidden="1">{#N/A,#N/A,TRUE,"Лист1";#N/A,#N/A,TRUE,"Лист2";#N/A,#N/A,TRUE,"Лист3"}</definedName>
    <definedName name="oijjjjjjjjjjjjjj" hidden="1">{#N/A,#N/A,TRUE,"Лист1";#N/A,#N/A,TRUE,"Лист2";#N/A,#N/A,TRUE,"Лист3"}</definedName>
    <definedName name="oikkkkkkkkkkkkkkkkkkkkkkk" localSheetId="27" hidden="1">{#N/A,#N/A,TRUE,"Лист1";#N/A,#N/A,TRUE,"Лист2";#N/A,#N/A,TRUE,"Лист3"}</definedName>
    <definedName name="oikkkkkkkkkkkkkkkkkkkkkkk" hidden="1">{#N/A,#N/A,TRUE,"Лист1";#N/A,#N/A,TRUE,"Лист2";#N/A,#N/A,TRUE,"Лист3"}</definedName>
    <definedName name="oilkkh" localSheetId="27" hidden="1">{#N/A,#N/A,TRUE,"Лист1";#N/A,#N/A,TRUE,"Лист2";#N/A,#N/A,TRUE,"Лист3"}</definedName>
    <definedName name="oilkkh" hidden="1">{#N/A,#N/A,TRUE,"Лист1";#N/A,#N/A,TRUE,"Лист2";#N/A,#N/A,TRUE,"Лист3"}</definedName>
    <definedName name="oiuuyyyyyyyyyyyyyyy" localSheetId="27" hidden="1">{#N/A,#N/A,TRUE,"Лист1";#N/A,#N/A,TRUE,"Лист2";#N/A,#N/A,TRUE,"Лист3"}</definedName>
    <definedName name="oiuuyyyyyyyyyyyyyyy" hidden="1">{#N/A,#N/A,TRUE,"Лист1";#N/A,#N/A,TRUE,"Лист2";#N/A,#N/A,TRUE,"Лист3"}</definedName>
    <definedName name="ojkjkhjgghfd" localSheetId="27" hidden="1">{#N/A,#N/A,TRUE,"Лист1";#N/A,#N/A,TRUE,"Лист2";#N/A,#N/A,TRUE,"Лист3"}</definedName>
    <definedName name="ojkjkhjgghfd" hidden="1">{#N/A,#N/A,TRUE,"Лист1";#N/A,#N/A,TRUE,"Лист2";#N/A,#N/A,TRUE,"Лист3"}</definedName>
    <definedName name="OKTMO" localSheetId="5">#REF!</definedName>
    <definedName name="OKTMO">#REF!</definedName>
    <definedName name="oo"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#N/A</definedName>
    <definedName name="oopoooooooooooooooo" localSheetId="27" hidden="1">{#N/A,#N/A,TRUE,"Лист1";#N/A,#N/A,TRUE,"Лист2";#N/A,#N/A,TRUE,"Лист3"}</definedName>
    <definedName name="oopoooooooooooooooo" hidden="1">{#N/A,#N/A,TRUE,"Лист1";#N/A,#N/A,TRUE,"Лист2";#N/A,#N/A,TRUE,"Лист3"}</definedName>
    <definedName name="ORE" localSheetId="5">#REF!</definedName>
    <definedName name="ORE">#REF!</definedName>
    <definedName name="ORG" localSheetId="5">[8]Справочники!#REF!</definedName>
    <definedName name="ORG">[8]Справочники!#REF!</definedName>
    <definedName name="org_3_183" localSheetId="5">#REF!</definedName>
    <definedName name="org_3_183">#REF!</definedName>
    <definedName name="org_4_183" localSheetId="5">#REF!</definedName>
    <definedName name="org_4_183">#REF!</definedName>
    <definedName name="Org_list" localSheetId="5">#REF!</definedName>
    <definedName name="Org_list">#REF!</definedName>
    <definedName name="OTH_DATA" localSheetId="5">#REF!</definedName>
    <definedName name="OTH_DATA">#REF!</definedName>
    <definedName name="OTH_LIST" localSheetId="5">#REF!</definedName>
    <definedName name="OTH_LIST">#REF!</definedName>
    <definedName name="p" localSheetId="5">'[17]Вводные данные систем'!#REF!</definedName>
    <definedName name="p">'[17]Вводные данные систем'!#REF!</definedName>
    <definedName name="P1_dip" hidden="1">#NAME?</definedName>
    <definedName name="P1_eso" hidden="1">#NAME?</definedName>
    <definedName name="P1_ESO_PROT" localSheetId="5" hidden="1">#REF!</definedName>
    <definedName name="P1_ESO_PROT" localSheetId="27" hidden="1">#REF!</definedName>
    <definedName name="P1_ESO_PROT" localSheetId="8" hidden="1">#REF!</definedName>
    <definedName name="P1_ESO_PROT" hidden="1">#REF!</definedName>
    <definedName name="P1_net" hidden="1">#NAME?</definedName>
    <definedName name="P1_SBT_PROT" localSheetId="5" hidden="1">#REF!</definedName>
    <definedName name="P1_SBT_PROT" localSheetId="27" hidden="1">#REF!</definedName>
    <definedName name="P1_SBT_PROT" localSheetId="8" hidden="1">#REF!</definedName>
    <definedName name="P1_SBT_PROT" hidden="1">#REF!</definedName>
    <definedName name="P1_SC_CLR" localSheetId="5" hidden="1">#REF!</definedName>
    <definedName name="P1_SC_CLR" localSheetId="27" hidden="1">#REF!</definedName>
    <definedName name="P1_SC_CLR" localSheetId="8" hidden="1">#REF!</definedName>
    <definedName name="P1_SC_CLR" hidden="1">#REF!</definedName>
    <definedName name="P1_SC22" localSheetId="5" hidden="1">#REF!</definedName>
    <definedName name="P1_SC22" localSheetId="27" hidden="1">#REF!</definedName>
    <definedName name="P1_SC22" localSheetId="8" hidden="1">#REF!</definedName>
    <definedName name="P1_SC22" hidden="1">#REF!</definedName>
    <definedName name="P1_SCOPE_16_PRT" hidden="1">#NAME?</definedName>
    <definedName name="P1_SCOPE_17_PRT" hidden="1">#NAME?</definedName>
    <definedName name="P1_SCOPE_4_PRT" hidden="1">#NAME?</definedName>
    <definedName name="P1_SCOPE_5_PRT" hidden="1">#NAME?</definedName>
    <definedName name="P1_SCOPE_CORR" localSheetId="5" hidden="1">#REF!</definedName>
    <definedName name="P1_SCOPE_CORR" localSheetId="27" hidden="1">#REF!</definedName>
    <definedName name="P1_SCOPE_CORR" localSheetId="8" hidden="1">#REF!</definedName>
    <definedName name="P1_SCOPE_CORR" hidden="1">#REF!</definedName>
    <definedName name="P1_SCOPE_DOP" localSheetId="27" hidden="1">#NAME?</definedName>
    <definedName name="P1_SCOPE_DOP" localSheetId="8" hidden="1">#NAME?</definedName>
    <definedName name="P1_SCOPE_DOP" hidden="1">#NAME?</definedName>
    <definedName name="P1_SCOPE_F1_PRT" hidden="1">#NAME?</definedName>
    <definedName name="P1_SCOPE_F2_PRT" hidden="1">#NAME?</definedName>
    <definedName name="P1_SCOPE_FLOAD" localSheetId="5" hidden="1">#REF!</definedName>
    <definedName name="P1_SCOPE_FLOAD" localSheetId="27" hidden="1">#REF!</definedName>
    <definedName name="P1_SCOPE_FLOAD" localSheetId="8" hidden="1">#REF!</definedName>
    <definedName name="P1_SCOPE_FLOAD" hidden="1">#REF!</definedName>
    <definedName name="P1_SCOPE_FRML" localSheetId="5" hidden="1">#REF!</definedName>
    <definedName name="P1_SCOPE_FRML" localSheetId="27" hidden="1">#REF!</definedName>
    <definedName name="P1_SCOPE_FRML" localSheetId="8" hidden="1">#REF!</definedName>
    <definedName name="P1_SCOPE_FRML" hidden="1">#REF!</definedName>
    <definedName name="P1_SCOPE_FST7" localSheetId="5" hidden="1">#REF!</definedName>
    <definedName name="P1_SCOPE_FST7" localSheetId="27" hidden="1">#REF!</definedName>
    <definedName name="P1_SCOPE_FST7" localSheetId="8" hidden="1">#REF!</definedName>
    <definedName name="P1_SCOPE_FST7" hidden="1">#REF!</definedName>
    <definedName name="P1_SCOPE_FULL_LOAD" localSheetId="5" hidden="1">#REF!</definedName>
    <definedName name="P1_SCOPE_FULL_LOAD" localSheetId="27" hidden="1">#REF!</definedName>
    <definedName name="P1_SCOPE_FULL_LOAD" localSheetId="8" hidden="1">#REF!</definedName>
    <definedName name="P1_SCOPE_FULL_LOAD" hidden="1">#REF!</definedName>
    <definedName name="P1_SCOPE_IND" localSheetId="5" hidden="1">#REF!</definedName>
    <definedName name="P1_SCOPE_IND" localSheetId="27" hidden="1">#REF!</definedName>
    <definedName name="P1_SCOPE_IND" localSheetId="8" hidden="1">#REF!</definedName>
    <definedName name="P1_SCOPE_IND" hidden="1">#REF!</definedName>
    <definedName name="P1_SCOPE_IND2" localSheetId="5" hidden="1">#REF!</definedName>
    <definedName name="P1_SCOPE_IND2" localSheetId="27" hidden="1">#REF!</definedName>
    <definedName name="P1_SCOPE_IND2" localSheetId="8" hidden="1">#REF!</definedName>
    <definedName name="P1_SCOPE_IND2" hidden="1">#REF!</definedName>
    <definedName name="P1_SCOPE_NET_DATE" localSheetId="5" hidden="1">#REF!</definedName>
    <definedName name="P1_SCOPE_NET_DATE" localSheetId="27" hidden="1">#REF!</definedName>
    <definedName name="P1_SCOPE_NET_DATE" localSheetId="8" hidden="1">#REF!</definedName>
    <definedName name="P1_SCOPE_NET_DATE" hidden="1">#REF!</definedName>
    <definedName name="P1_SCOPE_NET_NVV" localSheetId="5" hidden="1">#REF!</definedName>
    <definedName name="P1_SCOPE_NET_NVV" localSheetId="27" hidden="1">#REF!</definedName>
    <definedName name="P1_SCOPE_NET_NVV" localSheetId="8" hidden="1">#REF!</definedName>
    <definedName name="P1_SCOPE_NET_NVV" hidden="1">#REF!</definedName>
    <definedName name="P1_SCOPE_NOTIND" localSheetId="5" hidden="1">#REF!</definedName>
    <definedName name="P1_SCOPE_NOTIND" localSheetId="27" hidden="1">#REF!</definedName>
    <definedName name="P1_SCOPE_NOTIND" localSheetId="8" hidden="1">#REF!</definedName>
    <definedName name="P1_SCOPE_NOTIND" hidden="1">#REF!</definedName>
    <definedName name="P1_SCOPE_NotInd2" localSheetId="5" hidden="1">#REF!</definedName>
    <definedName name="P1_SCOPE_NotInd2" localSheetId="27" hidden="1">#REF!</definedName>
    <definedName name="P1_SCOPE_NotInd2" localSheetId="8" hidden="1">#REF!</definedName>
    <definedName name="P1_SCOPE_NotInd2" hidden="1">#REF!</definedName>
    <definedName name="P1_SCOPE_NotInd3" localSheetId="5" hidden="1">#REF!</definedName>
    <definedName name="P1_SCOPE_NotInd3" localSheetId="27" hidden="1">#REF!</definedName>
    <definedName name="P1_SCOPE_NotInd3" localSheetId="8" hidden="1">#REF!</definedName>
    <definedName name="P1_SCOPE_NotInd3" hidden="1">#REF!</definedName>
    <definedName name="P1_SCOPE_NotInt" localSheetId="5" hidden="1">#REF!</definedName>
    <definedName name="P1_SCOPE_NotInt" localSheetId="27" hidden="1">#REF!</definedName>
    <definedName name="P1_SCOPE_NotInt" localSheetId="8" hidden="1">#REF!</definedName>
    <definedName name="P1_SCOPE_NotInt" hidden="1">#REF!</definedName>
    <definedName name="P1_SCOPE_PER_PRT" hidden="1">#NAME?</definedName>
    <definedName name="P1_SCOPE_REGS" localSheetId="5" hidden="1">#REF!</definedName>
    <definedName name="P1_SCOPE_REGS" localSheetId="27" hidden="1">#REF!</definedName>
    <definedName name="P1_SCOPE_REGS" localSheetId="8" hidden="1">#REF!</definedName>
    <definedName name="P1_SCOPE_REGS" hidden="1">#REF!</definedName>
    <definedName name="P1_SCOPE_SAVE2" localSheetId="5" hidden="1">#REF!</definedName>
    <definedName name="P1_SCOPE_SAVE2" localSheetId="27" hidden="1">#REF!</definedName>
    <definedName name="P1_SCOPE_SAVE2" localSheetId="8" hidden="1">#REF!</definedName>
    <definedName name="P1_SCOPE_SAVE2" hidden="1">#REF!</definedName>
    <definedName name="P1_SCOPE_SV_LD" localSheetId="5" hidden="1">#REF!</definedName>
    <definedName name="P1_SCOPE_SV_LD" localSheetId="27" hidden="1">#REF!</definedName>
    <definedName name="P1_SCOPE_SV_LD" localSheetId="8" hidden="1">#REF!</definedName>
    <definedName name="P1_SCOPE_SV_LD" hidden="1">#REF!</definedName>
    <definedName name="P1_SCOPE_SV_LD1" localSheetId="5" hidden="1">#REF!</definedName>
    <definedName name="P1_SCOPE_SV_LD1" localSheetId="27" hidden="1">#REF!</definedName>
    <definedName name="P1_SCOPE_SV_LD1" localSheetId="8" hidden="1">#REF!</definedName>
    <definedName name="P1_SCOPE_SV_LD1" hidden="1">#REF!</definedName>
    <definedName name="P1_SCOPE_SV_PRT" localSheetId="5" hidden="1">#REF!</definedName>
    <definedName name="P1_SCOPE_SV_PRT" localSheetId="27" hidden="1">#REF!</definedName>
    <definedName name="P1_SCOPE_SV_PRT" localSheetId="8" hidden="1">#REF!</definedName>
    <definedName name="P1_SCOPE_SV_PRT" hidden="1">#REF!</definedName>
    <definedName name="P1_SCOPE_SYS_SVOD" hidden="1">#NAME?</definedName>
    <definedName name="P1_SCOPE_TAR" hidden="1">#NAME?</definedName>
    <definedName name="P1_SCOPE_TAR_OLD" hidden="1">#NAME?</definedName>
    <definedName name="P1_SET_PROT" localSheetId="5" hidden="1">#REF!</definedName>
    <definedName name="P1_SET_PROT" localSheetId="27" hidden="1">#REF!</definedName>
    <definedName name="P1_SET_PROT" localSheetId="8" hidden="1">#REF!</definedName>
    <definedName name="P1_SET_PROT" hidden="1">#REF!</definedName>
    <definedName name="P1_SET_PRT" localSheetId="5" hidden="1">#REF!</definedName>
    <definedName name="P1_SET_PRT" localSheetId="27" hidden="1">#REF!</definedName>
    <definedName name="P1_SET_PRT" localSheetId="8" hidden="1">#REF!</definedName>
    <definedName name="P1_SET_PRT" hidden="1">#REF!</definedName>
    <definedName name="P1_T1?axis?ПРД2?2005" localSheetId="5" hidden="1">#REF!</definedName>
    <definedName name="P1_T1?axis?ПРД2?2005" localSheetId="27" hidden="1">#REF!</definedName>
    <definedName name="P1_T1?axis?ПРД2?2005" localSheetId="8" hidden="1">#REF!</definedName>
    <definedName name="P1_T1?axis?ПРД2?2005" hidden="1">#REF!</definedName>
    <definedName name="P1_T1?axis?ПРД2?2006" localSheetId="5" hidden="1">#REF!</definedName>
    <definedName name="P1_T1?axis?ПРД2?2006" localSheetId="27" hidden="1">#REF!</definedName>
    <definedName name="P1_T1?axis?ПРД2?2006" localSheetId="8" hidden="1">#REF!</definedName>
    <definedName name="P1_T1?axis?ПРД2?2006" hidden="1">#REF!</definedName>
    <definedName name="P1_T1?Data" localSheetId="5" hidden="1">#REF!</definedName>
    <definedName name="P1_T1?Data" localSheetId="27" hidden="1">#REF!</definedName>
    <definedName name="P1_T1?Data" localSheetId="8" hidden="1">#REF!</definedName>
    <definedName name="P1_T1?Data" hidden="1">#REF!</definedName>
    <definedName name="P1_T1?Fuel_type" localSheetId="5" hidden="1">#REF!</definedName>
    <definedName name="P1_T1?Fuel_type" localSheetId="27" hidden="1">#REF!</definedName>
    <definedName name="P1_T1?Fuel_type" localSheetId="8" hidden="1">#REF!</definedName>
    <definedName name="P1_T1?Fuel_type" hidden="1">#REF!</definedName>
    <definedName name="P1_T1?L1.1.1" localSheetId="5" hidden="1">#REF!</definedName>
    <definedName name="P1_T1?L1.1.1" localSheetId="27" hidden="1">#REF!</definedName>
    <definedName name="P1_T1?L1.1.1" localSheetId="8" hidden="1">#REF!</definedName>
    <definedName name="P1_T1?L1.1.1" hidden="1">#REF!</definedName>
    <definedName name="P1_T1?L1.1.1.1" localSheetId="5" hidden="1">#REF!</definedName>
    <definedName name="P1_T1?L1.1.1.1" localSheetId="27" hidden="1">#REF!</definedName>
    <definedName name="P1_T1?L1.1.1.1" localSheetId="8" hidden="1">#REF!</definedName>
    <definedName name="P1_T1?L1.1.1.1" hidden="1">#REF!</definedName>
    <definedName name="P1_T1?L1.1.2" localSheetId="5" hidden="1">#REF!</definedName>
    <definedName name="P1_T1?L1.1.2" localSheetId="27" hidden="1">#REF!</definedName>
    <definedName name="P1_T1?L1.1.2" localSheetId="8" hidden="1">#REF!</definedName>
    <definedName name="P1_T1?L1.1.2" hidden="1">#REF!</definedName>
    <definedName name="P1_T1?L1.1.2.1" localSheetId="5" hidden="1">#REF!</definedName>
    <definedName name="P1_T1?L1.1.2.1" localSheetId="27" hidden="1">#REF!</definedName>
    <definedName name="P1_T1?L1.1.2.1" localSheetId="8" hidden="1">#REF!</definedName>
    <definedName name="P1_T1?L1.1.2.1" hidden="1">#REF!</definedName>
    <definedName name="P1_T1?L1.1.2.1.1" localSheetId="5" hidden="1">#REF!</definedName>
    <definedName name="P1_T1?L1.1.2.1.1" localSheetId="27" hidden="1">#REF!</definedName>
    <definedName name="P1_T1?L1.1.2.1.1" localSheetId="8" hidden="1">#REF!</definedName>
    <definedName name="P1_T1?L1.1.2.1.1" hidden="1">#REF!</definedName>
    <definedName name="P1_T1?L1.1.2.1.2" localSheetId="5" hidden="1">#REF!</definedName>
    <definedName name="P1_T1?L1.1.2.1.2" localSheetId="27" hidden="1">#REF!</definedName>
    <definedName name="P1_T1?L1.1.2.1.2" localSheetId="8" hidden="1">#REF!</definedName>
    <definedName name="P1_T1?L1.1.2.1.2" hidden="1">#REF!</definedName>
    <definedName name="P1_T1?L1.1.2.1.3" localSheetId="5" hidden="1">#REF!</definedName>
    <definedName name="P1_T1?L1.1.2.1.3" localSheetId="27" hidden="1">#REF!</definedName>
    <definedName name="P1_T1?L1.1.2.1.3" localSheetId="8" hidden="1">#REF!</definedName>
    <definedName name="P1_T1?L1.1.2.1.3" hidden="1">#REF!</definedName>
    <definedName name="P1_T1?L1.1.2.2" localSheetId="5" hidden="1">#REF!</definedName>
    <definedName name="P1_T1?L1.1.2.2" localSheetId="27" hidden="1">#REF!</definedName>
    <definedName name="P1_T1?L1.1.2.2" localSheetId="8" hidden="1">#REF!</definedName>
    <definedName name="P1_T1?L1.1.2.2" hidden="1">#REF!</definedName>
    <definedName name="P1_T1?L1.1.2.3" localSheetId="5" hidden="1">#REF!</definedName>
    <definedName name="P1_T1?L1.1.2.3" localSheetId="27" hidden="1">#REF!</definedName>
    <definedName name="P1_T1?L1.1.2.3" localSheetId="8" hidden="1">#REF!</definedName>
    <definedName name="P1_T1?L1.1.2.3" hidden="1">#REF!</definedName>
    <definedName name="P1_T1?L1.1.2.4" localSheetId="5" hidden="1">#REF!</definedName>
    <definedName name="P1_T1?L1.1.2.4" localSheetId="27" hidden="1">#REF!</definedName>
    <definedName name="P1_T1?L1.1.2.4" localSheetId="8" hidden="1">#REF!</definedName>
    <definedName name="P1_T1?L1.1.2.4" hidden="1">#REF!</definedName>
    <definedName name="P1_T1?L1.1.2.5" localSheetId="5" hidden="1">#REF!</definedName>
    <definedName name="P1_T1?L1.1.2.5" localSheetId="27" hidden="1">#REF!</definedName>
    <definedName name="P1_T1?L1.1.2.5" localSheetId="8" hidden="1">#REF!</definedName>
    <definedName name="P1_T1?L1.1.2.5" hidden="1">#REF!</definedName>
    <definedName name="P1_T1?L1.1.2.6" localSheetId="5" hidden="1">#REF!</definedName>
    <definedName name="P1_T1?L1.1.2.6" localSheetId="27" hidden="1">#REF!</definedName>
    <definedName name="P1_T1?L1.1.2.6" localSheetId="8" hidden="1">#REF!</definedName>
    <definedName name="P1_T1?L1.1.2.6" hidden="1">#REF!</definedName>
    <definedName name="P1_T1?L1.1.2.7" localSheetId="5" hidden="1">#REF!</definedName>
    <definedName name="P1_T1?L1.1.2.7" localSheetId="27" hidden="1">#REF!</definedName>
    <definedName name="P1_T1?L1.1.2.7" localSheetId="8" hidden="1">#REF!</definedName>
    <definedName name="P1_T1?L1.1.2.7" hidden="1">#REF!</definedName>
    <definedName name="P1_T1?L1.1.2.7.1" localSheetId="5" hidden="1">#REF!</definedName>
    <definedName name="P1_T1?L1.1.2.7.1" localSheetId="27" hidden="1">#REF!</definedName>
    <definedName name="P1_T1?L1.1.2.7.1" localSheetId="8" hidden="1">#REF!</definedName>
    <definedName name="P1_T1?L1.1.2.7.1" hidden="1">#REF!</definedName>
    <definedName name="P1_T1?M1" localSheetId="5" hidden="1">#REF!</definedName>
    <definedName name="P1_T1?M1" localSheetId="27" hidden="1">#REF!</definedName>
    <definedName name="P1_T1?M1" localSheetId="8" hidden="1">#REF!</definedName>
    <definedName name="P1_T1?M1" hidden="1">#REF!</definedName>
    <definedName name="P1_T1?M2" localSheetId="5" hidden="1">#REF!</definedName>
    <definedName name="P1_T1?M2" localSheetId="27" hidden="1">#REF!</definedName>
    <definedName name="P1_T1?M2" localSheetId="8" hidden="1">#REF!</definedName>
    <definedName name="P1_T1?M2" hidden="1">#REF!</definedName>
    <definedName name="P1_T1?unit?ГКАЛ" localSheetId="5" hidden="1">#REF!</definedName>
    <definedName name="P1_T1?unit?ГКАЛ" localSheetId="27" hidden="1">#REF!</definedName>
    <definedName name="P1_T1?unit?ГКАЛ" localSheetId="8" hidden="1">#REF!</definedName>
    <definedName name="P1_T1?unit?ГКАЛ" hidden="1">#REF!</definedName>
    <definedName name="P1_T1?unit?РУБ.ГКАЛ" localSheetId="5" hidden="1">#REF!</definedName>
    <definedName name="P1_T1?unit?РУБ.ГКАЛ" localSheetId="27" hidden="1">#REF!</definedName>
    <definedName name="P1_T1?unit?РУБ.ГКАЛ" localSheetId="8" hidden="1">#REF!</definedName>
    <definedName name="P1_T1?unit?РУБ.ГКАЛ" hidden="1">#REF!</definedName>
    <definedName name="P1_T1?unit?РУБ.ТОНН" localSheetId="5" hidden="1">#REF!</definedName>
    <definedName name="P1_T1?unit?РУБ.ТОНН" localSheetId="27" hidden="1">#REF!</definedName>
    <definedName name="P1_T1?unit?РУБ.ТОНН" localSheetId="8" hidden="1">#REF!</definedName>
    <definedName name="P1_T1?unit?РУБ.ТОНН" hidden="1">#REF!</definedName>
    <definedName name="P1_T1?unit?СТР" localSheetId="5" hidden="1">#REF!</definedName>
    <definedName name="P1_T1?unit?СТР" localSheetId="27" hidden="1">#REF!</definedName>
    <definedName name="P1_T1?unit?СТР" localSheetId="8" hidden="1">#REF!</definedName>
    <definedName name="P1_T1?unit?СТР" hidden="1">#REF!</definedName>
    <definedName name="P1_T1?unit?ТОНН" localSheetId="5" hidden="1">#REF!</definedName>
    <definedName name="P1_T1?unit?ТОНН" localSheetId="27" hidden="1">#REF!</definedName>
    <definedName name="P1_T1?unit?ТОНН" localSheetId="8" hidden="1">#REF!</definedName>
    <definedName name="P1_T1?unit?ТОНН" hidden="1">#REF!</definedName>
    <definedName name="P1_T1?unit?ТРУБ" localSheetId="5" hidden="1">#REF!</definedName>
    <definedName name="P1_T1?unit?ТРУБ" localSheetId="27" hidden="1">#REF!</definedName>
    <definedName name="P1_T1?unit?ТРУБ" localSheetId="8" hidden="1">#REF!</definedName>
    <definedName name="P1_T1?unit?ТРУБ" hidden="1">#REF!</definedName>
    <definedName name="P1_T1_Protect" hidden="1">#NAME?</definedName>
    <definedName name="P1_T16?axis?R?ДОГОВОР" hidden="1">#NAME?</definedName>
    <definedName name="P1_T16?axis?R?ДОГОВОР?" hidden="1">#NAME?</definedName>
    <definedName name="P1_T16?L1" hidden="1">#NAME?</definedName>
    <definedName name="P1_T16?L1.x" hidden="1">#NAME?</definedName>
    <definedName name="P1_T16_Protect" hidden="1">#NAME?</definedName>
    <definedName name="P1_T17?L4">'[10]29'!$J$18:$J$25,'[10]29'!$G$18:$G$25,'[10]29'!$G$35:$G$42,'[10]29'!$J$35:$J$42,'[10]29'!$G$60,'[10]29'!$J$60,'[10]29'!$M$60,'[10]29'!$P$60,'[10]29'!$P$18:$P$25,'[10]29'!$G$9:$G$16</definedName>
    <definedName name="P1_T17?unit?РУБ.ГКАЛ">'[10]29'!$F$44:$F$51,'[10]29'!$I$44:$I$51,'[10]29'!$L$44:$L$51,'[10]29'!$F$18:$F$25,'[10]29'!$I$60,'[10]29'!$L$60,'[10]29'!$O$60,'[10]29'!$F$60,'[10]29'!$F$9:$F$16,'[10]29'!$I$9:$I$16</definedName>
    <definedName name="P1_T17?unit?ТГКАЛ">'[10]29'!$M$18:$M$25,'[10]29'!$J$18:$J$25,'[10]29'!$G$18:$G$25,'[10]29'!$G$35:$G$42,'[10]29'!$J$35:$J$42,'[10]29'!$G$60,'[10]29'!$J$60,'[10]29'!$M$60,'[10]29'!$P$60,'[10]29'!$G$9:$G$16</definedName>
    <definedName name="P1_T17_Protection">'[10]29'!$O$47:$P$51,'[10]29'!$L$47:$M$51,'[10]29'!$L$53:$M$53,'[10]29'!$L$55:$M$59,'[10]29'!$O$53:$P$53,'[10]29'!$O$55:$P$59,'[10]29'!$F$12:$G$16,'[10]29'!$F$10:$G$10</definedName>
    <definedName name="P1_T18.2_Protect" hidden="1">#NAME?</definedName>
    <definedName name="P1_T20_Protection" hidden="1">#NAME?</definedName>
    <definedName name="P1_T21_Protection">'[10]21'!$O$31:$S$33,'[10]21'!$E$11,'[10]21'!$G$11:$K$11,'[10]21'!$M$11,'[10]21'!$O$11:$S$11,'[10]21'!$E$14:$E$16,'[10]21'!$G$14:$K$16,'[10]21'!$M$14:$M$16,'[10]21'!$O$14:$S$16</definedName>
    <definedName name="P1_T23_Protection">'[10]23'!$F$9:$J$25,'[10]23'!$O$9:$P$25,'[10]23'!$A$32:$A$34,'[10]23'!$F$32:$J$34,'[10]23'!$O$32:$P$34,'[10]23'!$A$37:$A$53,'[10]23'!$F$37:$J$53,'[10]23'!$O$37:$P$53</definedName>
    <definedName name="P1_T24_Data" hidden="1">#NAME?</definedName>
    <definedName name="P1_T25_protection" hidden="1">#NAME?</definedName>
    <definedName name="P1_T26_Protection">'[10]26'!$B$34:$B$36,'[10]26'!$F$8:$I$8,'[10]26'!$F$10:$I$11,'[10]26'!$F$13:$I$15,'[10]26'!$F$18:$I$19,'[10]26'!$F$22:$I$24,'[10]26'!$F$26:$I$26,'[10]26'!$F$29:$I$32</definedName>
    <definedName name="P1_T27_Protection">'[10]27'!$B$34:$B$36,'[10]27'!$F$8:$I$8,'[10]27'!$F$10:$I$11,'[10]27'!$F$13:$I$15,'[10]27'!$F$18:$I$19,'[10]27'!$F$22:$I$24,'[10]27'!$F$26:$I$26,'[10]27'!$F$29:$I$32</definedName>
    <definedName name="P1_T28?axis?R?ПЭ">'[10]28'!$D$16:$I$18,'[10]28'!$D$22:$I$24,'[10]28'!$D$28:$I$30,'[10]28'!$D$37:$I$39,'[10]28'!$D$42:$I$44,'[10]28'!$D$48:$I$50,'[10]28'!$D$54:$I$56,'[10]28'!$D$63:$I$65</definedName>
    <definedName name="P1_T28?axis?R?ПЭ?">'[10]28'!$B$16:$B$18,'[10]28'!$B$22:$B$24,'[10]28'!$B$28:$B$30,'[10]28'!$B$37:$B$39,'[10]28'!$B$42:$B$44,'[10]28'!$B$48:$B$50,'[10]28'!$B$54:$B$56,'[10]28'!$B$63:$B$65</definedName>
    <definedName name="P1_T28?Data">'[10]28'!$G$242:$H$265,'[10]28'!$D$242:$E$265,'[10]28'!$G$216:$H$239,'[10]28'!$D$268:$E$292,'[10]28'!$G$268:$H$292,'[10]28'!$D$216:$E$239,'[10]28'!$G$190:$H$213</definedName>
    <definedName name="P1_T28_Protection" hidden="1">#NAME?</definedName>
    <definedName name="P1_T4_Protect" hidden="1">#NAME?</definedName>
    <definedName name="P1_T6_Protect" hidden="1">#NAME?</definedName>
    <definedName name="P10_SCOPE_FULL_LOAD" localSheetId="5" hidden="1">#REF!</definedName>
    <definedName name="P10_SCOPE_FULL_LOAD" localSheetId="27" hidden="1">#REF!</definedName>
    <definedName name="P10_SCOPE_FULL_LOAD" localSheetId="8" hidden="1">#REF!</definedName>
    <definedName name="P10_SCOPE_FULL_LOAD" hidden="1">#REF!</definedName>
    <definedName name="P10_T1?unit?ТРУБ" localSheetId="5" hidden="1">#REF!</definedName>
    <definedName name="P10_T1?unit?ТРУБ" localSheetId="27" hidden="1">#REF!</definedName>
    <definedName name="P10_T1?unit?ТРУБ" localSheetId="8" hidden="1">#REF!</definedName>
    <definedName name="P10_T1?unit?ТРУБ" hidden="1">#REF!</definedName>
    <definedName name="P10_T1_Protect" hidden="1">#NAME?</definedName>
    <definedName name="P10_T28_Protection" hidden="1">#NAME?</definedName>
    <definedName name="P11_SCOPE_FULL_LOAD" localSheetId="5" hidden="1">#REF!</definedName>
    <definedName name="P11_SCOPE_FULL_LOAD" localSheetId="27" hidden="1">#REF!</definedName>
    <definedName name="P11_SCOPE_FULL_LOAD" localSheetId="8" hidden="1">#REF!</definedName>
    <definedName name="P11_SCOPE_FULL_LOAD" hidden="1">#REF!</definedName>
    <definedName name="P11_T1?unit?ТРУБ" localSheetId="5" hidden="1">#REF!</definedName>
    <definedName name="P11_T1?unit?ТРУБ" localSheetId="27" hidden="1">#REF!</definedName>
    <definedName name="P11_T1?unit?ТРУБ" localSheetId="8" hidden="1">#REF!</definedName>
    <definedName name="P11_T1?unit?ТРУБ" hidden="1">#REF!</definedName>
    <definedName name="P11_T1_Protect" hidden="1">#NAME?</definedName>
    <definedName name="P11_T28_Protection" hidden="1">#NAME?</definedName>
    <definedName name="P12_SCOPE_FULL_LOAD" localSheetId="5" hidden="1">#REF!</definedName>
    <definedName name="P12_SCOPE_FULL_LOAD" localSheetId="27" hidden="1">#REF!</definedName>
    <definedName name="P12_SCOPE_FULL_LOAD" localSheetId="8" hidden="1">#REF!</definedName>
    <definedName name="P12_SCOPE_FULL_LOAD" hidden="1">#REF!</definedName>
    <definedName name="P12_T1?unit?ТРУБ" localSheetId="27" hidden="1">#REF!,#REF!,#REF!,#REF!,#REF!,#REF!,#REF!,'2.19. Расчет факт. НВВ содерж'!P1_T1?unit?ТРУБ</definedName>
    <definedName name="P12_T1?unit?ТРУБ" localSheetId="8" hidden="1">#REF!,#REF!,#REF!,#REF!,#REF!,#REF!,#REF!,'2.20 Расчет резерва пункт 30'!P1_T1?unit?ТРУБ</definedName>
    <definedName name="P12_T1?unit?ТРУБ" hidden="1">#NAME?</definedName>
    <definedName name="P12_T1_Protect" hidden="1">#NAME?</definedName>
    <definedName name="P12_T28_Protection" localSheetId="5">#N/A</definedName>
    <definedName name="P12_T28_Protection">[0]!P1_T28_Protection,[0]!P2_T28_Protection,[0]!P3_T28_Protection,[0]!P4_T28_Protection,[0]!P5_T28_Protection,[0]!P6_T28_Protection,[0]!P7_T28_Protection,[0]!P8_T28_Protection</definedName>
    <definedName name="P13_SCOPE_FULL_LOAD" localSheetId="5" hidden="1">#REF!</definedName>
    <definedName name="P13_SCOPE_FULL_LOAD" localSheetId="27" hidden="1">#REF!</definedName>
    <definedName name="P13_SCOPE_FULL_LOAD" localSheetId="8" hidden="1">#REF!</definedName>
    <definedName name="P13_SCOPE_FULL_LOAD" hidden="1">#REF!</definedName>
    <definedName name="P13_T1?unit?ТРУБ" localSheetId="27" hidden="1">'2.19. Расчет факт. НВВ содерж'!P2_T1?unit?ТРУБ,'2.19. Расчет факт. НВВ содерж'!P3_T1?unit?ТРУБ,'2.19. Расчет факт. НВВ содерж'!P4_T1?unit?ТРУБ,'2.19. Расчет факт. НВВ содерж'!P5_T1?unit?ТРУБ,'2.19. Расчет факт. НВВ содерж'!P6_T1?unit?ТРУБ,'2.19. Расчет факт. НВВ содерж'!P7_T1?unit?ТРУБ,'2.19. Расчет факт. НВВ содерж'!P8_T1?unit?ТРУБ,'2.19. Расчет факт. НВВ содерж'!P9_T1?unit?ТРУБ,'2.19. Расчет факт. НВВ содерж'!P10_T1?unit?ТРУБ</definedName>
    <definedName name="P13_T1?unit?ТРУБ" localSheetId="8" hidden="1">'2.20 Расчет резерва пункт 30'!P2_T1?unit?ТРУБ,'2.20 Расчет резерва пункт 30'!P3_T1?unit?ТРУБ,'2.20 Расчет резерва пункт 30'!P4_T1?unit?ТРУБ,'2.20 Расчет резерва пункт 30'!P5_T1?unit?ТРУБ,'2.20 Расчет резерва пункт 30'!P6_T1?unit?ТРУБ,'2.20 Расчет резерва пункт 30'!P7_T1?unit?ТРУБ,'2.20 Расчет резерва пункт 30'!P8_T1?unit?ТРУБ,'2.20 Расчет резерва пункт 30'!P9_T1?unit?ТРУБ,'2.20 Расчет резерва пункт 30'!P10_T1?unit?ТРУБ</definedName>
    <definedName name="P13_T1?unit?ТРУБ" hidden="1">#NAME?</definedName>
    <definedName name="P13_T1_Protect" hidden="1">#NAME?</definedName>
    <definedName name="P14_SCOPE_FULL_LOAD" localSheetId="5" hidden="1">#REF!</definedName>
    <definedName name="P14_SCOPE_FULL_LOAD" localSheetId="27" hidden="1">#REF!</definedName>
    <definedName name="P14_SCOPE_FULL_LOAD" localSheetId="8" hidden="1">#REF!</definedName>
    <definedName name="P14_SCOPE_FULL_LOAD" hidden="1">#REF!</definedName>
    <definedName name="P14_T1_Protect" hidden="1">#NAME?</definedName>
    <definedName name="P15_SCOPE_FULL_LOAD" localSheetId="4" hidden="1">[0]!P1_SCOPE_FULL_LOAD</definedName>
    <definedName name="P15_SCOPE_FULL_LOAD" localSheetId="5" hidden="1">'2.1.5 Рег. долги (заявка)'!P1_SCOPE_FULL_LOAD</definedName>
    <definedName name="P15_SCOPE_FULL_LOAD" localSheetId="27" hidden="1">'2.19. Расчет факт. НВВ содерж'!P1_SCOPE_FULL_LOAD</definedName>
    <definedName name="P15_SCOPE_FULL_LOAD" localSheetId="8" hidden="1">'2.20 Расчет резерва пункт 30'!P1_SCOPE_FULL_LOAD</definedName>
    <definedName name="P15_SCOPE_FULL_LOAD" hidden="1">P1_SCOPE_FULL_LOAD</definedName>
    <definedName name="P15_T1_Protect" hidden="1">#NAME?</definedName>
    <definedName name="P16_SCOPE_FULL_LOAD" localSheetId="4" hidden="1">[0]!P2_SCOPE_FULL_LOAD,[0]!P3_SCOPE_FULL_LOAD,[0]!P4_SCOPE_FULL_LOAD,[0]!P5_SCOPE_FULL_LOAD,[0]!P6_SCOPE_FULL_LOAD,[0]!P7_SCOPE_FULL_LOAD,[0]!P8_SCOPE_FULL_LOAD</definedName>
    <definedName name="P16_SCOPE_FULL_LOAD" localSheetId="5" hidden="1">#N/A</definedName>
    <definedName name="P16_SCOPE_FULL_LOAD" localSheetId="27" hidden="1">'2.19. Расчет факт. НВВ содерж'!P2_SCOPE_FULL_LOAD,'2.19. Расчет факт. НВВ содерж'!P3_SCOPE_FULL_LOAD,'2.19. Расчет факт. НВВ содерж'!P4_SCOPE_FULL_LOAD,'2.19. Расчет факт. НВВ содерж'!P5_SCOPE_FULL_LOAD,'2.19. Расчет факт. НВВ содерж'!P6_SCOPE_FULL_LOAD,'2.19. Расчет факт. НВВ содерж'!P7_SCOPE_FULL_LOAD,'2.19. Расчет факт. НВВ содерж'!P8_SCOPE_FULL_LOAD</definedName>
    <definedName name="P16_SCOPE_FULL_LOAD" localSheetId="8" hidden="1">'2.20 Расчет резерва пункт 30'!P2_SCOPE_FULL_LOAD,'2.20 Расчет резерва пункт 30'!P3_SCOPE_FULL_LOAD,'2.20 Расчет резерва пункт 30'!P4_SCOPE_FULL_LOAD,'2.20 Расчет резерва пункт 30'!P5_SCOPE_FULL_LOAD,'2.20 Расчет резерва пункт 30'!P6_SCOPE_FULL_LOAD,'2.20 Расчет резерва пункт 30'!P7_SCOPE_FULL_LOAD,'2.20 Расчет резерва пункт 30'!P8_SCOPE_FULL_LOAD</definedName>
    <definedName name="P16_SCOPE_FULL_LOAD" hidden="1">[0]!P2_SCOPE_FULL_LOAD,[0]!P3_SCOPE_FULL_LOAD,[0]!P4_SCOPE_FULL_LOAD,[0]!P5_SCOPE_FULL_LOAD,[0]!P6_SCOPE_FULL_LOAD,[0]!P7_SCOPE_FULL_LOAD,[0]!P8_SCOPE_FULL_LOAD</definedName>
    <definedName name="P16_T1_Protect" hidden="1">#NAME?</definedName>
    <definedName name="P17_SCOPE_FULL_LOAD" localSheetId="4" hidden="1">[0]!P9_SCOPE_FULL_LOAD,[0]!P10_SCOPE_FULL_LOAD,[0]!P11_SCOPE_FULL_LOAD,[0]!P12_SCOPE_FULL_LOAD,[0]!P13_SCOPE_FULL_LOAD,[0]!P14_SCOPE_FULL_LOAD,'2.1.3 Расчет аморт.'!P15_SCOPE_FULL_LOAD</definedName>
    <definedName name="P17_SCOPE_FULL_LOAD" localSheetId="5" hidden="1">#N/A</definedName>
    <definedName name="P17_SCOPE_FULL_LOAD" localSheetId="27" hidden="1">'2.19. Расчет факт. НВВ содерж'!P9_SCOPE_FULL_LOAD,'2.19. Расчет факт. НВВ содерж'!P10_SCOPE_FULL_LOAD,'2.19. Расчет факт. НВВ содерж'!P11_SCOPE_FULL_LOAD,'2.19. Расчет факт. НВВ содерж'!P12_SCOPE_FULL_LOAD,'2.19. Расчет факт. НВВ содерж'!P13_SCOPE_FULL_LOAD,'2.19. Расчет факт. НВВ содерж'!P14_SCOPE_FULL_LOAD,'2.19. Расчет факт. НВВ содерж'!P15_SCOPE_FULL_LOAD</definedName>
    <definedName name="P17_SCOPE_FULL_LOAD" localSheetId="8" hidden="1">'2.20 Расчет резерва пункт 30'!P9_SCOPE_FULL_LOAD,'2.20 Расчет резерва пункт 30'!P10_SCOPE_FULL_LOAD,'2.20 Расчет резерва пункт 30'!P11_SCOPE_FULL_LOAD,'2.20 Расчет резерва пункт 30'!P12_SCOPE_FULL_LOAD,'2.20 Расчет резерва пункт 30'!P13_SCOPE_FULL_LOAD,'2.20 Расчет резерва пункт 30'!P14_SCOPE_FULL_LOAD,'2.20 Расчет резерва пункт 30'!P15_SCOPE_FULL_LOAD</definedName>
    <definedName name="P17_SCOPE_FULL_LOAD" hidden="1">[0]!P9_SCOPE_FULL_LOAD,P10_SCOPE_FULL_LOAD,P11_SCOPE_FULL_LOAD,P12_SCOPE_FULL_LOAD,P13_SCOPE_FULL_LOAD,P14_SCOPE_FULL_LOAD,P15_SCOPE_FULL_LOAD</definedName>
    <definedName name="P17_T1_Protect" hidden="1">#NAME?</definedName>
    <definedName name="P18_T1_Protect" localSheetId="4" hidden="1">#NAME?</definedName>
    <definedName name="P18_T1_Protect" localSheetId="27" hidden="1">#NAME?</definedName>
    <definedName name="P18_T1_Protect" localSheetId="8" hidden="1">#NAME?</definedName>
    <definedName name="P18_T1_Protect" hidden="1">#NAME?</definedName>
    <definedName name="P19_T1_Protect" localSheetId="4" hidden="1">P5_T1_Protect,P6_T1_Protect,P7_T1_Protect,P8_T1_Protect,P9_T1_Protect,P10_T1_Protect,P11_T1_Protect,P12_T1_Protect,P13_T1_Protect,P14_T1_Protect</definedName>
    <definedName name="P19_T1_Protect" localSheetId="27" hidden="1">P5_T1_Protect,P6_T1_Protect,P7_T1_Protect,P8_T1_Protect,P9_T1_Protect,P10_T1_Protect,P11_T1_Protect,P12_T1_Protect,P13_T1_Protect,P14_T1_Protect</definedName>
    <definedName name="P19_T1_Protect" localSheetId="8" hidden="1">#NAME?</definedName>
    <definedName name="P19_T1_Protect" hidden="1">P5_T1_Protect,P6_T1_Protect,P7_T1_Protect,P8_T1_Protect,P9_T1_Protect,P10_T1_Protect,P11_T1_Protect,P12_T1_Protect,P13_T1_Protect,P14_T1_Protect</definedName>
    <definedName name="P19_T111" hidden="1">#NAME?</definedName>
    <definedName name="P19_T2_Protect" hidden="1">#N/A</definedName>
    <definedName name="P2_dip" hidden="1">#NAME?</definedName>
    <definedName name="P2_SC_CLR" localSheetId="5" hidden="1">#REF!</definedName>
    <definedName name="P2_SC_CLR" localSheetId="27" hidden="1">#REF!</definedName>
    <definedName name="P2_SC_CLR" localSheetId="8" hidden="1">#REF!</definedName>
    <definedName name="P2_SC_CLR" hidden="1">#REF!</definedName>
    <definedName name="P2_SC22" localSheetId="5" hidden="1">#REF!</definedName>
    <definedName name="P2_SC22" localSheetId="27" hidden="1">#REF!</definedName>
    <definedName name="P2_SC22" localSheetId="8" hidden="1">#REF!</definedName>
    <definedName name="P2_SC22" hidden="1">#REF!</definedName>
    <definedName name="P2_SCOPE_16_PRT" hidden="1">#NAME?</definedName>
    <definedName name="P2_SCOPE_4_PRT" hidden="1">#NAME?</definedName>
    <definedName name="P2_SCOPE_5_PRT" hidden="1">#NAME?</definedName>
    <definedName name="P2_SCOPE_CORR" localSheetId="5" hidden="1">#REF!</definedName>
    <definedName name="P2_SCOPE_CORR" localSheetId="27" hidden="1">#REF!</definedName>
    <definedName name="P2_SCOPE_CORR" localSheetId="8" hidden="1">#REF!</definedName>
    <definedName name="P2_SCOPE_CORR" hidden="1">#REF!</definedName>
    <definedName name="P2_SCOPE_F1_PRT" hidden="1">#NAME?</definedName>
    <definedName name="P2_SCOPE_F2_PRT" hidden="1">#NAME?</definedName>
    <definedName name="P2_SCOPE_FULL_LOAD" localSheetId="5" hidden="1">#REF!</definedName>
    <definedName name="P2_SCOPE_FULL_LOAD" localSheetId="27" hidden="1">#REF!</definedName>
    <definedName name="P2_SCOPE_FULL_LOAD" localSheetId="8" hidden="1">#REF!</definedName>
    <definedName name="P2_SCOPE_FULL_LOAD" hidden="1">#REF!</definedName>
    <definedName name="P2_SCOPE_IND" localSheetId="5" hidden="1">#REF!</definedName>
    <definedName name="P2_SCOPE_IND" localSheetId="27" hidden="1">#REF!</definedName>
    <definedName name="P2_SCOPE_IND" localSheetId="8" hidden="1">#REF!</definedName>
    <definedName name="P2_SCOPE_IND" hidden="1">#REF!</definedName>
    <definedName name="P2_SCOPE_IND2" localSheetId="5" hidden="1">#REF!</definedName>
    <definedName name="P2_SCOPE_IND2" localSheetId="27" hidden="1">#REF!</definedName>
    <definedName name="P2_SCOPE_IND2" localSheetId="8" hidden="1">#REF!</definedName>
    <definedName name="P2_SCOPE_IND2" hidden="1">#REF!</definedName>
    <definedName name="P2_SCOPE_NOTIND" localSheetId="5" hidden="1">#REF!</definedName>
    <definedName name="P2_SCOPE_NOTIND" localSheetId="27" hidden="1">#REF!</definedName>
    <definedName name="P2_SCOPE_NOTIND" localSheetId="8" hidden="1">#REF!</definedName>
    <definedName name="P2_SCOPE_NOTIND" hidden="1">#REF!</definedName>
    <definedName name="P2_SCOPE_NotInd2" localSheetId="5" hidden="1">#REF!</definedName>
    <definedName name="P2_SCOPE_NotInd2" localSheetId="27" hidden="1">#REF!</definedName>
    <definedName name="P2_SCOPE_NotInd2" localSheetId="8" hidden="1">#REF!</definedName>
    <definedName name="P2_SCOPE_NotInd2" hidden="1">#REF!</definedName>
    <definedName name="P2_SCOPE_NotInd3" localSheetId="5" hidden="1">#REF!</definedName>
    <definedName name="P2_SCOPE_NotInd3" localSheetId="27" hidden="1">#REF!</definedName>
    <definedName name="P2_SCOPE_NotInd3" localSheetId="8" hidden="1">#REF!</definedName>
    <definedName name="P2_SCOPE_NotInd3" hidden="1">#REF!</definedName>
    <definedName name="P2_SCOPE_NotInt" localSheetId="5" hidden="1">#REF!</definedName>
    <definedName name="P2_SCOPE_NotInt" localSheetId="27" hidden="1">#REF!</definedName>
    <definedName name="P2_SCOPE_NotInt" localSheetId="8" hidden="1">#REF!</definedName>
    <definedName name="P2_SCOPE_NotInt" hidden="1">#REF!</definedName>
    <definedName name="P2_SCOPE_PER_PRT" hidden="1">#NAME?</definedName>
    <definedName name="P2_SCOPE_SAVE2" localSheetId="5" hidden="1">#REF!</definedName>
    <definedName name="P2_SCOPE_SAVE2" localSheetId="27" hidden="1">#REF!</definedName>
    <definedName name="P2_SCOPE_SAVE2" localSheetId="8" hidden="1">#REF!</definedName>
    <definedName name="P2_SCOPE_SAVE2" hidden="1">#REF!</definedName>
    <definedName name="P2_SCOPE_SV_PRT" localSheetId="5" hidden="1">#REF!</definedName>
    <definedName name="P2_SCOPE_SV_PRT" localSheetId="27" hidden="1">#REF!</definedName>
    <definedName name="P2_SCOPE_SV_PRT" localSheetId="8" hidden="1">#REF!</definedName>
    <definedName name="P2_SCOPE_SV_PRT" hidden="1">#REF!</definedName>
    <definedName name="P2_SCOPE_TAR_OLD" hidden="1">#NAME?</definedName>
    <definedName name="P2_T1?axis?ПРД2?2005" localSheetId="5" hidden="1">#REF!</definedName>
    <definedName name="P2_T1?axis?ПРД2?2005" localSheetId="27" hidden="1">#REF!</definedName>
    <definedName name="P2_T1?axis?ПРД2?2005" localSheetId="8" hidden="1">#REF!</definedName>
    <definedName name="P2_T1?axis?ПРД2?2005" hidden="1">#REF!</definedName>
    <definedName name="P2_T1?axis?ПРД2?2006" localSheetId="5" hidden="1">#REF!</definedName>
    <definedName name="P2_T1?axis?ПРД2?2006" localSheetId="27" hidden="1">#REF!</definedName>
    <definedName name="P2_T1?axis?ПРД2?2006" localSheetId="8" hidden="1">#REF!</definedName>
    <definedName name="P2_T1?axis?ПРД2?2006" hidden="1">#REF!</definedName>
    <definedName name="P2_T1?Data" localSheetId="5" hidden="1">#REF!</definedName>
    <definedName name="P2_T1?Data" localSheetId="27" hidden="1">#REF!</definedName>
    <definedName name="P2_T1?Data" localSheetId="8" hidden="1">#REF!</definedName>
    <definedName name="P2_T1?Data" hidden="1">#REF!</definedName>
    <definedName name="P2_T1?L1.1.1" localSheetId="5" hidden="1">#REF!</definedName>
    <definedName name="P2_T1?L1.1.1" localSheetId="27" hidden="1">#REF!</definedName>
    <definedName name="P2_T1?L1.1.1" localSheetId="8" hidden="1">#REF!</definedName>
    <definedName name="P2_T1?L1.1.1" hidden="1">#REF!</definedName>
    <definedName name="P2_T1?L1.1.1.1" localSheetId="5" hidden="1">#REF!</definedName>
    <definedName name="P2_T1?L1.1.1.1" localSheetId="27" hidden="1">#REF!</definedName>
    <definedName name="P2_T1?L1.1.1.1" localSheetId="8" hidden="1">#REF!</definedName>
    <definedName name="P2_T1?L1.1.1.1" hidden="1">#REF!</definedName>
    <definedName name="P2_T1?L1.1.2" localSheetId="5" hidden="1">#REF!</definedName>
    <definedName name="P2_T1?L1.1.2" localSheetId="27" hidden="1">#REF!</definedName>
    <definedName name="P2_T1?L1.1.2" localSheetId="8" hidden="1">#REF!</definedName>
    <definedName name="P2_T1?L1.1.2" hidden="1">#REF!</definedName>
    <definedName name="P2_T1?L1.1.2.1" localSheetId="5" hidden="1">#REF!</definedName>
    <definedName name="P2_T1?L1.1.2.1" localSheetId="27" hidden="1">#REF!</definedName>
    <definedName name="P2_T1?L1.1.2.1" localSheetId="8" hidden="1">#REF!</definedName>
    <definedName name="P2_T1?L1.1.2.1" hidden="1">#REF!</definedName>
    <definedName name="P2_T1?L1.1.2.1.1" localSheetId="5" hidden="1">#REF!</definedName>
    <definedName name="P2_T1?L1.1.2.1.1" localSheetId="27" hidden="1">#REF!</definedName>
    <definedName name="P2_T1?L1.1.2.1.1" localSheetId="8" hidden="1">#REF!</definedName>
    <definedName name="P2_T1?L1.1.2.1.1" hidden="1">#REF!</definedName>
    <definedName name="P2_T1?L1.1.2.1.2" localSheetId="5" hidden="1">#REF!</definedName>
    <definedName name="P2_T1?L1.1.2.1.2" localSheetId="27" hidden="1">#REF!</definedName>
    <definedName name="P2_T1?L1.1.2.1.2" localSheetId="8" hidden="1">#REF!</definedName>
    <definedName name="P2_T1?L1.1.2.1.2" hidden="1">#REF!</definedName>
    <definedName name="P2_T1?L1.1.2.1.3" localSheetId="5" hidden="1">#REF!</definedName>
    <definedName name="P2_T1?L1.1.2.1.3" localSheetId="27" hidden="1">#REF!</definedName>
    <definedName name="P2_T1?L1.1.2.1.3" localSheetId="8" hidden="1">#REF!</definedName>
    <definedName name="P2_T1?L1.1.2.1.3" hidden="1">#REF!</definedName>
    <definedName name="P2_T1?L1.1.2.2" localSheetId="5" hidden="1">#REF!</definedName>
    <definedName name="P2_T1?L1.1.2.2" localSheetId="27" hidden="1">#REF!</definedName>
    <definedName name="P2_T1?L1.1.2.2" localSheetId="8" hidden="1">#REF!</definedName>
    <definedName name="P2_T1?L1.1.2.2" hidden="1">#REF!</definedName>
    <definedName name="P2_T1?L1.1.2.3" localSheetId="5" hidden="1">#REF!</definedName>
    <definedName name="P2_T1?L1.1.2.3" localSheetId="27" hidden="1">#REF!</definedName>
    <definedName name="P2_T1?L1.1.2.3" localSheetId="8" hidden="1">#REF!</definedName>
    <definedName name="P2_T1?L1.1.2.3" hidden="1">#REF!</definedName>
    <definedName name="P2_T1?L1.1.2.4" localSheetId="5" hidden="1">#REF!</definedName>
    <definedName name="P2_T1?L1.1.2.4" localSheetId="27" hidden="1">#REF!</definedName>
    <definedName name="P2_T1?L1.1.2.4" localSheetId="8" hidden="1">#REF!</definedName>
    <definedName name="P2_T1?L1.1.2.4" hidden="1">#REF!</definedName>
    <definedName name="P2_T1?L1.1.2.5" localSheetId="5" hidden="1">#REF!</definedName>
    <definedName name="P2_T1?L1.1.2.5" localSheetId="27" hidden="1">#REF!</definedName>
    <definedName name="P2_T1?L1.1.2.5" localSheetId="8" hidden="1">#REF!</definedName>
    <definedName name="P2_T1?L1.1.2.5" hidden="1">#REF!</definedName>
    <definedName name="P2_T1?L1.1.2.6" localSheetId="5" hidden="1">#REF!</definedName>
    <definedName name="P2_T1?L1.1.2.6" localSheetId="27" hidden="1">#REF!</definedName>
    <definedName name="P2_T1?L1.1.2.6" localSheetId="8" hidden="1">#REF!</definedName>
    <definedName name="P2_T1?L1.1.2.6" hidden="1">#REF!</definedName>
    <definedName name="P2_T1?L1.1.2.7" localSheetId="5" hidden="1">#REF!</definedName>
    <definedName name="P2_T1?L1.1.2.7" localSheetId="27" hidden="1">#REF!</definedName>
    <definedName name="P2_T1?L1.1.2.7" localSheetId="8" hidden="1">#REF!</definedName>
    <definedName name="P2_T1?L1.1.2.7" hidden="1">#REF!</definedName>
    <definedName name="P2_T1?L1.1.2.7.1" localSheetId="5" hidden="1">#REF!</definedName>
    <definedName name="P2_T1?L1.1.2.7.1" localSheetId="27" hidden="1">#REF!</definedName>
    <definedName name="P2_T1?L1.1.2.7.1" localSheetId="8" hidden="1">#REF!</definedName>
    <definedName name="P2_T1?L1.1.2.7.1" hidden="1">#REF!</definedName>
    <definedName name="P2_T1?M1" localSheetId="5" hidden="1">#REF!</definedName>
    <definedName name="P2_T1?M1" localSheetId="27" hidden="1">#REF!</definedName>
    <definedName name="P2_T1?M1" localSheetId="8" hidden="1">#REF!</definedName>
    <definedName name="P2_T1?M1" hidden="1">#REF!</definedName>
    <definedName name="P2_T1?M2" localSheetId="5" hidden="1">#REF!</definedName>
    <definedName name="P2_T1?M2" localSheetId="27" hidden="1">#REF!</definedName>
    <definedName name="P2_T1?M2" localSheetId="8" hidden="1">#REF!</definedName>
    <definedName name="P2_T1?M2" hidden="1">#REF!</definedName>
    <definedName name="P2_T1?unit?ГКАЛ" localSheetId="5" hidden="1">#REF!</definedName>
    <definedName name="P2_T1?unit?ГКАЛ" localSheetId="27" hidden="1">#REF!</definedName>
    <definedName name="P2_T1?unit?ГКАЛ" localSheetId="8" hidden="1">#REF!</definedName>
    <definedName name="P2_T1?unit?ГКАЛ" hidden="1">#REF!</definedName>
    <definedName name="P2_T1?unit?РУБ.ГКАЛ" localSheetId="5" hidden="1">#REF!</definedName>
    <definedName name="P2_T1?unit?РУБ.ГКАЛ" localSheetId="27" hidden="1">#REF!</definedName>
    <definedName name="P2_T1?unit?РУБ.ГКАЛ" localSheetId="8" hidden="1">#REF!</definedName>
    <definedName name="P2_T1?unit?РУБ.ГКАЛ" hidden="1">#REF!</definedName>
    <definedName name="P2_T1?unit?РУБ.ТОНН" localSheetId="5" hidden="1">#REF!</definedName>
    <definedName name="P2_T1?unit?РУБ.ТОНН" localSheetId="27" hidden="1">#REF!</definedName>
    <definedName name="P2_T1?unit?РУБ.ТОНН" localSheetId="8" hidden="1">#REF!</definedName>
    <definedName name="P2_T1?unit?РУБ.ТОНН" hidden="1">#REF!</definedName>
    <definedName name="P2_T1?unit?СТР" localSheetId="5" hidden="1">#REF!</definedName>
    <definedName name="P2_T1?unit?СТР" localSheetId="27" hidden="1">#REF!</definedName>
    <definedName name="P2_T1?unit?СТР" localSheetId="8" hidden="1">#REF!</definedName>
    <definedName name="P2_T1?unit?СТР" hidden="1">#REF!</definedName>
    <definedName name="P2_T1?unit?ТОНН" localSheetId="5" hidden="1">#REF!</definedName>
    <definedName name="P2_T1?unit?ТОНН" localSheetId="27" hidden="1">#REF!</definedName>
    <definedName name="P2_T1?unit?ТОНН" localSheetId="8" hidden="1">#REF!</definedName>
    <definedName name="P2_T1?unit?ТОНН" hidden="1">#REF!</definedName>
    <definedName name="P2_T1?unit?ТРУБ" localSheetId="5" hidden="1">#REF!</definedName>
    <definedName name="P2_T1?unit?ТРУБ" localSheetId="27" hidden="1">#REF!</definedName>
    <definedName name="P2_T1?unit?ТРУБ" localSheetId="8" hidden="1">#REF!</definedName>
    <definedName name="P2_T1?unit?ТРУБ" hidden="1">#REF!</definedName>
    <definedName name="P2_T1_Protect" hidden="1">#NAME?</definedName>
    <definedName name="P2_T17?L4">'[10]29'!$J$9:$J$16,'[10]29'!$M$9:$M$16,'[10]29'!$P$9:$P$16,'[10]29'!$G$44:$G$51,'[10]29'!$J$44:$J$51,'[10]29'!$M$44:$M$51,'[10]29'!$M$35:$M$42,'[10]29'!$P$35:$P$42,'[10]29'!$P$44:$P$51</definedName>
    <definedName name="P2_T17?unit?РУБ.ГКАЛ">'[10]29'!$I$18:$I$25,'[10]29'!$L$9:$L$16,'[10]29'!$L$18:$L$25,'[10]29'!$O$9:$O$16,'[10]29'!$F$35:$F$42,'[10]29'!$I$35:$I$42,'[10]29'!$L$35:$L$42,'[10]29'!$O$35:$O$51</definedName>
    <definedName name="P2_T17?unit?ТГКАЛ">'[10]29'!$J$9:$J$16,'[10]29'!$M$9:$M$16,'[10]29'!$P$9:$P$16,'[10]29'!$M$35:$M$42,'[10]29'!$P$35:$P$42,'[10]29'!$G$44:$G$51,'[10]29'!$J$44:$J$51,'[10]29'!$M$44:$M$51,'[10]29'!$P$44:$P$51</definedName>
    <definedName name="P2_T17_Protection" hidden="1">#NAME?</definedName>
    <definedName name="P2_T21_Protection" hidden="1">#NAME?</definedName>
    <definedName name="P2_T25_protection" hidden="1">#NAME?</definedName>
    <definedName name="P2_T26_Protection">'[10]26'!$F$34:$I$36,'[10]26'!$K$8:$N$8,'[10]26'!$K$10:$N$11,'[10]26'!$K$13:$N$15,'[10]26'!$K$18:$N$19,'[10]26'!$K$22:$N$24,'[10]26'!$K$26:$N$26,'[10]26'!$K$29:$N$32</definedName>
    <definedName name="P2_T27_Protection">'[10]27'!$F$34:$I$36,'[10]27'!$K$8:$N$8,'[10]27'!$K$10:$N$11,'[10]27'!$K$13:$N$15,'[10]27'!$K$18:$N$19,'[10]27'!$K$22:$N$24,'[10]27'!$K$26:$N$26,'[10]27'!$K$29:$N$32</definedName>
    <definedName name="P2_T28?axis?R?ПЭ" hidden="1">#NAME?</definedName>
    <definedName name="P2_T28?axis?R?ПЭ?" hidden="1">#NAME?</definedName>
    <definedName name="P2_T28_Protection" hidden="1">#NAME?</definedName>
    <definedName name="P2_T4_Protect" hidden="1">#NAME?</definedName>
    <definedName name="P3_dip" hidden="1">#NAME?</definedName>
    <definedName name="P3_SC22" localSheetId="5" hidden="1">#REF!</definedName>
    <definedName name="P3_SC22" localSheetId="27" hidden="1">#REF!</definedName>
    <definedName name="P3_SC22" localSheetId="8" hidden="1">#REF!</definedName>
    <definedName name="P3_SC22" hidden="1">#REF!</definedName>
    <definedName name="P3_SCOPE_F1_PRT" hidden="1">#NAME?</definedName>
    <definedName name="P3_SCOPE_FULL_LOAD" localSheetId="5" hidden="1">#REF!</definedName>
    <definedName name="P3_SCOPE_FULL_LOAD" localSheetId="27" hidden="1">#REF!</definedName>
    <definedName name="P3_SCOPE_FULL_LOAD" localSheetId="8" hidden="1">#REF!</definedName>
    <definedName name="P3_SCOPE_FULL_LOAD" hidden="1">#REF!</definedName>
    <definedName name="P3_SCOPE_IND" localSheetId="5" hidden="1">#REF!</definedName>
    <definedName name="P3_SCOPE_IND" localSheetId="27" hidden="1">#REF!</definedName>
    <definedName name="P3_SCOPE_IND" localSheetId="8" hidden="1">#REF!</definedName>
    <definedName name="P3_SCOPE_IND" hidden="1">#REF!</definedName>
    <definedName name="P3_SCOPE_IND2" localSheetId="5" hidden="1">#REF!</definedName>
    <definedName name="P3_SCOPE_IND2" localSheetId="27" hidden="1">#REF!</definedName>
    <definedName name="P3_SCOPE_IND2" localSheetId="8" hidden="1">#REF!</definedName>
    <definedName name="P3_SCOPE_IND2" hidden="1">#REF!</definedName>
    <definedName name="P3_SCOPE_NOTIND" localSheetId="5" hidden="1">#REF!</definedName>
    <definedName name="P3_SCOPE_NOTIND" localSheetId="27" hidden="1">#REF!</definedName>
    <definedName name="P3_SCOPE_NOTIND" localSheetId="8" hidden="1">#REF!</definedName>
    <definedName name="P3_SCOPE_NOTIND" hidden="1">#REF!</definedName>
    <definedName name="P3_SCOPE_NotInd2" localSheetId="5" hidden="1">#REF!</definedName>
    <definedName name="P3_SCOPE_NotInd2" localSheetId="27" hidden="1">#REF!</definedName>
    <definedName name="P3_SCOPE_NotInd2" localSheetId="8" hidden="1">#REF!</definedName>
    <definedName name="P3_SCOPE_NotInd2" hidden="1">#REF!</definedName>
    <definedName name="P3_SCOPE_NotInt" localSheetId="5" hidden="1">#REF!</definedName>
    <definedName name="P3_SCOPE_NotInt" localSheetId="27" hidden="1">#REF!</definedName>
    <definedName name="P3_SCOPE_NotInt" localSheetId="8" hidden="1">#REF!</definedName>
    <definedName name="P3_SCOPE_NotInt" hidden="1">#REF!</definedName>
    <definedName name="P3_SCOPE_PER_PRT" hidden="1">#NAME?</definedName>
    <definedName name="P3_SCOPE_SV_PRT" localSheetId="5" hidden="1">#REF!</definedName>
    <definedName name="P3_SCOPE_SV_PRT" localSheetId="27" hidden="1">#REF!</definedName>
    <definedName name="P3_SCOPE_SV_PRT" localSheetId="8" hidden="1">#REF!</definedName>
    <definedName name="P3_SCOPE_SV_PRT" hidden="1">#REF!</definedName>
    <definedName name="P3_T1?axis?ПРД2?2005" localSheetId="5" hidden="1">#REF!</definedName>
    <definedName name="P3_T1?axis?ПРД2?2005" localSheetId="27" hidden="1">#REF!</definedName>
    <definedName name="P3_T1?axis?ПРД2?2005" localSheetId="8" hidden="1">#REF!</definedName>
    <definedName name="P3_T1?axis?ПРД2?2005" hidden="1">#REF!</definedName>
    <definedName name="P3_T1?axis?ПРД2?2006" localSheetId="5" hidden="1">#REF!</definedName>
    <definedName name="P3_T1?axis?ПРД2?2006" localSheetId="27" hidden="1">#REF!</definedName>
    <definedName name="P3_T1?axis?ПРД2?2006" localSheetId="8" hidden="1">#REF!</definedName>
    <definedName name="P3_T1?axis?ПРД2?2006" hidden="1">#REF!</definedName>
    <definedName name="P3_T1?Data" localSheetId="5" hidden="1">#REF!</definedName>
    <definedName name="P3_T1?Data" localSheetId="27" hidden="1">#REF!</definedName>
    <definedName name="P3_T1?Data" localSheetId="8" hidden="1">#REF!</definedName>
    <definedName name="P3_T1?Data" hidden="1">#REF!</definedName>
    <definedName name="P3_T1?L1.1.1" localSheetId="5" hidden="1">#REF!</definedName>
    <definedName name="P3_T1?L1.1.1" localSheetId="27" hidden="1">#REF!</definedName>
    <definedName name="P3_T1?L1.1.1" localSheetId="8" hidden="1">#REF!</definedName>
    <definedName name="P3_T1?L1.1.1" hidden="1">#REF!</definedName>
    <definedName name="P3_T1?L1.1.1.1" localSheetId="5" hidden="1">#REF!</definedName>
    <definedName name="P3_T1?L1.1.1.1" localSheetId="27" hidden="1">#REF!</definedName>
    <definedName name="P3_T1?L1.1.1.1" localSheetId="8" hidden="1">#REF!</definedName>
    <definedName name="P3_T1?L1.1.1.1" hidden="1">#REF!</definedName>
    <definedName name="P3_T1?L1.1.2" localSheetId="27" hidden="1">#REF!,#REF!,#REF!,#REF!,#REF!,#REF!,#REF!,'2.19. Расчет факт. НВВ содерж'!P1_T1?L1.1.2</definedName>
    <definedName name="P3_T1?L1.1.2" localSheetId="8" hidden="1">#REF!,#REF!,#REF!,#REF!,#REF!,#REF!,#REF!,'2.20 Расчет резерва пункт 30'!P1_T1?L1.1.2</definedName>
    <definedName name="P3_T1?L1.1.2" hidden="1">#NAME?</definedName>
    <definedName name="P3_T1?L1.1.2.1" localSheetId="5" hidden="1">#REF!</definedName>
    <definedName name="P3_T1?L1.1.2.1" localSheetId="27" hidden="1">#REF!</definedName>
    <definedName name="P3_T1?L1.1.2.1" localSheetId="8" hidden="1">#REF!</definedName>
    <definedName name="P3_T1?L1.1.2.1" hidden="1">#REF!</definedName>
    <definedName name="P3_T1?L1.1.2.1.1" localSheetId="5" hidden="1">#REF!</definedName>
    <definedName name="P3_T1?L1.1.2.1.1" localSheetId="27" hidden="1">#REF!</definedName>
    <definedName name="P3_T1?L1.1.2.1.1" localSheetId="8" hidden="1">#REF!</definedName>
    <definedName name="P3_T1?L1.1.2.1.1" hidden="1">#REF!</definedName>
    <definedName name="P3_T1?L1.1.2.1.2" localSheetId="5" hidden="1">#REF!</definedName>
    <definedName name="P3_T1?L1.1.2.1.2" localSheetId="27" hidden="1">#REF!</definedName>
    <definedName name="P3_T1?L1.1.2.1.2" localSheetId="8" hidden="1">#REF!</definedName>
    <definedName name="P3_T1?L1.1.2.1.2" hidden="1">#REF!</definedName>
    <definedName name="P3_T1?L1.1.2.1.3" localSheetId="5" hidden="1">#REF!</definedName>
    <definedName name="P3_T1?L1.1.2.1.3" localSheetId="27" hidden="1">#REF!</definedName>
    <definedName name="P3_T1?L1.1.2.1.3" localSheetId="8" hidden="1">#REF!</definedName>
    <definedName name="P3_T1?L1.1.2.1.3" hidden="1">#REF!</definedName>
    <definedName name="P3_T1?L1.1.2.2" localSheetId="5" hidden="1">#REF!</definedName>
    <definedName name="P3_T1?L1.1.2.2" localSheetId="27" hidden="1">#REF!</definedName>
    <definedName name="P3_T1?L1.1.2.2" localSheetId="8" hidden="1">#REF!</definedName>
    <definedName name="P3_T1?L1.1.2.2" hidden="1">#REF!</definedName>
    <definedName name="P3_T1?L1.1.2.3" localSheetId="5" hidden="1">#REF!</definedName>
    <definedName name="P3_T1?L1.1.2.3" localSheetId="27" hidden="1">#REF!</definedName>
    <definedName name="P3_T1?L1.1.2.3" localSheetId="8" hidden="1">#REF!</definedName>
    <definedName name="P3_T1?L1.1.2.3" hidden="1">#REF!</definedName>
    <definedName name="P3_T1?L1.1.2.4" localSheetId="5" hidden="1">#REF!</definedName>
    <definedName name="P3_T1?L1.1.2.4" localSheetId="27" hidden="1">#REF!</definedName>
    <definedName name="P3_T1?L1.1.2.4" localSheetId="8" hidden="1">#REF!</definedName>
    <definedName name="P3_T1?L1.1.2.4" hidden="1">#REF!</definedName>
    <definedName name="P3_T1?L1.1.2.5" localSheetId="5" hidden="1">#REF!</definedName>
    <definedName name="P3_T1?L1.1.2.5" localSheetId="27" hidden="1">#REF!</definedName>
    <definedName name="P3_T1?L1.1.2.5" localSheetId="8" hidden="1">#REF!</definedName>
    <definedName name="P3_T1?L1.1.2.5" hidden="1">#REF!</definedName>
    <definedName name="P3_T1?L1.1.2.6" localSheetId="5" hidden="1">#REF!</definedName>
    <definedName name="P3_T1?L1.1.2.6" localSheetId="27" hidden="1">#REF!</definedName>
    <definedName name="P3_T1?L1.1.2.6" localSheetId="8" hidden="1">#REF!</definedName>
    <definedName name="P3_T1?L1.1.2.6" hidden="1">#REF!</definedName>
    <definedName name="P3_T1?L1.1.2.7" localSheetId="5" hidden="1">#REF!</definedName>
    <definedName name="P3_T1?L1.1.2.7" localSheetId="27" hidden="1">#REF!</definedName>
    <definedName name="P3_T1?L1.1.2.7" localSheetId="8" hidden="1">#REF!</definedName>
    <definedName name="P3_T1?L1.1.2.7" hidden="1">#REF!</definedName>
    <definedName name="P3_T1?L1.1.2.7.1" localSheetId="5" hidden="1">#REF!</definedName>
    <definedName name="P3_T1?L1.1.2.7.1" localSheetId="27" hidden="1">#REF!</definedName>
    <definedName name="P3_T1?L1.1.2.7.1" localSheetId="8" hidden="1">#REF!</definedName>
    <definedName name="P3_T1?L1.1.2.7.1" hidden="1">#REF!</definedName>
    <definedName name="P3_T1?M1" localSheetId="5" hidden="1">#REF!</definedName>
    <definedName name="P3_T1?M1" localSheetId="27" hidden="1">#REF!</definedName>
    <definedName name="P3_T1?M1" localSheetId="8" hidden="1">#REF!</definedName>
    <definedName name="P3_T1?M1" hidden="1">#REF!</definedName>
    <definedName name="P3_T1?M2" localSheetId="5" hidden="1">#REF!</definedName>
    <definedName name="P3_T1?M2" localSheetId="27" hidden="1">#REF!</definedName>
    <definedName name="P3_T1?M2" localSheetId="8" hidden="1">#REF!</definedName>
    <definedName name="P3_T1?M2" hidden="1">#REF!</definedName>
    <definedName name="P3_T1?unit?ГКАЛ" localSheetId="5" hidden="1">#REF!</definedName>
    <definedName name="P3_T1?unit?ГКАЛ" localSheetId="27" hidden="1">#REF!</definedName>
    <definedName name="P3_T1?unit?ГКАЛ" localSheetId="8" hidden="1">#REF!</definedName>
    <definedName name="P3_T1?unit?ГКАЛ" hidden="1">#REF!</definedName>
    <definedName name="P3_T1?unit?РУБ.ГКАЛ" localSheetId="5" hidden="1">#REF!</definedName>
    <definedName name="P3_T1?unit?РУБ.ГКАЛ" localSheetId="27" hidden="1">#REF!</definedName>
    <definedName name="P3_T1?unit?РУБ.ГКАЛ" localSheetId="8" hidden="1">#REF!</definedName>
    <definedName name="P3_T1?unit?РУБ.ГКАЛ" hidden="1">#REF!</definedName>
    <definedName name="P3_T1?unit?РУБ.ТОНН" localSheetId="5" hidden="1">#REF!</definedName>
    <definedName name="P3_T1?unit?РУБ.ТОНН" localSheetId="27" hidden="1">#REF!</definedName>
    <definedName name="P3_T1?unit?РУБ.ТОНН" localSheetId="8" hidden="1">#REF!</definedName>
    <definedName name="P3_T1?unit?РУБ.ТОНН" hidden="1">#REF!</definedName>
    <definedName name="P3_T1?unit?СТР" localSheetId="5" hidden="1">#REF!</definedName>
    <definedName name="P3_T1?unit?СТР" localSheetId="27" hidden="1">#REF!</definedName>
    <definedName name="P3_T1?unit?СТР" localSheetId="8" hidden="1">#REF!</definedName>
    <definedName name="P3_T1?unit?СТР" hidden="1">#REF!</definedName>
    <definedName name="P3_T1?unit?ТОНН" localSheetId="5" hidden="1">#REF!</definedName>
    <definedName name="P3_T1?unit?ТОНН" localSheetId="27" hidden="1">#REF!</definedName>
    <definedName name="P3_T1?unit?ТОНН" localSheetId="8" hidden="1">#REF!</definedName>
    <definedName name="P3_T1?unit?ТОНН" hidden="1">#REF!</definedName>
    <definedName name="P3_T1?unit?ТРУБ" localSheetId="5" hidden="1">#REF!</definedName>
    <definedName name="P3_T1?unit?ТРУБ" localSheetId="27" hidden="1">#REF!</definedName>
    <definedName name="P3_T1?unit?ТРУБ" localSheetId="8" hidden="1">#REF!</definedName>
    <definedName name="P3_T1?unit?ТРУБ" hidden="1">#REF!</definedName>
    <definedName name="P3_T1_Protect" hidden="1">#NAME?</definedName>
    <definedName name="P3_T17_Protection" hidden="1">#NAME?</definedName>
    <definedName name="P3_T2?Protection" localSheetId="5" hidden="1">#REF!</definedName>
    <definedName name="P3_T2?Protection" localSheetId="27" hidden="1">#REF!</definedName>
    <definedName name="P3_T2?Protection" localSheetId="8" hidden="1">#REF!</definedName>
    <definedName name="P3_T2?Protection" hidden="1">#REF!</definedName>
    <definedName name="P3_T2_DiapProt" localSheetId="5" hidden="1">#REF!</definedName>
    <definedName name="P3_T2_DiapProt" localSheetId="27" hidden="1">#REF!</definedName>
    <definedName name="P3_T2_DiapProt" localSheetId="8" hidden="1">#REF!</definedName>
    <definedName name="P3_T2_DiapProt" hidden="1">#REF!</definedName>
    <definedName name="P3_T21_Protection" localSheetId="4" hidden="1">#NAME?</definedName>
    <definedName name="P3_T21_Protection" localSheetId="27" hidden="1">#NAME?</definedName>
    <definedName name="P3_T21_Protection" localSheetId="8" hidden="1">#NAME?</definedName>
    <definedName name="P3_T21_Protection" hidden="1">#NAME?</definedName>
    <definedName name="P3_T27_Protection">'[10]27'!$K$34:$N$36,'[10]27'!$P$8:$S$8,'[10]27'!$P$10:$S$11,'[10]27'!$P$13:$S$15,'[10]27'!$P$18:$S$19,'[10]27'!$P$22:$S$24,'[10]27'!$P$26:$S$26,'[10]27'!$P$29:$S$32</definedName>
    <definedName name="P3_T28?axis?R?ПЭ" hidden="1">#NAME?</definedName>
    <definedName name="P3_T28?axis?R?ПЭ?" hidden="1">#NAME?</definedName>
    <definedName name="P3_T28_Protection" hidden="1">#NAME?</definedName>
    <definedName name="P4_dip" hidden="1">#NAME?</definedName>
    <definedName name="P4_SCOPE_F1_PRT" hidden="1">#NAME?</definedName>
    <definedName name="P4_SCOPE_FULL_LOAD" localSheetId="5" hidden="1">#REF!</definedName>
    <definedName name="P4_SCOPE_FULL_LOAD" localSheetId="27" hidden="1">#REF!</definedName>
    <definedName name="P4_SCOPE_FULL_LOAD" localSheetId="8" hidden="1">#REF!</definedName>
    <definedName name="P4_SCOPE_FULL_LOAD" hidden="1">#REF!</definedName>
    <definedName name="P4_SCOPE_IND" localSheetId="5" hidden="1">#REF!</definedName>
    <definedName name="P4_SCOPE_IND" localSheetId="27" hidden="1">#REF!</definedName>
    <definedName name="P4_SCOPE_IND" localSheetId="8" hidden="1">#REF!</definedName>
    <definedName name="P4_SCOPE_IND" hidden="1">#REF!</definedName>
    <definedName name="P4_SCOPE_IND2" localSheetId="5" hidden="1">#REF!</definedName>
    <definedName name="P4_SCOPE_IND2" localSheetId="27" hidden="1">#REF!</definedName>
    <definedName name="P4_SCOPE_IND2" localSheetId="8" hidden="1">#REF!</definedName>
    <definedName name="P4_SCOPE_IND2" hidden="1">#REF!</definedName>
    <definedName name="P4_SCOPE_NOTIND" localSheetId="5" hidden="1">#REF!</definedName>
    <definedName name="P4_SCOPE_NOTIND" localSheetId="27" hidden="1">#REF!</definedName>
    <definedName name="P4_SCOPE_NOTIND" localSheetId="8" hidden="1">#REF!</definedName>
    <definedName name="P4_SCOPE_NOTIND" hidden="1">#REF!</definedName>
    <definedName name="P4_SCOPE_NotInd2" localSheetId="5" hidden="1">#REF!</definedName>
    <definedName name="P4_SCOPE_NotInd2" localSheetId="27" hidden="1">#REF!</definedName>
    <definedName name="P4_SCOPE_NotInd2" localSheetId="8" hidden="1">#REF!</definedName>
    <definedName name="P4_SCOPE_NotInd2" hidden="1">#REF!</definedName>
    <definedName name="P4_SCOPE_PER_PRT" hidden="1">#NAME?</definedName>
    <definedName name="P4_T1?Data" localSheetId="5" hidden="1">#REF!</definedName>
    <definedName name="P4_T1?Data" localSheetId="27" hidden="1">#REF!</definedName>
    <definedName name="P4_T1?Data" localSheetId="8" hidden="1">#REF!</definedName>
    <definedName name="P4_T1?Data" hidden="1">#REF!</definedName>
    <definedName name="P4_T1?unit?ГКАЛ" localSheetId="5" hidden="1">#REF!</definedName>
    <definedName name="P4_T1?unit?ГКАЛ" localSheetId="27" hidden="1">#REF!</definedName>
    <definedName name="P4_T1?unit?ГКАЛ" localSheetId="8" hidden="1">#REF!</definedName>
    <definedName name="P4_T1?unit?ГКАЛ" hidden="1">#REF!</definedName>
    <definedName name="P4_T1?unit?РУБ.ГКАЛ" localSheetId="5" hidden="1">#REF!</definedName>
    <definedName name="P4_T1?unit?РУБ.ГКАЛ" localSheetId="27" hidden="1">#REF!</definedName>
    <definedName name="P4_T1?unit?РУБ.ГКАЛ" localSheetId="8" hidden="1">#REF!</definedName>
    <definedName name="P4_T1?unit?РУБ.ГКАЛ" hidden="1">#REF!</definedName>
    <definedName name="P4_T1?unit?РУБ.ТОНН" localSheetId="5" hidden="1">#REF!</definedName>
    <definedName name="P4_T1?unit?РУБ.ТОНН" localSheetId="27" hidden="1">#REF!</definedName>
    <definedName name="P4_T1?unit?РУБ.ТОНН" localSheetId="8" hidden="1">#REF!</definedName>
    <definedName name="P4_T1?unit?РУБ.ТОНН" hidden="1">#REF!</definedName>
    <definedName name="P4_T1?unit?СТР" localSheetId="5" hidden="1">#REF!</definedName>
    <definedName name="P4_T1?unit?СТР" localSheetId="27" hidden="1">#REF!</definedName>
    <definedName name="P4_T1?unit?СТР" localSheetId="8" hidden="1">#REF!</definedName>
    <definedName name="P4_T1?unit?СТР" hidden="1">#REF!</definedName>
    <definedName name="P4_T1?unit?ТОНН" localSheetId="5" hidden="1">#REF!</definedName>
    <definedName name="P4_T1?unit?ТОНН" localSheetId="27" hidden="1">#REF!</definedName>
    <definedName name="P4_T1?unit?ТОНН" localSheetId="8" hidden="1">#REF!</definedName>
    <definedName name="P4_T1?unit?ТОНН" hidden="1">#REF!</definedName>
    <definedName name="P4_T1?unit?ТРУБ" localSheetId="5" hidden="1">#REF!</definedName>
    <definedName name="P4_T1?unit?ТРУБ" localSheetId="27" hidden="1">#REF!</definedName>
    <definedName name="P4_T1?unit?ТРУБ" localSheetId="8" hidden="1">#REF!</definedName>
    <definedName name="P4_T1?unit?ТРУБ" hidden="1">#REF!</definedName>
    <definedName name="P4_T1_Protect" hidden="1">#NAME?</definedName>
    <definedName name="P4_T17_Protection" hidden="1">#NAME?</definedName>
    <definedName name="P4_T2?Protection" localSheetId="5" hidden="1">#REF!</definedName>
    <definedName name="P4_T2?Protection" localSheetId="27" hidden="1">#REF!</definedName>
    <definedName name="P4_T2?Protection" localSheetId="8" hidden="1">#REF!</definedName>
    <definedName name="P4_T2?Protection" hidden="1">#REF!</definedName>
    <definedName name="P4_T2_DiapProt" localSheetId="5" hidden="1">#REF!</definedName>
    <definedName name="P4_T2_DiapProt" localSheetId="27" hidden="1">#REF!</definedName>
    <definedName name="P4_T2_DiapProt" localSheetId="8" hidden="1">#REF!</definedName>
    <definedName name="P4_T2_DiapProt" hidden="1">#REF!</definedName>
    <definedName name="P4_T28?axis?R?ПЭ" hidden="1">#NAME?</definedName>
    <definedName name="P4_T28?axis?R?ПЭ?" hidden="1">#NAME?</definedName>
    <definedName name="P4_T28_Protection" hidden="1">#NAME?</definedName>
    <definedName name="P5_SCOPE_FULL_LOAD" localSheetId="5" hidden="1">#REF!</definedName>
    <definedName name="P5_SCOPE_FULL_LOAD" localSheetId="27" hidden="1">#REF!</definedName>
    <definedName name="P5_SCOPE_FULL_LOAD" localSheetId="8" hidden="1">#REF!</definedName>
    <definedName name="P5_SCOPE_FULL_LOAD" hidden="1">#REF!</definedName>
    <definedName name="P5_SCOPE_IND" hidden="1">#NAME?</definedName>
    <definedName name="P5_SCOPE_IND2" hidden="1">#NAME?</definedName>
    <definedName name="P5_SCOPE_NOTIND" localSheetId="5" hidden="1">#REF!</definedName>
    <definedName name="P5_SCOPE_NOTIND" localSheetId="27" hidden="1">#REF!</definedName>
    <definedName name="P5_SCOPE_NOTIND" localSheetId="8" hidden="1">#REF!</definedName>
    <definedName name="P5_SCOPE_NOTIND" hidden="1">#REF!</definedName>
    <definedName name="P5_SCOPE_NotInd2" localSheetId="5" hidden="1">#REF!</definedName>
    <definedName name="P5_SCOPE_NotInd2" localSheetId="27" hidden="1">#REF!</definedName>
    <definedName name="P5_SCOPE_NotInd2" localSheetId="8" hidden="1">#REF!</definedName>
    <definedName name="P5_SCOPE_NotInd2" hidden="1">#REF!</definedName>
    <definedName name="P5_SCOPE_PER_PRT" hidden="1">#NAME?</definedName>
    <definedName name="P5_T1?Data" localSheetId="5" hidden="1">#REF!</definedName>
    <definedName name="P5_T1?Data" localSheetId="27" hidden="1">#REF!</definedName>
    <definedName name="P5_T1?Data" localSheetId="8" hidden="1">#REF!</definedName>
    <definedName name="P5_T1?Data" hidden="1">#REF!</definedName>
    <definedName name="P5_T1?unit?ГКАЛ" localSheetId="5" hidden="1">#REF!</definedName>
    <definedName name="P5_T1?unit?ГКАЛ" localSheetId="27" hidden="1">#REF!</definedName>
    <definedName name="P5_T1?unit?ГКАЛ" localSheetId="8" hidden="1">#REF!</definedName>
    <definedName name="P5_T1?unit?ГКАЛ" hidden="1">#REF!</definedName>
    <definedName name="P5_T1?unit?РУБ.ГКАЛ" localSheetId="5" hidden="1">#REF!</definedName>
    <definedName name="P5_T1?unit?РУБ.ГКАЛ" localSheetId="27" hidden="1">#REF!</definedName>
    <definedName name="P5_T1?unit?РУБ.ГКАЛ" localSheetId="8" hidden="1">#REF!</definedName>
    <definedName name="P5_T1?unit?РУБ.ГКАЛ" hidden="1">#REF!</definedName>
    <definedName name="P5_T1?unit?РУБ.ТОНН" localSheetId="27" hidden="1">#REF!,#REF!,#REF!,#REF!,#REF!,#REF!,'2.19. Расчет факт. НВВ содерж'!P1_T1?unit?РУБ.ТОНН,'2.19. Расчет факт. НВВ содерж'!P2_T1?unit?РУБ.ТОНН,'2.19. Расчет факт. НВВ содерж'!P3_T1?unit?РУБ.ТОНН</definedName>
    <definedName name="P5_T1?unit?РУБ.ТОНН" localSheetId="8" hidden="1">#REF!,#REF!,#REF!,#REF!,#REF!,#REF!,'2.20 Расчет резерва пункт 30'!P1_T1?unit?РУБ.ТОНН,'2.20 Расчет резерва пункт 30'!P2_T1?unit?РУБ.ТОНН,'2.20 Расчет резерва пункт 30'!P3_T1?unit?РУБ.ТОНН</definedName>
    <definedName name="P5_T1?unit?РУБ.ТОНН" hidden="1">#NAME?</definedName>
    <definedName name="P5_T1?unit?СТР" localSheetId="5" hidden="1">#REF!</definedName>
    <definedName name="P5_T1?unit?СТР" localSheetId="27" hidden="1">#REF!</definedName>
    <definedName name="P5_T1?unit?СТР" localSheetId="8" hidden="1">#REF!</definedName>
    <definedName name="P5_T1?unit?СТР" hidden="1">#REF!</definedName>
    <definedName name="P5_T1?unit?ТРУБ" localSheetId="5" hidden="1">#REF!</definedName>
    <definedName name="P5_T1?unit?ТРУБ" localSheetId="27" hidden="1">#REF!</definedName>
    <definedName name="P5_T1?unit?ТРУБ" localSheetId="8" hidden="1">#REF!</definedName>
    <definedName name="P5_T1?unit?ТРУБ" hidden="1">#REF!</definedName>
    <definedName name="P5_T1_Protect" hidden="1">#NAME?</definedName>
    <definedName name="P5_T17_Protection" hidden="1">#NAME?</definedName>
    <definedName name="P5_T28?axis?R?ПЭ" hidden="1">#NAME?</definedName>
    <definedName name="P5_T28?axis?R?ПЭ?" hidden="1">#NAME?</definedName>
    <definedName name="P5_T28_Protection" hidden="1">#NAME?</definedName>
    <definedName name="P6_SCOPE_FULL_LOAD" localSheetId="5" hidden="1">#REF!</definedName>
    <definedName name="P6_SCOPE_FULL_LOAD" localSheetId="27" hidden="1">#REF!</definedName>
    <definedName name="P6_SCOPE_FULL_LOAD" localSheetId="8" hidden="1">#REF!</definedName>
    <definedName name="P6_SCOPE_FULL_LOAD" hidden="1">#REF!</definedName>
    <definedName name="P6_SCOPE_NOTIND" localSheetId="5" hidden="1">#REF!</definedName>
    <definedName name="P6_SCOPE_NOTIND" localSheetId="27" hidden="1">#REF!</definedName>
    <definedName name="P6_SCOPE_NOTIND" localSheetId="8" hidden="1">#REF!</definedName>
    <definedName name="P6_SCOPE_NOTIND" hidden="1">#REF!</definedName>
    <definedName name="P6_SCOPE_NotInd2" localSheetId="5" hidden="1">#REF!</definedName>
    <definedName name="P6_SCOPE_NotInd2" localSheetId="27" hidden="1">#REF!</definedName>
    <definedName name="P6_SCOPE_NotInd2" localSheetId="8" hidden="1">#REF!</definedName>
    <definedName name="P6_SCOPE_NotInd2" hidden="1">#REF!</definedName>
    <definedName name="P6_SCOPE_PER_PRT" hidden="1">#NAME?</definedName>
    <definedName name="P6_T1?Data" localSheetId="5" hidden="1">#REF!</definedName>
    <definedName name="P6_T1?Data" localSheetId="27" hidden="1">#REF!</definedName>
    <definedName name="P6_T1?Data" localSheetId="8" hidden="1">#REF!</definedName>
    <definedName name="P6_T1?Data" hidden="1">#REF!</definedName>
    <definedName name="P6_T1?unit?ГКАЛ" localSheetId="5" hidden="1">#REF!</definedName>
    <definedName name="P6_T1?unit?ГКАЛ" localSheetId="27" hidden="1">#REF!</definedName>
    <definedName name="P6_T1?unit?ГКАЛ" localSheetId="8" hidden="1">#REF!</definedName>
    <definedName name="P6_T1?unit?ГКАЛ" hidden="1">#REF!</definedName>
    <definedName name="P6_T1?unit?РУБ.ГКАЛ" localSheetId="5" hidden="1">#REF!</definedName>
    <definedName name="P6_T1?unit?РУБ.ГКАЛ" localSheetId="27" hidden="1">#REF!</definedName>
    <definedName name="P6_T1?unit?РУБ.ГКАЛ" localSheetId="8" hidden="1">#REF!</definedName>
    <definedName name="P6_T1?unit?РУБ.ГКАЛ" hidden="1">#REF!</definedName>
    <definedName name="P6_T1?unit?СТР" localSheetId="27" hidden="1">#REF!,#REF!,#REF!,#REF!,#REF!,#REF!,#REF!,'2.19. Расчет факт. НВВ содерж'!P1_T1?unit?СТР</definedName>
    <definedName name="P6_T1?unit?СТР" localSheetId="8" hidden="1">#REF!,#REF!,#REF!,#REF!,#REF!,#REF!,#REF!,'2.20 Расчет резерва пункт 30'!P1_T1?unit?СТР</definedName>
    <definedName name="P6_T1?unit?СТР" hidden="1">#NAME?</definedName>
    <definedName name="P6_T1?unit?ТРУБ" localSheetId="5" hidden="1">#REF!</definedName>
    <definedName name="P6_T1?unit?ТРУБ" localSheetId="27" hidden="1">#REF!</definedName>
    <definedName name="P6_T1?unit?ТРУБ" localSheetId="8" hidden="1">#REF!</definedName>
    <definedName name="P6_T1?unit?ТРУБ" hidden="1">#REF!</definedName>
    <definedName name="P6_T1_Protect" hidden="1">#NAME?</definedName>
    <definedName name="P6_T17_Protection" localSheetId="4" hidden="1">#NAME?</definedName>
    <definedName name="P6_T17_Protection" localSheetId="27" hidden="1">#NAME?</definedName>
    <definedName name="P6_T17_Protection" localSheetId="8" hidden="1">#NAME?</definedName>
    <definedName name="P6_T17_Protection" hidden="1">#NAME?</definedName>
    <definedName name="P6_T2.1?Protection" localSheetId="5">P1_T2.1?Protection</definedName>
    <definedName name="P6_T2.1?Protection">P1_T2.1?Protection</definedName>
    <definedName name="P6_T28?axis?R?ПЭ" localSheetId="4" hidden="1">#NAME?</definedName>
    <definedName name="P6_T28?axis?R?ПЭ" localSheetId="27" hidden="1">#NAME?</definedName>
    <definedName name="P6_T28?axis?R?ПЭ" localSheetId="8" hidden="1">#NAME?</definedName>
    <definedName name="P6_T28?axis?R?ПЭ" hidden="1">#NAME?</definedName>
    <definedName name="P6_T28?axis?R?ПЭ?" localSheetId="4" hidden="1">#NAME?</definedName>
    <definedName name="P6_T28?axis?R?ПЭ?" localSheetId="27" hidden="1">#NAME?</definedName>
    <definedName name="P6_T28?axis?R?ПЭ?" localSheetId="8" hidden="1">#NAME?</definedName>
    <definedName name="P6_T28?axis?R?ПЭ?" hidden="1">#NAME?</definedName>
    <definedName name="P6_T28_Protection" hidden="1">#NAME?</definedName>
    <definedName name="P7_SCOPE_FULL_LOAD" localSheetId="5" hidden="1">#REF!</definedName>
    <definedName name="P7_SCOPE_FULL_LOAD" localSheetId="27" hidden="1">#REF!</definedName>
    <definedName name="P7_SCOPE_FULL_LOAD" localSheetId="8" hidden="1">#REF!</definedName>
    <definedName name="P7_SCOPE_FULL_LOAD" hidden="1">#REF!</definedName>
    <definedName name="P7_SCOPE_NOTIND" localSheetId="5" hidden="1">#REF!</definedName>
    <definedName name="P7_SCOPE_NOTIND" localSheetId="27" hidden="1">#REF!</definedName>
    <definedName name="P7_SCOPE_NOTIND" localSheetId="8" hidden="1">#REF!</definedName>
    <definedName name="P7_SCOPE_NOTIND" hidden="1">#REF!</definedName>
    <definedName name="P7_SCOPE_NotInd2" localSheetId="4" hidden="1">[0]!P3_SCOPE_NotInd2</definedName>
    <definedName name="P7_SCOPE_NotInd2" localSheetId="5" hidden="1">'2.1.5 Рег. долги (заявка)'!P3_SCOPE_NotInd2</definedName>
    <definedName name="P7_SCOPE_NotInd2" localSheetId="27" hidden="1">'2.19. Расчет факт. НВВ содерж'!P3_SCOPE_NotInd2</definedName>
    <definedName name="P7_SCOPE_NotInd2" localSheetId="8" hidden="1">'2.20 Расчет резерва пункт 30'!P3_SCOPE_NotInd2</definedName>
    <definedName name="P7_SCOPE_NotInd2" hidden="1">P3_SCOPE_NotInd2</definedName>
    <definedName name="P7_SCOPE_PER_PRT" hidden="1">#NAME?</definedName>
    <definedName name="P7_T1?Data" localSheetId="5" hidden="1">#REF!</definedName>
    <definedName name="P7_T1?Data" localSheetId="27" hidden="1">#REF!</definedName>
    <definedName name="P7_T1?Data" localSheetId="8" hidden="1">#REF!</definedName>
    <definedName name="P7_T1?Data" hidden="1">#REF!</definedName>
    <definedName name="P7_T1?unit?ТРУБ" localSheetId="5" hidden="1">#REF!</definedName>
    <definedName name="P7_T1?unit?ТРУБ" localSheetId="27" hidden="1">#REF!</definedName>
    <definedName name="P7_T1?unit?ТРУБ" localSheetId="8" hidden="1">#REF!</definedName>
    <definedName name="P7_T1?unit?ТРУБ" hidden="1">#REF!</definedName>
    <definedName name="P7_T1_Protect" hidden="1">#NAME?</definedName>
    <definedName name="P7_T28_Protection" hidden="1">#NAME?</definedName>
    <definedName name="P8_SCOPE_FULL_LOAD" localSheetId="5" hidden="1">#REF!</definedName>
    <definedName name="P8_SCOPE_FULL_LOAD" localSheetId="27" hidden="1">#REF!</definedName>
    <definedName name="P8_SCOPE_FULL_LOAD" localSheetId="8" hidden="1">#REF!</definedName>
    <definedName name="P8_SCOPE_FULL_LOAD" hidden="1">#REF!</definedName>
    <definedName name="P8_SCOPE_NOTIND" localSheetId="5" hidden="1">#REF!</definedName>
    <definedName name="P8_SCOPE_NOTIND" localSheetId="27" hidden="1">#REF!</definedName>
    <definedName name="P8_SCOPE_NOTIND" localSheetId="8" hidden="1">#REF!</definedName>
    <definedName name="P8_SCOPE_NOTIND" hidden="1">#REF!</definedName>
    <definedName name="P8_SCOPE_PER_PRT" localSheetId="4" hidden="1">#NAME?</definedName>
    <definedName name="P8_SCOPE_PER_PRT" localSheetId="27" hidden="1">#NAME?</definedName>
    <definedName name="P8_SCOPE_PER_PRT" localSheetId="8" hidden="1">#NAME?</definedName>
    <definedName name="P8_SCOPE_PER_PRT" hidden="1">#NAME?</definedName>
    <definedName name="P8_T1?Data" localSheetId="5" hidden="1">#REF!</definedName>
    <definedName name="P8_T1?Data" localSheetId="27" hidden="1">#REF!</definedName>
    <definedName name="P8_T1?Data" localSheetId="8" hidden="1">#REF!</definedName>
    <definedName name="P8_T1?Data" hidden="1">#REF!</definedName>
    <definedName name="P8_T1?unit?ТРУБ" localSheetId="5" hidden="1">#REF!</definedName>
    <definedName name="P8_T1?unit?ТРУБ" localSheetId="27" hidden="1">#REF!</definedName>
    <definedName name="P8_T1?unit?ТРУБ" localSheetId="8" hidden="1">#REF!</definedName>
    <definedName name="P8_T1?unit?ТРУБ" hidden="1">#REF!</definedName>
    <definedName name="P8_T1_Protect" hidden="1">#NAME?</definedName>
    <definedName name="P8_T28_Protection" hidden="1">#NAME?</definedName>
    <definedName name="P9_SCOPE_FULL_LOAD" localSheetId="5" hidden="1">#REF!</definedName>
    <definedName name="P9_SCOPE_FULL_LOAD" localSheetId="27" hidden="1">#REF!</definedName>
    <definedName name="P9_SCOPE_FULL_LOAD" localSheetId="8" hidden="1">#REF!</definedName>
    <definedName name="P9_SCOPE_FULL_LOAD" hidden="1">#REF!</definedName>
    <definedName name="P9_SCOPE_NotInd" localSheetId="4" hidden="1">[0]!P7_SCOPE_NOTIND</definedName>
    <definedName name="P9_SCOPE_NotInd" localSheetId="5" hidden="1">'2.1.5 Рег. долги (заявка)'!P7_SCOPE_NOTIND</definedName>
    <definedName name="P9_SCOPE_NotInd" localSheetId="27" hidden="1">'2.19. Расчет факт. НВВ содерж'!P7_SCOPE_NOTIND</definedName>
    <definedName name="P9_SCOPE_NotInd" localSheetId="8" hidden="1">'2.20 Расчет резерва пункт 30'!P7_SCOPE_NOTIND</definedName>
    <definedName name="P9_SCOPE_NotInd" hidden="1">P7_SCOPE_NOTIND</definedName>
    <definedName name="P9_T1?Data" localSheetId="5" hidden="1">#REF!</definedName>
    <definedName name="P9_T1?Data" localSheetId="27" hidden="1">#REF!</definedName>
    <definedName name="P9_T1?Data" localSheetId="8" hidden="1">#REF!</definedName>
    <definedName name="P9_T1?Data" hidden="1">#REF!</definedName>
    <definedName name="P9_T1?unit?ТРУБ" localSheetId="5" hidden="1">#REF!</definedName>
    <definedName name="P9_T1?unit?ТРУБ" localSheetId="27" hidden="1">#REF!</definedName>
    <definedName name="P9_T1?unit?ТРУБ" localSheetId="8" hidden="1">#REF!</definedName>
    <definedName name="P9_T1?unit?ТРУБ" hidden="1">#REF!</definedName>
    <definedName name="P9_T1_Protect" hidden="1">#NAME?</definedName>
    <definedName name="P9_T28_Protection" hidden="1">#NAME?</definedName>
    <definedName name="PER_ET" localSheetId="5">#REF!</definedName>
    <definedName name="PER_ET">#REF!</definedName>
    <definedName name="period_list">[13]TEHSHEET!$N$2:$N$8</definedName>
    <definedName name="Personal">'[18]6 Списки'!$A$2:$A$20</definedName>
    <definedName name="pIns_List09" localSheetId="5">#REF!</definedName>
    <definedName name="pIns_List09">#REF!</definedName>
    <definedName name="pIns_List11_1" localSheetId="5">#REF!</definedName>
    <definedName name="pIns_List11_1">#REF!</definedName>
    <definedName name="pIns_List11_2" localSheetId="5">#REF!</definedName>
    <definedName name="pIns_List11_2">#REF!</definedName>
    <definedName name="pIns_List11_3" localSheetId="5">#REF!</definedName>
    <definedName name="pIns_List11_3">#REF!</definedName>
    <definedName name="pIns_List12_1" localSheetId="5">#REF!</definedName>
    <definedName name="pIns_List12_1">#REF!</definedName>
    <definedName name="pIns_List12_2" localSheetId="5">#REF!</definedName>
    <definedName name="pIns_List12_2">#REF!</definedName>
    <definedName name="pIns_List12_3" localSheetId="5">#REF!</definedName>
    <definedName name="pIns_List12_3">#REF!</definedName>
    <definedName name="pIns_List23_1" localSheetId="5">#REF!</definedName>
    <definedName name="pIns_List23_1">#REF!</definedName>
    <definedName name="pIns_List23_2" localSheetId="5">#REF!</definedName>
    <definedName name="pIns_List23_2">#REF!</definedName>
    <definedName name="polta" localSheetId="5">#REF!</definedName>
    <definedName name="polta">#REF!</definedName>
    <definedName name="popiiiiiiiiiiiiiiiiiii" localSheetId="27" hidden="1">{#N/A,#N/A,TRUE,"Лист1";#N/A,#N/A,TRUE,"Лист2";#N/A,#N/A,TRUE,"Лист3"}</definedName>
    <definedName name="popiiiiiiiiiiiiiiiiiii" hidden="1">{#N/A,#N/A,TRUE,"Лист1";#N/A,#N/A,TRUE,"Лист2";#N/A,#N/A,TRUE,"Лист3"}</definedName>
    <definedName name="PR_ET" localSheetId="5">[4]TEHSHEET!#REF!</definedName>
    <definedName name="PR_ET">[4]TEHSHEET!#REF!</definedName>
    <definedName name="PR_OBJ_ET" localSheetId="5">[4]TEHSHEET!#REF!</definedName>
    <definedName name="PR_OBJ_ET">[4]TEHSHEET!#REF!</definedName>
    <definedName name="PR_OPT" localSheetId="5">#REF!</definedName>
    <definedName name="PR_OPT">#REF!</definedName>
    <definedName name="PR_ROZN" localSheetId="5">#REF!</definedName>
    <definedName name="PR_ROZN">#REF!</definedName>
    <definedName name="Project">[19]Списки!$B$2:$B$21</definedName>
    <definedName name="PROT" localSheetId="5">#REF!,#REF!,#REF!,#REF!,#REF!,#REF!</definedName>
    <definedName name="PROT">#REF!,#REF!,#REF!,#REF!,#REF!,#REF!</definedName>
    <definedName name="PROT_22" localSheetId="5">P3_PROT_22,P4_PROT_22,P5_PROT_22</definedName>
    <definedName name="PROT_22">P3_PROT_22,P4_PROT_22,P5_PROT_22</definedName>
    <definedName name="qqq"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ab_1_165" localSheetId="5">#REF!</definedName>
    <definedName name="rab_1_165">#REF!</definedName>
    <definedName name="rab_2_165" localSheetId="5">#REF!</definedName>
    <definedName name="rab_2_165">#REF!</definedName>
    <definedName name="ReestrOrg">[20]Reestr_org!$A$1:$A$4</definedName>
    <definedName name="REG_ET" localSheetId="5">#REF!</definedName>
    <definedName name="REG_ET">#REF!</definedName>
    <definedName name="REG_PROT" localSheetId="5">#REF!,#REF!,#REF!,#REF!,#REF!,#REF!,#REF!</definedName>
    <definedName name="REG_PROT">#REF!,#REF!,#REF!,#REF!,#REF!,#REF!,#REF!</definedName>
    <definedName name="REGcom" localSheetId="5">#REF!</definedName>
    <definedName name="REGcom">#REF!</definedName>
    <definedName name="REGION">[21]TEHSHEET!$B$2:$B$86</definedName>
    <definedName name="region_name">[11]Титульный!$F$8</definedName>
    <definedName name="REGIONS">[22]TEHSHEET!$C$6:$C$89</definedName>
    <definedName name="REGUL" localSheetId="5">#REF!</definedName>
    <definedName name="REGUL">#REF!</definedName>
    <definedName name="rerttryu" localSheetId="27" hidden="1">{#N/A,#N/A,TRUE,"Лист1";#N/A,#N/A,TRUE,"Лист2";#N/A,#N/A,TRUE,"Лист3"}</definedName>
    <definedName name="rerttryu" hidden="1">{#N/A,#N/A,TRUE,"Лист1";#N/A,#N/A,TRUE,"Лист2";#N/A,#N/A,TRUE,"Лист3"}</definedName>
    <definedName name="rgk">[7]FST5!$G$214:$G$217,[7]FST5!$G$219:$G$224,[7]FST5!$G$226,[7]FST5!$G$228,[7]FST5!$G$230,[7]FST5!$G$232,[7]FST5!$G$197:$G$212</definedName>
    <definedName name="ROZN_09" localSheetId="5">'[6]2009'!#REF!</definedName>
    <definedName name="ROZN_09">'[6]2009'!#REF!</definedName>
    <definedName name="rr">#N/A</definedName>
    <definedName name="ŕŕ">#N/A</definedName>
    <definedName name="RRE" localSheetId="5">#REF!</definedName>
    <definedName name="RRE">#REF!</definedName>
    <definedName name="rrtdrdrdsf" localSheetId="27" hidden="1">{#N/A,#N/A,TRUE,"Лист1";#N/A,#N/A,TRUE,"Лист2";#N/A,#N/A,TRUE,"Лист3"}</definedName>
    <definedName name="rrtdrdrdsf" hidden="1">{#N/A,#N/A,TRUE,"Лист1";#N/A,#N/A,TRUE,"Лист2";#N/A,#N/A,TRUE,"Лист3"}</definedName>
    <definedName name="rrtget6">#N/A</definedName>
    <definedName name="rsk">[12]Справочники!$D$1:$D$62</definedName>
    <definedName name="S1_" localSheetId="5">#REF!</definedName>
    <definedName name="S1_">#REF!</definedName>
    <definedName name="S10_" localSheetId="5">#REF!</definedName>
    <definedName name="S10_">#REF!</definedName>
    <definedName name="S11_" localSheetId="5">#REF!</definedName>
    <definedName name="S11_">#REF!</definedName>
    <definedName name="S12_" localSheetId="5">#REF!</definedName>
    <definedName name="S12_">#REF!</definedName>
    <definedName name="S13_" localSheetId="5">#REF!</definedName>
    <definedName name="S13_">#REF!</definedName>
    <definedName name="S14_" localSheetId="5">#REF!</definedName>
    <definedName name="S14_">#REF!</definedName>
    <definedName name="S15_" localSheetId="5">#REF!</definedName>
    <definedName name="S15_">#REF!</definedName>
    <definedName name="S16_" localSheetId="5">#REF!</definedName>
    <definedName name="S16_">#REF!</definedName>
    <definedName name="S17_" localSheetId="5">#REF!</definedName>
    <definedName name="S17_">#REF!</definedName>
    <definedName name="S18_" localSheetId="5">#REF!</definedName>
    <definedName name="S18_">#REF!</definedName>
    <definedName name="S19_" localSheetId="5">#REF!</definedName>
    <definedName name="S19_">#REF!</definedName>
    <definedName name="S2_" localSheetId="5">#REF!</definedName>
    <definedName name="S2_">#REF!</definedName>
    <definedName name="S20_" localSheetId="5">#REF!</definedName>
    <definedName name="S20_">#REF!</definedName>
    <definedName name="S3_" localSheetId="5">#REF!</definedName>
    <definedName name="S3_">#REF!</definedName>
    <definedName name="S4_" localSheetId="5">#REF!</definedName>
    <definedName name="S4_">#REF!</definedName>
    <definedName name="S5_" localSheetId="5">#REF!</definedName>
    <definedName name="S5_">#REF!</definedName>
    <definedName name="S6_" localSheetId="5">#REF!</definedName>
    <definedName name="S6_">#REF!</definedName>
    <definedName name="S7_" localSheetId="5">#REF!</definedName>
    <definedName name="S7_">#REF!</definedName>
    <definedName name="S8_" localSheetId="5">#REF!</definedName>
    <definedName name="S8_">#REF!</definedName>
    <definedName name="S9_" localSheetId="5">#REF!</definedName>
    <definedName name="S9_">#REF!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BT_ET" localSheetId="5">#REF!</definedName>
    <definedName name="SBT_ET">#REF!</definedName>
    <definedName name="SBT_PROT" localSheetId="5">#REF!,#REF!,#REF!,#REF!,'2.1.5 Рег. долги (заявка)'!P1_SBT_PROT</definedName>
    <definedName name="SBT_PROT">#REF!,#REF!,#REF!,#REF!,P1_SBT_PROT</definedName>
    <definedName name="SBTcom" localSheetId="5">#REF!</definedName>
    <definedName name="SBTcom">#REF!</definedName>
    <definedName name="sbyt">[7]FST5!$G$70:$G$75,[7]FST5!$G$77:$G$78,[7]FST5!$G$80:$G$83,[7]FST5!$G$85,[7]FST5!$G$87:$G$91,[7]FST5!$G$93,[7]FST5!$G$95:$G$97,[7]FST5!$G$52:$G$68</definedName>
    <definedName name="SCENARIOS">[22]TEHSHEET!$K$6:$K$7</definedName>
    <definedName name="sch" localSheetId="5">#REF!</definedName>
    <definedName name="sch">#REF!</definedName>
    <definedName name="SCOPE" localSheetId="5">#REF!</definedName>
    <definedName name="SCOPE">#REF!</definedName>
    <definedName name="SCOPE_16_LD" localSheetId="5">#REF!</definedName>
    <definedName name="SCOPE_16_LD">#REF!</definedName>
    <definedName name="SCOPE_16_PRT" localSheetId="5">#N/A</definedName>
    <definedName name="SCOPE_16_PRT">[0]!P1_SCOPE_16_PRT,[0]!P2_SCOPE_16_PRT</definedName>
    <definedName name="SCOPE_17.1_LD" localSheetId="5">#REF!</definedName>
    <definedName name="SCOPE_17.1_LD">#REF!</definedName>
    <definedName name="SCOPE_17.1_PRT">'[23]17.1'!$D$14:$F$17,'[23]17.1'!$D$19:$F$22,'[23]17.1'!$I$9:$I$12,'[23]17.1'!$I$14:$I$17,'[23]17.1'!$I$19:$I$22,'[23]17.1'!$D$9:$F$12</definedName>
    <definedName name="SCOPE_17_LD" localSheetId="5">#REF!</definedName>
    <definedName name="SCOPE_17_LD">#REF!</definedName>
    <definedName name="Scope_17_PRT" localSheetId="5">#N/A</definedName>
    <definedName name="Scope_17_PRT">[0]!P1_SCOPE_16_PRT,[0]!P2_SCOPE_16_PRT</definedName>
    <definedName name="SCOPE_2" localSheetId="5">#REF!</definedName>
    <definedName name="SCOPE_2">#REF!</definedName>
    <definedName name="SCOPE_2.1_LD" localSheetId="5">#REF!</definedName>
    <definedName name="SCOPE_2.1_LD">#REF!</definedName>
    <definedName name="SCOPE_2.1_PRT" localSheetId="5">#REF!</definedName>
    <definedName name="SCOPE_2.1_PRT">#REF!</definedName>
    <definedName name="SCOPE_2.2_LD" localSheetId="5">#REF!</definedName>
    <definedName name="SCOPE_2.2_LD">#REF!</definedName>
    <definedName name="SCOPE_2.2_PRT" localSheetId="5">#REF!</definedName>
    <definedName name="SCOPE_2.2_PRT">#REF!</definedName>
    <definedName name="SCOPE_2_1" localSheetId="5">#REF!</definedName>
    <definedName name="SCOPE_2_1">#REF!</definedName>
    <definedName name="SCOPE_2_DR1" localSheetId="5">#REF!</definedName>
    <definedName name="SCOPE_2_DR1">#REF!</definedName>
    <definedName name="SCOPE_2_DR10" localSheetId="5">#REF!</definedName>
    <definedName name="SCOPE_2_DR10">#REF!</definedName>
    <definedName name="SCOPE_2_DR11" localSheetId="5">#REF!</definedName>
    <definedName name="SCOPE_2_DR11">#REF!</definedName>
    <definedName name="SCOPE_2_DR2" localSheetId="5">#REF!</definedName>
    <definedName name="SCOPE_2_DR2">#REF!</definedName>
    <definedName name="SCOPE_2_DR3" localSheetId="5">#REF!</definedName>
    <definedName name="SCOPE_2_DR3">#REF!</definedName>
    <definedName name="SCOPE_2_DR4" localSheetId="5">#REF!</definedName>
    <definedName name="SCOPE_2_DR4">#REF!</definedName>
    <definedName name="SCOPE_2_DR5" localSheetId="5">#REF!</definedName>
    <definedName name="SCOPE_2_DR5">#REF!</definedName>
    <definedName name="SCOPE_2_DR6" localSheetId="5">#REF!</definedName>
    <definedName name="SCOPE_2_DR6">#REF!</definedName>
    <definedName name="SCOPE_2_DR7" localSheetId="5">#REF!</definedName>
    <definedName name="SCOPE_2_DR7">#REF!</definedName>
    <definedName name="SCOPE_2_DR8" localSheetId="5">#REF!</definedName>
    <definedName name="SCOPE_2_DR8">#REF!</definedName>
    <definedName name="SCOPE_2_DR9" localSheetId="5">#REF!</definedName>
    <definedName name="SCOPE_2_DR9">#REF!</definedName>
    <definedName name="SCOPE_24_LD">'[23]24'!$E$8:$J$47,'[23]24'!$E$49:$J$66</definedName>
    <definedName name="SCOPE_24_PRT">'[23]24'!$E$41:$I$41,'[23]24'!$E$34:$I$34,'[23]24'!$E$36:$I$36,'[23]24'!$E$43:$I$43</definedName>
    <definedName name="SCOPE_25_LD" localSheetId="5">#REF!</definedName>
    <definedName name="SCOPE_25_LD">#REF!</definedName>
    <definedName name="SCOPE_25_PRT">'[23]25'!$E$20:$I$20,'[23]25'!$E$34:$I$34,'[23]25'!$E$41:$I$41,'[23]25'!$E$8:$I$10</definedName>
    <definedName name="SCOPE_3_DR1" localSheetId="5">#REF!</definedName>
    <definedName name="SCOPE_3_DR1">#REF!</definedName>
    <definedName name="SCOPE_3_DR10" localSheetId="5">#REF!</definedName>
    <definedName name="SCOPE_3_DR10">#REF!</definedName>
    <definedName name="SCOPE_3_DR11" localSheetId="5">#REF!</definedName>
    <definedName name="SCOPE_3_DR11">#REF!</definedName>
    <definedName name="SCOPE_3_DR2" localSheetId="5">#REF!</definedName>
    <definedName name="SCOPE_3_DR2">#REF!</definedName>
    <definedName name="SCOPE_3_DR3" localSheetId="5">#REF!</definedName>
    <definedName name="SCOPE_3_DR3">#REF!</definedName>
    <definedName name="SCOPE_3_DR4" localSheetId="5">#REF!</definedName>
    <definedName name="SCOPE_3_DR4">#REF!</definedName>
    <definedName name="SCOPE_3_DR5" localSheetId="5">#REF!</definedName>
    <definedName name="SCOPE_3_DR5">#REF!</definedName>
    <definedName name="SCOPE_3_DR6" localSheetId="5">#REF!</definedName>
    <definedName name="SCOPE_3_DR6">#REF!</definedName>
    <definedName name="SCOPE_3_DR7" localSheetId="5">#REF!</definedName>
    <definedName name="SCOPE_3_DR7">#REF!</definedName>
    <definedName name="SCOPE_3_DR8" localSheetId="5">#REF!</definedName>
    <definedName name="SCOPE_3_DR8">#REF!</definedName>
    <definedName name="SCOPE_3_DR9" localSheetId="5">#REF!</definedName>
    <definedName name="SCOPE_3_DR9">#REF!</definedName>
    <definedName name="SCOPE_3_LD" localSheetId="5">#REF!</definedName>
    <definedName name="SCOPE_3_LD">#REF!</definedName>
    <definedName name="SCOPE_3_PRT" localSheetId="5">#REF!</definedName>
    <definedName name="SCOPE_3_PRT">#REF!</definedName>
    <definedName name="SCOPE_4_LD" localSheetId="5">#REF!</definedName>
    <definedName name="SCOPE_4_LD">#REF!</definedName>
    <definedName name="SCOPE_4_PRT" localSheetId="5">#N/A</definedName>
    <definedName name="SCOPE_4_PRT">'[23]4'!$Z$27:$AC$31,'[23]4'!$F$14:$I$20,[0]!P1_SCOPE_4_PRT,[0]!P2_SCOPE_4_PRT</definedName>
    <definedName name="SCOPE_5_LD" localSheetId="5">#REF!</definedName>
    <definedName name="SCOPE_5_LD">#REF!</definedName>
    <definedName name="SCOPE_5_PRT" localSheetId="5">#N/A</definedName>
    <definedName name="SCOPE_5_PRT">'[23]5'!$Z$27:$AC$31,'[23]5'!$F$14:$I$21,[0]!P1_SCOPE_5_PRT,[0]!P2_SCOPE_5_PRT</definedName>
    <definedName name="SCOPE_APR" localSheetId="5">#REF!</definedName>
    <definedName name="SCOPE_APR">#REF!</definedName>
    <definedName name="SCOPE_AUG" localSheetId="5">#REF!</definedName>
    <definedName name="SCOPE_AUG">#REF!</definedName>
    <definedName name="SCOPE_BAL_EN" localSheetId="5">#REF!</definedName>
    <definedName name="SCOPE_BAL_EN">#REF!</definedName>
    <definedName name="SCOPE_BAL_PW">[24]мощность!$D$18:$P$21,[24]мощность!$S$18:$AE$21,[24]мощность!$AH$18:$AT$21,[24]мощность!$AW$18:$BI$21,[24]мощность!$BL$18:$BX$21,[24]мощность!$CA$18:$CM$21,[24]мощность!$CP$18:$DB$21,[24]мощность!$DE$18:$DQ$21,[24]мощность!$DT$18:$EF$21,[24]мощность!$EI$18:$EU$21,[24]мощность!$EX$18:$FJ$21,[24]мощность!$FM$18:$FY$21,[24]мощность!$GD$18:$GP$21</definedName>
    <definedName name="SCOPE_CL">[25]Справочники!$F$11:$F$11</definedName>
    <definedName name="SCOPE_CORR" localSheetId="5">#REF!,#REF!,#REF!,#REF!,#REF!,'2.1.5 Рег. долги (заявка)'!P1_SCOPE_CORR,'2.1.5 Рег. долги (заявка)'!P2_SCOPE_CORR</definedName>
    <definedName name="SCOPE_CORR">#REF!,#REF!,#REF!,#REF!,#REF!,P1_SCOPE_CORR,P2_SCOPE_CORR</definedName>
    <definedName name="SCOPE_CPR" localSheetId="5">#REF!</definedName>
    <definedName name="SCOPE_CPR">#REF!</definedName>
    <definedName name="SCOPE_DEC" localSheetId="5">#REF!</definedName>
    <definedName name="SCOPE_DEC">#REF!</definedName>
    <definedName name="SCOPE_DOP" localSheetId="5">[26]Регионы!#REF!,[0]!P1_SCOPE_DOP</definedName>
    <definedName name="SCOPE_DOP">[26]Регионы!#REF!,P1_SCOPE_DOP</definedName>
    <definedName name="SCOPE_DOP2" localSheetId="5">#REF!,#REF!,#REF!,#REF!,#REF!,#REF!</definedName>
    <definedName name="SCOPE_DOP2">#REF!,#REF!,#REF!,#REF!,#REF!,#REF!</definedName>
    <definedName name="SCOPE_DOP3" localSheetId="5">#REF!,#REF!,#REF!,#REF!,#REF!,#REF!</definedName>
    <definedName name="SCOPE_DOP3">#REF!,#REF!,#REF!,#REF!,#REF!,#REF!</definedName>
    <definedName name="SCOPE_ESOLD" localSheetId="5">#REF!</definedName>
    <definedName name="SCOPE_ESOLD">#REF!</definedName>
    <definedName name="SCOPE_ETALON" localSheetId="5">#REF!</definedName>
    <definedName name="SCOPE_ETALON">#REF!</definedName>
    <definedName name="SCOPE_ETALON2" localSheetId="5">#REF!</definedName>
    <definedName name="SCOPE_ETALON2">#REF!</definedName>
    <definedName name="SCOPE_F1_PRT" localSheetId="5">#N/A</definedName>
    <definedName name="SCOPE_F1_PRT">'[23]Ф-1 (для АО-энерго)'!$D$86:$E$95,[0]!P1_SCOPE_F1_PRT,[0]!P2_SCOPE_F1_PRT,[0]!P3_SCOPE_F1_PRT,[0]!P4_SCOPE_F1_PRT</definedName>
    <definedName name="SCOPE_F2_LD1" localSheetId="5">#REF!</definedName>
    <definedName name="SCOPE_F2_LD1">#REF!</definedName>
    <definedName name="SCOPE_F2_LD2" localSheetId="5">#REF!</definedName>
    <definedName name="SCOPE_F2_LD2">#REF!</definedName>
    <definedName name="SCOPE_F2_PRT" localSheetId="5">#N/A</definedName>
    <definedName name="SCOPE_F2_PRT">'[23]Ф-2 (для АО-энерго)'!$C$5:$D$5,'[23]Ф-2 (для АО-энерго)'!$C$52:$C$57,'[23]Ф-2 (для АО-энерго)'!$D$57:$G$57,[0]!P1_SCOPE_F2_PRT,[0]!P2_SCOPE_F2_PRT</definedName>
    <definedName name="SCOPE_FEB" localSheetId="5">#REF!</definedName>
    <definedName name="SCOPE_FEB">#REF!</definedName>
    <definedName name="SCOPE_FL">[25]Справочники!$H$11:$H$14</definedName>
    <definedName name="SCOPE_FLOAD" localSheetId="5">#REF!,'2.1.5 Рег. долги (заявка)'!P1_SCOPE_FLOAD</definedName>
    <definedName name="SCOPE_FLOAD">#REF!,P1_SCOPE_FLOAD</definedName>
    <definedName name="SCOPE_FORM46_EE1" localSheetId="5">#REF!</definedName>
    <definedName name="SCOPE_FORM46_EE1">#REF!</definedName>
    <definedName name="SCOPE_FORM46_EE1_ZAG_KOD" localSheetId="5">[4]Заголовок!#REF!</definedName>
    <definedName name="SCOPE_FORM46_EE1_ZAG_KOD">[4]Заголовок!#REF!</definedName>
    <definedName name="SCOPE_FRML" localSheetId="5">#REF!,#REF!,'2.1.5 Рег. долги (заявка)'!P1_SCOPE_FRML</definedName>
    <definedName name="SCOPE_FRML">#REF!,#REF!,P1_SCOPE_FRML</definedName>
    <definedName name="SCOPE_FST7" localSheetId="5">#REF!,#REF!,#REF!,#REF!,'2.1.5 Рег. долги (заявка)'!P1_SCOPE_FST7</definedName>
    <definedName name="SCOPE_FST7">#REF!,#REF!,#REF!,#REF!,P1_SCOPE_FST7</definedName>
    <definedName name="SCOPE_FULL_LOAD" localSheetId="5">#N/A</definedName>
    <definedName name="SCOPE_FULL_LOAD">[0]!P16_SCOPE_FULL_LOAD,[0]!P17_SCOPE_FULL_LOAD</definedName>
    <definedName name="SCOPE_IND" localSheetId="5">#REF!,#REF!,'2.1.5 Рег. долги (заявка)'!P1_SCOPE_IND,'2.1.5 Рег. долги (заявка)'!P2_SCOPE_IND,'2.1.5 Рег. долги (заявка)'!P3_SCOPE_IND,'2.1.5 Рег. долги (заявка)'!P4_SCOPE_IND</definedName>
    <definedName name="SCOPE_IND">#REF!,#REF!,P1_SCOPE_IND,P2_SCOPE_IND,P3_SCOPE_IND,P4_SCOPE_IND</definedName>
    <definedName name="SCOPE_IND2" localSheetId="5">#REF!,#REF!,#REF!,'2.1.5 Рег. долги (заявка)'!P1_SCOPE_IND2,'2.1.5 Рег. долги (заявка)'!P2_SCOPE_IND2,'2.1.5 Рег. долги (заявка)'!P3_SCOPE_IND2,'2.1.5 Рег. долги (заявка)'!P4_SCOPE_IND2</definedName>
    <definedName name="SCOPE_IND2">#REF!,#REF!,#REF!,P1_SCOPE_IND2,P2_SCOPE_IND2,P3_SCOPE_IND2,P4_SCOPE_IND2</definedName>
    <definedName name="SCOPE_JAN" localSheetId="5">#REF!</definedName>
    <definedName name="SCOPE_JAN">#REF!</definedName>
    <definedName name="SCOPE_JUL" localSheetId="5">#REF!</definedName>
    <definedName name="SCOPE_JUL">#REF!</definedName>
    <definedName name="SCOPE_JUN" localSheetId="5">#REF!</definedName>
    <definedName name="SCOPE_JUN">#REF!</definedName>
    <definedName name="scope_ld" localSheetId="5">#REF!</definedName>
    <definedName name="scope_ld">#REF!</definedName>
    <definedName name="SCOPE_LOAD" localSheetId="5">#REF!</definedName>
    <definedName name="SCOPE_LOAD">#REF!</definedName>
    <definedName name="SCOPE_LOAD_FUEL" localSheetId="5">#REF!</definedName>
    <definedName name="SCOPE_LOAD_FUEL">#REF!</definedName>
    <definedName name="SCOPE_LOAD1" localSheetId="5">#REF!</definedName>
    <definedName name="SCOPE_LOAD1">#REF!</definedName>
    <definedName name="SCOPE_LOAD2">'[27]Стоимость ЭЭ'!$G$111:$AN$113,'[27]Стоимость ЭЭ'!$G$93:$AN$95,'[27]Стоимость ЭЭ'!$G$51:$AN$53</definedName>
    <definedName name="SCOPE_MAR" localSheetId="5">#REF!</definedName>
    <definedName name="SCOPE_MAR">#REF!</definedName>
    <definedName name="SCOPE_MAY" localSheetId="5">#REF!</definedName>
    <definedName name="SCOPE_MAY">#REF!</definedName>
    <definedName name="SCOPE_MO" localSheetId="5">[28]Справочники!$K$6:$K$742,[28]Справочники!#REF!</definedName>
    <definedName name="SCOPE_MO">[28]Справочники!$K$6:$K$742,[28]Справочники!#REF!</definedName>
    <definedName name="SCOPE_MUPS" localSheetId="5">[28]Свод!#REF!,[28]Свод!#REF!</definedName>
    <definedName name="SCOPE_MUPS">[28]Свод!#REF!,[28]Свод!#REF!</definedName>
    <definedName name="SCOPE_MUPS_NAMES" localSheetId="5">[28]Свод!#REF!,[28]Свод!#REF!</definedName>
    <definedName name="SCOPE_MUPS_NAMES">[28]Свод!#REF!,[28]Свод!#REF!</definedName>
    <definedName name="SCOPE_NALOG">[29]Справочники!$R$3:$R$4</definedName>
    <definedName name="SCOPE_NOTIND" localSheetId="5">'2.1.5 Рег. долги (заявка)'!P1_SCOPE_NOTIND,'2.1.5 Рег. долги (заявка)'!P2_SCOPE_NOTIND,'2.1.5 Рег. долги (заявка)'!P3_SCOPE_NOTIND,'2.1.5 Рег. долги (заявка)'!P4_SCOPE_NOTIND,'2.1.5 Рег. долги (заявка)'!P5_SCOPE_NOTIND,'2.1.5 Рег. долги (заявка)'!P6_SCOPE_NOTIND,'2.1.5 Рег. долги (заявка)'!P7_SCOPE_NOTIND,'2.1.5 Рег. долги (заявка)'!P8_SCOPE_NOTIND</definedName>
    <definedName name="SCOPE_NOTIND">P1_SCOPE_NOTIND,P2_SCOPE_NOTIND,P3_SCOPE_NOTIND,P4_SCOPE_NOTIND,P5_SCOPE_NOTIND,P6_SCOPE_NOTIND,P7_SCOPE_NOTIND,P8_SCOPE_NOTIND</definedName>
    <definedName name="SCOPE_NotInd2" localSheetId="5">'2.1.5 Рег. долги (заявка)'!P4_SCOPE_NotInd2,'2.1.5 Рег. долги (заявка)'!P5_SCOPE_NotInd2,'2.1.5 Рег. долги (заявка)'!P6_SCOPE_NotInd2,'2.1.5 Рег. долги (заявка)'!P7_SCOPE_NotInd2</definedName>
    <definedName name="SCOPE_NotInd2">P4_SCOPE_NotInd2,P5_SCOPE_NotInd2,P6_SCOPE_NotInd2,P7_SCOPE_NotInd2</definedName>
    <definedName name="SCOPE_NotInd3" localSheetId="5">#REF!,#REF!,#REF!,'2.1.5 Рег. долги (заявка)'!P1_SCOPE_NotInd3,'2.1.5 Рег. долги (заявка)'!P2_SCOPE_NotInd3</definedName>
    <definedName name="SCOPE_NotInd3">#REF!,#REF!,#REF!,P1_SCOPE_NotInd3,P2_SCOPE_NotInd3</definedName>
    <definedName name="SCOPE_NOV" localSheetId="5">#REF!</definedName>
    <definedName name="SCOPE_NOV">#REF!</definedName>
    <definedName name="SCOPE_OCT" localSheetId="5">#REF!</definedName>
    <definedName name="SCOPE_OCT">#REF!</definedName>
    <definedName name="SCOPE_ORE" localSheetId="5">#REF!</definedName>
    <definedName name="SCOPE_ORE">#REF!</definedName>
    <definedName name="SCOPE_OUTD">[7]FST5!$G$23:$G$30,[7]FST5!$G$32:$G$35,[7]FST5!$G$37,[7]FST5!$G$39:$G$45,[7]FST5!$G$47,[7]FST5!$G$49,[7]FST5!$G$5:$G$21</definedName>
    <definedName name="SCOPE_PER_LD" localSheetId="5">#REF!</definedName>
    <definedName name="SCOPE_PER_LD">#REF!</definedName>
    <definedName name="SCOPE_PER_PRT" localSheetId="5">#N/A</definedName>
    <definedName name="SCOPE_PER_PRT">[0]!P5_SCOPE_PER_PRT,[0]!P6_SCOPE_PER_PRT,[0]!P7_SCOPE_PER_PRT,[0]!P8_SCOPE_PER_PRT</definedName>
    <definedName name="SCOPE_PRD" localSheetId="5">#REF!</definedName>
    <definedName name="SCOPE_PRD">#REF!</definedName>
    <definedName name="SCOPE_PRD_ET" localSheetId="5">#REF!</definedName>
    <definedName name="SCOPE_PRD_ET">#REF!</definedName>
    <definedName name="SCOPE_PRD_ET2" localSheetId="5">#REF!</definedName>
    <definedName name="SCOPE_PRD_ET2">#REF!</definedName>
    <definedName name="SCOPE_PRT" localSheetId="5">#REF!,#REF!,#REF!,#REF!,#REF!,#REF!</definedName>
    <definedName name="SCOPE_PRT">#REF!,#REF!,#REF!,#REF!,#REF!,#REF!</definedName>
    <definedName name="SCOPE_PRZ" localSheetId="5">#REF!</definedName>
    <definedName name="SCOPE_PRZ">#REF!</definedName>
    <definedName name="SCOPE_PRZ_ET" localSheetId="5">#REF!</definedName>
    <definedName name="SCOPE_PRZ_ET">#REF!</definedName>
    <definedName name="SCOPE_PRZ_ET2" localSheetId="5">#REF!</definedName>
    <definedName name="SCOPE_PRZ_ET2">#REF!</definedName>
    <definedName name="SCOPE_REGIONS" localSheetId="5">#REF!</definedName>
    <definedName name="SCOPE_REGIONS">#REF!</definedName>
    <definedName name="SCOPE_REGLD" localSheetId="5">#REF!</definedName>
    <definedName name="SCOPE_REGLD">#REF!</definedName>
    <definedName name="SCOPE_RG" localSheetId="5">#REF!</definedName>
    <definedName name="SCOPE_RG">#REF!</definedName>
    <definedName name="SCOPE_SAVE2" localSheetId="5">#REF!,#REF!,#REF!,#REF!,#REF!,'2.1.5 Рег. долги (заявка)'!P1_SCOPE_SAVE2,'2.1.5 Рег. долги (заявка)'!P2_SCOPE_SAVE2</definedName>
    <definedName name="SCOPE_SAVE2">#REF!,#REF!,#REF!,#REF!,#REF!,P1_SCOPE_SAVE2,P2_SCOPE_SAVE2</definedName>
    <definedName name="SCOPE_SBTLD" localSheetId="5">#REF!</definedName>
    <definedName name="SCOPE_SBTLD">#REF!</definedName>
    <definedName name="SCOPE_SEP" localSheetId="5">#REF!</definedName>
    <definedName name="SCOPE_SEP">#REF!</definedName>
    <definedName name="SCOPE_SETLD" localSheetId="5">#REF!</definedName>
    <definedName name="SCOPE_SETLD">#REF!</definedName>
    <definedName name="SCOPE_SPR_PRT">[23]Справочники!$D$21:$J$22,[23]Справочники!$E$13:$I$14,[23]Справочники!$F$27:$H$28</definedName>
    <definedName name="SCOPE_SS" localSheetId="5">#REF!,#REF!,#REF!,#REF!,#REF!,#REF!</definedName>
    <definedName name="SCOPE_SS">#REF!,#REF!,#REF!,#REF!,#REF!,#REF!</definedName>
    <definedName name="SCOPE_SS2" localSheetId="5">#REF!</definedName>
    <definedName name="SCOPE_SS2">#REF!</definedName>
    <definedName name="SCOPE_SV_LD1" localSheetId="5">#REF!,#REF!,#REF!,#REF!,#REF!,'2.1.5 Рег. долги (заявка)'!P1_SCOPE_SV_LD1</definedName>
    <definedName name="SCOPE_SV_LD1">#REF!,#REF!,#REF!,#REF!,#REF!,P1_SCOPE_SV_LD1</definedName>
    <definedName name="SCOPE_SV_LD2" localSheetId="5">#REF!</definedName>
    <definedName name="SCOPE_SV_LD2">#REF!</definedName>
    <definedName name="SCOPE_SV_PRT" localSheetId="5">'2.1.5 Рег. долги (заявка)'!P1_SCOPE_SV_PRT,'2.1.5 Рег. долги (заявка)'!P2_SCOPE_SV_PRT,'2.1.5 Рег. долги (заявка)'!P3_SCOPE_SV_PRT</definedName>
    <definedName name="SCOPE_SV_PRT">P1_SCOPE_SV_PRT,P2_SCOPE_SV_PRT,P3_SCOPE_SV_PRT</definedName>
    <definedName name="SCOPE_SVOD">[30]Свод!$K$34,[30]Свод!$D$4:$K$31</definedName>
    <definedName name="SCOPE_TEST" localSheetId="5">#REF!</definedName>
    <definedName name="SCOPE_TEST">#REF!</definedName>
    <definedName name="SCOPE_TP">[7]FST5!$L$12:$L$23,[7]FST5!$L$5:$L$8</definedName>
    <definedName name="SCOPE_YEAR" localSheetId="5">#REF!</definedName>
    <definedName name="SCOPE_YEAR">#REF!</definedName>
    <definedName name="SCOPE10" localSheetId="5">#REF!</definedName>
    <definedName name="SCOPE10">#REF!</definedName>
    <definedName name="SCOPE11" localSheetId="5">#REF!</definedName>
    <definedName name="SCOPE11">#REF!</definedName>
    <definedName name="SCOPE12" localSheetId="5">#REF!</definedName>
    <definedName name="SCOPE12">#REF!</definedName>
    <definedName name="SCOPE2" localSheetId="5">#REF!</definedName>
    <definedName name="SCOPE2">#REF!</definedName>
    <definedName name="SCOPE3" localSheetId="5">#REF!</definedName>
    <definedName name="SCOPE3">#REF!</definedName>
    <definedName name="SCOPE4" localSheetId="5">#REF!</definedName>
    <definedName name="SCOPE4">#REF!</definedName>
    <definedName name="SCOPE5" localSheetId="5">#REF!</definedName>
    <definedName name="SCOPE5">#REF!</definedName>
    <definedName name="SCOPE6" localSheetId="5">#REF!</definedName>
    <definedName name="SCOPE6">#REF!</definedName>
    <definedName name="SCOPE7" localSheetId="5">#REF!</definedName>
    <definedName name="SCOPE7">#REF!</definedName>
    <definedName name="SCOPE8" localSheetId="5">#REF!</definedName>
    <definedName name="SCOPE8">#REF!</definedName>
    <definedName name="SCOPE9" localSheetId="5">#REF!</definedName>
    <definedName name="SCOPE9">#REF!</definedName>
    <definedName name="sdf" localSheetId="5">#REF!</definedName>
    <definedName name="sdf">#REF!</definedName>
    <definedName name="SEP" localSheetId="5">#REF!</definedName>
    <definedName name="SEP">#REF!</definedName>
    <definedName name="SET_ET" localSheetId="5">#REF!</definedName>
    <definedName name="SET_ET">#REF!</definedName>
    <definedName name="SET_PROT" localSheetId="5">#REF!,#REF!,#REF!,#REF!,#REF!,'2.1.5 Рег. долги (заявка)'!P1_SET_PROT</definedName>
    <definedName name="SET_PROT">#REF!,#REF!,#REF!,#REF!,#REF!,P1_SET_PROT</definedName>
    <definedName name="SET_PRT" localSheetId="5">#REF!,#REF!,#REF!,#REF!,'2.1.5 Рег. долги (заявка)'!P1_SET_PRT</definedName>
    <definedName name="SET_PRT">#REF!,#REF!,#REF!,#REF!,P1_SET_PRT</definedName>
    <definedName name="SETcom" localSheetId="5">#REF!</definedName>
    <definedName name="SETcom">#REF!</definedName>
    <definedName name="Sheet2?prefix?">"H"</definedName>
    <definedName name="smet" localSheetId="27" hidden="1">{#N/A,#N/A,FALSE,"Себестоимсть-97"}</definedName>
    <definedName name="smet" hidden="1">{#N/A,#N/A,FALSE,"Себестоимсть-97"}</definedName>
    <definedName name="SoprMat_List21_3" localSheetId="5">#REF!</definedName>
    <definedName name="SoprMat_List21_3">#REF!</definedName>
    <definedName name="SP_OPT" localSheetId="5">#REF!</definedName>
    <definedName name="SP_OPT">#REF!</definedName>
    <definedName name="SP_OPT_ET" localSheetId="5">[4]TEHSHEET!#REF!</definedName>
    <definedName name="SP_OPT_ET">[4]TEHSHEET!#REF!</definedName>
    <definedName name="SP_ROZN" localSheetId="5">#REF!</definedName>
    <definedName name="SP_ROZN">#REF!</definedName>
    <definedName name="SP_ROZN_ET" localSheetId="5">[4]TEHSHEET!#REF!</definedName>
    <definedName name="SP_ROZN_ET">[4]TEHSHEET!#REF!</definedName>
    <definedName name="SP_SC_1" localSheetId="5">#REF!</definedName>
    <definedName name="SP_SC_1">#REF!</definedName>
    <definedName name="SP_SC_2" localSheetId="5">#REF!</definedName>
    <definedName name="SP_SC_2">#REF!</definedName>
    <definedName name="SP_SC_3" localSheetId="5">#REF!</definedName>
    <definedName name="SP_SC_3">#REF!</definedName>
    <definedName name="SP_SC_4" localSheetId="5">#REF!</definedName>
    <definedName name="SP_SC_4">#REF!</definedName>
    <definedName name="SP_SC_5" localSheetId="5">#REF!</definedName>
    <definedName name="SP_SC_5">#REF!</definedName>
    <definedName name="SP_ST_OPT" localSheetId="5">[4]TEHSHEET!#REF!</definedName>
    <definedName name="SP_ST_OPT">[4]TEHSHEET!#REF!</definedName>
    <definedName name="SP_ST_ROZN" localSheetId="5">[4]TEHSHEET!#REF!</definedName>
    <definedName name="SP_ST_ROZN">[4]TEHSHEET!#REF!</definedName>
    <definedName name="SPR_ET" localSheetId="5">[4]TEHSHEET!#REF!</definedName>
    <definedName name="SPR_ET">[4]TEHSHEET!#REF!</definedName>
    <definedName name="SPR_GES_ET" localSheetId="5">#REF!</definedName>
    <definedName name="SPR_GES_ET">#REF!</definedName>
    <definedName name="SPR_GRES_ET" localSheetId="5">#REF!</definedName>
    <definedName name="SPR_GRES_ET">#REF!</definedName>
    <definedName name="SPR_OTH_ET" localSheetId="5">#REF!</definedName>
    <definedName name="SPR_OTH_ET">#REF!</definedName>
    <definedName name="SPR_PROT" localSheetId="5">#REF!,#REF!</definedName>
    <definedName name="SPR_PROT">#REF!,#REF!</definedName>
    <definedName name="SPR_SCOPE" localSheetId="5">#REF!</definedName>
    <definedName name="SPR_SCOPE">#REF!</definedName>
    <definedName name="SPR_TES_ET" localSheetId="5">#REF!</definedName>
    <definedName name="SPR_TES_ET">#REF!</definedName>
    <definedName name="SPRAV_PROT">[28]Справочники!$E$6,[28]Справочники!$D$11:$D$902,[28]Справочники!$E$3</definedName>
    <definedName name="sq" localSheetId="5">#REF!</definedName>
    <definedName name="sq">#REF!</definedName>
    <definedName name="ss">'[10]23'!$A$60:$A$62,'[10]23'!$F$60:$J$62,'[10]23'!$O$60:$P$62,'[10]23'!$A$9:$A$25,P1_T23_Protection</definedName>
    <definedName name="T0?axis?ПРД?БАЗ">'[31]0'!$I$7:$J$112,'[31]0'!$F$7:$G$112</definedName>
    <definedName name="T0?axis?ПРД?ПРЕД">'[31]0'!$K$7:$L$112,'[31]0'!$D$7:$E$112</definedName>
    <definedName name="T0?axis?ПРД?РЕГ" localSheetId="5">#REF!</definedName>
    <definedName name="T0?axis?ПРД?РЕГ">#REF!</definedName>
    <definedName name="T0?axis?ПФ?ПЛАН">'[31]0'!$I$7:$I$112,'[31]0'!$D$7:$D$112,'[31]0'!$K$7:$K$112,'[31]0'!$F$7:$F$112</definedName>
    <definedName name="T0?axis?ПФ?ФАКТ">'[31]0'!$J$7:$J$112,'[31]0'!$E$7:$E$112,'[31]0'!$L$7:$L$112,'[31]0'!$G$7:$G$112</definedName>
    <definedName name="T0?Data">'[31]0'!$D$8:$L$52,   '[31]0'!$D$54:$L$59,   '[31]0'!$D$63:$L$64,   '[31]0'!$D$68:$L$70,   '[31]0'!$D$72:$L$74,   '[31]0'!$D$77:$L$92,   '[31]0'!$D$95:$L$97,   '[31]0'!$D$99:$L$104,   '[31]0'!$D$107:$L$108,   '[31]0'!$D$111:$L$112</definedName>
    <definedName name="T0?item_ext?РОСТ" localSheetId="5">#REF!</definedName>
    <definedName name="T0?item_ext?РОСТ">#REF!</definedName>
    <definedName name="T0?L0.1" localSheetId="5">#REF!</definedName>
    <definedName name="T0?L0.1">#REF!</definedName>
    <definedName name="T0?L0.2" localSheetId="5">#REF!</definedName>
    <definedName name="T0?L0.2">#REF!</definedName>
    <definedName name="T0?L1" localSheetId="5">#REF!</definedName>
    <definedName name="T0?L1">#REF!</definedName>
    <definedName name="T0?L10" localSheetId="5">#REF!</definedName>
    <definedName name="T0?L10">#REF!</definedName>
    <definedName name="T0?L10.1" localSheetId="5">#REF!</definedName>
    <definedName name="T0?L10.1">#REF!</definedName>
    <definedName name="T0?L10.2" localSheetId="5">#REF!</definedName>
    <definedName name="T0?L10.2">#REF!</definedName>
    <definedName name="T0?L10.3" localSheetId="5">#REF!</definedName>
    <definedName name="T0?L10.3">#REF!</definedName>
    <definedName name="T0?L10.4" localSheetId="5">#REF!</definedName>
    <definedName name="T0?L10.4">#REF!</definedName>
    <definedName name="T0?L10.5" localSheetId="5">#REF!</definedName>
    <definedName name="T0?L10.5">#REF!</definedName>
    <definedName name="T0?L11" localSheetId="5">#REF!</definedName>
    <definedName name="T0?L11">#REF!</definedName>
    <definedName name="T0?L12" localSheetId="5">#REF!</definedName>
    <definedName name="T0?L12">#REF!</definedName>
    <definedName name="T0?L13" localSheetId="5">#REF!</definedName>
    <definedName name="T0?L13">#REF!</definedName>
    <definedName name="T0?L13.1" localSheetId="5">#REF!</definedName>
    <definedName name="T0?L13.1">#REF!</definedName>
    <definedName name="T0?L13.2" localSheetId="5">#REF!</definedName>
    <definedName name="T0?L13.2">#REF!</definedName>
    <definedName name="T0?L14" localSheetId="5">#REF!</definedName>
    <definedName name="T0?L14">#REF!</definedName>
    <definedName name="T0?L14.1" localSheetId="5">#REF!</definedName>
    <definedName name="T0?L14.1">#REF!</definedName>
    <definedName name="T0?L14.2" localSheetId="5">#REF!</definedName>
    <definedName name="T0?L14.2">#REF!</definedName>
    <definedName name="T0?L15" localSheetId="5">#REF!</definedName>
    <definedName name="T0?L15">#REF!</definedName>
    <definedName name="T0?L15.1" localSheetId="5">#REF!</definedName>
    <definedName name="T0?L15.1">#REF!</definedName>
    <definedName name="T0?L15.2" localSheetId="5">#REF!</definedName>
    <definedName name="T0?L15.2">#REF!</definedName>
    <definedName name="T0?L15.2.1" localSheetId="5">#REF!</definedName>
    <definedName name="T0?L15.2.1">#REF!</definedName>
    <definedName name="T0?L15.2.2" localSheetId="5">#REF!</definedName>
    <definedName name="T0?L15.2.2">#REF!</definedName>
    <definedName name="T0?L16" localSheetId="5">#REF!</definedName>
    <definedName name="T0?L16">#REF!</definedName>
    <definedName name="T0?L17" localSheetId="5">#REF!</definedName>
    <definedName name="T0?L17">#REF!</definedName>
    <definedName name="T0?L17.1" localSheetId="5">#REF!</definedName>
    <definedName name="T0?L17.1">#REF!</definedName>
    <definedName name="T0?L18" localSheetId="5">#REF!</definedName>
    <definedName name="T0?L18">#REF!</definedName>
    <definedName name="T0?L19" localSheetId="5">#REF!</definedName>
    <definedName name="T0?L19">#REF!</definedName>
    <definedName name="T0?L2" localSheetId="5">#REF!</definedName>
    <definedName name="T0?L2">#REF!</definedName>
    <definedName name="T0?L20" localSheetId="5">#REF!</definedName>
    <definedName name="T0?L20">#REF!</definedName>
    <definedName name="T0?L21" localSheetId="5">#REF!</definedName>
    <definedName name="T0?L21">#REF!</definedName>
    <definedName name="T0?L22" localSheetId="5">#REF!</definedName>
    <definedName name="T0?L22">#REF!</definedName>
    <definedName name="T0?L22.1" localSheetId="5">#REF!</definedName>
    <definedName name="T0?L22.1">#REF!</definedName>
    <definedName name="T0?L22.2" localSheetId="5">#REF!</definedName>
    <definedName name="T0?L22.2">#REF!</definedName>
    <definedName name="T0?L23" localSheetId="5">#REF!</definedName>
    <definedName name="T0?L23">#REF!</definedName>
    <definedName name="T0?L24" localSheetId="5">#REF!</definedName>
    <definedName name="T0?L24">#REF!</definedName>
    <definedName name="T0?L24.1" localSheetId="5">#REF!</definedName>
    <definedName name="T0?L24.1">#REF!</definedName>
    <definedName name="T0?L24.2" localSheetId="5">#REF!</definedName>
    <definedName name="T0?L24.2">#REF!</definedName>
    <definedName name="T0?L25" localSheetId="5">#REF!</definedName>
    <definedName name="T0?L25">#REF!</definedName>
    <definedName name="T0?L25.1" localSheetId="5">#REF!</definedName>
    <definedName name="T0?L25.1">#REF!</definedName>
    <definedName name="T0?L25.1.1" localSheetId="5">#REF!</definedName>
    <definedName name="T0?L25.1.1">#REF!</definedName>
    <definedName name="T0?L25.1.2" localSheetId="5">#REF!</definedName>
    <definedName name="T0?L25.1.2">#REF!</definedName>
    <definedName name="T0?L25.2" localSheetId="5">#REF!</definedName>
    <definedName name="T0?L25.2">#REF!</definedName>
    <definedName name="T0?L25.3" localSheetId="5">#REF!</definedName>
    <definedName name="T0?L25.3">#REF!</definedName>
    <definedName name="T0?L26.1" localSheetId="5">#REF!</definedName>
    <definedName name="T0?L26.1">#REF!</definedName>
    <definedName name="T0?L26.2" localSheetId="5">#REF!</definedName>
    <definedName name="T0?L26.2">#REF!</definedName>
    <definedName name="T0?L27.1" localSheetId="5">#REF!</definedName>
    <definedName name="T0?L27.1">#REF!</definedName>
    <definedName name="T0?L27.2" localSheetId="5">#REF!</definedName>
    <definedName name="T0?L27.2">#REF!</definedName>
    <definedName name="T0?L3" localSheetId="5">#REF!</definedName>
    <definedName name="T0?L3">#REF!</definedName>
    <definedName name="T0?L4" localSheetId="5">#REF!</definedName>
    <definedName name="T0?L4">#REF!</definedName>
    <definedName name="T0?L5" localSheetId="5">#REF!</definedName>
    <definedName name="T0?L5">#REF!</definedName>
    <definedName name="T0?L6" localSheetId="5">#REF!</definedName>
    <definedName name="T0?L6">#REF!</definedName>
    <definedName name="T0?L7" localSheetId="5">#REF!</definedName>
    <definedName name="T0?L7">#REF!</definedName>
    <definedName name="T0?L7.1" localSheetId="5">#REF!</definedName>
    <definedName name="T0?L7.1">#REF!</definedName>
    <definedName name="T0?L7.1.2" localSheetId="5">#REF!</definedName>
    <definedName name="T0?L7.1.2">#REF!</definedName>
    <definedName name="T0?L7.1.3" localSheetId="5">#REF!</definedName>
    <definedName name="T0?L7.1.3">#REF!</definedName>
    <definedName name="T0?L7.2" localSheetId="5">#REF!</definedName>
    <definedName name="T0?L7.2">#REF!</definedName>
    <definedName name="T0?L7.3" localSheetId="5">#REF!</definedName>
    <definedName name="T0?L7.3">#REF!</definedName>
    <definedName name="T0?L7.4" localSheetId="5">#REF!</definedName>
    <definedName name="T0?L7.4">#REF!</definedName>
    <definedName name="T0?L7.5" localSheetId="5">#REF!</definedName>
    <definedName name="T0?L7.5">#REF!</definedName>
    <definedName name="T0?L7.6" localSheetId="5">#REF!</definedName>
    <definedName name="T0?L7.6">#REF!</definedName>
    <definedName name="T0?L7.7" localSheetId="5">#REF!</definedName>
    <definedName name="T0?L7.7">#REF!</definedName>
    <definedName name="T0?L7.7.1" localSheetId="5">#REF!</definedName>
    <definedName name="T0?L7.7.1">#REF!</definedName>
    <definedName name="T0?L7.7.10" localSheetId="5">#REF!</definedName>
    <definedName name="T0?L7.7.10">#REF!</definedName>
    <definedName name="T0?L7.7.11" localSheetId="5">#REF!</definedName>
    <definedName name="T0?L7.7.11">#REF!</definedName>
    <definedName name="T0?L7.7.12" localSheetId="5">#REF!</definedName>
    <definedName name="T0?L7.7.12">#REF!</definedName>
    <definedName name="T0?L7.7.2" localSheetId="5">#REF!</definedName>
    <definedName name="T0?L7.7.2">#REF!</definedName>
    <definedName name="T0?L7.7.3" localSheetId="5">#REF!</definedName>
    <definedName name="T0?L7.7.3">#REF!</definedName>
    <definedName name="T0?L7.7.4" localSheetId="5">#REF!</definedName>
    <definedName name="T0?L7.7.4">#REF!</definedName>
    <definedName name="T0?L7.7.4.1" localSheetId="5">#REF!</definedName>
    <definedName name="T0?L7.7.4.1">#REF!</definedName>
    <definedName name="T0?L7.7.4.3" localSheetId="5">#REF!</definedName>
    <definedName name="T0?L7.7.4.3">#REF!</definedName>
    <definedName name="T0?L7.7.4.4" localSheetId="5">#REF!</definedName>
    <definedName name="T0?L7.7.4.4">#REF!</definedName>
    <definedName name="T0?L7.7.4.5" localSheetId="5">#REF!</definedName>
    <definedName name="T0?L7.7.4.5">#REF!</definedName>
    <definedName name="T0?L7.7.5" localSheetId="5">#REF!</definedName>
    <definedName name="T0?L7.7.5">#REF!</definedName>
    <definedName name="T0?L7.7.6" localSheetId="5">#REF!</definedName>
    <definedName name="T0?L7.7.6">#REF!</definedName>
    <definedName name="T0?L7.7.7" localSheetId="5">#REF!</definedName>
    <definedName name="T0?L7.7.7">#REF!</definedName>
    <definedName name="T0?L7.7.8" localSheetId="5">#REF!</definedName>
    <definedName name="T0?L7.7.8">#REF!</definedName>
    <definedName name="T0?L7.7.9" localSheetId="5">#REF!</definedName>
    <definedName name="T0?L7.7.9">#REF!</definedName>
    <definedName name="T0?L8" localSheetId="5">#REF!</definedName>
    <definedName name="T0?L8">#REF!</definedName>
    <definedName name="T0?L8.1" localSheetId="5">#REF!</definedName>
    <definedName name="T0?L8.1">#REF!</definedName>
    <definedName name="T0?L8.2" localSheetId="5">#REF!</definedName>
    <definedName name="T0?L8.2">#REF!</definedName>
    <definedName name="T0?L8.3" localSheetId="5">#REF!</definedName>
    <definedName name="T0?L8.3">#REF!</definedName>
    <definedName name="T0?L8.4" localSheetId="5">#REF!</definedName>
    <definedName name="T0?L8.4">#REF!</definedName>
    <definedName name="T0?L8.5" localSheetId="5">#REF!</definedName>
    <definedName name="T0?L8.5">#REF!</definedName>
    <definedName name="T0?L8.6" localSheetId="5">#REF!</definedName>
    <definedName name="T0?L8.6">#REF!</definedName>
    <definedName name="T0?L9" localSheetId="5">#REF!</definedName>
    <definedName name="T0?L9">#REF!</definedName>
    <definedName name="T0?L9.1" localSheetId="5">#REF!</definedName>
    <definedName name="T0?L9.1">#REF!</definedName>
    <definedName name="T0?L9.2" localSheetId="5">#REF!</definedName>
    <definedName name="T0?L9.2">#REF!</definedName>
    <definedName name="T0?L9.3" localSheetId="5">#REF!</definedName>
    <definedName name="T0?L9.3">#REF!</definedName>
    <definedName name="T0?L9.3.1" localSheetId="5">#REF!</definedName>
    <definedName name="T0?L9.3.1">#REF!</definedName>
    <definedName name="T0?L9.3.2" localSheetId="5">#REF!</definedName>
    <definedName name="T0?L9.3.2">#REF!</definedName>
    <definedName name="T0?Name" localSheetId="5">#REF!</definedName>
    <definedName name="T0?Name">#REF!</definedName>
    <definedName name="T0?Table" localSheetId="5">#REF!</definedName>
    <definedName name="T0?Table">#REF!</definedName>
    <definedName name="T0?Title" localSheetId="5">#REF!</definedName>
    <definedName name="T0?Title">#REF!</definedName>
    <definedName name="T0?unit?МВТ">'[31]0'!$D$8:$H$8,   '[31]0'!$D$86:$H$86</definedName>
    <definedName name="T0?unit?МКВТЧ" localSheetId="5">#REF!</definedName>
    <definedName name="T0?unit?МКВТЧ">#REF!</definedName>
    <definedName name="T0?unit?ПРЦ">'[31]0'!$D$87:$H$88,   '[31]0'!$D$96:$H$97,   '[31]0'!$D$107:$H$108,   '[31]0'!$D$111:$H$112,   '[31]0'!$I$7:$L$112</definedName>
    <definedName name="T0?unit?РУБ.ГКАЛ">'[31]0'!$D$89:$H$89,   '[31]0'!$D$92:$H$92</definedName>
    <definedName name="T0?unit?РУБ.МВТ.МЕС" localSheetId="5">#REF!</definedName>
    <definedName name="T0?unit?РУБ.МВТ.МЕС">#REF!</definedName>
    <definedName name="T0?unit?РУБ.ТКВТЧ" localSheetId="5">#REF!</definedName>
    <definedName name="T0?unit?РУБ.ТКВТЧ">#REF!</definedName>
    <definedName name="T0?unit?ТГКАЛ" localSheetId="5">#REF!</definedName>
    <definedName name="T0?unit?ТГКАЛ">#REF!</definedName>
    <definedName name="T0?unit?ТРУБ">'[31]0'!$D$14:$H$52,   '[31]0'!$D$54:$H$59,   '[31]0'!$D$63:$H$64,   '[31]0'!$D$68:$H$70,   '[31]0'!$D$72:$H$74,   '[31]0'!$D$77:$H$77,   '[31]0'!$D$79:$H$81,   '[31]0'!$D$90:$H$91,   '[31]0'!$D$99:$H$104,   '[31]0'!$D$78:$H$78</definedName>
    <definedName name="T1?axis?ПРД?БАЗ">'[31]1'!$I$6:$J$23,'[31]1'!$F$6:$G$23</definedName>
    <definedName name="T1?axis?ПРД?ПРЕД">'[31]1'!$K$6:$L$23,'[31]1'!$D$6:$E$23</definedName>
    <definedName name="T1?axis?ПРД?РЕГ" localSheetId="5">#REF!</definedName>
    <definedName name="T1?axis?ПРД?РЕГ">#REF!</definedName>
    <definedName name="T1?axis?ПФ?ПЛАН">'[31]1'!$I$6:$I$23,'[31]1'!$D$6:$D$23,'[31]1'!$K$6:$K$23,'[31]1'!$F$6:$F$23</definedName>
    <definedName name="T1?axis?ПФ?ФАКТ">'[31]1'!$J$6:$J$23,'[31]1'!$E$6:$E$23,'[31]1'!$L$6:$L$23,'[31]1'!$G$6:$G$23</definedName>
    <definedName name="T1?Columns" localSheetId="5">#REF!</definedName>
    <definedName name="T1?Columns">#REF!</definedName>
    <definedName name="T1?Data">'[31]1'!$D$6:$L$12,   '[31]1'!$D$14:$L$18,   '[31]1'!$D$20:$L$23</definedName>
    <definedName name="T1?item_ext?РОСТ" localSheetId="5">#REF!</definedName>
    <definedName name="T1?item_ext?РОСТ">#REF!</definedName>
    <definedName name="T1?L1" localSheetId="5">#REF!</definedName>
    <definedName name="T1?L1">#REF!</definedName>
    <definedName name="T1?L2" localSheetId="5">#REF!</definedName>
    <definedName name="T1?L2">#REF!</definedName>
    <definedName name="T1?L3" localSheetId="5">#REF!</definedName>
    <definedName name="T1?L3">#REF!</definedName>
    <definedName name="T1?L4" localSheetId="5">#REF!</definedName>
    <definedName name="T1?L4">#REF!</definedName>
    <definedName name="T1?L5" localSheetId="5">#REF!</definedName>
    <definedName name="T1?L5">#REF!</definedName>
    <definedName name="T1?L6" localSheetId="5">#REF!</definedName>
    <definedName name="T1?L6">#REF!</definedName>
    <definedName name="T1?L7" localSheetId="5">#REF!</definedName>
    <definedName name="T1?L7">#REF!</definedName>
    <definedName name="T1?L7.1" localSheetId="5">#REF!</definedName>
    <definedName name="T1?L7.1">#REF!</definedName>
    <definedName name="T1?L7.2" localSheetId="5">#REF!</definedName>
    <definedName name="T1?L7.2">#REF!</definedName>
    <definedName name="T1?L7.3" localSheetId="5">#REF!</definedName>
    <definedName name="T1?L7.3">#REF!</definedName>
    <definedName name="T1?L7.4" localSheetId="5">#REF!</definedName>
    <definedName name="T1?L7.4">#REF!</definedName>
    <definedName name="T1?L8" localSheetId="5">#REF!</definedName>
    <definedName name="T1?L8">#REF!</definedName>
    <definedName name="T1?L8.1" localSheetId="5">#REF!</definedName>
    <definedName name="T1?L8.1">#REF!</definedName>
    <definedName name="T1?L8.2" localSheetId="5">#REF!</definedName>
    <definedName name="T1?L8.2">#REF!</definedName>
    <definedName name="T1?L8.3" localSheetId="5">#REF!</definedName>
    <definedName name="T1?L8.3">#REF!</definedName>
    <definedName name="T1?L9" localSheetId="5">#REF!</definedName>
    <definedName name="T1?L9">#REF!</definedName>
    <definedName name="T1?Name" localSheetId="5">#REF!</definedName>
    <definedName name="T1?Name">#REF!</definedName>
    <definedName name="T1?Scope" localSheetId="5">#REF!</definedName>
    <definedName name="T1?Scope">#REF!</definedName>
    <definedName name="T1?Table" localSheetId="5">#REF!</definedName>
    <definedName name="T1?Table">#REF!</definedName>
    <definedName name="T1?Title" localSheetId="5">#REF!</definedName>
    <definedName name="T1?Title">#REF!</definedName>
    <definedName name="T1?unit?МВТ" localSheetId="5">#REF!</definedName>
    <definedName name="T1?unit?МВТ">#REF!</definedName>
    <definedName name="T1?unit?ПРЦ" localSheetId="5">#REF!</definedName>
    <definedName name="T1?unit?ПРЦ">#REF!</definedName>
    <definedName name="T1_" localSheetId="5">#REF!</definedName>
    <definedName name="T1_">#REF!</definedName>
    <definedName name="T1_Protect" localSheetId="5">#N/A</definedName>
    <definedName name="T1_Protect">[0]!P15_T1_Protect,[0]!P16_T1_Protect,[0]!P17_T1_Protect,[0]!P18_T1_Protect,[0]!P19_T1_Protect</definedName>
    <definedName name="T10?axis?R?ДОГОВОР">'[31]10'!$D$9:$L$11, '[31]10'!$D$15:$L$17, '[31]10'!$D$21:$L$23, '[31]10'!$D$27:$L$29</definedName>
    <definedName name="T10?axis?R?ДОГОВОР?">'[31]10'!$B$9:$B$11, '[31]10'!$B$15:$B$17, '[31]10'!$B$21:$B$23, '[31]10'!$B$27:$B$29</definedName>
    <definedName name="T10?axis?ПРД?БАЗ">'[31]10'!$I$6:$J$31,'[31]10'!$F$6:$G$31</definedName>
    <definedName name="T10?axis?ПРД?ПРЕД">'[31]10'!$K$6:$L$31,'[31]10'!$D$6:$E$31</definedName>
    <definedName name="T10?axis?ПРД?РЕГ" localSheetId="5">#REF!</definedName>
    <definedName name="T10?axis?ПРД?РЕГ">#REF!</definedName>
    <definedName name="T10?axis?ПФ?ПЛАН">'[31]10'!$I$6:$I$31,'[31]10'!$D$6:$D$31,'[31]10'!$K$6:$K$31,'[31]10'!$F$6:$F$31</definedName>
    <definedName name="T10?axis?ПФ?ФАКТ">'[31]10'!$J$6:$J$31,'[31]10'!$E$6:$E$31,'[31]10'!$L$6:$L$31,'[31]10'!$G$6:$G$31</definedName>
    <definedName name="T10?Data">'[31]10'!$D$6:$L$7, '[31]10'!$D$9:$L$11, '[31]10'!$D$13:$L$13, '[31]10'!$D$15:$L$17, '[31]10'!$D$19:$L$19, '[31]10'!$D$21:$L$23, '[31]10'!$D$25:$L$25, '[31]10'!$D$27:$L$29, '[31]10'!$D$31:$L$31</definedName>
    <definedName name="T10?item_ext?РОСТ" localSheetId="5">#REF!</definedName>
    <definedName name="T10?item_ext?РОСТ">#REF!</definedName>
    <definedName name="T10?L1" localSheetId="5">#REF!</definedName>
    <definedName name="T10?L1">#REF!</definedName>
    <definedName name="T10?L1.1" localSheetId="5">#REF!</definedName>
    <definedName name="T10?L1.1">#REF!</definedName>
    <definedName name="T10?L1.1.x" localSheetId="5">#REF!</definedName>
    <definedName name="T10?L1.1.x">#REF!</definedName>
    <definedName name="T10?L1.2" localSheetId="5">#REF!</definedName>
    <definedName name="T10?L1.2">#REF!</definedName>
    <definedName name="T10?L1.2.x" localSheetId="5">#REF!</definedName>
    <definedName name="T10?L1.2.x">#REF!</definedName>
    <definedName name="T10?L2" localSheetId="5">#REF!</definedName>
    <definedName name="T10?L2">#REF!</definedName>
    <definedName name="T10?L2.x" localSheetId="5">#REF!</definedName>
    <definedName name="T10?L2.x">#REF!</definedName>
    <definedName name="T10?L3" localSheetId="5">#REF!</definedName>
    <definedName name="T10?L3">#REF!</definedName>
    <definedName name="T10?L3.x" localSheetId="5">#REF!</definedName>
    <definedName name="T10?L3.x">#REF!</definedName>
    <definedName name="T10?L4" localSheetId="5">#REF!</definedName>
    <definedName name="T10?L4">#REF!</definedName>
    <definedName name="T10?Name" localSheetId="5">#REF!</definedName>
    <definedName name="T10?Name">#REF!</definedName>
    <definedName name="T10?Table" localSheetId="5">#REF!</definedName>
    <definedName name="T10?Table">#REF!</definedName>
    <definedName name="T10?Title" localSheetId="5">#REF!</definedName>
    <definedName name="T10?Title">#REF!</definedName>
    <definedName name="T10?unit?ПРЦ" localSheetId="5">#REF!</definedName>
    <definedName name="T10?unit?ПРЦ">#REF!</definedName>
    <definedName name="T10?unit?ТРУБ" localSheetId="5">#REF!</definedName>
    <definedName name="T10?unit?ТРУБ">#REF!</definedName>
    <definedName name="T10_Copy1" localSheetId="5">#REF!</definedName>
    <definedName name="T10_Copy1">#REF!</definedName>
    <definedName name="T10_Copy2" localSheetId="5">#REF!</definedName>
    <definedName name="T10_Copy2">#REF!</definedName>
    <definedName name="T10_Copy3" localSheetId="5">#REF!</definedName>
    <definedName name="T10_Copy3">#REF!</definedName>
    <definedName name="T10_Copy4" localSheetId="5">#REF!</definedName>
    <definedName name="T10_Copy4">#REF!</definedName>
    <definedName name="T10_ET" localSheetId="5">[4]TEHSHEET!#REF!</definedName>
    <definedName name="T10_ET">[4]TEHSHEET!#REF!</definedName>
    <definedName name="T10_OPT" localSheetId="5">#REF!</definedName>
    <definedName name="T10_OPT">#REF!</definedName>
    <definedName name="T10_ROZN" localSheetId="5">#REF!</definedName>
    <definedName name="T10_ROZN">#REF!</definedName>
    <definedName name="T11?axis?R?ДОГОВОР">'[31]11'!$D$8:$L$11, '[31]11'!$D$15:$L$18, '[31]11'!$D$22:$L$23, '[31]11'!$D$29:$L$32, '[31]11'!$D$36:$L$39, '[31]11'!$D$43:$L$46, '[31]11'!$D$51:$L$54, '[31]11'!$D$58:$L$61, '[31]11'!$D$65:$L$68, '[31]11'!$D$72:$L$82</definedName>
    <definedName name="T11?axis?R?ДОГОВОР?">'[31]11'!$B$72:$B$82, '[31]11'!$B$65:$B$68, '[31]11'!$B$58:$B$61, '[31]11'!$B$51:$B$54, '[31]11'!$B$43:$B$46, '[31]11'!$B$36:$B$39, '[31]11'!$B$29:$B$33, '[31]11'!$B$22:$B$25, '[31]11'!$B$15:$B$18, '[31]11'!$B$8:$B$11</definedName>
    <definedName name="T11?axis?ПРД?БАЗ">'[31]11'!$I$6:$J$84,'[31]11'!$F$6:$G$84</definedName>
    <definedName name="T11?axis?ПРД?ПРЕД">'[31]11'!$K$6:$L$84,'[31]11'!$D$6:$E$84</definedName>
    <definedName name="T11?axis?ПРД?РЕГ" localSheetId="5">'[32]услуги непроизводств.'!#REF!</definedName>
    <definedName name="T11?axis?ПРД?РЕГ">'[32]услуги непроизводств.'!#REF!</definedName>
    <definedName name="T11?axis?ПФ?ПЛАН">'[31]11'!$I$6:$I$84,'[31]11'!$D$6:$D$84,'[31]11'!$K$6:$K$84,'[31]11'!$F$6:$F$84</definedName>
    <definedName name="T11?axis?ПФ?ФАКТ">'[31]11'!$J$6:$J$84,'[31]11'!$E$6:$E$84,'[31]11'!$L$6:$L$84,'[31]11'!$G$6:$G$84</definedName>
    <definedName name="T11?Data">#N/A</definedName>
    <definedName name="T11?Name" localSheetId="5">'[32]услуги непроизводств.'!#REF!</definedName>
    <definedName name="T11?Name">'[32]услуги непроизводств.'!#REF!</definedName>
    <definedName name="T11_Copy1" localSheetId="5">'[32]услуги непроизводств.'!#REF!</definedName>
    <definedName name="T11_Copy1">'[32]услуги непроизводств.'!#REF!</definedName>
    <definedName name="T11_Copy2" localSheetId="5">'[32]услуги непроизводств.'!#REF!</definedName>
    <definedName name="T11_Copy2">'[32]услуги непроизводств.'!#REF!</definedName>
    <definedName name="T11_Copy3" localSheetId="5">'[32]услуги непроизводств.'!#REF!</definedName>
    <definedName name="T11_Copy3">'[32]услуги непроизводств.'!#REF!</definedName>
    <definedName name="T11_Copy4" localSheetId="5">'[32]услуги непроизводств.'!#REF!</definedName>
    <definedName name="T11_Copy4">'[32]услуги непроизводств.'!#REF!</definedName>
    <definedName name="T11_Copy5" localSheetId="5">'[32]услуги непроизводств.'!#REF!</definedName>
    <definedName name="T11_Copy5">'[32]услуги непроизводств.'!#REF!</definedName>
    <definedName name="T11_Copy6" localSheetId="5">'[32]услуги непроизводств.'!#REF!</definedName>
    <definedName name="T11_Copy6">'[32]услуги непроизводств.'!#REF!</definedName>
    <definedName name="T11_Copy7.1" localSheetId="5">'[32]услуги непроизводств.'!#REF!</definedName>
    <definedName name="T11_Copy7.1">'[32]услуги непроизводств.'!#REF!</definedName>
    <definedName name="T11_Copy7.2" localSheetId="5">'[32]услуги непроизводств.'!#REF!</definedName>
    <definedName name="T11_Copy7.2">'[32]услуги непроизводств.'!#REF!</definedName>
    <definedName name="T11_Copy8" localSheetId="5">'[32]услуги непроизводств.'!#REF!</definedName>
    <definedName name="T11_Copy8">'[32]услуги непроизводств.'!#REF!</definedName>
    <definedName name="T11_Copy9" localSheetId="5">'[32]услуги непроизводств.'!#REF!</definedName>
    <definedName name="T11_Copy9">'[32]услуги непроизводств.'!#REF!</definedName>
    <definedName name="T12?axis?R?ДОГОВОР" localSheetId="5">#REF!</definedName>
    <definedName name="T12?axis?R?ДОГОВОР">#REF!</definedName>
    <definedName name="T12?axis?R?ДОГОВОР?" localSheetId="5">#REF!</definedName>
    <definedName name="T12?axis?R?ДОГОВОР?">#REF!</definedName>
    <definedName name="T12?axis?ПРД?БАЗ">'[31]12'!$J$6:$K$20,'[31]12'!$G$6:$H$20</definedName>
    <definedName name="T12?axis?ПРД?ПРЕД">'[31]12'!$L$6:$M$20,'[31]12'!$E$6:$F$20</definedName>
    <definedName name="T12?axis?ПРД?РЕГ" localSheetId="5">#REF!</definedName>
    <definedName name="T12?axis?ПРД?РЕГ">#REF!</definedName>
    <definedName name="T12?axis?ПФ?ПЛАН">'[31]12'!$J$6:$J$20,'[31]12'!$E$6:$E$20,'[31]12'!$L$6:$L$20,'[31]12'!$G$6:$G$20</definedName>
    <definedName name="T12?axis?ПФ?ФАКТ">'[31]12'!$K$6:$K$20,'[31]12'!$F$6:$F$20,'[31]12'!$M$6:$M$20,'[31]12'!$H$6:$H$20</definedName>
    <definedName name="T12?Data">'[31]12'!$E$6:$M$9,  '[31]12'!$E$11:$M$18,  '[31]12'!$E$20:$M$20</definedName>
    <definedName name="T12?item_ext?РОСТ" localSheetId="5">#REF!</definedName>
    <definedName name="T12?item_ext?РОСТ">#REF!</definedName>
    <definedName name="T12?L1" localSheetId="5">#REF!</definedName>
    <definedName name="T12?L1">#REF!</definedName>
    <definedName name="T12?L1.1" localSheetId="5">#REF!</definedName>
    <definedName name="T12?L1.1">#REF!</definedName>
    <definedName name="T12?L2" localSheetId="5">#REF!</definedName>
    <definedName name="T12?L2">#REF!</definedName>
    <definedName name="T12?L2.1" localSheetId="5">#REF!</definedName>
    <definedName name="T12?L2.1">#REF!</definedName>
    <definedName name="T12?L2.1.x">'[31]12'!$A$16:$M$16, '[31]12'!$A$14:$M$14, '[31]12'!$A$12:$M$12, '[31]12'!$A$18:$M$18</definedName>
    <definedName name="T12?L2.x">'[31]12'!$A$15:$M$15, '[31]12'!$A$13:$M$13, '[31]12'!$A$11:$M$11, '[31]12'!$A$17:$M$17</definedName>
    <definedName name="T12?L3" localSheetId="5">#REF!</definedName>
    <definedName name="T12?L3">#REF!</definedName>
    <definedName name="T12?Name" localSheetId="5">#REF!</definedName>
    <definedName name="T12?Name">#REF!</definedName>
    <definedName name="T12?Table" localSheetId="5">#REF!</definedName>
    <definedName name="T12?Table">#REF!</definedName>
    <definedName name="T12?Title" localSheetId="5">#REF!</definedName>
    <definedName name="T12?Title">#REF!</definedName>
    <definedName name="T12?unit?ГА">'[31]12'!$E$16:$I$16, '[31]12'!$E$14:$I$14, '[31]12'!$E$9:$I$9, '[31]12'!$E$12:$I$12, '[31]12'!$E$18:$I$18, '[31]12'!$E$7:$I$7</definedName>
    <definedName name="T12?unit?ПРЦ" localSheetId="5">#REF!</definedName>
    <definedName name="T12?unit?ПРЦ">#REF!</definedName>
    <definedName name="T12?unit?ТРУБ">'[31]12'!$E$15:$I$15, '[31]12'!$E$13:$I$13, '[31]12'!$E$6:$I$6, '[31]12'!$E$8:$I$8, '[31]12'!$E$11:$I$11, '[31]12'!$E$17:$I$17, '[31]12'!$E$20:$I$20</definedName>
    <definedName name="T12_Copy" localSheetId="5">#REF!</definedName>
    <definedName name="T12_Copy">#REF!</definedName>
    <definedName name="T13?axis?ПРД?БАЗ">'[31]13'!$I$6:$J$16,'[31]13'!$F$6:$G$16</definedName>
    <definedName name="T13?axis?ПРД?ПРЕД">'[31]13'!$K$6:$L$16,'[31]13'!$D$6:$E$16</definedName>
    <definedName name="T13?axis?ПРД?РЕГ" localSheetId="5">#REF!</definedName>
    <definedName name="T13?axis?ПРД?РЕГ">#REF!</definedName>
    <definedName name="T13?axis?ПФ?ПЛАН">'[31]13'!$I$6:$I$16,'[31]13'!$D$6:$D$16,'[31]13'!$K$6:$K$16,'[31]13'!$F$6:$F$16</definedName>
    <definedName name="T13?axis?ПФ?ФАКТ">'[31]13'!$J$6:$J$16,'[31]13'!$E$6:$E$16,'[31]13'!$L$6:$L$16,'[31]13'!$G$6:$G$16</definedName>
    <definedName name="T13?Data">'[31]13'!$D$6:$L$7, '[31]13'!$D$8:$L$8, '[31]13'!$D$9:$L$16</definedName>
    <definedName name="T13?item_ext?РОСТ" localSheetId="5">#REF!</definedName>
    <definedName name="T13?item_ext?РОСТ">#REF!</definedName>
    <definedName name="T13?L1.1" localSheetId="5">#REF!</definedName>
    <definedName name="T13?L1.1">#REF!</definedName>
    <definedName name="T13?L1.2" localSheetId="5">#REF!</definedName>
    <definedName name="T13?L1.2">#REF!</definedName>
    <definedName name="T13?L2" localSheetId="5">#REF!</definedName>
    <definedName name="T13?L2">#REF!</definedName>
    <definedName name="T13?L2.1" localSheetId="5">#REF!</definedName>
    <definedName name="T13?L2.1">#REF!</definedName>
    <definedName name="T13?L2.1.1" localSheetId="5">#REF!</definedName>
    <definedName name="T13?L2.1.1">#REF!</definedName>
    <definedName name="T13?L2.1.2" localSheetId="5">#REF!</definedName>
    <definedName name="T13?L2.1.2">#REF!</definedName>
    <definedName name="T13?L2.2" localSheetId="5">#REF!</definedName>
    <definedName name="T13?L2.2">#REF!</definedName>
    <definedName name="T13?L2.2.1" localSheetId="5">#REF!</definedName>
    <definedName name="T13?L2.2.1">#REF!</definedName>
    <definedName name="T13?L2.2.2" localSheetId="5">#REF!</definedName>
    <definedName name="T13?L2.2.2">#REF!</definedName>
    <definedName name="T13?L3" localSheetId="5">#REF!</definedName>
    <definedName name="T13?L3">#REF!</definedName>
    <definedName name="T13?L4" localSheetId="5">#REF!</definedName>
    <definedName name="T13?L4">#REF!</definedName>
    <definedName name="T13?Name" localSheetId="5">#REF!</definedName>
    <definedName name="T13?Name">#REF!</definedName>
    <definedName name="T13?Table" localSheetId="5">#REF!</definedName>
    <definedName name="T13?Table">#REF!</definedName>
    <definedName name="T13?Title" localSheetId="5">#REF!</definedName>
    <definedName name="T13?Title">#REF!</definedName>
    <definedName name="T13?unit?МКВТЧ" localSheetId="5">#REF!</definedName>
    <definedName name="T13?unit?МКВТЧ">#REF!</definedName>
    <definedName name="T13?unit?ПРЦ" localSheetId="5">#REF!</definedName>
    <definedName name="T13?unit?ПРЦ">#REF!</definedName>
    <definedName name="T13?unit?РУБ.ТМКБ">'[31]13'!$D$14:$H$14,'[31]13'!$D$11:$H$11</definedName>
    <definedName name="T13?unit?ТГКАЛ" localSheetId="5">#REF!</definedName>
    <definedName name="T13?unit?ТГКАЛ">#REF!</definedName>
    <definedName name="T13?unit?ТМКБ">'[31]13'!$D$13:$H$13,'[31]13'!$D$10:$H$10</definedName>
    <definedName name="T13?unit?ТРУБ">'[31]13'!$D$12:$H$12,'[31]13'!$D$15:$H$16,'[31]13'!$D$8:$H$9</definedName>
    <definedName name="T14?axis?R?ВРАС" localSheetId="5">#REF!</definedName>
    <definedName name="T14?axis?R?ВРАС">#REF!</definedName>
    <definedName name="T14?axis?R?ВРАС?" localSheetId="5">#REF!</definedName>
    <definedName name="T14?axis?R?ВРАС?">#REF!</definedName>
    <definedName name="T14?axis?ПРД?БАЗ">'[31]14'!$J$6:$K$20,'[31]14'!$G$6:$H$20</definedName>
    <definedName name="T14?axis?ПРД?ПРЕД">'[31]14'!$L$6:$M$20,'[31]14'!$E$6:$F$20</definedName>
    <definedName name="T14?axis?ПРД?РЕГ" localSheetId="5">#REF!</definedName>
    <definedName name="T14?axis?ПРД?РЕГ">#REF!</definedName>
    <definedName name="T14?axis?ПФ?ПЛАН">'[31]14'!$G$6:$G$20,'[31]14'!$J$6:$J$20,'[31]14'!$L$6:$L$20,'[31]14'!$E$6:$E$20</definedName>
    <definedName name="T14?axis?ПФ?ФАКТ">'[31]14'!$H$6:$H$20,'[31]14'!$K$6:$K$20,'[31]14'!$M$6:$M$20,'[31]14'!$F$6:$F$20</definedName>
    <definedName name="T14?Data">'[31]14'!$E$7:$M$18,  '[31]14'!$E$20:$M$20</definedName>
    <definedName name="T14?item_ext?РОСТ" localSheetId="5">#REF!</definedName>
    <definedName name="T14?item_ext?РОСТ">#REF!</definedName>
    <definedName name="T14?L1">'[31]14'!$A$13:$M$13, '[31]14'!$A$10:$M$10, '[31]14'!$A$7:$M$7, '[31]14'!$A$16:$M$16</definedName>
    <definedName name="T14?L1.1">'[31]14'!$A$14:$M$14, '[31]14'!$A$11:$M$11, '[31]14'!$A$8:$M$8, '[31]14'!$A$17:$M$17</definedName>
    <definedName name="T14?L1.2">'[31]14'!$A$15:$M$15, '[31]14'!$A$12:$M$12, '[31]14'!$A$9:$M$9, '[31]14'!$A$18:$M$18</definedName>
    <definedName name="T14?L2" localSheetId="5">#REF!</definedName>
    <definedName name="T14?L2">#REF!</definedName>
    <definedName name="T14?Name" localSheetId="5">#REF!</definedName>
    <definedName name="T14?Name">#REF!</definedName>
    <definedName name="T14?Table" localSheetId="5">#REF!</definedName>
    <definedName name="T14?Table">#REF!</definedName>
    <definedName name="T14?Title" localSheetId="5">#REF!</definedName>
    <definedName name="T14?Title">#REF!</definedName>
    <definedName name="T14?unit?ПРЦ">'[31]14'!$E$15:$I$15, '[31]14'!$E$12:$I$12, '[31]14'!$E$9:$I$9, '[31]14'!$E$18:$I$18, '[31]14'!$J$6:$M$20</definedName>
    <definedName name="T14?unit?ТРУБ">'[31]14'!$E$13:$I$14, '[31]14'!$E$10:$I$11, '[31]14'!$E$7:$I$8, '[31]14'!$E$16:$I$17, '[31]14'!$E$20:$I$20</definedName>
    <definedName name="T14_Copy" localSheetId="5">#REF!</definedName>
    <definedName name="T14_Copy">#REF!</definedName>
    <definedName name="T15?axis?ПРД?БАЗ">'[31]15'!$I$6:$J$11,'[31]15'!$F$6:$G$11</definedName>
    <definedName name="T15?axis?ПРД?ПРЕД">'[31]15'!$K$6:$L$11,'[31]15'!$D$6:$E$11</definedName>
    <definedName name="T15?axis?ПФ?ПЛАН">'[31]15'!$I$6:$I$11,'[31]15'!$D$6:$D$11,'[31]15'!$K$6:$K$11,'[31]15'!$F$6:$F$11</definedName>
    <definedName name="T15?axis?ПФ?ФАКТ">'[31]15'!$J$6:$J$11,'[31]15'!$E$6:$E$11,'[31]15'!$L$6:$L$11,'[31]15'!$G$6:$G$11</definedName>
    <definedName name="T15?Columns" localSheetId="5">#REF!</definedName>
    <definedName name="T15?Columns">#REF!</definedName>
    <definedName name="T15?item_ext?РОСТ" localSheetId="5">[32]экология!#REF!</definedName>
    <definedName name="T15?item_ext?РОСТ">[32]экология!#REF!</definedName>
    <definedName name="T15?ItemComments" localSheetId="5">#REF!</definedName>
    <definedName name="T15?ItemComments">#REF!</definedName>
    <definedName name="T15?Items" localSheetId="5">#REF!</definedName>
    <definedName name="T15?Items">#REF!</definedName>
    <definedName name="T15?Name" localSheetId="5">[32]экология!#REF!</definedName>
    <definedName name="T15?Name">[32]экология!#REF!</definedName>
    <definedName name="T15?Scope" localSheetId="5">#REF!</definedName>
    <definedName name="T15?Scope">#REF!</definedName>
    <definedName name="T15?unit?ПРЦ" localSheetId="5">[32]экология!#REF!</definedName>
    <definedName name="T15?unit?ПРЦ">[32]экология!#REF!</definedName>
    <definedName name="T15?ВРАС" localSheetId="5">#REF!</definedName>
    <definedName name="T15?ВРАС">#REF!</definedName>
    <definedName name="T15_Protect">'[33]15'!$E$25:$I$29,'[33]15'!$E$31:$I$34,'[33]15'!$E$36:$I$40,'[33]15'!$E$44:$I$45,'[33]15'!$E$9:$I$17,'[33]15'!$B$36:$B$40,'[33]15'!$E$19:$I$21</definedName>
    <definedName name="T16?axis?R?ДОГОВОР" localSheetId="5">#N/A</definedName>
    <definedName name="T16?axis?R?ДОГОВОР">'[31]16'!$E$40:$M$40,'[31]16'!$E$60:$M$60,'[31]16'!$E$36:$M$36,'[31]16'!$E$32:$M$32,'[31]16'!$E$28:$M$28,'[31]16'!$E$24:$M$24,'[31]16'!$E$68:$M$68,'[31]16'!$E$56:$M$56,'[31]16'!$E$20:$M$20,[0]!P1_T16?axis?R?ДОГОВОР</definedName>
    <definedName name="T16?axis?R?ДОГОВОР?" localSheetId="5">#N/A</definedName>
    <definedName name="T16?axis?R?ДОГОВОР?">'[31]16'!$A$8,'[31]16'!$A$12,'[31]16'!$A$16,[0]!P1_T16?axis?R?ДОГОВОР?</definedName>
    <definedName name="T16?axis?R?ОРГ" localSheetId="5">#REF!</definedName>
    <definedName name="T16?axis?R?ОРГ">#REF!</definedName>
    <definedName name="T16?axis?R?ОРГ?" localSheetId="5">#REF!</definedName>
    <definedName name="T16?axis?R?ОРГ?">#REF!</definedName>
    <definedName name="T16?axis?ПРД?БАЗ">'[31]16'!$J$6:$K$88,               '[31]16'!$G$6:$H$88</definedName>
    <definedName name="T16?axis?ПРД?ПРЕД">'[31]16'!$L$6:$M$88,               '[31]16'!$E$6:$F$88</definedName>
    <definedName name="T16?axis?ПРД?РЕГ" localSheetId="5">#REF!</definedName>
    <definedName name="T16?axis?ПРД?РЕГ">#REF!</definedName>
    <definedName name="T16?axis?ПФ?ПЛАН">'[31]16'!$J$6:$J$88,               '[31]16'!$E$6:$E$88,               '[31]16'!$L$6:$L$88,               '[31]16'!$G$6:$G$88</definedName>
    <definedName name="T16?axis?ПФ?ФАКТ">'[31]16'!$K$6:$K$88,               '[31]16'!$F$6:$F$88,               '[31]16'!$M$6:$M$88,               '[31]16'!$H$6:$H$88</definedName>
    <definedName name="T16?Columns" localSheetId="5">#REF!</definedName>
    <definedName name="T16?Columns">#REF!</definedName>
    <definedName name="T16?Data" localSheetId="5">#REF!</definedName>
    <definedName name="T16?Data">#REF!</definedName>
    <definedName name="T16?item_ext?РОСТ" localSheetId="5">#REF!</definedName>
    <definedName name="T16?item_ext?РОСТ">#REF!</definedName>
    <definedName name="T16?ItemComments" localSheetId="5">#REF!</definedName>
    <definedName name="T16?ItemComments">#REF!</definedName>
    <definedName name="T16?Items" localSheetId="5">#REF!</definedName>
    <definedName name="T16?Items">#REF!</definedName>
    <definedName name="T16?L1" localSheetId="5">#N/A</definedName>
    <definedName name="T16?L1">'[31]16'!$A$38:$M$38,'[31]16'!$A$58:$M$58,'[31]16'!$A$34:$M$34,'[31]16'!$A$30:$M$30,'[31]16'!$A$26:$M$26,'[31]16'!$A$22:$M$22,'[31]16'!$A$66:$M$66,'[31]16'!$A$54:$M$54,'[31]16'!$A$18:$M$18,[0]!P1_T16?L1</definedName>
    <definedName name="T16?L1.x" localSheetId="5">#N/A</definedName>
    <definedName name="T16?L1.x">'[31]16'!$A$40:$M$40,'[31]16'!$A$60:$M$60,'[31]16'!$A$36:$M$36,'[31]16'!$A$32:$M$32,'[31]16'!$A$28:$M$28,'[31]16'!$A$24:$M$24,'[31]16'!$A$68:$M$68,'[31]16'!$A$56:$M$56,'[31]16'!$A$20:$M$20,[0]!P1_T16?L1.x</definedName>
    <definedName name="T16?L2" localSheetId="5">#REF!</definedName>
    <definedName name="T16?L2">#REF!</definedName>
    <definedName name="T16?Name" localSheetId="5">#REF!</definedName>
    <definedName name="T16?Name">#REF!</definedName>
    <definedName name="T16?Scope" localSheetId="5">#REF!</definedName>
    <definedName name="T16?Scope">#REF!</definedName>
    <definedName name="T16?Table" localSheetId="5">#REF!</definedName>
    <definedName name="T16?Table">#REF!</definedName>
    <definedName name="T16?Title" localSheetId="5">#REF!</definedName>
    <definedName name="T16?Title">#REF!</definedName>
    <definedName name="T16?unit?ПРЦ" localSheetId="5">#REF!</definedName>
    <definedName name="T16?unit?ПРЦ">#REF!</definedName>
    <definedName name="T16?unit?ТРУБ" localSheetId="5">#REF!</definedName>
    <definedName name="T16?unit?ТРУБ">#REF!</definedName>
    <definedName name="T16?Units" localSheetId="5">#REF!</definedName>
    <definedName name="T16?Units">#REF!</definedName>
    <definedName name="T16_Copy" localSheetId="5">#REF!</definedName>
    <definedName name="T16_Copy">#REF!</definedName>
    <definedName name="T16_Copy2" localSheetId="5">#REF!</definedName>
    <definedName name="T16_Copy2">#REF!</definedName>
    <definedName name="T16_Protect" localSheetId="5">#N/A</definedName>
    <definedName name="T16_Protect">'[33]16'!$G$44:$K$44,'[33]16'!$G$7:$K$8,[0]!P1_T16_Protect</definedName>
    <definedName name="T17.1?axis?C?НП">'[31]17.1'!$E$6:$L$16, '[31]17.1'!$E$18:$L$28</definedName>
    <definedName name="T17.1?axis?C?НП?" localSheetId="5">#REF!</definedName>
    <definedName name="T17.1?axis?C?НП?">#REF!</definedName>
    <definedName name="T17.1?axis?ПРД?БАЗ" localSheetId="5">#REF!</definedName>
    <definedName name="T17.1?axis?ПРД?БАЗ">#REF!</definedName>
    <definedName name="T17.1?axis?ПРД?РЕГ" localSheetId="5">#REF!</definedName>
    <definedName name="T17.1?axis?ПРД?РЕГ">#REF!</definedName>
    <definedName name="T17.1?Data">'[31]17.1'!$E$6:$L$16, '[31]17.1'!$N$6:$N$16, '[31]17.1'!$E$18:$L$28, '[31]17.1'!$N$18:$N$28</definedName>
    <definedName name="T17.1?Equipment" localSheetId="5">#REF!</definedName>
    <definedName name="T17.1?Equipment">#REF!</definedName>
    <definedName name="T17.1?item_ext?ВСЕГО">'[31]17.1'!$N$6:$N$16, '[31]17.1'!$N$18:$N$28</definedName>
    <definedName name="T17.1?ItemComments" localSheetId="5">#REF!</definedName>
    <definedName name="T17.1?ItemComments">#REF!</definedName>
    <definedName name="T17.1?Items" localSheetId="5">#REF!</definedName>
    <definedName name="T17.1?Items">#REF!</definedName>
    <definedName name="T17.1?L1">'[31]17.1'!$A$6:$N$6, '[31]17.1'!$A$18:$N$18</definedName>
    <definedName name="T17.1?L2">'[31]17.1'!$A$7:$N$7, '[31]17.1'!$A$19:$N$19</definedName>
    <definedName name="T17.1?L3">'[31]17.1'!$A$8:$N$8, '[31]17.1'!$A$20:$N$20</definedName>
    <definedName name="T17.1?L3.1">'[31]17.1'!$A$9:$N$9, '[31]17.1'!$A$21:$N$21</definedName>
    <definedName name="T17.1?L4">'[31]17.1'!$A$10:$N$10, '[31]17.1'!$A$22:$N$22</definedName>
    <definedName name="T17.1?L4.1">'[31]17.1'!$A$11:$N$11, '[31]17.1'!$A$23:$N$23</definedName>
    <definedName name="T17.1?L5">'[31]17.1'!$A$12:$N$12, '[31]17.1'!$A$24:$N$24</definedName>
    <definedName name="T17.1?L5.1">'[31]17.1'!$A$13:$N$13, '[31]17.1'!$A$25:$N$25</definedName>
    <definedName name="T17.1?L6">'[31]17.1'!$A$14:$N$14, '[31]17.1'!$A$26:$N$26</definedName>
    <definedName name="T17.1?L7">'[31]17.1'!$A$15:$N$15, '[31]17.1'!$A$27:$N$27</definedName>
    <definedName name="T17.1?L8">'[31]17.1'!$A$16:$N$16, '[31]17.1'!$A$28:$N$28</definedName>
    <definedName name="T17.1?Name" localSheetId="5">#REF!</definedName>
    <definedName name="T17.1?Name">#REF!</definedName>
    <definedName name="T17.1?Scope" localSheetId="5">#REF!</definedName>
    <definedName name="T17.1?Scope">#REF!</definedName>
    <definedName name="T17.1?Table" localSheetId="5">#REF!</definedName>
    <definedName name="T17.1?Table">#REF!</definedName>
    <definedName name="T17.1?Title" localSheetId="5">#REF!</definedName>
    <definedName name="T17.1?Title">#REF!</definedName>
    <definedName name="T17.1?unit?РУБ">'[31]17.1'!$D$9:$N$9, '[31]17.1'!$D$11:$N$11, '[31]17.1'!$D$13:$N$13, '[31]17.1'!$D$21:$N$21, '[31]17.1'!$D$23:$N$23, '[31]17.1'!$D$25:$N$25</definedName>
    <definedName name="T17.1?unit?ТРУБ">'[31]17.1'!$D$8:$N$8, '[31]17.1'!$D$10:$N$10, '[31]17.1'!$D$12:$N$12, '[31]17.1'!$D$14:$N$16, '[31]17.1'!$D$20:$N$20, '[31]17.1'!$D$22:$N$22, '[31]17.1'!$D$24:$N$24, '[31]17.1'!$D$26:$N$28</definedName>
    <definedName name="T17.1?unit?ЧДН">'[31]17.1'!$D$7:$N$7, '[31]17.1'!$D$19:$N$19</definedName>
    <definedName name="T17.1?unit?ЧЕЛ">'[31]17.1'!$D$18:$N$18, '[31]17.1'!$D$6:$N$6</definedName>
    <definedName name="T17.1_Copy" localSheetId="5">#REF!</definedName>
    <definedName name="T17.1_Copy">#REF!</definedName>
    <definedName name="T17.1_Protect">'[33]17.1'!$D$14:$F$17,'[33]17.1'!$D$19:$F$22,'[33]17.1'!$I$9:$I$12,'[33]17.1'!$I$14:$I$17,'[33]17.1'!$I$19:$I$22,'[33]17.1'!$D$9:$F$12</definedName>
    <definedName name="T17?axis?ПРД?БАЗ">'[31]17'!$I$6:$J$13,'[31]17'!$F$6:$G$13</definedName>
    <definedName name="T17?axis?ПРД?ПРЕД">'[31]17'!$K$6:$L$13,'[31]17'!$D$6:$E$13</definedName>
    <definedName name="T17?axis?ПРД?РЕГ" localSheetId="5">#REF!</definedName>
    <definedName name="T17?axis?ПРД?РЕГ">#REF!</definedName>
    <definedName name="T17?axis?ПФ?ПЛАН">'[31]17'!$I$6:$I$13,'[31]17'!$D$6:$D$13,'[31]17'!$K$6:$K$13,'[31]17'!$F$6:$F$13</definedName>
    <definedName name="T17?axis?ПФ?ФАКТ">'[31]17'!$J$6:$J$13,'[31]17'!$E$6:$E$13,'[31]17'!$L$6:$L$13,'[31]17'!$G$6:$G$13</definedName>
    <definedName name="T17?Columns" localSheetId="5">#REF!</definedName>
    <definedName name="T17?Columns">#REF!</definedName>
    <definedName name="T17?Data" localSheetId="5">#REF!</definedName>
    <definedName name="T17?Data">#REF!</definedName>
    <definedName name="T17?item_ext?РОСТ" localSheetId="5">#REF!</definedName>
    <definedName name="T17?item_ext?РОСТ">#REF!</definedName>
    <definedName name="T17?ItemComments" localSheetId="5">#REF!</definedName>
    <definedName name="T17?ItemComments">#REF!</definedName>
    <definedName name="T17?Items" localSheetId="5">#REF!</definedName>
    <definedName name="T17?Items">#REF!</definedName>
    <definedName name="T17?L1" localSheetId="5">#REF!</definedName>
    <definedName name="T17?L1">#REF!</definedName>
    <definedName name="T17?L2" localSheetId="5">#REF!</definedName>
    <definedName name="T17?L2">#REF!</definedName>
    <definedName name="T17?L3" localSheetId="5">#REF!</definedName>
    <definedName name="T17?L3">#REF!</definedName>
    <definedName name="T17?L4" localSheetId="5">#REF!</definedName>
    <definedName name="T17?L4">#REF!</definedName>
    <definedName name="T17?L5" localSheetId="5">#REF!</definedName>
    <definedName name="T17?L5">#REF!</definedName>
    <definedName name="T17?L6" localSheetId="5">#REF!</definedName>
    <definedName name="T17?L6">#REF!</definedName>
    <definedName name="T17?L7" localSheetId="5">#REF!</definedName>
    <definedName name="T17?L7">#REF!</definedName>
    <definedName name="T17?L8" localSheetId="5">#REF!</definedName>
    <definedName name="T17?L8">#REF!</definedName>
    <definedName name="T17?Name" localSheetId="5">#REF!</definedName>
    <definedName name="T17?Name">#REF!</definedName>
    <definedName name="T17?Scope" localSheetId="5">#REF!</definedName>
    <definedName name="T17?Scope">#REF!</definedName>
    <definedName name="T17?Table" localSheetId="5">#REF!</definedName>
    <definedName name="T17?Table">#REF!</definedName>
    <definedName name="T17?Title" localSheetId="5">#REF!</definedName>
    <definedName name="T17?Title">#REF!</definedName>
    <definedName name="T17?unit?ГКАЛЧ">'[10]29'!$M$26:$M$33,'[10]29'!$P$26:$P$33,'[10]29'!$G$52:$G$59,'[10]29'!$J$52:$J$59,'[10]29'!$M$52:$M$59,'[10]29'!$P$52:$P$59,'[10]29'!$G$26:$G$33,'[10]29'!$J$26:$J$33</definedName>
    <definedName name="T17?unit?РУБ.ГКАЛ">'[10]29'!$O$18:$O$25,P1_T17?unit?РУБ.ГКАЛ,P2_T17?unit?РУБ.ГКАЛ</definedName>
    <definedName name="T17?unit?ТГКАЛ">'[10]29'!$P$18:$P$25,P1_T17?unit?ТГКАЛ,P2_T17?unit?ТГКАЛ</definedName>
    <definedName name="T17?unit?ТРУБ" localSheetId="5">#REF!</definedName>
    <definedName name="T17?unit?ТРУБ">#REF!</definedName>
    <definedName name="T17?unit?ТРУБ.ГКАЛЧ.МЕС">'[10]29'!$L$26:$L$33,'[10]29'!$O$26:$O$33,'[10]29'!$F$52:$F$59,'[10]29'!$I$52:$I$59,'[10]29'!$L$52:$L$59,'[10]29'!$O$52:$O$59,'[10]29'!$F$26:$F$33,'[10]29'!$I$26:$I$33</definedName>
    <definedName name="T17?unit?ЧДН" localSheetId="5">#REF!</definedName>
    <definedName name="T17?unit?ЧДН">#REF!</definedName>
    <definedName name="T17?unit?ЧЕЛ" localSheetId="5">#REF!</definedName>
    <definedName name="T17?unit?ЧЕЛ">#REF!</definedName>
    <definedName name="T17_Protect" localSheetId="5">'[33]21.3'!$E$66:$I$69,'[33]21.3'!$E$10:$I$10,P1_T17_Protect</definedName>
    <definedName name="T17_Protect">'[33]21.3'!$E$66:$I$69,'[33]21.3'!$E$10:$I$10,P1_T17_Protect</definedName>
    <definedName name="T17_Protection" localSheetId="5">#N/A</definedName>
    <definedName name="T17_Protection">[0]!P2_T17_Protection,[0]!P3_T17_Protection,[0]!P4_T17_Protection,[0]!P5_T17_Protection,[0]!P6_T17_Protection</definedName>
    <definedName name="T18.1?Data" localSheetId="5">P1_T18.1?Data,P2_T18.1?Data</definedName>
    <definedName name="T18.1?Data">P1_T18.1?Data,P2_T18.1?Data</definedName>
    <definedName name="T18.2?Columns" localSheetId="5">#REF!</definedName>
    <definedName name="T18.2?Columns">#REF!</definedName>
    <definedName name="T18.2?item_ext?СБЫТ" localSheetId="5">'[33]18.2'!#REF!,'[33]18.2'!#REF!</definedName>
    <definedName name="T18.2?item_ext?СБЫТ">'[33]18.2'!#REF!,'[33]18.2'!#REF!</definedName>
    <definedName name="T18.2?ItemComments" localSheetId="5">#REF!</definedName>
    <definedName name="T18.2?ItemComments">#REF!</definedName>
    <definedName name="T18.2?Items" localSheetId="5">#REF!</definedName>
    <definedName name="T18.2?Items">#REF!</definedName>
    <definedName name="T18.2?Scope" localSheetId="5">#REF!</definedName>
    <definedName name="T18.2?Scope">#REF!</definedName>
    <definedName name="T18.2?Units" localSheetId="5">#REF!</definedName>
    <definedName name="T18.2?Units">#REF!</definedName>
    <definedName name="T18.2?ВРАС">'[33]18.2'!$B$34:$B$38,'[33]18.2'!$B$28:$B$30</definedName>
    <definedName name="T18.2_Protect" localSheetId="5">#N/A</definedName>
    <definedName name="T18.2_Protect">'[33]18.2'!$F$58:$J$59,'[33]18.2'!$F$62:$J$62,'[33]18.2'!$F$64:$J$67,'[33]18.2'!$F$6:$J$8,[0]!P1_T18.2_Protect</definedName>
    <definedName name="T18?axis?R?ДОГОВОР">'[31]18'!$D$14:$L$16,'[31]18'!$D$20:$L$22,'[31]18'!$D$26:$L$28,'[31]18'!$D$32:$L$34,'[31]18'!$D$38:$L$40,'[31]18'!$D$8:$L$10</definedName>
    <definedName name="T18?axis?R?ДОГОВОР?">'[31]18'!$B$14:$B$16,'[31]18'!$B$20:$B$22,'[31]18'!$B$26:$B$28,'[31]18'!$B$32:$B$34,'[31]18'!$B$38:$B$40,'[31]18'!$B$8:$B$10</definedName>
    <definedName name="T18?axis?ПРД?БАЗ">'[31]18'!$I$6:$J$42,'[31]18'!$F$6:$G$42</definedName>
    <definedName name="T18?axis?ПРД?ПРЕД">'[31]18'!$K$6:$L$42,'[31]18'!$D$6:$E$42</definedName>
    <definedName name="T18?axis?ПФ?ПЛАН">'[31]18'!$I$6:$I$42,'[31]18'!$D$6:$D$42,'[31]18'!$K$6:$K$42,'[31]18'!$F$6:$F$42</definedName>
    <definedName name="T18?axis?ПФ?ФАКТ">'[31]18'!$J$6:$J$42,'[31]18'!$E$6:$E$42,'[31]18'!$L$6:$L$42,'[31]18'!$G$6:$G$42</definedName>
    <definedName name="T18_Copy1" localSheetId="5">[32]страховые!#REF!</definedName>
    <definedName name="T18_Copy1">[32]страховые!#REF!</definedName>
    <definedName name="T18_Copy2" localSheetId="5">[32]страховые!#REF!</definedName>
    <definedName name="T18_Copy2">[32]страховые!#REF!</definedName>
    <definedName name="T18_Copy3" localSheetId="5">[32]страховые!#REF!</definedName>
    <definedName name="T18_Copy3">[32]страховые!#REF!</definedName>
    <definedName name="T18_Copy4" localSheetId="5">[32]страховые!#REF!</definedName>
    <definedName name="T18_Copy4">[32]страховые!#REF!</definedName>
    <definedName name="T18_Copy5" localSheetId="5">[32]страховые!#REF!</definedName>
    <definedName name="T18_Copy5">[32]страховые!#REF!</definedName>
    <definedName name="T18_Copy6" localSheetId="5">[32]страховые!#REF!</definedName>
    <definedName name="T18_Copy6">[32]страховые!#REF!</definedName>
    <definedName name="T19.1.1?Data" localSheetId="5">P1_T19.1.1?Data,P2_T19.1.1?Data</definedName>
    <definedName name="T19.1.1?Data">P1_T19.1.1?Data,P2_T19.1.1?Data</definedName>
    <definedName name="T19.1.2?Data" localSheetId="5">P1_T19.1.2?Data,P2_T19.1.2?Data</definedName>
    <definedName name="T19.1.2?Data">P1_T19.1.2?Data,P2_T19.1.2?Data</definedName>
    <definedName name="T19.2?Data" localSheetId="5">P1_T19.2?Data,P2_T19.2?Data</definedName>
    <definedName name="T19.2?Data">P1_T19.2?Data,P2_T19.2?Data</definedName>
    <definedName name="T19?axis?R?ВРАС?" localSheetId="5">[32]НИОКР!#REF!</definedName>
    <definedName name="T19?axis?R?ВРАС?">[32]НИОКР!#REF!</definedName>
    <definedName name="T19?axis?R?ДОГОВОР">'[31]19'!$E$8:$M$9,'[31]19'!$E$13:$M$14,'[31]19'!$E$18:$M$18,'[31]19'!$E$26:$M$27,'[31]19'!$E$22:$M$22</definedName>
    <definedName name="T19?axis?R?ДОГОВОР?">'[31]19'!$A$8:$A$9,'[31]19'!$A$13:$A$14,'[31]19'!$A$18,'[31]19'!$A$26:$A$27,'[31]19'!$A$22</definedName>
    <definedName name="T19?axis?ПРД?БАЗ">'[31]19'!$J$6:$K$30,'[31]19'!$G$6:$H$30</definedName>
    <definedName name="T19?axis?ПРД?ПРЕД">'[31]19'!$L$6:$M$30,'[31]19'!$E$6:$F$30</definedName>
    <definedName name="T19?axis?ПФ?ПЛАН">'[31]19'!$J$6:$J$30,'[31]19'!$E$6:$E$30,'[31]19'!$L$6:$L$30,'[31]19'!$G$6:$G$30</definedName>
    <definedName name="T19?axis?ПФ?ФАКТ">'[31]19'!$K$6:$K$30,'[31]19'!$F$6:$F$30,'[31]19'!$M$6:$M$30,'[31]19'!$H$6:$H$30</definedName>
    <definedName name="T19?Data">'[10]19'!$J$8:$M$16,'[10]19'!$C$8:$H$16</definedName>
    <definedName name="T19?item_ext?РОСТ" localSheetId="5">[32]НИОКР!#REF!</definedName>
    <definedName name="T19?item_ext?РОСТ">[32]НИОКР!#REF!</definedName>
    <definedName name="T19?L1">'[31]19'!$A$16:$M$16, '[31]19'!$A$11:$M$11, '[31]19'!$A$6:$M$6, '[31]19'!$A$20:$M$20, '[31]19'!$A$24:$M$24</definedName>
    <definedName name="T19?L1.x">'[31]19'!$A$18:$M$18, '[31]19'!$A$13:$M$14, '[31]19'!$A$8:$M$9, '[31]19'!$A$22:$M$22, '[31]19'!$A$26:$M$27</definedName>
    <definedName name="T19?Name" localSheetId="5">[32]НИОКР!#REF!</definedName>
    <definedName name="T19?Name">[32]НИОКР!#REF!</definedName>
    <definedName name="T19?unit?ПРЦ" localSheetId="5">[32]НИОКР!#REF!</definedName>
    <definedName name="T19?unit?ПРЦ">[32]НИОКР!#REF!</definedName>
    <definedName name="T19_Copy" localSheetId="5">[32]НИОКР!#REF!</definedName>
    <definedName name="T19_Copy">[32]НИОКР!#REF!</definedName>
    <definedName name="T19_Copy2" localSheetId="5">[32]НИОКР!#REF!</definedName>
    <definedName name="T19_Copy2">[32]НИОКР!#REF!</definedName>
    <definedName name="T19_Protection">'[10]19'!$E$13:$H$13,'[10]19'!$E$15:$H$15,'[10]19'!$J$8:$M$11,'[10]19'!$J$13:$M$13,'[10]19'!$J$15:$M$15,'[10]19'!$E$4:$H$4,'[10]19'!$J$4:$M$4,'[10]19'!$E$8:$H$11</definedName>
    <definedName name="T2.1?Data">#N/A</definedName>
    <definedName name="T2.1?Protection" localSheetId="5">'2.1.5 Рег. долги (заявка)'!P6_T2.1?Protection</definedName>
    <definedName name="T2.1?Protection">P6_T2.1?Protection</definedName>
    <definedName name="T2.1_Protect" localSheetId="5">P4_T2.1_Protect,P5_T2.1_Protect,P6_T2.1_Protect,P7_T2.1_Protect</definedName>
    <definedName name="T2.1_Protect">P4_T2.1_Protect,P5_T2.1_Protect,P6_T2.1_Protect,P7_T2.1_Protect</definedName>
    <definedName name="T2.3_Protect">'[33]2.3'!$F$30:$G$34,'[33]2.3'!$H$24:$K$28</definedName>
    <definedName name="T2?axis?ПРД?БАЗ">'[31]2'!$I$6:$J$19,'[31]2'!$F$6:$G$19</definedName>
    <definedName name="T2?axis?ПРД?ПРЕД">'[31]2'!$K$6:$L$19,'[31]2'!$D$6:$E$19</definedName>
    <definedName name="T2?axis?ПРД?РЕГ" localSheetId="5">#REF!</definedName>
    <definedName name="T2?axis?ПРД?РЕГ">#REF!</definedName>
    <definedName name="T2?axis?ПФ?ПЛАН">'[31]2'!$I$6:$I$19,'[31]2'!$D$6:$D$19,'[31]2'!$K$6:$K$19,'[31]2'!$F$6:$F$19</definedName>
    <definedName name="T2?axis?ПФ?ФАКТ">'[31]2'!$J$6:$J$19,'[31]2'!$E$6:$E$19,'[31]2'!$L$6:$L$19,'[31]2'!$G$6:$G$19</definedName>
    <definedName name="T2?Data" localSheetId="5">#REF!</definedName>
    <definedName name="T2?Data">#REF!</definedName>
    <definedName name="T2?item_ext?РОСТ" localSheetId="5">#REF!</definedName>
    <definedName name="T2?item_ext?РОСТ">#REF!</definedName>
    <definedName name="T2?L1" localSheetId="5">#REF!</definedName>
    <definedName name="T2?L1">#REF!</definedName>
    <definedName name="T2?L2" localSheetId="5">#REF!</definedName>
    <definedName name="T2?L2">#REF!</definedName>
    <definedName name="T2?L2.1" localSheetId="5">#REF!</definedName>
    <definedName name="T2?L2.1">#REF!</definedName>
    <definedName name="T2?L2.1.ПРЦ" localSheetId="5">#REF!</definedName>
    <definedName name="T2?L2.1.ПРЦ">#REF!</definedName>
    <definedName name="T2?L2.2" localSheetId="5">#REF!</definedName>
    <definedName name="T2?L2.2">#REF!</definedName>
    <definedName name="T2?L2.2.КВТЧ" localSheetId="5">#REF!</definedName>
    <definedName name="T2?L2.2.КВТЧ">#REF!</definedName>
    <definedName name="T2?L3" localSheetId="5">#REF!</definedName>
    <definedName name="T2?L3">#REF!</definedName>
    <definedName name="T2?L4" localSheetId="5">#REF!</definedName>
    <definedName name="T2?L4">#REF!</definedName>
    <definedName name="T2?L4.ПРЦ" localSheetId="5">#REF!</definedName>
    <definedName name="T2?L4.ПРЦ">#REF!</definedName>
    <definedName name="T2?L5" localSheetId="5">#REF!</definedName>
    <definedName name="T2?L5">#REF!</definedName>
    <definedName name="T2?L6" localSheetId="5">#REF!</definedName>
    <definedName name="T2?L6">#REF!</definedName>
    <definedName name="T2?L7" localSheetId="5">#REF!</definedName>
    <definedName name="T2?L7">#REF!</definedName>
    <definedName name="T2?L7.ПРЦ" localSheetId="5">#REF!</definedName>
    <definedName name="T2?L7.ПРЦ">#REF!</definedName>
    <definedName name="T2?L8" localSheetId="5">#REF!</definedName>
    <definedName name="T2?L8">#REF!</definedName>
    <definedName name="T2?Name" localSheetId="5">#REF!</definedName>
    <definedName name="T2?Name">#REF!</definedName>
    <definedName name="T2?Protection" localSheetId="5">P1_T2?Protection,P2_T2?Protection</definedName>
    <definedName name="T2?Protection">P1_T2?Protection,P2_T2?Protection</definedName>
    <definedName name="T2?Table" localSheetId="5">#REF!</definedName>
    <definedName name="T2?Table">#REF!</definedName>
    <definedName name="T2?Title" localSheetId="5">#REF!</definedName>
    <definedName name="T2?Title">#REF!</definedName>
    <definedName name="T2?unit?КВТЧ.ГКАЛ" localSheetId="5">#REF!</definedName>
    <definedName name="T2?unit?КВТЧ.ГКАЛ">#REF!</definedName>
    <definedName name="T2?unit?МКВТЧ">'[31]2'!$D$6:$H$8,   '[31]2'!$D$10:$H$10,   '[31]2'!$D$12:$H$13,   '[31]2'!$D$15:$H$15</definedName>
    <definedName name="T2?unit?ПРЦ">'[31]2'!$D$9:$H$9,   '[31]2'!$D$14:$H$14,   '[31]2'!$I$6:$L$19,   '[31]2'!$D$18:$H$18</definedName>
    <definedName name="T2?unit?ТГКАЛ">'[31]2'!$D$16:$H$17,   '[31]2'!$D$19:$H$19</definedName>
    <definedName name="T2_" localSheetId="5">#REF!</definedName>
    <definedName name="T2_">#REF!</definedName>
    <definedName name="T2_1_Protect" localSheetId="5">P4_T2_1_Protect,P5_T2_1_Protect,P6_T2_1_Protect,P7_T2_1_Protect</definedName>
    <definedName name="T2_1_Protect">P4_T2_1_Protect,P5_T2_1_Protect,P6_T2_1_Protect,P7_T2_1_Protect</definedName>
    <definedName name="T2_2_Protect" localSheetId="5">P4_T2_2_Protect,P5_T2_2_Protect,P6_T2_2_Protect,P7_T2_2_Protect</definedName>
    <definedName name="T2_2_Protect">P4_T2_2_Protect,P5_T2_2_Protect,P6_T2_2_Protect,P7_T2_2_Protect</definedName>
    <definedName name="T2_DiapProt" localSheetId="5">P1_T2_DiapProt,P2_T2_DiapProt</definedName>
    <definedName name="T2_DiapProt">P1_T2_DiapProt,P2_T2_DiapProt</definedName>
    <definedName name="T2_Protect" localSheetId="5">P4_T2_Protect,P5_T2_Protect,P6_T2_Protect</definedName>
    <definedName name="T2_Protect">P4_T2_Protect,P5_T2_Protect,P6_T2_Protect</definedName>
    <definedName name="T20.1?Columns" localSheetId="5">#REF!</definedName>
    <definedName name="T20.1?Columns">#REF!</definedName>
    <definedName name="T20.1?Investments" localSheetId="5">#REF!</definedName>
    <definedName name="T20.1?Investments">#REF!</definedName>
    <definedName name="T20.1?Scope" localSheetId="5">#REF!</definedName>
    <definedName name="T20.1?Scope">#REF!</definedName>
    <definedName name="T20.1_Protect" localSheetId="5">#REF!</definedName>
    <definedName name="T20.1_Protect">#REF!</definedName>
    <definedName name="T20?axis?R?ДОГОВОР">'[31]20'!$G$7:$O$26,       '[31]20'!$G$28:$O$41</definedName>
    <definedName name="T20?axis?R?ДОГОВОР?">'[31]20'!$D$7:$D$26,       '[31]20'!$D$28:$D$41</definedName>
    <definedName name="T20?axis?ПРД?БАЗ">'[31]20'!$L$6:$M$42,  '[31]20'!$I$6:$J$42</definedName>
    <definedName name="T20?axis?ПРД?ПРЕД">'[31]20'!$N$6:$O$41,  '[31]20'!$G$6:$H$42</definedName>
    <definedName name="T20?axis?ПФ?ПЛАН">'[31]20'!$L$6:$L$42,  '[31]20'!$G$6:$G$42,  '[31]20'!$N$6:$N$42,  '[31]20'!$I$6:$I$42</definedName>
    <definedName name="T20?axis?ПФ?ФАКТ">'[31]20'!$M$6:$M$42,  '[31]20'!$H$6:$H$42,  '[31]20'!$O$6:$O$42,  '[31]20'!$J$6:$J$42</definedName>
    <definedName name="T20?Columns" localSheetId="5">#REF!</definedName>
    <definedName name="T20?Columns">#REF!</definedName>
    <definedName name="T20?Data">'[31]20'!$G$6:$O$6,       '[31]20'!$G$8:$O$25,       '[31]20'!$G$27:$O$27,       '[31]20'!$G$29:$O$40,       '[31]20'!$G$42:$O$42</definedName>
    <definedName name="T20?item_ext?РОСТ" localSheetId="5">[32]аренда!#REF!</definedName>
    <definedName name="T20?item_ext?РОСТ">[32]аренда!#REF!</definedName>
    <definedName name="T20?ItemComments" localSheetId="5">#REF!</definedName>
    <definedName name="T20?ItemComments">#REF!</definedName>
    <definedName name="T20?Items" localSheetId="5">#REF!</definedName>
    <definedName name="T20?Items">#REF!</definedName>
    <definedName name="T20?L1.1">'[31]20'!$A$20:$O$20,'[31]20'!$A$17:$O$17,'[31]20'!$A$8:$O$8,'[31]20'!$A$11:$O$11,'[31]20'!$A$14:$O$14,'[31]20'!$A$23:$O$23</definedName>
    <definedName name="T20?L1.2">'[31]20'!$A$21:$O$21,'[31]20'!$A$18:$O$18,'[31]20'!$A$9:$O$9,'[31]20'!$A$12:$O$12,'[31]20'!$A$15:$O$15,'[31]20'!$A$24:$O$24</definedName>
    <definedName name="T20?L1.3">'[31]20'!$A$22:$O$22,'[31]20'!$A$19:$O$19,'[31]20'!$A$10:$O$10,'[31]20'!$A$13:$O$13,'[31]20'!$A$16:$O$16,'[31]20'!$A$25:$O$25</definedName>
    <definedName name="T20?L2.1">'[31]20'!$A$29:$O$29,   '[31]20'!$A$32:$O$32,   '[31]20'!$A$35:$O$35,   '[31]20'!$A$38:$O$38</definedName>
    <definedName name="T20?L2.2">'[31]20'!$A$30:$O$30,   '[31]20'!$A$33:$O$33,   '[31]20'!$A$36:$O$36,   '[31]20'!$A$39:$O$39</definedName>
    <definedName name="T20?L2.3">'[31]20'!$A$31:$O$31,   '[31]20'!$A$34:$O$34,   '[31]20'!$A$37:$O$37,   '[31]20'!$A$40:$O$40</definedName>
    <definedName name="T20?Name" localSheetId="5">[32]аренда!#REF!</definedName>
    <definedName name="T20?Name">[32]аренда!#REF!</definedName>
    <definedName name="T20?Scope" localSheetId="5">#REF!</definedName>
    <definedName name="T20?Scope">#REF!</definedName>
    <definedName name="T20?unit?МКВТЧ">'[10]20'!$C$13:$M$13,'[10]20'!$C$15:$M$19,'[10]20'!$C$8:$M$11</definedName>
    <definedName name="T20?unit?ПРЦ" localSheetId="5">[32]аренда!#REF!</definedName>
    <definedName name="T20?unit?ПРЦ">[32]аренда!#REF!</definedName>
    <definedName name="T20_Copy1" localSheetId="5">[32]аренда!#REF!</definedName>
    <definedName name="T20_Copy1">[32]аренда!#REF!</definedName>
    <definedName name="T20_Copy2" localSheetId="5">[32]аренда!#REF!</definedName>
    <definedName name="T20_Copy2">[32]аренда!#REF!</definedName>
    <definedName name="T20_Protect">'[33]20'!$E$13:$I$20,'[33]20'!$E$9:$I$10</definedName>
    <definedName name="T20_Protection" localSheetId="5">#N/A</definedName>
    <definedName name="T20_Protection">'[10]20'!$E$8:$H$11,[0]!P1_T20_Protection</definedName>
    <definedName name="T21.2.1?Data" localSheetId="5">P1_T21.2.1?Data,P2_T21.2.1?Data</definedName>
    <definedName name="T21.2.1?Data">P1_T21.2.1?Data,P2_T21.2.1?Data</definedName>
    <definedName name="T21.2.2?Data" localSheetId="5">P1_T21.2.2?Data,P2_T21.2.2?Data</definedName>
    <definedName name="T21.2.2?Data">P1_T21.2.2?Data,P2_T21.2.2?Data</definedName>
    <definedName name="T21.3?Columns" localSheetId="5">#REF!</definedName>
    <definedName name="T21.3?Columns">#REF!</definedName>
    <definedName name="T21.3?item_ext?СБЫТ" localSheetId="5">'[33]21.3'!#REF!,'[33]21.3'!#REF!</definedName>
    <definedName name="T21.3?item_ext?СБЫТ">'[33]21.3'!#REF!,'[33]21.3'!#REF!</definedName>
    <definedName name="T21.3?ItemComments" localSheetId="5">#REF!</definedName>
    <definedName name="T21.3?ItemComments">#REF!</definedName>
    <definedName name="T21.3?Items" localSheetId="5">#REF!</definedName>
    <definedName name="T21.3?Items">#REF!</definedName>
    <definedName name="T21.3?Scope" localSheetId="5">#REF!</definedName>
    <definedName name="T21.3?Scope">#REF!</definedName>
    <definedName name="T21.3?ВРАС">'[33]21.3'!$B$28:$B$42,'[33]21.3'!$B$60:$B$62</definedName>
    <definedName name="T21.3_Protect">'[33]21.3'!$E$19:$I$22,'[33]21.3'!$E$24:$I$25,'[33]21.3'!$B$28:$I$42,'[33]21.3'!$E$44:$I$44,'[33]21.3'!$E$47:$I$57,'[33]21.3'!$B$60:$I$62,'[33]21.3'!$E$13:$I$17</definedName>
    <definedName name="T21.4?Data" localSheetId="5">P1_T21.4?Data,P2_T21.4?Data</definedName>
    <definedName name="T21.4?Data">P1_T21.4?Data,P2_T21.4?Data</definedName>
    <definedName name="T21?axis?R?ДОГОВОР" localSheetId="5">#REF!</definedName>
    <definedName name="T21?axis?R?ДОГОВОР">#REF!</definedName>
    <definedName name="T21?axis?R?ДОГОВОР?" localSheetId="5">#REF!</definedName>
    <definedName name="T21?axis?R?ДОГОВОР?">#REF!</definedName>
    <definedName name="T21?axis?R?ПЭ">'[10]21'!$D$14:$S$16,'[10]21'!$D$26:$S$28,'[10]21'!$D$20:$S$22</definedName>
    <definedName name="T21?axis?R?ПЭ?">'[10]21'!$B$14:$B$16,'[10]21'!$B$26:$B$28,'[10]21'!$B$20:$B$22</definedName>
    <definedName name="T21?axis?ПРД?БАЗ">'[31]21'!$I$6:$J$18,'[31]21'!$F$6:$G$18</definedName>
    <definedName name="T21?axis?ПРД?ПРЕД">'[31]21'!$K$6:$L$18,'[31]21'!$D$6:$E$18</definedName>
    <definedName name="T21?axis?ПРД?РЕГ" localSheetId="5">#REF!</definedName>
    <definedName name="T21?axis?ПРД?РЕГ">#REF!</definedName>
    <definedName name="T21?axis?ПФ?ПЛАН">'[31]21'!$I$6:$I$18,'[31]21'!$D$6:$D$18,'[31]21'!$K$6:$K$18,'[31]21'!$F$6:$F$18</definedName>
    <definedName name="T21?axis?ПФ?ФАКТ">'[31]21'!$J$6:$J$18,'[31]21'!$E$6:$E$18,'[31]21'!$L$6:$L$18,'[31]21'!$G$6:$G$18</definedName>
    <definedName name="T21?Data">'[31]21'!$D$6:$L$9, '[31]21'!$D$11:$L$14, '[31]21'!$D$16:$L$18</definedName>
    <definedName name="T21?item_ext?РОСТ" localSheetId="5">#REF!</definedName>
    <definedName name="T21?item_ext?РОСТ">#REF!</definedName>
    <definedName name="T21?L1" localSheetId="5">#REF!</definedName>
    <definedName name="T21?L1">#REF!</definedName>
    <definedName name="T21?L2" localSheetId="5">#REF!</definedName>
    <definedName name="T21?L2">#REF!</definedName>
    <definedName name="T21?L3" localSheetId="5">#REF!</definedName>
    <definedName name="T21?L3">#REF!</definedName>
    <definedName name="T21?L4" localSheetId="5">#REF!</definedName>
    <definedName name="T21?L4">#REF!</definedName>
    <definedName name="T21?L4.x" localSheetId="5">#REF!</definedName>
    <definedName name="T21?L4.x">#REF!</definedName>
    <definedName name="T21?L5" localSheetId="5">#REF!</definedName>
    <definedName name="T21?L5">#REF!</definedName>
    <definedName name="T21?L6" localSheetId="5">#REF!</definedName>
    <definedName name="T21?L6">#REF!</definedName>
    <definedName name="T21?L7" localSheetId="5">#REF!</definedName>
    <definedName name="T21?L7">#REF!</definedName>
    <definedName name="T21?Name" localSheetId="5">#REF!</definedName>
    <definedName name="T21?Name">#REF!</definedName>
    <definedName name="T21?Table" localSheetId="5">#REF!</definedName>
    <definedName name="T21?Table">#REF!</definedName>
    <definedName name="T21?Title" localSheetId="5">#REF!</definedName>
    <definedName name="T21?Title">#REF!</definedName>
    <definedName name="T21?unit?ПРЦ" localSheetId="5">#REF!</definedName>
    <definedName name="T21?unit?ПРЦ">#REF!</definedName>
    <definedName name="T21?unit?ТРУБ" localSheetId="5">#REF!</definedName>
    <definedName name="T21?unit?ТРУБ">#REF!</definedName>
    <definedName name="T21_Copy" localSheetId="5">#REF!</definedName>
    <definedName name="T21_Copy">#REF!</definedName>
    <definedName name="T21_Protection" localSheetId="5">#N/A</definedName>
    <definedName name="T21_Protection">[0]!P2_T21_Protection,[0]!P3_T21_Protection</definedName>
    <definedName name="T22?axis?R?ДОГОВОР">'[31]22'!$E$8:$M$9,'[31]22'!$E$13:$M$14,'[31]22'!$E$22:$M$23,'[31]22'!$E$18:$M$18</definedName>
    <definedName name="T22?axis?R?ДОГОВОР?">'[31]22'!$A$8:$A$9,'[31]22'!$A$13:$A$14,'[31]22'!$A$22:$A$23,'[31]22'!$A$18</definedName>
    <definedName name="T22?axis?ПРД?БАЗ">'[31]22'!$J$6:$K$26, '[31]22'!$G$6:$H$26</definedName>
    <definedName name="T22?axis?ПРД?ПРЕД">'[31]22'!$L$6:$M$26, '[31]22'!$E$6:$F$26</definedName>
    <definedName name="T22?axis?ПФ?ПЛАН">'[31]22'!$J$6:$J$26,'[31]22'!$E$6:$E$26,'[31]22'!$L$6:$L$26,'[31]22'!$G$6:$G$26</definedName>
    <definedName name="T22?axis?ПФ?ФАКТ">'[31]22'!$K$6:$K$26,'[31]22'!$F$6:$F$26,'[31]22'!$M$6:$M$26,'[31]22'!$H$6:$H$26</definedName>
    <definedName name="T22?item_ext?ВСЕГО">'[10]22'!$E$8:$F$31,'[10]22'!$I$8:$J$31</definedName>
    <definedName name="T22?item_ext?РОСТ" localSheetId="5">'[32]другие затраты с-ст'!#REF!</definedName>
    <definedName name="T22?item_ext?РОСТ">'[32]другие затраты с-ст'!#REF!</definedName>
    <definedName name="T22?item_ext?ЭС">'[10]22'!$K$8:$L$31,'[10]22'!$G$8:$H$31</definedName>
    <definedName name="T22?L1"> '[31]22'!$A$11:$M$11,    '[31]22'!$A$6:$M$6,    '[31]22'!$A$16:$M$16,    '[31]22'!$A$20:$M$20</definedName>
    <definedName name="T22?L1.x">'[31]22'!$A$13:$M$14, '[31]22'!$A$8:$M$9, '[31]22'!$A$18:$M$18, '[31]22'!$A$22:$M$23</definedName>
    <definedName name="T22?L2" localSheetId="5">'[32]другие затраты с-ст'!#REF!</definedName>
    <definedName name="T22?L2">'[32]другие затраты с-ст'!#REF!</definedName>
    <definedName name="T22?Name" localSheetId="5">'[32]другие затраты с-ст'!#REF!</definedName>
    <definedName name="T22?Name">'[32]другие затраты с-ст'!#REF!</definedName>
    <definedName name="T22?unit?ГКАЛ.Ч">'[10]22'!$G$8:$G$31,'[10]22'!$I$8:$I$31,'[10]22'!$K$8:$K$31,'[10]22'!$E$8:$E$31</definedName>
    <definedName name="T22?unit?ПРЦ" localSheetId="5">'[32]другие затраты с-ст'!#REF!</definedName>
    <definedName name="T22?unit?ПРЦ">'[32]другие затраты с-ст'!#REF!</definedName>
    <definedName name="T22?unit?ТГКАЛ">'[10]22'!$H$8:$H$31,'[10]22'!$J$8:$J$31,'[10]22'!$L$8:$L$31,'[10]22'!$F$8:$F$31</definedName>
    <definedName name="T22_Copy" localSheetId="5">'[32]другие затраты с-ст'!#REF!</definedName>
    <definedName name="T22_Copy">'[32]другие затраты с-ст'!#REF!</definedName>
    <definedName name="T22_Copy2" localSheetId="5">'[32]другие затраты с-ст'!#REF!</definedName>
    <definedName name="T22_Copy2">'[32]другие затраты с-ст'!#REF!</definedName>
    <definedName name="T22_Protection">'[10]22'!$E$19:$L$23,'[10]22'!$E$25:$L$25,'[10]22'!$E$27:$L$31,'[10]22'!$E$17:$L$17</definedName>
    <definedName name="T23?axis?R?ВТОП">'[10]23'!$E$8:$P$30,'[10]23'!$E$36:$P$58</definedName>
    <definedName name="T23?axis?R?ВТОП?">'[10]23'!$C$8:$C$30,'[10]23'!$C$36:$C$58</definedName>
    <definedName name="T23?axis?R?ПЭ">'[10]23'!$E$8:$P$30,'[10]23'!$E$36:$P$58</definedName>
    <definedName name="T23?axis?R?ПЭ?">'[10]23'!$B$8:$B$30,'[10]23'!$B$36:$B$58</definedName>
    <definedName name="T23?axis?R?СЦТ">'[10]23'!$E$32:$P$34,'[10]23'!$E$60:$P$62</definedName>
    <definedName name="T23?axis?R?СЦТ?">'[10]23'!$A$60:$A$62,'[10]23'!$A$32:$A$34</definedName>
    <definedName name="T23?axis?ПРД?БАЗ">'[31]23'!$I$6:$J$13,'[31]23'!$F$6:$G$13</definedName>
    <definedName name="T23?axis?ПРД?ПРЕД">'[31]23'!$K$6:$L$13,'[31]23'!$D$6:$E$13</definedName>
    <definedName name="T23?axis?ПРД?РЕГ" localSheetId="5">'[32]налоги в с-ст'!#REF!</definedName>
    <definedName name="T23?axis?ПРД?РЕГ">'[32]налоги в с-ст'!#REF!</definedName>
    <definedName name="T23?axis?ПФ?ПЛАН">'[31]23'!$I$6:$I$13,'[31]23'!$D$6:$D$13,'[31]23'!$K$6:$K$13,'[31]23'!$F$6:$F$13</definedName>
    <definedName name="T23?axis?ПФ?ФАКТ">'[31]23'!$J$6:$J$13,'[31]23'!$E$6:$E$13,'[31]23'!$L$6:$L$13,'[31]23'!$G$6:$G$13</definedName>
    <definedName name="T23?Data">'[31]23'!$D$9:$L$9,'[31]23'!$D$11:$L$13,'[31]23'!$D$6:$L$7</definedName>
    <definedName name="T23?item_ext?ВСЕГО">'[10]23'!$A$55:$P$58,'[10]23'!$A$27:$P$30</definedName>
    <definedName name="T23?item_ext?ИТОГО">'[10]23'!$A$59:$P$59,'[10]23'!$A$31:$P$31</definedName>
    <definedName name="T23?item_ext?РОСТ" localSheetId="5">'[32]налоги в с-ст'!#REF!</definedName>
    <definedName name="T23?item_ext?РОСТ">'[32]налоги в с-ст'!#REF!</definedName>
    <definedName name="T23?item_ext?СЦТ">'[10]23'!$A$60:$P$62,'[10]23'!$A$32:$P$34</definedName>
    <definedName name="T23?L1" localSheetId="5">'[32]налоги в с-ст'!#REF!</definedName>
    <definedName name="T23?L1">'[32]налоги в с-ст'!#REF!</definedName>
    <definedName name="T23?L1.1" localSheetId="5">'[32]налоги в с-ст'!#REF!</definedName>
    <definedName name="T23?L1.1">'[32]налоги в с-ст'!#REF!</definedName>
    <definedName name="T23?L1.2" localSheetId="5">'[32]налоги в с-ст'!#REF!</definedName>
    <definedName name="T23?L1.2">'[32]налоги в с-ст'!#REF!</definedName>
    <definedName name="T23?L2" localSheetId="5">'[32]налоги в с-ст'!#REF!</definedName>
    <definedName name="T23?L2">'[32]налоги в с-ст'!#REF!</definedName>
    <definedName name="T23?L3" localSheetId="5">'[32]налоги в с-ст'!#REF!</definedName>
    <definedName name="T23?L3">'[32]налоги в с-ст'!#REF!</definedName>
    <definedName name="T23?L4" localSheetId="5">'[32]налоги в с-ст'!#REF!</definedName>
    <definedName name="T23?L4">'[32]налоги в с-ст'!#REF!</definedName>
    <definedName name="T23?Name" localSheetId="5">'[32]налоги в с-ст'!#REF!</definedName>
    <definedName name="T23?Name">'[32]налоги в с-ст'!#REF!</definedName>
    <definedName name="T23?Table" localSheetId="5">'[32]налоги в с-ст'!#REF!</definedName>
    <definedName name="T23?Table">'[32]налоги в с-ст'!#REF!</definedName>
    <definedName name="T23?Title" localSheetId="5">'[32]налоги в с-ст'!#REF!</definedName>
    <definedName name="T23?Title">'[32]налоги в с-ст'!#REF!</definedName>
    <definedName name="T23?unit?ПРЦ">'[31]23'!$D$12:$H$12,'[31]23'!$I$6:$L$13</definedName>
    <definedName name="T23?unit?ТРУБ">'[31]23'!$D$9:$H$9,'[31]23'!$D$11:$H$11,'[31]23'!$D$13:$H$13,'[31]23'!$D$6:$H$7</definedName>
    <definedName name="T23_Protection">'[10]23'!$A$60:$A$62,'[10]23'!$F$60:$J$62,'[10]23'!$O$60:$P$62,'[10]23'!$A$9:$A$25,P1_T23_Protection</definedName>
    <definedName name="T24.1?Data">'[31]24.1'!$E$6:$J$21, '[31]24.1'!$E$23, '[31]24.1'!$H$23:$J$23, '[31]24.1'!$E$28:$J$42, '[31]24.1'!$E$44, '[31]24.1'!$H$44:$J$44</definedName>
    <definedName name="T24.1?unit?ТРУБ">'[31]24.1'!$E$5:$E$44, '[31]24.1'!$J$5:$J$44</definedName>
    <definedName name="T24.1_Copy1" localSheetId="5">'[32]% за кредит'!#REF!</definedName>
    <definedName name="T24.1_Copy1">'[32]% за кредит'!#REF!</definedName>
    <definedName name="T24.1_Copy2" localSheetId="5">'[32]% за кредит'!#REF!</definedName>
    <definedName name="T24.1_Copy2">'[32]% за кредит'!#REF!</definedName>
    <definedName name="T24?axis?R?ДОГОВОР">'[31]24'!$D$27:$L$37,'[31]24'!$D$8:$L$18</definedName>
    <definedName name="T24?axis?R?ДОГОВОР?">'[31]24'!$B$27:$B$37,'[31]24'!$B$8:$B$18</definedName>
    <definedName name="T24?axis?ПРД?БАЗ">'[31]24'!$I$6:$J$39,'[31]24'!$F$6:$G$39</definedName>
    <definedName name="T24?axis?ПРД?ПРЕД">'[31]24'!$K$6:$L$39,'[31]24'!$D$6:$E$39</definedName>
    <definedName name="T24?axis?ПРД?РЕГ" localSheetId="5">#REF!</definedName>
    <definedName name="T24?axis?ПРД?РЕГ">#REF!</definedName>
    <definedName name="T24?axis?ПФ?ПЛАН">'[31]24'!$I$6:$I$39,'[31]24'!$D$6:$D$39,'[31]24'!$K$6:$K$39,'[31]24'!$F$6:$F$38</definedName>
    <definedName name="T24?axis?ПФ?ФАКТ">'[31]24'!$J$6:$J$39,'[31]24'!$E$6:$E$39,'[31]24'!$L$6:$L$39,'[31]24'!$G$6:$G$39</definedName>
    <definedName name="T24?Data">'[31]24'!$D$6:$L$6, '[31]24'!$D$8:$L$18, '[31]24'!$D$20:$L$25, '[31]24'!$D$27:$L$37, '[31]24'!$D$39:$L$39</definedName>
    <definedName name="T24?item_ext?РОСТ" localSheetId="5">#REF!</definedName>
    <definedName name="T24?item_ext?РОСТ">#REF!</definedName>
    <definedName name="T24?L1" localSheetId="5">#REF!</definedName>
    <definedName name="T24?L1">#REF!</definedName>
    <definedName name="T24?L1.x" localSheetId="5">#REF!</definedName>
    <definedName name="T24?L1.x">#REF!</definedName>
    <definedName name="T24?L2" localSheetId="5">#REF!</definedName>
    <definedName name="T24?L2">#REF!</definedName>
    <definedName name="T24?L2.1" localSheetId="5">#REF!</definedName>
    <definedName name="T24?L2.1">#REF!</definedName>
    <definedName name="T24?L2.2" localSheetId="5">#REF!</definedName>
    <definedName name="T24?L2.2">#REF!</definedName>
    <definedName name="T24?L3" localSheetId="5">#REF!</definedName>
    <definedName name="T24?L3">#REF!</definedName>
    <definedName name="T24?L4" localSheetId="5">#REF!</definedName>
    <definedName name="T24?L4">#REF!</definedName>
    <definedName name="T24?L5" localSheetId="5">#REF!</definedName>
    <definedName name="T24?L5">#REF!</definedName>
    <definedName name="T24?L5.x" localSheetId="5">#REF!</definedName>
    <definedName name="T24?L5.x">#REF!</definedName>
    <definedName name="T24?L6" localSheetId="5">#REF!</definedName>
    <definedName name="T24?L6">#REF!</definedName>
    <definedName name="T24?Name" localSheetId="5">#REF!</definedName>
    <definedName name="T24?Name">#REF!</definedName>
    <definedName name="T24?Table" localSheetId="5">#REF!</definedName>
    <definedName name="T24?Table">#REF!</definedName>
    <definedName name="T24?Title" localSheetId="5">#REF!</definedName>
    <definedName name="T24?Title">#REF!</definedName>
    <definedName name="T24?unit?ПРЦ">'[31]24'!$D$22:$H$22, '[31]24'!$I$6:$L$6, '[31]24'!$I$8:$L$18, '[31]24'!$I$20:$L$25, '[31]24'!$I$27:$L$37, '[31]24'!$I$39:$L$39</definedName>
    <definedName name="T24?unit?ТРУБ">'[31]24'!$D$6:$H$6, '[31]24'!$D$8:$H$18, '[31]24'!$D$20:$H$21, '[31]24'!$D$23:$H$25, '[31]24'!$D$27:$H$37, '[31]24'!$D$39:$H$39</definedName>
    <definedName name="T24_Copy1" localSheetId="5">#REF!</definedName>
    <definedName name="T24_Copy1">#REF!</definedName>
    <definedName name="T24_Copy2" localSheetId="5">#REF!</definedName>
    <definedName name="T24_Copy2">#REF!</definedName>
    <definedName name="T24_Protection">'[10]24'!$E$24:$H$37,'[10]24'!$B$35:$B$37,'[10]24'!$E$41:$H$42,'[10]24'!$J$8:$M$21,'[10]24'!$J$24:$M$37,'[10]24'!$J$41:$M$42,'[10]24'!$E$8:$H$21</definedName>
    <definedName name="T25?axis?R?ВРАС" localSheetId="5">#REF!</definedName>
    <definedName name="T25?axis?R?ВРАС">#REF!</definedName>
    <definedName name="T25?axis?R?ВРАС?" localSheetId="5">#REF!</definedName>
    <definedName name="T25?axis?R?ВРАС?">#REF!</definedName>
    <definedName name="T25?axis?R?ДОГОВОР">'[31]25'!$G$19:$O$20, '[31]25'!$G$9:$O$10, '[31]25'!$G$14:$O$15, '[31]25'!$G$24:$O$24, '[31]25'!$G$29:$O$34, '[31]25'!$G$38:$O$40</definedName>
    <definedName name="T25?axis?R?ДОГОВОР?">'[31]25'!$E$19:$E$20, '[31]25'!$E$9:$E$10, '[31]25'!$E$14:$E$15, '[31]25'!$E$24, '[31]25'!$E$29:$E$34, '[31]25'!$E$38:$E$40</definedName>
    <definedName name="T25?axis?ПРД?БАЗ" localSheetId="5">#REF!</definedName>
    <definedName name="T25?axis?ПРД?БАЗ">#REF!</definedName>
    <definedName name="T25?axis?ПРД?ПРЕД" localSheetId="5">#REF!</definedName>
    <definedName name="T25?axis?ПРД?ПРЕД">#REF!</definedName>
    <definedName name="T25?axis?ПРД?РЕГ" localSheetId="5">#REF!</definedName>
    <definedName name="T25?axis?ПРД?РЕГ">#REF!</definedName>
    <definedName name="T25?axis?ПФ?ПЛАН">'[31]25'!$I$7:$I$51,         '[31]25'!$L$7:$L$51</definedName>
    <definedName name="T25?axis?ПФ?ФАКТ">'[31]25'!$J$7:$J$51,         '[31]25'!$M$7:$M$51</definedName>
    <definedName name="T25?Data" localSheetId="5">#REF!</definedName>
    <definedName name="T25?Data">#REF!</definedName>
    <definedName name="T25?item_ext?РОСТ" localSheetId="5">#REF!</definedName>
    <definedName name="T25?item_ext?РОСТ">#REF!</definedName>
    <definedName name="T25?item_ext?РОСТ2" localSheetId="5">#REF!</definedName>
    <definedName name="T25?item_ext?РОСТ2">#REF!</definedName>
    <definedName name="T25?L1"> '[31]25'!$A$17:$O$17,  '[31]25'!$A$7:$O$7,  '[31]25'!$A$12:$O$12,  '[31]25'!$A$22:$O$22,  '[31]25'!$A$26:$O$26,  '[31]25'!$A$36:$O$36</definedName>
    <definedName name="T25?L1.1">'[31]25'!$A$19:$O$20, '[31]25'!$A$31:$O$31, '[31]25'!$A$9:$O$10, '[31]25'!$A$14:$O$15, '[31]25'!$A$24:$O$24, '[31]25'!$A$29:$O$29, '[31]25'!$A$33:$O$33, '[31]25'!$A$38:$O$40</definedName>
    <definedName name="T25?L1.2" localSheetId="5">#REF!</definedName>
    <definedName name="T25?L1.2">#REF!</definedName>
    <definedName name="T25?L1.2.1"> '[31]25'!$A$32:$O$32,     '[31]25'!$A$30:$O$30,     '[31]25'!$A$34:$O$34</definedName>
    <definedName name="T25?L2" localSheetId="5">#REF!</definedName>
    <definedName name="T25?L2">#REF!</definedName>
    <definedName name="T25?L2.1" localSheetId="5">#REF!</definedName>
    <definedName name="T25?L2.1">#REF!</definedName>
    <definedName name="T25?L2.1.1" localSheetId="5">#REF!</definedName>
    <definedName name="T25?L2.1.1">#REF!</definedName>
    <definedName name="T25?L2.1.2" localSheetId="5">#REF!</definedName>
    <definedName name="T25?L2.1.2">#REF!</definedName>
    <definedName name="T25?L2.2" localSheetId="5">#REF!</definedName>
    <definedName name="T25?L2.2">#REF!</definedName>
    <definedName name="T25?L2.2.1" localSheetId="5">#REF!</definedName>
    <definedName name="T25?L2.2.1">#REF!</definedName>
    <definedName name="T25?L2.2.2" localSheetId="5">#REF!</definedName>
    <definedName name="T25?L2.2.2">#REF!</definedName>
    <definedName name="T25?L2.2.3" localSheetId="5">#REF!</definedName>
    <definedName name="T25?L2.2.3">#REF!</definedName>
    <definedName name="T25?L2.2.4" localSheetId="5">#REF!</definedName>
    <definedName name="T25?L2.2.4">#REF!</definedName>
    <definedName name="T25?Name" localSheetId="5">#REF!</definedName>
    <definedName name="T25?Name">#REF!</definedName>
    <definedName name="T25?Table" localSheetId="5">#REF!</definedName>
    <definedName name="T25?Table">#REF!</definedName>
    <definedName name="T25?Title" localSheetId="5">#REF!</definedName>
    <definedName name="T25?Title">#REF!</definedName>
    <definedName name="T25?unit?ГА"> '[31]25'!$G$32:$K$32,     '[31]25'!$G$27:$K$27,     '[31]25'!$G$30:$K$30,     '[31]25'!$G$34:$K$34</definedName>
    <definedName name="T25?unit?ПРЦ" localSheetId="5">#REF!</definedName>
    <definedName name="T25?unit?ПРЦ">#REF!</definedName>
    <definedName name="T25?unit?ТРУБ"> '[31]25'!$G$31:$K$31,     '[31]25'!$G$6:$K$26,     '[31]25'!$G$29:$K$29,     '[31]25'!$G$33:$K$33,     '[31]25'!$G$36:$K$51</definedName>
    <definedName name="T25_Copy1" localSheetId="5">#REF!</definedName>
    <definedName name="T25_Copy1">#REF!</definedName>
    <definedName name="T25_Copy2" localSheetId="5">#REF!</definedName>
    <definedName name="T25_Copy2">#REF!</definedName>
    <definedName name="T25_Copy3" localSheetId="5">#REF!</definedName>
    <definedName name="T25_Copy3">#REF!</definedName>
    <definedName name="T25_Copy4" localSheetId="5">#REF!</definedName>
    <definedName name="T25_Copy4">#REF!</definedName>
    <definedName name="T25_protection" localSheetId="5">#N/A</definedName>
    <definedName name="T25_protection">[0]!P1_T25_protection,[0]!P2_T25_protection</definedName>
    <definedName name="T26?axis?R?ВРАС">'[10]26'!$C$34:$N$36,'[10]26'!$C$22:$N$24</definedName>
    <definedName name="T26?axis?R?ВРАС?">'[10]26'!$B$34:$B$36,'[10]26'!$B$22:$B$24</definedName>
    <definedName name="T26?axis?ПРД?БАЗ">'[31]26'!$I$6:$J$20,'[31]26'!$F$6:$G$20</definedName>
    <definedName name="T26?axis?ПРД?ПРЕД">'[31]26'!$K$6:$L$20,'[31]26'!$D$6:$E$20</definedName>
    <definedName name="T26?axis?ПФ?ПЛАН">'[31]26'!$I$6:$I$20,'[31]26'!$D$6:$D$20,'[31]26'!$K$6:$K$20,'[31]26'!$F$6:$F$20</definedName>
    <definedName name="T26?axis?ПФ?ФАКТ">'[31]26'!$J$6:$J$20,'[31]26'!$E$6:$E$20,'[31]26'!$L$6:$L$20,'[31]26'!$G$6:$G$20</definedName>
    <definedName name="T26?Data">'[31]26'!$D$6:$L$8, '[31]26'!$D$10:$L$20</definedName>
    <definedName name="T26?item_ext?РОСТ" localSheetId="5">'[32]поощрение (ДВ)'!#REF!</definedName>
    <definedName name="T26?item_ext?РОСТ">'[32]поощрение (ДВ)'!#REF!</definedName>
    <definedName name="T26?L1">'[10]26'!$F$8:$N$8,'[10]26'!$C$8:$D$8</definedName>
    <definedName name="T26?L1.1">'[10]26'!$F$10:$N$10,'[10]26'!$C$10:$D$10</definedName>
    <definedName name="T26?L2">'[10]26'!$F$11:$N$11,'[10]26'!$C$11:$D$11</definedName>
    <definedName name="T26?L2.1">'[10]26'!$F$13:$N$13,'[10]26'!$C$13:$D$13</definedName>
    <definedName name="T26?L2.7" localSheetId="5">'[32]поощрение (ДВ)'!#REF!</definedName>
    <definedName name="T26?L2.7">'[32]поощрение (ДВ)'!#REF!</definedName>
    <definedName name="T26?L2.8" localSheetId="5">'[32]поощрение (ДВ)'!#REF!</definedName>
    <definedName name="T26?L2.8">'[32]поощрение (ДВ)'!#REF!</definedName>
    <definedName name="T26?L3" localSheetId="5">'[32]поощрение (ДВ)'!#REF!</definedName>
    <definedName name="T26?L3">'[32]поощрение (ДВ)'!#REF!</definedName>
    <definedName name="T26?L4">'[10]26'!$F$15:$N$15,'[10]26'!$C$15:$D$15</definedName>
    <definedName name="T26?L5">'[10]26'!$F$16:$N$16,'[10]26'!$C$16:$D$16</definedName>
    <definedName name="T26?L5.1">'[10]26'!$F$18:$N$18,'[10]26'!$C$18:$D$18</definedName>
    <definedName name="T26?L5.2">'[10]26'!$F$19:$N$19,'[10]26'!$C$19:$D$19</definedName>
    <definedName name="T26?L5.3">'[10]26'!$F$20:$N$20,'[10]26'!$C$20:$D$20</definedName>
    <definedName name="T26?L5.3.x">'[10]26'!$F$22:$N$24,'[10]26'!$C$22:$D$24</definedName>
    <definedName name="T26?L6">'[10]26'!$F$26:$N$26,'[10]26'!$C$26:$D$26</definedName>
    <definedName name="T26?L7">'[10]26'!$F$27:$N$27,'[10]26'!$C$27:$D$27</definedName>
    <definedName name="T26?L7.1">'[10]26'!$F$29:$N$29,'[10]26'!$C$29:$D$29</definedName>
    <definedName name="T26?L7.2">'[10]26'!$F$30:$N$30,'[10]26'!$C$30:$D$30</definedName>
    <definedName name="T26?L7.3">'[10]26'!$F$31:$N$31,'[10]26'!$C$31:$D$31</definedName>
    <definedName name="T26?L7.4">'[10]26'!$F$32:$N$32,'[10]26'!$C$32:$D$32</definedName>
    <definedName name="T26?L7.4.x">'[10]26'!$F$34:$N$36,'[10]26'!$C$34:$D$36</definedName>
    <definedName name="T26?L8">'[10]26'!$F$38:$N$38,'[10]26'!$C$38:$D$38</definedName>
    <definedName name="T26?Name" localSheetId="5">'[32]поощрение (ДВ)'!#REF!</definedName>
    <definedName name="T26?Name">'[32]поощрение (ДВ)'!#REF!</definedName>
    <definedName name="T26?unit?ПРЦ" localSheetId="5">'[32]поощрение (ДВ)'!#REF!</definedName>
    <definedName name="T26?unit?ПРЦ">'[32]поощрение (ДВ)'!#REF!</definedName>
    <definedName name="T26_Protection">'[10]26'!$K$34:$N$36,'[10]26'!$B$22:$B$24,P1_T26_Protection,P2_T26_Protection</definedName>
    <definedName name="T27?axis?R?ВРАС">'[10]27'!$C$34:$S$36,'[10]27'!$C$22:$S$24</definedName>
    <definedName name="T27?axis?R?ВРАС?">'[10]27'!$B$34:$B$36,'[10]27'!$B$22:$B$24</definedName>
    <definedName name="T27?axis?ПРД?БАЗ">'[31]27'!$I$6:$J$11,'[31]27'!$F$6:$G$11</definedName>
    <definedName name="T27?axis?ПРД?ПРЕД">'[31]27'!$K$6:$L$11,'[31]27'!$D$6:$E$11</definedName>
    <definedName name="T27?axis?ПРД?РЕГ" localSheetId="5">#REF!</definedName>
    <definedName name="T27?axis?ПРД?РЕГ">#REF!</definedName>
    <definedName name="T27?axis?ПФ?ПЛАН">'[31]27'!$I$6:$I$11,'[31]27'!$D$6:$D$11,'[31]27'!$K$6:$K$11,'[31]27'!$F$6:$F$11</definedName>
    <definedName name="T27?axis?ПФ?ФАКТ">'[31]27'!$J$6:$J$11,'[31]27'!$E$6:$E$11,'[31]27'!$L$6:$L$11,'[31]27'!$G$6:$G$11</definedName>
    <definedName name="T27?Data" localSheetId="5">#REF!</definedName>
    <definedName name="T27?Data">#REF!</definedName>
    <definedName name="T27?item_ext?РОСТ" localSheetId="5">#REF!</definedName>
    <definedName name="T27?item_ext?РОСТ">#REF!</definedName>
    <definedName name="T27?Items" localSheetId="5">#REF!</definedName>
    <definedName name="T27?Items">#REF!</definedName>
    <definedName name="T27?L1" localSheetId="5">#REF!</definedName>
    <definedName name="T27?L1">#REF!</definedName>
    <definedName name="T27?L1.1">'[10]27'!$F$10:$S$10,'[10]27'!$C$10:$D$10</definedName>
    <definedName name="T27?L2" localSheetId="5">#REF!</definedName>
    <definedName name="T27?L2">#REF!</definedName>
    <definedName name="T27?L2.1">'[10]27'!$F$13:$S$13,'[10]27'!$C$13:$D$13</definedName>
    <definedName name="T27?L3" localSheetId="5">#REF!</definedName>
    <definedName name="T27?L3">#REF!</definedName>
    <definedName name="T27?L4" localSheetId="5">#REF!</definedName>
    <definedName name="T27?L4">#REF!</definedName>
    <definedName name="T27?L5" localSheetId="5">#REF!</definedName>
    <definedName name="T27?L5">#REF!</definedName>
    <definedName name="T27?L5.3">'[10]27'!$F$20:$S$20,'[10]27'!$C$20:$D$20</definedName>
    <definedName name="T27?L5.3.x">'[10]27'!$F$22:$S$24,'[10]27'!$C$22:$D$24</definedName>
    <definedName name="T27?L6" localSheetId="5">#REF!</definedName>
    <definedName name="T27?L6">#REF!</definedName>
    <definedName name="T27?L7">'[10]27'!$F$27:$S$27,'[10]27'!$C$27:$D$27</definedName>
    <definedName name="T27?L7.1">'[10]27'!$F$29:$S$29,'[10]27'!$C$29:$D$29</definedName>
    <definedName name="T27?L7.2">'[10]27'!$F$30:$S$30,'[10]27'!$C$30:$D$30</definedName>
    <definedName name="T27?L7.3">'[10]27'!$F$31:$S$31,'[10]27'!$C$31:$D$31</definedName>
    <definedName name="T27?L7.4">'[10]27'!$F$32:$S$32,'[10]27'!$C$32:$D$32</definedName>
    <definedName name="T27?L7.4.x">'[10]27'!$F$34:$S$36,'[10]27'!$C$34:$D$36</definedName>
    <definedName name="T27?L8">'[10]27'!$F$38:$S$38,'[10]27'!$C$38:$D$38</definedName>
    <definedName name="T27?Name" localSheetId="5">#REF!</definedName>
    <definedName name="T27?Name">#REF!</definedName>
    <definedName name="T27?Scope" localSheetId="5">#REF!</definedName>
    <definedName name="T27?Scope">#REF!</definedName>
    <definedName name="T27?Table" localSheetId="5">#REF!</definedName>
    <definedName name="T27?Table">#REF!</definedName>
    <definedName name="T27?Title" localSheetId="5">#REF!</definedName>
    <definedName name="T27?Title">#REF!</definedName>
    <definedName name="T27?unit?ПРЦ">'[31]27'!$D$7:$H$7, '[31]27'!$I$6:$L$11</definedName>
    <definedName name="T27?unit?ТРУБ">'[31]27'!$D$6:$H$6, '[31]27'!$D$8:$H$11</definedName>
    <definedName name="T27?НАП" localSheetId="5">#REF!</definedName>
    <definedName name="T27?НАП">#REF!</definedName>
    <definedName name="T27?ПОТ" localSheetId="5">#REF!</definedName>
    <definedName name="T27?ПОТ">#REF!</definedName>
    <definedName name="T27_Protect">'[33]27'!$E$12:$E$13,'[33]27'!$K$4:$AH$4,'[33]27'!$AK$12:$AK$13</definedName>
    <definedName name="T27_Protection">'[10]27'!$P$34:$S$36,'[10]27'!$B$22:$B$24,P1_T27_Protection,P2_T27_Protection,P3_T27_Protection</definedName>
    <definedName name="T28.3?unit?РУБ.ГКАЛ" localSheetId="5">P1_T28.3?unit?РУБ.ГКАЛ,P2_T28.3?unit?РУБ.ГКАЛ</definedName>
    <definedName name="T28.3?unit?РУБ.ГКАЛ">P1_T28.3?unit?РУБ.ГКАЛ,P2_T28.3?unit?РУБ.ГКАЛ</definedName>
    <definedName name="T28?axis?R?ПЭ" localSheetId="5">#N/A</definedName>
    <definedName name="T28?axis?R?ПЭ">[0]!P2_T28?axis?R?ПЭ,[0]!P3_T28?axis?R?ПЭ,[0]!P4_T28?axis?R?ПЭ,[0]!P5_T28?axis?R?ПЭ,[0]!P6_T28?axis?R?ПЭ</definedName>
    <definedName name="T28?axis?R?ПЭ?" localSheetId="5">#N/A</definedName>
    <definedName name="T28?axis?R?ПЭ?">[0]!P2_T28?axis?R?ПЭ?,[0]!P3_T28?axis?R?ПЭ?,[0]!P4_T28?axis?R?ПЭ?,[0]!P5_T28?axis?R?ПЭ?,[0]!P6_T28?axis?R?ПЭ?</definedName>
    <definedName name="T28?axis?ПРД?БАЗ">'[31]28'!$I$6:$J$17,'[31]28'!$F$6:$G$17</definedName>
    <definedName name="T28?axis?ПРД?ПРЕД">'[31]28'!$K$6:$L$17,'[31]28'!$D$6:$E$17</definedName>
    <definedName name="T28?axis?ПРД?РЕГ" localSheetId="5">'[32]другие из прибыли'!#REF!</definedName>
    <definedName name="T28?axis?ПРД?РЕГ">'[32]другие из прибыли'!#REF!</definedName>
    <definedName name="T28?axis?ПФ?ПЛАН">'[31]28'!$I$6:$I$17,'[31]28'!$D$6:$D$17,'[31]28'!$K$6:$K$17,'[31]28'!$F$6:$F$17</definedName>
    <definedName name="T28?axis?ПФ?ФАКТ">'[31]28'!$J$6:$J$17,'[31]28'!$E$6:$E$17,'[31]28'!$L$6:$L$17,'[31]28'!$G$6:$G$17</definedName>
    <definedName name="T28?Data">'[31]28'!$D$7:$L$15, '[31]28'!$D$17:$L$17</definedName>
    <definedName name="T28?item_ext?ВСЕГО">'[10]28'!$I$8:$I$292,'[10]28'!$F$8:$F$292</definedName>
    <definedName name="T28?item_ext?ТЭ">'[10]28'!$E$8:$E$292,'[10]28'!$H$8:$H$292</definedName>
    <definedName name="T28?item_ext?ЭЭ">'[10]28'!$D$8:$D$292,'[10]28'!$G$8:$G$292</definedName>
    <definedName name="T28?L1.1.x">'[10]28'!$D$16:$I$18,'[10]28'!$D$11:$I$13</definedName>
    <definedName name="T28?L10.1.x">'[10]28'!$D$250:$I$252,'[10]28'!$D$245:$I$247</definedName>
    <definedName name="T28?L11.1.x">'[10]28'!$D$276:$I$278,'[10]28'!$D$271:$I$273</definedName>
    <definedName name="T28?L2.1.x">'[10]28'!$D$42:$I$44,'[10]28'!$D$37:$I$39</definedName>
    <definedName name="T28?L3.1.x">'[10]28'!$D$68:$I$70,'[10]28'!$D$63:$I$65</definedName>
    <definedName name="T28?L4.1.x">'[10]28'!$D$94:$I$96,'[10]28'!$D$89:$I$91</definedName>
    <definedName name="T28?L5.1.x">'[10]28'!$D$120:$I$122,'[10]28'!$D$115:$I$117</definedName>
    <definedName name="T28?L6.1.x">'[10]28'!$D$146:$I$148,'[10]28'!$D$141:$I$143</definedName>
    <definedName name="T28?L7.1.x">'[10]28'!$D$172:$I$174,'[10]28'!$D$167:$I$169</definedName>
    <definedName name="T28?L8.1.x">'[10]28'!$D$198:$I$200,'[10]28'!$D$193:$I$195</definedName>
    <definedName name="T28?L9.1.x">'[10]28'!$D$224:$I$226,'[10]28'!$D$219:$I$221</definedName>
    <definedName name="T28?Name" localSheetId="5">'[32]другие из прибыли'!#REF!</definedName>
    <definedName name="T28?Name">'[32]другие из прибыли'!#REF!</definedName>
    <definedName name="T28?unit?ГКАЛЧ">'[10]28'!$H$164:$H$187,'[10]28'!$E$164:$E$187</definedName>
    <definedName name="T28?unit?МКВТЧ">'[10]28'!$G$190:$G$213,'[10]28'!$D$190:$D$213</definedName>
    <definedName name="T28?unit?РУБ.ГКАЛ">'[10]28'!$E$216:$E$239,'[10]28'!$E$268:$E$292,'[10]28'!$H$268:$H$292,'[10]28'!$H$216:$H$239</definedName>
    <definedName name="T28?unit?РУБ.ГКАЛЧ.МЕС">'[10]28'!$H$242:$H$265,'[10]28'!$E$242:$E$265</definedName>
    <definedName name="T28?unit?РУБ.ТКВТ.МЕС">'[10]28'!$G$242:$G$265,'[10]28'!$D$242:$D$265</definedName>
    <definedName name="T28?unit?РУБ.ТКВТЧ">'[10]28'!$G$216:$G$239,'[10]28'!$D$268:$D$292,'[10]28'!$G$268:$G$292,'[10]28'!$D$216:$D$239</definedName>
    <definedName name="T28?unit?ТГКАЛ">'[10]28'!$H$190:$H$213,'[10]28'!$E$190:$E$213</definedName>
    <definedName name="T28?unit?ТКВТ">'[10]28'!$G$164:$G$187,'[10]28'!$D$164:$D$187</definedName>
    <definedName name="T28?unit?ТРУБ">'[10]28'!$D$138:$I$161,'[10]28'!$D$8:$I$109</definedName>
    <definedName name="T28_Copy" localSheetId="5">'[32]другие из прибыли'!#REF!</definedName>
    <definedName name="T28_Copy">'[32]другие из прибыли'!#REF!</definedName>
    <definedName name="T28_Protection" localSheetId="5">#N/A</definedName>
    <definedName name="T28_Protection">[0]!P9_T28_Protection,[0]!P10_T28_Protection,[0]!P11_T28_Protection,P12_T28_Protection</definedName>
    <definedName name="T29?axis?ПФ?ПЛАН">'[31]29'!$F$5:$F$11,'[31]29'!$D$5:$D$11</definedName>
    <definedName name="T29?axis?ПФ?ФАКТ">'[31]29'!$G$5:$G$11,'[31]29'!$E$5:$E$11</definedName>
    <definedName name="T29?Data">'[31]29'!$D$6:$H$9, '[31]29'!$D$11:$H$11</definedName>
    <definedName name="T29?item_ext?1СТ" localSheetId="5">P1_T29?item_ext?1СТ</definedName>
    <definedName name="T29?item_ext?1СТ">P1_T29?item_ext?1СТ</definedName>
    <definedName name="T29?item_ext?2СТ.М" localSheetId="5">P1_T29?item_ext?2СТ.М</definedName>
    <definedName name="T29?item_ext?2СТ.М">P1_T29?item_ext?2СТ.М</definedName>
    <definedName name="T29?item_ext?2СТ.Э" localSheetId="5">P1_T29?item_ext?2СТ.Э</definedName>
    <definedName name="T29?item_ext?2СТ.Э">P1_T29?item_ext?2СТ.Э</definedName>
    <definedName name="T29?L10" localSheetId="5">P1_T29?L10</definedName>
    <definedName name="T29?L10">P1_T29?L10</definedName>
    <definedName name="T29_Copy" localSheetId="5">[32]выпадающие!#REF!</definedName>
    <definedName name="T29_Copy">[32]выпадающие!#REF!</definedName>
    <definedName name="T3?axis?ПРД?БАЗ">'[31]3'!$I$6:$J$20,'[31]3'!$F$6:$G$20</definedName>
    <definedName name="T3?axis?ПРД?ПРЕД">'[31]3'!$K$6:$L$20,'[31]3'!$D$6:$E$20</definedName>
    <definedName name="T3?axis?ПРД?РЕГ" localSheetId="5">#REF!</definedName>
    <definedName name="T3?axis?ПРД?РЕГ">#REF!</definedName>
    <definedName name="T3?axis?ПФ?ПЛАН">'[31]3'!$I$6:$I$20,'[31]3'!$D$6:$D$20,'[31]3'!$K$6:$K$20,'[31]3'!$F$6:$F$20</definedName>
    <definedName name="T3?axis?ПФ?ФАКТ">'[31]3'!$J$6:$J$20,'[31]3'!$E$6:$E$20,'[31]3'!$L$6:$L$20,'[31]3'!$G$6:$G$20</definedName>
    <definedName name="T3?Data" localSheetId="5">#REF!</definedName>
    <definedName name="T3?Data">#REF!</definedName>
    <definedName name="T3?item_ext?РОСТ" localSheetId="5">#REF!</definedName>
    <definedName name="T3?item_ext?РОСТ">#REF!</definedName>
    <definedName name="T3?L1" localSheetId="5">#REF!</definedName>
    <definedName name="T3?L1">#REF!</definedName>
    <definedName name="T3?L1.1" localSheetId="5">#REF!</definedName>
    <definedName name="T3?L1.1">#REF!</definedName>
    <definedName name="T3?L10" localSheetId="5">#REF!</definedName>
    <definedName name="T3?L10">#REF!</definedName>
    <definedName name="T3?L11" localSheetId="5">#REF!</definedName>
    <definedName name="T3?L11">#REF!</definedName>
    <definedName name="T3?L12" localSheetId="5">#REF!</definedName>
    <definedName name="T3?L12">#REF!</definedName>
    <definedName name="T3?L2" localSheetId="5">#REF!</definedName>
    <definedName name="T3?L2">#REF!</definedName>
    <definedName name="T3?L2.1" localSheetId="5">#REF!</definedName>
    <definedName name="T3?L2.1">#REF!</definedName>
    <definedName name="T3?L3" localSheetId="5">#REF!</definedName>
    <definedName name="T3?L3">#REF!</definedName>
    <definedName name="T3?L3.1" localSheetId="5">#REF!</definedName>
    <definedName name="T3?L3.1">#REF!</definedName>
    <definedName name="T3?L4" localSheetId="5">#REF!</definedName>
    <definedName name="T3?L4">#REF!</definedName>
    <definedName name="T3?L5" localSheetId="5">#REF!</definedName>
    <definedName name="T3?L5">#REF!</definedName>
    <definedName name="T3?L6" localSheetId="5">#REF!</definedName>
    <definedName name="T3?L6">#REF!</definedName>
    <definedName name="T3?L7" localSheetId="5">#REF!</definedName>
    <definedName name="T3?L7">#REF!</definedName>
    <definedName name="T3?L8" localSheetId="5">#REF!</definedName>
    <definedName name="T3?L8">#REF!</definedName>
    <definedName name="T3?L9" localSheetId="5">#REF!</definedName>
    <definedName name="T3?L9">#REF!</definedName>
    <definedName name="T3?Name" localSheetId="5">#REF!</definedName>
    <definedName name="T3?Name">#REF!</definedName>
    <definedName name="T3?Table" localSheetId="5">#REF!</definedName>
    <definedName name="T3?Table">#REF!</definedName>
    <definedName name="T3?Title" localSheetId="5">#REF!</definedName>
    <definedName name="T3?Title">#REF!</definedName>
    <definedName name="T3?unit?Г.КВТЧ" localSheetId="5">#REF!</definedName>
    <definedName name="T3?unit?Г.КВТЧ">#REF!</definedName>
    <definedName name="T3?unit?КГ.ГКАЛ">'[31]3'!$D$13:$H$13,   '[31]3'!$D$16:$H$16</definedName>
    <definedName name="T3?unit?МКВТЧ" localSheetId="5">#REF!</definedName>
    <definedName name="T3?unit?МКВТЧ">#REF!</definedName>
    <definedName name="T3?unit?ПРЦ">'[31]3'!$D$20:$H$20,   '[31]3'!$I$6:$L$20</definedName>
    <definedName name="T3?unit?ТГКАЛ">'[31]3'!$D$12:$H$12,   '[31]3'!$D$15:$H$15</definedName>
    <definedName name="T3?unit?ТТУТ">'[31]3'!$D$10:$H$11,   '[31]3'!$D$14:$H$14,   '[31]3'!$D$17:$H$19</definedName>
    <definedName name="T4.1?axis?R?ВТОП">'[31]4.1'!$E$5:$I$8, '[31]4.1'!$E$12:$I$15, '[31]4.1'!$E$18:$I$21</definedName>
    <definedName name="T4.1?axis?R?ВТОП?">'[31]4.1'!$C$5:$C$8, '[31]4.1'!$C$12:$C$15, '[31]4.1'!$C$18:$C$21</definedName>
    <definedName name="T4.1?axis?ПРД?БАЗ" localSheetId="5">#REF!</definedName>
    <definedName name="T4.1?axis?ПРД?БАЗ">#REF!</definedName>
    <definedName name="T4.1?axis?ПРД?ПРЕД" localSheetId="5">#REF!</definedName>
    <definedName name="T4.1?axis?ПРД?ПРЕД">#REF!</definedName>
    <definedName name="T4.1?axis?ПРД?ПРЕД2" localSheetId="5">#REF!</definedName>
    <definedName name="T4.1?axis?ПРД?ПРЕД2">#REF!</definedName>
    <definedName name="T4.1?axis?ПРД?РЕГ" localSheetId="5">#REF!</definedName>
    <definedName name="T4.1?axis?ПРД?РЕГ">#REF!</definedName>
    <definedName name="T4.1?Data">'[31]4.1'!$E$4:$I$9, '[31]4.1'!$E$11:$I$15, '[31]4.1'!$E$18:$I$21</definedName>
    <definedName name="T4.1?item_ext?СРПРЕД3" localSheetId="5">#REF!</definedName>
    <definedName name="T4.1?item_ext?СРПРЕД3">#REF!</definedName>
    <definedName name="T4.1?L1" localSheetId="5">#REF!</definedName>
    <definedName name="T4.1?L1">#REF!</definedName>
    <definedName name="T4.1?L1.1" localSheetId="5">#REF!</definedName>
    <definedName name="T4.1?L1.1">#REF!</definedName>
    <definedName name="T4.1?L1.2" localSheetId="5">#REF!</definedName>
    <definedName name="T4.1?L1.2">#REF!</definedName>
    <definedName name="T4.1?L2" localSheetId="5">#REF!</definedName>
    <definedName name="T4.1?L2">#REF!</definedName>
    <definedName name="T4.1?L3.1" localSheetId="5">#REF!</definedName>
    <definedName name="T4.1?L3.1">#REF!</definedName>
    <definedName name="T4.1?Name" localSheetId="5">#REF!</definedName>
    <definedName name="T4.1?Name">#REF!</definedName>
    <definedName name="T4.1?Table" localSheetId="5">#REF!</definedName>
    <definedName name="T4.1?Table">#REF!</definedName>
    <definedName name="T4.1?Title" localSheetId="5">#REF!</definedName>
    <definedName name="T4.1?Title">#REF!</definedName>
    <definedName name="T4.1?unit?ПРЦ" localSheetId="5">#REF!</definedName>
    <definedName name="T4.1?unit?ПРЦ">#REF!</definedName>
    <definedName name="T4.1?unit?ТТУТ" localSheetId="5">#REF!</definedName>
    <definedName name="T4.1?unit?ТТУТ">#REF!</definedName>
    <definedName name="T4?axis?R?ВТОП">'[31]4'!$E$7:$M$10,   '[31]4'!$E$14:$M$17,   '[31]4'!$E$20:$M$23,   '[31]4'!$E$26:$M$29,   '[31]4'!$E$32:$M$35,   '[31]4'!$E$38:$M$41,   '[31]4'!$E$45:$M$48,   '[31]4'!$E$51:$M$54,   '[31]4'!$E$58:$M$61,   '[31]4'!$E$65:$M$68,   '[31]4'!$E$72:$M$75</definedName>
    <definedName name="T4?axis?R?ВТОП?">'[31]4'!$C$7:$C$10,   '[31]4'!$C$14:$C$17,   '[31]4'!$C$20:$C$23,   '[31]4'!$C$26:$C$29,   '[31]4'!$C$32:$C$35,   '[31]4'!$C$38:$C$41,   '[31]4'!$C$45:$C$48,   '[31]4'!$C$51:$C$54,   '[31]4'!$C$58:$C$61,   '[31]4'!$C$65:$C$68,   '[31]4'!$C$72:$C$75</definedName>
    <definedName name="T4?axis?ПРД?БАЗ">'[31]4'!$J$6:$K$81,'[31]4'!$G$6:$H$81</definedName>
    <definedName name="T4?axis?ПРД?ПРЕД">'[31]4'!$L$6:$M$81,'[31]4'!$E$6:$F$81</definedName>
    <definedName name="T4?axis?ПРД?РЕГ" localSheetId="5">#REF!</definedName>
    <definedName name="T4?axis?ПРД?РЕГ">#REF!</definedName>
    <definedName name="T4?axis?ПФ?ПЛАН">'[31]4'!$J$6:$J$81,'[31]4'!$E$6:$E$81,'[31]4'!$L$6:$L$81,'[31]4'!$G$6:$G$81</definedName>
    <definedName name="T4?axis?ПФ?ФАКТ">'[31]4'!$K$6:$K$81,'[31]4'!$F$6:$F$81,'[31]4'!$M$6:$M$81,'[31]4'!$H$6:$H$81</definedName>
    <definedName name="T4?Data">'[31]4'!$E$6:$M$11, '[31]4'!$E$13:$M$17, '[31]4'!$E$20:$M$23, '[31]4'!$E$26:$M$29, '[31]4'!$E$32:$M$35, '[31]4'!$E$37:$M$42, '[31]4'!$E$45:$M$48, '[31]4'!$E$50:$M$55, '[31]4'!$E$57:$M$62, '[31]4'!$E$64:$M$69, '[31]4'!$E$72:$M$75, '[31]4'!$E$77:$M$78, '[31]4'!$E$80:$M$80</definedName>
    <definedName name="T4?item_ext?РОСТ" localSheetId="5">#REF!</definedName>
    <definedName name="T4?item_ext?РОСТ">#REF!</definedName>
    <definedName name="T4?L1" localSheetId="5">#REF!</definedName>
    <definedName name="T4?L1">#REF!</definedName>
    <definedName name="T4?L1.1" localSheetId="5">#REF!</definedName>
    <definedName name="T4?L1.1">#REF!</definedName>
    <definedName name="T4?L1.2" localSheetId="5">#REF!</definedName>
    <definedName name="T4?L1.2">#REF!</definedName>
    <definedName name="T4?L10" localSheetId="5">#REF!</definedName>
    <definedName name="T4?L10">#REF!</definedName>
    <definedName name="T4?L10.1" localSheetId="5">#REF!</definedName>
    <definedName name="T4?L10.1">#REF!</definedName>
    <definedName name="T4?L10.2" localSheetId="5">#REF!</definedName>
    <definedName name="T4?L10.2">#REF!</definedName>
    <definedName name="T4?L11.1" localSheetId="5">#REF!</definedName>
    <definedName name="T4?L11.1">#REF!</definedName>
    <definedName name="T4?L12" localSheetId="5">#REF!</definedName>
    <definedName name="T4?L12">#REF!</definedName>
    <definedName name="T4?L13" localSheetId="5">#REF!</definedName>
    <definedName name="T4?L13">#REF!</definedName>
    <definedName name="T4?L14" localSheetId="5">#REF!</definedName>
    <definedName name="T4?L14">#REF!</definedName>
    <definedName name="T4?L2" localSheetId="5">#REF!</definedName>
    <definedName name="T4?L2">#REF!</definedName>
    <definedName name="T4?L2.1" localSheetId="5">#REF!</definedName>
    <definedName name="T4?L2.1">#REF!</definedName>
    <definedName name="T4?L3.1" localSheetId="5">#REF!</definedName>
    <definedName name="T4?L3.1">#REF!</definedName>
    <definedName name="T4?L4.1" localSheetId="5">#REF!</definedName>
    <definedName name="T4?L4.1">#REF!</definedName>
    <definedName name="T4?L5.1" localSheetId="5">#REF!</definedName>
    <definedName name="T4?L5.1">#REF!</definedName>
    <definedName name="T4?L6" localSheetId="5">#REF!</definedName>
    <definedName name="T4?L6">#REF!</definedName>
    <definedName name="T4?L6.1" localSheetId="5">#REF!</definedName>
    <definedName name="T4?L6.1">#REF!</definedName>
    <definedName name="T4?L6.2" localSheetId="5">#REF!</definedName>
    <definedName name="T4?L6.2">#REF!</definedName>
    <definedName name="T4?L7.1" localSheetId="5">#REF!</definedName>
    <definedName name="T4?L7.1">#REF!</definedName>
    <definedName name="T4?L8" localSheetId="5">#REF!</definedName>
    <definedName name="T4?L8">#REF!</definedName>
    <definedName name="T4?L8.1" localSheetId="5">#REF!</definedName>
    <definedName name="T4?L8.1">#REF!</definedName>
    <definedName name="T4?L8.2" localSheetId="5">#REF!</definedName>
    <definedName name="T4?L8.2">#REF!</definedName>
    <definedName name="T4?L9" localSheetId="5">#REF!</definedName>
    <definedName name="T4?L9">#REF!</definedName>
    <definedName name="T4?L9.1" localSheetId="5">#REF!</definedName>
    <definedName name="T4?L9.1">#REF!</definedName>
    <definedName name="T4?L9.2" localSheetId="5">#REF!</definedName>
    <definedName name="T4?L9.2">#REF!</definedName>
    <definedName name="T4?Name" localSheetId="5">#REF!</definedName>
    <definedName name="T4?Name">#REF!</definedName>
    <definedName name="T4?Table" localSheetId="5">#REF!</definedName>
    <definedName name="T4?Table">#REF!</definedName>
    <definedName name="T4?Title" localSheetId="5">#REF!</definedName>
    <definedName name="T4?Title">#REF!</definedName>
    <definedName name="T4?unit?МКВТЧ" localSheetId="5">#REF!</definedName>
    <definedName name="T4?unit?МКВТЧ">#REF!</definedName>
    <definedName name="T4?unit?ММКБ" localSheetId="5">#REF!</definedName>
    <definedName name="T4?unit?ММКБ">#REF!</definedName>
    <definedName name="T4?unit?ПРЦ">'[31]4'!$J$6:$M$81, '[31]4'!$E$13:$I$17, '[31]4'!$E$78:$I$78</definedName>
    <definedName name="T4?unit?РУБ.МКБ">'[31]4'!$E$34:$I$34, '[31]4'!$E$47:$I$47, '[31]4'!$E$74:$I$74</definedName>
    <definedName name="T4?unit?РУБ.ТКВТЧ" localSheetId="5">#REF!</definedName>
    <definedName name="T4?unit?РУБ.ТКВТЧ">#REF!</definedName>
    <definedName name="T4?unit?РУБ.ТНТ">'[31]4'!$E$32:$I$33, '[31]4'!$E$35:$I$35, '[31]4'!$E$45:$I$46, '[31]4'!$E$48:$I$48, '[31]4'!$E$72:$I$73, '[31]4'!$E$75:$I$75</definedName>
    <definedName name="T4?unit?РУБ.ТУТ" localSheetId="5">#REF!</definedName>
    <definedName name="T4?unit?РУБ.ТУТ">#REF!</definedName>
    <definedName name="T4?unit?ТРУБ">'[31]4'!$E$37:$I$42, '[31]4'!$E$50:$I$55, '[31]4'!$E$57:$I$62</definedName>
    <definedName name="T4?unit?ТТНТ">'[31]4'!$E$26:$I$27, '[31]4'!$E$29:$I$29</definedName>
    <definedName name="T4?unit?ТТУТ" localSheetId="5">#REF!</definedName>
    <definedName name="T4?unit?ТТУТ">#REF!</definedName>
    <definedName name="T4_Protect" localSheetId="5">#N/A</definedName>
    <definedName name="T4_Protect">'[33]4'!$AA$24:$AD$28,'[33]4'!$G$11:$J$17,[0]!P1_T4_Protect,[0]!P2_T4_Protect</definedName>
    <definedName name="T5?axis?R?ОС">'[31]5'!$E$7:$Q$18, '[31]5'!$E$21:$Q$32, '[31]5'!$E$35:$Q$46, '[31]5'!$E$49:$Q$60, '[31]5'!$E$63:$Q$74, '[31]5'!$E$77:$Q$88</definedName>
    <definedName name="T5?axis?R?ОС?">'[31]5'!$C$77:$C$88, '[31]5'!$C$63:$C$74, '[31]5'!$C$49:$C$60, '[31]5'!$C$35:$C$46, '[31]5'!$C$21:$C$32, '[31]5'!$C$7:$C$18</definedName>
    <definedName name="T5?axis?ПРД?БАЗ">'[31]5'!$N$6:$O$89,'[31]5'!$G$6:$H$89</definedName>
    <definedName name="T5?axis?ПРД?ПРЕД">'[31]5'!$P$6:$Q$89,'[31]5'!$E$6:$F$89</definedName>
    <definedName name="T5?axis?ПРД?РЕГ" localSheetId="5">#REF!</definedName>
    <definedName name="T5?axis?ПРД?РЕГ">#REF!</definedName>
    <definedName name="T5?axis?ПРД?РЕГ.КВ1" localSheetId="5">#REF!</definedName>
    <definedName name="T5?axis?ПРД?РЕГ.КВ1">#REF!</definedName>
    <definedName name="T5?axis?ПРД?РЕГ.КВ2" localSheetId="5">#REF!</definedName>
    <definedName name="T5?axis?ПРД?РЕГ.КВ2">#REF!</definedName>
    <definedName name="T5?axis?ПРД?РЕГ.КВ3" localSheetId="5">#REF!</definedName>
    <definedName name="T5?axis?ПРД?РЕГ.КВ3">#REF!</definedName>
    <definedName name="T5?axis?ПРД?РЕГ.КВ4" localSheetId="5">#REF!</definedName>
    <definedName name="T5?axis?ПРД?РЕГ.КВ4">#REF!</definedName>
    <definedName name="T5?Data">'[31]5'!$E$6:$Q$18, '[31]5'!$E$20:$Q$32, '[31]5'!$E$34:$Q$46, '[31]5'!$E$48:$Q$60, '[31]5'!$E$63:$Q$74, '[31]5'!$E$76:$Q$88</definedName>
    <definedName name="T5?item_ext?РОСТ" localSheetId="5">#REF!</definedName>
    <definedName name="T5?item_ext?РОСТ">#REF!</definedName>
    <definedName name="T5?L1" localSheetId="5">#REF!</definedName>
    <definedName name="T5?L1">#REF!</definedName>
    <definedName name="T5?L1.1" localSheetId="5">#REF!</definedName>
    <definedName name="T5?L1.1">#REF!</definedName>
    <definedName name="T5?L2" localSheetId="5">#REF!</definedName>
    <definedName name="T5?L2">#REF!</definedName>
    <definedName name="T5?L2.1" localSheetId="5">#REF!</definedName>
    <definedName name="T5?L2.1">#REF!</definedName>
    <definedName name="T5?L3" localSheetId="5">#REF!</definedName>
    <definedName name="T5?L3">#REF!</definedName>
    <definedName name="T5?L3.1" localSheetId="5">#REF!</definedName>
    <definedName name="T5?L3.1">#REF!</definedName>
    <definedName name="T5?L4" localSheetId="5">#REF!</definedName>
    <definedName name="T5?L4">#REF!</definedName>
    <definedName name="T5?L4.1" localSheetId="5">#REF!</definedName>
    <definedName name="T5?L4.1">#REF!</definedName>
    <definedName name="T5?L5.1" localSheetId="5">#REF!</definedName>
    <definedName name="T5?L5.1">#REF!</definedName>
    <definedName name="T5?L6" localSheetId="5">#REF!</definedName>
    <definedName name="T5?L6">#REF!</definedName>
    <definedName name="T5?L6.1" localSheetId="5">#REF!</definedName>
    <definedName name="T5?L6.1">#REF!</definedName>
    <definedName name="T5?Name" localSheetId="5">#REF!</definedName>
    <definedName name="T5?Name">#REF!</definedName>
    <definedName name="T5?Table" localSheetId="5">#REF!</definedName>
    <definedName name="T5?Table">#REF!</definedName>
    <definedName name="T5?Title" localSheetId="5">#REF!</definedName>
    <definedName name="T5?Title">#REF!</definedName>
    <definedName name="T5?unit?ПРЦ">'[31]5'!$N$6:$Q$18, '[31]5'!$N$20:$Q$32, '[31]5'!$N$34:$Q$46, '[31]5'!$N$48:$Q$60, '[31]5'!$E$63:$Q$74, '[31]5'!$N$76:$Q$88</definedName>
    <definedName name="T5?unit?ТРУБ">'[31]5'!$E$76:$M$88, '[31]5'!$E$48:$M$60, '[31]5'!$E$34:$M$46, '[31]5'!$E$20:$M$32, '[31]5'!$E$6:$M$18</definedName>
    <definedName name="T6.1?axis?ПРД?БАЗ.КВ1" localSheetId="5">#REF!</definedName>
    <definedName name="T6.1?axis?ПРД?БАЗ.КВ1">#REF!</definedName>
    <definedName name="T6.1?axis?ПРД?БАЗ.КВ2" localSheetId="5">#REF!</definedName>
    <definedName name="T6.1?axis?ПРД?БАЗ.КВ2">#REF!</definedName>
    <definedName name="T6.1?axis?ПРД?БАЗ.КВ3" localSheetId="5">#REF!</definedName>
    <definedName name="T6.1?axis?ПРД?БАЗ.КВ3">#REF!</definedName>
    <definedName name="T6.1?axis?ПРД?БАЗ.КВ4" localSheetId="5">#REF!</definedName>
    <definedName name="T6.1?axis?ПРД?БАЗ.КВ4">#REF!</definedName>
    <definedName name="T6.1?axis?ПРД?РЕГ" localSheetId="5">#REF!</definedName>
    <definedName name="T6.1?axis?ПРД?РЕГ">#REF!</definedName>
    <definedName name="T6.1?axis?ПРД?РЕГ.КВ1" localSheetId="5">#REF!</definedName>
    <definedName name="T6.1?axis?ПРД?РЕГ.КВ1">#REF!</definedName>
    <definedName name="T6.1?axis?ПРД?РЕГ.КВ2" localSheetId="5">#REF!</definedName>
    <definedName name="T6.1?axis?ПРД?РЕГ.КВ2">#REF!</definedName>
    <definedName name="T6.1?axis?ПРД?РЕГ.КВ3" localSheetId="5">#REF!</definedName>
    <definedName name="T6.1?axis?ПРД?РЕГ.КВ3">#REF!</definedName>
    <definedName name="T6.1?axis?ПРД?РЕГ.КВ4" localSheetId="5">#REF!</definedName>
    <definedName name="T6.1?axis?ПРД?РЕГ.КВ4">#REF!</definedName>
    <definedName name="T6.1?Data" localSheetId="5">#REF!</definedName>
    <definedName name="T6.1?Data">#REF!</definedName>
    <definedName name="T6.1?L1" localSheetId="5">#REF!</definedName>
    <definedName name="T6.1?L1">#REF!</definedName>
    <definedName name="T6.1?L2" localSheetId="5">#REF!</definedName>
    <definedName name="T6.1?L2">#REF!</definedName>
    <definedName name="T6.1?Name" localSheetId="5">#REF!</definedName>
    <definedName name="T6.1?Name">#REF!</definedName>
    <definedName name="T6.1?Table" localSheetId="5">#REF!</definedName>
    <definedName name="T6.1?Table">#REF!</definedName>
    <definedName name="T6.1?Title" localSheetId="5">#REF!</definedName>
    <definedName name="T6.1?Title">#REF!</definedName>
    <definedName name="T6.1?unit?ПРЦ" localSheetId="5">#REF!</definedName>
    <definedName name="T6.1?unit?ПРЦ">#REF!</definedName>
    <definedName name="T6.1?unit?РУБ" localSheetId="5">#REF!</definedName>
    <definedName name="T6.1?unit?РУБ">#REF!</definedName>
    <definedName name="T6?axis?ПРД?БАЗ">'[31]6'!$I$6:$J$47,'[31]6'!$F$6:$G$47</definedName>
    <definedName name="T6?axis?ПРД?ПРЕД">'[31]6'!$K$6:$L$47,'[31]6'!$D$6:$E$47</definedName>
    <definedName name="T6?axis?ПРД?РЕГ" localSheetId="5">#REF!</definedName>
    <definedName name="T6?axis?ПРД?РЕГ">#REF!</definedName>
    <definedName name="T6?axis?ПФ?ПЛАН">'[31]6'!$I$6:$I$47,'[31]6'!$D$6:$D$47,'[31]6'!$K$6:$K$47,'[31]6'!$F$6:$F$47</definedName>
    <definedName name="T6?axis?ПФ?ФАКТ">'[31]6'!$J$6:$J$47,'[31]6'!$L$6:$L$47,'[31]6'!$E$6:$E$47,'[31]6'!$G$6:$G$47</definedName>
    <definedName name="T6?Columns" localSheetId="5">#REF!</definedName>
    <definedName name="T6?Columns">#REF!</definedName>
    <definedName name="T6?Data">'[31]6'!$D$7:$L$14, '[31]6'!$D$16:$L$19, '[31]6'!$D$21:$L$22, '[31]6'!$D$24:$L$25, '[31]6'!$D$27:$L$28, '[31]6'!$D$30:$L$31, '[31]6'!$D$33:$L$35, '[31]6'!$D$37:$L$39, '[31]6'!$D$41:$L$47</definedName>
    <definedName name="T6?FirstYear" localSheetId="5">#REF!</definedName>
    <definedName name="T6?FirstYear">#REF!</definedName>
    <definedName name="T6?item_ext?РОСТ" localSheetId="5">#REF!</definedName>
    <definedName name="T6?item_ext?РОСТ">#REF!</definedName>
    <definedName name="T6?L1.1" localSheetId="5">#REF!</definedName>
    <definedName name="T6?L1.1">#REF!</definedName>
    <definedName name="T6?L1.1.1" localSheetId="5">#REF!</definedName>
    <definedName name="T6?L1.1.1">#REF!</definedName>
    <definedName name="T6?L1.2" localSheetId="5">#REF!</definedName>
    <definedName name="T6?L1.2">#REF!</definedName>
    <definedName name="T6?L1.2.1" localSheetId="5">#REF!</definedName>
    <definedName name="T6?L1.2.1">#REF!</definedName>
    <definedName name="T6?L1.3" localSheetId="5">#REF!</definedName>
    <definedName name="T6?L1.3">#REF!</definedName>
    <definedName name="T6?L1.3.1" localSheetId="5">#REF!</definedName>
    <definedName name="T6?L1.3.1">#REF!</definedName>
    <definedName name="T6?L1.4" localSheetId="5">#REF!</definedName>
    <definedName name="T6?L1.4">#REF!</definedName>
    <definedName name="T6?L1.5" localSheetId="5">#REF!</definedName>
    <definedName name="T6?L1.5">#REF!</definedName>
    <definedName name="T6?L2.1" localSheetId="5">#REF!</definedName>
    <definedName name="T6?L2.1">#REF!</definedName>
    <definedName name="T6?L2.10" localSheetId="5">#REF!</definedName>
    <definedName name="T6?L2.10">#REF!</definedName>
    <definedName name="T6?L2.2" localSheetId="5">#REF!</definedName>
    <definedName name="T6?L2.2">#REF!</definedName>
    <definedName name="T6?L2.3" localSheetId="5">#REF!</definedName>
    <definedName name="T6?L2.3">#REF!</definedName>
    <definedName name="T6?L2.4" localSheetId="5">#REF!</definedName>
    <definedName name="T6?L2.4">#REF!</definedName>
    <definedName name="T6?L2.5.1" localSheetId="5">#REF!</definedName>
    <definedName name="T6?L2.5.1">#REF!</definedName>
    <definedName name="T6?L2.5.2" localSheetId="5">#REF!</definedName>
    <definedName name="T6?L2.5.2">#REF!</definedName>
    <definedName name="T6?L2.6.1" localSheetId="5">#REF!</definedName>
    <definedName name="T6?L2.6.1">#REF!</definedName>
    <definedName name="T6?L2.6.2" localSheetId="5">#REF!</definedName>
    <definedName name="T6?L2.6.2">#REF!</definedName>
    <definedName name="T6?L2.7.1" localSheetId="5">#REF!</definedName>
    <definedName name="T6?L2.7.1">#REF!</definedName>
    <definedName name="T6?L2.7.2" localSheetId="5">#REF!</definedName>
    <definedName name="T6?L2.7.2">#REF!</definedName>
    <definedName name="T6?L2.8.1" localSheetId="5">#REF!</definedName>
    <definedName name="T6?L2.8.1">#REF!</definedName>
    <definedName name="T6?L2.8.2" localSheetId="5">#REF!</definedName>
    <definedName name="T6?L2.8.2">#REF!</definedName>
    <definedName name="T6?L2.9.1" localSheetId="5">#REF!</definedName>
    <definedName name="T6?L2.9.1">#REF!</definedName>
    <definedName name="T6?L2.9.2" localSheetId="5">#REF!</definedName>
    <definedName name="T6?L2.9.2">#REF!</definedName>
    <definedName name="T6?L3.1" localSheetId="5">#REF!</definedName>
    <definedName name="T6?L3.1">#REF!</definedName>
    <definedName name="T6?L3.2" localSheetId="5">#REF!</definedName>
    <definedName name="T6?L3.2">#REF!</definedName>
    <definedName name="T6?L3.3" localSheetId="5">#REF!</definedName>
    <definedName name="T6?L3.3">#REF!</definedName>
    <definedName name="T6?L4.1" localSheetId="5">#REF!</definedName>
    <definedName name="T6?L4.1">#REF!</definedName>
    <definedName name="T6?L4.2" localSheetId="5">#REF!</definedName>
    <definedName name="T6?L4.2">#REF!</definedName>
    <definedName name="T6?L4.3" localSheetId="5">#REF!</definedName>
    <definedName name="T6?L4.3">#REF!</definedName>
    <definedName name="T6?L4.4" localSheetId="5">#REF!</definedName>
    <definedName name="T6?L4.4">#REF!</definedName>
    <definedName name="T6?L4.5" localSheetId="5">#REF!</definedName>
    <definedName name="T6?L4.5">#REF!</definedName>
    <definedName name="T6?L4.6" localSheetId="5">#REF!</definedName>
    <definedName name="T6?L4.6">#REF!</definedName>
    <definedName name="T6?L4.7" localSheetId="5">#REF!</definedName>
    <definedName name="T6?L4.7">#REF!</definedName>
    <definedName name="T6?Name" localSheetId="5">#REF!</definedName>
    <definedName name="T6?Name">#REF!</definedName>
    <definedName name="T6?Scope" localSheetId="5">#REF!</definedName>
    <definedName name="T6?Scope">#REF!</definedName>
    <definedName name="T6?Table" localSheetId="5">#REF!</definedName>
    <definedName name="T6?Table">#REF!</definedName>
    <definedName name="T6?Title" localSheetId="5">#REF!</definedName>
    <definedName name="T6?Title">#REF!</definedName>
    <definedName name="T6?unit?ПРЦ">'[31]6'!$D$12:$H$12, '[31]6'!$D$21:$H$21, '[31]6'!$D$24:$H$24, '[31]6'!$D$27:$H$27, '[31]6'!$D$30:$H$30, '[31]6'!$D$33:$H$33, '[31]6'!$D$47:$H$47, '[31]6'!$I$7:$L$47</definedName>
    <definedName name="T6?unit?РУБ">'[31]6'!$D$16:$H$16, '[31]6'!$D$19:$H$19, '[31]6'!$D$22:$H$22, '[31]6'!$D$25:$H$25, '[31]6'!$D$28:$H$28, '[31]6'!$D$31:$H$31, '[31]6'!$D$34:$H$35, '[31]6'!$D$43:$H$43</definedName>
    <definedName name="T6?unit?ТРУБ">'[31]6'!$D$37:$H$39, '[31]6'!$D$44:$H$46</definedName>
    <definedName name="T6?unit?ЧЕЛ">'[31]6'!$D$41:$H$42, '[31]6'!$D$13:$H$14, '[31]6'!$D$7:$H$11</definedName>
    <definedName name="T6?НАП" localSheetId="5">#REF!</definedName>
    <definedName name="T6?НАП">#REF!</definedName>
    <definedName name="T6?ПОТ" localSheetId="5">#REF!</definedName>
    <definedName name="T6?ПОТ">#REF!</definedName>
    <definedName name="T6_Protect" localSheetId="5">#N/A</definedName>
    <definedName name="T6_Protect">[0]!P1_T6_Protect,P2_T6_Protect</definedName>
    <definedName name="T7?axis?ПРД?БАЗ">[32]материалы!$K$6:$L$10,[32]материалы!$H$6:$I$10</definedName>
    <definedName name="T7?axis?ПРД?ПРЕД">[32]материалы!$M$6:$N$10,[32]материалы!$F$6:$G$10</definedName>
    <definedName name="T7?axis?ПФ?ПЛАН">[32]материалы!$K$6:$K$10,[32]материалы!$F$6:$F$10,[32]материалы!$M$6:$M$10,[32]материалы!$H$6:$H$10</definedName>
    <definedName name="T7?axis?ПФ?ФАКТ">[32]материалы!$L$6:$L$10,[32]материалы!$G$6:$G$10,[32]материалы!$N$6:$N$10,[32]материалы!$I$6:$I$10</definedName>
    <definedName name="T7?Data">#N/A</definedName>
    <definedName name="T7?L3" localSheetId="5">[32]материалы!#REF!</definedName>
    <definedName name="T7?L3">[32]материалы!#REF!</definedName>
    <definedName name="T7?L4" localSheetId="5">[32]материалы!#REF!</definedName>
    <definedName name="T7?L4">[32]материалы!#REF!</definedName>
    <definedName name="T8?axis?ПРД?БАЗ">'[31]8'!$I$6:$J$42, '[31]8'!$F$6:$G$42</definedName>
    <definedName name="T8?axis?ПРД?ПРЕД">'[31]8'!$K$6:$L$42, '[31]8'!$D$6:$E$42</definedName>
    <definedName name="T8?axis?ПФ?ПЛАН">'[31]8'!$I$6:$I$42, '[31]8'!$D$6:$D$42, '[31]8'!$K$6:$K$42, '[31]8'!$F$6:$F$42</definedName>
    <definedName name="T8?axis?ПФ?ФАКТ">'[31]8'!$G$6:$G$42, '[31]8'!$J$6:$J$42, '[31]8'!$L$6:$L$42, '[31]8'!$E$6:$E$42</definedName>
    <definedName name="T8?Data">'[31]8'!$D$10:$L$12,'[31]8'!$D$14:$L$16,'[31]8'!$D$18:$L$20,'[31]8'!$D$22:$L$24,'[31]8'!$D$26:$L$28,'[31]8'!$D$30:$L$32,'[31]8'!$D$36:$L$38,'[31]8'!$D$40:$L$42,'[31]8'!$D$6:$L$8</definedName>
    <definedName name="T8?item_ext?РОСТ" localSheetId="5">[32]ремонты!#REF!</definedName>
    <definedName name="T8?item_ext?РОСТ">[32]ремонты!#REF!</definedName>
    <definedName name="T8?Name" localSheetId="5">[32]ремонты!#REF!</definedName>
    <definedName name="T8?Name">[32]ремонты!#REF!</definedName>
    <definedName name="T8?unit?ПРЦ" localSheetId="5">[32]ремонты!#REF!</definedName>
    <definedName name="T8?unit?ПРЦ">[32]ремонты!#REF!</definedName>
    <definedName name="T8?unit?ТРУБ">'[31]8'!$D$40:$H$42,'[31]8'!$D$6:$H$32</definedName>
    <definedName name="T9?axis?ПРД?БАЗ">'[31]9'!$I$6:$J$16,'[31]9'!$F$6:$G$16</definedName>
    <definedName name="T9?axis?ПРД?ПРЕД">'[31]9'!$K$6:$L$16,'[31]9'!$D$6:$E$16</definedName>
    <definedName name="T9?axis?ПРД?РЕГ" localSheetId="5">#REF!</definedName>
    <definedName name="T9?axis?ПРД?РЕГ">#REF!</definedName>
    <definedName name="T9?axis?ПФ?ПЛАН">'[31]9'!$I$6:$I$16,'[31]9'!$D$6:$D$16,'[31]9'!$K$6:$K$16,'[31]9'!$F$6:$F$16</definedName>
    <definedName name="T9?axis?ПФ?ФАКТ">'[31]9'!$J$6:$J$16,'[31]9'!$E$6:$E$16,'[31]9'!$L$6:$L$16,'[31]9'!$G$6:$G$16</definedName>
    <definedName name="T9?Data">'[31]9'!$D$6:$L$6, '[31]9'!$D$8:$L$9, '[31]9'!$D$11:$L$16</definedName>
    <definedName name="T9?item_ext?РОСТ" localSheetId="5">#REF!</definedName>
    <definedName name="T9?item_ext?РОСТ">#REF!</definedName>
    <definedName name="T9?L1" localSheetId="5">#REF!</definedName>
    <definedName name="T9?L1">#REF!</definedName>
    <definedName name="T9?L2.1" localSheetId="5">#REF!</definedName>
    <definedName name="T9?L2.1">#REF!</definedName>
    <definedName name="T9?L2.2" localSheetId="5">#REF!</definedName>
    <definedName name="T9?L2.2">#REF!</definedName>
    <definedName name="T9?L3.1" localSheetId="5">#REF!</definedName>
    <definedName name="T9?L3.1">#REF!</definedName>
    <definedName name="T9?L3.2" localSheetId="5">#REF!</definedName>
    <definedName name="T9?L3.2">#REF!</definedName>
    <definedName name="T9?L4.1" localSheetId="5">#REF!</definedName>
    <definedName name="T9?L4.1">#REF!</definedName>
    <definedName name="T9?L4.2" localSheetId="5">#REF!</definedName>
    <definedName name="T9?L4.2">#REF!</definedName>
    <definedName name="T9?L5" localSheetId="5">#REF!</definedName>
    <definedName name="T9?L5">#REF!</definedName>
    <definedName name="T9?Name" localSheetId="5">#REF!</definedName>
    <definedName name="T9?Name">#REF!</definedName>
    <definedName name="T9?Table" localSheetId="5">#REF!</definedName>
    <definedName name="T9?Table">#REF!</definedName>
    <definedName name="T9?Title" localSheetId="5">#REF!</definedName>
    <definedName name="T9?Title">#REF!</definedName>
    <definedName name="T9?unit?МВТЧ" localSheetId="5">#REF!</definedName>
    <definedName name="T9?unit?МВТЧ">#REF!</definedName>
    <definedName name="T9?unit?ПРЦ" localSheetId="5">#REF!</definedName>
    <definedName name="T9?unit?ПРЦ">#REF!</definedName>
    <definedName name="T9?unit?РУБ.МВТЧ">'[31]9'!$D$8:$H$8, '[31]9'!$D$11:$H$11</definedName>
    <definedName name="T9?unit?ТРУБ">'[31]9'!$D$9:$H$9, '[31]9'!$D$12:$H$16</definedName>
    <definedName name="Table" localSheetId="5">#REF!</definedName>
    <definedName name="Table">#REF!</definedName>
    <definedName name="TARGET">[34]TEHSHEET!$I$42:$I$45</definedName>
    <definedName name="TEMP" localSheetId="5">#REF!,#REF!</definedName>
    <definedName name="TEMP">#REF!,#REF!</definedName>
    <definedName name="TES" localSheetId="5">#REF!</definedName>
    <definedName name="TES">#REF!</definedName>
    <definedName name="TES_DATA" localSheetId="5">#REF!</definedName>
    <definedName name="TES_DATA">#REF!</definedName>
    <definedName name="TES_LIST" localSheetId="5">#REF!</definedName>
    <definedName name="TES_LIST">#REF!</definedName>
    <definedName name="TP2.1?Columns">'[35]P2.1'!$A$6:$H$6</definedName>
    <definedName name="TP2.1?Scope">'[35]P2.1'!$F$7:$H$44</definedName>
    <definedName name="TP2.1_Protect">'[36]P2.1'!$F$28:$G$37,'[36]P2.1'!$F$40:$G$43,'[36]P2.1'!$F$7:$G$26</definedName>
    <definedName name="TP2.2?Columns">'[35]P2.2'!$A$6:$H$6</definedName>
    <definedName name="TP2.2?Scope">'[35]P2.2'!$F$7:$H$51</definedName>
    <definedName name="trfgffffffffffffffffff" localSheetId="27" hidden="1">{#N/A,#N/A,TRUE,"Лист1";#N/A,#N/A,TRUE,"Лист2";#N/A,#N/A,TRUE,"Лист3"}</definedName>
    <definedName name="trfgffffffffffffffffff" hidden="1">{#N/A,#N/A,TRUE,"Лист1";#N/A,#N/A,TRUE,"Лист2";#N/A,#N/A,TRUE,"Лист3"}</definedName>
    <definedName name="trttttttttttttttttttt" localSheetId="27" hidden="1">{#N/A,#N/A,TRUE,"Лист1";#N/A,#N/A,TRUE,"Лист2";#N/A,#N/A,TRUE,"Лист3"}</definedName>
    <definedName name="trttttttttttttttttttt" hidden="1">{#N/A,#N/A,TRUE,"Лист1";#N/A,#N/A,TRUE,"Лист2";#N/A,#N/A,TRUE,"Лист3"}</definedName>
    <definedName name="TTT" localSheetId="5">#REF!</definedName>
    <definedName name="TTT">#REF!</definedName>
    <definedName name="ue_List11_165" localSheetId="5">#REF!</definedName>
    <definedName name="ue_List11_165">#REF!</definedName>
    <definedName name="ue_List11_166" localSheetId="5">#REF!</definedName>
    <definedName name="ue_List11_166">#REF!</definedName>
    <definedName name="ue_List11_167" localSheetId="5">#REF!</definedName>
    <definedName name="ue_List11_167">#REF!</definedName>
    <definedName name="ue_List11_179" localSheetId="5">#REF!</definedName>
    <definedName name="ue_List11_179">#REF!</definedName>
    <definedName name="ue_List12_165" localSheetId="5">#REF!</definedName>
    <definedName name="ue_List12_165">#REF!</definedName>
    <definedName name="ue_List12_166" localSheetId="5">#REF!</definedName>
    <definedName name="ue_List12_166">#REF!</definedName>
    <definedName name="ue_List12_167" localSheetId="5">#REF!</definedName>
    <definedName name="ue_List12_167">#REF!</definedName>
    <definedName name="ue_List12_179" localSheetId="5">#REF!</definedName>
    <definedName name="ue_List12_179">#REF!</definedName>
    <definedName name="uhjhhhhhhhhhhhhh" localSheetId="27" hidden="1">{#N/A,#N/A,TRUE,"Лист1";#N/A,#N/A,TRUE,"Лист2";#N/A,#N/A,TRUE,"Лист3"}</definedName>
    <definedName name="uhjhhhhhhhhhhhhh" hidden="1">{#N/A,#N/A,TRUE,"Лист1";#N/A,#N/A,TRUE,"Лист2";#N/A,#N/A,TRUE,"Лист3"}</definedName>
    <definedName name="uiyuyuy" localSheetId="27" hidden="1">{#N/A,#N/A,TRUE,"Лист1";#N/A,#N/A,TRUE,"Лист2";#N/A,#N/A,TRUE,"Лист3"}</definedName>
    <definedName name="uiyuyuy" hidden="1">{#N/A,#N/A,TRUE,"Лист1";#N/A,#N/A,TRUE,"Лист2";#N/A,#N/A,TRUE,"Лист3"}</definedName>
    <definedName name="uka">#N/A</definedName>
    <definedName name="upr">#N/A</definedName>
    <definedName name="ůůů">#N/A</definedName>
    <definedName name="uytytr" localSheetId="27" hidden="1">{#N/A,#N/A,TRUE,"Лист1";#N/A,#N/A,TRUE,"Лист2";#N/A,#N/A,TRUE,"Лист3"}</definedName>
    <definedName name="uytytr" hidden="1">{#N/A,#N/A,TRUE,"Лист1";#N/A,#N/A,TRUE,"Лист2";#N/A,#N/A,TRUE,"Лист3"}</definedName>
    <definedName name="uyuiyuttyt" localSheetId="27" hidden="1">{#N/A,#N/A,TRUE,"Лист1";#N/A,#N/A,TRUE,"Лист2";#N/A,#N/A,TRUE,"Лист3"}</definedName>
    <definedName name="uyuiyuttyt" hidden="1">{#N/A,#N/A,TRUE,"Лист1";#N/A,#N/A,TRUE,"Лист2";#N/A,#N/A,TRUE,"Лист3"}</definedName>
    <definedName name="uyyuttr" localSheetId="27" hidden="1">{#N/A,#N/A,TRUE,"Лист1";#N/A,#N/A,TRUE,"Лист2";#N/A,#N/A,TRUE,"Лист3"}</definedName>
    <definedName name="uyyuttr" hidden="1">{#N/A,#N/A,TRUE,"Лист1";#N/A,#N/A,TRUE,"Лист2";#N/A,#N/A,TRUE,"Лист3"}</definedName>
    <definedName name="vcfdfs" localSheetId="27" hidden="1">{#N/A,#N/A,TRUE,"Лист1";#N/A,#N/A,TRUE,"Лист2";#N/A,#N/A,TRUE,"Лист3"}</definedName>
    <definedName name="vcfdfs" hidden="1">{#N/A,#N/A,TRUE,"Лист1";#N/A,#N/A,TRUE,"Лист2";#N/A,#N/A,TRUE,"Лист3"}</definedName>
    <definedName name="vcfhg" localSheetId="27" hidden="1">{#N/A,#N/A,TRUE,"Лист1";#N/A,#N/A,TRUE,"Лист2";#N/A,#N/A,TRUE,"Лист3"}</definedName>
    <definedName name="vcfhg" hidden="1">{#N/A,#N/A,TRUE,"Лист1";#N/A,#N/A,TRUE,"Лист2";#N/A,#N/A,TRUE,"Лист3"}</definedName>
    <definedName name="vcfssssssssssssssssssss" localSheetId="27" hidden="1">{#N/A,#N/A,TRUE,"Лист1";#N/A,#N/A,TRUE,"Лист2";#N/A,#N/A,TRUE,"Лист3"}</definedName>
    <definedName name="vcfssssssssssssssssssss" hidden="1">{#N/A,#N/A,TRUE,"Лист1";#N/A,#N/A,TRUE,"Лист2";#N/A,#N/A,TRUE,"Лист3"}</definedName>
    <definedName name="VDOC" localSheetId="5">#REF!</definedName>
    <definedName name="VDOC">#REF!</definedName>
    <definedName name="version">[11]Инструкция!$B$3</definedName>
    <definedName name="vn" localSheetId="27" hidden="1">{#N/A,#N/A,TRUE,"Лист1";#N/A,#N/A,TRUE,"Лист2";#N/A,#N/A,TRUE,"Лист3"}</definedName>
    <definedName name="vn" hidden="1">{#N/A,#N/A,TRUE,"Лист1";#N/A,#N/A,TRUE,"Лист2";#N/A,#N/A,TRUE,"Лист3"}</definedName>
    <definedName name="VV">#N/A</definedName>
    <definedName name="waddddddddddddddddddd" localSheetId="27" hidden="1">{#N/A,#N/A,TRUE,"Лист1";#N/A,#N/A,TRUE,"Лист2";#N/A,#N/A,TRUE,"Лист3"}</definedName>
    <definedName name="waddddddddddddddddddd" hidden="1">{#N/A,#N/A,TRUE,"Лист1";#N/A,#N/A,TRUE,"Лист2";#N/A,#N/A,TRUE,"Лист3"}</definedName>
    <definedName name="we">#N/A</definedName>
    <definedName name="wesddddddddddddddddd" localSheetId="27" hidden="1">{#N/A,#N/A,TRUE,"Лист1";#N/A,#N/A,TRUE,"Лист2";#N/A,#N/A,TRUE,"Лист3"}</definedName>
    <definedName name="wesddddddddddddddddd" hidden="1">{#N/A,#N/A,TRUE,"Лист1";#N/A,#N/A,TRUE,"Лист2";#N/A,#N/A,TRUE,"Лист3"}</definedName>
    <definedName name="WorkRange_23_1" localSheetId="5">#REF!</definedName>
    <definedName name="WorkRange_23_1">#REF!</definedName>
    <definedName name="WorkRange_23_1_1" localSheetId="5">#REF!</definedName>
    <definedName name="WorkRange_23_1_1">#REF!</definedName>
    <definedName name="WorkRange_23_1_2" localSheetId="5">#REF!</definedName>
    <definedName name="WorkRange_23_1_2">#REF!</definedName>
    <definedName name="WorkRange_23_1_3" localSheetId="5">#REF!</definedName>
    <definedName name="WorkRange_23_1_3">#REF!</definedName>
    <definedName name="WorkRange_23_1_4" localSheetId="5">#REF!</definedName>
    <definedName name="WorkRange_23_1_4">#REF!</definedName>
    <definedName name="wrn.ALL." localSheetId="27"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27"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27" hidden="1">{#N/A,#N/A,FALSE,"Себестоимсть-97"}</definedName>
    <definedName name="wrn.Калькуляция._.себестоимости." hidden="1">{#N/A,#N/A,FALSE,"Себестоимсть-97"}</definedName>
    <definedName name="wrn.ку." localSheetId="27" hidden="1">{#N/A,#N/A,TRUE,"Лист2"}</definedName>
    <definedName name="wrn.ку." hidden="1">{#N/A,#N/A,TRUE,"Лист2"}</definedName>
    <definedName name="wrn.Модель._.Интенсивника." localSheetId="27"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27"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4" hidden="1">{#N/A,#N/A,TRUE,"Лист1";#N/A,#N/A,TRUE,"Лист2";#N/A,#N/A,TRUE,"Лист3"}</definedName>
    <definedName name="wrn.Сравнение._.с._.отраслями." localSheetId="27" hidden="1">{#N/A,#N/A,TRUE,"Лист1";#N/A,#N/A,TRUE,"Лист2";#N/A,#N/A,TRUE,"Лист3"}</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wrn.ФП_КМК." localSheetId="27"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EAR" localSheetId="5">#REF!</definedName>
    <definedName name="YEAR">#REF!</definedName>
    <definedName name="yfgdfdfffffffffffff" localSheetId="27" hidden="1">{#N/A,#N/A,TRUE,"Лист1";#N/A,#N/A,TRUE,"Лист2";#N/A,#N/A,TRUE,"Лист3"}</definedName>
    <definedName name="yfgdfdfffffffffffff" hidden="1">{#N/A,#N/A,TRUE,"Лист1";#N/A,#N/A,TRUE,"Лист2";#N/A,#N/A,TRUE,"Лист3"}</definedName>
    <definedName name="ytttttttttttttttttttt" localSheetId="27" hidden="1">{#N/A,#N/A,TRUE,"Лист1";#N/A,#N/A,TRUE,"Лист2";#N/A,#N/A,TRUE,"Лист3"}</definedName>
    <definedName name="ytttttttttttttttttttt" hidden="1">{#N/A,#N/A,TRUE,"Лист1";#N/A,#N/A,TRUE,"Лист2";#N/A,#N/A,TRUE,"Лист3"}</definedName>
    <definedName name="ytyggggggggggggggg" localSheetId="27" hidden="1">{#N/A,#N/A,TRUE,"Лист1";#N/A,#N/A,TRUE,"Лист2";#N/A,#N/A,TRUE,"Лист3"}</definedName>
    <definedName name="ytyggggggggggggggg" hidden="1">{#N/A,#N/A,TRUE,"Лист1";#N/A,#N/A,TRUE,"Лист2";#N/A,#N/A,TRUE,"Лист3"}</definedName>
    <definedName name="yyyjjjj" localSheetId="27" hidden="1">{#N/A,#N/A,FALSE,"Себестоимсть-97"}</definedName>
    <definedName name="yyyjjjj" hidden="1">{#N/A,#N/A,FALSE,"Себестоимсть-97"}</definedName>
    <definedName name="Z_0DD4EB58_0647_11D5_A6F7_00508B654A95_.wvu.Cols" localSheetId="5" hidden="1">#REF!</definedName>
    <definedName name="Z_0DD4EB58_0647_11D5_A6F7_00508B654A95_.wvu.Cols" localSheetId="27" hidden="1">#REF!</definedName>
    <definedName name="Z_0DD4EB58_0647_11D5_A6F7_00508B654A95_.wvu.Cols" localSheetId="8" hidden="1">#REF!</definedName>
    <definedName name="Z_0DD4EB58_0647_11D5_A6F7_00508B654A95_.wvu.Cols" hidden="1">#REF!</definedName>
    <definedName name="Z_10435A81_C305_11D5_A6F8_009027BEE0E0_.wvu.Cols" localSheetId="5" hidden="1">#REF!</definedName>
    <definedName name="Z_10435A81_C305_11D5_A6F8_009027BEE0E0_.wvu.Cols" localSheetId="27" hidden="1">#REF!</definedName>
    <definedName name="Z_10435A81_C305_11D5_A6F8_009027BEE0E0_.wvu.Cols" localSheetId="8" hidden="1">#REF!</definedName>
    <definedName name="Z_10435A81_C305_11D5_A6F8_009027BEE0E0_.wvu.Cols" hidden="1">#REF!</definedName>
    <definedName name="Z_10435A81_C305_11D5_A6F8_009027BEE0E0_.wvu.FilterData" localSheetId="5" hidden="1">#REF!</definedName>
    <definedName name="Z_10435A81_C305_11D5_A6F8_009027BEE0E0_.wvu.FilterData" localSheetId="27" hidden="1">#REF!</definedName>
    <definedName name="Z_10435A81_C305_11D5_A6F8_009027BEE0E0_.wvu.FilterData" localSheetId="8" hidden="1">#REF!</definedName>
    <definedName name="Z_10435A81_C305_11D5_A6F8_009027BEE0E0_.wvu.FilterData" hidden="1">#REF!</definedName>
    <definedName name="Z_10435A81_C305_11D5_A6F8_009027BEE0E0_.wvu.PrintArea" localSheetId="5" hidden="1">#REF!</definedName>
    <definedName name="Z_10435A81_C305_11D5_A6F8_009027BEE0E0_.wvu.PrintArea" localSheetId="27" hidden="1">#REF!</definedName>
    <definedName name="Z_10435A81_C305_11D5_A6F8_009027BEE0E0_.wvu.PrintArea" localSheetId="8" hidden="1">#REF!</definedName>
    <definedName name="Z_10435A81_C305_11D5_A6F8_009027BEE0E0_.wvu.PrintArea" hidden="1">#REF!</definedName>
    <definedName name="Z_10435A81_C305_11D5_A6F8_009027BEE0E0_.wvu.PrintTitles" localSheetId="5" hidden="1">#REF!</definedName>
    <definedName name="Z_10435A81_C305_11D5_A6F8_009027BEE0E0_.wvu.PrintTitles" localSheetId="27" hidden="1">#REF!</definedName>
    <definedName name="Z_10435A81_C305_11D5_A6F8_009027BEE0E0_.wvu.PrintTitles" localSheetId="8" hidden="1">#REF!</definedName>
    <definedName name="Z_10435A81_C305_11D5_A6F8_009027BEE0E0_.wvu.PrintTitles" hidden="1">#REF!</definedName>
    <definedName name="Z_10435A81_C305_11D5_A6F8_009027BEE0E0_.wvu.Rows" localSheetId="5" hidden="1">#REF!</definedName>
    <definedName name="Z_10435A81_C305_11D5_A6F8_009027BEE0E0_.wvu.Rows" localSheetId="27" hidden="1">#REF!</definedName>
    <definedName name="Z_10435A81_C305_11D5_A6F8_009027BEE0E0_.wvu.Rows" localSheetId="8" hidden="1">#REF!</definedName>
    <definedName name="Z_10435A81_C305_11D5_A6F8_009027BEE0E0_.wvu.Rows" hidden="1">#REF!</definedName>
    <definedName name="Z_2804E4BB_ED21_11D4_A6F8_00508B654B8B_.wvu.Cols" localSheetId="5" hidden="1">#REF!</definedName>
    <definedName name="Z_2804E4BB_ED21_11D4_A6F8_00508B654B8B_.wvu.Cols" localSheetId="27" hidden="1">#REF!</definedName>
    <definedName name="Z_2804E4BB_ED21_11D4_A6F8_00508B654B8B_.wvu.Cols" localSheetId="8" hidden="1">#REF!</definedName>
    <definedName name="Z_2804E4BB_ED21_11D4_A6F8_00508B654B8B_.wvu.Cols" hidden="1">#REF!</definedName>
    <definedName name="Z_2804E4BB_ED21_11D4_A6F8_00508B654B8B_.wvu.FilterData" localSheetId="5" hidden="1">#REF!</definedName>
    <definedName name="Z_2804E4BB_ED21_11D4_A6F8_00508B654B8B_.wvu.FilterData" localSheetId="27" hidden="1">#REF!</definedName>
    <definedName name="Z_2804E4BB_ED21_11D4_A6F8_00508B654B8B_.wvu.FilterData" localSheetId="8" hidden="1">#REF!</definedName>
    <definedName name="Z_2804E4BB_ED21_11D4_A6F8_00508B654B8B_.wvu.FilterData" hidden="1">#REF!</definedName>
    <definedName name="Z_2804E4BB_ED21_11D4_A6F8_00508B654B8B_.wvu.PrintArea" localSheetId="5" hidden="1">#REF!</definedName>
    <definedName name="Z_2804E4BB_ED21_11D4_A6F8_00508B654B8B_.wvu.PrintArea" localSheetId="27" hidden="1">#REF!</definedName>
    <definedName name="Z_2804E4BB_ED21_11D4_A6F8_00508B654B8B_.wvu.PrintArea" localSheetId="8" hidden="1">#REF!</definedName>
    <definedName name="Z_2804E4BB_ED21_11D4_A6F8_00508B654B8B_.wvu.PrintArea" hidden="1">#REF!</definedName>
    <definedName name="Z_2804E4BB_ED21_11D4_A6F8_00508B654B8B_.wvu.Rows" localSheetId="5" hidden="1">#REF!</definedName>
    <definedName name="Z_2804E4BB_ED21_11D4_A6F8_00508B654B8B_.wvu.Rows" localSheetId="27" hidden="1">#REF!</definedName>
    <definedName name="Z_2804E4BB_ED21_11D4_A6F8_00508B654B8B_.wvu.Rows" localSheetId="8" hidden="1">#REF!</definedName>
    <definedName name="Z_2804E4BB_ED21_11D4_A6F8_00508B654B8B_.wvu.Rows" hidden="1">#REF!</definedName>
    <definedName name="Z_5A868EA0_ED63_11D4_A6F8_009027BEE0E0_.wvu.Cols" localSheetId="5" hidden="1">#REF!</definedName>
    <definedName name="Z_5A868EA0_ED63_11D4_A6F8_009027BEE0E0_.wvu.Cols" localSheetId="27" hidden="1">#REF!</definedName>
    <definedName name="Z_5A868EA0_ED63_11D4_A6F8_009027BEE0E0_.wvu.Cols" localSheetId="8" hidden="1">#REF!</definedName>
    <definedName name="Z_5A868EA0_ED63_11D4_A6F8_009027BEE0E0_.wvu.Cols" hidden="1">#REF!</definedName>
    <definedName name="Z_5A868EA0_ED63_11D4_A6F8_009027BEE0E0_.wvu.FilterData" localSheetId="5" hidden="1">#REF!</definedName>
    <definedName name="Z_5A868EA0_ED63_11D4_A6F8_009027BEE0E0_.wvu.FilterData" localSheetId="27" hidden="1">#REF!</definedName>
    <definedName name="Z_5A868EA0_ED63_11D4_A6F8_009027BEE0E0_.wvu.FilterData" localSheetId="8" hidden="1">#REF!</definedName>
    <definedName name="Z_5A868EA0_ED63_11D4_A6F8_009027BEE0E0_.wvu.FilterData" hidden="1">#REF!</definedName>
    <definedName name="Z_5A868EA0_ED63_11D4_A6F8_009027BEE0E0_.wvu.PrintArea" localSheetId="5" hidden="1">#REF!</definedName>
    <definedName name="Z_5A868EA0_ED63_11D4_A6F8_009027BEE0E0_.wvu.PrintArea" localSheetId="27" hidden="1">#REF!</definedName>
    <definedName name="Z_5A868EA0_ED63_11D4_A6F8_009027BEE0E0_.wvu.PrintArea" localSheetId="8" hidden="1">#REF!</definedName>
    <definedName name="Z_5A868EA0_ED63_11D4_A6F8_009027BEE0E0_.wvu.PrintArea" hidden="1">#REF!</definedName>
    <definedName name="Z_5A868EA0_ED63_11D4_A6F8_009027BEE0E0_.wvu.Rows" localSheetId="5" hidden="1">#REF!</definedName>
    <definedName name="Z_5A868EA0_ED63_11D4_A6F8_009027BEE0E0_.wvu.Rows" localSheetId="27" hidden="1">#REF!</definedName>
    <definedName name="Z_5A868EA0_ED63_11D4_A6F8_009027BEE0E0_.wvu.Rows" localSheetId="8" hidden="1">#REF!</definedName>
    <definedName name="Z_5A868EA0_ED63_11D4_A6F8_009027BEE0E0_.wvu.Rows" hidden="1">#REF!</definedName>
    <definedName name="Z_6E40955B_C2F5_11D5_A6F7_009027BEE7F1_.wvu.Cols" localSheetId="5" hidden="1">#REF!</definedName>
    <definedName name="Z_6E40955B_C2F5_11D5_A6F7_009027BEE7F1_.wvu.Cols" localSheetId="27" hidden="1">#REF!</definedName>
    <definedName name="Z_6E40955B_C2F5_11D5_A6F7_009027BEE7F1_.wvu.Cols" localSheetId="8" hidden="1">#REF!</definedName>
    <definedName name="Z_6E40955B_C2F5_11D5_A6F7_009027BEE7F1_.wvu.Cols" hidden="1">#REF!</definedName>
    <definedName name="Z_6E40955B_C2F5_11D5_A6F7_009027BEE7F1_.wvu.FilterData" localSheetId="5" hidden="1">#REF!</definedName>
    <definedName name="Z_6E40955B_C2F5_11D5_A6F7_009027BEE7F1_.wvu.FilterData" localSheetId="27" hidden="1">#REF!</definedName>
    <definedName name="Z_6E40955B_C2F5_11D5_A6F7_009027BEE7F1_.wvu.FilterData" localSheetId="8" hidden="1">#REF!</definedName>
    <definedName name="Z_6E40955B_C2F5_11D5_A6F7_009027BEE7F1_.wvu.FilterData" hidden="1">#REF!</definedName>
    <definedName name="Z_6E40955B_C2F5_11D5_A6F7_009027BEE7F1_.wvu.PrintArea" localSheetId="5" hidden="1">#REF!</definedName>
    <definedName name="Z_6E40955B_C2F5_11D5_A6F7_009027BEE7F1_.wvu.PrintArea" localSheetId="27" hidden="1">#REF!</definedName>
    <definedName name="Z_6E40955B_C2F5_11D5_A6F7_009027BEE7F1_.wvu.PrintArea" localSheetId="8" hidden="1">#REF!</definedName>
    <definedName name="Z_6E40955B_C2F5_11D5_A6F7_009027BEE7F1_.wvu.PrintArea" hidden="1">#REF!</definedName>
    <definedName name="Z_6E40955B_C2F5_11D5_A6F7_009027BEE7F1_.wvu.PrintTitles" localSheetId="5" hidden="1">#REF!</definedName>
    <definedName name="Z_6E40955B_C2F5_11D5_A6F7_009027BEE7F1_.wvu.PrintTitles" localSheetId="27" hidden="1">#REF!</definedName>
    <definedName name="Z_6E40955B_C2F5_11D5_A6F7_009027BEE7F1_.wvu.PrintTitles" localSheetId="8" hidden="1">#REF!</definedName>
    <definedName name="Z_6E40955B_C2F5_11D5_A6F7_009027BEE7F1_.wvu.PrintTitles" hidden="1">#REF!</definedName>
    <definedName name="Z_6E40955B_C2F5_11D5_A6F7_009027BEE7F1_.wvu.Rows" localSheetId="5" hidden="1">#REF!</definedName>
    <definedName name="Z_6E40955B_C2F5_11D5_A6F7_009027BEE7F1_.wvu.Rows" localSheetId="27" hidden="1">#REF!</definedName>
    <definedName name="Z_6E40955B_C2F5_11D5_A6F7_009027BEE7F1_.wvu.Rows" localSheetId="8" hidden="1">#REF!</definedName>
    <definedName name="Z_6E40955B_C2F5_11D5_A6F7_009027BEE7F1_.wvu.Rows" hidden="1">#REF!</definedName>
    <definedName name="Z_901DD601_3312_11D5_8F89_00010215A1CA_.wvu.Rows" localSheetId="5" hidden="1">#REF!</definedName>
    <definedName name="Z_901DD601_3312_11D5_8F89_00010215A1CA_.wvu.Rows" localSheetId="27" hidden="1">#REF!</definedName>
    <definedName name="Z_901DD601_3312_11D5_8F89_00010215A1CA_.wvu.Rows" localSheetId="8" hidden="1">#REF!</definedName>
    <definedName name="Z_901DD601_3312_11D5_8F89_00010215A1CA_.wvu.Rows" hidden="1">#REF!</definedName>
    <definedName name="Z_A158D6E1_ED44_11D4_A6F7_00508B654028_.wvu.Cols" localSheetId="5" hidden="1">#REF!</definedName>
    <definedName name="Z_A158D6E1_ED44_11D4_A6F7_00508B654028_.wvu.Cols" localSheetId="27" hidden="1">#REF!</definedName>
    <definedName name="Z_A158D6E1_ED44_11D4_A6F7_00508B654028_.wvu.Cols" localSheetId="8" hidden="1">#REF!</definedName>
    <definedName name="Z_A158D6E1_ED44_11D4_A6F7_00508B654028_.wvu.Cols" hidden="1">#REF!</definedName>
    <definedName name="Z_A158D6E1_ED44_11D4_A6F7_00508B654028_.wvu.FilterData" localSheetId="5" hidden="1">#REF!</definedName>
    <definedName name="Z_A158D6E1_ED44_11D4_A6F7_00508B654028_.wvu.FilterData" localSheetId="27" hidden="1">#REF!</definedName>
    <definedName name="Z_A158D6E1_ED44_11D4_A6F7_00508B654028_.wvu.FilterData" localSheetId="8" hidden="1">#REF!</definedName>
    <definedName name="Z_A158D6E1_ED44_11D4_A6F7_00508B654028_.wvu.FilterData" hidden="1">#REF!</definedName>
    <definedName name="Z_A158D6E1_ED44_11D4_A6F7_00508B654028_.wvu.PrintArea" localSheetId="5" hidden="1">#REF!</definedName>
    <definedName name="Z_A158D6E1_ED44_11D4_A6F7_00508B654028_.wvu.PrintArea" localSheetId="27" hidden="1">#REF!</definedName>
    <definedName name="Z_A158D6E1_ED44_11D4_A6F7_00508B654028_.wvu.PrintArea" localSheetId="8" hidden="1">#REF!</definedName>
    <definedName name="Z_A158D6E1_ED44_11D4_A6F7_00508B654028_.wvu.PrintArea" hidden="1">#REF!</definedName>
    <definedName name="Z_A158D6E1_ED44_11D4_A6F7_00508B654028_.wvu.Rows" localSheetId="5" hidden="1">#REF!</definedName>
    <definedName name="Z_A158D6E1_ED44_11D4_A6F7_00508B654028_.wvu.Rows" localSheetId="27" hidden="1">#REF!</definedName>
    <definedName name="Z_A158D6E1_ED44_11D4_A6F7_00508B654028_.wvu.Rows" localSheetId="8" hidden="1">#REF!</definedName>
    <definedName name="Z_A158D6E1_ED44_11D4_A6F7_00508B654028_.wvu.Rows" hidden="1">#REF!</definedName>
    <definedName name="Z_ADA92181_C3E4_11D5_A6F7_00508B6A7686_.wvu.Cols" localSheetId="5" hidden="1">#REF!</definedName>
    <definedName name="Z_ADA92181_C3E4_11D5_A6F7_00508B6A7686_.wvu.Cols" localSheetId="27" hidden="1">#REF!</definedName>
    <definedName name="Z_ADA92181_C3E4_11D5_A6F7_00508B6A7686_.wvu.Cols" localSheetId="8" hidden="1">#REF!</definedName>
    <definedName name="Z_ADA92181_C3E4_11D5_A6F7_00508B6A7686_.wvu.Cols" hidden="1">#REF!</definedName>
    <definedName name="Z_ADA92181_C3E4_11D5_A6F7_00508B6A7686_.wvu.FilterData" localSheetId="5" hidden="1">#REF!</definedName>
    <definedName name="Z_ADA92181_C3E4_11D5_A6F7_00508B6A7686_.wvu.FilterData" localSheetId="27" hidden="1">#REF!</definedName>
    <definedName name="Z_ADA92181_C3E4_11D5_A6F7_00508B6A7686_.wvu.FilterData" localSheetId="8" hidden="1">#REF!</definedName>
    <definedName name="Z_ADA92181_C3E4_11D5_A6F7_00508B6A7686_.wvu.FilterData" hidden="1">#REF!</definedName>
    <definedName name="Z_ADA92181_C3E4_11D5_A6F7_00508B6A7686_.wvu.PrintArea" localSheetId="5" hidden="1">#REF!</definedName>
    <definedName name="Z_ADA92181_C3E4_11D5_A6F7_00508B6A7686_.wvu.PrintArea" localSheetId="27" hidden="1">#REF!</definedName>
    <definedName name="Z_ADA92181_C3E4_11D5_A6F7_00508B6A7686_.wvu.PrintArea" localSheetId="8" hidden="1">#REF!</definedName>
    <definedName name="Z_ADA92181_C3E4_11D5_A6F7_00508B6A7686_.wvu.PrintArea" hidden="1">#REF!</definedName>
    <definedName name="Z_ADA92181_C3E4_11D5_A6F7_00508B6A7686_.wvu.PrintTitles" localSheetId="5" hidden="1">#REF!</definedName>
    <definedName name="Z_ADA92181_C3E4_11D5_A6F7_00508B6A7686_.wvu.PrintTitles" localSheetId="27" hidden="1">#REF!</definedName>
    <definedName name="Z_ADA92181_C3E4_11D5_A6F7_00508B6A7686_.wvu.PrintTitles" localSheetId="8" hidden="1">#REF!</definedName>
    <definedName name="Z_ADA92181_C3E4_11D5_A6F7_00508B6A7686_.wvu.PrintTitles" hidden="1">#REF!</definedName>
    <definedName name="Z_ADA92181_C3E4_11D5_A6F7_00508B6A7686_.wvu.Rows" localSheetId="5" hidden="1">#REF!</definedName>
    <definedName name="Z_ADA92181_C3E4_11D5_A6F7_00508B6A7686_.wvu.Rows" localSheetId="27" hidden="1">#REF!</definedName>
    <definedName name="Z_ADA92181_C3E4_11D5_A6F7_00508B6A7686_.wvu.Rows" localSheetId="8" hidden="1">#REF!</definedName>
    <definedName name="Z_ADA92181_C3E4_11D5_A6F7_00508B6A7686_.wvu.Rows" hidden="1">#REF!</definedName>
    <definedName name="Z_D4FBBAF2_ED2F_11D4_A6F7_00508B6540C5_.wvu.FilterData" localSheetId="5" hidden="1">#REF!</definedName>
    <definedName name="Z_D4FBBAF2_ED2F_11D4_A6F7_00508B6540C5_.wvu.FilterData" localSheetId="27" hidden="1">#REF!</definedName>
    <definedName name="Z_D4FBBAF2_ED2F_11D4_A6F7_00508B6540C5_.wvu.FilterData" localSheetId="8" hidden="1">#REF!</definedName>
    <definedName name="Z_D4FBBAF2_ED2F_11D4_A6F7_00508B6540C5_.wvu.FilterData" hidden="1">#REF!</definedName>
    <definedName name="Z_D9E68341_C2F0_11D5_A6F7_00508B6540C5_.wvu.Cols" localSheetId="5" hidden="1">#REF!</definedName>
    <definedName name="Z_D9E68341_C2F0_11D5_A6F7_00508B6540C5_.wvu.Cols" localSheetId="27" hidden="1">#REF!</definedName>
    <definedName name="Z_D9E68341_C2F0_11D5_A6F7_00508B6540C5_.wvu.Cols" localSheetId="8" hidden="1">#REF!</definedName>
    <definedName name="Z_D9E68341_C2F0_11D5_A6F7_00508B6540C5_.wvu.Cols" hidden="1">#REF!</definedName>
    <definedName name="Z_D9E68341_C2F0_11D5_A6F7_00508B6540C5_.wvu.FilterData" localSheetId="5" hidden="1">#REF!</definedName>
    <definedName name="Z_D9E68341_C2F0_11D5_A6F7_00508B6540C5_.wvu.FilterData" localSheetId="27" hidden="1">#REF!</definedName>
    <definedName name="Z_D9E68341_C2F0_11D5_A6F7_00508B6540C5_.wvu.FilterData" localSheetId="8" hidden="1">#REF!</definedName>
    <definedName name="Z_D9E68341_C2F0_11D5_A6F7_00508B6540C5_.wvu.FilterData" hidden="1">#REF!</definedName>
    <definedName name="Z_D9E68341_C2F0_11D5_A6F7_00508B6540C5_.wvu.PrintArea" localSheetId="5" hidden="1">#REF!</definedName>
    <definedName name="Z_D9E68341_C2F0_11D5_A6F7_00508B6540C5_.wvu.PrintArea" localSheetId="27" hidden="1">#REF!</definedName>
    <definedName name="Z_D9E68341_C2F0_11D5_A6F7_00508B6540C5_.wvu.PrintArea" localSheetId="8" hidden="1">#REF!</definedName>
    <definedName name="Z_D9E68341_C2F0_11D5_A6F7_00508B6540C5_.wvu.PrintArea" hidden="1">#REF!</definedName>
    <definedName name="Z_D9E68341_C2F0_11D5_A6F7_00508B6540C5_.wvu.PrintTitles" localSheetId="5" hidden="1">#REF!</definedName>
    <definedName name="Z_D9E68341_C2F0_11D5_A6F7_00508B6540C5_.wvu.PrintTitles" localSheetId="27" hidden="1">#REF!</definedName>
    <definedName name="Z_D9E68341_C2F0_11D5_A6F7_00508B6540C5_.wvu.PrintTitles" localSheetId="8" hidden="1">#REF!</definedName>
    <definedName name="Z_D9E68341_C2F0_11D5_A6F7_00508B6540C5_.wvu.PrintTitles" hidden="1">#REF!</definedName>
    <definedName name="Z_D9E68341_C2F0_11D5_A6F7_00508B6540C5_.wvu.Rows" localSheetId="5" hidden="1">#REF!</definedName>
    <definedName name="Z_D9E68341_C2F0_11D5_A6F7_00508B6540C5_.wvu.Rows" localSheetId="27" hidden="1">#REF!</definedName>
    <definedName name="Z_D9E68341_C2F0_11D5_A6F7_00508B6540C5_.wvu.Rows" localSheetId="8" hidden="1">#REF!</definedName>
    <definedName name="Z_D9E68341_C2F0_11D5_A6F7_00508B6540C5_.wvu.Rows" hidden="1">#REF!</definedName>
    <definedName name="ZERO" localSheetId="5">#REF!</definedName>
    <definedName name="ZERO">#REF!</definedName>
    <definedName name="а1" localSheetId="5">#REF!</definedName>
    <definedName name="а1">#REF!</definedName>
    <definedName name="А77">[37]Рейтинг!$A$14</definedName>
    <definedName name="А8" localSheetId="5">#REF!</definedName>
    <definedName name="А8">#REF!</definedName>
    <definedName name="аа">#N/A</definedName>
    <definedName name="АААААААА">#N/A</definedName>
    <definedName name="ав">#N/A</definedName>
    <definedName name="авг" localSheetId="5">#REF!</definedName>
    <definedName name="авг">#REF!</definedName>
    <definedName name="авг2" localSheetId="5">#REF!</definedName>
    <definedName name="авг2">#REF!</definedName>
    <definedName name="авыав" localSheetId="27"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'[38]ИТ-бюджет'!$L$5:$L$99</definedName>
    <definedName name="анализ"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тр">'[39]ИТ-бюджет'!$L$5:$L$99</definedName>
    <definedName name="ап">#N/A</definedName>
    <definedName name="апир">'[40]ИТ-бюджет'!$L$5:$L$99</definedName>
    <definedName name="апр" localSheetId="5">#REF!</definedName>
    <definedName name="апр">#REF!</definedName>
    <definedName name="апр2" localSheetId="5">#REF!</definedName>
    <definedName name="апр2">#REF!</definedName>
    <definedName name="апрель"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ТП" localSheetId="5">#REF!</definedName>
    <definedName name="АТП">#REF!</definedName>
    <definedName name="ау">'[41]ИТ-бюджет'!$L$5:$L$99</definedName>
    <definedName name="аяыпамыпмипи">#N/A</definedName>
    <definedName name="б">#N/A</definedName>
    <definedName name="база">[42]SHPZ!$A$1:$BC$4313</definedName>
    <definedName name="_xlnm.Database" localSheetId="5">#REF!</definedName>
    <definedName name="_xlnm.Database">#REF!</definedName>
    <definedName name="Базовые">'[43]Производство электроэнергии'!$A$95</definedName>
    <definedName name="БазовыйПериод">[44]Заголовок!$B$15</definedName>
    <definedName name="БАЛ"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#N/A</definedName>
    <definedName name="ббб"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С">[45]Справочники!$A$4:$A$6</definedName>
    <definedName name="Бюджетные_электроэнергии">'[43]Производство электроэнергии'!$A$111</definedName>
    <definedName name="в">#N/A</definedName>
    <definedName name="в23ё">#N/A</definedName>
    <definedName name="ва" localSheetId="5">#REF!</definedName>
    <definedName name="ва">#REF!</definedName>
    <definedName name="вамвапм">'[46]ИТ-бюджет'!$L$5:$L$98</definedName>
    <definedName name="ваорлап" localSheetId="27" hidden="1">{#N/A,#N/A,TRUE,"Лист1";#N/A,#N/A,TRUE,"Лист2";#N/A,#N/A,TRUE,"Лист3"}</definedName>
    <definedName name="ваорлап" hidden="1">{#N/A,#N/A,TRUE,"Лист1";#N/A,#N/A,TRUE,"Лист2";#N/A,#N/A,TRUE,"Лист3"}</definedName>
    <definedName name="вап">#N/A</definedName>
    <definedName name="вапке"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#N/A</definedName>
    <definedName name="Вар.КАЛМЭ">#N/A</definedName>
    <definedName name="вас"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#N/A</definedName>
    <definedName name="ввв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итт" localSheetId="4" hidden="1">{#N/A,#N/A,TRUE,"Лист1";#N/A,#N/A,TRUE,"Лист2";#N/A,#N/A,TRUE,"Лист3"}</definedName>
    <definedName name="витт" localSheetId="27" hidden="1">{#N/A,#N/A,TRUE,"Лист1";#N/A,#N/A,TRUE,"Лист2";#N/A,#N/A,TRUE,"Лист3"}</definedName>
    <definedName name="витт" localSheetId="8" hidden="1">{#N/A,#N/A,TRUE,"Лист1";#N/A,#N/A,TRUE,"Лист2";#N/A,#N/A,TRUE,"Лист3"}</definedName>
    <definedName name="витт" hidden="1">{#N/A,#N/A,TRUE,"Лист1";#N/A,#N/A,TRUE,"Лист2";#N/A,#N/A,TRUE,"Лист3"}</definedName>
    <definedName name="вм">#N/A</definedName>
    <definedName name="вмивртвр">#N/A</definedName>
    <definedName name="восемь" localSheetId="5">#REF!</definedName>
    <definedName name="восемь">#REF!</definedName>
    <definedName name="вп">'[46]ИТ-бюджет'!$L$5:$L$98</definedName>
    <definedName name="впаавп" localSheetId="5">#REF!</definedName>
    <definedName name="впаавп">#REF!</definedName>
    <definedName name="впарп">'[47]ИТ-бюджет'!$L$5:$L$99</definedName>
    <definedName name="вртт">#N/A</definedName>
    <definedName name="вс" localSheetId="5">[48]расшифровка!#REF!</definedName>
    <definedName name="вс">[48]расшифровка!#REF!</definedName>
    <definedName name="ВТОП" localSheetId="5">#REF!</definedName>
    <definedName name="ВТОП">#REF!</definedName>
    <definedName name="второй" localSheetId="5">#REF!</definedName>
    <definedName name="второй">#REF!</definedName>
    <definedName name="вуув" localSheetId="4" hidden="1">{#N/A,#N/A,TRUE,"Лист1";#N/A,#N/A,TRUE,"Лист2";#N/A,#N/A,TRUE,"Лист3"}</definedName>
    <definedName name="вуув" localSheetId="27" hidden="1">{#N/A,#N/A,TRUE,"Лист1";#N/A,#N/A,TRUE,"Лист2";#N/A,#N/A,TRUE,"Лист3"}</definedName>
    <definedName name="вуув" localSheetId="8" hidden="1">{#N/A,#N/A,TRUE,"Лист1";#N/A,#N/A,TRUE,"Лист2";#N/A,#N/A,TRUE,"Лист3"}</definedName>
    <definedName name="вуув" hidden="1">{#N/A,#N/A,TRUE,"Лист1";#N/A,#N/A,TRUE,"Лист2";#N/A,#N/A,TRUE,"Лист3"}</definedName>
    <definedName name="выап" localSheetId="5" hidden="1">#REF!</definedName>
    <definedName name="выап" localSheetId="27" hidden="1">#REF!</definedName>
    <definedName name="выап" localSheetId="8" hidden="1">#REF!</definedName>
    <definedName name="выап" hidden="1">#REF!</definedName>
    <definedName name="выф"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localSheetId="27" hidden="1">{#N/A,#N/A,TRUE,"Лист1";#N/A,#N/A,TRUE,"Лист2";#N/A,#N/A,TRUE,"Лист3"}</definedName>
    <definedName name="выыапвавап" hidden="1">{#N/A,#N/A,TRUE,"Лист1";#N/A,#N/A,TRUE,"Лист2";#N/A,#N/A,TRUE,"Лист3"}</definedName>
    <definedName name="ггг">#N/A</definedName>
    <definedName name="гггр">#N/A</definedName>
    <definedName name="генерация">#N/A</definedName>
    <definedName name="генплан"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нгепнапра" localSheetId="27" hidden="1">{#N/A,#N/A,TRUE,"Лист1";#N/A,#N/A,TRUE,"Лист2";#N/A,#N/A,TRUE,"Лист3"}</definedName>
    <definedName name="гнгепнапра" hidden="1">{#N/A,#N/A,TRUE,"Лист1";#N/A,#N/A,TRUE,"Лист2";#N/A,#N/A,TRUE,"Лист3"}</definedName>
    <definedName name="гнлзщ">#N/A</definedName>
    <definedName name="Гольцо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ра"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прирцфв00ав98" localSheetId="4" hidden="1">{#N/A,#N/A,TRUE,"Лист1";#N/A,#N/A,TRUE,"Лист2";#N/A,#N/A,TRUE,"Лист3"}</definedName>
    <definedName name="грприрцфв00ав98" localSheetId="27" hidden="1">{#N/A,#N/A,TRUE,"Лист1";#N/A,#N/A,TRUE,"Лист2";#N/A,#N/A,TRUE,"Лист3"}</definedName>
    <definedName name="грприрцфв00ав98" localSheetId="8" hidden="1">{#N/A,#N/A,TRUE,"Лист1";#N/A,#N/A,TRUE,"Лист2";#N/A,#N/A,TRUE,"Лист3"}</definedName>
    <definedName name="грприрцфв00ав98" hidden="1">{#N/A,#N/A,TRUE,"Лист1";#N/A,#N/A,TRUE,"Лист2";#N/A,#N/A,TRUE,"Лист3"}</definedName>
    <definedName name="грфинцкавг98Х" localSheetId="4" hidden="1">{#N/A,#N/A,TRUE,"Лист1";#N/A,#N/A,TRUE,"Лист2";#N/A,#N/A,TRUE,"Лист3"}</definedName>
    <definedName name="грфинцкавг98Х" localSheetId="27" hidden="1">{#N/A,#N/A,TRUE,"Лист1";#N/A,#N/A,TRUE,"Лист2";#N/A,#N/A,TRUE,"Лист3"}</definedName>
    <definedName name="грфинцкавг98Х" localSheetId="8" hidden="1">{#N/A,#N/A,TRUE,"Лист1";#N/A,#N/A,TRUE,"Лист2";#N/A,#N/A,TRUE,"Лист3"}</definedName>
    <definedName name="грфинцкавг98Х" hidden="1">{#N/A,#N/A,TRUE,"Лист1";#N/A,#N/A,TRUE,"Лист2";#N/A,#N/A,TRUE,"Лист3"}</definedName>
    <definedName name="гшгш" localSheetId="4" hidden="1">{#N/A,#N/A,TRUE,"Лист1";#N/A,#N/A,TRUE,"Лист2";#N/A,#N/A,TRUE,"Лист3"}</definedName>
    <definedName name="гшгш" localSheetId="27" hidden="1">{#N/A,#N/A,TRUE,"Лист1";#N/A,#N/A,TRUE,"Лист2";#N/A,#N/A,TRUE,"Лист3"}</definedName>
    <definedName name="гшгш" localSheetId="8" hidden="1">{#N/A,#N/A,TRUE,"Лист1";#N/A,#N/A,TRUE,"Лист2";#N/A,#N/A,TRUE,"Лист3"}</definedName>
    <definedName name="гшгш" hidden="1">{#N/A,#N/A,TRUE,"Лист1";#N/A,#N/A,TRUE,"Лист2";#N/A,#N/A,TRUE,"Лист3"}</definedName>
    <definedName name="гэс3">#N/A</definedName>
    <definedName name="дач"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дд">#N/A</definedName>
    <definedName name="де"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 localSheetId="5">#REF!</definedName>
    <definedName name="дек">#REF!</definedName>
    <definedName name="дек2" localSheetId="5">#REF!</definedName>
    <definedName name="дек2">#REF!</definedName>
    <definedName name="дж">#N/A</definedName>
    <definedName name="ДиапазонЗащиты" localSheetId="5">#REF!,#REF!,#REF!,#REF!,[0]!P1_ДиапазонЗащиты,[0]!P2_ДиапазонЗащиты,[0]!P3_ДиапазонЗащиты,[0]!P4_ДиапазонЗащиты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лоо"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оли1">'[49]эл ст'!$A$368:$IV$368</definedName>
    <definedName name="доопатмо">#N/A</definedName>
    <definedName name="Дополнение">#N/A</definedName>
    <definedName name="ДРУГОЕ">[50]Справочники!$A$26:$A$28</definedName>
    <definedName name="дшголлололол" localSheetId="27" hidden="1">{#N/A,#N/A,TRUE,"Лист1";#N/A,#N/A,TRUE,"Лист2";#N/A,#N/A,TRUE,"Лист3"}</definedName>
    <definedName name="дшголлололол" hidden="1">{#N/A,#N/A,TRUE,"Лист1";#N/A,#N/A,TRUE,"Лист2";#N/A,#N/A,TRUE,"Лист3"}</definedName>
    <definedName name="е"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27" hidden="1">{#N/A,#N/A,TRUE,"Лист1";#N/A,#N/A,TRUE,"Лист2";#N/A,#N/A,TRUE,"Лист3"}</definedName>
    <definedName name="еапапарорппис" hidden="1">{#N/A,#N/A,TRUE,"Лист1";#N/A,#N/A,TRUE,"Лист2";#N/A,#N/A,TRUE,"Лист3"}</definedName>
    <definedName name="евапараорплор" localSheetId="27" hidden="1">{#N/A,#N/A,TRUE,"Лист1";#N/A,#N/A,TRUE,"Лист2";#N/A,#N/A,TRUE,"Лист3"}</definedName>
    <definedName name="евапараорплор" hidden="1">{#N/A,#N/A,TRUE,"Лист1";#N/A,#N/A,TRUE,"Лист2";#N/A,#N/A,TRUE,"Лист3"}</definedName>
    <definedName name="еее"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пор" localSheetId="5" hidden="1">#REF!</definedName>
    <definedName name="епор" localSheetId="27" hidden="1">#REF!</definedName>
    <definedName name="епор" localSheetId="8" hidden="1">#REF!</definedName>
    <definedName name="епор" hidden="1">#REF!</definedName>
    <definedName name="еще">#N/A</definedName>
    <definedName name="ж">#N/A</definedName>
    <definedName name="жар"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#N/A</definedName>
    <definedName name="ждждлдлодл" localSheetId="27" hidden="1">{#N/A,#N/A,TRUE,"Лист1";#N/A,#N/A,TRUE,"Лист2";#N/A,#N/A,TRUE,"Лист3"}</definedName>
    <definedName name="ждждлдлодл" hidden="1">{#N/A,#N/A,TRUE,"Лист1";#N/A,#N/A,TRUE,"Лист2";#N/A,#N/A,TRUE,"Лист3"}</definedName>
    <definedName name="жж">#N/A</definedName>
    <definedName name="жжж">#N/A</definedName>
    <definedName name="жжжжж">#N/A</definedName>
    <definedName name="жопа"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э">#N/A</definedName>
    <definedName name="з">#N/A</definedName>
    <definedName name="з4" localSheetId="5">#REF!</definedName>
    <definedName name="з4">#REF!</definedName>
    <definedName name="запасы"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з">#N/A</definedName>
    <definedName name="ззз">#N/A</definedName>
    <definedName name="зззз">#N/A</definedName>
    <definedName name="ЗП1">[51]Лист13!$A$2</definedName>
    <definedName name="ЗП2">[51]Лист13!$B$2</definedName>
    <definedName name="ЗП3">[51]Лист13!$C$2</definedName>
    <definedName name="ЗП4">[51]Лист13!$D$2</definedName>
    <definedName name="зщщщшгрпаав" localSheetId="27" hidden="1">{#N/A,#N/A,TRUE,"Лист1";#N/A,#N/A,TRUE,"Лист2";#N/A,#N/A,TRUE,"Лист3"}</definedName>
    <definedName name="зщщщшгрпаав" hidden="1">{#N/A,#N/A,TRUE,"Лист1";#N/A,#N/A,TRUE,"Лист2";#N/A,#N/A,TRUE,"Лист3"}</definedName>
    <definedName name="и">#N/A</definedName>
    <definedName name="и_эсо_вн" localSheetId="5">#REF!</definedName>
    <definedName name="и_эсо_вн">#REF!</definedName>
    <definedName name="и_эсо_сн1" localSheetId="5">#REF!</definedName>
    <definedName name="и_эсо_сн1">#REF!</definedName>
    <definedName name="Извлечение_ИМ" localSheetId="5">#REF!</definedName>
    <definedName name="Извлечение_ИМ">#REF!</definedName>
    <definedName name="_xlnm.Extract" localSheetId="5">#REF!</definedName>
    <definedName name="_xlnm.Extract">#REF!</definedName>
    <definedName name="ии">#N/A</definedName>
    <definedName name="иии">#N/A</definedName>
    <definedName name="ииии">#N/A</definedName>
    <definedName name="ий">#N/A</definedName>
    <definedName name="имп">'[52]ИТ-бюджет'!$L$5:$L$99</definedName>
    <definedName name="Инвестиции">#N/A</definedName>
    <definedName name="инвестпрограмма">#N/A</definedName>
    <definedName name="индцкавг98" localSheetId="4" hidden="1">{#N/A,#N/A,TRUE,"Лист1";#N/A,#N/A,TRUE,"Лист2";#N/A,#N/A,TRUE,"Лист3"}</definedName>
    <definedName name="индцкавг98" localSheetId="27" hidden="1">{#N/A,#N/A,TRUE,"Лист1";#N/A,#N/A,TRUE,"Лист2";#N/A,#N/A,TRUE,"Лист3"}</definedName>
    <definedName name="индцкавг98" localSheetId="8" hidden="1">{#N/A,#N/A,TRUE,"Лист1";#N/A,#N/A,TRUE,"Лист2";#N/A,#N/A,TRUE,"Лист3"}</definedName>
    <definedName name="индцкавг98" hidden="1">{#N/A,#N/A,TRUE,"Лист1";#N/A,#N/A,TRUE,"Лист2";#N/A,#N/A,TRUE,"Лист3"}</definedName>
    <definedName name="иполрж" localSheetId="8" hidden="1">#NAME?</definedName>
    <definedName name="иполрж" hidden="1">#NAME?</definedName>
    <definedName name="ирина">#N/A</definedName>
    <definedName name="иряв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юл" localSheetId="5">#REF!</definedName>
    <definedName name="июл">#REF!</definedName>
    <definedName name="июл2" localSheetId="5">#REF!</definedName>
    <definedName name="июл2">#REF!</definedName>
    <definedName name="июн" localSheetId="5">#REF!</definedName>
    <definedName name="июн">#REF!</definedName>
    <definedName name="июн2" localSheetId="5">#REF!</definedName>
    <definedName name="июн2">#REF!</definedName>
    <definedName name="й">#N/A</definedName>
    <definedName name="йй">#N/A</definedName>
    <definedName name="ййй">#N/A</definedName>
    <definedName name="йййййййййййййййййййййййй">#N/A</definedName>
    <definedName name="йфц">#N/A</definedName>
    <definedName name="йц">#N/A</definedName>
    <definedName name="йцу">#N/A</definedName>
    <definedName name="к" localSheetId="27" hidden="1">{#N/A,#N/A,TRUE,"Лист1";#N/A,#N/A,TRUE,"Лист2";#N/A,#N/A,TRUE,"Лист3"}</definedName>
    <definedName name="к" hidden="1">{#N/A,#N/A,TRUE,"Лист1";#N/A,#N/A,TRUE,"Лист2";#N/A,#N/A,TRUE,"Лист3"}</definedName>
    <definedName name="кв3">#N/A</definedName>
    <definedName name="квартал">#N/A</definedName>
    <definedName name="кг">#N/A</definedName>
    <definedName name="ке">#N/A</definedName>
    <definedName name="кеппппппппппп" localSheetId="4" hidden="1">{#N/A,#N/A,TRUE,"Лист1";#N/A,#N/A,TRUE,"Лист2";#N/A,#N/A,TRUE,"Лист3"}</definedName>
    <definedName name="кеппппппппппп" localSheetId="27" hidden="1">{#N/A,#N/A,TRUE,"Лист1";#N/A,#N/A,TRUE,"Лист2";#N/A,#N/A,TRUE,"Лист3"}</definedName>
    <definedName name="кеппппппппппп" localSheetId="8" hidden="1">{#N/A,#N/A,TRUE,"Лист1";#N/A,#N/A,TRUE,"Лист2";#N/A,#N/A,TRUE,"Лист3"}</definedName>
    <definedName name="кеппппппппппп" hidden="1">{#N/A,#N/A,TRUE,"Лист1";#N/A,#N/A,TRUE,"Лист2";#N/A,#N/A,TRUE,"Лист3"}</definedName>
    <definedName name="ккк" localSheetId="5">[53]тар!#REF!</definedName>
    <definedName name="ккк">[53]тар!#REF!</definedName>
    <definedName name="компенсация">#N/A</definedName>
    <definedName name="копия"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 localSheetId="5">#REF!</definedName>
    <definedName name="коэф1">#REF!</definedName>
    <definedName name="коэф2" localSheetId="5">#REF!</definedName>
    <definedName name="коэф2">#REF!</definedName>
    <definedName name="коэф3" localSheetId="5">#REF!</definedName>
    <definedName name="коэф3">#REF!</definedName>
    <definedName name="коэф4" localSheetId="5">#REF!</definedName>
    <definedName name="коэф4">#REF!</definedName>
    <definedName name="кп">#N/A</definedName>
    <definedName name="кпгэс">#N/A</definedName>
    <definedName name="кпнрг">#N/A</definedName>
    <definedName name="_xlnm.Criteria" localSheetId="5">#REF!</definedName>
    <definedName name="_xlnm.Criteria">#REF!</definedName>
    <definedName name="Критерии_ИМ" localSheetId="5">#REF!</definedName>
    <definedName name="Критерии_ИМ">#REF!</definedName>
    <definedName name="критерий" localSheetId="5">#REF!</definedName>
    <definedName name="критерий">#REF!</definedName>
    <definedName name="крпр">'[47]ИТ-бюджет'!$L$5:$L$99</definedName>
    <definedName name="ктджщз">#N/A</definedName>
    <definedName name="ку">#N/A</definedName>
    <definedName name="кувп">'[54]ИТ-бюджет'!$L$5:$L$99</definedName>
    <definedName name="куг"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ара">#N/A</definedName>
    <definedName name="лд"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27" hidden="1">{#N/A,#N/A,TRUE,"Лист1";#N/A,#N/A,TRUE,"Лист2";#N/A,#N/A,TRUE,"Лист3"}</definedName>
    <definedName name="лдлдолорар" hidden="1">{#N/A,#N/A,TRUE,"Лист1";#N/A,#N/A,TRUE,"Лист2";#N/A,#N/A,TRUE,"Лист3"}</definedName>
    <definedName name="лена">#N/A</definedName>
    <definedName name="лимит" localSheetId="27" hidden="1">{#N/A,#N/A,FALSE,"Себестоимсть-97"}</definedName>
    <definedName name="лимит" hidden="1">{#N/A,#N/A,FALSE,"Себестоимсть-97"}</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27" hidden="1">{#N/A,#N/A,TRUE,"Лист1";#N/A,#N/A,TRUE,"Лист2";#N/A,#N/A,TRUE,"Лист3"}</definedName>
    <definedName name="Лицензии" hidden="1">{#N/A,#N/A,TRUE,"Лист1";#N/A,#N/A,TRUE,"Лист2";#N/A,#N/A,TRUE,"Лист3"}</definedName>
    <definedName name="лллл">#N/A</definedName>
    <definedName name="ло">#N/A</definedName>
    <definedName name="лод">#N/A</definedName>
    <definedName name="лор">#N/A</definedName>
    <definedName name="лщжо" localSheetId="4" hidden="1">{#N/A,#N/A,TRUE,"Лист1";#N/A,#N/A,TRUE,"Лист2";#N/A,#N/A,TRUE,"Лист3"}</definedName>
    <definedName name="лщжо" localSheetId="27" hidden="1">{#N/A,#N/A,TRUE,"Лист1";#N/A,#N/A,TRUE,"Лист2";#N/A,#N/A,TRUE,"Лист3"}</definedName>
    <definedName name="лщжо" localSheetId="8" hidden="1">{#N/A,#N/A,TRUE,"Лист1";#N/A,#N/A,TRUE,"Лист2";#N/A,#N/A,TRUE,"Лист3"}</definedName>
    <definedName name="лщжо" hidden="1">{#N/A,#N/A,TRUE,"Лист1";#N/A,#N/A,TRUE,"Лист2";#N/A,#N/A,TRUE,"Лист3"}</definedName>
    <definedName name="льп"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й" localSheetId="5">#REF!</definedName>
    <definedName name="май">#REF!</definedName>
    <definedName name="май2" localSheetId="5">#REF!</definedName>
    <definedName name="май2">#REF!</definedName>
    <definedName name="мам">#N/A</definedName>
    <definedName name="мар" localSheetId="5">#REF!</definedName>
    <definedName name="мар">#REF!</definedName>
    <definedName name="мар2" localSheetId="5">#REF!</definedName>
    <definedName name="мар2">#REF!</definedName>
    <definedName name="марэм" localSheetId="8" hidden="1">#NAME?</definedName>
    <definedName name="марэм" hidden="1">#NAME?</definedName>
    <definedName name="Махало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ит"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#N/A</definedName>
    <definedName name="мпачывя" localSheetId="27" hidden="1">#NAME?</definedName>
    <definedName name="мпачывя" localSheetId="8" hidden="1">#NAME?</definedName>
    <definedName name="мпачывя" hidden="1">#NAME?</definedName>
    <definedName name="МР" localSheetId="5">#REF!</definedName>
    <definedName name="МР">#REF!</definedName>
    <definedName name="мым">#N/A</definedName>
    <definedName name="Н5">[55]Данные!$I$7</definedName>
    <definedName name="Налоги"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селение">'[43]Производство электроэнергии'!$A$124</definedName>
    <definedName name="нгг">#N/A</definedName>
    <definedName name="нгневаапор" localSheetId="27" hidden="1">{#N/A,#N/A,TRUE,"Лист1";#N/A,#N/A,TRUE,"Лист2";#N/A,#N/A,TRUE,"Лист3"}</definedName>
    <definedName name="нгневаапор" hidden="1">{#N/A,#N/A,TRUE,"Лист1";#N/A,#N/A,TRUE,"Лист2";#N/A,#N/A,TRUE,"Лист3"}</definedName>
    <definedName name="непнен"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#N/A</definedName>
    <definedName name="НННН">#N/A</definedName>
    <definedName name="ннннннннннн">#N/A</definedName>
    <definedName name="новый" localSheetId="4" hidden="1">[0]!P3_SCOPE_NotInd2</definedName>
    <definedName name="новый" localSheetId="5" hidden="1">'2.1.5 Рег. долги (заявка)'!P3_SCOPE_NotInd2</definedName>
    <definedName name="новый" localSheetId="27" hidden="1">'2.19. Расчет факт. НВВ содерж'!P3_SCOPE_NotInd2</definedName>
    <definedName name="новый" localSheetId="8" hidden="1">'2.20 Расчет резерва пункт 30'!P3_SCOPE_NotInd2</definedName>
    <definedName name="новый" hidden="1">P3_SCOPE_NotInd2</definedName>
    <definedName name="ноя" localSheetId="5">#REF!</definedName>
    <definedName name="ноя">#REF!</definedName>
    <definedName name="ноя2" localSheetId="5">#REF!</definedName>
    <definedName name="ноя2">#REF!</definedName>
    <definedName name="НП">[56]Исходные!$H$5</definedName>
    <definedName name="НСРФ">[57]Регионы!$A$2:$A$88</definedName>
    <definedName name="НСРФ2" localSheetId="5">#REF!</definedName>
    <definedName name="НСРФ2">#REF!</definedName>
    <definedName name="ншш" localSheetId="4" hidden="1">{#N/A,#N/A,TRUE,"Лист1";#N/A,#N/A,TRUE,"Лист2";#N/A,#N/A,TRUE,"Лист3"}</definedName>
    <definedName name="ншш" localSheetId="27" hidden="1">{#N/A,#N/A,TRUE,"Лист1";#N/A,#N/A,TRUE,"Лист2";#N/A,#N/A,TRUE,"Лист3"}</definedName>
    <definedName name="ншш" localSheetId="8" hidden="1">{#N/A,#N/A,TRUE,"Лист1";#N/A,#N/A,TRUE,"Лист2";#N/A,#N/A,TRUE,"Лист3"}</definedName>
    <definedName name="ншш" hidden="1">{#N/A,#N/A,TRUE,"Лист1";#N/A,#N/A,TRUE,"Лист2";#N/A,#N/A,TRUE,"Лист3"}</definedName>
    <definedName name="_xlnm.Print_Area" localSheetId="1">'2'!$A$3:$K$53</definedName>
    <definedName name="_xlnm.Print_Area" localSheetId="4">'2.1.3 Расчет аморт.'!$A$1:$I$56</definedName>
    <definedName name="_xlnm.Print_Area" localSheetId="5">'2.1.5 Рег. долги (заявка)'!$A$1:$V$25</definedName>
    <definedName name="_xlnm.Print_Area" localSheetId="27">'2.19. Расчет факт. НВВ содерж'!$A$1:$AG$149</definedName>
    <definedName name="_xlnm.Print_Area" localSheetId="6">'2.2. Кор.НВВ'!$A$1:$I$35</definedName>
    <definedName name="_xlnm.Print_Area" localSheetId="8">'2.20 Расчет резерва пункт 30'!$A$1:$H$21</definedName>
    <definedName name="_xlnm.Print_Area" localSheetId="10">'2.20 резерв расчет'!$B$1:$L$130</definedName>
    <definedName name="_xlnm.Print_Area" localSheetId="13">'2.21 Выпадающие'!$A$1:$H$48</definedName>
    <definedName name="_xlnm.Print_Area" localSheetId="2">'3'!$A$1:$I$43</definedName>
    <definedName name="_xlnm.Print_Area" localSheetId="20">'COVID 2022'!$A$1:$F$63</definedName>
    <definedName name="_xlnm.Print_Area" localSheetId="11">'Налог на прибыль факт 2022'!$A$1:$WZY$68</definedName>
    <definedName name="_xlnm.Print_Area" localSheetId="24">'СД факт 2022'!$A$1:$G$47</definedName>
    <definedName name="_xlnm.Print_Area">#REF!</definedName>
    <definedName name="окт" localSheetId="5">#REF!</definedName>
    <definedName name="окт">#REF!</definedName>
    <definedName name="окт2" localSheetId="5">#REF!</definedName>
    <definedName name="окт2">#REF!</definedName>
    <definedName name="ол">'[58]ИТ-бюджет'!$L$5:$L$99</definedName>
    <definedName name="олло">#N/A</definedName>
    <definedName name="оллртимиава" localSheetId="27" hidden="1">{#N/A,#N/A,TRUE,"Лист1";#N/A,#N/A,TRUE,"Лист2";#N/A,#N/A,TRUE,"Лист3"}</definedName>
    <definedName name="оллртимиава" hidden="1">{#N/A,#N/A,TRUE,"Лист1";#N/A,#N/A,TRUE,"Лист2";#N/A,#N/A,TRUE,"Лист3"}</definedName>
    <definedName name="олс">#N/A</definedName>
    <definedName name="ооо">#N/A</definedName>
    <definedName name="оооо"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 localSheetId="5">#REF!</definedName>
    <definedName name="Операция">#REF!</definedName>
    <definedName name="ор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5">#REF!</definedName>
    <definedName name="ОРГ">#REF!</definedName>
    <definedName name="ОРГАНИЗАЦИЯ" localSheetId="5">#REF!</definedName>
    <definedName name="ОРГАНИЗАЦИЯ">#REF!</definedName>
    <definedName name="ори"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роррлоорпапа" localSheetId="27" hidden="1">{#N/A,#N/A,TRUE,"Лист1";#N/A,#N/A,TRUE,"Лист2";#N/A,#N/A,TRUE,"Лист3"}</definedName>
    <definedName name="орлороррлоорпапа" hidden="1">{#N/A,#N/A,TRUE,"Лист1";#N/A,#N/A,TRUE,"Лист2";#N/A,#N/A,TRUE,"Лист3"}</definedName>
    <definedName name="орн"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#N/A</definedName>
    <definedName name="ороорправ" localSheetId="27" hidden="1">{#N/A,#N/A,TRUE,"Лист1";#N/A,#N/A,TRUE,"Лист2";#N/A,#N/A,TRUE,"Лист3"}</definedName>
    <definedName name="ороорправ" hidden="1">{#N/A,#N/A,TRUE,"Лист1";#N/A,#N/A,TRUE,"Лист2";#N/A,#N/A,TRUE,"Лист3"}</definedName>
    <definedName name="орт"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пуск">#N/A</definedName>
    <definedName name="отчет1"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_авг" localSheetId="5">#REF!</definedName>
    <definedName name="п_авг">#REF!</definedName>
    <definedName name="п_апр" localSheetId="5">#REF!</definedName>
    <definedName name="п_апр">#REF!</definedName>
    <definedName name="п_дек" localSheetId="5">#REF!</definedName>
    <definedName name="п_дек">#REF!</definedName>
    <definedName name="п_июл" localSheetId="5">#REF!</definedName>
    <definedName name="п_июл">#REF!</definedName>
    <definedName name="п_июн" localSheetId="5">#REF!</definedName>
    <definedName name="п_июн">#REF!</definedName>
    <definedName name="п_май" localSheetId="5">#REF!</definedName>
    <definedName name="п_май">#REF!</definedName>
    <definedName name="п_мар" localSheetId="5">#REF!</definedName>
    <definedName name="п_мар">#REF!</definedName>
    <definedName name="п_ноя" localSheetId="5">#REF!</definedName>
    <definedName name="п_ноя">#REF!</definedName>
    <definedName name="п_окт" localSheetId="5">#REF!</definedName>
    <definedName name="п_окт">#REF!</definedName>
    <definedName name="п_сен" localSheetId="5">#REF!</definedName>
    <definedName name="п_сен">#REF!</definedName>
    <definedName name="п_фев" localSheetId="5">#REF!</definedName>
    <definedName name="п_фев">#REF!</definedName>
    <definedName name="п_янв" localSheetId="5">#REF!</definedName>
    <definedName name="п_янв">#REF!</definedName>
    <definedName name="па" localSheetId="5">#REF!</definedName>
    <definedName name="па">#REF!</definedName>
    <definedName name="памсмчвв" localSheetId="27" hidden="1">{#N/A,#N/A,TRUE,"Лист1";#N/A,#N/A,TRUE,"Лист2";#N/A,#N/A,TRUE,"Лист3"}</definedName>
    <definedName name="памсмчвв" hidden="1">{#N/A,#N/A,TRUE,"Лист1";#N/A,#N/A,TRUE,"Лист2";#N/A,#N/A,TRUE,"Лист3"}</definedName>
    <definedName name="папаорпрпрпр" localSheetId="27" hidden="1">{#N/A,#N/A,TRUE,"Лист1";#N/A,#N/A,TRUE,"Лист2";#N/A,#N/A,TRUE,"Лист3"}</definedName>
    <definedName name="папаорпрпрпр" hidden="1">{#N/A,#N/A,TRUE,"Лист1";#N/A,#N/A,TRUE,"Лист2";#N/A,#N/A,TRUE,"Лист3"}</definedName>
    <definedName name="папр"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вп">'[59]ИТ-бюджет'!$L$5:$L$99</definedName>
    <definedName name="первый" localSheetId="5">#REF!</definedName>
    <definedName name="первый">#REF!</definedName>
    <definedName name="ПериодРегулирования">[44]Заголовок!$B$14</definedName>
    <definedName name="Периоды_18_2" localSheetId="5">'[33]18.2'!#REF!</definedName>
    <definedName name="Периоды_18_2">'[33]18.2'!#REF!</definedName>
    <definedName name="пимфк"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л"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56">#N/A</definedName>
    <definedName name="ПМС">#N/A</definedName>
    <definedName name="ПМС1">#N/A</definedName>
    <definedName name="ПН">[56]Исходные!$H$5</definedName>
    <definedName name="пнлнееен" localSheetId="27" hidden="1">{#N/A,#N/A,FALSE,"Себестоимсть-97"}</definedName>
    <definedName name="пнлнееен" hidden="1">{#N/A,#N/A,FALSE,"Себестоимсть-97"}</definedName>
    <definedName name="по_б_вн" localSheetId="5">#REF!</definedName>
    <definedName name="по_б_вн">#REF!</definedName>
    <definedName name="по_б_всего" localSheetId="5">#REF!</definedName>
    <definedName name="по_б_всего">#REF!</definedName>
    <definedName name="по_б_нн" localSheetId="5">#REF!</definedName>
    <definedName name="по_б_нн">#REF!</definedName>
    <definedName name="по_б_сн1" localSheetId="5">#REF!</definedName>
    <definedName name="по_б_сн1">#REF!</definedName>
    <definedName name="по_б_сн2" localSheetId="5">#REF!</definedName>
    <definedName name="по_б_сн2">#REF!</definedName>
    <definedName name="по_нас_всего" localSheetId="5">#REF!</definedName>
    <definedName name="по_нас_всего">#REF!</definedName>
    <definedName name="по_насел_сн2" localSheetId="5">#REF!</definedName>
    <definedName name="по_насел_сн2">#REF!</definedName>
    <definedName name="Подоперация" localSheetId="5">#REF!</definedName>
    <definedName name="Подоперация">#REF!</definedName>
    <definedName name="пол_нас_нн" localSheetId="5">#REF!</definedName>
    <definedName name="пол_нас_нн">#REF!</definedName>
    <definedName name="полбезпот" localSheetId="5">'[53]т1.15(смета8а)'!#REF!</definedName>
    <definedName name="полбезпот">'[53]т1.15(смета8а)'!#REF!</definedName>
    <definedName name="полпот" localSheetId="5">'[53]т1.15(смета8а)'!#REF!</definedName>
    <definedName name="полпот">'[53]т1.15(смета8а)'!#REF!</definedName>
    <definedName name="порпол">'[60]ИТ-бюджет'!$L$5:$L$99</definedName>
    <definedName name="ПоследнийГод">[50]Заголовок!$B$16</definedName>
    <definedName name="ПостНасел">#N/A</definedName>
    <definedName name="пп">#N/A</definedName>
    <definedName name="пппп">#N/A</definedName>
    <definedName name="ппппп">#N/A</definedName>
    <definedName name="ппппппппппп">#N/A</definedName>
    <definedName name="пр">#N/A</definedName>
    <definedName name="пр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ибыль3" localSheetId="4" hidden="1">{#N/A,#N/A,TRUE,"Лист1";#N/A,#N/A,TRUE,"Лист2";#N/A,#N/A,TRUE,"Лист3"}</definedName>
    <definedName name="прибыль3" localSheetId="27" hidden="1">{#N/A,#N/A,TRUE,"Лист1";#N/A,#N/A,TRUE,"Лист2";#N/A,#N/A,TRUE,"Лист3"}</definedName>
    <definedName name="прибыль3" localSheetId="8" hidden="1">{#N/A,#N/A,TRUE,"Лист1";#N/A,#N/A,TRUE,"Лист2";#N/A,#N/A,TRUE,"Лист3"}</definedName>
    <definedName name="прибыль3" hidden="1">{#N/A,#N/A,TRUE,"Лист1";#N/A,#N/A,TRUE,"Лист2";#N/A,#N/A,TRUE,"Лист3"}</definedName>
    <definedName name="прил1.2">#N/A</definedName>
    <definedName name="Прилож3">#N/A</definedName>
    <definedName name="Приложение8">#N/A</definedName>
    <definedName name="Приход_расход" localSheetId="5">#REF!</definedName>
    <definedName name="Приход_расход">#REF!</definedName>
    <definedName name="Проект" localSheetId="5">#REF!</definedName>
    <definedName name="Проект">#REF!</definedName>
    <definedName name="Прочие_электроэнергии">'[43]Производство электроэнергии'!$A$132</definedName>
    <definedName name="прош_год" localSheetId="5">#REF!</definedName>
    <definedName name="прош_год">#REF!</definedName>
    <definedName name="прпропорпрпр" localSheetId="27" hidden="1">{#N/A,#N/A,TRUE,"Лист1";#N/A,#N/A,TRUE,"Лист2";#N/A,#N/A,TRUE,"Лист3"}</definedName>
    <definedName name="прпропорпрпр" hidden="1">{#N/A,#N/A,TRUE,"Лист1";#N/A,#N/A,TRUE,"Лист2";#N/A,#N/A,TRUE,"Лист3"}</definedName>
    <definedName name="птрпопролвпрлвнг" localSheetId="5" hidden="1">#REF!</definedName>
    <definedName name="птрпопролвпрлвнг" localSheetId="27" hidden="1">#REF!</definedName>
    <definedName name="птрпопролвпрлвнг" localSheetId="8" hidden="1">#REF!</definedName>
    <definedName name="птрпопролвпрлвнг" hidden="1">#REF!</definedName>
    <definedName name="пыпыппывапа" localSheetId="5" hidden="1">#REF!</definedName>
    <definedName name="пыпыппывапа" localSheetId="27" hidden="1">#REF!</definedName>
    <definedName name="пыпыппывапа" localSheetId="8" hidden="1">#REF!</definedName>
    <definedName name="пыпыппывапа" hidden="1">#REF!</definedName>
    <definedName name="ПЭ">[50]Справочники!$A$10:$A$12</definedName>
    <definedName name="р">#N/A</definedName>
    <definedName name="рак"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ГК">[50]Справочники!$A$4:$A$4</definedName>
    <definedName name="репин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с1" localSheetId="4" hidden="1">{#N/A,#N/A,TRUE,"Лист1";#N/A,#N/A,TRUE,"Лист2";#N/A,#N/A,TRUE,"Лист3"}</definedName>
    <definedName name="рис1" localSheetId="27" hidden="1">{#N/A,#N/A,TRUE,"Лист1";#N/A,#N/A,TRUE,"Лист2";#N/A,#N/A,TRUE,"Лист3"}</definedName>
    <definedName name="рис1" localSheetId="8" hidden="1">{#N/A,#N/A,TRUE,"Лист1";#N/A,#N/A,TRUE,"Лист2";#N/A,#N/A,TRUE,"Лист3"}</definedName>
    <definedName name="рис1" hidden="1">{#N/A,#N/A,TRUE,"Лист1";#N/A,#N/A,TRUE,"Лист2";#N/A,#N/A,TRUE,"Лист3"}</definedName>
    <definedName name="риф"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#N/A</definedName>
    <definedName name="ро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ор">#N/A</definedName>
    <definedName name="ропрлпмол"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27"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тимсчвы" localSheetId="27" hidden="1">{#N/A,#N/A,TRUE,"Лист1";#N/A,#N/A,TRUE,"Лист2";#N/A,#N/A,TRUE,"Лист3"}</definedName>
    <definedName name="рортимсчвы" hidden="1">{#N/A,#N/A,TRUE,"Лист1";#N/A,#N/A,TRUE,"Лист2";#N/A,#N/A,TRUE,"Лист3"}</definedName>
    <definedName name="рпо">'[39]ИТ-бюджет'!$L$5:$L$99</definedName>
    <definedName name="рр">#N/A</definedName>
    <definedName name="ррапав" localSheetId="27" hidden="1">{#N/A,#N/A,TRUE,"Лист1";#N/A,#N/A,TRUE,"Лист2";#N/A,#N/A,TRUE,"Лист3"}</definedName>
    <definedName name="ррапав" hidden="1">{#N/A,#N/A,TRUE,"Лист1";#N/A,#N/A,TRUE,"Лист2";#N/A,#N/A,TRUE,"Лист3"}</definedName>
    <definedName name="ррр"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ср">#N/A</definedName>
    <definedName name="с">#N/A</definedName>
    <definedName name="с1">#N/A</definedName>
    <definedName name="сваеррта">#N/A</definedName>
    <definedName name="свмпвппв">#N/A</definedName>
    <definedName name="себестоимость2">#N/A</definedName>
    <definedName name="семь" localSheetId="5">#REF!</definedName>
    <definedName name="семь">#REF!</definedName>
    <definedName name="сен" localSheetId="5">#REF!</definedName>
    <definedName name="сен">#REF!</definedName>
    <definedName name="сен2" localSheetId="5">#REF!</definedName>
    <definedName name="сен2">#REF!</definedName>
    <definedName name="сиитьь" localSheetId="27" hidden="1">{#N/A,#N/A,TRUE,"Лист1";#N/A,#N/A,TRUE,"Лист2";#N/A,#N/A,TRUE,"Лист3"}</definedName>
    <definedName name="сиитьь" hidden="1">{#N/A,#N/A,TRUE,"Лист1";#N/A,#N/A,TRUE,"Лист2";#N/A,#N/A,TRUE,"Лист3"}</definedName>
    <definedName name="ск">#N/A</definedName>
    <definedName name="Собст">'[49]эл ст'!$A$360:$IV$360</definedName>
    <definedName name="Собств">'[49]эл ст'!$A$369:$IV$369</definedName>
    <definedName name="сокращение">#N/A</definedName>
    <definedName name="сомп">#N/A</definedName>
    <definedName name="сомпас">#N/A</definedName>
    <definedName name="сс">#N/A</definedName>
    <definedName name="ссс">#N/A</definedName>
    <definedName name="сссс">#N/A</definedName>
    <definedName name="ссы">#N/A</definedName>
    <definedName name="ссы2">#N/A</definedName>
    <definedName name="Статья" localSheetId="5">#REF!</definedName>
    <definedName name="Статья">#REF!</definedName>
    <definedName name="стр26"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мма_по_договору" localSheetId="5">#REF!</definedName>
    <definedName name="сумма_по_договору">#REF!</definedName>
    <definedName name="т">#N/A</definedName>
    <definedName name="т_аб_пл_1" localSheetId="5">'[53]т1.15(смета8а)'!#REF!</definedName>
    <definedName name="т_аб_пл_1">'[53]т1.15(смета8а)'!#REF!</definedName>
    <definedName name="т_сбыт_1" localSheetId="5">'[53]т1.15(смета8а)'!#REF!</definedName>
    <definedName name="т_сбыт_1">'[53]т1.15(смета8а)'!#REF!</definedName>
    <definedName name="талоырал"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#N/A</definedName>
    <definedName name="тап"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#N/A</definedName>
    <definedName name="ТАР2">#N/A</definedName>
    <definedName name="тари"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#N/A</definedName>
    <definedName name="тариф1"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#N/A</definedName>
    <definedName name="текмес" localSheetId="5">#REF!</definedName>
    <definedName name="текмес">#REF!</definedName>
    <definedName name="текмес2" localSheetId="5">#REF!</definedName>
    <definedName name="текмес2">#REF!</definedName>
    <definedName name="тепло">#N/A</definedName>
    <definedName name="тим"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п" localSheetId="4" hidden="1">{#N/A,#N/A,TRUE,"Лист1";#N/A,#N/A,TRUE,"Лист2";#N/A,#N/A,TRUE,"Лист3"}</definedName>
    <definedName name="тп" localSheetId="27" hidden="1">{#N/A,#N/A,TRUE,"Лист1";#N/A,#N/A,TRUE,"Лист2";#N/A,#N/A,TRUE,"Лист3"}</definedName>
    <definedName name="тп" localSheetId="8" hidden="1">{#N/A,#N/A,TRUE,"Лист1";#N/A,#N/A,TRUE,"Лист2";#N/A,#N/A,TRUE,"Лист3"}</definedName>
    <definedName name="тп" hidden="1">{#N/A,#N/A,TRUE,"Лист1";#N/A,#N/A,TRUE,"Лист2";#N/A,#N/A,TRUE,"Лист3"}</definedName>
    <definedName name="третий" localSheetId="5">#REF!</definedName>
    <definedName name="третий">#REF!</definedName>
    <definedName name="тт"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#N/A</definedName>
    <definedName name="ТЭП2" localSheetId="4" hidden="1">{#N/A,#N/A,TRUE,"Лист1";#N/A,#N/A,TRUE,"Лист2";#N/A,#N/A,TRUE,"Лист3"}</definedName>
    <definedName name="ТЭП2" localSheetId="27" hidden="1">{#N/A,#N/A,TRUE,"Лист1";#N/A,#N/A,TRUE,"Лист2";#N/A,#N/A,TRUE,"Лист3"}</definedName>
    <definedName name="ТЭП2" localSheetId="8" hidden="1">{#N/A,#N/A,TRUE,"Лист1";#N/A,#N/A,TRUE,"Лист2";#N/A,#N/A,TRUE,"Лист3"}</definedName>
    <definedName name="ТЭП2" hidden="1">{#N/A,#N/A,TRUE,"Лист1";#N/A,#N/A,TRUE,"Лист2";#N/A,#N/A,TRUE,"Лист3"}</definedName>
    <definedName name="Тэс" localSheetId="5">'[61]расчет тарифов'!#REF!</definedName>
    <definedName name="Тэс">'[61]расчет тарифов'!#REF!</definedName>
    <definedName name="ТЭЦ">#N/A</definedName>
    <definedName name="у">#N/A</definedName>
    <definedName name="у1">#N/A</definedName>
    <definedName name="уа">'[62]ИТ-бюджет'!$L$5:$L$99</definedName>
    <definedName name="уакувпа">'[63]ИТ-бюджет'!$L$5:$L$99</definedName>
    <definedName name="уваупа">'[64]ИТ-бюджет'!$L$5:$L$99</definedName>
    <definedName name="увп">'[65]ИТ-бюджет'!$L$5:$L$98</definedName>
    <definedName name="УГОЛЬ">[50]Справочники!$A$19:$A$21</definedName>
    <definedName name="УГЭН"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 localSheetId="5">#REF!</definedName>
    <definedName name="уепа">#REF!</definedName>
    <definedName name="уепау" localSheetId="5">#REF!</definedName>
    <definedName name="уепау">#REF!</definedName>
    <definedName name="ук">#N/A</definedName>
    <definedName name="укеееукеееееееееееееее" localSheetId="4" hidden="1">{#N/A,#N/A,TRUE,"Лист1";#N/A,#N/A,TRUE,"Лист2";#N/A,#N/A,TRUE,"Лист3"}</definedName>
    <definedName name="укеееукеееееееееееееее" localSheetId="27" hidden="1">{#N/A,#N/A,TRUE,"Лист1";#N/A,#N/A,TRUE,"Лист2";#N/A,#N/A,TRUE,"Лист3"}</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4" hidden="1">{#N/A,#N/A,TRUE,"Лист1";#N/A,#N/A,TRUE,"Лист2";#N/A,#N/A,TRUE,"Лист3"}</definedName>
    <definedName name="укеукеуеуе" localSheetId="27"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п">'[66]ИТ-бюджет'!$L$5:$L$99</definedName>
    <definedName name="упавп">'[60]ИТ-бюджет'!$L$5:$L$99</definedName>
    <definedName name="упакуп" localSheetId="5">#REF!</definedName>
    <definedName name="упакуп">#REF!</definedName>
    <definedName name="уу">#N/A</definedName>
    <definedName name="ууу"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#N/A</definedName>
    <definedName name="УФ">#N/A</definedName>
    <definedName name="уыавыапвпаворорол" localSheetId="27" hidden="1">{#N/A,#N/A,TRUE,"Лист1";#N/A,#N/A,TRUE,"Лист2";#N/A,#N/A,TRUE,"Лист3"}</definedName>
    <definedName name="уыавыапвпаворорол" hidden="1">{#N/A,#N/A,TRUE,"Лист1";#N/A,#N/A,TRUE,"Лист2";#N/A,#N/A,TRUE,"Лист3"}</definedName>
    <definedName name="уыукпе">#N/A</definedName>
    <definedName name="ф2" localSheetId="5">#REF!</definedName>
    <definedName name="ф2">#REF!</definedName>
    <definedName name="фам">#N/A</definedName>
    <definedName name="фат"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 localSheetId="5">#REF!</definedName>
    <definedName name="фев">#REF!</definedName>
    <definedName name="фев2" localSheetId="5">#REF!</definedName>
    <definedName name="фев2">#REF!</definedName>
    <definedName name="февраль"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localSheetId="5" hidden="1">#REF!</definedName>
    <definedName name="Филиал" localSheetId="27" hidden="1">#REF!</definedName>
    <definedName name="Филиал" localSheetId="8" hidden="1">#REF!</definedName>
    <definedName name="Филиал" hidden="1">#REF!</definedName>
    <definedName name="фин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 localSheetId="5">#REF!</definedName>
    <definedName name="фо">#REF!</definedName>
    <definedName name="форма">#N/A</definedName>
    <definedName name="фп"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#N/A</definedName>
    <definedName name="фы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27"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#N/A</definedName>
    <definedName name="хх">#N/A</definedName>
    <definedName name="ц">#N/A</definedName>
    <definedName name="ц.">#N/A</definedName>
    <definedName name="ц1">#N/A</definedName>
    <definedName name="цен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#N/A</definedName>
    <definedName name="цуа">#N/A</definedName>
    <definedName name="цуг"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'[67]ИТ-бюджет'!$L$5:$L$98</definedName>
    <definedName name="ццц"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ерновик">#N/A</definedName>
    <definedName name="четвертый" localSheetId="5">#REF!</definedName>
    <definedName name="четвертый">#REF!</definedName>
    <definedName name="чч"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шрормпавкаы" localSheetId="27" hidden="1">{#N/A,#N/A,TRUE,"Лист1";#N/A,#N/A,TRUE,"Лист2";#N/A,#N/A,TRUE,"Лист3"}</definedName>
    <definedName name="шгшрормпавкаы" hidden="1">{#N/A,#N/A,TRUE,"Лист1";#N/A,#N/A,TRUE,"Лист2";#N/A,#N/A,TRUE,"Лист3"}</definedName>
    <definedName name="шир_дан" localSheetId="5">#REF!</definedName>
    <definedName name="шир_дан">#REF!</definedName>
    <definedName name="шир_отч" localSheetId="5">#REF!</definedName>
    <definedName name="шир_отч">#REF!</definedName>
    <definedName name="шир_прош" localSheetId="5">#REF!</definedName>
    <definedName name="шир_прош">#REF!</definedName>
    <definedName name="шир_тек" localSheetId="5">#REF!</definedName>
    <definedName name="шир_тек">#REF!</definedName>
    <definedName name="шоапвваыаыф" localSheetId="27" hidden="1">{#N/A,#N/A,TRUE,"Лист1";#N/A,#N/A,TRUE,"Лист2";#N/A,#N/A,TRUE,"Лист3"}</definedName>
    <definedName name="шоапвваыаыф" hidden="1">{#N/A,#N/A,TRUE,"Лист1";#N/A,#N/A,TRUE,"Лист2";#N/A,#N/A,TRUE,"Лист3"}</definedName>
    <definedName name="шооитиаавч" localSheetId="27" hidden="1">{#N/A,#N/A,TRUE,"Лист1";#N/A,#N/A,TRUE,"Лист2";#N/A,#N/A,TRUE,"Лист3"}</definedName>
    <definedName name="шооитиаавч" hidden="1">{#N/A,#N/A,TRUE,"Лист1";#N/A,#N/A,TRUE,"Лист2";#N/A,#N/A,TRUE,"Лист3"}</definedName>
    <definedName name="шш">#N/A</definedName>
    <definedName name="шшшшшо">#N/A</definedName>
    <definedName name="щ">#N/A</definedName>
    <definedName name="щшлдолрорми" localSheetId="27" hidden="1">{#N/A,#N/A,TRUE,"Лист1";#N/A,#N/A,TRUE,"Лист2";#N/A,#N/A,TRUE,"Лист3"}</definedName>
    <definedName name="щшлдолрорми" hidden="1">{#N/A,#N/A,TRUE,"Лист1";#N/A,#N/A,TRUE,"Лист2";#N/A,#N/A,TRUE,"Лист3"}</definedName>
    <definedName name="ъ">#N/A</definedName>
    <definedName name="ыаппр">#N/A</definedName>
    <definedName name="ыапр" localSheetId="4" hidden="1">{#N/A,#N/A,TRUE,"Лист1";#N/A,#N/A,TRUE,"Лист2";#N/A,#N/A,TRUE,"Лист3"}</definedName>
    <definedName name="ыапр" localSheetId="27" hidden="1">{#N/A,#N/A,TRUE,"Лист1";#N/A,#N/A,TRUE,"Лист2";#N/A,#N/A,TRUE,"Лист3"}</definedName>
    <definedName name="ыапр" localSheetId="8" hidden="1">{#N/A,#N/A,TRUE,"Лист1";#N/A,#N/A,TRUE,"Лист2";#N/A,#N/A,TRUE,"Лист3"}</definedName>
    <definedName name="ыапр" hidden="1">{#N/A,#N/A,TRUE,"Лист1";#N/A,#N/A,TRUE,"Лист2";#N/A,#N/A,TRUE,"Лист3"}</definedName>
    <definedName name="ыаупп">#N/A</definedName>
    <definedName name="ыаыыа">#N/A</definedName>
    <definedName name="ыв">#N/A</definedName>
    <definedName name="ывпкывк">#N/A</definedName>
    <definedName name="ывпмьпь">#N/A</definedName>
    <definedName name="ымпы">#N/A</definedName>
    <definedName name="ыпр">#N/A</definedName>
    <definedName name="ыпыим" localSheetId="4" hidden="1">{#N/A,#N/A,TRUE,"Лист1";#N/A,#N/A,TRUE,"Лист2";#N/A,#N/A,TRUE,"Лист3"}</definedName>
    <definedName name="ыпыим" localSheetId="27" hidden="1">{#N/A,#N/A,TRUE,"Лист1";#N/A,#N/A,TRUE,"Лист2";#N/A,#N/A,TRUE,"Лист3"}</definedName>
    <definedName name="ыпыим" localSheetId="8" hidden="1">{#N/A,#N/A,TRUE,"Лист1";#N/A,#N/A,TRUE,"Лист2";#N/A,#N/A,TRUE,"Лист3"}</definedName>
    <definedName name="ыпыим" hidden="1">{#N/A,#N/A,TRUE,"Лист1";#N/A,#N/A,TRUE,"Лист2";#N/A,#N/A,TRUE,"Лист3"}</definedName>
    <definedName name="ыпыпми" localSheetId="4" hidden="1">{#N/A,#N/A,TRUE,"Лист1";#N/A,#N/A,TRUE,"Лист2";#N/A,#N/A,TRUE,"Лист3"}</definedName>
    <definedName name="ыпыпми" localSheetId="27" hidden="1">{#N/A,#N/A,TRUE,"Лист1";#N/A,#N/A,TRUE,"Лист2";#N/A,#N/A,TRUE,"Лист3"}</definedName>
    <definedName name="ыпыпми" localSheetId="8" hidden="1">{#N/A,#N/A,TRUE,"Лист1";#N/A,#N/A,TRUE,"Лист2";#N/A,#N/A,TRUE,"Лист3"}</definedName>
    <definedName name="ыпыпми" hidden="1">{#N/A,#N/A,TRUE,"Лист1";#N/A,#N/A,TRUE,"Лист2";#N/A,#N/A,TRUE,"Лист3"}</definedName>
    <definedName name="ысчпи" localSheetId="4" hidden="1">{#N/A,#N/A,TRUE,"Лист1";#N/A,#N/A,TRUE,"Лист2";#N/A,#N/A,TRUE,"Лист3"}</definedName>
    <definedName name="ысчпи" localSheetId="27" hidden="1">{#N/A,#N/A,TRUE,"Лист1";#N/A,#N/A,TRUE,"Лист2";#N/A,#N/A,TRUE,"Лист3"}</definedName>
    <definedName name="ысчпи" localSheetId="8" hidden="1">{#N/A,#N/A,TRUE,"Лист1";#N/A,#N/A,TRUE,"Лист2";#N/A,#N/A,TRUE,"Лист3"}</definedName>
    <definedName name="ысчпи" hidden="1">{#N/A,#N/A,TRUE,"Лист1";#N/A,#N/A,TRUE,"Лист2";#N/A,#N/A,TRUE,"Лист3"}</definedName>
    <definedName name="ыуаы" localSheetId="4" hidden="1">{#N/A,#N/A,TRUE,"Лист1";#N/A,#N/A,TRUE,"Лист2";#N/A,#N/A,TRUE,"Лист3"}</definedName>
    <definedName name="ыуаы" localSheetId="27"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фса">#N/A</definedName>
    <definedName name="ыы" localSheetId="27"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27" hidden="1">{#N/A,#N/A,FALSE,"Себестоимсть-97"}</definedName>
    <definedName name="ыыы" hidden="1">{#N/A,#N/A,FALSE,"Себестоимсть-97"}</definedName>
    <definedName name="ыыыы">#N/A</definedName>
    <definedName name="э">#N/A</definedName>
    <definedName name="ээ">#N/A</definedName>
    <definedName name="эээ">#N/A</definedName>
    <definedName name="ю">#N/A</definedName>
    <definedName name="юбьбютьи" localSheetId="27" hidden="1">{#N/A,#N/A,TRUE,"Лист1";#N/A,#N/A,TRUE,"Лист2";#N/A,#N/A,TRUE,"Лист3"}</definedName>
    <definedName name="юбьбютьи" hidden="1">{#N/A,#N/A,TRUE,"Лист1";#N/A,#N/A,TRUE,"Лист2";#N/A,#N/A,TRUE,"Лист3"}</definedName>
    <definedName name="юлолтррпв" localSheetId="27" hidden="1">{#N/A,#N/A,TRUE,"Лист1";#N/A,#N/A,TRUE,"Лист2";#N/A,#N/A,TRUE,"Лист3"}</definedName>
    <definedName name="юлолтррпв" hidden="1">{#N/A,#N/A,TRUE,"Лист1";#N/A,#N/A,TRUE,"Лист2";#N/A,#N/A,TRUE,"Лист3"}</definedName>
    <definedName name="ююююююю">#N/A</definedName>
    <definedName name="я">#N/A</definedName>
    <definedName name="янв" localSheetId="5">#REF!</definedName>
    <definedName name="янв">#REF!</definedName>
    <definedName name="янв2" localSheetId="5">#REF!</definedName>
    <definedName name="янв2">#REF!</definedName>
    <definedName name="яя">#N/A</definedName>
    <definedName name="яяя">#N/A</definedName>
  </definedNames>
  <calcPr calcId="162913"/>
</workbook>
</file>

<file path=xl/comments1.xml><?xml version="1.0" encoding="utf-8"?>
<comments xmlns="http://schemas.openxmlformats.org/spreadsheetml/2006/main" xmlns:mc="http://schemas.openxmlformats.org/markup-compatibility/2006" xmlns:xr="http://schemas.microsoft.com/office/spreadsheetml/2014/revision" mc:Ignorable="xr">
  <authors>
    <author>Турасова Людмила Александровна</author>
  </authors>
  <commentList>
    <comment ref="O33" authorId="0">
      <text>
        <r>
          <rPr>
            <b/>
            <sz val="9"/>
            <rFont val="Tahoma"/>
          </rPr>
          <t xml:space="preserve">Турасова Людмила Александровна:</t>
        </r>
        <r>
          <rPr>
            <sz val="9"/>
            <rFont val="Tahoma"/>
          </rPr>
          <t xml:space="preserve">
Турасова Людмила Александровна:
расходы на паромные переправы</t>
        </r>
      </text>
    </comment>
    <comment ref="I33" authorId="0">
      <text>
        <r>
          <rPr>
            <b/>
            <sz val="9"/>
            <rFont val="Tahoma"/>
          </rPr>
          <t xml:space="preserve">Турасова Людмила Александровна:</t>
        </r>
        <r>
          <rPr>
            <sz val="9"/>
            <rFont val="Tahoma"/>
          </rPr>
          <t xml:space="preserve">
Турасова Людмила Александровна:
расходы на паромные переправы</t>
        </r>
      </text>
    </comment>
    <comment ref="O35" authorId="0">
      <text>
        <r>
          <rPr>
            <b/>
            <sz val="9"/>
            <rFont val="Tahoma"/>
          </rPr>
          <t xml:space="preserve">Турасова Людмила Александровна:</t>
        </r>
        <r>
          <rPr>
            <sz val="9"/>
            <rFont val="Tahoma"/>
          </rPr>
          <t xml:space="preserve">
Турасова Людмила Александровна:
определены с ИПЦ исходя из факта 2021г.</t>
        </r>
      </text>
    </comment>
    <comment ref="I35" authorId="0">
      <text>
        <r>
          <rPr>
            <b/>
            <sz val="9"/>
            <rFont val="Tahoma"/>
          </rPr>
          <t xml:space="preserve">Турасова Людмила Александровна:</t>
        </r>
        <r>
          <rPr>
            <sz val="9"/>
            <rFont val="Tahoma"/>
          </rPr>
          <t xml:space="preserve">
Турасова Людмила Александровна:
определены с ИПЦ исходя из факта 2021г.</t>
        </r>
      </text>
    </comment>
    <comment ref="O43" authorId="0">
      <text/>
    </comment>
    <comment ref="I43" authorId="0">
      <text/>
    </comment>
    <comment ref="O53" authorId="0">
      <text>
        <r>
          <rPr>
            <b/>
            <sz val="9"/>
            <rFont val="Tahoma"/>
          </rPr>
          <t xml:space="preserve">Турасова Людмила Александровна:</t>
        </r>
        <r>
          <rPr>
            <sz val="9"/>
            <rFont val="Tahoma"/>
          </rPr>
          <t xml:space="preserve">
Турасова Людмила Александровна:
отражены с амортизацией</t>
        </r>
      </text>
    </comment>
    <comment ref="H53" authorId="0">
      <text>
        <r>
          <rPr>
            <b/>
            <sz val="9"/>
            <rFont val="Tahoma"/>
          </rPr>
          <t xml:space="preserve">Турасова Людмила Александровна:</t>
        </r>
        <r>
          <rPr>
            <sz val="9"/>
            <rFont val="Tahoma"/>
          </rPr>
          <t xml:space="preserve">
Турасова Людмила Александровна:
отражены без амортизации</t>
        </r>
      </text>
    </comment>
    <comment ref="I53" authorId="0">
      <text>
        <r>
          <rPr>
            <b/>
            <sz val="9"/>
            <rFont val="Tahoma"/>
          </rPr>
          <t xml:space="preserve">Турасова Людмила Александровна:</t>
        </r>
        <r>
          <rPr>
            <sz val="9"/>
            <rFont val="Tahoma"/>
          </rPr>
          <t xml:space="preserve">
Турасова Людмила Александровна:
отражены с амортизацией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Турасова Людмила Александровна</author>
  </authors>
  <commentList>
    <comment ref="K14" authorId="0">
      <text>
        <r>
          <rPr>
            <b/>
            <sz val="9"/>
            <rFont val="Tahoma"/>
          </rPr>
          <t xml:space="preserve">Турасова Людмила Александровна:</t>
        </r>
        <r>
          <rPr>
            <sz val="9"/>
            <rFont val="Tahoma"/>
          </rPr>
          <t xml:space="preserve">
Турасова Людмила Александровна:
Соответ.факту 2022г согласно договору от 01.12.2021 №01-2022/30002101001580 с ФГБУ Северокавказкогое управление по гидрометереологии и мониторингу окружающей среды (есть информация по закупкам по данному договору на внешнем накопителе) папка № 61, п.№2 (дозаявка)</t>
        </r>
      </text>
    </comment>
    <comment ref="K22" authorId="0">
      <text>
        <r>
          <rPr>
            <b/>
            <sz val="9"/>
            <rFont val="Tahoma"/>
          </rPr>
          <t xml:space="preserve">Турасова Людмила Александровна:</t>
        </r>
        <r>
          <rPr>
            <sz val="9"/>
            <rFont val="Tahoma"/>
          </rPr>
          <t xml:space="preserve">
Турасова Людмила Александровна:
без учета открытия контента в соцсетях</t>
        </r>
      </text>
    </comment>
    <comment ref="K64" authorId="0">
      <text>
        <r>
          <rPr>
            <b/>
            <sz val="9"/>
            <rFont val="Tahoma"/>
          </rPr>
          <t xml:space="preserve">Турасова Людмила Александровна:</t>
        </r>
        <r>
          <rPr>
            <sz val="9"/>
            <rFont val="Tahoma"/>
          </rPr>
          <t xml:space="preserve">
Турасова Людмила Александровна:
на основании ОТС (п.6.1.3(б),6.1.3(д),6.1.4,6.2.2.(б)</t>
        </r>
      </text>
    </comment>
    <comment ref="K69" authorId="0">
      <text>
        <r>
          <rPr>
            <b/>
            <sz val="9"/>
            <rFont val="Tahoma"/>
          </rPr>
          <t xml:space="preserve">Турасова Людмила Александровна:</t>
        </r>
        <r>
          <rPr>
            <sz val="9"/>
            <rFont val="Tahoma"/>
          </rPr>
          <t xml:space="preserve">
Турасова Людмила Александровна:
п.6.2.2.а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Бурлуцкая Евгения Вадимовна</author>
  </authors>
  <commentList>
    <comment ref="C46" authorId="0">
      <text>
        <r>
          <rPr>
            <b/>
            <sz val="9"/>
            <rFont val="Tahoma"/>
          </rPr>
          <t xml:space="preserve">Бурлуцкая Евгения Вадимовна:</t>
        </r>
        <r>
          <rPr>
            <sz val="9"/>
            <rFont val="Tahoma"/>
          </rPr>
          <t xml:space="preserve">
Бурлуцкая Евгения Вадимовна:
из УО за 2022 год</t>
        </r>
      </text>
    </comment>
    <comment ref="C47" authorId="0">
      <text>
        <r>
          <rPr>
            <b/>
            <sz val="9"/>
            <rFont val="Tahoma"/>
          </rPr>
          <t xml:space="preserve">Бурлуцкая Евгения Вадимовна:</t>
        </r>
        <r>
          <rPr>
            <sz val="9"/>
            <rFont val="Tahoma"/>
          </rPr>
          <t xml:space="preserve">
Бурлуцкая Евгения Вадимовна:
из УО за 2022 год</t>
        </r>
      </text>
    </comment>
  </commentList>
</comments>
</file>

<file path=xl/sharedStrings.xml><?xml version="1.0" encoding="utf-8"?>
<sst xmlns="http://schemas.openxmlformats.org/spreadsheetml/2006/main" count="2474" uniqueCount="2474">
  <si>
    <t>инфляция</t>
  </si>
  <si>
    <t>%</t>
  </si>
  <si>
    <t>х</t>
  </si>
  <si>
    <t xml:space="preserve">индекс эффективности операционных расходов</t>
  </si>
  <si>
    <t xml:space="preserve">количество активов всего, в т.ч.</t>
  </si>
  <si>
    <t>у.е.</t>
  </si>
  <si>
    <t>ВН</t>
  </si>
  <si>
    <t>СН1</t>
  </si>
  <si>
    <t>СН2</t>
  </si>
  <si>
    <t>НН</t>
  </si>
  <si>
    <t xml:space="preserve">индекс изменения количества активов</t>
  </si>
  <si>
    <t xml:space="preserve">коэффициент эластичности затрат по росту активов</t>
  </si>
  <si>
    <t xml:space="preserve">итого коэффициент индексации</t>
  </si>
  <si>
    <t>1.1.</t>
  </si>
  <si>
    <t xml:space="preserve">Материальные затраты</t>
  </si>
  <si>
    <t>тыс.руб.</t>
  </si>
  <si>
    <t>1.1.1.</t>
  </si>
  <si>
    <t xml:space="preserve">Сырье, материалы, запасные части, инструмент, топливо</t>
  </si>
  <si>
    <t>1.1.2.</t>
  </si>
  <si>
    <t xml:space="preserve">Работы и услуги производственного характера </t>
  </si>
  <si>
    <t>1.2.</t>
  </si>
  <si>
    <t xml:space="preserve">Расходы на оплату труда</t>
  </si>
  <si>
    <t>1.3.</t>
  </si>
  <si>
    <t xml:space="preserve">Прочие расходы, всего, в том числе:</t>
  </si>
  <si>
    <t>1.3.1.</t>
  </si>
  <si>
    <t xml:space="preserve">Ремонт основных фондов</t>
  </si>
  <si>
    <t>1.3.2.</t>
  </si>
  <si>
    <t>1.3.2.1.</t>
  </si>
  <si>
    <t xml:space="preserve">Расходы на услуги связи</t>
  </si>
  <si>
    <t>1.3.2.2.</t>
  </si>
  <si>
    <t>1.3.2.3.</t>
  </si>
  <si>
    <t xml:space="preserve">Расходы на юридические,  информационные услуги</t>
  </si>
  <si>
    <t>1.3.2.4.</t>
  </si>
  <si>
    <t xml:space="preserve">Расходы на аудиторские и консультационные услуги</t>
  </si>
  <si>
    <t>1.3.2.5.</t>
  </si>
  <si>
    <t xml:space="preserve">Транспортные услуги</t>
  </si>
  <si>
    <t>1.3.2.6.</t>
  </si>
  <si>
    <t>1.3.3.</t>
  </si>
  <si>
    <t xml:space="preserve">Расходы на командировки и представительские</t>
  </si>
  <si>
    <t>1.3.4.</t>
  </si>
  <si>
    <t>1.3.5.</t>
  </si>
  <si>
    <t>1.3.6.</t>
  </si>
  <si>
    <t xml:space="preserve">Расходы на страхование</t>
  </si>
  <si>
    <t>1.3.7.</t>
  </si>
  <si>
    <t>1.3.8.</t>
  </si>
  <si>
    <t>1.3.9.</t>
  </si>
  <si>
    <t>прирост</t>
  </si>
  <si>
    <t>2.1.</t>
  </si>
  <si>
    <t xml:space="preserve">Оплата услуг ПАО "ФСК ЕЭС"</t>
  </si>
  <si>
    <t>2.2.</t>
  </si>
  <si>
    <t>2.3.</t>
  </si>
  <si>
    <t xml:space="preserve">Плата за аренду имущества </t>
  </si>
  <si>
    <t>2.3.1.</t>
  </si>
  <si>
    <t xml:space="preserve">в т.ч. Аренда электросетевых объектов</t>
  </si>
  <si>
    <t>2.4.</t>
  </si>
  <si>
    <t xml:space="preserve">Налоги, всего, в том числе:</t>
  </si>
  <si>
    <t>2.4.1.</t>
  </si>
  <si>
    <t xml:space="preserve">плата за землю</t>
  </si>
  <si>
    <t>2.4.2.</t>
  </si>
  <si>
    <t xml:space="preserve">Налог на имущество</t>
  </si>
  <si>
    <t>2.4.3.</t>
  </si>
  <si>
    <t xml:space="preserve">Прочие налоги и сборы</t>
  </si>
  <si>
    <t>2.5.</t>
  </si>
  <si>
    <t>2.6.</t>
  </si>
  <si>
    <t>2.7.</t>
  </si>
  <si>
    <t xml:space="preserve">Налог на прибыль</t>
  </si>
  <si>
    <t>2.8.</t>
  </si>
  <si>
    <t xml:space="preserve">Выпадающие доходы по ТПП</t>
  </si>
  <si>
    <t>2.9.</t>
  </si>
  <si>
    <t>Амортизация</t>
  </si>
  <si>
    <t>2.10.</t>
  </si>
  <si>
    <t>2.11</t>
  </si>
  <si>
    <t xml:space="preserve">Расходы на возврат  долгосрочных заемных средств, направляемых на финансирование капитальных вложений</t>
  </si>
  <si>
    <t>2.12.</t>
  </si>
  <si>
    <t xml:space="preserve">Проценты по кредитам банков</t>
  </si>
  <si>
    <t>2.13.</t>
  </si>
  <si>
    <t>Дивиденды</t>
  </si>
  <si>
    <t>2.14</t>
  </si>
  <si>
    <t>Лизинг</t>
  </si>
  <si>
    <t>2.15.</t>
  </si>
  <si>
    <t>3.1.</t>
  </si>
  <si>
    <t>4.1.</t>
  </si>
  <si>
    <t>4.2.</t>
  </si>
  <si>
    <t>4.3.</t>
  </si>
  <si>
    <t xml:space="preserve">Поступление в сеть электроэнергии</t>
  </si>
  <si>
    <t>млн.кВтч</t>
  </si>
  <si>
    <t xml:space="preserve">Объем технологического расхода (потерь)</t>
  </si>
  <si>
    <t>руб./МВтч</t>
  </si>
  <si>
    <t>тыс.руб</t>
  </si>
  <si>
    <t>МВт</t>
  </si>
  <si>
    <t xml:space="preserve">Полезный отпуск электроэнергии (котловой)</t>
  </si>
  <si>
    <t xml:space="preserve">млн. кВт*ч</t>
  </si>
  <si>
    <t xml:space="preserve">Амортизация </t>
  </si>
  <si>
    <t xml:space="preserve">№ п/п</t>
  </si>
  <si>
    <t>Наименование</t>
  </si>
  <si>
    <t>Ед.изм.</t>
  </si>
  <si>
    <t xml:space="preserve">тыс. руб.</t>
  </si>
  <si>
    <t>1</t>
  </si>
  <si>
    <t>2</t>
  </si>
  <si>
    <t>…</t>
  </si>
  <si>
    <t xml:space="preserve">   услуги по управлению</t>
  </si>
  <si>
    <t xml:space="preserve">   прочие услуги сторонних организаций</t>
  </si>
  <si>
    <t>3</t>
  </si>
  <si>
    <t xml:space="preserve">другие расходы, относимые на себестоимость, в т.ч.</t>
  </si>
  <si>
    <t xml:space="preserve">Расходы Материальная помощь всех видов работникам</t>
  </si>
  <si>
    <t xml:space="preserve">Расходы Компенсации затрат всех видов работникам</t>
  </si>
  <si>
    <t xml:space="preserve">Расходы Компенсация (оплата) расходов по приобретению путёвок</t>
  </si>
  <si>
    <t>1.4.</t>
  </si>
  <si>
    <t xml:space="preserve">Расходы Компенсации затрат работникам прочие</t>
  </si>
  <si>
    <t xml:space="preserve">материальная помощь семье на погребение пенсионеров (ветеранов)</t>
  </si>
  <si>
    <t xml:space="preserve"> материальная помощь пенсионерам ко Дню энергетика</t>
  </si>
  <si>
    <t>1.</t>
  </si>
  <si>
    <t>НомерСтроки</t>
  </si>
  <si>
    <t>факт</t>
  </si>
  <si>
    <t>2.</t>
  </si>
  <si>
    <t>2.9.1.</t>
  </si>
  <si>
    <t>2.9.2.</t>
  </si>
  <si>
    <t>2.11.1.</t>
  </si>
  <si>
    <t>3.</t>
  </si>
  <si>
    <t>3.2.</t>
  </si>
  <si>
    <t>6.1</t>
  </si>
  <si>
    <t>6.2</t>
  </si>
  <si>
    <t>6.3</t>
  </si>
  <si>
    <t>6.4</t>
  </si>
  <si>
    <t xml:space="preserve">Наименование показателя</t>
  </si>
  <si>
    <t xml:space="preserve">Показатели </t>
  </si>
  <si>
    <t>Обозначение</t>
  </si>
  <si>
    <t xml:space="preserve">Факт 2021</t>
  </si>
  <si>
    <t xml:space="preserve">1. Исходные данные</t>
  </si>
  <si>
    <t>млн.руб.</t>
  </si>
  <si>
    <t xml:space="preserve">Подконтрольные  расходы, утвержденные на 2021 год</t>
  </si>
  <si>
    <t xml:space="preserve">Индекс  эффективности  подконтрольных расходов</t>
  </si>
  <si>
    <t xml:space="preserve">Коэффициент  эластичности</t>
  </si>
  <si>
    <t xml:space="preserve">Фактический объем условных единиц за 2021 год</t>
  </si>
  <si>
    <t xml:space="preserve">Фактическая величина неподконтрольных расходов </t>
  </si>
  <si>
    <t xml:space="preserve">Плановая величина неподконтрольных расходов</t>
  </si>
  <si>
    <t xml:space="preserve">2. Расчетные данные</t>
  </si>
  <si>
    <t xml:space="preserve">Корректировка неподконтрольных расходов (п. 8 - п.9)</t>
  </si>
  <si>
    <t xml:space="preserve">Индекс изменения количества активов (п.6 - п.7)/п.7</t>
  </si>
  <si>
    <t xml:space="preserve">Корректировка подконтрольных расходов 
(п.1*(1-п.3)*(1+п.4)*(1+п.5*п.13)-п.2</t>
  </si>
  <si>
    <t xml:space="preserve">Корректировка НВВ по доходам (п.10 - п.11)</t>
  </si>
  <si>
    <t xml:space="preserve">Корректировка с учетом изменения полезного отпуска и цен на электрическую энергию (приложение 2.2.1)</t>
  </si>
  <si>
    <t xml:space="preserve">Выпадающие/излишне полученные доходы в результате отличия фактических значений параметров регулирования от утвержденных
(п.12+п.14+п.15+п.16)</t>
  </si>
  <si>
    <r>
      <rPr>
        <i/>
        <sz val="16"/>
        <rFont val="Times New Roman"/>
      </rPr>
      <t>I</t>
    </r>
    <r>
      <rPr>
        <i/>
        <vertAlign val="subscript"/>
        <sz val="14"/>
        <rFont val="Times New Roman"/>
      </rPr>
      <t>i-1</t>
    </r>
  </si>
  <si>
    <t xml:space="preserve"> Индекс инфляции на 2023 год</t>
  </si>
  <si>
    <r>
      <rPr>
        <i/>
        <sz val="16"/>
        <rFont val="Times New Roman"/>
      </rPr>
      <t>I</t>
    </r>
    <r>
      <rPr>
        <i/>
        <vertAlign val="subscript"/>
        <sz val="14"/>
        <rFont val="Times New Roman"/>
      </rPr>
      <t>i</t>
    </r>
    <r>
      <rPr>
        <sz val="11"/>
        <color theme="1"/>
        <rFont val="Calibri"/>
        <scheme val="minor"/>
      </rPr>
      <t/>
    </r>
  </si>
  <si>
    <r>
      <rPr>
        <vertAlign val="subscript"/>
        <sz val="12"/>
        <rFont val="Times New Roman"/>
      </rPr>
      <t>*</t>
    </r>
    <r>
      <rPr>
        <sz val="12"/>
        <rFont val="Times New Roman"/>
      </rPr>
      <t>(1+</t>
    </r>
    <r>
      <rPr>
        <sz val="14"/>
        <rFont val="Times New Roman"/>
      </rPr>
      <t>I</t>
    </r>
    <r>
      <rPr>
        <vertAlign val="subscript"/>
        <sz val="12"/>
        <rFont val="Times New Roman"/>
      </rPr>
      <t>i-1</t>
    </r>
    <r>
      <rPr>
        <sz val="12"/>
        <rFont val="Times New Roman"/>
      </rPr>
      <t>)</t>
    </r>
    <r>
      <rPr>
        <vertAlign val="subscript"/>
        <sz val="12"/>
        <rFont val="Times New Roman"/>
      </rPr>
      <t>*</t>
    </r>
    <r>
      <rPr>
        <sz val="12"/>
        <rFont val="Times New Roman"/>
      </rPr>
      <t>(1+</t>
    </r>
    <r>
      <rPr>
        <sz val="14"/>
        <rFont val="Times New Roman"/>
      </rPr>
      <t>I</t>
    </r>
    <r>
      <rPr>
        <vertAlign val="subscript"/>
        <sz val="12"/>
        <rFont val="Times New Roman"/>
      </rPr>
      <t>i</t>
    </r>
    <r>
      <rPr>
        <sz val="12"/>
        <rFont val="Times New Roman"/>
      </rPr>
      <t>)</t>
    </r>
  </si>
  <si>
    <t xml:space="preserve">ТБР 2021</t>
  </si>
  <si>
    <t>3.3.</t>
  </si>
  <si>
    <t>3.4.</t>
  </si>
  <si>
    <t>4.3.1.</t>
  </si>
  <si>
    <t>4.3.2.</t>
  </si>
  <si>
    <t>4.3.3.</t>
  </si>
  <si>
    <t>6</t>
  </si>
  <si>
    <t>7</t>
  </si>
  <si>
    <t>8</t>
  </si>
  <si>
    <t>9</t>
  </si>
  <si>
    <t>10</t>
  </si>
  <si>
    <t>11</t>
  </si>
  <si>
    <t>12</t>
  </si>
  <si>
    <t>13</t>
  </si>
  <si>
    <t>14</t>
  </si>
  <si>
    <t>Факт</t>
  </si>
  <si>
    <t xml:space="preserve">Единица измерения</t>
  </si>
  <si>
    <t xml:space="preserve">2024 план</t>
  </si>
  <si>
    <t>2.2.2</t>
  </si>
  <si>
    <t>5.1.</t>
  </si>
  <si>
    <t>5.2.</t>
  </si>
  <si>
    <t>8.1.</t>
  </si>
  <si>
    <t>14.</t>
  </si>
  <si>
    <t>15.</t>
  </si>
  <si>
    <t>15.1.</t>
  </si>
  <si>
    <t xml:space="preserve">2 полугодие</t>
  </si>
  <si>
    <t>2.1.4</t>
  </si>
  <si>
    <t>4.</t>
  </si>
  <si>
    <t>5.</t>
  </si>
  <si>
    <t xml:space="preserve">ТБР 2022</t>
  </si>
  <si>
    <t xml:space="preserve">1 полугодие</t>
  </si>
  <si>
    <t>тыс.кВтч</t>
  </si>
  <si>
    <t>НВВ</t>
  </si>
  <si>
    <t>15.2.</t>
  </si>
  <si>
    <t xml:space="preserve">Ставка на содержание</t>
  </si>
  <si>
    <t>млн.кВт.ч</t>
  </si>
  <si>
    <t xml:space="preserve">1-е полугодие</t>
  </si>
  <si>
    <t xml:space="preserve">2-е полугодие</t>
  </si>
  <si>
    <t>EBITDA</t>
  </si>
  <si>
    <t xml:space="preserve">в том числе:</t>
  </si>
  <si>
    <t>СН11</t>
  </si>
  <si>
    <t>руб./МВт·ч</t>
  </si>
  <si>
    <t>2.1</t>
  </si>
  <si>
    <t>2.2</t>
  </si>
  <si>
    <t>2.3</t>
  </si>
  <si>
    <t>3.1</t>
  </si>
  <si>
    <t>3.2</t>
  </si>
  <si>
    <t>3.3</t>
  </si>
  <si>
    <t>4</t>
  </si>
  <si>
    <t>4.1</t>
  </si>
  <si>
    <t>4.2</t>
  </si>
  <si>
    <t>4.3</t>
  </si>
  <si>
    <t>5</t>
  </si>
  <si>
    <t>5.1</t>
  </si>
  <si>
    <t>5.2</t>
  </si>
  <si>
    <t>5.3</t>
  </si>
  <si>
    <t>1.1</t>
  </si>
  <si>
    <t>1.2</t>
  </si>
  <si>
    <t>1.3</t>
  </si>
  <si>
    <t>ВЛЭП</t>
  </si>
  <si>
    <t>КЛЭП</t>
  </si>
  <si>
    <t>Итого</t>
  </si>
  <si>
    <t>ИТОГО</t>
  </si>
  <si>
    <t>Показатели</t>
  </si>
  <si>
    <t>Потери</t>
  </si>
  <si>
    <t>8.</t>
  </si>
  <si>
    <t>9.</t>
  </si>
  <si>
    <t>10.</t>
  </si>
  <si>
    <t>11.</t>
  </si>
  <si>
    <t>12.</t>
  </si>
  <si>
    <t>13.</t>
  </si>
  <si>
    <t>16.</t>
  </si>
  <si>
    <t xml:space="preserve">   услуги по аккредитации (аттестации) и экспертизе в области метрологического обеспечения и качества э/э</t>
  </si>
  <si>
    <t xml:space="preserve">Покупная энергия на производственные и хозяйственные нужды</t>
  </si>
  <si>
    <t xml:space="preserve">приобретение литературы, подписка </t>
  </si>
  <si>
    <t xml:space="preserve">охрана окружающей среды</t>
  </si>
  <si>
    <t xml:space="preserve">почтово телеграфные расходы </t>
  </si>
  <si>
    <t xml:space="preserve">- аттестация объекта информатизации</t>
  </si>
  <si>
    <t xml:space="preserve">Расходы на проведение спортивных мероприятий</t>
  </si>
  <si>
    <t xml:space="preserve">Расходы на проведение  культурно-просветительных мероприятий</t>
  </si>
  <si>
    <t xml:space="preserve">Расходы на отчисления профсоюзу по локальным нормативным актам</t>
  </si>
  <si>
    <t xml:space="preserve">Расходы на празднование Дня энергетика и Нового года</t>
  </si>
  <si>
    <t xml:space="preserve">Расходы Детские новогодние подарки</t>
  </si>
  <si>
    <t xml:space="preserve">Расходы от реализации ОС, квартир, МПЗ, НМА, др. активов</t>
  </si>
  <si>
    <t xml:space="preserve">Расходы ДМС и добровольное страхование от несчастных случаев работников непромышленной сферы</t>
  </si>
  <si>
    <t xml:space="preserve">Расходы Госпошлины, уплачиваемые за оформление/переоформление прочих документов</t>
  </si>
  <si>
    <t xml:space="preserve">Расходы Госпошлины, уплачиваемые при регистрации и перерегистрации недвижимости, в случае, когда их стоимость не включена в стоимость ОС</t>
  </si>
  <si>
    <t xml:space="preserve">Приложение № 2.16
к приказу ПАО "Россети Юг"
от "___" _________ 2022г. № ___</t>
  </si>
  <si>
    <t>ПРЕДЛОЖЕНИЕ</t>
  </si>
  <si>
    <t xml:space="preserve">о размере тарифов, долгосрочных параметров регулирования</t>
  </si>
  <si>
    <t xml:space="preserve">(полное и сокращенное наименование юридического лица)</t>
  </si>
  <si>
    <t xml:space="preserve"> Информация об организации</t>
  </si>
  <si>
    <t xml:space="preserve">Полное наименование</t>
  </si>
  <si>
    <t xml:space="preserve">Сокращенное наименование</t>
  </si>
  <si>
    <t xml:space="preserve">Место нахождения</t>
  </si>
  <si>
    <t xml:space="preserve">Фактический адрес</t>
  </si>
  <si>
    <t>ИНН</t>
  </si>
  <si>
    <t>КПП</t>
  </si>
  <si>
    <t xml:space="preserve">Ф.И.О. руководителя</t>
  </si>
  <si>
    <t xml:space="preserve">Адрес электронной почты</t>
  </si>
  <si>
    <t xml:space="preserve">Контактный телефон</t>
  </si>
  <si>
    <t>Факс</t>
  </si>
  <si>
    <t xml:space="preserve">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</si>
  <si>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 xml:space="preserve">№ 
п/п</t>
  </si>
  <si>
    <t xml:space="preserve">Наименование показателей</t>
  </si>
  <si>
    <t xml:space="preserve">Показатели эффективности деятельности организации</t>
  </si>
  <si>
    <t>Выручка</t>
  </si>
  <si>
    <t xml:space="preserve">тыс. рублей</t>
  </si>
  <si>
    <t xml:space="preserve">Прибыль (убыток) от продаж</t>
  </si>
  <si>
    <t xml:space="preserve">EBITDA (прибыль до процентов, налогов и амортизации)</t>
  </si>
  <si>
    <t xml:space="preserve">Чистая прибыль (убыток)</t>
  </si>
  <si>
    <t xml:space="preserve">Показатели рентабельности организации</t>
  </si>
  <si>
    <t xml:space="preserve">Рентабельность продаж (величина прибыли от продаж в каждом рубле выручки). 
Нормальное значение для данной отрасли от 9 процентов и более</t>
  </si>
  <si>
    <t>процент</t>
  </si>
  <si>
    <t xml:space="preserve">Показатели регулируемых 
видов деятельности организации</t>
  </si>
  <si>
    <r>
      <t xml:space="preserve">Расчетный объем услуг в части управления технологическими режимами </t>
    </r>
    <r>
      <rPr>
        <vertAlign val="superscript"/>
        <sz val="12"/>
        <rFont val="Times New Roman"/>
      </rPr>
      <t>2</t>
    </r>
  </si>
  <si>
    <r>
      <t xml:space="preserve">Расчетный объем услуг в части обеспечения надежности </t>
    </r>
    <r>
      <rPr>
        <vertAlign val="superscript"/>
        <sz val="12"/>
        <rFont val="Times New Roman"/>
      </rPr>
      <t>2</t>
    </r>
  </si>
  <si>
    <t>МВт·ч</t>
  </si>
  <si>
    <r>
      <t xml:space="preserve">Заявленная мощность </t>
    </r>
    <r>
      <rPr>
        <vertAlign val="superscript"/>
        <sz val="12"/>
        <rFont val="Times New Roman"/>
      </rPr>
      <t>3</t>
    </r>
  </si>
  <si>
    <t xml:space="preserve">
3.4.</t>
  </si>
  <si>
    <r>
      <t xml:space="preserve">Объем полезного отпуска электроэнергии - всего </t>
    </r>
    <r>
      <rPr>
        <vertAlign val="superscript"/>
        <sz val="12"/>
        <rFont val="Times New Roman"/>
      </rPr>
      <t>3</t>
    </r>
  </si>
  <si>
    <t xml:space="preserve">
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</si>
  <si>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</si>
  <si>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rPr>
      <t>3</t>
    </r>
  </si>
  <si>
    <t xml:space="preserve">тыс. кВт·ч</t>
  </si>
  <si>
    <t>3.6.</t>
  </si>
  <si>
    <t xml:space="preserve">Норматив потерь электрической энергии (с указанием реквизитов приказа Минэнерго России, которым утверждены нормативы)</t>
  </si>
  <si>
    <t>3.7.</t>
  </si>
  <si>
    <r>
      <t xml:space="preserve">Реквизиты программы энергоэффективности (кем утверждена, дата утверждения, номер приказа)</t>
    </r>
    <r>
      <rPr>
        <vertAlign val="superscript"/>
        <sz val="12"/>
        <rFont val="Times New Roman"/>
      </rPr>
      <t>3</t>
    </r>
  </si>
  <si>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</si>
  <si>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rPr>
      <t>4</t>
    </r>
  </si>
  <si>
    <r>
      <t xml:space="preserve">Расходы, связанные
с производством
и реализацией </t>
    </r>
    <r>
      <rPr>
        <vertAlign val="superscript"/>
        <sz val="12"/>
        <rFont val="Times New Roman"/>
      </rPr>
      <t xml:space="preserve">2, 4</t>
    </r>
    <r>
      <rPr>
        <sz val="12"/>
        <rFont val="Times New Roman"/>
      </rPr>
      <t xml:space="preserve">; подконтрольные расходы </t>
    </r>
    <r>
      <rPr>
        <vertAlign val="superscript"/>
        <sz val="12"/>
        <rFont val="Times New Roman"/>
      </rPr>
      <t>3</t>
    </r>
    <r>
      <rPr>
        <sz val="12"/>
        <rFont val="Times New Roman"/>
      </rPr>
      <t xml:space="preserve"> - всего</t>
    </r>
  </si>
  <si>
    <t xml:space="preserve">оплата труда</t>
  </si>
  <si>
    <t xml:space="preserve">материальные затраты</t>
  </si>
  <si>
    <t>4.4.</t>
  </si>
  <si>
    <t>4.4.1.</t>
  </si>
  <si>
    <t xml:space="preserve">Реквизиты инвестиционной программы (кем утверждена, дата утверждения, номер приказа)</t>
  </si>
  <si>
    <t>Справочно:</t>
  </si>
  <si>
    <t>4.5.</t>
  </si>
  <si>
    <t>4.6.</t>
  </si>
  <si>
    <t xml:space="preserve">Операционные расходы на условную единицу</t>
  </si>
  <si>
    <t xml:space="preserve">тыс. рублей (у.е.)</t>
  </si>
  <si>
    <t xml:space="preserve">Показатели численности персонала и фонда оплаты труда по регулируемым видам деятельности</t>
  </si>
  <si>
    <t xml:space="preserve">Среднесписочная численность персонала</t>
  </si>
  <si>
    <t>человек</t>
  </si>
  <si>
    <t xml:space="preserve">Среднемесячная заработная плата на одного работника</t>
  </si>
  <si>
    <t xml:space="preserve">тыс. рублей на 
человека</t>
  </si>
  <si>
    <t>5.3.</t>
  </si>
  <si>
    <t xml:space="preserve">Реквизиты отраслевого тарифного соглашения (дата утверждения, срок действия)</t>
  </si>
  <si>
    <t xml:space="preserve">Уставный капитал (складочный капитал, уставный фонд, вклады товарищей)</t>
  </si>
  <si>
    <t xml:space="preserve">Анализ финансовой устойчивости по величине излишка (недостатка) собственных оборотных средств</t>
  </si>
  <si>
    <r>
      <t>_____</t>
    </r>
    <r>
      <rPr>
        <vertAlign val="superscript"/>
        <sz val="10"/>
        <rFont val="Times New Roman"/>
      </rPr>
      <t>1</t>
    </r>
    <r>
      <rPr>
        <sz val="10"/>
        <color indexed="65"/>
        <rFont val="Times New Roman"/>
      </rPr>
      <t>_</t>
    </r>
    <r>
      <rPr>
        <sz val="10"/>
        <rFont val="Times New Roman"/>
      </rPr>
      <t xml:space="preserve">Базовый период - год, предшествующий расчетному периоду регулирования.</t>
    </r>
  </si>
  <si>
    <r>
      <t>_____</t>
    </r>
    <r>
      <rPr>
        <vertAlign val="superscript"/>
        <sz val="10"/>
        <rFont val="Times New Roman"/>
      </rPr>
      <t>2</t>
    </r>
    <r>
      <rPr>
        <sz val="10"/>
        <color indexed="65"/>
        <rFont val="Times New Roman"/>
      </rPr>
      <t>_</t>
    </r>
    <r>
      <rPr>
        <sz val="10"/>
        <rFont val="Times New Roman"/>
      </rPr>
      <t xml:space="preserve">Заполняются организацией, осуществляющей оперативно-диспетчерское управление в электроэнергетике.</t>
    </r>
  </si>
  <si>
    <r>
      <t>_____</t>
    </r>
    <r>
      <rPr>
        <vertAlign val="superscript"/>
        <sz val="10"/>
        <rFont val="Times New Roman"/>
      </rPr>
      <t>3</t>
    </r>
    <r>
      <rPr>
        <sz val="10"/>
        <color indexed="65"/>
        <rFont val="Times New Roman"/>
      </rPr>
      <t>_</t>
    </r>
    <r>
      <rPr>
        <sz val="10"/>
        <rFont val="Times New Roman"/>
      </rPr>
      <t xml:space="preserve">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</si>
  <si>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rPr>
      <t>4</t>
    </r>
    <r>
      <rPr>
        <sz val="10"/>
        <color indexed="65"/>
        <rFont val="Times New Roman"/>
      </rPr>
      <t>_</t>
    </r>
    <r>
      <rPr>
        <sz val="10"/>
        <rFont val="Times New Roman"/>
      </rPr>
      <t xml:space="preserve">Заполняются коммерческим оператором оптового рынка электрической энергии (мощности).</t>
    </r>
  </si>
  <si>
    <t xml:space="preserve"> Цены (тарифы) по регулируемым видам деятельности организации</t>
  </si>
  <si>
    <t xml:space="preserve">Единица изменения</t>
  </si>
  <si>
    <t xml:space="preserve">Фактические показатели за год, предшествующий базовому периоду</t>
  </si>
  <si>
    <t xml:space="preserve">Показатели, утвержденные на базовый период *</t>
  </si>
  <si>
    <t xml:space="preserve">Предложения на расчетный период регулирования</t>
  </si>
  <si>
    <t xml:space="preserve">Для организаций, относящихся к субъектам естественных монополий</t>
  </si>
  <si>
    <t xml:space="preserve">на услуги по оперативно-диспетчерскому управлению в электроэнергетике</t>
  </si>
  <si>
    <t xml:space="preserve">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</si>
  <si>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 xml:space="preserve">руб./МВт в мес.</t>
  </si>
  <si>
    <t xml:space="preserve">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</si>
  <si>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 xml:space="preserve">услуги по передаче электрической энергии:</t>
  </si>
  <si>
    <t xml:space="preserve">двухставочный тариф</t>
  </si>
  <si>
    <t xml:space="preserve">ставка на содержание сетей</t>
  </si>
  <si>
    <t xml:space="preserve">ставка на оплату технологического расхода (потерь)</t>
  </si>
  <si>
    <t xml:space="preserve">одноставочный тариф</t>
  </si>
  <si>
    <t xml:space="preserve">На услуги коммерческого оператора оптового рынка электрической энергии (мощности)</t>
  </si>
  <si>
    <t xml:space="preserve">Для гарантирующих поставщиков</t>
  </si>
  <si>
    <t xml:space="preserve">величина сбытовой надбавки для тарифной группы потребителей "население" и приравненных к нему категорий потребителей</t>
  </si>
  <si>
    <t xml:space="preserve">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</si>
  <si>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 xml:space="preserve">доходность продаж для прочих потребителей:</t>
  </si>
  <si>
    <t xml:space="preserve">менее 150 кВт</t>
  </si>
  <si>
    <t xml:space="preserve">от 150 кВт до 670 кВт</t>
  </si>
  <si>
    <t xml:space="preserve">от 670 кВт до 10 МВт</t>
  </si>
  <si>
    <t xml:space="preserve">не менее 10 МВт</t>
  </si>
  <si>
    <t xml:space="preserve">Для генерирующих объектов</t>
  </si>
  <si>
    <t xml:space="preserve">цена на электрическую энергию</t>
  </si>
  <si>
    <t xml:space="preserve">руб./тыс. кВт·ч</t>
  </si>
  <si>
    <t xml:space="preserve">в том числе топливная составляющая</t>
  </si>
  <si>
    <t xml:space="preserve">цена на генерирующую мощность</t>
  </si>
  <si>
    <t xml:space="preserve">средний одноставочный тариф на тепловую энергию</t>
  </si>
  <si>
    <t>руб./Гкал</t>
  </si>
  <si>
    <t xml:space="preserve">одноставочный тариф на горячее водоснабжение</t>
  </si>
  <si>
    <t xml:space="preserve">тариф на отборный пар давлением:</t>
  </si>
  <si>
    <r>
      <t xml:space="preserve">1,2 - 2,5 кг/см</t>
    </r>
    <r>
      <rPr>
        <vertAlign val="superscript"/>
        <sz val="11"/>
        <color/>
        <rFont val="Times New Roman"/>
      </rPr>
      <t>2</t>
    </r>
  </si>
  <si>
    <r>
      <t xml:space="preserve">2,5 - 7,0 кг/см</t>
    </r>
    <r>
      <rPr>
        <vertAlign val="superscript"/>
        <sz val="11"/>
        <color/>
        <rFont val="Times New Roman"/>
      </rPr>
      <t>2</t>
    </r>
  </si>
  <si>
    <r>
      <t xml:space="preserve">7,0 - 13,0 кг/см</t>
    </r>
    <r>
      <rPr>
        <vertAlign val="superscript"/>
        <sz val="11"/>
        <color/>
        <rFont val="Times New Roman"/>
      </rPr>
      <t>2</t>
    </r>
  </si>
  <si>
    <r>
      <t xml:space="preserve">&gt; 13 кг/см</t>
    </r>
    <r>
      <rPr>
        <vertAlign val="superscript"/>
        <sz val="11"/>
        <color/>
        <rFont val="Times New Roman"/>
      </rPr>
      <t>2</t>
    </r>
  </si>
  <si>
    <t xml:space="preserve">тариф на острый и редуцированный пар</t>
  </si>
  <si>
    <t xml:space="preserve">двухставочный тариф на тепловую энергию</t>
  </si>
  <si>
    <t xml:space="preserve">ставка на содержание тепловой мощности</t>
  </si>
  <si>
    <t xml:space="preserve">руб./Гкал/ч в месяц</t>
  </si>
  <si>
    <t>4.4.2.</t>
  </si>
  <si>
    <t xml:space="preserve">тариф на тепловую энергию</t>
  </si>
  <si>
    <t xml:space="preserve">средний тариф на теплоноситель, в том числе:</t>
  </si>
  <si>
    <t xml:space="preserve">руб./куб. метра</t>
  </si>
  <si>
    <t>вода</t>
  </si>
  <si>
    <t>пар</t>
  </si>
  <si>
    <r>
      <t>_____</t>
    </r>
    <r>
      <rPr>
        <sz val="10"/>
        <rFont val="Times New Roman"/>
      </rPr>
      <t>*</t>
    </r>
    <r>
      <rPr>
        <sz val="10"/>
        <color indexed="65"/>
        <rFont val="Times New Roman"/>
      </rPr>
      <t>_</t>
    </r>
    <r>
      <rPr>
        <sz val="10"/>
        <rFont val="Times New Roman"/>
      </rPr>
      <t xml:space="preserve">Базовый период - год, предшествующий расчетному периоду регулирования.</t>
    </r>
  </si>
  <si>
    <t>Х</t>
  </si>
  <si>
    <t xml:space="preserve">Наименование </t>
  </si>
  <si>
    <t xml:space="preserve">Объем полезного отпуска э/э факт, млн.кВтч</t>
  </si>
  <si>
    <t xml:space="preserve">Объем мощности факт, МВт</t>
  </si>
  <si>
    <t xml:space="preserve">Ставка на содержание сетей факт, руб/МВт/мес</t>
  </si>
  <si>
    <t xml:space="preserve">Ставка на оплату потерь э/э, руб/МВтч</t>
  </si>
  <si>
    <t xml:space="preserve">Выручка по ставке на содержание, тыс.руб.</t>
  </si>
  <si>
    <t xml:space="preserve">Выручка по ставке на потери, тыс.руб.</t>
  </si>
  <si>
    <t xml:space="preserve">Выручка по двухставочному тарифу факт,  тыс. руб.</t>
  </si>
  <si>
    <t xml:space="preserve">Одноставочный тариф факт, руб/МВтч</t>
  </si>
  <si>
    <t xml:space="preserve">Выручка по одноставочному тарифу, тыс.руб.</t>
  </si>
  <si>
    <t xml:space="preserve">Всего выручка, тыс.руб.</t>
  </si>
  <si>
    <t xml:space="preserve">Итого выручка на потери</t>
  </si>
  <si>
    <t xml:space="preserve">Итого выручка на содержание </t>
  </si>
  <si>
    <t xml:space="preserve">Итого выручка </t>
  </si>
  <si>
    <t>7=4*5*6мес/1000</t>
  </si>
  <si>
    <t>8=3*6</t>
  </si>
  <si>
    <t>9=7+8</t>
  </si>
  <si>
    <t>11=3*10</t>
  </si>
  <si>
    <t>12=9+11</t>
  </si>
  <si>
    <t>13=3*6</t>
  </si>
  <si>
    <t>14=11-13</t>
  </si>
  <si>
    <t>15=13+8</t>
  </si>
  <si>
    <t>16=14+7</t>
  </si>
  <si>
    <t>17=16+15</t>
  </si>
  <si>
    <t xml:space="preserve">Прочие потребители, рассчитывающиеся по двухставочному котловому тарифу</t>
  </si>
  <si>
    <t xml:space="preserve">Не рассчитывается для данных категорий</t>
  </si>
  <si>
    <t>1.4</t>
  </si>
  <si>
    <t>1.5</t>
  </si>
  <si>
    <t>1.6</t>
  </si>
  <si>
    <t xml:space="preserve">ВН с шин</t>
  </si>
  <si>
    <t xml:space="preserve">Доходные ТСО, рассчитывающиеся по индивидуальному  двухставочному тарифу</t>
  </si>
  <si>
    <t xml:space="preserve">Население город</t>
  </si>
  <si>
    <t>3.4</t>
  </si>
  <si>
    <t xml:space="preserve">Население село</t>
  </si>
  <si>
    <t>5.4</t>
  </si>
  <si>
    <t>7.</t>
  </si>
  <si>
    <t xml:space="preserve">Прочие потребители, рассчитывающиеся по одноставочному котловому тарифу</t>
  </si>
  <si>
    <t>7.1</t>
  </si>
  <si>
    <t>7.2</t>
  </si>
  <si>
    <t>7.3</t>
  </si>
  <si>
    <t>7.4</t>
  </si>
  <si>
    <t xml:space="preserve">Доходные ТСО, рассчитывающиеся по индивидуальному  одноставочному  тарифу</t>
  </si>
  <si>
    <t>8.1</t>
  </si>
  <si>
    <t xml:space="preserve">ИТОГО 1 полугодие</t>
  </si>
  <si>
    <t xml:space="preserve">ИТОГО год </t>
  </si>
  <si>
    <t xml:space="preserve">   услуги СМИ</t>
  </si>
  <si>
    <t xml:space="preserve">   услуги типографии</t>
  </si>
  <si>
    <t xml:space="preserve">   метеосправка</t>
  </si>
  <si>
    <t xml:space="preserve">расходы по подбору кадров</t>
  </si>
  <si>
    <t xml:space="preserve">Услуги по разработке и техническому обслуживанию интерактивных сервисов и личного кабинета потребителя</t>
  </si>
  <si>
    <t xml:space="preserve">Услуги по проведению исследований для оценки качества клиентского сервиса</t>
  </si>
  <si>
    <t>канцелярские</t>
  </si>
  <si>
    <t xml:space="preserve">Материальная помощь (единовременная) неработающим пенсионерам</t>
  </si>
  <si>
    <t xml:space="preserve">Расходы на аренду жилья</t>
  </si>
  <si>
    <t xml:space="preserve">Прочие доходы</t>
  </si>
  <si>
    <t xml:space="preserve">Расходы по проведению совещаний, семинаров, конкурсов</t>
  </si>
  <si>
    <t xml:space="preserve">Расходы на СМИ, PR</t>
  </si>
  <si>
    <t xml:space="preserve">Расходы по ликвидации (списанию) объектов ОС, НЗС</t>
  </si>
  <si>
    <t xml:space="preserve">Расходы Поздравление партнеров - материалы</t>
  </si>
  <si>
    <t xml:space="preserve">Расходы Страховые взносы</t>
  </si>
  <si>
    <t xml:space="preserve">Расходы возмещение причиненного ущерба морального и материального по решению суда</t>
  </si>
  <si>
    <t xml:space="preserve">Расходы возмещение фактических затрат при перемещении объектов электросетевого хозяйства</t>
  </si>
  <si>
    <t xml:space="preserve">Расходы Вознаграждение по агентским и комиссионным договорам</t>
  </si>
  <si>
    <t xml:space="preserve">Расходы Убытки от хищений, недостач</t>
  </si>
  <si>
    <t xml:space="preserve">Расходы на содержание непроизводственных объектов</t>
  </si>
  <si>
    <t xml:space="preserve">Расходы по выявленному бездоговорному потреблению электроэнергии, кроме расходов на покупную электроэнергию</t>
  </si>
  <si>
    <t xml:space="preserve">Прочие другие расходы</t>
  </si>
  <si>
    <t xml:space="preserve">Расходы Нераспределенные расходы капитальное строительство</t>
  </si>
  <si>
    <t xml:space="preserve">Расходы на обучение, включая стипендии, на подготовку и переподготовку работников в штате и вне штата</t>
  </si>
  <si>
    <t xml:space="preserve">Филиал ПАО "Россети Юг" - "Астраханьэнерго"</t>
  </si>
  <si>
    <t>2.16.</t>
  </si>
  <si>
    <t>2.17.</t>
  </si>
  <si>
    <t xml:space="preserve">Компенсация возврата сглаживания RAB-регулирования, с учетом нормы доходности</t>
  </si>
  <si>
    <t xml:space="preserve">Корректировка по исполнению ИПР</t>
  </si>
  <si>
    <t xml:space="preserve">Корректировка по достижению показателей надежности и качества оказываемых услуг</t>
  </si>
  <si>
    <t xml:space="preserve">Выпадающие доходы по ТПП (по индив. Проектам , на осн. П.87 Основ ценообразования)</t>
  </si>
  <si>
    <t xml:space="preserve">Возмещение убытков прошлых лет</t>
  </si>
  <si>
    <t xml:space="preserve">Корректировка НВВ по факту 2017 года (ТБР)</t>
  </si>
  <si>
    <t xml:space="preserve">Управленческий отчет о прибылях(убытках) по ПАО "МРСК-Юга"</t>
  </si>
  <si>
    <t>Параметры:</t>
  </si>
  <si>
    <t xml:space="preserve">Код строки</t>
  </si>
  <si>
    <t xml:space="preserve">Группы иерархии</t>
  </si>
  <si>
    <t>Астраханьэнерго</t>
  </si>
  <si>
    <t xml:space="preserve">Группы иерархии.Код строки</t>
  </si>
  <si>
    <t xml:space="preserve">Статья БДР</t>
  </si>
  <si>
    <t xml:space="preserve">Код статьи</t>
  </si>
  <si>
    <t>ОРЕХ</t>
  </si>
  <si>
    <t xml:space="preserve">Иерархия управленческого отчета о прибылях и убытках</t>
  </si>
  <si>
    <t>ИА</t>
  </si>
  <si>
    <t xml:space="preserve">Передача электроэнергии</t>
  </si>
  <si>
    <t xml:space="preserve">РСК (собств.)</t>
  </si>
  <si>
    <t xml:space="preserve">Прибыль (убыток) до налогообложения</t>
  </si>
  <si>
    <t xml:space="preserve">Прибыль от продаж</t>
  </si>
  <si>
    <t xml:space="preserve">Валовая прибыль</t>
  </si>
  <si>
    <t xml:space="preserve">Выручка от передачи электроэнергии</t>
  </si>
  <si>
    <t xml:space="preserve">ВН (от110 кВ)</t>
  </si>
  <si>
    <t xml:space="preserve">с шин генерации (ГН)</t>
  </si>
  <si>
    <t xml:space="preserve">СН1(35 кВ)</t>
  </si>
  <si>
    <t xml:space="preserve">СН2(20-1 кВ)</t>
  </si>
  <si>
    <t xml:space="preserve">НН(0,4 кВ и ниже)</t>
  </si>
  <si>
    <t xml:space="preserve">ИА (распред. на РСК) прямая</t>
  </si>
  <si>
    <t xml:space="preserve">ИА (распред. на РСК) косвенные</t>
  </si>
  <si>
    <t xml:space="preserve">Технологическое присоединение</t>
  </si>
  <si>
    <t xml:space="preserve">Выручка от услуг по технологическому присоединению</t>
  </si>
  <si>
    <t xml:space="preserve">Технологическое присоединение до 15 кВт включительно</t>
  </si>
  <si>
    <t xml:space="preserve">Технологическое присоединение свыше 15 кВт и до 150 кВт включительно</t>
  </si>
  <si>
    <t xml:space="preserve">Технологическое присоединение свыше 150 кВт и менее 670 кВт</t>
  </si>
  <si>
    <t xml:space="preserve">Технологическое присоединение не менее 670 кВт</t>
  </si>
  <si>
    <t xml:space="preserve">прочие виды деятельности:</t>
  </si>
  <si>
    <t>1.3.1</t>
  </si>
  <si>
    <t xml:space="preserve">Прочая основная деятельность</t>
  </si>
  <si>
    <t xml:space="preserve">Выручка от прочей и непрофильной продукции</t>
  </si>
  <si>
    <t xml:space="preserve">Выручка от прочей и непрофильной продукции промышленного характера</t>
  </si>
  <si>
    <t xml:space="preserve">Ремонтно-эксплутационное обслуживание сетей и электрооборудования</t>
  </si>
  <si>
    <t xml:space="preserve">Ремонт ЛЭП, в том числе сетей наружного освещения</t>
  </si>
  <si>
    <t xml:space="preserve">Ремонт КТП, трансформаторов 6-10 кВ</t>
  </si>
  <si>
    <t xml:space="preserve">Услуги по расчистке просек ВЛ и территорий ПС от ДКР</t>
  </si>
  <si>
    <t xml:space="preserve">Услуги по ремонту с заменой ответвлений и абонентских вводов в здания и сооружения</t>
  </si>
  <si>
    <t xml:space="preserve">Услуги по ремонту прочего электросетевого оборудования</t>
  </si>
  <si>
    <t xml:space="preserve">Техническое обслуживание ЛЭП, в том числе сетей наружного освещения</t>
  </si>
  <si>
    <t xml:space="preserve">Техническое обслуживание КТП, трансформаторов 6-10 кВ</t>
  </si>
  <si>
    <t xml:space="preserve">Техническое обслуживание прочего электросетевого оборудования</t>
  </si>
  <si>
    <t xml:space="preserve">Услуги по техническому обслуживание устройств РЗА</t>
  </si>
  <si>
    <t xml:space="preserve">Ремонтно-эксплутационное обслуживание ПС 35-220 кВ</t>
  </si>
  <si>
    <t xml:space="preserve">Прочие работы и услуги по ремонтно-эксплуатационной деятельности</t>
  </si>
  <si>
    <t xml:space="preserve">Услуги по оперативному обслуживанию оборудования</t>
  </si>
  <si>
    <t xml:space="preserve">Испытание оборудования, защитных средств</t>
  </si>
  <si>
    <t xml:space="preserve">Услуги по ремонту и калибровке средств измерений</t>
  </si>
  <si>
    <t xml:space="preserve">Транспортно - экспедиторские услуги, такелажные, погрузо-разгрузочные работы</t>
  </si>
  <si>
    <t xml:space="preserve">Услуги связи</t>
  </si>
  <si>
    <t xml:space="preserve">Производство и реализация теплоэнергии</t>
  </si>
  <si>
    <t xml:space="preserve">Выдача дубликатов (восстановление ранее выданных) документов о технологическом присоединении (ТП) к сети, в том числе по смене собственника и т.д.</t>
  </si>
  <si>
    <t xml:space="preserve">Услуги по совместному использованию опор</t>
  </si>
  <si>
    <t xml:space="preserve">Услуги по совместному использованию опор для размещения ВОЛС</t>
  </si>
  <si>
    <t xml:space="preserve">Услуги по совместному использованию опор для размещения ЛЭП и других подвесов</t>
  </si>
  <si>
    <t xml:space="preserve">Химический анализ трансформаторного масла и др. веществ</t>
  </si>
  <si>
    <t xml:space="preserve">Услуги по организации учета электроэнергии</t>
  </si>
  <si>
    <t xml:space="preserve">Работы с однофазными приборами учета</t>
  </si>
  <si>
    <t xml:space="preserve">Работы с трёхфазными приборами учета</t>
  </si>
  <si>
    <t xml:space="preserve">Работы со схемами включения приборов учета</t>
  </si>
  <si>
    <t xml:space="preserve">Работы с трансформаторами тока</t>
  </si>
  <si>
    <t xml:space="preserve">Работы с щитами учета, с щитами управления</t>
  </si>
  <si>
    <t xml:space="preserve">Услуги отключения/подключения по заявкам потребителей</t>
  </si>
  <si>
    <t xml:space="preserve">Монтаж внутренней электропроводки</t>
  </si>
  <si>
    <t xml:space="preserve">Обслуживание электроустановок</t>
  </si>
  <si>
    <t xml:space="preserve">Доходы от аренды</t>
  </si>
  <si>
    <t xml:space="preserve">Предоставление в аренду прочего имущества</t>
  </si>
  <si>
    <t xml:space="preserve">Предоставление в аренду земельных участков</t>
  </si>
  <si>
    <t xml:space="preserve">Доходы от сдачи в аренду зданий, помещений и сооружений, кроме объектов электросетевого хозяйства</t>
  </si>
  <si>
    <t xml:space="preserve">Предоставление в аренду оптических волокон</t>
  </si>
  <si>
    <t xml:space="preserve">Другие услуги по прочей деятельности</t>
  </si>
  <si>
    <t xml:space="preserve">Услуги по размещению оборудования</t>
  </si>
  <si>
    <t xml:space="preserve">Согласование выкопировок, проектной и рабочей документации</t>
  </si>
  <si>
    <t xml:space="preserve">Услуги допуска в охранную зону ЛЭП/ПС/ЛС</t>
  </si>
  <si>
    <t xml:space="preserve">Услуги по размещению наружной рекламы и информации</t>
  </si>
  <si>
    <t xml:space="preserve">Услуги по выполнению работ, относящихся к компетенции заявителя – «Технологическое присоединение под ключ»</t>
  </si>
  <si>
    <t>1.3.2</t>
  </si>
  <si>
    <t xml:space="preserve">Непрофильная деятельность</t>
  </si>
  <si>
    <t xml:space="preserve">Выручка от прочей и непрофильной продукции непромышленного характера</t>
  </si>
  <si>
    <t xml:space="preserve">Услуги столовых</t>
  </si>
  <si>
    <t xml:space="preserve">Услуги баз отдыха и детских лагерей (путевки)</t>
  </si>
  <si>
    <t xml:space="preserve">Услуги проживания</t>
  </si>
  <si>
    <t xml:space="preserve">Перепродажа электроэнергии и мощности</t>
  </si>
  <si>
    <t xml:space="preserve">Перепродажа электроэнергии и мощности ГП1</t>
  </si>
  <si>
    <t xml:space="preserve">Выручка от продажи электроэнергии</t>
  </si>
  <si>
    <t xml:space="preserve">Выручка от продажи электроэнергии населению и приравненных к ним потребителей</t>
  </si>
  <si>
    <t>1.4.2</t>
  </si>
  <si>
    <t xml:space="preserve">Выручка от продажи электроэнергии прочим потребителям</t>
  </si>
  <si>
    <t xml:space="preserve">Выручка от продажи электроэнергии прочим потребители менее 670 кВт</t>
  </si>
  <si>
    <t xml:space="preserve">Выручка от продажи электроэнергии прочим потребителям от 670 кВт до 10 МВт</t>
  </si>
  <si>
    <t xml:space="preserve">Выручка от перепродажи электроэнергии ОРЭМ</t>
  </si>
  <si>
    <t xml:space="preserve">Перепродажа электроэнергии и мощности ГП2</t>
  </si>
  <si>
    <t xml:space="preserve">Выручка от продажи электроэнергии прочим потребителям не менее 10 Мвт</t>
  </si>
  <si>
    <t xml:space="preserve">Затраты (себестоимость)</t>
  </si>
  <si>
    <t xml:space="preserve">Покупная электроэнергия (розничный рынок)</t>
  </si>
  <si>
    <t xml:space="preserve">Покупная электроэнергия (розничный рынок) на компенсацию потерь (для передачи электроэнергии)</t>
  </si>
  <si>
    <t xml:space="preserve">Электрическая энергия на производственные и хозяйственные нужды</t>
  </si>
  <si>
    <t xml:space="preserve">Тепловая на производственные и хозяйственные нужды</t>
  </si>
  <si>
    <t xml:space="preserve">Сырьё и материалы</t>
  </si>
  <si>
    <t>ГСМ</t>
  </si>
  <si>
    <t>2.1.4.1</t>
  </si>
  <si>
    <t xml:space="preserve">ГСМ для транспорта административно-хозяйственного назначения</t>
  </si>
  <si>
    <t xml:space="preserve">ГСМ для производственного транспорта и оборудования</t>
  </si>
  <si>
    <t>2.1.4.1.2</t>
  </si>
  <si>
    <t xml:space="preserve">Материалы на техобслуживание</t>
  </si>
  <si>
    <t>2.1.4.3</t>
  </si>
  <si>
    <t xml:space="preserve">Материалы для ЛЭП и основного оборудования подстанций (техобслуживание)</t>
  </si>
  <si>
    <t xml:space="preserve">Материалы для производственных зданий и сооружений (техобслуживание)</t>
  </si>
  <si>
    <t xml:space="preserve">Материалы для административных зданий и сооружений (техобслуживание)</t>
  </si>
  <si>
    <t xml:space="preserve">Материалы для автотранспортных средств административно-хозяйственного назначения (техобслуживание)</t>
  </si>
  <si>
    <t xml:space="preserve">Материалы для автотранспортных средств производственного назначения (техобслуживание)</t>
  </si>
  <si>
    <t xml:space="preserve">Материалы для средств связи (техобслуживание)</t>
  </si>
  <si>
    <t xml:space="preserve">Материалы для средств измерений (техобслуживание)</t>
  </si>
  <si>
    <t>2.1.4.3.7</t>
  </si>
  <si>
    <t xml:space="preserve">Материалы для устройств РЗА (техобслуживание)</t>
  </si>
  <si>
    <t xml:space="preserve">Материалы для оргтехники (техобслуживание)</t>
  </si>
  <si>
    <t xml:space="preserve">Материалы для прочих технических средств (техобслуживание)</t>
  </si>
  <si>
    <t xml:space="preserve">Материалы на ремонт</t>
  </si>
  <si>
    <t xml:space="preserve">Материалы для ЛЭП и подстанций (ремонт)</t>
  </si>
  <si>
    <t xml:space="preserve">Материалы для производственных зданий и сооружений (ремонт)</t>
  </si>
  <si>
    <t xml:space="preserve">Материалы для административных зданий и сооружений (ремонт)</t>
  </si>
  <si>
    <t xml:space="preserve">Материалы для автотранспортных средств производственного назначения (ремонт)</t>
  </si>
  <si>
    <t xml:space="preserve">Материалы для средств связи (ремонт)</t>
  </si>
  <si>
    <t xml:space="preserve">Прочие материалы</t>
  </si>
  <si>
    <t>2.1.4.5</t>
  </si>
  <si>
    <t xml:space="preserve">Прочие материалы средства защиты</t>
  </si>
  <si>
    <t xml:space="preserve">Прочие материалы специальная одежда и обувь</t>
  </si>
  <si>
    <t>2.1.4.5.2</t>
  </si>
  <si>
    <t xml:space="preserve">Прочие материалы моющие и чистящие средства</t>
  </si>
  <si>
    <t xml:space="preserve">Прочие материалы смывающие и обезвреживающие средства</t>
  </si>
  <si>
    <t>2.1.4.5.4</t>
  </si>
  <si>
    <t xml:space="preserve">Прочие материалы по пожарной  безопасности</t>
  </si>
  <si>
    <t xml:space="preserve">Прочие материалы по охране труда и технике безопасности</t>
  </si>
  <si>
    <t xml:space="preserve">Прочие материалы мебель</t>
  </si>
  <si>
    <t xml:space="preserve">Прочие материалы бытовая техника</t>
  </si>
  <si>
    <t xml:space="preserve">Прочие материалы инструмент и инвентарь</t>
  </si>
  <si>
    <t xml:space="preserve">Прочие материалы другие</t>
  </si>
  <si>
    <t xml:space="preserve">Прочие материалы средства связи</t>
  </si>
  <si>
    <t xml:space="preserve">Прочие материалы оргтехника, ПК, сервера, сетевое оборудование</t>
  </si>
  <si>
    <t xml:space="preserve">Прочие материалы средства защиты от вируса</t>
  </si>
  <si>
    <t xml:space="preserve">Работы и услуги производственного характера (сторонних организаций)</t>
  </si>
  <si>
    <t xml:space="preserve">Услуги подрядчиков по обслуживанию и ремонту</t>
  </si>
  <si>
    <t xml:space="preserve">Услуги подрядчиков по техобслуживанию</t>
  </si>
  <si>
    <t xml:space="preserve">Услуги подрядчиков по техобслуживанию ЛЭП и подстанций</t>
  </si>
  <si>
    <t xml:space="preserve">Услуги подрядчиков по техобслуживанию производственных зданий и сооружений</t>
  </si>
  <si>
    <t xml:space="preserve">Услуги подрядчиков по техобслуживанию административных зданий и сооружений</t>
  </si>
  <si>
    <t xml:space="preserve">Услуги подрядчиков по техобслуживанию транспорта административно-хозяйственного назначения</t>
  </si>
  <si>
    <t xml:space="preserve">Услуги подрядчиков по техобслуживанию транспорта производственного назначения</t>
  </si>
  <si>
    <t xml:space="preserve">Услуги подрядчиков по техобслуживанию средств связи</t>
  </si>
  <si>
    <t xml:space="preserve">Услуги подрядчиков по техобслуживанию средств измерений</t>
  </si>
  <si>
    <t xml:space="preserve">Услуги подрядчиков по техобслуживанию устройств РЗА</t>
  </si>
  <si>
    <t xml:space="preserve">Услуги подрядчиков по техобслуживанию оргтехники</t>
  </si>
  <si>
    <t xml:space="preserve">Услуги по освидетельствованию производственных зданий и сооружений</t>
  </si>
  <si>
    <t xml:space="preserve">Услуги по освидетельствованию административных зданий и сооружений</t>
  </si>
  <si>
    <t xml:space="preserve">Услуги подрядчиков по техобслуживанию прочих технических средств</t>
  </si>
  <si>
    <t xml:space="preserve">Ремонт подрядным способом</t>
  </si>
  <si>
    <t xml:space="preserve">Услуги подрядчиков по ремонту ЛЭП и подстанций</t>
  </si>
  <si>
    <t xml:space="preserve">Услуги подрядчиков по ремонту производственных зданий и сооружений</t>
  </si>
  <si>
    <t xml:space="preserve">Услуги подрядчиков по ремонту административных зданий и сооружений</t>
  </si>
  <si>
    <t xml:space="preserve">Услуги подрядчиков по ремонту транспорта административно-хозяйственного назначения</t>
  </si>
  <si>
    <t xml:space="preserve">Услуги подрядчиков по ремонту транспорта производственного назначения</t>
  </si>
  <si>
    <t xml:space="preserve">Услуги подрядчиков по ремонту средств связи</t>
  </si>
  <si>
    <t xml:space="preserve">Услуги подрядчиков по ремонту средств измерений</t>
  </si>
  <si>
    <t xml:space="preserve">Услуги подрядчиков по ремонту прочих технических средств</t>
  </si>
  <si>
    <t xml:space="preserve">Услуги автотранспорта административно-хозяйственного назначения</t>
  </si>
  <si>
    <t xml:space="preserve">Услуги автотранспорта производственного назначения</t>
  </si>
  <si>
    <t>2.2.2.2</t>
  </si>
  <si>
    <t xml:space="preserve">Услуги железнодорожного транспорта производственного назначения</t>
  </si>
  <si>
    <t xml:space="preserve">Услуги водного транспорта производственного назначения</t>
  </si>
  <si>
    <t>2.2.2.8</t>
  </si>
  <si>
    <t xml:space="preserve">Услуги сетевых компаний по передаче электроэнергии</t>
  </si>
  <si>
    <t xml:space="preserve">Услуги ПАО "ФСК ЕЭС" по передаче электроэнергии по сетям ЕНЭС</t>
  </si>
  <si>
    <t xml:space="preserve">Услуги ФСК ЕЭС  по ставке на содержание сетей</t>
  </si>
  <si>
    <t xml:space="preserve">Услуги ФСК ЕЭС  по ставке на оплату потерь электроэнергии</t>
  </si>
  <si>
    <t xml:space="preserve">Услуги по передаче электроэнергии через сети сторонних организаций (ТСО)</t>
  </si>
  <si>
    <t xml:space="preserve">Услуги по ограничению(возобновлению) э/снабжения потребителей в составе договоров на услуги по передаче э/э ТСО</t>
  </si>
  <si>
    <t xml:space="preserve">Услуги по испытанию и поверке приборов</t>
  </si>
  <si>
    <t xml:space="preserve">Прочие услуги производственного характера</t>
  </si>
  <si>
    <t xml:space="preserve">Услуги по диагностике и экспертизе промышленной безопасности</t>
  </si>
  <si>
    <t xml:space="preserve">Услуги по чистке трасс (уничтожение ДКР)</t>
  </si>
  <si>
    <t xml:space="preserve">Услуги по транспортировке и утилизации опасных производственных отходов</t>
  </si>
  <si>
    <t xml:space="preserve">Услуги по разработке схем перспективного развития сетей</t>
  </si>
  <si>
    <t xml:space="preserve">Прочие услуги производственного характера - другие</t>
  </si>
  <si>
    <t xml:space="preserve">Услуги технического надзора</t>
  </si>
  <si>
    <t xml:space="preserve">Услуги энергосервисные по снижению расхода электроэнергии на ПХН</t>
  </si>
  <si>
    <t xml:space="preserve">Услуги по оценке тех. состояния основного электротехнического оборудования</t>
  </si>
  <si>
    <t xml:space="preserve">Фонд оплаты труда</t>
  </si>
  <si>
    <t>2.3.I</t>
  </si>
  <si>
    <t xml:space="preserve">Основная заработная плата</t>
  </si>
  <si>
    <t xml:space="preserve">Доплаты и надбавки к тарифным ставкам и окладам</t>
  </si>
  <si>
    <t>2.4</t>
  </si>
  <si>
    <t xml:space="preserve">Вознаграждения (надбавки) за выслугу лет, стаж работы</t>
  </si>
  <si>
    <t>2.4.1</t>
  </si>
  <si>
    <t xml:space="preserve">Единовременные премии</t>
  </si>
  <si>
    <t>2.5</t>
  </si>
  <si>
    <t xml:space="preserve">Премии и вознаграждения, носящие систематический характер</t>
  </si>
  <si>
    <t>2.5.1</t>
  </si>
  <si>
    <t xml:space="preserve">Иные выплаты в составе заработной платы</t>
  </si>
  <si>
    <t>2.9.1</t>
  </si>
  <si>
    <t xml:space="preserve">Резервы в части ФОТ</t>
  </si>
  <si>
    <t>2.10</t>
  </si>
  <si>
    <t xml:space="preserve">Резерв на оплату отпусков (без страховых взносов)</t>
  </si>
  <si>
    <t>2.10.1</t>
  </si>
  <si>
    <t xml:space="preserve">Резерв на оплату вознаграждения по итогам работы за месяц (без страховых взносов)</t>
  </si>
  <si>
    <t>2.10.2</t>
  </si>
  <si>
    <t xml:space="preserve">Резерв на оплату вознаграждения по итогам работы за квартал (без страховых взносов)</t>
  </si>
  <si>
    <t>2.10.3</t>
  </si>
  <si>
    <t xml:space="preserve">Резерв на оплату вознаграждения по итогам работы за год и иных премий (без страховых взносов)</t>
  </si>
  <si>
    <t>2.10.4</t>
  </si>
  <si>
    <t>2.8</t>
  </si>
  <si>
    <t xml:space="preserve">Страховые взносы</t>
  </si>
  <si>
    <t xml:space="preserve">Страховые взносы с учетом резервов на обязательное пенсионное страхование ПФ РФ (страховая часть)</t>
  </si>
  <si>
    <t xml:space="preserve">Страховые взносы на обязательное пенсионное страхование ПФ РФ (страховая часть)</t>
  </si>
  <si>
    <t>2.11.1.1</t>
  </si>
  <si>
    <t xml:space="preserve">Страховые взносы на обязательное пенсионное страхование ПФ РФ (страховая часть) (резерв на выплату вознаграждений по итогам года)</t>
  </si>
  <si>
    <t>2.11.1.2</t>
  </si>
  <si>
    <t xml:space="preserve">Страховые взносы на обязательное пенсионное страхование ПФ РФ (страховая часть) (резерв на выплату вознаграждений по итогам квартала)</t>
  </si>
  <si>
    <t>2.11.1.3</t>
  </si>
  <si>
    <t xml:space="preserve">Страховые взносы на обязательное пенсионное страхование ПФ РФ (страховая часть) (резерв на выплату вознаграждений по итогам месяца)</t>
  </si>
  <si>
    <t>2.11.1.4</t>
  </si>
  <si>
    <t xml:space="preserve">Страховые взносы на обязательное пенсионное страхование ПФ РФ (страховая часть) (резерв на оплату отпусков)</t>
  </si>
  <si>
    <t>2.11.1.5</t>
  </si>
  <si>
    <t xml:space="preserve">Страховые взносы с учетом резервов на ОМС ФФОМС</t>
  </si>
  <si>
    <t>2.11.3.</t>
  </si>
  <si>
    <t xml:space="preserve">Страховые взносы на обязательное медицинское страхование ФФОМС</t>
  </si>
  <si>
    <t>2.11.3.1</t>
  </si>
  <si>
    <t xml:space="preserve">Страховые взносы ОМС ФФОМС (резерв на выплату вознаграждений по итогам года)</t>
  </si>
  <si>
    <t>2.11.3.2</t>
  </si>
  <si>
    <t xml:space="preserve">Страховые взносы ОМС ФФОМС (резерв на выплату вознаграждений по итогам квартала)</t>
  </si>
  <si>
    <t>2.11.3.3</t>
  </si>
  <si>
    <t xml:space="preserve">Страховые взносы ОМС ФФОМС (резерв на выплату вознаграждений по итогам месяца)</t>
  </si>
  <si>
    <t>2.11.3.4</t>
  </si>
  <si>
    <t xml:space="preserve">Страховые взносы ОМС ФФОМС (резерв на оплату отпусков)</t>
  </si>
  <si>
    <t>2.11.3.5</t>
  </si>
  <si>
    <t xml:space="preserve">Страховые взносы с учетом резервов на обязательное страхование от НС и ПЗ в ФСС</t>
  </si>
  <si>
    <t>2.11.5.</t>
  </si>
  <si>
    <t xml:space="preserve">Страховые взносы на обязательное страхование от НС и ПЗ в ФСС</t>
  </si>
  <si>
    <t>2.11.5.1</t>
  </si>
  <si>
    <t xml:space="preserve">Страховые взносы на обязательное страхование от НС и ПЗ ФСС (резерв на выплату вознаграждений по итогам года)</t>
  </si>
  <si>
    <t>2.11.5.2</t>
  </si>
  <si>
    <t xml:space="preserve">Страховые взносы на обязательное страхование от НС и ПЗ ФСС (резерв на выплату вознаграждений по итогам квартала)</t>
  </si>
  <si>
    <t>2.11.5.3</t>
  </si>
  <si>
    <t xml:space="preserve">Страховые взносы на обязательное страхование от НС и ПЗ ФСС (резерв на выплату вознаграждений по итогам месяца)</t>
  </si>
  <si>
    <t>2.11.5.4</t>
  </si>
  <si>
    <t xml:space="preserve">Страховые взносы на обязательное страхование от НС и ПЗ ФСС (резерв на оплату отпусков)</t>
  </si>
  <si>
    <t>2.11.5.5</t>
  </si>
  <si>
    <t xml:space="preserve">Страховые взносы с учетом резервов на случай временной нетрудоспособности и в связи с материнством ФСС</t>
  </si>
  <si>
    <t>2.11.6.</t>
  </si>
  <si>
    <t xml:space="preserve">Страховые взносы на случай временной нетрудоспособности и в связи с материнством ФСС</t>
  </si>
  <si>
    <t>2.11.6.1</t>
  </si>
  <si>
    <t xml:space="preserve">Страховые взносы на случай временной нетрудоспособности и в связи с материнством ФСС (резерв на выплату вознаграждений по итогам года)</t>
  </si>
  <si>
    <t>2.11.6.2</t>
  </si>
  <si>
    <t xml:space="preserve">Страховые взносы на случай временной нетрудоспособности и в связи с материнством ФСС (резерв на выплату вознаграждений по итогам квартала)</t>
  </si>
  <si>
    <t>2.11.6.3</t>
  </si>
  <si>
    <t xml:space="preserve">Страховые взносы на случай временной нетрудоспособности и в связи с материнством ФСС (резерв на выплату вознаграждений по итогам месяца)</t>
  </si>
  <si>
    <t>2.11.6.4</t>
  </si>
  <si>
    <t xml:space="preserve">Страховые взносы на случай временной нетрудоспособности и в связи с материнством ФСС (резерв на оплату отпусков)</t>
  </si>
  <si>
    <t>2.11.6.5</t>
  </si>
  <si>
    <t xml:space="preserve">Амортизация основных средств и НМА</t>
  </si>
  <si>
    <t>2.13</t>
  </si>
  <si>
    <t xml:space="preserve">Амортизация НМА</t>
  </si>
  <si>
    <t xml:space="preserve">Амортизация ОС для передачи высокого напряжения (ВН)</t>
  </si>
  <si>
    <t xml:space="preserve">Амортизация ОС для передачи среднего напряжения (СН1)</t>
  </si>
  <si>
    <t xml:space="preserve">Амортизация ОС для передачи второго среднего напряжения (СН2)</t>
  </si>
  <si>
    <t xml:space="preserve">Амортизация ОС для передачи низкого напряжения (НН)</t>
  </si>
  <si>
    <t xml:space="preserve">Амортизация прочих ОС</t>
  </si>
  <si>
    <t>2.13.6</t>
  </si>
  <si>
    <t xml:space="preserve">Прочие затраты</t>
  </si>
  <si>
    <t xml:space="preserve">Услуги ПАО "Россети"</t>
  </si>
  <si>
    <t xml:space="preserve">Услуги по организации функционирования и развитию ЕЭС России</t>
  </si>
  <si>
    <t xml:space="preserve">Услуги по организации казначейской функции</t>
  </si>
  <si>
    <t xml:space="preserve">Услуги сторонних организаций</t>
  </si>
  <si>
    <t>2.14.2</t>
  </si>
  <si>
    <t xml:space="preserve">Услуги связи и передачи данных</t>
  </si>
  <si>
    <t xml:space="preserve">Услуги связи и передаче данных - мобильная связь</t>
  </si>
  <si>
    <t xml:space="preserve">Услуги связи и передаче данных - городская и междугородняя телефонная связь</t>
  </si>
  <si>
    <t xml:space="preserve">Услуги связи и передачи данных - услуги радиочастотных центров</t>
  </si>
  <si>
    <t xml:space="preserve">Услуги связи и передачи данных - интернет-обслуживание</t>
  </si>
  <si>
    <t xml:space="preserve">Услуги связи и передачи данных - услуги специальной связи</t>
  </si>
  <si>
    <t xml:space="preserve">Услуги связи и передачи данных - аренда каналов связи</t>
  </si>
  <si>
    <t xml:space="preserve">Услуги связи и передачи данных - прочие услуги связи</t>
  </si>
  <si>
    <t xml:space="preserve">Услуги коммунального хозяйства</t>
  </si>
  <si>
    <t xml:space="preserve">Услуги коммунального хозяйства - холодное водоснабжение и канализация</t>
  </si>
  <si>
    <t xml:space="preserve">Услуги коммунального хозяйства - горячее водоснабжение и водоотведение</t>
  </si>
  <si>
    <t xml:space="preserve">Услуги коммунального хозяйства - вывоз ТБО</t>
  </si>
  <si>
    <t xml:space="preserve">Услуги коммунального хозяйства - газоснабжение</t>
  </si>
  <si>
    <t xml:space="preserve">Услуги коммунального хозяйства - услуги прачечных, химчисток, уборка, уход за растениями</t>
  </si>
  <si>
    <t xml:space="preserve">Услуги коммунального хозяйства - дератизация помещений</t>
  </si>
  <si>
    <t xml:space="preserve">Услуги коммунального хозяйства - прочие</t>
  </si>
  <si>
    <t xml:space="preserve">Услуги по обучению</t>
  </si>
  <si>
    <t xml:space="preserve">Профессиональная подготовка кадров</t>
  </si>
  <si>
    <t xml:space="preserve">Повышение квалификации кадров</t>
  </si>
  <si>
    <t xml:space="preserve">Профессиональная переподготовка кадров</t>
  </si>
  <si>
    <t xml:space="preserve">Услуги по IT-обслуживанию</t>
  </si>
  <si>
    <t xml:space="preserve">Услуги ИТ - информационные системы (Консультант+, Гарант и другие)</t>
  </si>
  <si>
    <t xml:space="preserve">Услуги ИТ - сопровождение и обновление программных продуктов</t>
  </si>
  <si>
    <t xml:space="preserve">Услуги ИТ - внедрение развитие и сопровождение ПО и систем SAP</t>
  </si>
  <si>
    <t xml:space="preserve">Услуги ИТ - разработка системного проекта и внедрение прочих программных продуктов</t>
  </si>
  <si>
    <t xml:space="preserve">Услуги ИТ - приобретение программных продуктов (в т.ч. лиценз. соглашения)</t>
  </si>
  <si>
    <t xml:space="preserve">Услуги ИТ - прочие</t>
  </si>
  <si>
    <t xml:space="preserve">Услуги нотариальные</t>
  </si>
  <si>
    <t xml:space="preserve">Услуги консультационные</t>
  </si>
  <si>
    <t xml:space="preserve">Услуги консультационные - по управлению персоналом и оргпроектированию</t>
  </si>
  <si>
    <t xml:space="preserve">Услуги консультационные - семинары</t>
  </si>
  <si>
    <t xml:space="preserve">Услуги консультационные - другие</t>
  </si>
  <si>
    <t xml:space="preserve">Услуги физической охраны и инженерно-технического обслуживания</t>
  </si>
  <si>
    <t xml:space="preserve">Услуги пожарной охраны - техническое обслуживание автоматических установок пожаротушения и пожарной сигнализации</t>
  </si>
  <si>
    <t xml:space="preserve">Услуги - обслуживание и зарядка огнетушителей</t>
  </si>
  <si>
    <t xml:space="preserve">Услуги пожарной охраны - прочие</t>
  </si>
  <si>
    <t xml:space="preserve">Услуги PR, СМИ, рекламы</t>
  </si>
  <si>
    <t xml:space="preserve">Услуги СМИ</t>
  </si>
  <si>
    <t xml:space="preserve">Прочие работы и услуги сторонних организаций</t>
  </si>
  <si>
    <t>2.14.2.14</t>
  </si>
  <si>
    <t xml:space="preserve">Услуги типографии и типографская продукция</t>
  </si>
  <si>
    <t xml:space="preserve">Услуги по предрейсовому медосмотру водителей транспорта административно-хозяйственного назначения</t>
  </si>
  <si>
    <t xml:space="preserve">Услуги по предрейсовому медосмотру водителей транспорта производственного назначения</t>
  </si>
  <si>
    <t>2.14.2.14.3</t>
  </si>
  <si>
    <t xml:space="preserve">Услуги по техосмотру, инструментальному контролю и перерегистрации транспорта административно-хозяйственного назначения</t>
  </si>
  <si>
    <t xml:space="preserve">Услуги по техосмотру, инструментальному контролю и перерегистрации транспорта производственного назначения</t>
  </si>
  <si>
    <t>2.14.2.14.5</t>
  </si>
  <si>
    <t xml:space="preserve">Услуги информационные по предоставлению метеоданных</t>
  </si>
  <si>
    <t xml:space="preserve">Услуги автомоек, автостоянок</t>
  </si>
  <si>
    <t>2.14.2.14.7</t>
  </si>
  <si>
    <t xml:space="preserve">Услуги по аккредитации (аттестации) и экспертизе в области метрологического обеспечения и качества э/э</t>
  </si>
  <si>
    <t xml:space="preserve">Услуги по сертификации и контролю качества электроэнергии</t>
  </si>
  <si>
    <t xml:space="preserve">Услуги по сертификации систем менеджмента</t>
  </si>
  <si>
    <t xml:space="preserve">Услуги по организации и проведению совещаний и семинаров производственного характера</t>
  </si>
  <si>
    <t xml:space="preserve">Услуги архивариуса</t>
  </si>
  <si>
    <t xml:space="preserve">Услуги сторонних организаций - другие</t>
  </si>
  <si>
    <t xml:space="preserve">Расходы по подбору кадров</t>
  </si>
  <si>
    <t xml:space="preserve">Услуги Единого контакт-центра по приему и обработке обращений</t>
  </si>
  <si>
    <t xml:space="preserve">Услуги пожарной охраны - ремонт автоматических установок пожаротушения и пожарной сигнализации</t>
  </si>
  <si>
    <t xml:space="preserve">Командировочные и представительские затраты</t>
  </si>
  <si>
    <t>2.14.3</t>
  </si>
  <si>
    <t xml:space="preserve">Командировочные по повышению квалификации</t>
  </si>
  <si>
    <t xml:space="preserve">Командировочные расходы по повышению квалификации - суточные</t>
  </si>
  <si>
    <t xml:space="preserve">Командировочные расходы по повышению квалификации - проживание</t>
  </si>
  <si>
    <t xml:space="preserve">Командировочные расходы по повышению квалификации - проезд железнодорожным транспортом</t>
  </si>
  <si>
    <t xml:space="preserve">Командировочные расходы по повышению квалификации - проезд воздушным транспортом</t>
  </si>
  <si>
    <t xml:space="preserve">Командировочные расходы по повышению квалификации - проезд прочим транспортом</t>
  </si>
  <si>
    <t xml:space="preserve">Командировочные производственного назначения</t>
  </si>
  <si>
    <t>2.14.3.2</t>
  </si>
  <si>
    <t xml:space="preserve">Командировочные расходы производственные - суточные</t>
  </si>
  <si>
    <t>2.14.3.2.1</t>
  </si>
  <si>
    <t xml:space="preserve">Командировочные расходы производственные - проживание</t>
  </si>
  <si>
    <t>2.14.3.2.2</t>
  </si>
  <si>
    <t xml:space="preserve">Командировочные расходы производственные - проезд железнодорожным транспортом</t>
  </si>
  <si>
    <t xml:space="preserve">Командировочные расходы производственные - проезд воздушным транспортом</t>
  </si>
  <si>
    <t xml:space="preserve">Командировочные расходы производственные - проезд прочим транспортом</t>
  </si>
  <si>
    <t>2.14.3.2.5</t>
  </si>
  <si>
    <t xml:space="preserve">Представительские расходы</t>
  </si>
  <si>
    <t xml:space="preserve">Арендная плата</t>
  </si>
  <si>
    <t xml:space="preserve">Аренда земельных участков под производственными и административными объектами</t>
  </si>
  <si>
    <t xml:space="preserve">Аренда прочих земельных участков</t>
  </si>
  <si>
    <t xml:space="preserve">Аренда недвижимого имущества (производственного назначения)</t>
  </si>
  <si>
    <t xml:space="preserve">Аренда недвижимого имущества (административно-хозяйственного назначения)</t>
  </si>
  <si>
    <t xml:space="preserve">Аренда ЛЭП и оборудования</t>
  </si>
  <si>
    <t xml:space="preserve">Концессионная плата по объектам электросетевого хозяйства</t>
  </si>
  <si>
    <t xml:space="preserve">Затраты по страхованию</t>
  </si>
  <si>
    <t>2.14.7</t>
  </si>
  <si>
    <t xml:space="preserve">Страхование гражданской ответственности владельцев автотранспортных средств (ОСАГО)</t>
  </si>
  <si>
    <t>2.14.7.1</t>
  </si>
  <si>
    <t xml:space="preserve">Страхование гражданской ответственности организаций, эксплуатирующих опасные объекты</t>
  </si>
  <si>
    <t>2.14.7.3</t>
  </si>
  <si>
    <t xml:space="preserve">Страхование имущества кроме транспортных средств</t>
  </si>
  <si>
    <t xml:space="preserve">Страхование средств автотранспорта (КАСКО)</t>
  </si>
  <si>
    <t>2.14.7.6</t>
  </si>
  <si>
    <t xml:space="preserve">Добровольное страхование сотрудников от несчастных случаев и болезней</t>
  </si>
  <si>
    <t xml:space="preserve">Добровольное медицинское страхование сотрудников (ДМС)</t>
  </si>
  <si>
    <t>2.14.7.9</t>
  </si>
  <si>
    <t xml:space="preserve">Добровольное страхование включаемое в стоимость билетов и т.д.</t>
  </si>
  <si>
    <t xml:space="preserve">Налоги и сборы</t>
  </si>
  <si>
    <t>2.14.8</t>
  </si>
  <si>
    <t xml:space="preserve">Водный налог</t>
  </si>
  <si>
    <t xml:space="preserve">Земельный налог</t>
  </si>
  <si>
    <t xml:space="preserve">Транспортный налог</t>
  </si>
  <si>
    <t>2.14.8.3</t>
  </si>
  <si>
    <t xml:space="preserve">Налог на имущество организаций</t>
  </si>
  <si>
    <t xml:space="preserve">Экологические платежи за загрязнение окружающей среды (в пределах лимитов выбросов)</t>
  </si>
  <si>
    <t xml:space="preserve">Плата за возмещение вреда дорогам федерального значения</t>
  </si>
  <si>
    <t>2.14.8.7</t>
  </si>
  <si>
    <t xml:space="preserve">Затраты  на экологию (кроме налогов и сборов)</t>
  </si>
  <si>
    <t xml:space="preserve">Другие затраты</t>
  </si>
  <si>
    <t>2.14.11</t>
  </si>
  <si>
    <t xml:space="preserve">Затраты по управлению собственностью</t>
  </si>
  <si>
    <t xml:space="preserve">Затраты по управлению собственностью - межевание земельных участков</t>
  </si>
  <si>
    <t xml:space="preserve">Затраты по управлению собственностью - установление охранных зон</t>
  </si>
  <si>
    <t xml:space="preserve">Затраты по управлению собственностью - изготовление технических планов и кадастровых паспортов на объекты недвижимости</t>
  </si>
  <si>
    <t xml:space="preserve">Затраты по управлению собственностью - затраты на гос.регистрацию прав (аренды) на земельные участки</t>
  </si>
  <si>
    <t xml:space="preserve">Затраты по управлению собственностью - другие</t>
  </si>
  <si>
    <t xml:space="preserve">Затраты по управлению собственностью - оценка имущества</t>
  </si>
  <si>
    <t xml:space="preserve">Услуги почты и телеграфа</t>
  </si>
  <si>
    <t xml:space="preserve">Затраты на приобретение технической, экономической литературы</t>
  </si>
  <si>
    <t xml:space="preserve">Затраты на подписку периодических изданий</t>
  </si>
  <si>
    <t xml:space="preserve">Канцелярские затраты</t>
  </si>
  <si>
    <t xml:space="preserve">Затраты по охране труда</t>
  </si>
  <si>
    <t>2.14.11.6</t>
  </si>
  <si>
    <t xml:space="preserve">Затраты на охрану труда - мероприятия по предупреждению несчастных случаев</t>
  </si>
  <si>
    <t xml:space="preserve">Затраты на охрану труда - мероприятия по предупреждению заболеваний на производстве</t>
  </si>
  <si>
    <t>2.14.11.6.2</t>
  </si>
  <si>
    <t xml:space="preserve">Расходы на получение разрешений и лицензий</t>
  </si>
  <si>
    <t xml:space="preserve">Лицензии прочие</t>
  </si>
  <si>
    <t xml:space="preserve">Расходы на получение разрешений на перевозку крупногабаритных грузов</t>
  </si>
  <si>
    <t xml:space="preserve">Услуги по аттестации объекта информатизации, технической защите информации, составляющей государственную тайну</t>
  </si>
  <si>
    <t xml:space="preserve">Вознаграждения посредническим организациям, агентам, комиссионерам</t>
  </si>
  <si>
    <t xml:space="preserve">Другие прочие затраты</t>
  </si>
  <si>
    <t xml:space="preserve">Расходы на регистрационные взносы за участие в форумах и конференциях</t>
  </si>
  <si>
    <t xml:space="preserve">Услуги технологического присоединения к сетям сторонних организаций</t>
  </si>
  <si>
    <t xml:space="preserve">Услуги МФЦ по приему заявок (ТП)</t>
  </si>
  <si>
    <t>2.3.1</t>
  </si>
  <si>
    <t xml:space="preserve">Расходы на топливо для котельных</t>
  </si>
  <si>
    <t>2.3.2</t>
  </si>
  <si>
    <t xml:space="preserve">Услуги лабораторий по анализу веществ</t>
  </si>
  <si>
    <t xml:space="preserve">Страхование жизни и здоровья прочих лиц</t>
  </si>
  <si>
    <t xml:space="preserve">Покупная электроэнергия (оптовый рынок)</t>
  </si>
  <si>
    <t xml:space="preserve">Покупная электроэнергия (оптовый рынок) для реализации населению</t>
  </si>
  <si>
    <t xml:space="preserve">Покупная электроэнергия (оптовый рынок) для реализации прочим потребителям</t>
  </si>
  <si>
    <t>2.4.2</t>
  </si>
  <si>
    <t>3.3.1</t>
  </si>
  <si>
    <t>3.3.2</t>
  </si>
  <si>
    <t>3.4.1</t>
  </si>
  <si>
    <t>3.4.2</t>
  </si>
  <si>
    <t xml:space="preserve">Доходы от реализации ОС, квартир, МПЗ, НМА,  других активов</t>
  </si>
  <si>
    <t>8.2</t>
  </si>
  <si>
    <t xml:space="preserve">Доходы от реализации ОС, кроме  квартир</t>
  </si>
  <si>
    <t xml:space="preserve">Доходы от реализация МПЗ</t>
  </si>
  <si>
    <t>8.4</t>
  </si>
  <si>
    <t xml:space="preserve">Доходы Штрафы, пени, неустойки</t>
  </si>
  <si>
    <t xml:space="preserve">Доходы Штрафы, пени, неустойки по хозяйственным договорам признанные</t>
  </si>
  <si>
    <t xml:space="preserve">Доходы Штрафы, пени, неустойки по хозяйственным договорам признанные сбытовая деятельность</t>
  </si>
  <si>
    <t xml:space="preserve">Доходы Проценты за пользование чужими денежными средствами</t>
  </si>
  <si>
    <t xml:space="preserve">Доходы от безвозмездно полученных активов</t>
  </si>
  <si>
    <t xml:space="preserve">Доходы от безвозмездно полученных ОС, определяемые в установленном порядке</t>
  </si>
  <si>
    <t xml:space="preserve">Доходы Списание кредиторской/депонентской задолженности</t>
  </si>
  <si>
    <t xml:space="preserve">Доходы Списание кредиторской/депонентской задолжности сроком свыше трех лет</t>
  </si>
  <si>
    <t xml:space="preserve">Доходы в виде сумм восстановленных резервов</t>
  </si>
  <si>
    <t xml:space="preserve">Доход от уменьшения (списания) резерва по сомнительным долгам</t>
  </si>
  <si>
    <t xml:space="preserve">Доход от уменьшения (списания) резерва под условные факты хозяйственной деятельности</t>
  </si>
  <si>
    <t xml:space="preserve">Доход от уменьшения (списания) резерва под обесценение финансовых вложений</t>
  </si>
  <si>
    <t xml:space="preserve">Доходы в виде сумм восстановленного резерва на оплату вознаграждения по итогам работы за год и иных премий (с учётом обязательных страховых взносов)</t>
  </si>
  <si>
    <t xml:space="preserve">Возмещаемые доходы</t>
  </si>
  <si>
    <t xml:space="preserve">Доходы: возмещение судебных издержек</t>
  </si>
  <si>
    <t xml:space="preserve">Доходы: возмещение причиненного ущерба морального и материального по решению суда</t>
  </si>
  <si>
    <t xml:space="preserve">Доходы: возмещение фактических затрат сторонними организациями и физлицами</t>
  </si>
  <si>
    <t xml:space="preserve">Доходы возмещение фактических затрат при перемещении объектов электросетевого хозяйства</t>
  </si>
  <si>
    <t xml:space="preserve">Доходы от сдачи жилья в найм</t>
  </si>
  <si>
    <t xml:space="preserve">Доходы ТМЦ, оприходованные в результате списания (ликвидации) ОС и НЗС</t>
  </si>
  <si>
    <t xml:space="preserve">Доходы ТМЦ, оприходованные в результате капитального ремонта/строительства ОС</t>
  </si>
  <si>
    <t xml:space="preserve">Доходы Остальные другие прочие доходы</t>
  </si>
  <si>
    <t xml:space="preserve">Доходы Средства ФСС на меры по предупреждению травматизма и профессиональных заболеваний</t>
  </si>
  <si>
    <t>4.3.1</t>
  </si>
  <si>
    <t>4.3.2</t>
  </si>
  <si>
    <t>4.4</t>
  </si>
  <si>
    <t>4.4.1</t>
  </si>
  <si>
    <t>4.4.2</t>
  </si>
  <si>
    <t xml:space="preserve">Прочие расходы РСК</t>
  </si>
  <si>
    <t xml:space="preserve">Прочие расходы</t>
  </si>
  <si>
    <t>9.2</t>
  </si>
  <si>
    <t xml:space="preserve">Расходы от реализации ценных бумаг и валюты</t>
  </si>
  <si>
    <t>9.3</t>
  </si>
  <si>
    <t xml:space="preserve">Расходы от реализации акций</t>
  </si>
  <si>
    <t>9.3.2</t>
  </si>
  <si>
    <t xml:space="preserve">Расходы Оплата услуг кредитных организаций</t>
  </si>
  <si>
    <t>9.4</t>
  </si>
  <si>
    <t xml:space="preserve">Расходы Оплата услуг кредитных организаций (РКО)</t>
  </si>
  <si>
    <t>9.4.1</t>
  </si>
  <si>
    <t xml:space="preserve">Расходы услуги инкассации</t>
  </si>
  <si>
    <t xml:space="preserve">Расходы Отчисления в оценочные резервы</t>
  </si>
  <si>
    <t xml:space="preserve">Расходы Резерв по сомнительным долгам</t>
  </si>
  <si>
    <t xml:space="preserve">Расходы Резерв под снижение стоимости материальных ценностей</t>
  </si>
  <si>
    <t xml:space="preserve">Расходы Резерв по прочим условным обязательствам</t>
  </si>
  <si>
    <t xml:space="preserve">Расходы Оценочное обязательство по налоговым рискам</t>
  </si>
  <si>
    <t xml:space="preserve">Расходы Штрафы, пени, неустойки</t>
  </si>
  <si>
    <t xml:space="preserve">Расходы Штрафы, пени, неустойки по хозяйственным договорам признанные</t>
  </si>
  <si>
    <t xml:space="preserve">Расходы Проценты за пользование чужими денежными средствами</t>
  </si>
  <si>
    <t xml:space="preserve">Убыток прошлых лет, выявленный в отчетном периоде</t>
  </si>
  <si>
    <t xml:space="preserve">Расходы социального характера - работникам</t>
  </si>
  <si>
    <t xml:space="preserve">Расходы Компенсация затрат всех видов работникам</t>
  </si>
  <si>
    <t xml:space="preserve">Выплаты социального характера  - пенсионерам и сторонним лицам</t>
  </si>
  <si>
    <t xml:space="preserve">Материальная помощь семье на погребение пенсионеров (ветеранов)</t>
  </si>
  <si>
    <t xml:space="preserve">Материальная помощь несовершеннолетним детям погибщего на производстве работника до достижения ими возраста 18 лет, или оплата обучения на дневном отд</t>
  </si>
  <si>
    <t xml:space="preserve">Расходы Материальная помощь неработающим пенсионерам (ветеранам)</t>
  </si>
  <si>
    <t xml:space="preserve">Расходы Материальная помощь участникам ВОВ</t>
  </si>
  <si>
    <t xml:space="preserve">Расходы Материальная помощь пенсионерам ко Дню энергетика</t>
  </si>
  <si>
    <t xml:space="preserve">Расходы Доплата к трудовой пенсии по инвалидности, полученной по вине работодателя</t>
  </si>
  <si>
    <t xml:space="preserve">Расходы Другие выплаты неработающим пенсионерам и др. лицам</t>
  </si>
  <si>
    <t xml:space="preserve">Содержание социальной сферы за счет прибыли</t>
  </si>
  <si>
    <t xml:space="preserve">Расходы на содержание медпунктов</t>
  </si>
  <si>
    <t xml:space="preserve">Прочие расходы на содержание социальной сферы</t>
  </si>
  <si>
    <t xml:space="preserve">Фонд заработной платы непроизводственного характера</t>
  </si>
  <si>
    <t xml:space="preserve">Расходы на управление капиталом (расходы, связанные с выпуском и обслуживанием ЦБ)</t>
  </si>
  <si>
    <t xml:space="preserve">Расходы Ведение реестра акционеров</t>
  </si>
  <si>
    <t xml:space="preserve">Расходы дополнительные связанные с выпуском и размещением  ЦБ</t>
  </si>
  <si>
    <t xml:space="preserve">Расходы по включению и нахождению ЦБ Эмитента в котировальных списках  российских фондовых бирж</t>
  </si>
  <si>
    <t xml:space="preserve">Расходы на проведение собрания акционеров</t>
  </si>
  <si>
    <t xml:space="preserve">Расходы корпоративного характера на проведение общих собраний акционеров и изготовление годового отчета</t>
  </si>
  <si>
    <t xml:space="preserve">Расходы Членские взносы в НП и иные организации</t>
  </si>
  <si>
    <t xml:space="preserve">Расходы Судебные издержки</t>
  </si>
  <si>
    <t xml:space="preserve">Расходы Издержки по исполнительному производству</t>
  </si>
  <si>
    <t xml:space="preserve">Расходы Невозмещаемый НДС</t>
  </si>
  <si>
    <t xml:space="preserve">Расходы прочие по чрезвычайным обстоятельствам</t>
  </si>
  <si>
    <t xml:space="preserve">Расходы от переоценки финансовых вложений по текущей рыночной стоимости</t>
  </si>
  <si>
    <t xml:space="preserve">Государственная пошлина и прочие сборы</t>
  </si>
  <si>
    <t xml:space="preserve">Расходы Госпошлины по хозяйственным договорам</t>
  </si>
  <si>
    <t xml:space="preserve">Расходы Госпошлины, уплачиваемые за предоставление сведений из государственных реестров</t>
  </si>
  <si>
    <t xml:space="preserve">Расходы Госпошлины/сборы, уплачиваемые за получение лицензий и разрешений</t>
  </si>
  <si>
    <t xml:space="preserve">Расходы Госпошлины, уплачиваемые при подаче любых заявлений в суд (кроме первоначальных исков по хозяйственным договорам)</t>
  </si>
  <si>
    <t xml:space="preserve">Расходы Услуги типографии и типографская продукция по направлению СМИ и PR</t>
  </si>
  <si>
    <t xml:space="preserve">Расходы на услуги трансфера</t>
  </si>
  <si>
    <t xml:space="preserve">Расходы Списание неликвидных ТМЦ</t>
  </si>
  <si>
    <t xml:space="preserve">Расходы Вода питьевая</t>
  </si>
  <si>
    <t xml:space="preserve">Расходы Командировочные расходы непроизводственного характера</t>
  </si>
  <si>
    <t xml:space="preserve">Расходы Списание ТМЦ непроизводственного характера</t>
  </si>
  <si>
    <t xml:space="preserve">Расходы Услуги транспорта непроизводственного характера</t>
  </si>
  <si>
    <t xml:space="preserve">Расходы Услуги оценщиков: оценка имущества, арендной платы, актуализация оценки</t>
  </si>
  <si>
    <t xml:space="preserve">Расходы Информационно-консультационные услуги непроизводственного назначения</t>
  </si>
  <si>
    <t xml:space="preserve">Расходы Страховые взносы на обязательное пенсионное страхование  ПФ РФ (страховая часть)</t>
  </si>
  <si>
    <t xml:space="preserve">Расходы Страховые взносы на обязательное медицинское страхование ФФОМС</t>
  </si>
  <si>
    <t xml:space="preserve">Расходы Страховые взносы на обязательное страхование от НС и ПЗ в ФСС</t>
  </si>
  <si>
    <t xml:space="preserve">Расходы Страховые взносы на случай временной нетрудоспособности и в связи с материнством ФСС</t>
  </si>
  <si>
    <t xml:space="preserve">Возмещаемые расходы</t>
  </si>
  <si>
    <t xml:space="preserve">Расходы от ликвидации (списания) финансовых вложений</t>
  </si>
  <si>
    <t xml:space="preserve">Расходы на услуги рейтинговых агентств</t>
  </si>
  <si>
    <t xml:space="preserve">Расходы на восстановление имущества (порча при отстутствии виновных)</t>
  </si>
  <si>
    <t xml:space="preserve">Расходы Административные штрафы</t>
  </si>
  <si>
    <t xml:space="preserve">Расходы на восстановление проектной документации по объектам основных средств, введенным в эксплуатацию в период до 2000г.</t>
  </si>
  <si>
    <t>5.3.1</t>
  </si>
  <si>
    <t>5.3.2</t>
  </si>
  <si>
    <t>5.4.1</t>
  </si>
  <si>
    <t>5.4.2</t>
  </si>
  <si>
    <t>6.</t>
  </si>
  <si>
    <t xml:space="preserve">Управленческие расходы ИА</t>
  </si>
  <si>
    <t xml:space="preserve">Затраты (управленческие расходы)</t>
  </si>
  <si>
    <t xml:space="preserve">Материалы на техобслуживание:</t>
  </si>
  <si>
    <t xml:space="preserve">Услуги подрядчиков по ремонту оргтехники</t>
  </si>
  <si>
    <t xml:space="preserve">Страховые взносы с учетом резервов на обязательное медицинское страхование ФФОМС</t>
  </si>
  <si>
    <t xml:space="preserve">Аудиторские услуги</t>
  </si>
  <si>
    <t xml:space="preserve">Услуги аудиторские (обязательный аудит)</t>
  </si>
  <si>
    <t xml:space="preserve">Услуги консультационные - трансформация отчетности МСФО, тестирование на обесценение, актуарные расчеты</t>
  </si>
  <si>
    <t xml:space="preserve">Услуги PR, СМИ, рекламы </t>
  </si>
  <si>
    <t xml:space="preserve">Расходы на публичное раскрытие информации</t>
  </si>
  <si>
    <t xml:space="preserve">Услуги переводчиков, не состоящих в штате организации</t>
  </si>
  <si>
    <t xml:space="preserve">Страхование гражданской ответственности за причинение вреда третьим лицам</t>
  </si>
  <si>
    <t xml:space="preserve">Страхование ответственности директоров и должностных лиц </t>
  </si>
  <si>
    <t xml:space="preserve">Услуги курьерские по доставке корреспонденции</t>
  </si>
  <si>
    <t xml:space="preserve">Вознаграждения членам СД и корпоративного секретаря</t>
  </si>
  <si>
    <t xml:space="preserve">Вознаграждения членам комитетов при СД и секретаря комитетов</t>
  </si>
  <si>
    <t xml:space="preserve">Вознаграждения членам ревизионной комиссии</t>
  </si>
  <si>
    <t xml:space="preserve">Компенсация командировочных расходов членам совета директоров</t>
  </si>
  <si>
    <t>6.3.1</t>
  </si>
  <si>
    <t>6.3.2</t>
  </si>
  <si>
    <t>6.4.1</t>
  </si>
  <si>
    <t>6.4.2</t>
  </si>
  <si>
    <t xml:space="preserve">Проценты к получению</t>
  </si>
  <si>
    <t xml:space="preserve">Доходы Проценты за пользование чужими денежными средствами по соглашениям о реструктуризации задолженности</t>
  </si>
  <si>
    <t>8.3</t>
  </si>
  <si>
    <t>8.3.1</t>
  </si>
  <si>
    <t xml:space="preserve">Доходы (проценты), начисляемые на остатки средств на счетах</t>
  </si>
  <si>
    <t>8.3.2</t>
  </si>
  <si>
    <t>8.4.1</t>
  </si>
  <si>
    <t>8.4.2</t>
  </si>
  <si>
    <t xml:space="preserve">Проценты к уплате</t>
  </si>
  <si>
    <t>9.1</t>
  </si>
  <si>
    <t xml:space="preserve">Расходы Проценты по долгосрочным кредитам</t>
  </si>
  <si>
    <t xml:space="preserve">Расходы Проценты по долгосрочным прочим займам</t>
  </si>
  <si>
    <t xml:space="preserve">Расходы Проценты по краткосрочным кредитам</t>
  </si>
  <si>
    <t xml:space="preserve">Расходы Проценты по краткосрочным займам</t>
  </si>
  <si>
    <t xml:space="preserve">Расходы Процентные расходы по облигациям (купон)</t>
  </si>
  <si>
    <t xml:space="preserve">Расходы Проценты за пользование чужими денежными средствами по соглашениям о реструктуризации задолженности</t>
  </si>
  <si>
    <t>9.3.1</t>
  </si>
  <si>
    <t>9.4.2</t>
  </si>
  <si>
    <t xml:space="preserve">Управленческая прибыль до н/о РСК с учетом ИА</t>
  </si>
  <si>
    <t>10.1</t>
  </si>
  <si>
    <t>10.2</t>
  </si>
  <si>
    <t>10.3</t>
  </si>
  <si>
    <t>10.3.1</t>
  </si>
  <si>
    <t>10.3.2</t>
  </si>
  <si>
    <t>10.4</t>
  </si>
  <si>
    <t>10.4.1</t>
  </si>
  <si>
    <t xml:space="preserve">Коммерческие расходы</t>
  </si>
  <si>
    <t xml:space="preserve">Услуги по обеспечению сбыта электроэнергии</t>
  </si>
  <si>
    <t xml:space="preserve">Услуги АО "СО ЕЭС" по обеспечению системной надежности</t>
  </si>
  <si>
    <t xml:space="preserve">Услуги АО "АТС" по организации оптовой торговли электроэнергией и мощностью</t>
  </si>
  <si>
    <t xml:space="preserve">Услуги АО "ЦФР" по расчету требований и обязательств на оптовом рынке</t>
  </si>
  <si>
    <t xml:space="preserve">Комиссионные за услуги АО "ЦФР"</t>
  </si>
  <si>
    <t xml:space="preserve">Прочая аренда</t>
  </si>
  <si>
    <t>10.4.2</t>
  </si>
  <si>
    <t xml:space="preserve">Аренда автотранспорта производственного назначения и спецтехники</t>
  </si>
  <si>
    <t xml:space="preserve">Налог на прибыль и иные аналогичные платежи</t>
  </si>
  <si>
    <t>11.1</t>
  </si>
  <si>
    <t xml:space="preserve">Условный доход/расход</t>
  </si>
  <si>
    <t>11.1.4</t>
  </si>
  <si>
    <t>11.1.4.1</t>
  </si>
  <si>
    <t>11.1.4.2</t>
  </si>
  <si>
    <t>11.1.1</t>
  </si>
  <si>
    <t>11.1.2</t>
  </si>
  <si>
    <t>11.1.3</t>
  </si>
  <si>
    <t>11.1.3.1</t>
  </si>
  <si>
    <t>11.1.3.2</t>
  </si>
  <si>
    <t>11.2</t>
  </si>
  <si>
    <t xml:space="preserve">Постоянное налоговое обязательство</t>
  </si>
  <si>
    <t>11.2.4.</t>
  </si>
  <si>
    <t>11.2.1</t>
  </si>
  <si>
    <t>11.2.2</t>
  </si>
  <si>
    <t>11.2.3</t>
  </si>
  <si>
    <t>11.2.3.1</t>
  </si>
  <si>
    <t>11.2.3.2</t>
  </si>
  <si>
    <t xml:space="preserve">Чистая прибыль</t>
  </si>
  <si>
    <t>12.1.4</t>
  </si>
  <si>
    <t>12.1.4.1</t>
  </si>
  <si>
    <t>12.1.4.2</t>
  </si>
  <si>
    <t>12.1</t>
  </si>
  <si>
    <t>12.2</t>
  </si>
  <si>
    <t>12.3</t>
  </si>
  <si>
    <t>12.3.1</t>
  </si>
  <si>
    <t>12.3.2</t>
  </si>
  <si>
    <t xml:space="preserve">Комерческие расходы</t>
  </si>
  <si>
    <t>7.3.1</t>
  </si>
  <si>
    <t>7.3.2</t>
  </si>
  <si>
    <t>7.4.</t>
  </si>
  <si>
    <t>7.4.1</t>
  </si>
  <si>
    <t>7.4.2</t>
  </si>
  <si>
    <t xml:space="preserve">Итого затраты за 2021 г. </t>
  </si>
  <si>
    <t xml:space="preserve">2020 год</t>
  </si>
  <si>
    <t>Затраты</t>
  </si>
  <si>
    <t xml:space="preserve">в том числе </t>
  </si>
  <si>
    <t xml:space="preserve">концессионная плата </t>
  </si>
  <si>
    <t>ТОиР</t>
  </si>
  <si>
    <t>Инвестиции</t>
  </si>
  <si>
    <t xml:space="preserve">Итого </t>
  </si>
  <si>
    <t xml:space="preserve">Финансовая модель  по  инвестиционному проекту : </t>
  </si>
  <si>
    <t xml:space="preserve">Реконструкция объектов электросетевого хозяйства Администрации МО "Город Астрахань", включенных в концессионное соглашение</t>
  </si>
  <si>
    <t xml:space="preserve">ВАРИАНТ 2</t>
  </si>
  <si>
    <t xml:space="preserve">руб. без НДС</t>
  </si>
  <si>
    <t>Период</t>
  </si>
  <si>
    <t xml:space="preserve">2019 5 мес.</t>
  </si>
  <si>
    <t xml:space="preserve">2023 7 мес.</t>
  </si>
  <si>
    <t xml:space="preserve">Прогноз инфляции</t>
  </si>
  <si>
    <t xml:space="preserve">Кумулятивная инфляция</t>
  </si>
  <si>
    <t>Доходы</t>
  </si>
  <si>
    <t xml:space="preserve">Доходы от увеличения полезного отпуска</t>
  </si>
  <si>
    <t xml:space="preserve">Доходы от снижения потерь электроэнергии</t>
  </si>
  <si>
    <t>Расходы</t>
  </si>
  <si>
    <t xml:space="preserve">Расходы на ремонт </t>
  </si>
  <si>
    <t xml:space="preserve">Расходы на техническое обслуживание</t>
  </si>
  <si>
    <t xml:space="preserve">Расходы на потери</t>
  </si>
  <si>
    <t xml:space="preserve">Концессионная плата</t>
  </si>
  <si>
    <t xml:space="preserve">Налог на имущество </t>
  </si>
  <si>
    <t>EBIT</t>
  </si>
  <si>
    <t xml:space="preserve">Прибыль до налогообложения</t>
  </si>
  <si>
    <t xml:space="preserve">Простой период окупаемости, лет</t>
  </si>
  <si>
    <t xml:space="preserve">Дисконтированный период окупаемости, лет</t>
  </si>
  <si>
    <t xml:space="preserve">NPV (чистая приведенная стоимость)</t>
  </si>
  <si>
    <t xml:space="preserve">Целесообразность реализации проекта</t>
  </si>
  <si>
    <t xml:space="preserve">Исполняющий обязанности начальника 
управления экономики и тарифообразования                                                                                               А.Х. Шлакина</t>
  </si>
  <si>
    <t xml:space="preserve">Договор концессии вступает в действие с момента подписания и действует  4 года,   с учетом даты   начала действия договора  в течении 2019 года года, расчетные данные  на 2019 год  и 2023  год подлежат уточнению . </t>
  </si>
  <si>
    <t xml:space="preserve">Затраты на мероприятия по предупреждению распространения COVID</t>
  </si>
  <si>
    <t xml:space="preserve">Статья затрат/ аналитика счета учета</t>
  </si>
  <si>
    <t xml:space="preserve">ПАО «Россети Юг - Астраханьэнерго»</t>
  </si>
  <si>
    <t xml:space="preserve">2020 год
ФАКТ</t>
  </si>
  <si>
    <t xml:space="preserve">11 месяцев 2021
(прогноз)</t>
  </si>
  <si>
    <t xml:space="preserve">в том числе по передаче</t>
  </si>
  <si>
    <t xml:space="preserve">Пояснения по включению расходов </t>
  </si>
  <si>
    <r>
      <rPr>
        <b/>
        <sz val="12"/>
        <color theme="1"/>
        <rFont val="Arial Narrow"/>
      </rPr>
      <t xml:space="preserve">Не учитываются</t>
    </r>
    <r>
      <rPr>
        <sz val="12"/>
        <color theme="1"/>
        <rFont val="Arial Narrow"/>
      </rPr>
      <t xml:space="preserve"> в расходах на COVID</t>
    </r>
  </si>
  <si>
    <t xml:space="preserve">ВСЕГО Расходы на мероприятия по COVID</t>
  </si>
  <si>
    <t xml:space="preserve">I. Расходы, относимые на себестоимость</t>
  </si>
  <si>
    <r>
      <t xml:space="preserve">Включаются только </t>
    </r>
    <r>
      <rPr>
        <b/>
        <sz val="10"/>
        <color theme="1"/>
        <rFont val="Arial Narrow"/>
      </rPr>
      <t>доплаты</t>
    </r>
    <r>
      <rPr>
        <sz val="10"/>
        <color theme="1"/>
        <rFont val="Arial Narrow"/>
      </rPr>
      <t xml:space="preserve"> за период пандемии по приказам (документально прослеживается связь с принимаемыми мерами в период пандемии)</t>
    </r>
  </si>
  <si>
    <t xml:space="preserve">В бухгалтерском учете не выделяются в отдельную аналитику. Указываются расчетно экономическим блоком</t>
  </si>
  <si>
    <t xml:space="preserve">Материальные расходы в целях обеспечения нормальных условий труда и мер по технике безопасности (СИЗ, дезинфицирующие средства, прочие материальные расходы)</t>
  </si>
  <si>
    <t xml:space="preserve">Отражаются материальные расходы, направленные непосредственно на предупреждение и предотвращение распространения COVID</t>
  </si>
  <si>
    <t xml:space="preserve">Медицинские маски, респираторы</t>
  </si>
  <si>
    <t>2.1.4.5.13.</t>
  </si>
  <si>
    <t xml:space="preserve">Медицинские перчатки</t>
  </si>
  <si>
    <t xml:space="preserve">Антисептические, дезинфицирующие средства</t>
  </si>
  <si>
    <t xml:space="preserve">Медицинские приборы для контроля температуры </t>
  </si>
  <si>
    <t xml:space="preserve">Диспенсеры локтевые, рециркуляторы воздуха</t>
  </si>
  <si>
    <t xml:space="preserve">Прочие материалы (салфетки антибактериальные, иформационные плакаты/таблички по предупреждению распространения COVID)</t>
  </si>
  <si>
    <t>2.1.4.5.3.</t>
  </si>
  <si>
    <t xml:space="preserve">Обеспечение нормальных условий труда и мер по технике безопасности (тестирование на COVID, услуги по санитарной обработке, прочие работы(услуги))</t>
  </si>
  <si>
    <t xml:space="preserve">Отражаются работы (услуги), направленные непосредственно на предупреждение и предотвращение распространения COVID</t>
  </si>
  <si>
    <t xml:space="preserve">Тестирование на COVID</t>
  </si>
  <si>
    <t xml:space="preserve">Услуги по измерению температуры работников</t>
  </si>
  <si>
    <t xml:space="preserve">Услуги по санитарной обработке (дезинфекции)
помещений и транспорта</t>
  </si>
  <si>
    <t>2.14.2.2.6.</t>
  </si>
  <si>
    <t xml:space="preserve">Пошив масок</t>
  </si>
  <si>
    <t xml:space="preserve">Расходы по размещению работников в обсерваторе 
(включая питание и расходы на проезд)*</t>
  </si>
  <si>
    <t xml:space="preserve">Прочие услуги (изготовление иформационных плакатов/табличек 
по предупреждению распространения COVID)</t>
  </si>
  <si>
    <t xml:space="preserve">Организация работы в удаленном режиме</t>
  </si>
  <si>
    <t xml:space="preserve">Отражаюся расходы, непосредственно связанные с организацией рабочих мест удаленно</t>
  </si>
  <si>
    <t xml:space="preserve">оргтехника (ноутбуки, модемы, роутеры и пр.)</t>
  </si>
  <si>
    <t xml:space="preserve">ТМЦ для обеспечения удаленного доступа</t>
  </si>
  <si>
    <t xml:space="preserve">услуги по обеспечению удаленного доступа</t>
  </si>
  <si>
    <t xml:space="preserve">услуги связи, интернет, аренда каналов связи</t>
  </si>
  <si>
    <t>прочее</t>
  </si>
  <si>
    <t xml:space="preserve">Организация сменной работы</t>
  </si>
  <si>
    <t xml:space="preserve">Отражаюся расходы, непосредственно связанные с организацией сменной работы</t>
  </si>
  <si>
    <t xml:space="preserve">оборудование для автономной работы персонала</t>
  </si>
  <si>
    <t xml:space="preserve">холодильники, кровати, чайники и пр.</t>
  </si>
  <si>
    <t xml:space="preserve">средства личной гигиены</t>
  </si>
  <si>
    <t xml:space="preserve">канцелярские товары</t>
  </si>
  <si>
    <t xml:space="preserve">хоз. инвентарь, запасные части</t>
  </si>
  <si>
    <t xml:space="preserve">затраты на топливо (ГСМ)</t>
  </si>
  <si>
    <t xml:space="preserve">сухой паек, посуда одноразовая</t>
  </si>
  <si>
    <t xml:space="preserve">смазочно-обтирочные материалы, спецкрема, мыло</t>
  </si>
  <si>
    <t xml:space="preserve">спецодежда по норме, белье постельное, порошок стиральный</t>
  </si>
  <si>
    <t xml:space="preserve">атечки ФЭСТ, арбидол, вата, набор противоожоговый, пакеты для мед. отходов и т.п.</t>
  </si>
  <si>
    <t xml:space="preserve">хоз-бытовая продукция для обеспечения дежурства производственного персонала </t>
  </si>
  <si>
    <t xml:space="preserve">услуги по организации питания</t>
  </si>
  <si>
    <t xml:space="preserve">изготовление и монтаж защитных устройств в ЦОКе (стеклянных перегородок)</t>
  </si>
  <si>
    <t xml:space="preserve">расходы на охрану</t>
  </si>
  <si>
    <t xml:space="preserve">Прочие расходы </t>
  </si>
  <si>
    <t xml:space="preserve">Прочие расходы, связанные непосредственно распространением COVID</t>
  </si>
  <si>
    <t xml:space="preserve">Расходы, осуществляемые в рамках договоров ДМС по исследованию работников на предмет наличия у них COVID (документально прослеживается связь с принимаемыми мерами в период пандемии)</t>
  </si>
  <si>
    <t xml:space="preserve">Требуются расшифровки при представлении информации</t>
  </si>
  <si>
    <t xml:space="preserve">II. Прочие расходы ( учитываемые на счете 91)</t>
  </si>
  <si>
    <r>
      <t xml:space="preserve">невозмещаемый НДС
расходы на благотворительность 
возврат билетов
отчисления профкому
</t>
    </r>
    <r>
      <rPr>
        <sz val="12"/>
        <color theme="1"/>
        <rFont val="Arial Narrow"/>
      </rPr>
      <t xml:space="preserve">и пр.
</t>
    </r>
  </si>
  <si>
    <t xml:space="preserve">Материальная помощь работникам и пенсионерам </t>
  </si>
  <si>
    <t xml:space="preserve">Возмещение стоимости невозвратных билетов*</t>
  </si>
  <si>
    <t xml:space="preserve">Среднесписочная численность ППП (чел.)</t>
  </si>
  <si>
    <t xml:space="preserve">Расходы на COVID на 1 человека (тыс. рублей/чел.)</t>
  </si>
  <si>
    <t xml:space="preserve">* заполняется только для АО «Россети Тюмень»</t>
  </si>
  <si>
    <t xml:space="preserve">Прямые потребители</t>
  </si>
  <si>
    <t>ПО</t>
  </si>
  <si>
    <t xml:space="preserve">Ставка РСД (п. 30 ПП 1178)</t>
  </si>
  <si>
    <t xml:space="preserve">Сумма РСД</t>
  </si>
  <si>
    <t>Население</t>
  </si>
  <si>
    <t>город</t>
  </si>
  <si>
    <t>село</t>
  </si>
  <si>
    <t xml:space="preserve">НН прочие</t>
  </si>
  <si>
    <t xml:space="preserve">Кор-ка  по АЭСК 
(по одноставке и населению за январь, февраль, март, июнь)</t>
  </si>
  <si>
    <t xml:space="preserve">Кор-ка  по ООО "Квант"
(по одноставке за август)</t>
  </si>
  <si>
    <t xml:space="preserve">Корректировки проведены в сентябре 2021 года</t>
  </si>
  <si>
    <t>Отбор:</t>
  </si>
  <si>
    <t xml:space="preserve">Период планирования В группе из списка "2021" И
Сценарий В группе из списка "Факт" И
Объект управленческого учета В группе "Управление сетью 522-ФЗ"</t>
  </si>
  <si>
    <t>проверка</t>
  </si>
  <si>
    <t xml:space="preserve">услуги кредитных организаций</t>
  </si>
  <si>
    <t>госпошлина</t>
  </si>
  <si>
    <t xml:space="preserve">расходы соц. Характера</t>
  </si>
  <si>
    <t xml:space="preserve">Доходы РСК</t>
  </si>
  <si>
    <t xml:space="preserve">Доходы ИА </t>
  </si>
  <si>
    <t xml:space="preserve">ВСЕГО доходы</t>
  </si>
  <si>
    <t xml:space="preserve">Расходы РСК</t>
  </si>
  <si>
    <t xml:space="preserve">Расходы ИА</t>
  </si>
  <si>
    <t xml:space="preserve">ВСЕГО расходы</t>
  </si>
  <si>
    <t>САЛЬДО</t>
  </si>
  <si>
    <t xml:space="preserve">САЛЬДО для раскрытия</t>
  </si>
  <si>
    <t xml:space="preserve">Резерв под условные факты хоз.деятельности( условные обязательства)</t>
  </si>
  <si>
    <t xml:space="preserve">Списание кредиторской/депонентской задолженности</t>
  </si>
  <si>
    <t xml:space="preserve">Расходы на слуги трансфера</t>
  </si>
  <si>
    <t xml:space="preserve"> Средства ФСС на меры по предупреждению травматизма и профессиональных заболеваний</t>
  </si>
  <si>
    <t>Прочие</t>
  </si>
  <si>
    <t xml:space="preserve">сальдо РСК</t>
  </si>
  <si>
    <t>15</t>
  </si>
  <si>
    <t xml:space="preserve">Другие прочие услуги по прочей деятельности</t>
  </si>
  <si>
    <t xml:space="preserve">Услуги энергоаудита</t>
  </si>
  <si>
    <t xml:space="preserve">Услуги консультационные - по расчету норматива потерь и контролю за его соблюдением</t>
  </si>
  <si>
    <t>ФОТ</t>
  </si>
  <si>
    <t xml:space="preserve">Период: 2022</t>
  </si>
  <si>
    <t xml:space="preserve">Материалы для средств измерений (ремонт)</t>
  </si>
  <si>
    <t xml:space="preserve">Расходы от реализации ОС, кроме  квартир</t>
  </si>
  <si>
    <t xml:space="preserve">Расходы от реализации квартир</t>
  </si>
  <si>
    <t xml:space="preserve">Расходы Выбытие активов без дохода</t>
  </si>
  <si>
    <t xml:space="preserve">Расходы организационно-хозяйственного характера на проведение общего собрания акционеров</t>
  </si>
  <si>
    <t xml:space="preserve">Расходы Публикации в СМИ о проведении собрания акционеров</t>
  </si>
  <si>
    <t xml:space="preserve">Расходы  возмещение фактических затрат сторонними организациями и физлицами</t>
  </si>
  <si>
    <t xml:space="preserve">Услуги аудиторские прочие</t>
  </si>
  <si>
    <t xml:space="preserve">Услуги консультационные - финансовые и бухгалтерские консультации (кроме консультаций в области МСФО)</t>
  </si>
  <si>
    <t xml:space="preserve">Компенсация командировочных расходов членам ревизионной комиссии</t>
  </si>
  <si>
    <t xml:space="preserve">Страховые взносы с учетом резервов на обязательное пенсионное страхование ПФ РФ (накопительная часть)</t>
  </si>
  <si>
    <t xml:space="preserve">Страховые взносы на обязательное пенсионное страхование ПФ РФ (накопительная часть)</t>
  </si>
  <si>
    <t xml:space="preserve">Страховые взносы на обязательное пенсионное страхование ПФ РФ (накопительная часть) (резерв на выплату вознаграждений по итогам года)</t>
  </si>
  <si>
    <t xml:space="preserve">Страховые взносы на обязательное пенсионное страхование ПФ РФ (накопительная часть) (резерв на выплату вознаграждений по итогам квартала)</t>
  </si>
  <si>
    <t xml:space="preserve">Страховые взносы на обязательное пенсионное страхование ПФ РФ (накопительная часть) (резерв на выплату вознаграждений по итогам месяца)</t>
  </si>
  <si>
    <t xml:space="preserve">Страховые взносы на обязательное пенсионное страхование ПФ РФ (накопительная часть) (резерв на оплату отпусков)</t>
  </si>
  <si>
    <t xml:space="preserve">Период: 2023</t>
  </si>
  <si>
    <t xml:space="preserve">Расходы Госпошлины/сборы, уплачиваемые при совершении операций с ценными бумагами (регистраций выпусков и пр.)</t>
  </si>
  <si>
    <t xml:space="preserve">в федеральный бюджет</t>
  </si>
  <si>
    <t>4.1.1.</t>
  </si>
  <si>
    <t>4.1.2.</t>
  </si>
  <si>
    <t>4.2.1.</t>
  </si>
  <si>
    <t>5.4.</t>
  </si>
  <si>
    <t>Всего</t>
  </si>
  <si>
    <t xml:space="preserve">И.Б. Анашкина</t>
  </si>
  <si>
    <t xml:space="preserve">Одноставочный тариф</t>
  </si>
  <si>
    <t xml:space="preserve">НВВ, тыс.руб.</t>
  </si>
  <si>
    <t xml:space="preserve">население город</t>
  </si>
  <si>
    <t xml:space="preserve">население село</t>
  </si>
  <si>
    <t>население</t>
  </si>
  <si>
    <t xml:space="preserve">2023 год</t>
  </si>
  <si>
    <t xml:space="preserve">2023 год </t>
  </si>
  <si>
    <t xml:space="preserve">Приложение № 1.21
к письму филиала ПАО "Россети Юг" - 
"Астраханьэнерго"
от "_____" ___________ 2021 г.
№ _________________________</t>
  </si>
  <si>
    <t xml:space="preserve">Расчет суммы сглаживания к возврату
по филиалу ПАО "Россети Юг"- "Астраханьэнерго"  с учетом ИПЦ</t>
  </si>
  <si>
    <t>тыс.рублей</t>
  </si>
  <si>
    <t xml:space="preserve">ИПЦ  года i</t>
  </si>
  <si>
    <t xml:space="preserve">Общая сумма неучтенных расходов</t>
  </si>
  <si>
    <t xml:space="preserve">Учтено в НВВ i-го года</t>
  </si>
  <si>
    <t xml:space="preserve">Остаток к возврату в год i+1 (без индексации)</t>
  </si>
  <si>
    <t xml:space="preserve">Остаток к возврату в год i+1 с учетом индексации</t>
  </si>
  <si>
    <r>
      <t xml:space="preserve">Расчет суммы </t>
    </r>
    <r>
      <rPr>
        <b/>
        <sz val="13"/>
        <color theme="1"/>
        <rFont val="Times New Roman"/>
      </rPr>
      <t xml:space="preserve">корректировки по факту 2017 года</t>
    </r>
    <r>
      <rPr>
        <sz val="13"/>
        <color theme="1"/>
        <rFont val="Times New Roman"/>
      </rPr>
      <t xml:space="preserve"> 
по филиалу ПАО "Россети Юг"- "Астраханьэнерго"  с учетом ИПЦ</t>
    </r>
  </si>
  <si>
    <r>
      <t xml:space="preserve">Расчет </t>
    </r>
    <r>
      <rPr>
        <b/>
        <sz val="13"/>
        <color theme="1"/>
        <rFont val="Times New Roman"/>
      </rPr>
      <t xml:space="preserve">суммы возмещения убытков прошлых лет 
</t>
    </r>
    <r>
      <rPr>
        <sz val="13"/>
        <color theme="1"/>
        <rFont val="Times New Roman"/>
      </rPr>
      <t xml:space="preserve">по филиалу ПАО "Россети Юг"- "Астраханьэнерго"  с учетом ИПЦ</t>
    </r>
  </si>
  <si>
    <r>
      <t xml:space="preserve">Расчет суммы корректировки по факту 2019 года</t>
    </r>
    <r>
      <rPr>
        <sz val="13"/>
        <color theme="1"/>
        <rFont val="Times New Roman"/>
      </rPr>
      <t xml:space="preserve"> 
по филиалу ПАО "Россети Юг"- "Астраханьэнерго"  с учетом ИПЦ</t>
    </r>
  </si>
  <si>
    <t xml:space="preserve">Заместитель директора 
по экономике и финансам</t>
  </si>
  <si>
    <t>экология</t>
  </si>
  <si>
    <t xml:space="preserve">вред дорогам</t>
  </si>
  <si>
    <t xml:space="preserve">Предложения на 2020 (мощность по балансу ФАС, население 973, 27)</t>
  </si>
  <si>
    <t xml:space="preserve">рост одноставки</t>
  </si>
  <si>
    <t xml:space="preserve">рост тарифов прочих сод-е</t>
  </si>
  <si>
    <t xml:space="preserve">рост тарифов прочих потери</t>
  </si>
  <si>
    <t xml:space="preserve">рост тарифов населения</t>
  </si>
  <si>
    <t>ЧЧИМ</t>
  </si>
  <si>
    <t>№</t>
  </si>
  <si>
    <t xml:space="preserve">I полугодие 2020</t>
  </si>
  <si>
    <t xml:space="preserve">II полугодие 2020</t>
  </si>
  <si>
    <t xml:space="preserve">Население городское</t>
  </si>
  <si>
    <t xml:space="preserve">Население 
сельское</t>
  </si>
  <si>
    <t xml:space="preserve">Население 
</t>
  </si>
  <si>
    <t xml:space="preserve">Заявленная мощность потребителей региона</t>
  </si>
  <si>
    <t xml:space="preserve">Полезный отпуск ээ потребителям региона</t>
  </si>
  <si>
    <t xml:space="preserve">руб/МВт.мес </t>
  </si>
  <si>
    <t xml:space="preserve">темп роста</t>
  </si>
  <si>
    <t xml:space="preserve">Ставка на оплату технологического расхода (потерь) электрической энергии </t>
  </si>
  <si>
    <t>руб/МВт.ч</t>
  </si>
  <si>
    <t xml:space="preserve">НВВ по двухставочному тарифу</t>
  </si>
  <si>
    <t xml:space="preserve">по ставке на содержание</t>
  </si>
  <si>
    <t xml:space="preserve">по ставке на потери</t>
  </si>
  <si>
    <t xml:space="preserve">НВВ по одноставочному тарифу</t>
  </si>
  <si>
    <t xml:space="preserve">Несходимость НВВ</t>
  </si>
  <si>
    <t xml:space="preserve">факт 2018</t>
  </si>
  <si>
    <t xml:space="preserve">ТБР 2018</t>
  </si>
  <si>
    <t xml:space="preserve">ТБР 2019</t>
  </si>
  <si>
    <t xml:space="preserve">заявка 2020</t>
  </si>
  <si>
    <t xml:space="preserve">ИТОГО прочие</t>
  </si>
  <si>
    <t xml:space="preserve">НН население</t>
  </si>
  <si>
    <t>ВСЕГО</t>
  </si>
  <si>
    <t xml:space="preserve">ПО факт 2018</t>
  </si>
  <si>
    <t>уд.вес</t>
  </si>
  <si>
    <t xml:space="preserve">1 пол.</t>
  </si>
  <si>
    <t xml:space="preserve">2 пол.</t>
  </si>
  <si>
    <t xml:space="preserve">ПО ТБР 2019</t>
  </si>
  <si>
    <t xml:space="preserve">ПО БП 2020</t>
  </si>
  <si>
    <t xml:space="preserve">Структура 2020 года под факт 2018 года</t>
  </si>
  <si>
    <t xml:space="preserve">ПО план 2020</t>
  </si>
  <si>
    <t xml:space="preserve">Предложения на 2021 структура под факт 2019</t>
  </si>
  <si>
    <t xml:space="preserve">I полугодие 2021</t>
  </si>
  <si>
    <t xml:space="preserve">II полугодие 2021</t>
  </si>
  <si>
    <t xml:space="preserve">факт 2019</t>
  </si>
  <si>
    <t xml:space="preserve">ТБР 2020</t>
  </si>
  <si>
    <t xml:space="preserve">Заявка 2021</t>
  </si>
  <si>
    <t xml:space="preserve">ПО факт 2019</t>
  </si>
  <si>
    <t xml:space="preserve">Структура 2021 года под факт 2019 года</t>
  </si>
  <si>
    <t xml:space="preserve">ПО план 2021</t>
  </si>
  <si>
    <t xml:space="preserve">Предложения на 2021 структура к Форме 3.1 к 13.02.2020 (филиал)</t>
  </si>
  <si>
    <t xml:space="preserve">Предложения на 2021 (население по факту 2019 г.)</t>
  </si>
  <si>
    <t xml:space="preserve">Выручка факт 2019 - 5 311 760 тыс. руб.</t>
  </si>
  <si>
    <t xml:space="preserve">ПО ТБР 2020</t>
  </si>
  <si>
    <t xml:space="preserve">Структура 2021 года под ТБР 2020</t>
  </si>
  <si>
    <t xml:space="preserve">Утверждено на 2021 год (пересмотр)  с 01 июня 2021 года</t>
  </si>
  <si>
    <t xml:space="preserve">Предложения на 2022 под баланс РСТ </t>
  </si>
  <si>
    <t xml:space="preserve">I полугодие 2022</t>
  </si>
  <si>
    <t xml:space="preserve">II полугодие 2022</t>
  </si>
  <si>
    <t xml:space="preserve">факт 2020</t>
  </si>
  <si>
    <t xml:space="preserve">Заявка 2022</t>
  </si>
  <si>
    <t xml:space="preserve">ПО факт 2020</t>
  </si>
  <si>
    <t xml:space="preserve">Структура 2022 года под факт 2020 года</t>
  </si>
  <si>
    <t xml:space="preserve">ПО план 2022</t>
  </si>
  <si>
    <t xml:space="preserve">I полугодие 2023</t>
  </si>
  <si>
    <t xml:space="preserve">II полугодие 2023</t>
  </si>
  <si>
    <t>1пол.</t>
  </si>
  <si>
    <t xml:space="preserve">город </t>
  </si>
  <si>
    <t xml:space="preserve">факт 2021</t>
  </si>
  <si>
    <t xml:space="preserve">филиал Публичного Акционерного Общества</t>
  </si>
  <si>
    <t xml:space="preserve">"Россети Юг" - "Астраханьэнерго"</t>
  </si>
  <si>
    <t xml:space="preserve">филиал Публичного Акционерного Общества "Россети Юг" - "Астраханьэнерго"</t>
  </si>
  <si>
    <t xml:space="preserve">филиал ПАО "Россети Юг" - "Астраханьэнерго"</t>
  </si>
  <si>
    <t xml:space="preserve">Россия, г. Астрахань
</t>
  </si>
  <si>
    <t xml:space="preserve">Красная Набережная ул., д.32, г.Астрахань, 414000</t>
  </si>
  <si>
    <t xml:space="preserve">Виктор Николаевич Писарев</t>
  </si>
  <si>
    <t xml:space="preserve">kanc@ae.rosseti-yug.ru
</t>
  </si>
  <si>
    <t xml:space="preserve">(8512) 79-30-10</t>
  </si>
  <si>
    <t xml:space="preserve">(8512) 44-55-78
</t>
  </si>
  <si>
    <t xml:space="preserve">Россети Юг</t>
  </si>
  <si>
    <t>,</t>
  </si>
  <si>
    <t xml:space="preserve">1. Линии электропередач</t>
  </si>
  <si>
    <t xml:space="preserve">2. Подстанции</t>
  </si>
  <si>
    <t xml:space="preserve">Всего (стр. 1 + стр. 2)</t>
  </si>
  <si>
    <t xml:space="preserve">Прочие ОС с НМА, в т.ч.</t>
  </si>
  <si>
    <t>НМА</t>
  </si>
  <si>
    <t xml:space="preserve">Прочие ОС, в т.ч.</t>
  </si>
  <si>
    <t>Здания</t>
  </si>
  <si>
    <t xml:space="preserve">Прочие сооружения</t>
  </si>
  <si>
    <t xml:space="preserve">сооружения гидротехнические</t>
  </si>
  <si>
    <t xml:space="preserve">сооружения Теплосети</t>
  </si>
  <si>
    <t xml:space="preserve">сооружения прочие</t>
  </si>
  <si>
    <t xml:space="preserve">Прочие машины и оборудование</t>
  </si>
  <si>
    <t xml:space="preserve">оборудование и установки</t>
  </si>
  <si>
    <t xml:space="preserve">прочие машины и оборудование</t>
  </si>
  <si>
    <t xml:space="preserve">Другие виды ОС</t>
  </si>
  <si>
    <t xml:space="preserve">Транспортные средства</t>
  </si>
  <si>
    <t xml:space="preserve">Производственный и хозяйственный инвентарь</t>
  </si>
  <si>
    <t xml:space="preserve">многолетние насаждения</t>
  </si>
  <si>
    <t xml:space="preserve">Земельные участки</t>
  </si>
  <si>
    <t xml:space="preserve">Прочие ОС</t>
  </si>
  <si>
    <t xml:space="preserve">Непроизводственные ОС</t>
  </si>
  <si>
    <t>здания</t>
  </si>
  <si>
    <t>январь</t>
  </si>
  <si>
    <t>февраль</t>
  </si>
  <si>
    <t>март</t>
  </si>
  <si>
    <t>апрель</t>
  </si>
  <si>
    <t>май</t>
  </si>
  <si>
    <t>июнь</t>
  </si>
  <si>
    <t>июль</t>
  </si>
  <si>
    <t>август</t>
  </si>
  <si>
    <t>сентябрь</t>
  </si>
  <si>
    <t>октябрь</t>
  </si>
  <si>
    <t>ноябрь</t>
  </si>
  <si>
    <t>декабрь</t>
  </si>
  <si>
    <t xml:space="preserve">Справка по формированию выручки за 2023 год филиала ПАО "Россети Юг" - "Астраханьэнерго" в части прямых потребителей</t>
  </si>
  <si>
    <t xml:space="preserve">Наименование потребителя</t>
  </si>
  <si>
    <t xml:space="preserve">2 полугодие 2023</t>
  </si>
  <si>
    <t xml:space="preserve">ПО, тыс.Квтч</t>
  </si>
  <si>
    <t>тариф</t>
  </si>
  <si>
    <t xml:space="preserve">ОАО"Системный Оператор ЕЭС"</t>
  </si>
  <si>
    <t xml:space="preserve">по заявке</t>
  </si>
  <si>
    <t xml:space="preserve">  Одноставочный</t>
  </si>
  <si>
    <t xml:space="preserve"> Духставочный </t>
  </si>
  <si>
    <t xml:space="preserve">по ставке на содержание сетей</t>
  </si>
  <si>
    <t xml:space="preserve">заявка 2022</t>
  </si>
  <si>
    <t xml:space="preserve">ООО "Птицефабрика "Владимировская"</t>
  </si>
  <si>
    <t xml:space="preserve">по факту 2021</t>
  </si>
  <si>
    <t xml:space="preserve">ООО "Хлеб"</t>
  </si>
  <si>
    <t xml:space="preserve">ИП Смирнов Дмитрий Федорович</t>
  </si>
  <si>
    <t xml:space="preserve">КФХ А.П. Андросов</t>
  </si>
  <si>
    <t xml:space="preserve">РПО "Цветновский"</t>
  </si>
  <si>
    <t xml:space="preserve">заявка 2022, по факту 2021 190,37 тыс. кВтч</t>
  </si>
  <si>
    <t xml:space="preserve">CCCПК "ЛиманАгроПродукт"</t>
  </si>
  <si>
    <t xml:space="preserve">Начальник управления
экономики и тарифообразования                                                                                                       Е.Н. Панкрашова</t>
  </si>
  <si>
    <t xml:space="preserve">сальдо РСК без РСД </t>
  </si>
  <si>
    <t xml:space="preserve">Доход РСК</t>
  </si>
  <si>
    <t xml:space="preserve">Расход РСК Сальдо</t>
  </si>
  <si>
    <t>оцен.</t>
  </si>
  <si>
    <t xml:space="preserve">без ИА и оцен.</t>
  </si>
  <si>
    <t xml:space="preserve">из фин.рез. Раскрытия</t>
  </si>
  <si>
    <t xml:space="preserve">доход ИА по РСД</t>
  </si>
  <si>
    <t>ПРОВЕРКА</t>
  </si>
  <si>
    <t>Волгоградэнерго</t>
  </si>
  <si>
    <t>Калмэнерго</t>
  </si>
  <si>
    <t>Ростовэнерго</t>
  </si>
  <si>
    <t xml:space="preserve">сальдо ИА</t>
  </si>
  <si>
    <t xml:space="preserve">сальдо общее</t>
  </si>
  <si>
    <t xml:space="preserve">сальдо общее в раскрытии</t>
  </si>
  <si>
    <t>1.3.11.</t>
  </si>
  <si>
    <t xml:space="preserve">Вода питьевая</t>
  </si>
  <si>
    <t>1.3.12.</t>
  </si>
  <si>
    <t xml:space="preserve">2021 год 
факт</t>
  </si>
  <si>
    <t xml:space="preserve">Предложения 
на расчетный период регулирования
2025 год</t>
  </si>
  <si>
    <t xml:space="preserve">Предложения 
на расчетный период регулирования
2026 год</t>
  </si>
  <si>
    <t xml:space="preserve">Предложения 
на расчетный период регулирования
2027 год</t>
  </si>
  <si>
    <t xml:space="preserve">Выпадающие, излишние доходы (расходы) прошлых лет</t>
  </si>
  <si>
    <t xml:space="preserve">ремонт основных фондов</t>
  </si>
  <si>
    <t xml:space="preserve">Необходимая валовая выручка по регулируемым видам деятельности организации - всего</t>
  </si>
  <si>
    <r>
      <t xml:space="preserve">Расходы, за исключением указанных в подпункте 4.1 </t>
    </r>
    <r>
      <rPr>
        <vertAlign val="superscript"/>
        <sz val="12"/>
        <rFont val="Times New Roman"/>
      </rPr>
      <t xml:space="preserve">2, 4</t>
    </r>
    <r>
      <rPr>
        <sz val="12"/>
        <rFont val="Times New Roman"/>
      </rPr>
      <t xml:space="preserve">; неподконтрольные расходы </t>
    </r>
    <r>
      <rPr>
        <vertAlign val="superscript"/>
        <sz val="12"/>
        <rFont val="Times New Roman"/>
      </rPr>
      <t>3</t>
    </r>
    <r>
      <rPr>
        <sz val="12"/>
        <rFont val="Times New Roman"/>
      </rPr>
      <t xml:space="preserve"> - всего </t>
    </r>
    <r>
      <rPr>
        <vertAlign val="superscript"/>
        <sz val="12"/>
        <rFont val="Times New Roman"/>
      </rPr>
      <t xml:space="preserve">3 </t>
    </r>
    <r>
      <rPr>
        <vertAlign val="superscript"/>
        <sz val="16"/>
        <rFont val="Times New Roman"/>
      </rPr>
      <t>*</t>
    </r>
  </si>
  <si>
    <t xml:space="preserve">Заместитель директора
 по экономике и финансам                                                                                                         И.Б. Анашкина</t>
  </si>
  <si>
    <t xml:space="preserve">1 полугодие 2023
 (по факту 1 пол. 2022)</t>
  </si>
  <si>
    <t xml:space="preserve">       (наименование организации)</t>
  </si>
  <si>
    <t xml:space="preserve">№ приложения</t>
  </si>
  <si>
    <t xml:space="preserve">Наименование данных, рассчитанных в таблицах</t>
  </si>
  <si>
    <t xml:space="preserve">Расчет размера расходов, связанных с осуществлением технологического присоединения энергопринимающих устройств максимальной мощностью, не превышающей 15 кВт включительно, объектов микрогенерации к сетям филиала, не включаемых в плату за технологическое присоединение </t>
  </si>
  <si>
    <t xml:space="preserve">Расходы на выполнение организационно-технических мероприятий, связанные с осуществлением технологического присоединения</t>
  </si>
  <si>
    <t xml:space="preserve">Расходы по мероприятиям "последней мили", связанные с осуществлением технологического присоединения</t>
  </si>
  <si>
    <r>
      <t xml:space="preserve">Расчет размера расходов </t>
    </r>
    <r>
      <rPr>
        <u val="single"/>
        <sz val="10"/>
        <rFont val="Times New Roman"/>
      </rPr>
      <t xml:space="preserve">на обеспечение средствами коммерческого учета электрической энергии (мощности)</t>
    </r>
    <r>
      <rPr>
        <sz val="10"/>
        <rFont val="Times New Roman"/>
      </rPr>
      <t xml:space="preserve">, связанных с осуществлением технологического присоединения энергопринимающих устройств максимальной мощностью, не превышающей 15 кВт включительно к сетям филиала, не включаемых в плату за технологическое присоединение (исполнение ФЗ № 522-ФЗ)</t>
    </r>
  </si>
  <si>
    <t xml:space="preserve">Расчет размера расходов филиала, связанных с предоставлением беспроцентной рассрочки</t>
  </si>
  <si>
    <t xml:space="preserve">Расчет размера расходов, связанных с осуществлением технологического присоединения к электрическим сетям филиала энергопринимающих устройств максимальной мощностью до 150 кВт включительно, не включаемых в состав платы за технологическое присоединение</t>
  </si>
  <si>
    <t>ИТОГО:</t>
  </si>
  <si>
    <t xml:space="preserve">Программа энергосбережения утверждена Советом директоров ПАО "Россети Юг" (выписка из протокола № 480/2022 от 13.05.2022)</t>
  </si>
  <si>
    <t xml:space="preserve">Заместитель  директора 
по экономике и финансам                                                                                                                               И.Б. Анашкина</t>
  </si>
  <si>
    <t xml:space="preserve">Заместитель директора 
по экономике и финансам                                                                                       И.Б. Анашкина</t>
  </si>
  <si>
    <t xml:space="preserve">Заместитель директора 
по экономике и финансам                                                                                                                                                       И.Б. Анашкина</t>
  </si>
  <si>
    <t xml:space="preserve">2022 факт</t>
  </si>
  <si>
    <t xml:space="preserve">Всего признано  РСТ обоснованным</t>
  </si>
  <si>
    <t xml:space="preserve">Учтено в ТБР</t>
  </si>
  <si>
    <t xml:space="preserve">Остаток в возврату (без индексации) на конец периода регулирования</t>
  </si>
  <si>
    <t xml:space="preserve">Остаток в возврату  (с учетом индексации)</t>
  </si>
  <si>
    <t xml:space="preserve">Индекс потребительских цен  (ИПЦ года i)</t>
  </si>
  <si>
    <t xml:space="preserve">Индекс потребительских цен  (ИПЦ года i) по протоколу РСТ при расчете в ТБР</t>
  </si>
  <si>
    <t xml:space="preserve">Расчет компенсации выпадающих/излишне полученных доходов  в результате отличия фактических значений параметров регулирования от утвержденных на 2022 год филиала ПАО "Россети Юг" - "Астраханьэнерго"</t>
  </si>
  <si>
    <t xml:space="preserve">Факт 2022</t>
  </si>
  <si>
    <t xml:space="preserve"> Индекс инфляции на 2024 год</t>
  </si>
  <si>
    <t xml:space="preserve">Приложение № 1.7.
к письму филиала ПАО "Россети Юг" - 
"Астраханьэнерго"
от "_____" ___________ 2023 г. № ________________</t>
  </si>
  <si>
    <t xml:space="preserve">2024 заявка</t>
  </si>
  <si>
    <t xml:space="preserve">ТБР 2023</t>
  </si>
  <si>
    <t xml:space="preserve">Убыток прошлых лет</t>
  </si>
  <si>
    <t xml:space="preserve">Корректировка по факту 2017 года</t>
  </si>
  <si>
    <t xml:space="preserve">Корректировка по факту 2019 года</t>
  </si>
  <si>
    <t xml:space="preserve">Корректировка по содержанию по факту 2021 года</t>
  </si>
  <si>
    <t xml:space="preserve">Корректировка по экономии потерь по факту 2021 года и плану на 2023 год</t>
  </si>
  <si>
    <t xml:space="preserve">Корректировка подконтрольных расходов по факту 2021 года</t>
  </si>
  <si>
    <t xml:space="preserve">Корректировка неподконтрольных по факту 2021 года</t>
  </si>
  <si>
    <t xml:space="preserve">1.                  </t>
  </si>
  <si>
    <t xml:space="preserve">Выручка                                                                                                                                               </t>
  </si>
  <si>
    <t xml:space="preserve">Передача электроэнергии                                                                                                                               </t>
  </si>
  <si>
    <t>1.1.РСК</t>
  </si>
  <si>
    <t xml:space="preserve">ВН (от110 кВ) (1.1.1 БДР)</t>
  </si>
  <si>
    <t xml:space="preserve">СН1(35 кВ) (1.1.2 БДР)</t>
  </si>
  <si>
    <t xml:space="preserve">СН2(20-1 кВ) (1.1.3 БДР)</t>
  </si>
  <si>
    <t xml:space="preserve">НН(0,4 кВ и ниже) (1.1.4 БДР)</t>
  </si>
  <si>
    <t xml:space="preserve">Услуги по совместному использованию опор для размещения ВОЛС (1.3.1.13.1 БДР)</t>
  </si>
  <si>
    <t>1.1.ПР</t>
  </si>
  <si>
    <t>1.1.КС</t>
  </si>
  <si>
    <t xml:space="preserve">Технологическое присоединение                                                                                                                         </t>
  </si>
  <si>
    <t>1.2.РСК</t>
  </si>
  <si>
    <t xml:space="preserve">Технологическое присоединение до 15 кВт включительно (1.2.1 БДР)</t>
  </si>
  <si>
    <t xml:space="preserve">Технологическое присоединение свыше 15 кВт и до 150 кВт включительно (1.2.2 БДР)</t>
  </si>
  <si>
    <t xml:space="preserve">Технологическое присоединение свыше 150 кВт и менее 670 кВт (1.2.3 БДР)</t>
  </si>
  <si>
    <t xml:space="preserve">Технологическое присоединение не менее 670 кВт (1.2.4 БДР)</t>
  </si>
  <si>
    <t>1.2.ПР</t>
  </si>
  <si>
    <t>1.2.КС</t>
  </si>
  <si>
    <t xml:space="preserve">прочие виды деятельности:                                                                                                                             </t>
  </si>
  <si>
    <t xml:space="preserve">Прочая основная деятельность                                                                                                                          </t>
  </si>
  <si>
    <t>1.3.1.РСК</t>
  </si>
  <si>
    <t xml:space="preserve">Ремонт ЛЭП, в том числе сетей наружного освещения (1.3.1.1.1 БДР)</t>
  </si>
  <si>
    <t xml:space="preserve">Ремонт КТП, трансформаторов 6-10 кВ (1.3.1.1.3 БДР)</t>
  </si>
  <si>
    <t xml:space="preserve">Услуги по ремонту с заменой ответвлений и абонентских вводов в здания и сооружения (1.3.1.1.5 БДР)</t>
  </si>
  <si>
    <t xml:space="preserve">Услуги по оперативному обслуживанию оборудования (1.3.1.2 БДР)</t>
  </si>
  <si>
    <t xml:space="preserve">Выдача дубликатов (восстановление ранее выданных) документов о технологическом присоединении (ТП) к сети, в том числе по смене собственника и т.д. (1.3.1.10 БДР)</t>
  </si>
  <si>
    <t xml:space="preserve">Услуги по совместному использованию опор для размещения ЛЭП и других подвесов (1.3.1.13.2 БДР)</t>
  </si>
  <si>
    <t xml:space="preserve">Услуги отключения/подключения по заявкам потребителей (1.3.1.17.21 БДР)</t>
  </si>
  <si>
    <t xml:space="preserve">Предоставление в аренду прочего имущества (1.3.1.18.2 БДР)</t>
  </si>
  <si>
    <t xml:space="preserve">Доходы от сдачи в аренду зданий, помещений и сооружений, кроме объектов электросетевого хозяйства (1.3.1.18.5 БДР)</t>
  </si>
  <si>
    <t xml:space="preserve">Услуги допуска в охранную зону ЛЭП/ПС/ЛС (1.3.1.25.3 БДР)</t>
  </si>
  <si>
    <t xml:space="preserve">Услуги по выполнению работ, относящихся к компетенции заявителя – «Технологическое присоединение под ключ» (1.3.1.32 БДР)</t>
  </si>
  <si>
    <t>1.3.1.ПР</t>
  </si>
  <si>
    <t>1.3.1.КС</t>
  </si>
  <si>
    <t xml:space="preserve">Непрофильная деятельность                                                                                                                             </t>
  </si>
  <si>
    <t>1.3.2.РСК</t>
  </si>
  <si>
    <t>1.3.2.ПР</t>
  </si>
  <si>
    <t>1.3.2.КС</t>
  </si>
  <si>
    <t xml:space="preserve">Перепродажа электроэнергии и мощности                                                                                                                 </t>
  </si>
  <si>
    <t>1.4.1</t>
  </si>
  <si>
    <t>ГП1</t>
  </si>
  <si>
    <t>1.4.1.РСК</t>
  </si>
  <si>
    <t>1.4.1.ПР</t>
  </si>
  <si>
    <t>1.4.1.КС</t>
  </si>
  <si>
    <t>ГП2</t>
  </si>
  <si>
    <t>1.4.2РСК</t>
  </si>
  <si>
    <t>1.4.2.ПР</t>
  </si>
  <si>
    <t>1.4.2.КС</t>
  </si>
  <si>
    <t xml:space="preserve">2.                  </t>
  </si>
  <si>
    <t xml:space="preserve">Затраты (себестоимость)                                                                                                                               </t>
  </si>
  <si>
    <t xml:space="preserve">2.1                 </t>
  </si>
  <si>
    <t>2.1.РСК</t>
  </si>
  <si>
    <t xml:space="preserve">Покупная электроэнергия (розничный рынок) на компенсацию потерь (для передачи электроэнергии) (2.1.2.1 БДР)</t>
  </si>
  <si>
    <t xml:space="preserve">Электрическая энергия на производственные и хозяйственные нужды (2.1.3.1 БДР)</t>
  </si>
  <si>
    <t xml:space="preserve">Тепловая на производственные и хозяйственные нужды (2.1.3.2 БДР)</t>
  </si>
  <si>
    <t xml:space="preserve">ГСМ для транспорта административно-хозяйственного назначения (2.1.4.1.1 БДР)</t>
  </si>
  <si>
    <t xml:space="preserve">ГСМ для производственного транспорта и оборудования (2.1.4.1.2 БДР)</t>
  </si>
  <si>
    <t xml:space="preserve">Материалы для ЛЭП и основного оборудования подстанций (техобслуживание) (2.1.4.3.1 БДР)</t>
  </si>
  <si>
    <t xml:space="preserve">Материалы для производственных зданий и сооружений (техобслуживание) (2.1.4.3.2 БДР)</t>
  </si>
  <si>
    <t xml:space="preserve">Материалы для административных зданий и сооружений (техобслуживание) (2.1.4.3.3 БДР)</t>
  </si>
  <si>
    <t xml:space="preserve">Материалы для автотранспортных средств административно-хозяйственного назначения (техобслуживание) (2.1.4.3.4 БДР)</t>
  </si>
  <si>
    <t xml:space="preserve">Материалы для автотранспортных средств производственного назначения (техобслуживание) (2.1.4.3.5 БДР)</t>
  </si>
  <si>
    <t xml:space="preserve">Материалы для средств связи (техобслуживание) (2.1.4.3.6 БДР)</t>
  </si>
  <si>
    <t xml:space="preserve">Материалы для средств измерений (техобслуживание) (2.1.4.3.7 БДР)</t>
  </si>
  <si>
    <t xml:space="preserve">Материалы для устройств РЗА (техобслуживание) (2.1.4.3.8 БДР)</t>
  </si>
  <si>
    <t xml:space="preserve">Материалы для оргтехники (техобслуживание) (2.1.4.3.9 БДР)</t>
  </si>
  <si>
    <t xml:space="preserve">Материалы для прочих технических средств (техобслуживание) (2.1.4.3.10 БДР)</t>
  </si>
  <si>
    <t xml:space="preserve">Материалы для ЛЭП и подстанций (ремонт) (2.1.4.4.1 БДР)</t>
  </si>
  <si>
    <t xml:space="preserve">Материалы для автотранспортных средств производственного назначения (ремонт) (2.1.4.4.5 БДР)</t>
  </si>
  <si>
    <t xml:space="preserve">Материалы для средств измерений (ремонт) (2.1.4.4.7 БДР)</t>
  </si>
  <si>
    <t xml:space="preserve">Прочие материалы средства защиты (2.1.4.5.1 БДР)</t>
  </si>
  <si>
    <t xml:space="preserve">Прочие материалы специальная одежда и обувь (2.1.4.5.2 БДР)</t>
  </si>
  <si>
    <t xml:space="preserve">Прочие материалы моющие и чистящие средства (2.1.4.5.3 БДР)</t>
  </si>
  <si>
    <t xml:space="preserve">Прочие материалы смывающие и обезвреживающие средства (2.1.4.5.4 БДР)</t>
  </si>
  <si>
    <t xml:space="preserve">Прочие материалы по пожарной  безопасности (2.1.4.5.5 БДР)</t>
  </si>
  <si>
    <t xml:space="preserve">Прочие материалы по охране труда и технике безопасности (2.1.4.5.6 БДР)</t>
  </si>
  <si>
    <t xml:space="preserve">Прочие материалы мебель (2.1.4.5.7 БДР)</t>
  </si>
  <si>
    <t xml:space="preserve">Прочие материалы бытовая техника (2.1.4.5.8 БДР)</t>
  </si>
  <si>
    <t xml:space="preserve">Прочие материалы инструмент и инвентарь (2.1.4.5.9 БДР)</t>
  </si>
  <si>
    <t xml:space="preserve">Прочие материалы другие (2.1.4.5.10 БДР)</t>
  </si>
  <si>
    <t xml:space="preserve">Прочие материалы средства связи (2.1.4.5.11 БДР)</t>
  </si>
  <si>
    <t xml:space="preserve">Прочие материалы оргтехника, ПК, сервера, сетевое оборудование (2.1.4.5.12 БДР)</t>
  </si>
  <si>
    <t xml:space="preserve">Прочие материалы средства защиты от вируса (2.1.4.5.13 БДР)</t>
  </si>
  <si>
    <t xml:space="preserve">Услуги подрядчиков по техобслуживанию производственных зданий и сооружений (2.2.1.1.2 БДР)</t>
  </si>
  <si>
    <t xml:space="preserve">Услуги подрядчиков по техобслуживанию административных зданий и сооружений (2.2.1.1.3 БДР)</t>
  </si>
  <si>
    <t xml:space="preserve">Услуги подрядчиков по техобслуживанию транспорта административно-хозяйственного назначения (2.2.1.1.4 БДР)</t>
  </si>
  <si>
    <t xml:space="preserve">Услуги подрядчиков по техобслуживанию транспорта производственного назначения (2.2.1.1.5 БДР)</t>
  </si>
  <si>
    <t xml:space="preserve">Услуги подрядчиков по техобслуживанию средств связи (2.2.1.1.6 БДР)</t>
  </si>
  <si>
    <t xml:space="preserve">Услуги подрядчиков по техобслуживанию средств измерений (2.2.1.1.7 БДР)</t>
  </si>
  <si>
    <t xml:space="preserve">Услуги подрядчиков по техобслуживанию оргтехники (2.2.1.1.9 БДР)</t>
  </si>
  <si>
    <t xml:space="preserve">Услуги по освидетельствованию производственных зданий и сооружений (2.2.1.1.10 БДР)</t>
  </si>
  <si>
    <t xml:space="preserve">Услуги по освидетельствованию административных зданий и сооружений (2.2.1.1.11 БДР)</t>
  </si>
  <si>
    <t xml:space="preserve">Услуги подрядчиков по техобслуживанию прочих технических средств (2.2.1.1.12 БДР)</t>
  </si>
  <si>
    <t xml:space="preserve">Услуги подрядчиков по ремонту ЛЭП и подстанций (2.2.1.2.1 БДР)</t>
  </si>
  <si>
    <t xml:space="preserve">Услуги подрядчиков по ремонту производственных зданий и сооружений (2.2.1.2.2 БДР)</t>
  </si>
  <si>
    <t xml:space="preserve">Услуги подрядчиков по ремонту транспорта административно-хозяйственного назначения (2.2.1.2.4 БДР)</t>
  </si>
  <si>
    <t xml:space="preserve">Услуги подрядчиков по ремонту транспорта производственного назначения (2.2.1.2.5 БДР)</t>
  </si>
  <si>
    <t xml:space="preserve">Услуги подрядчиков по ремонту средств связи (2.2.1.2.6 БДР)</t>
  </si>
  <si>
    <t xml:space="preserve">Услуги подрядчиков по ремонту средств измерений (2.2.1.2.7 БДР)</t>
  </si>
  <si>
    <t xml:space="preserve">Услуги подрядчиков по ремонту устройств РЗА (2.2.1.2.8 БДР)</t>
  </si>
  <si>
    <t xml:space="preserve">Услуги автотранспорта производственного назначения (2.2.2.2 БДР)</t>
  </si>
  <si>
    <t xml:space="preserve">Услуги водного транспорта производственного назначения (2.2.2.8 БДР)</t>
  </si>
  <si>
    <t xml:space="preserve">Услуги ФСК ЕЭС  по ставке на содержание сетей (2.2.3.1.1 БДР)</t>
  </si>
  <si>
    <t xml:space="preserve">Услуги ФСК ЕЭС  по ставке на оплату потерь электроэнергии (2.2.3.1.2 БДР)</t>
  </si>
  <si>
    <t xml:space="preserve">Услуги по передаче электроэнергии через сети сторонних организаций (ТСО) (2.2.3.2 БДР)</t>
  </si>
  <si>
    <t xml:space="preserve">Услуги по ограничению(возобновлению) э/снабжения потребителей в составе договоров на услуги по передаче э/э ТСО (2.2.3.3 БДР)</t>
  </si>
  <si>
    <t xml:space="preserve">Услуги по испытанию и поверке приборов (2.2.4 БДР)</t>
  </si>
  <si>
    <t xml:space="preserve">Услуги по диагностике и экспертизе промышленной безопасности (2.2.6.1 БДР)</t>
  </si>
  <si>
    <t xml:space="preserve">Услуги по транспортировке и утилизации опасных производственных отходов (2.2.6.3 БДР)</t>
  </si>
  <si>
    <t xml:space="preserve">Услуги по разработке схем перспективного развития сетей (2.2.6.5 БДР)</t>
  </si>
  <si>
    <t xml:space="preserve">Услуги технологического присоединения к сетям сторонних организаций (2.2.6.7 БДР)</t>
  </si>
  <si>
    <t xml:space="preserve">Прочие услуги производственного характера - другие (2.2.6.8 БДР)</t>
  </si>
  <si>
    <t xml:space="preserve">Услуги технического надзора (2.2.6.9 БДР)</t>
  </si>
  <si>
    <t xml:space="preserve">Услуги энергосервисные по снижению расхода электроэнергии на ПХН (2.2.6.11 БДР)</t>
  </si>
  <si>
    <t xml:space="preserve">Услуги по оценке тех. состояния основного электротехнического оборудования (2.2.6.12 БДР)</t>
  </si>
  <si>
    <t xml:space="preserve">Основная заработная плата (2.3 БДР)</t>
  </si>
  <si>
    <t xml:space="preserve">Доплаты и надбавки к тарифным ставкам и окладам (2.4 БДР)</t>
  </si>
  <si>
    <t xml:space="preserve">Вознаграждения (надбавки) за выслугу лет, стаж работы (2.4.1 БДР)</t>
  </si>
  <si>
    <t xml:space="preserve">Единовременные премии (2.5 БДР)</t>
  </si>
  <si>
    <t xml:space="preserve">Премии и вознаграждения, носящие систематический характер (2.5.1 БДР)</t>
  </si>
  <si>
    <t xml:space="preserve">Оплата отпусков по Положению о социальном пакете/Коллективному договору (2.9.1 БДР)</t>
  </si>
  <si>
    <t xml:space="preserve">Резерв на оплату отпусков (без страховых взносов) (2.10.1 БДР)</t>
  </si>
  <si>
    <t xml:space="preserve">Резерв на оплату вознаграждения по итогам работы за месяц (без страховых взносов) (2.10.2 БДР)</t>
  </si>
  <si>
    <t xml:space="preserve">Резерв на оплату вознаграждения по итогам работы за квартал (без страховых взносов) (2.10.3 БДР)</t>
  </si>
  <si>
    <t xml:space="preserve">Резерв на оплату вознаграждения по итогам работы за год и иных премий (без страховых взносов) (2.10.4 БДР)</t>
  </si>
  <si>
    <t xml:space="preserve">Оплата дней нетрудоспособности (2.8 БДР)</t>
  </si>
  <si>
    <t xml:space="preserve">Страховые взносы на обязательное пенсионное страхование ПФ РФ (страховая часть) (2.11.1.1 БДР)</t>
  </si>
  <si>
    <t xml:space="preserve">Страховые взносы на обязательное пенсионное страхование ПФ РФ (страховая часть) (резерв на выплату вознаграждений по итогам года) (2.11.1.2 БДР)</t>
  </si>
  <si>
    <t xml:space="preserve">Страховые взносы на обязательное пенсионное страхование ПФ РФ (страховая часть) (резерв на выплату вознаграждений по итогам квартала) (2.11.1.3 БДР)</t>
  </si>
  <si>
    <t xml:space="preserve">Страховые взносы на обязательное пенсионное страхование ПФ РФ (страховая часть) (резерв на выплату вознаграждений по итогам месяца) (2.11.1.4 БДР)</t>
  </si>
  <si>
    <t xml:space="preserve">Страховые взносы на обязательное пенсионное страхование ПФ РФ (страховая часть) (резерв на оплату отпусков) (2.11.1.5 БДР)</t>
  </si>
  <si>
    <t xml:space="preserve">Страховые взносы на обязательное медицинское страхование ФФОМС (2.11.3.1 БДР)</t>
  </si>
  <si>
    <t xml:space="preserve">Страховые взносы ОМС ФФОМС (резерв на выплату вознаграждений по итогам года) (2.11.3.2 БДР)</t>
  </si>
  <si>
    <t xml:space="preserve">Страховые взносы ОМС ФФОМС (резерв на выплату вознаграждений по итогам квартала) (2.11.3.3 БДР)</t>
  </si>
  <si>
    <t xml:space="preserve">Страховые взносы ОМС ФФОМС (резерв на выплату вознаграждений по итогам месяца) (2.11.3.4 БДР)</t>
  </si>
  <si>
    <t xml:space="preserve">Страховые взносы ОМС ФФОМС (резерв на оплату отпусков) (2.11.3.5 БДР)</t>
  </si>
  <si>
    <t xml:space="preserve">Страховые взносы на обязательное страхование от НС и ПЗ в ФСС (2.11.5.1 БДР)</t>
  </si>
  <si>
    <t xml:space="preserve">Страховые взносы на обязательное страхование от НС и ПЗ ФСС (резерв на выплату вознаграждений по итогам года) (2.11.5.2 БДР)</t>
  </si>
  <si>
    <t xml:space="preserve">Страховые взносы на обязательное страхование от НС и ПЗ ФСС (резерв на выплату вознаграждений по итогам квартала) (2.11.5.3 БДР)</t>
  </si>
  <si>
    <t xml:space="preserve">Страховые взносы на обязательное страхование от НС и ПЗ ФСС (резерв на выплату вознаграждений по итогам месяца) (2.11.5.4 БДР)</t>
  </si>
  <si>
    <t xml:space="preserve">Страховые взносы на обязательное страхование от НС и ПЗ ФСС (резерв на оплату отпусков) (2.11.5.5 БДР)</t>
  </si>
  <si>
    <t xml:space="preserve">Страховые взносы на случай временной нетрудоспособности и в связи с материнством ФСС (2.11.6.1 БДР)</t>
  </si>
  <si>
    <t xml:space="preserve">Страховые взносы на случай временной нетрудоспособности и в связи с материнством ФСС (резерв на выплату вознаграждений по итогам года) (2.11.6.2 БДР)</t>
  </si>
  <si>
    <t xml:space="preserve">Страховые взносы на случай временной нетрудоспособности и в связи с материнством ФСС (резерв на выплату вознаграждений по итогам квартала) (2.11.6.3 БДР)</t>
  </si>
  <si>
    <t xml:space="preserve">Страховые взносы на случай временной нетрудоспособности и в связи с материнством ФСС (резерв на выплату вознаграждений по итогам месяца) (2.11.6.4 БДР)</t>
  </si>
  <si>
    <t xml:space="preserve">Страховые взносы на случай временной нетрудоспособности и в связи с материнством ФСС (резерв на оплату отпусков) (2.11.6.5 БДР)</t>
  </si>
  <si>
    <t xml:space="preserve">Амортизация НМА (2.13.1 БДР)</t>
  </si>
  <si>
    <t xml:space="preserve">Амортизация ОС для передачи высокого напряжения (ВН) (2.13.2 БДР)</t>
  </si>
  <si>
    <t xml:space="preserve">Амортизация ОС для передачи среднего напряжения (СН1) (2.13.3 БДР)</t>
  </si>
  <si>
    <t xml:space="preserve">Амортизация ОС для передачи второго среднего напряжения (СН2) (2.13.4 БДР)</t>
  </si>
  <si>
    <t xml:space="preserve">Амортизация ОС для передачи низкого напряжения (НН) (2.13.5 БДР)</t>
  </si>
  <si>
    <t xml:space="preserve">Амортизация прочих ОС (2.13.6 БДР)</t>
  </si>
  <si>
    <t xml:space="preserve">Амортизация ППА Земельных участков (2.13.7 БДР)</t>
  </si>
  <si>
    <t xml:space="preserve">Амортизация ППА ЛЭП и оборудования (2.13.8 БДР)</t>
  </si>
  <si>
    <t xml:space="preserve">Амортизация ППА Недвижимого имущества (2.13.9 БДР)</t>
  </si>
  <si>
    <t xml:space="preserve">Услуги по организации функционирования и развитию ЕЭС России (2.14.1.1 БДР)</t>
  </si>
  <si>
    <t xml:space="preserve">Услуги по организации казначейской функции (2.14.1.2 БДР)</t>
  </si>
  <si>
    <t xml:space="preserve">Услуги связи и передаче данных - мобильная связь (2.14.2.1.1 БДР)</t>
  </si>
  <si>
    <t xml:space="preserve">Услуги связи и передаче данных - городская и междугородняя телефонная связь (2.14.2.1.2 БДР)</t>
  </si>
  <si>
    <t xml:space="preserve">Услуги связи и передачи данных - услуги радиочастотных центров (2.14.2.1.3 БДР)</t>
  </si>
  <si>
    <t xml:space="preserve">Услуги связи и передачи данных - интернет-обслуживание (2.14.2.1.4 БДР)</t>
  </si>
  <si>
    <t xml:space="preserve">Услуги связи и передачи данных - услуги специальной связи (2.14.2.1.5 БДР)</t>
  </si>
  <si>
    <t xml:space="preserve">Услуги связи и передачи данных - аренда каналов связи (2.14.2.1.6 БДР)</t>
  </si>
  <si>
    <t xml:space="preserve">Услуги связи и передачи данных - прочие услуги связи (2.14.2.1.7 БДР)</t>
  </si>
  <si>
    <t xml:space="preserve">Услуги коммунального хозяйства - холодное водоснабжение и канализация (2.14.2.2.1 БДР)</t>
  </si>
  <si>
    <t xml:space="preserve">Услуги коммунального хозяйства - горячее водоснабжение и водоотведение (2.14.2.2.2 БДР)</t>
  </si>
  <si>
    <t xml:space="preserve">Услуги коммунального хозяйства - вывоз ТБО (2.14.2.2.3 БДР)</t>
  </si>
  <si>
    <t xml:space="preserve">Услуги коммунального хозяйства - газоснабжение (2.14.2.2.4 БДР)</t>
  </si>
  <si>
    <t xml:space="preserve">Услуги коммунального хозяйства - услуги прачечных, химчисток, уборка, уход за растениями (2.14.2.2.5 БДР)</t>
  </si>
  <si>
    <t xml:space="preserve">Услуги коммунального хозяйства - дератизация помещений (2.14.2.2.6 БДР)</t>
  </si>
  <si>
    <t xml:space="preserve">Услуги коммунального хозяйства - прочие (2.14.2.2.7 БДР)</t>
  </si>
  <si>
    <t xml:space="preserve">Профессиональная подготовка кадров (2.14.2.3.1 БДР)</t>
  </si>
  <si>
    <t xml:space="preserve">Повышение квалификации кадров (2.14.2.3.2 БДР)</t>
  </si>
  <si>
    <t xml:space="preserve">Профессиональная переподготовка кадров (2.14.2.3.3 БДР)</t>
  </si>
  <si>
    <t xml:space="preserve">Услуги ИТ - информационные системы (Консультант+, Гарант и другие) (2.14.2.4.1 БДР)</t>
  </si>
  <si>
    <t xml:space="preserve">Услуги ИТ - сопровождение и обновление программных продуктов (2.14.2.4.2 БДР)</t>
  </si>
  <si>
    <t xml:space="preserve">Услуги ИТ - внедрение развитие и сопровождение ПО и систем SAP (2.14.2.4.3 БДР)</t>
  </si>
  <si>
    <t xml:space="preserve">Услуги ИТ - разработка системного проекта и внедрение прочих программных продуктов (2.14.2.4.4 БДР)</t>
  </si>
  <si>
    <t xml:space="preserve">Услуги ИТ - приобретение программных продуктов (в т.ч. лиценз. соглашения) (2.14.2.4.5 БДР)</t>
  </si>
  <si>
    <t xml:space="preserve">Услуги ИТ - прочие (2.14.2.4.6 БДР)</t>
  </si>
  <si>
    <t xml:space="preserve">Услуги нотариальные (2.14.2.6 БДР)</t>
  </si>
  <si>
    <t xml:space="preserve">Услуги консультационные - по управлению персоналом и оргпроектированию (2.14.2.8.3 БДР)</t>
  </si>
  <si>
    <t xml:space="preserve">Услуги консультационные - семинары (2.14.2.8.9 БДР)</t>
  </si>
  <si>
    <t xml:space="preserve">Услуги физической охраны и инженерно-технического обслуживания (2.14.2.9 БДР)</t>
  </si>
  <si>
    <t xml:space="preserve">Услуги пожарной охраны - техническое обслуживание автоматических установок пожаротушения и пожарной сигнализации (2.14.2.10 БДР)</t>
  </si>
  <si>
    <t xml:space="preserve">Услуги - обслуживание и зарядка огнетушителей (2.14.2.11 БДР)</t>
  </si>
  <si>
    <t xml:space="preserve">Услуги пожарной охраны - прочие (2.14.2.12 БДР)</t>
  </si>
  <si>
    <t xml:space="preserve">Услуги СМИ (2.14.2.13.3 БДР)</t>
  </si>
  <si>
    <t xml:space="preserve">Услуги типографии и типографская продукция (2.14.2.14.1 БДР)</t>
  </si>
  <si>
    <t xml:space="preserve">Услуги по предрейсовому медосмотру водителей транспорта административно-хозяйственного назначения (2.14.2.14.2 БДР)</t>
  </si>
  <si>
    <t xml:space="preserve">Услуги по предрейсовому медосмотру водителей транспорта производственного назначения (2.14.2.14.3 БДР)</t>
  </si>
  <si>
    <t xml:space="preserve">Услуги по техосмотру, инструментальному контролю и перерегистрации транспорта административно-хозяйственного назначения (2.14.2.14.4 БДР)</t>
  </si>
  <si>
    <t xml:space="preserve">Услуги по техосмотру, инструментальному контролю и перерегистрации транспорта производственного назначения (2.14.2.14.5 БДР)</t>
  </si>
  <si>
    <t xml:space="preserve">Услуги информационные по предоставлению метеоданных (2.14.2.14.6 БДР)</t>
  </si>
  <si>
    <t xml:space="preserve">Услуги автомоек, автостоянок (2.14.2.14.7 БДР)</t>
  </si>
  <si>
    <t xml:space="preserve">Услуги по сертификации и контролю качества электроэнергии (2.14.2.14.9 БДР)</t>
  </si>
  <si>
    <t xml:space="preserve">Услуги по сертификации систем менеджмента (2.14.2.14.10 БДР)</t>
  </si>
  <si>
    <t xml:space="preserve">Услуги по организации и проведению совещаний и семинаров производственного характера (2.14.2.14.11 БДР)</t>
  </si>
  <si>
    <t xml:space="preserve">Услуги архивариуса (2.14.2.14.15 БДР)</t>
  </si>
  <si>
    <t xml:space="preserve">Услуги сторонних организаций - другие (2.14.2.14.17 БДР)</t>
  </si>
  <si>
    <t xml:space="preserve">Расходы по подбору кадров (2.14.2.14.19 БДР)</t>
  </si>
  <si>
    <t xml:space="preserve">Услуги по разработке и техническому обслуживанию интерактивных сервисов и личного кабинета потребителя (2.14.2.14.21 БДР)</t>
  </si>
  <si>
    <t xml:space="preserve">Услуги по проведению исследований для оценки качества клиентского сервиса (2.14.2.14.22 БДР)</t>
  </si>
  <si>
    <t xml:space="preserve">Услуги Единого контакт-центра по приему и обработке обращений (2.14.2.14.23 БДР)</t>
  </si>
  <si>
    <t xml:space="preserve">Услуги пожарной охраны - ремонт автоматических установок пожаротушения и пожарной сигнализации (2.14.2.15 БДР)</t>
  </si>
  <si>
    <t xml:space="preserve">Командировочные расходы по повышению квалификации - суточные (2.14.3.1.1 БДР)</t>
  </si>
  <si>
    <t xml:space="preserve">Командировочные расходы по повышению квалификации - проживание (2.14.3.1.2 БДР)</t>
  </si>
  <si>
    <t xml:space="preserve">Командировочные расходы по повышению квалификации - проезд железнодорожным транспортом (2.14.3.1.3 БДР)</t>
  </si>
  <si>
    <t xml:space="preserve">Командировочные расходы по повышению квалификации - проезд воздушным транспортом (2.14.3.1.4 БДР)</t>
  </si>
  <si>
    <t xml:space="preserve">Командировочные расходы по повышению квалификации - проезд прочим транспортом (2.14.3.1.5 БДР)</t>
  </si>
  <si>
    <t xml:space="preserve">Командировочные расходы производственные - суточные (2.14.3.2.1 БДР)</t>
  </si>
  <si>
    <t xml:space="preserve">Командировочные расходы производственные - проживание (2.14.3.2.2 БДР)</t>
  </si>
  <si>
    <t xml:space="preserve">Командировочные расходы производственные - проезд железнодорожным транспортом (2.14.3.2.3 БДР)</t>
  </si>
  <si>
    <t xml:space="preserve">Командировочные расходы производственные - проезд воздушным транспортом (2.14.3.2.4 БДР)</t>
  </si>
  <si>
    <t xml:space="preserve">Командировочные расходы производственные - проезд прочим транспортом (2.14.3.2.5 БДР)</t>
  </si>
  <si>
    <t xml:space="preserve">Аренда земельных участков под производственными и административными объектами (2.14.4.1 БДР)</t>
  </si>
  <si>
    <t xml:space="preserve">Аренда недвижимого имущества (производственного назначения) (2.14.4.3 БДР)</t>
  </si>
  <si>
    <t xml:space="preserve">Аренда ЛЭП и оборудования (2.14.4.8 БДР)</t>
  </si>
  <si>
    <t xml:space="preserve">Концессионная плата по объектам электросетевого хозяйства (2.14.4.12 БДР)</t>
  </si>
  <si>
    <t xml:space="preserve">Страхование гражданской ответственности владельцев автотранспортных средств (ОСАГО) (2.14.7.1 БДР)</t>
  </si>
  <si>
    <t xml:space="preserve">Страхование гражданской ответственности организаций, эксплуатирующих опасные объекты (2.14.7.3 БДР)</t>
  </si>
  <si>
    <t xml:space="preserve">Страхование имущества кроме транспортных средств (2.14.7.5 БДР)</t>
  </si>
  <si>
    <t xml:space="preserve">Страхование средств автотранспорта (КАСКО) (2.14.7.6 БДР)</t>
  </si>
  <si>
    <t xml:space="preserve">Добровольное страхование сотрудников от несчастных случаев и болезней (2.14.7.8 БДР)</t>
  </si>
  <si>
    <t xml:space="preserve">Добровольное медицинское страхование сотрудников (ДМС) (2.14.7.9 БДР)</t>
  </si>
  <si>
    <t xml:space="preserve">Добровольное страхование включаемое в стоимость билетов и т.д. (2.14.7.10 БДР)</t>
  </si>
  <si>
    <t xml:space="preserve">Земельный налог (2.14.8.2 БДР)</t>
  </si>
  <si>
    <t xml:space="preserve">Транспортный налог (2.14.8.3 БДР)</t>
  </si>
  <si>
    <t xml:space="preserve">Налог на имущество организаций (2.14.8.4 БДР)</t>
  </si>
  <si>
    <t xml:space="preserve">Экологические платежи за загрязнение окружающей среды (в пределах лимитов выбросов) (2.14.8.5 БДР)</t>
  </si>
  <si>
    <t xml:space="preserve">Плата за возмещение вреда дорогам федерального значения (2.14.8.7 БДР)</t>
  </si>
  <si>
    <t xml:space="preserve">Затраты  на экологию (кроме налогов и сборов) (2.14.10 БДР)</t>
  </si>
  <si>
    <t xml:space="preserve">Затраты по управлению собственностью - межевание земельных участков (2.14.11.1.1 БДР)</t>
  </si>
  <si>
    <t xml:space="preserve">Затраты по управлению собственностью - другие (2.14.11.1.6 БДР)</t>
  </si>
  <si>
    <t xml:space="preserve">Затраты по управлению собственностью - оценка имущества (2.14.11.1.7 БДР)</t>
  </si>
  <si>
    <t xml:space="preserve">Услуги почты и телеграфа (2.14.11.2 БДР)</t>
  </si>
  <si>
    <t xml:space="preserve">Затраты на приобретение технической, экономической литературы (2.14.11.3 БДР)</t>
  </si>
  <si>
    <t xml:space="preserve">Затраты на подписку периодических изданий (2.14.11.4 БДР)</t>
  </si>
  <si>
    <t xml:space="preserve">Канцелярские затраты (2.14.11.5 БДР)</t>
  </si>
  <si>
    <t xml:space="preserve">Затраты на охрану труда - мероприятия по предупреждению несчастных случаев (2.14.11.6.1 БДР)</t>
  </si>
  <si>
    <t xml:space="preserve">Затраты на охрану труда - мероприятия по предупреждению заболеваний на производстве (2.14.11.6.2 БДР)</t>
  </si>
  <si>
    <t xml:space="preserve">Лицензии прочие (2.14.11.7.10 БДР)</t>
  </si>
  <si>
    <t xml:space="preserve">Услуги по аттестации объекта информатизации, технической защите информации, составляющей государственную тайну (2.14.11.8 БДР)</t>
  </si>
  <si>
    <t xml:space="preserve">Вознаграждения посредническим организациям, агентам, комиссионерам (2.14.11.12 БДР)</t>
  </si>
  <si>
    <t xml:space="preserve">Расходы на регистрационные взносы за участие в форумах и конференциях (2.14.11.18 БДР)</t>
  </si>
  <si>
    <t>2.1.ПР</t>
  </si>
  <si>
    <t>2.1.КС</t>
  </si>
  <si>
    <t xml:space="preserve">2.2                 </t>
  </si>
  <si>
    <t>2.2.РСК</t>
  </si>
  <si>
    <t>2.2.ПР</t>
  </si>
  <si>
    <t>2.2.КС</t>
  </si>
  <si>
    <t xml:space="preserve">2.3                 </t>
  </si>
  <si>
    <t xml:space="preserve">2.3.1               </t>
  </si>
  <si>
    <t>2.3.1.РСК</t>
  </si>
  <si>
    <t>2.3.1.ПР</t>
  </si>
  <si>
    <t>2.3.1.КС</t>
  </si>
  <si>
    <t xml:space="preserve">2.3.2               </t>
  </si>
  <si>
    <t>2.3.2.РСК</t>
  </si>
  <si>
    <t>2.3.2.ПР</t>
  </si>
  <si>
    <t>2.3.2.КС</t>
  </si>
  <si>
    <t xml:space="preserve">2.4                 </t>
  </si>
  <si>
    <t>2.4.1.РСК</t>
  </si>
  <si>
    <t>2.4.1.ПР</t>
  </si>
  <si>
    <t>2.4.1.КС</t>
  </si>
  <si>
    <t>2.4.2.РСК</t>
  </si>
  <si>
    <t xml:space="preserve">РСК (собств.)11</t>
  </si>
  <si>
    <t>2.4.2.ПР</t>
  </si>
  <si>
    <t>2.4.2.КС</t>
  </si>
  <si>
    <t xml:space="preserve">3.                  </t>
  </si>
  <si>
    <t xml:space="preserve">Валовая прибыль                                                                                                                                       </t>
  </si>
  <si>
    <t xml:space="preserve">3.1                 </t>
  </si>
  <si>
    <t xml:space="preserve">3.2                 </t>
  </si>
  <si>
    <t xml:space="preserve">3.3                 </t>
  </si>
  <si>
    <t xml:space="preserve">3.3.1               </t>
  </si>
  <si>
    <t xml:space="preserve">3.3.2               </t>
  </si>
  <si>
    <t xml:space="preserve">3.4.1               </t>
  </si>
  <si>
    <t xml:space="preserve">ГП1                                                                                                          </t>
  </si>
  <si>
    <t xml:space="preserve">ГП2                                                                                                          </t>
  </si>
  <si>
    <t xml:space="preserve">4.                  </t>
  </si>
  <si>
    <t xml:space="preserve">Прочие доходы                                                                                                                                         </t>
  </si>
  <si>
    <t xml:space="preserve">4.1                 </t>
  </si>
  <si>
    <t>4.1.РСК</t>
  </si>
  <si>
    <t xml:space="preserve">Доходы от реализации ОС, кроме  квартир (8.2.1 БДР)</t>
  </si>
  <si>
    <t xml:space="preserve">Доходы Штрафы, пени, неустойки по хозяйственным договорам признанные (8.5.1 БДР)</t>
  </si>
  <si>
    <t xml:space="preserve">Доходы Списание кредиторской/депонентской задолжности сроком свыше трех лет (8.11.1 БДР)</t>
  </si>
  <si>
    <t xml:space="preserve">Доход от уменьшения (списания) резерва по сомнительным долгам (8.14.1 БДР)</t>
  </si>
  <si>
    <t xml:space="preserve">Доход от уменьшения (списания) резерва под условные факты хозяйственной деятельности (8.14.2 БДР)</t>
  </si>
  <si>
    <t xml:space="preserve">Доходы: возмещение фактических затрат сторонними организациями и физлицами (8.16.4 БДР)</t>
  </si>
  <si>
    <t xml:space="preserve">Доходы возмещение фактических затрат при перемещении объектов электросетевого хозяйства (8.16.5 БДР)</t>
  </si>
  <si>
    <t xml:space="preserve">Доходы ТМЦ, оприходованные в результате списания (ликвидации) ОС и НЗС (8.24 БДР)</t>
  </si>
  <si>
    <t xml:space="preserve">Доходы ТМЦ, оприходованные в результате капитального ремонта/строительства ОС (8.25 БДР)</t>
  </si>
  <si>
    <t xml:space="preserve">Доходы Средства ФСС на меры по предупреждению травматизма и профессиональных заболеваний (8.46 БДР)</t>
  </si>
  <si>
    <t>4.1.ПР</t>
  </si>
  <si>
    <t>4.1.КС</t>
  </si>
  <si>
    <t xml:space="preserve">4.2                 </t>
  </si>
  <si>
    <t>4.2.РСК</t>
  </si>
  <si>
    <t>4.2.ПР</t>
  </si>
  <si>
    <t>4.2.КС</t>
  </si>
  <si>
    <t xml:space="preserve">4.3                 </t>
  </si>
  <si>
    <t xml:space="preserve">4.3.1               </t>
  </si>
  <si>
    <t>4.3.1.РСК</t>
  </si>
  <si>
    <t>4.3.1.ПР</t>
  </si>
  <si>
    <t>4.3.1.КС</t>
  </si>
  <si>
    <t xml:space="preserve">4.3.2               </t>
  </si>
  <si>
    <t>4.3.2.РСК</t>
  </si>
  <si>
    <t>4.3.2.ПР</t>
  </si>
  <si>
    <t>4.3.2.КС</t>
  </si>
  <si>
    <t xml:space="preserve">4.4                 </t>
  </si>
  <si>
    <t>4.4.РСК</t>
  </si>
  <si>
    <t>4.4.ПР</t>
  </si>
  <si>
    <t>4.4.КС</t>
  </si>
  <si>
    <t>4.4.2.РСК</t>
  </si>
  <si>
    <t>4.4.2.ПР</t>
  </si>
  <si>
    <t>4.4.2.КС</t>
  </si>
  <si>
    <t xml:space="preserve">5.                  </t>
  </si>
  <si>
    <t xml:space="preserve">Прочие расходы РСК                                                                                                                                    </t>
  </si>
  <si>
    <t xml:space="preserve">5.1                 </t>
  </si>
  <si>
    <t>5.1.РСК</t>
  </si>
  <si>
    <t xml:space="preserve">Расходы Оплата услуг кредитных организаций (РКО) (9.4.1 БДР)</t>
  </si>
  <si>
    <t xml:space="preserve">Расходы Резерв по сомнительным долгам (9.5.1 БДР)</t>
  </si>
  <si>
    <t xml:space="preserve">Расходы Резерв по прочим условным обязательствам (9.5.5 БДР)</t>
  </si>
  <si>
    <t xml:space="preserve">Расходы Содержание законсервированных объектов (9.10 БДР)</t>
  </si>
  <si>
    <t xml:space="preserve">Расходы Штрафы, пени, неустойки по хозяйственным договорам признанные (9.12.1 БДР)</t>
  </si>
  <si>
    <t xml:space="preserve">Расходы Проценты за пользование чужими денежными средствами (9.13.1 БДР)</t>
  </si>
  <si>
    <t xml:space="preserve">Убыток прошлых лет, выявленный в отчетном периоде (9.14 БДР)</t>
  </si>
  <si>
    <t xml:space="preserve">Расходы Материальная помощь всех видов работникам (9.17.1 БДР)</t>
  </si>
  <si>
    <t xml:space="preserve">Расходы Компенсация (оплата) расходов по приобретению путёвок (9.17.2.1 БДР)</t>
  </si>
  <si>
    <t xml:space="preserve">Расходы Компенсации затрат работникам прочие (9.17.2.2 БДР)</t>
  </si>
  <si>
    <t xml:space="preserve">Материальная помощь семье на погребение пенсионеров (ветеранов) (9.19.2 БДР)</t>
  </si>
  <si>
    <t xml:space="preserve">Расходы Материальная помощь неработающим пенсионерам (ветеранам) (9.19.5 БДР)</t>
  </si>
  <si>
    <t xml:space="preserve">Расходы Материальная помощь участникам ВОВ (9.19.6 БДР)</t>
  </si>
  <si>
    <t xml:space="preserve">Расходы Материальная помощь пенсионерам ко Дню энергетика (9.19.8 БДР)</t>
  </si>
  <si>
    <t xml:space="preserve">Расходы Другие выплаты неработающим пенсионерам и др. лицам (9.19.12 БДР)</t>
  </si>
  <si>
    <t xml:space="preserve">Расходы на проведение спортивных мероприятий (9.20.4 БДР)</t>
  </si>
  <si>
    <t xml:space="preserve">Расходы на проведение  культурно-просветительных мероприятий (9.20.5 БДР)</t>
  </si>
  <si>
    <t xml:space="preserve">Расходы на отчисления профсоюзу по локальным нормативным актам (9.20.6 БДР)</t>
  </si>
  <si>
    <t xml:space="preserve">Расходы на празднование Дня энергетика и Нового года (9.20.7 БДР)</t>
  </si>
  <si>
    <t xml:space="preserve">Расходы Детские новогодние подарки (9.20.8 БДР)</t>
  </si>
  <si>
    <t xml:space="preserve">Фонд заработной платы непроизводственного характера (9.21 БДР)</t>
  </si>
  <si>
    <t xml:space="preserve">Расходы ДМС и добровольное страхование от несчастных случаев работников непромышленной сферы (9.22 БДР)</t>
  </si>
  <si>
    <t xml:space="preserve">Расходы Судебные издержки (9.27.5 БДР)</t>
  </si>
  <si>
    <t xml:space="preserve">Расходы Издержки по исполнительному производству (9.27.6 БДР)</t>
  </si>
  <si>
    <t xml:space="preserve">Расходы Госпошлины по хозяйственным договорам (9.27.11.1 БДР)</t>
  </si>
  <si>
    <t xml:space="preserve">Расходы Госпошлины, уплачиваемые за предоставление сведений из государственных реестров (9.27.11.2 БДР)</t>
  </si>
  <si>
    <t xml:space="preserve">Расходы Госпошлины, уплачиваемые при подаче любых заявлений в суд (кроме первоначальных исков по хозяйственным договорам) (9.27.11.4 БДР)</t>
  </si>
  <si>
    <t xml:space="preserve">Расходы Госпошлины, уплачиваемые за оформление/переоформление прочих документов (9.27.11.6 БДР)</t>
  </si>
  <si>
    <t xml:space="preserve">Расходы по проведению совещаний, семинаров, конкурсов (9.27.12 БДР)</t>
  </si>
  <si>
    <t xml:space="preserve">Расходы на СМИ, PR (9.27.13 БДР)</t>
  </si>
  <si>
    <t xml:space="preserve">Расходы Услуги типографии и типографская продукция по направлению СМИ и PR (9.27.15 БДР)</t>
  </si>
  <si>
    <t xml:space="preserve">Расходы по ликвидации (списанию) объектов ОС, НЗС (9.27.20 БДР)</t>
  </si>
  <si>
    <t xml:space="preserve">Расходы на содержание непроизводственных объектов (9.27.21 БДР)</t>
  </si>
  <si>
    <t xml:space="preserve">Расходы Списание неликвидных ТМЦ (9.27.23 БДР)</t>
  </si>
  <si>
    <t xml:space="preserve">Расходы Вода питьевая (9.27.24 БДР)</t>
  </si>
  <si>
    <t xml:space="preserve">Расходы Командировочные расходы непроизводственного характера (9.27.25 БДР)</t>
  </si>
  <si>
    <t xml:space="preserve">Расходы Поздравление партнеров - материалы (9.27.27 БДР)</t>
  </si>
  <si>
    <t xml:space="preserve">Расходы Списание ТМЦ непроизводственного характера (9.27.29 БДР)</t>
  </si>
  <si>
    <t xml:space="preserve">Расходы Вознаграждение по агентским и комиссионным договорам (9.27.36 БДР)</t>
  </si>
  <si>
    <t xml:space="preserve">Расходы Услуги оценщиков: оценка имущества, арендной платы, актуализация оценки (9.27.37 БДР)</t>
  </si>
  <si>
    <t xml:space="preserve">Расходы на обучение, включая стипендии, на подготовку и переподготовку работников в штате и вне штата (9.27.38 БДР)</t>
  </si>
  <si>
    <t xml:space="preserve">Расходы Информационно-консультационные услуги непроизводственного назначения (9.27.41 БДР)</t>
  </si>
  <si>
    <t xml:space="preserve">Расходы Страховые взносы на обязательное пенсионное страхование  ПФ РФ (страховая часть) (9.27.42.1 БДР)</t>
  </si>
  <si>
    <t xml:space="preserve">Расходы Страховые взносы на обязательное медицинское страхование ФФОМС (9.27.42.3 БДР)</t>
  </si>
  <si>
    <t xml:space="preserve">Расходы Страховые взносы на обязательное страхование от НС и ПЗ в ФСС (9.27.42.5 БДР)</t>
  </si>
  <si>
    <t xml:space="preserve">Расходы Страховые взносы на случай временной нетрудоспособности и в связи с материнством ФСС (9.27.42.6 БДР)</t>
  </si>
  <si>
    <t xml:space="preserve">Расходы возмещение причиненного ущерба морального и материального по решению суда (9.27.43.2 БДР)</t>
  </si>
  <si>
    <t xml:space="preserve">Прочие другие расходы (9.27.58 БДР)</t>
  </si>
  <si>
    <t xml:space="preserve">Расходы Демонтажные работы ПС не признанные в капитальных вложениях (9.27.89 БДР)</t>
  </si>
  <si>
    <t>5.1.ПР</t>
  </si>
  <si>
    <t>5.1.КС</t>
  </si>
  <si>
    <t xml:space="preserve">Расходы на аренду жилья (9.18 БДР)</t>
  </si>
  <si>
    <t xml:space="preserve">Расходы Ведение реестра акционеров (9.25.3 БДР)</t>
  </si>
  <si>
    <t xml:space="preserve">Расходы дополнительные связанные с выпуском и размещением  ЦБ (9.25.5 БДР)</t>
  </si>
  <si>
    <t xml:space="preserve">Расходы по включению и нахождению ЦБ Эмитента в котировальных списках  российских фондовых бирж (9.25.6 БДР)</t>
  </si>
  <si>
    <t xml:space="preserve">Расходы корпоративного характера на проведение общих собраний акционеров и изготовление годового отчета (9.26.2 БДР)</t>
  </si>
  <si>
    <t xml:space="preserve">Расходы Членские взносы в НП и иные организации (9.27.3 БДР)</t>
  </si>
  <si>
    <t xml:space="preserve">Расходы от переоценки финансовых вложений по текущей рыночной стоимости (9.27.10 БДР)</t>
  </si>
  <si>
    <t xml:space="preserve">Расходы на услуги трансфера (9.27.18 БДР)</t>
  </si>
  <si>
    <t xml:space="preserve">Расходы Услуги транспорта непроизводственного характера (9.27.30 БДР)</t>
  </si>
  <si>
    <t xml:space="preserve">Расходы на услуги рейтинговых агентств (9.27.67 БДР)</t>
  </si>
  <si>
    <t xml:space="preserve">5.2                 </t>
  </si>
  <si>
    <t>5.2.РСК</t>
  </si>
  <si>
    <t>5.2.ПР</t>
  </si>
  <si>
    <t>5.2.КС</t>
  </si>
  <si>
    <t xml:space="preserve">5.3                 </t>
  </si>
  <si>
    <t xml:space="preserve">5.3.1               </t>
  </si>
  <si>
    <t>5.3.1.РСК</t>
  </si>
  <si>
    <t>5.3.1.ПР</t>
  </si>
  <si>
    <t>5.3.1.КС</t>
  </si>
  <si>
    <t xml:space="preserve">5.3.2               </t>
  </si>
  <si>
    <t>5.3.2.РСК</t>
  </si>
  <si>
    <t>5.3.2.ПР</t>
  </si>
  <si>
    <t>5.3.2.КС</t>
  </si>
  <si>
    <t xml:space="preserve">5.4                 </t>
  </si>
  <si>
    <t>5.4.РСК</t>
  </si>
  <si>
    <t>5.4.ПР</t>
  </si>
  <si>
    <t>5.4.КС</t>
  </si>
  <si>
    <t>5.4.2.РСК</t>
  </si>
  <si>
    <t>5.4.2.ПР</t>
  </si>
  <si>
    <t>5.4.2.КС</t>
  </si>
  <si>
    <t xml:space="preserve">6.                  </t>
  </si>
  <si>
    <t xml:space="preserve">Управленческие расходы ИА                                                                                                                             </t>
  </si>
  <si>
    <t xml:space="preserve">6.1                 </t>
  </si>
  <si>
    <t>6.1.РСК</t>
  </si>
  <si>
    <t>6.1.ПР</t>
  </si>
  <si>
    <t>6.1.КС</t>
  </si>
  <si>
    <t xml:space="preserve">Услуги подрядчиков по ремонту оргтехники (2.2.1.2.9 БДР)</t>
  </si>
  <si>
    <t xml:space="preserve">Услуги аудиторские (обязательный аудит) (2.14.2.5.1 БДР)</t>
  </si>
  <si>
    <t xml:space="preserve">Услуги консультационные - трансформация отчетности МСФО, тестирование на обесценение, актуарные расчеты (2.14.2.8.7 БДР)</t>
  </si>
  <si>
    <t xml:space="preserve">Услуги консультационные - другие (2.14.2.8.12 БДР)</t>
  </si>
  <si>
    <t xml:space="preserve">Расходы на публичное раскрытие информации (2.14.2.13.1 БДР)</t>
  </si>
  <si>
    <t xml:space="preserve">Услуги переводчиков, не состоящих в штате организации (2.14.2.14.18 БДР)</t>
  </si>
  <si>
    <t xml:space="preserve">Представительские расходы (2.14.3.3 БДР)</t>
  </si>
  <si>
    <t xml:space="preserve">Аренда недвижимого имущества (административно-хозяйственного назначения) (2.14.4.4 БДР)</t>
  </si>
  <si>
    <t xml:space="preserve">Страхование гражданской ответственности за причинение вреда третьим лицам (2.14.7.4 БДР)</t>
  </si>
  <si>
    <t xml:space="preserve">Страхование ответственности директоров и должностных лиц  (2.14.7.12 БДР)</t>
  </si>
  <si>
    <t xml:space="preserve">Услуги курьерские по доставке корреспонденции (2.14.11.10 БДР)</t>
  </si>
  <si>
    <t xml:space="preserve">Вознаграждения членам СД и корпоративного секретаря (2.14.11.20 БДР)</t>
  </si>
  <si>
    <t xml:space="preserve">Вознаграждения членам комитетов при СД и секретаря комитетов (2.14.11.21 БДР)</t>
  </si>
  <si>
    <t xml:space="preserve">Вознаграждения членам ревизионной комиссии (2.14.11.22 БДР)</t>
  </si>
  <si>
    <t xml:space="preserve">Компенсация командировочных расходов членам совета директоров (2.14.11.25 БДР)</t>
  </si>
  <si>
    <t xml:space="preserve">6.2                 </t>
  </si>
  <si>
    <t>6.2.РСК</t>
  </si>
  <si>
    <t>6.2.ПР</t>
  </si>
  <si>
    <t>6.2.КС</t>
  </si>
  <si>
    <t xml:space="preserve">6.3                 </t>
  </si>
  <si>
    <t xml:space="preserve">6.3.1               </t>
  </si>
  <si>
    <t>6.3.1.РСК</t>
  </si>
  <si>
    <t>6.3.1.ПР</t>
  </si>
  <si>
    <t>6.3.1.КС</t>
  </si>
  <si>
    <t xml:space="preserve">6.3.2               </t>
  </si>
  <si>
    <t>6.3.2.РСК</t>
  </si>
  <si>
    <t>6.3.2.ПР</t>
  </si>
  <si>
    <t>6.3.2.КС</t>
  </si>
  <si>
    <t xml:space="preserve">6.4                 </t>
  </si>
  <si>
    <t>6.4.РСК</t>
  </si>
  <si>
    <t>6.4.ПР</t>
  </si>
  <si>
    <t>6.4.КС</t>
  </si>
  <si>
    <t>6.4.2.РСК</t>
  </si>
  <si>
    <t>6.4.2.ПР</t>
  </si>
  <si>
    <t>6.4.2.КС</t>
  </si>
  <si>
    <t xml:space="preserve">7.                  </t>
  </si>
  <si>
    <t xml:space="preserve">Комерческие расходы                                                                                                                                   </t>
  </si>
  <si>
    <t xml:space="preserve">7.1                 </t>
  </si>
  <si>
    <t>7.1.РСК</t>
  </si>
  <si>
    <t>7.1.ПР</t>
  </si>
  <si>
    <t>7.1.КС</t>
  </si>
  <si>
    <t xml:space="preserve">7.2                 </t>
  </si>
  <si>
    <t>7.2.РСК</t>
  </si>
  <si>
    <t>7.2.ПР</t>
  </si>
  <si>
    <t>7.2.КС</t>
  </si>
  <si>
    <t xml:space="preserve">7.3                 </t>
  </si>
  <si>
    <t xml:space="preserve">7.3.1               </t>
  </si>
  <si>
    <t>7.3.1.РСК</t>
  </si>
  <si>
    <t>7.3.1.ПР</t>
  </si>
  <si>
    <t>7.3.1.КС</t>
  </si>
  <si>
    <t xml:space="preserve">7.3.2               </t>
  </si>
  <si>
    <t>7.3.2.РСК</t>
  </si>
  <si>
    <t>7.3.2.ПР</t>
  </si>
  <si>
    <t>7.3.2.КС</t>
  </si>
  <si>
    <t xml:space="preserve">7.4.                </t>
  </si>
  <si>
    <t>7.4.РСК</t>
  </si>
  <si>
    <t>7.4.ПР</t>
  </si>
  <si>
    <t>7.4.КС</t>
  </si>
  <si>
    <t>7.4.2.РСК</t>
  </si>
  <si>
    <t>7.4.2.ПР</t>
  </si>
  <si>
    <t>7.4.2КС</t>
  </si>
  <si>
    <t xml:space="preserve">8.                  </t>
  </si>
  <si>
    <t xml:space="preserve">Проценты к получению                                                                                                                                  </t>
  </si>
  <si>
    <t xml:space="preserve">8.1                 </t>
  </si>
  <si>
    <t>8.1.РСК</t>
  </si>
  <si>
    <t xml:space="preserve">Доходы Проценты за пользование чужими денежными средствами по соглашениям о реструктуризации задолженности (6.7 БДР)</t>
  </si>
  <si>
    <t>8.1.ПР</t>
  </si>
  <si>
    <t>8.1.КС</t>
  </si>
  <si>
    <t xml:space="preserve">8.2                 </t>
  </si>
  <si>
    <t>8.2.РСК</t>
  </si>
  <si>
    <t>8.2.ПР</t>
  </si>
  <si>
    <t>8.2.КС</t>
  </si>
  <si>
    <t xml:space="preserve">8.3                 </t>
  </si>
  <si>
    <t xml:space="preserve">8.3.1               </t>
  </si>
  <si>
    <t>8.3.1.РСК</t>
  </si>
  <si>
    <t xml:space="preserve">Доходы (проценты), начисляемые на остатки средств на счетах (6.3 БДР)</t>
  </si>
  <si>
    <t>8.3.1.ПР</t>
  </si>
  <si>
    <t>8.3.1.КС</t>
  </si>
  <si>
    <t xml:space="preserve">8.3.2               </t>
  </si>
  <si>
    <t>8.3.2.РСК</t>
  </si>
  <si>
    <t>8.3.2.ПР</t>
  </si>
  <si>
    <t>8.3.2.КС</t>
  </si>
  <si>
    <t xml:space="preserve">8.4                 </t>
  </si>
  <si>
    <t>8.4.РСК</t>
  </si>
  <si>
    <t>8.4.ПР</t>
  </si>
  <si>
    <t>8.4.КС</t>
  </si>
  <si>
    <t>8.4.2.РСК</t>
  </si>
  <si>
    <t>8.4.2.ПР</t>
  </si>
  <si>
    <t>8.4.2.КС</t>
  </si>
  <si>
    <t xml:space="preserve">9.                  </t>
  </si>
  <si>
    <t xml:space="preserve">Проценты к уплате                                                                                                                                     </t>
  </si>
  <si>
    <t xml:space="preserve">9.1                 </t>
  </si>
  <si>
    <t>9.1.РСК</t>
  </si>
  <si>
    <t xml:space="preserve">Расходы Проценты по долгосрочным кредитам (7.2 БДР)</t>
  </si>
  <si>
    <t xml:space="preserve">Расходы Проценты по долгосрочным прочим займам (7.3 БДР)</t>
  </si>
  <si>
    <t xml:space="preserve">Расходы Проценты по краткосрочным кредитам (7.4 БДР)</t>
  </si>
  <si>
    <t xml:space="preserve">Расходы Проценты по краткосрочным займам (7.5 БДР)</t>
  </si>
  <si>
    <t xml:space="preserve">Расходы Проценты ППА (7.10 БДР)</t>
  </si>
  <si>
    <t>9.1.ПР</t>
  </si>
  <si>
    <t>9.1.КС</t>
  </si>
  <si>
    <t xml:space="preserve">9.2                 </t>
  </si>
  <si>
    <t>9.2.РСК</t>
  </si>
  <si>
    <t>9.2.ПР</t>
  </si>
  <si>
    <t>9.2.КС</t>
  </si>
  <si>
    <t xml:space="preserve">9.3                 </t>
  </si>
  <si>
    <t xml:space="preserve">9.3.1               </t>
  </si>
  <si>
    <t>9.3.1.РСК</t>
  </si>
  <si>
    <t>9.3.1.ПР</t>
  </si>
  <si>
    <t>9.3.1.КС</t>
  </si>
  <si>
    <t xml:space="preserve">9.3.2               </t>
  </si>
  <si>
    <t>9.3.2.РСК</t>
  </si>
  <si>
    <t>9.3.2.ПР</t>
  </si>
  <si>
    <t>9.3.2.КС</t>
  </si>
  <si>
    <t xml:space="preserve">9.4                 </t>
  </si>
  <si>
    <t>9.4.РСК</t>
  </si>
  <si>
    <t>9.4.ПР</t>
  </si>
  <si>
    <t>9.4.КС</t>
  </si>
  <si>
    <t>9.4.2.РСК</t>
  </si>
  <si>
    <t>9.4.2.ПР</t>
  </si>
  <si>
    <t>9.4.2.КС</t>
  </si>
  <si>
    <t xml:space="preserve">10.                 </t>
  </si>
  <si>
    <t xml:space="preserve">Управленческая прибыль до н/о РСК с учетом ИА                                                                                                         </t>
  </si>
  <si>
    <t xml:space="preserve">11.                 </t>
  </si>
  <si>
    <t xml:space="preserve">Налог на прибыль и иные аналогичные платежи                                                                                                           </t>
  </si>
  <si>
    <t xml:space="preserve">11.1                </t>
  </si>
  <si>
    <t xml:space="preserve">Условный доход/расход                                                                                                                                 </t>
  </si>
  <si>
    <t xml:space="preserve">11.2                </t>
  </si>
  <si>
    <t xml:space="preserve">Постоянное налоговое обязательство                                                                                                                    </t>
  </si>
  <si>
    <t xml:space="preserve">Постоянное налоговое обязательство (11.01 БДР)</t>
  </si>
  <si>
    <t xml:space="preserve">Изменения отложенных налоговых обязательств (11.03 БДР)</t>
  </si>
  <si>
    <t xml:space="preserve">Изменения отложенных налоговых активов (11.04 БДР)</t>
  </si>
  <si>
    <t xml:space="preserve">12.                 </t>
  </si>
  <si>
    <t xml:space="preserve">Чистая прибыль                                                                                                                                        </t>
  </si>
  <si>
    <t>12.4</t>
  </si>
  <si>
    <t>12.4.1</t>
  </si>
  <si>
    <t>12.4.2</t>
  </si>
  <si>
    <t>ОПиУ</t>
  </si>
  <si>
    <t xml:space="preserve">2023 г.</t>
  </si>
  <si>
    <t>Кубаньэнерго</t>
  </si>
  <si>
    <t xml:space="preserve">ИА ЕОИ</t>
  </si>
  <si>
    <t xml:space="preserve">Всего по ПАО "Россети Юг"</t>
  </si>
  <si>
    <t xml:space="preserve">ИА - справочно</t>
  </si>
  <si>
    <t xml:space="preserve">Статья доходов и расходов</t>
  </si>
  <si>
    <t xml:space="preserve">Строка доп формата</t>
  </si>
  <si>
    <t xml:space="preserve">Другие прочие услуги по прочей деятельности (1.3.1.25.4 БДР)</t>
  </si>
  <si>
    <t xml:space="preserve">Материалы для оргтехники (ремонт) (2.1.4.4.9 БДР)</t>
  </si>
  <si>
    <t xml:space="preserve">Услуги подрядчиков по ремонту прочих технических средств (2.2.1.2.10 БДР)</t>
  </si>
  <si>
    <t xml:space="preserve">Страховые взносы на обязательное пенсионное страхование ПФ РФ (накопительная часть) (2.11.2.1 БДР)</t>
  </si>
  <si>
    <t xml:space="preserve">Страховые взносы на обязательное пенсионное страхование ПФ РФ (накопительная часть) (резерв на выплату вознаграждений по итогам года) (2.11.2.2 БДР)</t>
  </si>
  <si>
    <t xml:space="preserve">Страховые взносы на обязательное пенсионное страхование ПФ РФ (накопительная часть) (резерв на выплату вознаграждений по итогам квартала) (2.11.2.3 БДР)</t>
  </si>
  <si>
    <t xml:space="preserve">Страховые взносы на обязательное пенсионное страхование ПФ РФ (накопительная часть) (резерв на выплату вознаграждений по итогам месяца) (2.11.2.4 БДР)</t>
  </si>
  <si>
    <t xml:space="preserve">Страховые взносы на обязательное пенсионное страхование ПФ РФ (накопительная часть) (резерв на оплату отпусков) (2.11.2.5 БДР)</t>
  </si>
  <si>
    <t xml:space="preserve">Услуги консультационные - по расчету норматива потерь и контролю за его соблюдением (2.14.2.8.11 БДР)</t>
  </si>
  <si>
    <t xml:space="preserve">Затраты по управлению собственностью - затраты на гос.регистрацию прав (аренды) на земельные участки (2.14.11.1.4 БДР)</t>
  </si>
  <si>
    <t xml:space="preserve">Услуги МФЦ по приему заявок (ТП) (2.14.2.14.20 БДР)</t>
  </si>
  <si>
    <t xml:space="preserve">Доходы Возмещение затрат по обучению (8.48 БДР)</t>
  </si>
  <si>
    <t xml:space="preserve">Расходы Страховые взносы на обязательное пенсионное страхование  ПФ РФ (накопительная часть) (9.27.42.2 БДР)</t>
  </si>
  <si>
    <t xml:space="preserve">Расходы возмещение фактических затрат при перемещении объектов электросетевого хозяйства (9.27.43.4 БДР)</t>
  </si>
  <si>
    <t xml:space="preserve">Расходы на профориентацию студентов и школьников (9.27.87 БДР)</t>
  </si>
  <si>
    <t xml:space="preserve">Расходы организационно-хозяйственного характера на проведение общего собрания акционеров (9.26.1 БДР)</t>
  </si>
  <si>
    <t xml:space="preserve">Расходы Публикации в СМИ о проведении собрания акционеров (9.26.3 БДР)</t>
  </si>
  <si>
    <t xml:space="preserve">Расходы на благотворительность (9.27.8 БДР)</t>
  </si>
  <si>
    <t xml:space="preserve">Услуги аудиторские прочие (2.14.2.5.4 БДР)</t>
  </si>
  <si>
    <t xml:space="preserve">Услуги консультационные - финансовые и бухгалтерские консультации (кроме консультаций в области МСФО) (2.14.2.8.8 БДР)</t>
  </si>
  <si>
    <t xml:space="preserve">Компенсация командировочных расходов членам ревизионной комиссии (2.14.11.24 БДР)</t>
  </si>
  <si>
    <t xml:space="preserve">сырье и материалы</t>
  </si>
  <si>
    <t xml:space="preserve">Услуги произ.хар.</t>
  </si>
  <si>
    <t>аренда</t>
  </si>
  <si>
    <t>ТЦА</t>
  </si>
  <si>
    <t>сб/ст</t>
  </si>
  <si>
    <t xml:space="preserve">прочие расх РСК</t>
  </si>
  <si>
    <t xml:space="preserve">сальдо прочих ИА</t>
  </si>
  <si>
    <t xml:space="preserve">ПАО «Россети Юг"-"Астраханьэнерго"</t>
  </si>
  <si>
    <t xml:space="preserve">1 кв
2022 года</t>
  </si>
  <si>
    <t xml:space="preserve">1 пг 
2022 года</t>
  </si>
  <si>
    <t xml:space="preserve">9 мес
2022 года
</t>
  </si>
  <si>
    <t xml:space="preserve">2022 год 
(факт)</t>
  </si>
  <si>
    <t>передача</t>
  </si>
  <si>
    <t xml:space="preserve">доля на передачу  по НВВ</t>
  </si>
  <si>
    <t xml:space="preserve">Фактический индекс инфляции за 2022 год</t>
  </si>
  <si>
    <t xml:space="preserve">Фактический объем условных единиц за 2022 год</t>
  </si>
  <si>
    <t xml:space="preserve">НВВ в части содержания электрических сетей, установленная на 2022 год </t>
  </si>
  <si>
    <t xml:space="preserve">Фактический объем выручки за услуги по передаче электрической энергии в части содержания электрических сетей за 2022 год </t>
  </si>
  <si>
    <t xml:space="preserve">1 полугодие Факт 2022</t>
  </si>
  <si>
    <t xml:space="preserve">Пересчет выручки по одноставке факт 2022</t>
  </si>
  <si>
    <t xml:space="preserve">Приведенный факт 2022</t>
  </si>
  <si>
    <t xml:space="preserve">1 полугодие по 46-ээ
с учета кор-ки </t>
  </si>
  <si>
    <t xml:space="preserve">5 месяцев (июль-ноябрь)Факт 2022</t>
  </si>
  <si>
    <t xml:space="preserve">5 мес. (июль-ноябрь) 2022</t>
  </si>
  <si>
    <t xml:space="preserve">5 мес. по 46-ээ с учетом корректировки </t>
  </si>
  <si>
    <t>7=4*5*5мес/1000</t>
  </si>
  <si>
    <t xml:space="preserve">ИТОГО 5 месяцев (июль-ноябрь) 2022</t>
  </si>
  <si>
    <t xml:space="preserve">декабрь факт 2022</t>
  </si>
  <si>
    <t xml:space="preserve">Пересчет выручки по одноставке факт декабрь 2022</t>
  </si>
  <si>
    <t xml:space="preserve">Приведенный факт декабрь 2022</t>
  </si>
  <si>
    <t xml:space="preserve">2 полугодие (декабрь)</t>
  </si>
  <si>
    <t xml:space="preserve">2 полугодие (декабрь) по 46-ээ
с учетом корректировки</t>
  </si>
  <si>
    <t>7=4*5/1000</t>
  </si>
  <si>
    <t xml:space="preserve">ИТОГО декабрь 2022</t>
  </si>
  <si>
    <t xml:space="preserve">2 полугодие Факт 2022</t>
  </si>
  <si>
    <t xml:space="preserve">Пересчет выручки по одноставке факт  2022</t>
  </si>
  <si>
    <t xml:space="preserve">2 полугодие по 46-ээ
с учетом корректировки</t>
  </si>
  <si>
    <t xml:space="preserve">ИТОГО 2 полугодие 2022</t>
  </si>
  <si>
    <t xml:space="preserve">Предложения на 2023 </t>
  </si>
  <si>
    <t xml:space="preserve">I полугодие 2024</t>
  </si>
  <si>
    <t xml:space="preserve">II полугодие 2024</t>
  </si>
  <si>
    <t xml:space="preserve">факт 2022</t>
  </si>
  <si>
    <t xml:space="preserve">Заявка 2024</t>
  </si>
  <si>
    <t xml:space="preserve">ПО факт 2022</t>
  </si>
  <si>
    <t xml:space="preserve">Структура 2024 года под факт 2022 года</t>
  </si>
  <si>
    <t xml:space="preserve">ПО план 2024</t>
  </si>
  <si>
    <t xml:space="preserve">Предложения на 2024 </t>
  </si>
  <si>
    <t xml:space="preserve">Возмещение по Кассации ТБР 2021</t>
  </si>
  <si>
    <t>БДР_план</t>
  </si>
  <si>
    <t xml:space="preserve">Группа строк доп формата: </t>
  </si>
  <si>
    <t xml:space="preserve">АФМ дата получения остатков: 01.01.2022 0:00:00</t>
  </si>
  <si>
    <t xml:space="preserve">Фиксация слева: 0,002</t>
  </si>
  <si>
    <t xml:space="preserve">Статья бюджета</t>
  </si>
  <si>
    <t xml:space="preserve">Объект управленческого учета</t>
  </si>
  <si>
    <t xml:space="preserve">2022 г.</t>
  </si>
  <si>
    <t>Сумма(тыс.р)</t>
  </si>
  <si>
    <t xml:space="preserve">Сумма БДРФакт</t>
  </si>
  <si>
    <t xml:space="preserve">Чистая прибыль (убыток) (12 БДР)</t>
  </si>
  <si>
    <t xml:space="preserve">Прибыль (убыток) до налогообложения (10 БДР)</t>
  </si>
  <si>
    <t xml:space="preserve">Прибыль от продаж (5 БДР)</t>
  </si>
  <si>
    <t xml:space="preserve">Затраты (себестоимость, управленческие и коммерческие) (2 БДР)</t>
  </si>
  <si>
    <t xml:space="preserve">Материальные затраты (2.1 БДР)</t>
  </si>
  <si>
    <t xml:space="preserve">Сырьё и материалы (2.1.4 БДР)</t>
  </si>
  <si>
    <t xml:space="preserve">ГСМ (2.1.4.1 БДР)</t>
  </si>
  <si>
    <t xml:space="preserve">Управление сетью 522-ФЗ</t>
  </si>
  <si>
    <t xml:space="preserve">Материалы на техобслуживание (2.1.4.3 БДР)</t>
  </si>
  <si>
    <t xml:space="preserve">Прочие материалы (2.1.4.5 БДР)</t>
  </si>
  <si>
    <t xml:space="preserve">Работы и услуги производственного характера (сторонних организаций) (2.2 БДР)</t>
  </si>
  <si>
    <t xml:space="preserve">Транспортные услуги (2.2.2 БДР)</t>
  </si>
  <si>
    <t xml:space="preserve">Фонд оплаты труда (2.3.I БДР)</t>
  </si>
  <si>
    <t xml:space="preserve">Резервы в части ФОТ (2.10 БДР)</t>
  </si>
  <si>
    <t xml:space="preserve">Страховые взносы (2.11 БДР)</t>
  </si>
  <si>
    <t xml:space="preserve">Страховые взносы с учетом резервов на обязательное пенсионное страхование ПФ РФ (страховая часть) (2.11.1. БДР)</t>
  </si>
  <si>
    <t xml:space="preserve">Страховые взносы с учетом резервов на ОМС ФФОМС (2.11.3. БДР)</t>
  </si>
  <si>
    <t xml:space="preserve">Страховые взносы с учетом резервов на обязательное страхование от НС и ПЗ в ФСС (2.11.5. БДР)</t>
  </si>
  <si>
    <t xml:space="preserve">Страховые взносы с учетом резервов на случай временной нетрудоспособности и в связи с материнством ФСС (2.11.6. БДР)</t>
  </si>
  <si>
    <t xml:space="preserve">Амортизация активов (2.13 БДР)</t>
  </si>
  <si>
    <t xml:space="preserve">Прочие затраты (2.14 БДР)</t>
  </si>
  <si>
    <t xml:space="preserve">Услуги сторонних организаций (2.14.2 БДР)</t>
  </si>
  <si>
    <t xml:space="preserve">Прочие работы и услуги сторонних организаций (2.14.2.14 БДР)</t>
  </si>
  <si>
    <t xml:space="preserve">Командировочные и представительские затраты (2.14.3 БДР)</t>
  </si>
  <si>
    <t xml:space="preserve">Командировочные производственного назначения (2.14.3.2 БДР)</t>
  </si>
  <si>
    <t xml:space="preserve">Затраты по страхованию (2.14.7 БДР)</t>
  </si>
  <si>
    <t xml:space="preserve">Налоги и сборы (2.14.8 БДР)</t>
  </si>
  <si>
    <t xml:space="preserve">Другие затраты (2.14.11 БДР)</t>
  </si>
  <si>
    <t xml:space="preserve">Затраты по охране труда (2.14.11.6 БДР)</t>
  </si>
  <si>
    <t xml:space="preserve">Расчет суммы резерва по сомнительным долгам в соответствии с пунктом 30 Основ ценообразования по факту 2022 года и плану на 2024 год  </t>
  </si>
  <si>
    <t xml:space="preserve">Статья бюджета В группе "Затраты (себестоимость, управленческие и коммерческие) (2 БДР)" И
Территориальная принадлежность В группе "АЭ" И
Объект управленческого учета В группе из списка "Управление сетью 522-ФЗ" И
Вид деятельности В группе из списка "Передача электроэнергии" И
АФМ_Отбор_Ресурсы</t>
  </si>
  <si>
    <r>
      <t xml:space="preserve">Показатели, утвержденные 
на базовый период </t>
    </r>
    <r>
      <rPr>
        <vertAlign val="superscript"/>
        <sz val="14"/>
        <rFont val="Times New Roman"/>
      </rPr>
      <t xml:space="preserve">1
</t>
    </r>
    <r>
      <rPr>
        <sz val="14"/>
        <rFont val="Times New Roman"/>
      </rPr>
      <t xml:space="preserve">2023 год</t>
    </r>
  </si>
  <si>
    <t xml:space="preserve">Фактические показатели 
за год, предшествующий базовому периоду
2022 год</t>
  </si>
  <si>
    <t xml:space="preserve">Оборотно-сальдовая ведомость по счету 05.01 за 2022 г.</t>
  </si>
  <si>
    <t xml:space="preserve">Выводимые данные:</t>
  </si>
  <si>
    <t xml:space="preserve">БУ (данные бухгалтерского учета)</t>
  </si>
  <si>
    <t xml:space="preserve">Нематериальные активы.ЕКПС Виды НМА и НИОКР Равно "Прочие"</t>
  </si>
  <si>
    <t>Счет</t>
  </si>
  <si>
    <t xml:space="preserve">Сальдо на начало периода</t>
  </si>
  <si>
    <t xml:space="preserve">Обороты за период</t>
  </si>
  <si>
    <t xml:space="preserve">Сальдо на конец периода</t>
  </si>
  <si>
    <t>Подразделение</t>
  </si>
  <si>
    <t>Дебет</t>
  </si>
  <si>
    <t>Кредит</t>
  </si>
  <si>
    <t xml:space="preserve">Нематериальные активы</t>
  </si>
  <si>
    <t>05.01</t>
  </si>
  <si>
    <t xml:space="preserve">Заболдинский район электрических сетей</t>
  </si>
  <si>
    <t xml:space="preserve">Права использования объектов концессии (00000346)</t>
  </si>
  <si>
    <t xml:space="preserve">Права использования объектов концессии (00000349)</t>
  </si>
  <si>
    <t xml:space="preserve">Центральный район электрических сетей</t>
  </si>
  <si>
    <t xml:space="preserve">Права использования объектов концессии (00007404)</t>
  </si>
  <si>
    <t xml:space="preserve">Права использования объектов концессии (00016849)</t>
  </si>
  <si>
    <t xml:space="preserve">Права использования объектов концессии (00016851)</t>
  </si>
  <si>
    <t xml:space="preserve">Права использования объектов концессии (00016852)</t>
  </si>
  <si>
    <t xml:space="preserve">Права использования объектов концессии (00016853)</t>
  </si>
  <si>
    <t xml:space="preserve">Права использования объектов концессии (00016854)</t>
  </si>
  <si>
    <t xml:space="preserve">Права использования объектов концессии (00016855)</t>
  </si>
  <si>
    <t xml:space="preserve">Права использования объектов концессии (00016856)</t>
  </si>
  <si>
    <t xml:space="preserve">Права использования объектов концессии (00016857)</t>
  </si>
  <si>
    <t xml:space="preserve">Права использования объектов концессии (00017770)</t>
  </si>
  <si>
    <t xml:space="preserve">Права использования объектов концессии (00017771)</t>
  </si>
  <si>
    <t xml:space="preserve">Расчет среднегодовой стоимости основных производственных фондов</t>
  </si>
  <si>
    <t xml:space="preserve">Стоимость
на начало регулируемого периода</t>
  </si>
  <si>
    <t xml:space="preserve">Ввод основных производственных фондов</t>
  </si>
  <si>
    <t xml:space="preserve">Выбытие основных производственных фондов</t>
  </si>
  <si>
    <t xml:space="preserve">Стоимость
на конец регулируемого периода</t>
  </si>
  <si>
    <t xml:space="preserve">Среднегодовая стоимость</t>
  </si>
  <si>
    <t xml:space="preserve"> Амортизация по Ввод основных производственных фондов 2024</t>
  </si>
  <si>
    <t xml:space="preserve"> Амортизация по Ввод основных производственных фондов 2023</t>
  </si>
  <si>
    <t xml:space="preserve">Амортизация 2024 г. (существующая)</t>
  </si>
  <si>
    <t xml:space="preserve">в том числе на вид деятельности "Передача эл/эн"</t>
  </si>
  <si>
    <t xml:space="preserve">Таблица П1.17.1 МУ 20-э/2</t>
  </si>
  <si>
    <t xml:space="preserve">амортизация 2022 г. всего</t>
  </si>
  <si>
    <t xml:space="preserve">амортизация передача 2022г.</t>
  </si>
  <si>
    <t xml:space="preserve">Подконтрольные  расходы, утвержденные на 2022 год</t>
  </si>
  <si>
    <t xml:space="preserve">факт 2022 риск</t>
  </si>
  <si>
    <t xml:space="preserve">Возмещение по Апелляции ТБР 2022</t>
  </si>
  <si>
    <t xml:space="preserve">Сумма, тыс. руб.</t>
  </si>
  <si>
    <t>________________________________</t>
  </si>
  <si>
    <t xml:space="preserve">Справка по формированию выручки за 2024 год филиала ПАО "Россети Юг" - "Астраханьэнерго" в части прямых потребителей</t>
  </si>
  <si>
    <t xml:space="preserve">1 полугодие 2024
</t>
  </si>
  <si>
    <t xml:space="preserve">2 полугодие 2024</t>
  </si>
  <si>
    <t xml:space="preserve">Корректировка фактических расходов, на выполнение, предусмотренных п. 5 ст. 37 ФЗ  N 35-ФЗ "Об электроэнергетике", обязанностей сетевой организации по обеспечению коммерческого учета электрической энергии (мощности), не относящиеся к капитальным вложениям</t>
  </si>
  <si>
    <t xml:space="preserve">Плановые  расходы, признанные регулирующим органом экономически обоснованными в году i-2, на выполнение, предусмотренных пунктом 5 статьи 37 Федерального закона от 26.03.2003 N 35-ФЗ "Об электроэнергетике", обязанностей сетевой организации по обеспечению коммерческого учета электрической энергии (мощности), не относящиеся к капитальным вложениям</t>
  </si>
  <si>
    <t xml:space="preserve">Фактические  расходы, признанные регулирующим органом экономически обоснованными в году i-2, на выполнение, предусмотренных пунктом 5 статьи 37 Федерального закона от 26.03.2003 N 35-ФЗ "Об электроэнергетике", обязанностей сетевой организации по обеспечению коммерческого учета электрической энергии (мощности), не относящиеся к капитальным вложениям</t>
  </si>
  <si>
    <t xml:space="preserve">1 полугодие 2022</t>
  </si>
  <si>
    <t xml:space="preserve">2 полугодие 2022</t>
  </si>
  <si>
    <t xml:space="preserve">Приложение №1</t>
  </si>
  <si>
    <t xml:space="preserve">к протоколу от 28.03.2023</t>
  </si>
  <si>
    <t xml:space="preserve">Расчет необходимой валовой выручки и тарифа по филиалу ПАО "Россети  Юга" - "Астраханьэнерго"
методом долгосрочной индексации НВВ</t>
  </si>
  <si>
    <t>ед.изм.</t>
  </si>
  <si>
    <t xml:space="preserve">2021 год (принято в тарифах</t>
  </si>
  <si>
    <t xml:space="preserve">2022 год (принято в тарифах, до 1 декбря 2022)</t>
  </si>
  <si>
    <t xml:space="preserve">СПРАВОЧНО: 2022г., скорректированные на ИПЦ 2022 по Прогнозу…ПР (для оценки нового базового уровня)</t>
  </si>
  <si>
    <t xml:space="preserve">отклонения по 2022г. Изза изменения ИПЦ (+;-)</t>
  </si>
  <si>
    <t xml:space="preserve">2023 год (план) данные ТСО</t>
  </si>
  <si>
    <t xml:space="preserve">2023 год (план) оценка РСТ</t>
  </si>
  <si>
    <t xml:space="preserve">темп роста 2023 к 2021 (%)ТСО</t>
  </si>
  <si>
    <t xml:space="preserve">откл.от предл. ТСО по 2023г.(+;-)</t>
  </si>
  <si>
    <t xml:space="preserve">темп роста 2023 к 2021 (%)РСТ</t>
  </si>
  <si>
    <t xml:space="preserve">темп роста 2023 к 2022 привед. К ИПЦ 113,9% (%)РСТ</t>
  </si>
  <si>
    <t xml:space="preserve">темп роста 2023 к утв. На 2022  (%)РСТ</t>
  </si>
  <si>
    <t xml:space="preserve">2023 год (план) оценка РСТ для учета в тарифах 2023 в рамках пределов, с учетом кассации, предписания, аппеляции</t>
  </si>
  <si>
    <t xml:space="preserve">откл. От 2023 без учета пределов.</t>
  </si>
  <si>
    <t xml:space="preserve">2024 год (план) оценка РСТ</t>
  </si>
  <si>
    <t xml:space="preserve">2025 год (план) оценка РСТ</t>
  </si>
  <si>
    <t xml:space="preserve">2026 год (план) оценка РСТ</t>
  </si>
  <si>
    <t xml:space="preserve">2027 год (план) оценка РСТ</t>
  </si>
  <si>
    <t xml:space="preserve">Параметры для расчета подконтрольных расходов</t>
  </si>
  <si>
    <t xml:space="preserve">Расчет подконтрольных расходов</t>
  </si>
  <si>
    <t>1.1.1.1.</t>
  </si>
  <si>
    <t xml:space="preserve">в т.ч. На ремонт</t>
  </si>
  <si>
    <t>1.1.2.1.</t>
  </si>
  <si>
    <t xml:space="preserve">Оплата работ и услуг сторонних организаций, в том числе:</t>
  </si>
  <si>
    <t xml:space="preserve">Расходы на услуги вневедомственной охраны и коммунального хозяйства  в т.ч.:</t>
  </si>
  <si>
    <t xml:space="preserve">Расходы на услуги вневедомственной охраны</t>
  </si>
  <si>
    <t xml:space="preserve">Расходы на услуги  коммунального хозяйств (вода, газ, ТКО, деротезация))</t>
  </si>
  <si>
    <t xml:space="preserve">Транспортные услуги (п.35 заявки на 2023г)</t>
  </si>
  <si>
    <t xml:space="preserve">Прочие услуги сторонних организаций (прил.2.1.)</t>
  </si>
  <si>
    <t xml:space="preserve">Расходы на подготовку кадров, обучение </t>
  </si>
  <si>
    <t xml:space="preserve">Расходы на обеспечение нормальных условий труда и мер по технике безопасности ( папка 68)</t>
  </si>
  <si>
    <t xml:space="preserve">Другие прочие расходы (прил.2.1.)</t>
  </si>
  <si>
    <t xml:space="preserve">Электроэнергия на хоз. Нужды. </t>
  </si>
  <si>
    <t>Теплоэнергия</t>
  </si>
  <si>
    <t>1.3.10</t>
  </si>
  <si>
    <t xml:space="preserve">Выплаты членам Совету директоров и Ревизионной комиссии</t>
  </si>
  <si>
    <r>
      <t xml:space="preserve">Затраты на технологический и ценовой аудит </t>
    </r>
    <r>
      <rPr>
        <sz val="16"/>
        <rFont val="Times New Roman"/>
      </rPr>
      <t xml:space="preserve">(учитывали ранее в НР, на 2023 учтен в составе ПР)</t>
    </r>
  </si>
  <si>
    <t xml:space="preserve">Подконтрольные расходы из прибыли (прил.2.1.)</t>
  </si>
  <si>
    <t xml:space="preserve">ИТОГО подконтрольные расходы, в т.ч.:</t>
  </si>
  <si>
    <t xml:space="preserve">без учета ФОТ ( справочная информация)</t>
  </si>
  <si>
    <t xml:space="preserve">РАСЧЕТ неподконтрольных расходов</t>
  </si>
  <si>
    <t>2.1.1.</t>
  </si>
  <si>
    <t xml:space="preserve">Оплата услуг ПАО "ФСК ЕЭС" 1 полугодие</t>
  </si>
  <si>
    <t>2.1.2.</t>
  </si>
  <si>
    <t xml:space="preserve">Оплата услуг ПАО "ФСК ЕЭС" 2 полугодие</t>
  </si>
  <si>
    <t xml:space="preserve">Теплоэнергия </t>
  </si>
  <si>
    <t xml:space="preserve">транспортный налог </t>
  </si>
  <si>
    <t xml:space="preserve">Страховые взносы(отчисления на социальные нужды )в т.ч. От несчаст.случаев</t>
  </si>
  <si>
    <t xml:space="preserve">Прочие неподконтрольные расходы (прил.3.) (межев., кадастр.учет и т.п)</t>
  </si>
  <si>
    <t xml:space="preserve">Амортизация всего, в т.ч.:</t>
  </si>
  <si>
    <t xml:space="preserve">по собственным объектам и объектам консолидации</t>
  </si>
  <si>
    <t xml:space="preserve">по арендованному имуществу</t>
  </si>
  <si>
    <t xml:space="preserve">Прибыль на развитие</t>
  </si>
  <si>
    <t>2.14.</t>
  </si>
  <si>
    <t>Концессия</t>
  </si>
  <si>
    <r>
      <t xml:space="preserve">Резерв по сомнительным долгам по п.30 ПП 1178 (1,5% от прямых договоров) п</t>
    </r>
    <r>
      <rPr>
        <sz val="18"/>
        <rFont val="Times New Roman"/>
      </rPr>
      <t xml:space="preserve">.80, допзаявка пояснит.стр.403-404, папка №6"Прочие обосновыв".п.3.</t>
    </r>
  </si>
  <si>
    <t xml:space="preserve">Услуги ТСО всего, в т.ч.:</t>
  </si>
  <si>
    <t>2.17.1.</t>
  </si>
  <si>
    <t xml:space="preserve">на оплату потерь</t>
  </si>
  <si>
    <t>2.17.2.</t>
  </si>
  <si>
    <t xml:space="preserve">на содержание сетей</t>
  </si>
  <si>
    <t>.</t>
  </si>
  <si>
    <t xml:space="preserve">Расходы на COVID (  маски, антисептики  планир. На 2023г. Учтены в составе ПР)</t>
  </si>
  <si>
    <t xml:space="preserve">ИТОГО неподконтрольные котловые расходы ( с учетом содержания смежных ТСО)</t>
  </si>
  <si>
    <t xml:space="preserve">ИТОГО неподконтрольные расходы филиала ПАО "Россети Юг"-"Астраханьэнерго" (без ТСО)</t>
  </si>
  <si>
    <t xml:space="preserve">ИТОГО неподконтрольные расходы филиала ПАО "Россети Юг"-"Астраханьэнерго" (без ТСО и ФСК)</t>
  </si>
  <si>
    <t xml:space="preserve">Корректировкии НВВ, выпадающие (излишне полученные) доходы</t>
  </si>
  <si>
    <t xml:space="preserve">Корректировка на основе фактических данных (неподконтр.расходов , НВВ на содерж.) с ИПЦ</t>
  </si>
  <si>
    <t>3.2.1.</t>
  </si>
  <si>
    <t xml:space="preserve">кор-ка по ПО </t>
  </si>
  <si>
    <t>3.2.2.</t>
  </si>
  <si>
    <t xml:space="preserve">кор-ка по НВВ содер.</t>
  </si>
  <si>
    <t>3.2.3.</t>
  </si>
  <si>
    <t xml:space="preserve">кор-ка неподконтрольных расходов</t>
  </si>
  <si>
    <t>3.2.4.</t>
  </si>
  <si>
    <t xml:space="preserve">кор-ка подконтр.</t>
  </si>
  <si>
    <t xml:space="preserve">Экономия от снижения технологического расхода (потерь) при переходе с RAB</t>
  </si>
  <si>
    <t>3.9.</t>
  </si>
  <si>
    <r>
      <t xml:space="preserve">Корректировка НВВ с учетом изменения полезного отпуска </t>
    </r>
    <r>
      <rPr>
        <sz val="16"/>
        <color theme="0"/>
        <rFont val="Times New Roman"/>
      </rPr>
      <t xml:space="preserve">и тарифа покупки потерь</t>
    </r>
  </si>
  <si>
    <t>3.10.</t>
  </si>
  <si>
    <t xml:space="preserve">Экономия от снижения технологического расхода (потерь) п.34.2. Основ... </t>
  </si>
  <si>
    <t>3.11.</t>
  </si>
  <si>
    <t xml:space="preserve">Корректировка НВВ по факту 2019 года</t>
  </si>
  <si>
    <t>3.12.</t>
  </si>
  <si>
    <t xml:space="preserve">Корректировка НВВ по во исполнение решений суда </t>
  </si>
  <si>
    <t>3.13.</t>
  </si>
  <si>
    <t xml:space="preserve">Корректировка НВВ по во исполнение кассационного определения от 29.12.2022 (правки с 2023 года)</t>
  </si>
  <si>
    <t>3.14.</t>
  </si>
  <si>
    <t xml:space="preserve">Корректировка НВВ по во исполнение Предписания ФАС РФ от 10.02.2022 № СП/9713/23</t>
  </si>
  <si>
    <t>3.15.</t>
  </si>
  <si>
    <t xml:space="preserve">Корректировка НВВ по во исполнение аппеляционного опеделения (по иску к 2022г.)</t>
  </si>
  <si>
    <t xml:space="preserve">ИТОГО НВВ на содержание сетей (КОТЕЛ)</t>
  </si>
  <si>
    <t xml:space="preserve">в т.ч. НВВ на содержание по филиалу ПАО "Россети Юг"-"Астраханьэнерго" (без ТСО на содерж.)</t>
  </si>
  <si>
    <t xml:space="preserve">в т.ч. НВВ на содержание по филиалу ПАО "Россети Юг"-"Астраханьэнерго" (без ТСО на содерж. И ФСК)</t>
  </si>
  <si>
    <r>
      <t xml:space="preserve">Покупка электроэнергии в целях компенсации потерь </t>
    </r>
    <r>
      <rPr>
        <sz val="18"/>
        <rFont val="Times New Roman"/>
      </rPr>
      <t xml:space="preserve">(по филиалу ПАО "МРСК Юга"-"Астраханьэнерго")</t>
    </r>
  </si>
  <si>
    <t xml:space="preserve">Тариф на покупку потерь (по филиалу)</t>
  </si>
  <si>
    <t xml:space="preserve">Норматив (уровень) технологического расхода (потерь) электроэнергии </t>
  </si>
  <si>
    <t xml:space="preserve">Расходы из экономии потерь (п.34.3Основ…) для сходимости  по НВВ на потери</t>
  </si>
  <si>
    <t xml:space="preserve">Итого расходов на оплату потерь (КОТЕЛ)</t>
  </si>
  <si>
    <t xml:space="preserve">ВСЕГО ЭОТ НВВ НА  ПЕРЕДАЧУ  КОТЕЛ (с потерями)</t>
  </si>
  <si>
    <t xml:space="preserve">в т.ч. НВВ на передачу по филиалу </t>
  </si>
  <si>
    <t xml:space="preserve">Расчетная предпринимательская прибыль от ЭОТ(не более 5% от НВВ на передачу)</t>
  </si>
  <si>
    <t xml:space="preserve">доля РПП от НВВ на передачу</t>
  </si>
  <si>
    <t xml:space="preserve">ИТОГО ЭО НВВ для расчета котловых тарифов с РПП</t>
  </si>
  <si>
    <t xml:space="preserve">ЭОТариф на передачу котловой (средний)</t>
  </si>
  <si>
    <t>руб./тыс.кВт*ч</t>
  </si>
  <si>
    <t xml:space="preserve">темп роста к предыдущему периоду</t>
  </si>
  <si>
    <t xml:space="preserve">ВСЕГО  НВВ НА  ПЕРЕДАЧУ  КОТЕЛ (с потерями) в рамках пределов (15,5% прочие на 2023 год), с учетом РПП</t>
  </si>
  <si>
    <t xml:space="preserve">В т.ч.  ПЕРЕДАЧА по филиалу</t>
  </si>
  <si>
    <t xml:space="preserve">в т.ч. НВВ на передачу по филиалу без РПП</t>
  </si>
  <si>
    <t xml:space="preserve"> РПП на передачу (не более 5% от НВВ на передачу)по филиалу</t>
  </si>
  <si>
    <t xml:space="preserve">Тариф на передачу котловой (средний) в рамках пределов</t>
  </si>
  <si>
    <t xml:space="preserve">Дефицит (профицит) ЭО НВВ на передачу по сравнению с НВВ в рамках предельных уровней</t>
  </si>
  <si>
    <t xml:space="preserve">НВВ по филиалу ПАО "Россети Юг"-"Астраханьэнерго" (без учета потерь)</t>
  </si>
  <si>
    <t>ПРОВЕРКА:</t>
  </si>
  <si>
    <t xml:space="preserve">НВВ содер.Россети</t>
  </si>
  <si>
    <t xml:space="preserve">НВВ потери Россети</t>
  </si>
  <si>
    <t xml:space="preserve">НВВ передача Россети</t>
  </si>
  <si>
    <t>РПП</t>
  </si>
  <si>
    <t>проверка:</t>
  </si>
  <si>
    <t xml:space="preserve">НВВ на передачу по филиалу с РПП</t>
  </si>
  <si>
    <t xml:space="preserve">НВВ на передачу по филиалу с РПП (без учета потерь)</t>
  </si>
  <si>
    <t xml:space="preserve">Приложение № 2</t>
  </si>
  <si>
    <t xml:space="preserve">к экспертному заключению</t>
  </si>
  <si>
    <t xml:space="preserve">Расшифровка статьи 1.3.2.6. "Прочие услуги сторонних организаций" (подконтрольные). </t>
  </si>
  <si>
    <t xml:space="preserve">оценка РСТ 2018</t>
  </si>
  <si>
    <r>
      <rPr>
        <b/>
        <sz val="14"/>
        <rFont val="Times New Roman"/>
      </rPr>
      <t xml:space="preserve">2022 </t>
    </r>
    <r>
      <rPr>
        <sz val="14"/>
        <rFont val="Times New Roman"/>
      </rPr>
      <t xml:space="preserve">(для оценки нового базового периода с учетом ИПЦ 113,9%)</t>
    </r>
  </si>
  <si>
    <t xml:space="preserve">2023 (ТСО)</t>
  </si>
  <si>
    <t xml:space="preserve">СПРАВОЧНО: темп роста к плану 2021 % (оценка ТСО)</t>
  </si>
  <si>
    <t xml:space="preserve">2023 (РСТ)</t>
  </si>
  <si>
    <t xml:space="preserve">темп роста к 2021 %(оценка РСТ)</t>
  </si>
  <si>
    <t xml:space="preserve">отклонения от предл.ТСО по 2023 году</t>
  </si>
  <si>
    <t xml:space="preserve">Прочие услуги сторонних организаций (п.1.3.2.6 прил.2.)</t>
  </si>
  <si>
    <t xml:space="preserve">коэффициенты индексации</t>
  </si>
  <si>
    <t xml:space="preserve">   расходы на охрану и пожарную безопасность ( в т.ч. Ремонт)</t>
  </si>
  <si>
    <t xml:space="preserve">в т.ч. Расходы на ремонт</t>
  </si>
  <si>
    <t xml:space="preserve">управление  ОАО "Россети"</t>
  </si>
  <si>
    <t xml:space="preserve">управление ПАО "МРСК Юга" (п.80, на диске, доп.заявка п.14.2 реестра, флешка №2))</t>
  </si>
  <si>
    <t xml:space="preserve">   автомойка, автостоянка</t>
  </si>
  <si>
    <t xml:space="preserve">   информационное обслуживание топливных карт</t>
  </si>
  <si>
    <t xml:space="preserve">   разработка карт районирования</t>
  </si>
  <si>
    <t xml:space="preserve">   изготовление ключей, ремонт пилы, заточка цепи</t>
  </si>
  <si>
    <t xml:space="preserve">   бланки трудовых книжек, вкладышей к трудовые книжки</t>
  </si>
  <si>
    <t xml:space="preserve">   разработка схем перспективного развития сетей</t>
  </si>
  <si>
    <t xml:space="preserve">   затраты на обслуживание оргтехники</t>
  </si>
  <si>
    <t xml:space="preserve">   тех.осмотры и перерегистр. автотранспорта </t>
  </si>
  <si>
    <t xml:space="preserve">в т.ч. Услуги сертификации контроля и качества</t>
  </si>
  <si>
    <t xml:space="preserve">услуги по по сертификации систем менедж мента</t>
  </si>
  <si>
    <t>15.3.</t>
  </si>
  <si>
    <t>15.4</t>
  </si>
  <si>
    <t xml:space="preserve">услуги по разработке и техобслуживанию интерактивных сервисов личного кабинента потребителя</t>
  </si>
  <si>
    <t>15.5.</t>
  </si>
  <si>
    <t xml:space="preserve">услуги единого контактцентрапо приему и обработкеи обращений</t>
  </si>
  <si>
    <t xml:space="preserve">Расшифровка статьи 1.3.7. "Другие прочие расходы" (подконтрольные). </t>
  </si>
  <si>
    <t xml:space="preserve">оценка РСТ</t>
  </si>
  <si>
    <t xml:space="preserve">2019 заявка</t>
  </si>
  <si>
    <t xml:space="preserve">2020 заявка</t>
  </si>
  <si>
    <t xml:space="preserve">2021 заявка</t>
  </si>
  <si>
    <t xml:space="preserve">2022 (для оценки нового базового периода с учетом ИПЦ 113,9%)</t>
  </si>
  <si>
    <t xml:space="preserve">темп роста к плану 2021 % (оценка ТСО)</t>
  </si>
  <si>
    <t xml:space="preserve">Другие прочие расходы (п.1.3.7 прил.2.2)</t>
  </si>
  <si>
    <t xml:space="preserve">целевые средства на НИОКР</t>
  </si>
  <si>
    <t xml:space="preserve">учтено по факту 2021г.</t>
  </si>
  <si>
    <t xml:space="preserve">отчисление в внебюджетные фонды (НПФ)</t>
  </si>
  <si>
    <t xml:space="preserve">предрейсовый мед.осмотр</t>
  </si>
  <si>
    <t xml:space="preserve">обслуживание приборов безопасности</t>
  </si>
  <si>
    <t xml:space="preserve">услуги спец. Связи</t>
  </si>
  <si>
    <t xml:space="preserve">ЦОК(централизованное обслуживание клиентов)</t>
  </si>
  <si>
    <t xml:space="preserve">Затраты на информационные технологии</t>
  </si>
  <si>
    <t xml:space="preserve">затраты на менеджмент качества</t>
  </si>
  <si>
    <t xml:space="preserve">расходы на управление капиталом (межевание, кадастровый учет) (по оценке РСТ искл. Из состава постоянных, оцененная РСТ сумма для учета неподконтр.</t>
  </si>
  <si>
    <t xml:space="preserve">- приобретение (списание) программных продуктов (лицензий)</t>
  </si>
  <si>
    <t xml:space="preserve">расходы на регистрационные взносы за участие в форумах и конференциях</t>
  </si>
  <si>
    <t xml:space="preserve">- медосмотр</t>
  </si>
  <si>
    <t xml:space="preserve">- спецмолоко</t>
  </si>
  <si>
    <t xml:space="preserve">- канцелярские расходы</t>
  </si>
  <si>
    <t xml:space="preserve">- содержание отдела ГО</t>
  </si>
  <si>
    <t xml:space="preserve">- 2 дня нетрудоспособности (б/л)</t>
  </si>
  <si>
    <t xml:space="preserve">Рекомендуемая расшифровка статьи 1.3.10. "Подконтрольные расходы из прибыли" (подконтрольные). </t>
  </si>
  <si>
    <t xml:space="preserve">Подконтрольные расходы из прибыли (п.1.3.9 прил.2.2)</t>
  </si>
  <si>
    <t xml:space="preserve">Расходы социального характера - работникам (на основании ОТС и п.12.4 МУ № 98-Э):</t>
  </si>
  <si>
    <t xml:space="preserve">Расходы Материальная помощь всех видов работникам (на осн.п.6 ОТС)</t>
  </si>
  <si>
    <t xml:space="preserve">-- Расходы Компенсация (оплата) расходов по приобретению путёвок</t>
  </si>
  <si>
    <t xml:space="preserve">-- Расходы Компенсации затрат работникам прочие</t>
  </si>
  <si>
    <t xml:space="preserve">содержание детей-инвалидов, декретные, компенс. д/садов для многодет.семей</t>
  </si>
  <si>
    <t xml:space="preserve">Выплаты социального характера  - пенсионерам и сторонним лицам ( на основании ОТС):</t>
  </si>
  <si>
    <t xml:space="preserve"> материальная помощь участникам ВОВ (п.6.2.2. (а) ОТС </t>
  </si>
  <si>
    <t xml:space="preserve">Расходы социального характера работникам, выплаты социального характера  - пенсионерам и сторонним лицам ИА МРСК Юга</t>
  </si>
  <si>
    <t xml:space="preserve">Аренда жилья </t>
  </si>
  <si>
    <t xml:space="preserve">Отраслевое тарифное соглашение в электроэнергетике РФ утверждено 20 апреля 2022 года и распространяет свое действие на 2022-2024 гг. Зарегистрировано Росструдом  №10/22-24 от 18 мая 2022 года</t>
  </si>
  <si>
    <t xml:space="preserve">2025 план</t>
  </si>
  <si>
    <t xml:space="preserve">2026 план</t>
  </si>
  <si>
    <t xml:space="preserve">2027 план</t>
  </si>
  <si>
    <t xml:space="preserve">План 2025</t>
  </si>
  <si>
    <t xml:space="preserve">План 2026</t>
  </si>
  <si>
    <t xml:space="preserve">План 2027</t>
  </si>
  <si>
    <t xml:space="preserve">1 полугодие 2025
</t>
  </si>
  <si>
    <t xml:space="preserve">2 полугодие 2025</t>
  </si>
  <si>
    <t xml:space="preserve">1 полугодие 2026
</t>
  </si>
  <si>
    <t xml:space="preserve">2 полугодие 2026</t>
  </si>
  <si>
    <t xml:space="preserve">1 полугодие 2027
</t>
  </si>
  <si>
    <t xml:space="preserve">2 полугодие 2027</t>
  </si>
  <si>
    <t xml:space="preserve">Выручка по "прямым потребителям"</t>
  </si>
  <si>
    <t xml:space="preserve">невозмещаемый НДС
расходы на благотворительность 
возврат билетов
отчисления профкому
и пр.
</t>
  </si>
  <si>
    <r>
      <rPr>
        <b/>
        <sz val="12"/>
        <color theme="1"/>
        <rFont val="Times New Roman"/>
      </rPr>
      <t xml:space="preserve">Не учитываются</t>
    </r>
    <r>
      <rPr>
        <sz val="12"/>
        <color theme="1"/>
        <rFont val="Times New Roman"/>
      </rPr>
      <t xml:space="preserve"> в расходах на COVID</t>
    </r>
  </si>
  <si>
    <r>
      <t xml:space="preserve">Включаются только </t>
    </r>
    <r>
      <rPr>
        <b/>
        <sz val="12"/>
        <color theme="1"/>
        <rFont val="Times New Roman"/>
      </rPr>
      <t>доплаты</t>
    </r>
    <r>
      <rPr>
        <sz val="12"/>
        <color theme="1"/>
        <rFont val="Times New Roman"/>
      </rPr>
      <t xml:space="preserve"> за период пандемии по приказам (документально прослеживается связь с принимаемыми мерами в период пандемии)</t>
    </r>
  </si>
  <si>
    <t xml:space="preserve">Начальник управления 
экономики и тарифообразования                                                                          Е.Н. Панкрашова</t>
  </si>
  <si>
    <t xml:space="preserve">Статья расходов</t>
  </si>
  <si>
    <t xml:space="preserve"> «Россети Юг» </t>
  </si>
  <si>
    <t>«Астраханьэнерго»</t>
  </si>
  <si>
    <t xml:space="preserve">в т.ч. по</t>
  </si>
  <si>
    <t xml:space="preserve">в т.ч. по передаче э/э</t>
  </si>
  <si>
    <t>передаче</t>
  </si>
  <si>
    <t>э/э</t>
  </si>
  <si>
    <t xml:space="preserve">в том числе вознаграждения корпоративного секретаря</t>
  </si>
  <si>
    <t xml:space="preserve">Вознаграждения членам комитетов при СД и секретаря комитетов </t>
  </si>
  <si>
    <t>члены</t>
  </si>
  <si>
    <t>председатель</t>
  </si>
  <si>
    <t>секретарь</t>
  </si>
  <si>
    <t xml:space="preserve">комитет по аудиту</t>
  </si>
  <si>
    <t xml:space="preserve">комитет по кадрам</t>
  </si>
  <si>
    <t xml:space="preserve">комитет по надежности</t>
  </si>
  <si>
    <t xml:space="preserve">комитет по стратегии, развитию, инвестициям…</t>
  </si>
  <si>
    <t xml:space="preserve">комитет по ТП</t>
  </si>
  <si>
    <t xml:space="preserve">Резерв на вознаграждение членам совета директоров </t>
  </si>
  <si>
    <t xml:space="preserve">В том числе резерв на корпоративного секретаря</t>
  </si>
  <si>
    <t xml:space="preserve">темп роста к предыдущему периоду %:</t>
  </si>
  <si>
    <t xml:space="preserve">Расходы на содержание Совета директоров, ревизионной комиссии и корпоративного секретаря по филиалу ПАО "Россети Юг"-"Астраханьэнерго" за 2022 год</t>
  </si>
  <si>
    <t xml:space="preserve">Итого расходы по статье «Выплаты Совету директоров и ревизионной комиссии» за 2022 год без вознаграждения членам СД</t>
  </si>
  <si>
    <t xml:space="preserve">Начальник управления 
экономики и тарифообразования                                                                                Е.Н. Панкрашова</t>
  </si>
  <si>
    <t xml:space="preserve">Итого расходы по статье «Выплаты Совету директоров и ревизионной комиссии» за 2022 год</t>
  </si>
  <si>
    <t xml:space="preserve">по линиям электропередач и подстанциям филиала ПАО "Россети Юг"-"Астраханьэнерго"  на плановый период 2024 год</t>
  </si>
  <si>
    <t xml:space="preserve">Расчет сумм, признанных экономически обоснованными, но не учтенных в ТБР суммах корректировок за 2018-2023 г.г. 
по филиала ПАО "Россети Юг" - "Астраханьэнерго"  с учетом ИПЦ.</t>
  </si>
  <si>
    <r>
      <t xml:space="preserve">Остаток к возврату на 31.12.2024 года </t>
    </r>
    <r>
      <rPr>
        <b/>
        <sz val="12"/>
        <rFont val="Times New Roman"/>
      </rPr>
      <t xml:space="preserve">(в ценах 2024 года)</t>
    </r>
  </si>
  <si>
    <t xml:space="preserve">Компенсация выпадающих/излишне полученных доходов  в результате отличия фактических значений параметров регулирования от утвержденных, в соотвествии с формулой (3) Методических указаний
(п.17*п.18*п.19)</t>
  </si>
  <si>
    <t xml:space="preserve">Заместитель директора 
по экономике и финансам                                                                                   И.Б. Анашкина</t>
  </si>
  <si>
    <t xml:space="preserve">Приложение № 1.4.
к письму филиала ПАО "Россети Юг"-
"Астраханьэнерго"
от "_____" ___________ 2023 г. № _____</t>
  </si>
  <si>
    <t xml:space="preserve">Приложение № 1.5.
к письму филиала ПАО "Россети Юг" -
 "Астраханьэнерго"
от "_____" ___________ 2023 г. № _____</t>
  </si>
  <si>
    <t xml:space="preserve">Расчет фактической выручки на содержание сетей по филиалу ПАО "Россети Юг" - "Астраханьэнерго" за 2022 год</t>
  </si>
  <si>
    <t xml:space="preserve">Приложение № 1.20.
к письму филиала ПАО "Россети Юг" - 
"Астраханьэнерго"
от "_____" _________ 2023 г. № ________________</t>
  </si>
  <si>
    <t xml:space="preserve">Приложение № 1.6.
к письму филиала ПАО "Россети Юг" - 
"Астраханьэнерго"
от "_____" _____ 2023 г. № ________________</t>
  </si>
  <si>
    <r>
      <t xml:space="preserve">Факт 2022 
</t>
    </r>
    <r>
      <rPr>
        <b/>
        <sz val="10"/>
        <color theme="0"/>
        <rFont val="Tahoma"/>
      </rPr>
      <t xml:space="preserve">с учетом Предписания</t>
    </r>
  </si>
  <si>
    <t xml:space="preserve">Расчет налога на прибыль - факт 2022 г. и план на 2024 г. </t>
  </si>
  <si>
    <t xml:space="preserve">Налоговая декларация за 2022 год      (рублей)</t>
  </si>
  <si>
    <t xml:space="preserve">Ростовэнерго- МРСК</t>
  </si>
  <si>
    <t xml:space="preserve">об. подразделение Москва</t>
  </si>
  <si>
    <t>АЭ</t>
  </si>
  <si>
    <t>КЭ</t>
  </si>
  <si>
    <t>ВЭ</t>
  </si>
  <si>
    <t>РЭ</t>
  </si>
  <si>
    <t xml:space="preserve">налоговая база для исчисления налога, рублей</t>
  </si>
  <si>
    <t>доля</t>
  </si>
  <si>
    <t xml:space="preserve">сумма исчисленного налога всего</t>
  </si>
  <si>
    <t xml:space="preserve">в региональный бюджет</t>
  </si>
  <si>
    <t xml:space="preserve">Налог на прибыль по видам деятельности за 2022 год, рублей</t>
  </si>
  <si>
    <t xml:space="preserve">Астраханьэнерго, всего</t>
  </si>
  <si>
    <r>
      <rPr>
        <b/>
        <sz val="11"/>
        <color theme="1"/>
        <rFont val="Times New Roman"/>
      </rPr>
      <t xml:space="preserve">в расчет распределения</t>
    </r>
    <r>
      <rPr>
        <b/>
        <sz val="8"/>
        <color theme="1"/>
        <rFont val="Times New Roman"/>
      </rPr>
      <t xml:space="preserve">      </t>
    </r>
    <r>
      <rPr>
        <sz val="8"/>
        <color theme="1"/>
        <rFont val="Times New Roman"/>
      </rPr>
      <t xml:space="preserve">         (при  условии прибыльности по виду деятельности)</t>
    </r>
  </si>
  <si>
    <t xml:space="preserve">Управленческая прибыль до н/о РСК</t>
  </si>
  <si>
    <t xml:space="preserve">Передача электроэнергии, тыс.руб.</t>
  </si>
  <si>
    <t>3.1.1.</t>
  </si>
  <si>
    <t xml:space="preserve">Доля , %</t>
  </si>
  <si>
    <t xml:space="preserve">Технологическое присоединение, тыс. руб.</t>
  </si>
  <si>
    <t xml:space="preserve">Доля, %</t>
  </si>
  <si>
    <t xml:space="preserve">Прочая основная деятельность, тыс. руб.</t>
  </si>
  <si>
    <t>3.3.1.</t>
  </si>
  <si>
    <t xml:space="preserve">Распределение налога на прибыль по видам деятельности</t>
  </si>
  <si>
    <t>4.=2.</t>
  </si>
  <si>
    <t xml:space="preserve">Налог на прибыль всего, руб. в том числе:</t>
  </si>
  <si>
    <t xml:space="preserve">Доля налога распределеного на Ростовэнерго по декларации Обособленного подразд. г. Москва</t>
  </si>
  <si>
    <t xml:space="preserve">по передаче э/э и ТП, руб.</t>
  </si>
  <si>
    <t xml:space="preserve">Доля, % (п.3.1.1.+п.3.2.1)</t>
  </si>
  <si>
    <t xml:space="preserve">по прочим видам деятельности, руб.</t>
  </si>
  <si>
    <t xml:space="preserve">Доля, % (п.3.3.1.+п.3.4.1+ п.3.5.1)</t>
  </si>
  <si>
    <t xml:space="preserve">Расчет распределения фактического налога на прибыль за 2022г., приходящегося на филиал ПАО «Россети Юг» - «Астраханьэнерго», по прочим видам деятельности (не учитываемым в регулировании услуг по передаче электроэнергии) и по передаче электроэнергии и технологическому присоединению</t>
  </si>
  <si>
    <t xml:space="preserve">Прибыль до НО, тыс.руб</t>
  </si>
  <si>
    <t xml:space="preserve">Налог на прибыль, с учетом доли распределенной по Обособленному подразд. г. Москва, тыс.руб.</t>
  </si>
  <si>
    <t xml:space="preserve">Управленческая прибыль до н/о РСК  (при  условии прибыльности по виду деятельности), руб.,
в том числе:</t>
  </si>
  <si>
    <t xml:space="preserve">Передача электроэнергии и техприсоединение</t>
  </si>
  <si>
    <t xml:space="preserve">Прочие виды деятельности</t>
  </si>
  <si>
    <t xml:space="preserve">База для распределения налога на прибыль    (тыс. рублей)</t>
  </si>
  <si>
    <t xml:space="preserve">Выручка всего, тыс. руб.</t>
  </si>
  <si>
    <t xml:space="preserve">Выручка по прочим видам деятельности, тыс.руб.</t>
  </si>
  <si>
    <t xml:space="preserve">Доля расходов, относимых на прочие виды деятельности</t>
  </si>
  <si>
    <t xml:space="preserve">Доля расходов, относимых на передачу</t>
  </si>
  <si>
    <t xml:space="preserve">Распределение налога на прибыль по видам деятельности   (тыс. рублей)</t>
  </si>
  <si>
    <t xml:space="preserve">Налог на прибыль Ростовэнерго, в том числе:</t>
  </si>
  <si>
    <t xml:space="preserve"> - по прочим видам деятельности</t>
  </si>
  <si>
    <t xml:space="preserve"> - по передаче + ТПП</t>
  </si>
  <si>
    <t xml:space="preserve">Начальник управления
 экономики и тарифообразования                                                                         Е.Н. Панкрашова</t>
  </si>
  <si>
    <t xml:space="preserve"> по данным У.О.:</t>
  </si>
  <si>
    <t xml:space="preserve">Текущий НП, в т.ч.</t>
  </si>
  <si>
    <t xml:space="preserve">Амортизация передача 2024</t>
  </si>
  <si>
    <r>
      <t xml:space="preserve">Факт 2022 
допзаявка
</t>
    </r>
    <r>
      <rPr>
        <b/>
        <sz val="10"/>
        <color theme="0"/>
        <rFont val="Tahoma"/>
      </rPr>
      <t xml:space="preserve">с учетом Предписания</t>
    </r>
  </si>
  <si>
    <t xml:space="preserve">Проект инвестиционной программы на 2023-2028 гг. (опубликован на сайте Минэнерго России 18.04.2023 )</t>
  </si>
  <si>
    <t xml:space="preserve">Утверждена приказом Минэнерго от 24.11.2022 № 31@</t>
  </si>
  <si>
    <r>
      <t xml:space="preserve">Факт 2022 
допзаявка_КОР
</t>
    </r>
    <r>
      <rPr>
        <b/>
        <sz val="10"/>
        <color theme="0"/>
        <rFont val="Tahoma"/>
      </rPr>
      <t xml:space="preserve">с учетом Предписания</t>
    </r>
  </si>
  <si>
    <t xml:space="preserve">Факт 2023</t>
  </si>
  <si>
    <r>
      <t xml:space="preserve">Показатели, утвержденные 
на базовый период </t>
    </r>
    <r>
      <rPr>
        <vertAlign val="superscript"/>
        <sz val="14"/>
        <rFont val="Times New Roman"/>
      </rPr>
      <t xml:space="preserve">1
</t>
    </r>
    <r>
      <rPr>
        <sz val="14"/>
        <rFont val="Times New Roman"/>
      </rPr>
      <t xml:space="preserve">2024 год</t>
    </r>
  </si>
  <si>
    <t xml:space="preserve">Приложение № 3
к приказу ПАО "Россети Юг"
от "_____" ________ 2024 г. № _____</t>
  </si>
  <si>
    <t xml:space="preserve">Расчет ожидаемых выпадающих доходов от предоставления льгот по договорам технологического присоединения 
по  филиалу ПАО "Россети Юг" - "Астраханьэнерго" </t>
  </si>
  <si>
    <t xml:space="preserve">Рачетный факт 2023</t>
  </si>
  <si>
    <t>ОРГ-ТЕХ</t>
  </si>
  <si>
    <t xml:space="preserve">ИП и ПУ</t>
  </si>
  <si>
    <t>3.1.1</t>
  </si>
  <si>
    <t>3.1.2</t>
  </si>
  <si>
    <t>3.1.3</t>
  </si>
  <si>
    <t>3.2.1</t>
  </si>
  <si>
    <t xml:space="preserve">Реестр договоров ТП, исполненных в 2023 году по льготной категории потребителей (факт)</t>
  </si>
  <si>
    <t>3.2.2</t>
  </si>
  <si>
    <t xml:space="preserve">Реестр договоров ТП с инвестиционной составляющей, исполненных в 2023 году по льготной категории потребителей (факт)</t>
  </si>
  <si>
    <t xml:space="preserve">Реестр договоров ТП с инвестиционной составляющей, заключенных по льготным инвестиционным ставкам и исполненных в 2023 году по льготной категории потребителей до 150 кВт (факт)</t>
  </si>
  <si>
    <t xml:space="preserve">Начальник управления экономики и тарифообразования</t>
  </si>
  <si>
    <t xml:space="preserve">Е.Н. Панкрашова</t>
  </si>
  <si>
    <t xml:space="preserve">Начальник управления технологического присоединения</t>
  </si>
  <si>
    <t xml:space="preserve">А.Н. Михайлова</t>
  </si>
  <si>
    <t xml:space="preserve">Начальник управления капитального строительства</t>
  </si>
  <si>
    <t xml:space="preserve">С.Г. Епифанов</t>
  </si>
  <si>
    <t xml:space="preserve">Утверждена приказом Минэнерго от 08.12.2023 № 13@</t>
  </si>
  <si>
    <t xml:space="preserve">Объем условных единиц ***</t>
  </si>
  <si>
    <t xml:space="preserve">Инвестиции, осуществляемые за счет тарифных источников**</t>
  </si>
  <si>
    <t xml:space="preserve">Проект инвестиционной программы ПАО «Россети Юг» на 2024 – 2028 гг. и изменений, вносимых в инвестиционную программу Общества, утвержденную приказом Минэнерго России от 08.12.2023 № 13@, опубликован 27.04.2024 года на официальном сайте Минэнерго России для рассмотрения  (ссылка: https://minenergo.gov.ru/industries/power-industry/investment-programs/pao_rosseti_yug)</t>
  </si>
  <si>
    <t xml:space="preserve">Фактические показатели 
за год, предшествующий базовому периоду
2023 год ****</t>
  </si>
  <si>
    <t xml:space="preserve">* без учета затрат на покупку потерь, с учетом расчетной предпринимательской прибыли согласно положениям Основ ценообразования в области регулируемых цен (тарифов) в электроэнергетике (утв. ППРФ 1178) и расходов на выполнение, предусмотренных п. 5 ст. 37 ФЗ  N 35-ФЗ "Об электроэнергетике", обязанностей сетевой организации по обеспечению коммерческого учета электрической энергии (мощности), не относящиеся к капитальным вложениям 
** указаны показатели с НДС
*** указано среднегодовое занчение показателя 
**** п.1.1 - 1.4 соответствуют управленческому отчету о прибылях (убытках) ПАО "Россети Юг"
***** Филиал не является юридическим лицом, указана величина в целом по ПАО "Россети Юг"</t>
  </si>
  <si>
    <t>Справочно:*****</t>
  </si>
  <si>
    <t xml:space="preserve">15,25%
Постановление СТ АО от 28.11.2022 № 185</t>
  </si>
  <si>
    <t xml:space="preserve">по передаче электроэнергии на 2025 год</t>
  </si>
  <si>
    <t xml:space="preserve">15,5% (с учетом функции СТСО)</t>
  </si>
  <si>
    <t>да</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</si>
</sst>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147">
    <numFmt numFmtId="41" formatCode="_-* #,##0_-;\-* #,##0_-;_-* &quot;-&quot;_-;_-@_-"/>
    <numFmt numFmtId="43" formatCode="_-* #,##0.00_-;\-* #,##0.00_-;_-* &quot;-&quot;??_-;_-@_-"/>
    <numFmt numFmtId="164" formatCode="_-* #,##0.00\ _₽_-;\-* #,##0.00\ _₽_-;_-* &quot;-&quot;??\ _₽_-;_-@_-"/>
    <numFmt numFmtId="165" formatCode="_-* #,##0.00[$€-1]_-;\-* #,##0.00[$€-1]_-;_-* &quot;-&quot;??[$€-1]_-"/>
    <numFmt numFmtId="166" formatCode="0.0%"/>
    <numFmt numFmtId="167" formatCode="0.0%_);\(0.0%\)"/>
    <numFmt numFmtId="168" formatCode="General_)"/>
    <numFmt numFmtId="169" formatCode="_-* #,##0&quot;?.&quot;_-;\-* #,##0&quot;?.&quot;_-;_-* &quot;-&quot;&quot;?.&quot;_-;_-@_-"/>
    <numFmt numFmtId="170" formatCode="_-* #,##0_?_._-;\-* #,##0_?_._-;_-* &quot;-&quot;_?_._-;_-@_-"/>
    <numFmt numFmtId="171" formatCode="_-* #,##0.00_?_._-;\-* #,##0.00_?_._-;_-* &quot;-&quot;??_?_._-;_-@_-"/>
    <numFmt numFmtId="172" formatCode="_-* #,##0.00&quot;?.&quot;_-;\-* #,##0.00&quot;?.&quot;_-;_-* &quot;-&quot;??&quot;?.&quot;_-;_-@_-"/>
    <numFmt numFmtId="173" formatCode="#,##0_);[Red]\(#,##0\)"/>
    <numFmt numFmtId="174" formatCode="#,##0;\(#,##0\)"/>
    <numFmt numFmtId="175" formatCode="_-* #,##0.000[$€-1]_-;\-* #,##0.000[$€-1]_-;_-* &quot;-&quot;??[$€-1]_-"/>
    <numFmt numFmtId="176" formatCode="_-* #,##0.00\ _$_-;\-* #,##0.00\ _$_-;_-* &quot;-&quot;??\ _$_-;_-@_-"/>
    <numFmt numFmtId="177" formatCode="_-* #,##0.00&quot;р.&quot;_-;\-* #,##0.00&quot;р.&quot;_-;_-* &quot;-&quot;??&quot;р.&quot;_-;_-@_-"/>
    <numFmt numFmtId="178" formatCode="#.##0\.00"/>
    <numFmt numFmtId="179" formatCode="#\.00"/>
    <numFmt numFmtId="180" formatCode="\$#\.00"/>
    <numFmt numFmtId="181" formatCode="#\."/>
    <numFmt numFmtId="182" formatCode="@\ *."/>
    <numFmt numFmtId="183" formatCode="000000"/>
    <numFmt numFmtId="184" formatCode="_(&quot;$&quot;* #,##0_);_(&quot;$&quot;* \(#,##0\);_(&quot;$&quot;* &quot;-&quot;_);_(@_)"/>
    <numFmt numFmtId="185" formatCode="_(&quot;$&quot;* #,##0.00_);_(&quot;$&quot;* \(#,##0.00\);_(&quot;$&quot;* &quot;-&quot;??_);_(@_)"/>
    <numFmt numFmtId="186" formatCode="###\ ##\ ##"/>
    <numFmt numFmtId="187" formatCode="0_);\(0\)"/>
    <numFmt numFmtId="188" formatCode="_(* #,##0_);_(* \(#,##0\);_(* &quot;-&quot;??_);_(@_)"/>
    <numFmt numFmtId="189" formatCode="#,##0;[Red]#,##0"/>
    <numFmt numFmtId="190" formatCode="&quot;\&quot;#,##0;[Red]\-&quot;\&quot;#,##0"/>
    <numFmt numFmtId="191" formatCode="_-* #,##0&quot;đ.&quot;_-;\-* #,##0&quot;đ.&quot;_-;_-* &quot;-&quot;&quot;đ.&quot;_-;_-@_-"/>
    <numFmt numFmtId="192" formatCode="_-* #,##0.00&quot;đ.&quot;_-;\-* #,##0.00&quot;đ.&quot;_-;_-* &quot;-&quot;??&quot;đ.&quot;_-;_-@_-"/>
    <numFmt numFmtId="193" formatCode="0.0_)"/>
    <numFmt numFmtId="194" formatCode="\£#,##0_);\(\£#,##0\)"/>
    <numFmt numFmtId="195" formatCode="0.000"/>
    <numFmt numFmtId="196" formatCode="&quot;fl&quot;#,##0_);\(&quot;fl&quot;#,##0\)"/>
    <numFmt numFmtId="197" formatCode="&quot;fl&quot;#,##0_);[Red]\(&quot;fl&quot;#,##0\)"/>
    <numFmt numFmtId="198" formatCode="_(* #,##0.0_);_(* \(#,##0.00\);_(* &quot;-&quot;??_);_(@_)"/>
    <numFmt numFmtId="199" formatCode="&quot;fl&quot;#,##0.00_);\(&quot;fl&quot;#,##0.00\)"/>
    <numFmt numFmtId="200" formatCode="0000"/>
    <numFmt numFmtId="201" formatCode="_-* #,##0\ _р_._-;\-* #,##0\ _р_._-;_-* &quot;-&quot;\ _р_._-;_-@_-"/>
    <numFmt numFmtId="202" formatCode="&quot;_&quot;\-* #,##0\ &quot;F&quot;&quot;_&quot;\-;\-* #,##0\ &quot;F&quot;&quot;_&quot;\-;&quot;_&quot;\-* &quot;-&quot;\ &quot;F&quot;&quot;_&quot;\-;&quot;_&quot;\-@&quot;_&quot;\-"/>
    <numFmt numFmtId="203" formatCode="&quot;$&quot;#,##0_);[Red]\(&quot;$&quot;#,##0\)"/>
    <numFmt numFmtId="204" formatCode="_(* #,##0.00_);[Red]_(* \(#,##0.00\);_(* &quot;-&quot;??_);_(@_)"/>
    <numFmt numFmtId="205" formatCode="mmm\,yy"/>
    <numFmt numFmtId="206" formatCode="\$#,##0\ ;\(\$#,##0\)"/>
    <numFmt numFmtId="207" formatCode="#,##0.0"/>
    <numFmt numFmtId="208" formatCode="#,##0.000"/>
    <numFmt numFmtId="209" formatCode="#,##0.0000"/>
    <numFmt numFmtId="210" formatCode="dd\.mm\.yyyy&quot;г.&quot;"/>
    <numFmt numFmtId="211" formatCode="0.0\x"/>
    <numFmt numFmtId="212" formatCode="_([$€]* #,##0.00_);_([$€]* \(#,##0.00\);_([$€]* &quot;-&quot;??_);_(@_)"/>
    <numFmt numFmtId="213" formatCode="_-* #,##0\ _F_B_-;\-* #,##0\ _F_B_-;_-* &quot;-&quot;\ _F_B_-;_-@_-"/>
    <numFmt numFmtId="214" formatCode="_-* #,##0.00\ _F_B_-;\-* #,##0.00\ _F_B_-;_-* &quot;-&quot;??\ _F_B_-;_-@_-"/>
    <numFmt numFmtId="215" formatCode="0.0"/>
    <numFmt numFmtId="216" formatCode="_(* #,##0.00_);_(* \(#,##0.00\);_(* &quot;-&quot;??_);_(@_)"/>
    <numFmt numFmtId="217" formatCode="_(* #,##0_);_(* \(#,##0\);_(* &quot;-&quot;_);_(@_)"/>
    <numFmt numFmtId="218" formatCode="#,##0.0_);\(#,##0.0\)"/>
    <numFmt numFmtId="219" formatCode="#,##0.0_);[Red]\(#,##0.0\)"/>
    <numFmt numFmtId="220" formatCode="#,##0_ ;[Red]\-#,##0\ "/>
    <numFmt numFmtId="221" formatCode="#,##0_);\(#,##0\);&quot;- &quot;;&quot;  &quot;@"/>
    <numFmt numFmtId="222" formatCode="#,##0_);[Blue]\(#,##0\)"/>
    <numFmt numFmtId="223" formatCode="_-* #,##0_-;_-* #,##0\-;_-* &quot;-&quot;_-;_-@_-"/>
    <numFmt numFmtId="224" formatCode="_-* #,##0.00_-;_-* #,##0.00\-;_-* &quot;-&quot;??_-;_-@_-"/>
    <numFmt numFmtId="225" formatCode="_-* #,##0\ _$_-;\-* #,##0\ _$_-;_-* &quot;-&quot;\ _$_-;_-@_-"/>
    <numFmt numFmtId="226" formatCode="#,##0__\ \ \ \ "/>
    <numFmt numFmtId="227" formatCode="_-&quot;£&quot;* #,##0_-;\-&quot;£&quot;* #,##0_-;_-&quot;£&quot;* &quot;-&quot;_-;_-@_-"/>
    <numFmt numFmtId="228" formatCode="_-&quot;£&quot;* #,##0.00_-;\-&quot;£&quot;* #,##0.00_-;_-&quot;£&quot;* &quot;-&quot;??_-;_-@_-"/>
    <numFmt numFmtId="229" formatCode="_-* #,##0\ &quot;$&quot;_-;\-* #,##0\ &quot;$&quot;_-;_-* &quot;-&quot;\ &quot;$&quot;_-;_-@_-"/>
    <numFmt numFmtId="230" formatCode="_-* #,##0.00\ &quot;$&quot;_-;\-* #,##0.00\ &quot;$&quot;_-;_-* &quot;-&quot;??\ &quot;$&quot;_-;_-@_-"/>
    <numFmt numFmtId="231" formatCode="_(* #,##0.000_);[Red]_(* \(#,##0.000\);_(* &quot;-&quot;??_);_(@_)"/>
    <numFmt numFmtId="232" formatCode="&quot;$&quot;#,##0.0_);\(&quot;$&quot;#,##0.0\)"/>
    <numFmt numFmtId="233" formatCode="0.00\x"/>
    <numFmt numFmtId="234" formatCode="#,##0.00&quot;т.р.&quot;;\-#,##0.00&quot;т.р.&quot;"/>
    <numFmt numFmtId="235" formatCode="#,##0.0;[Red]#,##0.0"/>
    <numFmt numFmtId="236" formatCode="_-* #,##0\ _d_._-;\-* #,##0\ _d_._-;_-* &quot;-&quot;\ _d_._-;_-@_-"/>
    <numFmt numFmtId="237" formatCode="_-* #,##0.00\ _d_._-;\-* #,##0.00\ _d_._-;_-* &quot;-&quot;??\ _d_._-;_-@_-"/>
    <numFmt numFmtId="238" formatCode="_-* #,##0_đ_._-;\-* #,##0_đ_._-;_-* &quot;-&quot;_đ_._-;_-@_-"/>
    <numFmt numFmtId="239" formatCode="_-* #,##0.00_đ_._-;\-* #,##0.00_đ_._-;_-* &quot;-&quot;??_đ_._-;_-@_-"/>
    <numFmt numFmtId="240" formatCode="\(#,##0.0\)"/>
    <numFmt numFmtId="241" formatCode="#,##0\ &quot;?.&quot;;\-#,##0\ &quot;?.&quot;"/>
    <numFmt numFmtId="242" formatCode="_-* #,##0\ &quot;FB&quot;_-;\-* #,##0\ &quot;FB&quot;_-;_-* &quot;-&quot;\ &quot;FB&quot;_-;_-@_-"/>
    <numFmt numFmtId="243" formatCode="_-* #,##0.00\ &quot;FB&quot;_-;\-* #,##0.00\ &quot;FB&quot;_-;_-* &quot;-&quot;??\ &quot;FB&quot;_-;_-@_-"/>
    <numFmt numFmtId="244" formatCode="mm\,dd\,yy\ hh:mm"/>
    <numFmt numFmtId="245" formatCode="mm\,dd\,yy"/>
    <numFmt numFmtId="246" formatCode="&quot;_&quot;\(&quot;$&quot;* #,##0.00&quot;_&quot;\);&quot;_&quot;\(&quot;$&quot;* \(#,##0.00\);&quot;_&quot;\(&quot;$&quot;* &quot;-&quot;??&quot;_&quot;\);&quot;_&quot;\(@&quot;_&quot;\)"/>
    <numFmt numFmtId="247" formatCode="#,##0______;;&quot;------------      &quot;"/>
    <numFmt numFmtId="248" formatCode="#,##0.00&quot; &quot;[$руб.-419];[Red]&quot;-&quot;#,##0.00&quot; &quot;[$руб.-419]"/>
    <numFmt numFmtId="249" formatCode="_(* #,##0.000_);_(* \(#,##0.000\);_(* &quot;-&quot;??_);_(@_)"/>
    <numFmt numFmtId="250" formatCode="_(* #,##0.000_);_(* \(#,##0.000\);_(* &quot;-&quot;???_);_(@_)"/>
    <numFmt numFmtId="251" formatCode="&quot;$&quot;#,##0"/>
    <numFmt numFmtId="252" formatCode="#,##0\ &quot;F&quot;;\-#,##0\ &quot;F&quot;"/>
    <numFmt numFmtId="253" formatCode="[$$-409]#,##0"/>
    <numFmt numFmtId="254" formatCode="_-&quot;F&quot;\ * #,##0_-;_-&quot;F&quot;\ * #,##0\-;_-&quot;F&quot;\ * &quot;-&quot;_-;_-@_-"/>
    <numFmt numFmtId="255" formatCode="_-&quot;F&quot;\ * #,##0.00_-;_-&quot;F&quot;\ * #,##0.00\-;_-&quot;F&quot;\ * &quot;-&quot;??_-;_-@_-"/>
    <numFmt numFmtId="256" formatCode="_(\$* #,##0_);_(\$* \(#,##0\);_(\$* \-_);_(@_)"/>
    <numFmt numFmtId="257" formatCode="_(\$* #,##0.00_);_(\$* \(#,##0.00\);_(\$* \-??_);_(@_)"/>
    <numFmt numFmtId="258" formatCode="\$#,##0_);[Red]&quot;($&quot;#,##0\)"/>
    <numFmt numFmtId="259" formatCode="\$#,##0.00_);[Red]&quot;($&quot;#,##0.00\)"/>
    <numFmt numFmtId="260" formatCode="_-&quot;Ј&quot;* #,##0_-;\-&quot;Ј&quot;* #,##0_-;_-&quot;Ј&quot;* &quot;-&quot;_-;_-@_-"/>
    <numFmt numFmtId="261" formatCode="_-&quot;Ј&quot;* #,##0.00_-;\-&quot;Ј&quot;* #,##0.00_-;_-&quot;Ј&quot;* &quot;-&quot;??_-;_-@_-"/>
    <numFmt numFmtId="262" formatCode="yyyy"/>
    <numFmt numFmtId="263" formatCode="yyyy\ &quot;год&quot;"/>
    <numFmt numFmtId="264" formatCode="\¥#,##0_);\(\¥#,##0\)"/>
    <numFmt numFmtId="265" formatCode="#,##0.000_ ;\-#,##0.000\ "/>
    <numFmt numFmtId="266" formatCode="#,##0.00_ ;[Red]\-#,##0.00\ "/>
    <numFmt numFmtId="267" formatCode="#,##0.00&quot;р.&quot;;\-#,##0.00&quot;р.&quot;"/>
    <numFmt numFmtId="268" formatCode="0.0000000"/>
    <numFmt numFmtId="269" formatCode="#,##0\т"/>
    <numFmt numFmtId="270" formatCode="_-* #,##0.00\ _р_._-;\-* #,##0.00\ _р_._-;_-* &quot;-&quot;??\ _р_._-;_-@_-"/>
    <numFmt numFmtId="271" formatCode="_-* #,##0.00_р_._-;\-* #,##0.00_р_._-;_-* &quot;-&quot;??_р_._-;_-@_-"/>
    <numFmt numFmtId="272" formatCode="#,##0.00_ ;\-#,##0.00\ "/>
    <numFmt numFmtId="273" formatCode="%#\.00"/>
    <numFmt numFmtId="274" formatCode="0.000%"/>
    <numFmt numFmtId="275" formatCode="0.000000"/>
    <numFmt numFmtId="276" formatCode="#,##0.0_р_."/>
    <numFmt numFmtId="277" formatCode="#,##0.00_р_."/>
    <numFmt numFmtId="278" formatCode="0.00000"/>
    <numFmt numFmtId="279" formatCode="#,##0.00\ _₽"/>
    <numFmt numFmtId="280" formatCode="#,##0\ _₽"/>
    <numFmt numFmtId="282" formatCode="#,##0.0\ _₽"/>
    <numFmt numFmtId="283" formatCode="0.0000%"/>
    <numFmt numFmtId="284" formatCode="0.00000%"/>
    <numFmt numFmtId="285" formatCode="#,##0.00000"/>
    <numFmt numFmtId="286" formatCode="_-* #,##0.00000\ _₽_-;\-* #,##0.00000\ _₽_-;_-* &quot;-&quot;?????\ _₽_-;_-@_-"/>
    <numFmt numFmtId="287" formatCode="_-* #,##0.0\ _₽_-;\-* #,##0.0\ _₽_-;_-* &quot;-&quot;??\ _₽_-;_-@_-"/>
    <numFmt numFmtId="288" formatCode="0.0000"/>
    <numFmt numFmtId="289" formatCode="_-* #,##0.000\ _₽_-;\-* #,##0.000\ _₽_-;_-* &quot;-&quot;??\ _₽_-;_-@_-"/>
    <numFmt numFmtId="290" formatCode="_-* #,##0.0000\ _₽_-;\-* #,##0.0000\ _₽_-;_-* &quot;-&quot;??\ _₽_-;_-@_-"/>
    <numFmt numFmtId="291" formatCode="_-* #,##0.00000\ _₽_-;\-* #,##0.00000\ _₽_-;_-* &quot;-&quot;??\ _₽_-;_-@_-"/>
    <numFmt numFmtId="292" formatCode="_-* #,##0.000000\ _₽_-;\-* #,##0.000000\ _₽_-;_-* &quot;-&quot;??\ _₽_-;_-@_-"/>
    <numFmt numFmtId="293" formatCode="_-* #,##0.000000000000_р_._-;\-* #,##0.000000000000_р_._-;_-* &quot;-&quot;??_р_._-;_-@_-"/>
    <numFmt numFmtId="294" formatCode="_-* #,##0.0_р_._-;\-* #,##0.0_р_._-;_-* &quot;-&quot;??_р_._-;_-@_-"/>
    <numFmt numFmtId="295" formatCode="_-* #,##0.000_р_._-;\-* #,##0.000_р_._-;_-* &quot;-&quot;??_р_._-;_-@_-"/>
    <numFmt numFmtId="296" formatCode="#,##0.000\ _₽"/>
    <numFmt numFmtId="297" formatCode="#,##0.00000\ _₽"/>
    <numFmt numFmtId="298" formatCode="_-* #,##0.0000000\ _₽_-;\-* #,##0.0000000\ _₽_-;_-* &quot;-&quot;??\ _₽_-;_-@_-"/>
    <numFmt numFmtId="299" formatCode="_-* #,##0.00000_р_._-;\-* #,##0.00000_р_._-;_-* &quot;-&quot;??_р_._-;_-@_-"/>
    <numFmt numFmtId="300" formatCode="#,##0.00000000"/>
    <numFmt numFmtId="301" formatCode="0.000000%"/>
    <numFmt numFmtId="302" formatCode="_-* #,##0.0\ _₽_-;\-* #,##0.0\ _₽_-;_-* &quot;-&quot;?????\ _₽_-;_-@_-"/>
    <numFmt numFmtId="303" formatCode="_-* #,##0.00\ _₽_-;\-* #,##0.00\ _₽_-;_-* &quot;-&quot;?????\ _₽_-;_-@_-"/>
    <numFmt numFmtId="304" formatCode="#,##0.000_р_."/>
    <numFmt numFmtId="305" formatCode="#,##0.0000_р_."/>
    <numFmt numFmtId="306" formatCode="_-* #,##0.00000000\ _₽_-;\-* #,##0.00000000\ _₽_-;_-* &quot;-&quot;??\ _₽_-;_-@_-"/>
    <numFmt numFmtId="307" formatCode="0.000000000"/>
    <numFmt numFmtId="308" formatCode="_-* #,##0_-;\-* #,##0_-;_-* &quot;-&quot;??_-;_-@_-"/>
    <numFmt numFmtId="309" formatCode="_-* #,##0.000_-;\-* #,##0.000_-;_-* &quot;-&quot;??_-;_-@_-"/>
  </numFmts>
  <fonts count="426">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0.000000"/>
      <name val="Helv"/>
    </font>
    <font>
      <sz val="10.000000"/>
      <name val="Arial"/>
    </font>
    <font>
      <sz val="8.000000"/>
      <name val="Arial"/>
    </font>
    <font>
      <sz val="8.000000"/>
      <color indexed="4"/>
      <name val="Arial"/>
    </font>
    <font>
      <sz val="10.000000"/>
      <name val="Book Antiqua"/>
    </font>
    <font>
      <b/>
      <sz val="10.000000"/>
      <color indexed="4"/>
      <name val="Arial Cyr"/>
    </font>
    <font>
      <sz val="10.000000"/>
      <name val="Arial Cyr"/>
    </font>
    <font>
      <u/>
      <sz val="10.000000"/>
      <color indexed="20"/>
      <name val="Courier"/>
    </font>
    <font>
      <sz val="10.000000"/>
      <name val="Courier"/>
    </font>
    <font>
      <sz val="11.000000"/>
      <name val="?l?r ?o?S?V?b?N"/>
    </font>
    <font>
      <sz val="10.000000"/>
      <name val="’†?S?V?b?N‘М"/>
    </font>
    <font>
      <sz val="10.000000"/>
      <name val="Helvetica"/>
    </font>
    <font>
      <sz val="8.000000"/>
      <name val="Verdana"/>
    </font>
    <font>
      <sz val="10.000000"/>
      <name val="Times New Roman Cyr"/>
    </font>
    <font>
      <sz val="10.000000"/>
      <name val="Arial CYR"/>
    </font>
    <font>
      <sz val="1.000000"/>
      <color/>
      <name val="Courier"/>
    </font>
    <font>
      <b/>
      <sz val="1.000000"/>
      <color/>
      <name val="Courier"/>
    </font>
    <font>
      <sz val="10.000000"/>
      <name val="Times New Roman"/>
    </font>
    <font>
      <sz val="10.000000"/>
      <name val="MS Sans Serif"/>
    </font>
    <font>
      <b/>
      <i/>
      <sz val="12.000000"/>
      <name val="Arial"/>
    </font>
    <font>
      <b/>
      <sz val="12.000000"/>
      <name val="Arial"/>
    </font>
    <font>
      <b/>
      <sz val="12.000000"/>
      <color indexed="65"/>
      <name val="Arial"/>
    </font>
    <font>
      <b/>
      <sz val="14.000000"/>
      <color indexed="65"/>
      <name val="Arial"/>
    </font>
    <font>
      <b/>
      <i/>
      <sz val="14.000000"/>
      <name val="Arial"/>
    </font>
    <font>
      <b/>
      <i/>
      <sz val="20.000000"/>
      <name val="Arial"/>
    </font>
    <font>
      <b/>
      <sz val="16.000000"/>
      <color indexed="65"/>
      <name val="Arial"/>
    </font>
    <font>
      <b/>
      <sz val="14.000000"/>
      <name val="Arial"/>
    </font>
    <font>
      <b/>
      <i/>
      <sz val="22.000000"/>
      <name val="Arial"/>
    </font>
    <font>
      <sz val="11.000000"/>
      <color/>
      <name val="Calibri"/>
    </font>
    <font>
      <sz val="10.000000"/>
      <name val="PragmaticaCTT"/>
    </font>
    <font>
      <sz val="11.000000"/>
      <color indexed="65"/>
      <name val="Calibri"/>
    </font>
    <font>
      <sz val="11.000000"/>
      <color theme="0"/>
      <name val="Calibri"/>
      <scheme val="minor"/>
    </font>
    <font>
      <sz val="9.000000"/>
      <color indexed="3"/>
      <name val="Arial"/>
    </font>
    <font>
      <sz val="8.000000"/>
      <name val="Helv"/>
    </font>
    <font>
      <sz val="8.000000"/>
      <color indexed="65"/>
      <name val="Arial"/>
    </font>
    <font>
      <sz val="10.000000"/>
      <color indexed="4"/>
      <name val="Arial"/>
    </font>
    <font>
      <sz val="11.000000"/>
      <name val="Arial"/>
    </font>
    <font>
      <u/>
      <sz val="10.000000"/>
      <color indexed="4"/>
      <name val="Courier"/>
    </font>
    <font>
      <b/>
      <sz val="10.000000"/>
      <color indexed="62"/>
      <name val="Tahoma"/>
    </font>
    <font>
      <sz val="12.000000"/>
      <name val="Times New Roman"/>
    </font>
    <font>
      <u/>
      <sz val="10.000000"/>
      <color indexed="4"/>
      <name val="Arial Cyr"/>
    </font>
    <font>
      <sz val="10.000000"/>
      <name val="Courier New"/>
    </font>
    <font>
      <sz val="12.000000"/>
      <name val="Arial"/>
    </font>
    <font>
      <b/>
      <sz val="10.000000"/>
      <name val="Arial"/>
    </font>
    <font>
      <sz val="11.000000"/>
      <color indexed="20"/>
      <name val="Calibri"/>
    </font>
    <font>
      <sz val="11.000000"/>
      <color indexed="16"/>
      <name val="Calibri"/>
    </font>
    <font>
      <b/>
      <sz val="10.000000"/>
      <color/>
      <name val="Arial"/>
    </font>
    <font>
      <sz val="10.000000"/>
      <color/>
      <name val="Tms Rmn"/>
    </font>
    <font>
      <sz val="10.000000"/>
      <color indexed="4"/>
      <name val="Times New Roman"/>
    </font>
    <font>
      <sz val="9.000000"/>
      <color indexed="56"/>
      <name val="Frutiger 45 Light"/>
    </font>
    <font>
      <sz val="12.000000"/>
      <name val="Tms Rmn"/>
    </font>
    <font>
      <u val="singleAccounting"/>
      <sz val="10.000000"/>
      <name val="Arial"/>
    </font>
    <font>
      <sz val="12.000000"/>
      <name val="±???A?"/>
    </font>
    <font>
      <sz val="10.000000"/>
      <color/>
      <name val="MS Sans Serif"/>
    </font>
    <font>
      <sz val="9.000000"/>
      <name val="Times New Roman"/>
    </font>
    <font>
      <b/>
      <sz val="11.000000"/>
      <color indexed="52"/>
      <name val="Calibri"/>
    </font>
    <font>
      <b/>
      <sz val="8.000000"/>
      <color indexed="52"/>
      <name val="Arial"/>
    </font>
    <font>
      <sz val="10.000000"/>
      <name val="Tahoma"/>
    </font>
    <font>
      <b/>
      <sz val="12.000000"/>
      <name val="Times New Roman"/>
    </font>
    <font>
      <b/>
      <sz val="10.000000"/>
      <color indexed="65"/>
      <name val="Arial"/>
    </font>
    <font>
      <b/>
      <sz val="11.000000"/>
      <color indexed="65"/>
      <name val="Calibri"/>
    </font>
    <font>
      <b/>
      <sz val="8.000000"/>
      <color indexed="65"/>
      <name val="Arial"/>
    </font>
    <font>
      <sz val="10.000000"/>
      <color indexed="57"/>
      <name val="Wingdings"/>
    </font>
    <font>
      <sz val="8.000000"/>
      <color indexed="4"/>
      <name val="Times New Roman"/>
    </font>
    <font>
      <sz val="8.000000"/>
      <name val="Palatino"/>
    </font>
    <font>
      <sz val="10.000000"/>
      <color indexed="24"/>
      <name val="Arial"/>
    </font>
    <font>
      <sz val="8.500000"/>
      <name val="MS Sans Serif"/>
    </font>
    <font>
      <sz val="10.000000"/>
      <color/>
      <name val="Arial"/>
    </font>
    <font>
      <sz val="9.000000"/>
      <name val="Arial"/>
    </font>
    <font>
      <sz val="9.000000"/>
      <name val="Tahoma"/>
    </font>
    <font>
      <sz val="10.000000"/>
      <name val="NTHarmonica"/>
    </font>
    <font>
      <b/>
      <sz val="10.000000"/>
      <name val="Arial Cyr"/>
    </font>
    <font>
      <sz val="12.000000"/>
      <color indexed="24"/>
      <name val="Arial"/>
    </font>
    <font>
      <sz val="8.000000"/>
      <name val="Arial Cyr"/>
    </font>
    <font>
      <i/>
      <sz val="10.000000"/>
      <name val="Arial"/>
    </font>
    <font>
      <u val="doubleAccounting"/>
      <sz val="10.000000"/>
      <name val="Arial"/>
    </font>
    <font>
      <u/>
      <sz val="8.000000"/>
      <color indexed="4"/>
      <name val="Arial Cyr"/>
    </font>
    <font>
      <b/>
      <sz val="11.000000"/>
      <color/>
      <name val="Calibri"/>
    </font>
    <font>
      <sz val="14.000000"/>
      <name val="Times New Roman"/>
    </font>
    <font>
      <i/>
      <sz val="11.000000"/>
      <color indexed="23"/>
      <name val="Calibri"/>
    </font>
    <font>
      <sz val="18.000000"/>
      <name val="Arial"/>
    </font>
    <font>
      <i/>
      <sz val="1.000000"/>
      <color/>
      <name val="Courier"/>
    </font>
    <font>
      <i/>
      <sz val="12.000000"/>
      <name val="Arial"/>
    </font>
    <font>
      <sz val="12.000000"/>
      <name val="Symbol"/>
    </font>
    <font>
      <sz val="18.000000"/>
      <name val="Symbol"/>
    </font>
    <font>
      <sz val="8.000000"/>
      <name val="Symbol"/>
    </font>
    <font>
      <i/>
      <sz val="12.000000"/>
      <name val="Symbol"/>
    </font>
    <font>
      <sz val="10.000000"/>
      <name val="Baltica"/>
    </font>
    <font>
      <u/>
      <sz val="7.000000"/>
      <color indexed="20"/>
      <name val="Arial"/>
    </font>
    <font>
      <u/>
      <sz val="10.000000"/>
      <color indexed="20"/>
      <name val="Arial Cyr"/>
    </font>
    <font>
      <sz val="7.000000"/>
      <name val="Palatino"/>
    </font>
    <font>
      <sz val="11.000000"/>
      <color indexed="17"/>
      <name val="Calibri"/>
    </font>
    <font>
      <b/>
      <sz val="10.000000"/>
      <name val="Baltica"/>
    </font>
    <font>
      <sz val="9.000000"/>
      <name val="Futura UBS Bk"/>
    </font>
    <font>
      <sz val="6.000000"/>
      <color indexed="16"/>
      <name val="Palatino"/>
    </font>
    <font>
      <b/>
      <sz val="10.000000"/>
      <color indexed="18"/>
      <name val="Arial Cyr"/>
    </font>
    <font>
      <b/>
      <sz val="18.000000"/>
      <color indexed="24"/>
      <name val="Arial"/>
    </font>
    <font>
      <b/>
      <sz val="15.000000"/>
      <color indexed="56"/>
      <name val="Calibri"/>
    </font>
    <font>
      <b/>
      <sz val="18.000000"/>
      <name val="Arial"/>
    </font>
    <font>
      <b/>
      <sz val="15.000000"/>
      <color indexed="56"/>
      <name val="Arial"/>
    </font>
    <font>
      <b/>
      <sz val="12.000000"/>
      <color indexed="24"/>
      <name val="Arial"/>
    </font>
    <font>
      <b/>
      <sz val="13.000000"/>
      <color indexed="56"/>
      <name val="Calibri"/>
    </font>
    <font>
      <b/>
      <sz val="11.000000"/>
      <color indexed="56"/>
      <name val="Calibri"/>
    </font>
    <font>
      <b/>
      <sz val="11.000000"/>
      <color indexed="62"/>
      <name val="Calibri"/>
    </font>
    <font>
      <b/>
      <sz val="8.000000"/>
      <name val="Palatino"/>
    </font>
    <font>
      <b/>
      <i/>
      <sz val="16.000000"/>
      <color/>
      <name val="Arial"/>
    </font>
    <font>
      <b/>
      <sz val="8.000000"/>
      <name val="Arial Cyr"/>
    </font>
    <font>
      <b/>
      <i/>
      <sz val="22.000000"/>
      <name val="Times New Roman"/>
    </font>
    <font>
      <sz val="10.000000"/>
      <color indexed="65"/>
      <name val="Times New Roman"/>
    </font>
    <font>
      <u/>
      <sz val="10.000000"/>
      <color indexed="4"/>
      <name val="Arial"/>
    </font>
    <font>
      <u/>
      <sz val="10.000000"/>
      <color indexed="4"/>
      <name val="Times New Roman Cyr"/>
    </font>
    <font>
      <sz val="12.000000"/>
      <name val="Times New Roman Cyr"/>
    </font>
    <font>
      <b/>
      <i/>
      <sz val="11.000000"/>
      <color indexed="4"/>
      <name val="Arial Cyr"/>
    </font>
    <font>
      <sz val="11.000000"/>
      <color indexed="62"/>
      <name val="Calibri"/>
    </font>
    <font>
      <sz val="11.000000"/>
      <color indexed="48"/>
      <name val="Calibri"/>
    </font>
    <font>
      <sz val="8.000000"/>
      <color indexed="4"/>
      <name val="Palatino"/>
    </font>
    <font>
      <b/>
      <u/>
      <sz val="16.000000"/>
      <name val="Arial"/>
    </font>
    <font>
      <sz val="8.000000"/>
      <color indexed="65"/>
      <name val="MS Sans Serif"/>
    </font>
    <font>
      <sz val="11.000000"/>
      <color indexed="52"/>
      <name val="Calibri"/>
    </font>
    <font>
      <sz val="11.000000"/>
      <color indexed="53"/>
      <name val="Calibri"/>
    </font>
    <font>
      <sz val="12.000000"/>
      <name val="Gill Sans"/>
    </font>
    <font>
      <i/>
      <sz val="10.000000"/>
      <name val="PragmaticaC"/>
    </font>
    <font>
      <sz val="11.000000"/>
      <color indexed="60"/>
      <name val="Calibri"/>
    </font>
    <font>
      <sz val="7.000000"/>
      <name val="Small Fonts"/>
    </font>
    <font>
      <sz val="8.000000"/>
      <name val="Tahoma"/>
    </font>
    <font>
      <sz val="14.000000"/>
      <name val="NewtonC"/>
    </font>
    <font>
      <sz val="10.000000"/>
      <name val="Times New Roman CE"/>
    </font>
    <font>
      <sz val="12.000000"/>
      <name val="Times New Roman CE"/>
    </font>
    <font>
      <sz val="10.000000"/>
      <name val="Palatino"/>
    </font>
    <font>
      <sz val="10.000000"/>
      <name val="Arial CE"/>
    </font>
    <font>
      <sz val="8.000000"/>
      <name val="Arial CE"/>
    </font>
    <font>
      <sz val="8.000000"/>
      <color/>
      <name val="Arial"/>
    </font>
    <font>
      <b/>
      <i/>
      <sz val="10.000000"/>
      <name val="Arial"/>
    </font>
    <font>
      <b/>
      <sz val="11.000000"/>
      <color indexed="63"/>
      <name val="Calibri"/>
    </font>
    <font>
      <b/>
      <i/>
      <sz val="10.000000"/>
      <color/>
      <name val="Arial"/>
    </font>
    <font>
      <b/>
      <sz val="10.000000"/>
      <color indexed="17"/>
      <name val="Arial"/>
    </font>
    <font>
      <b/>
      <sz val="10.000000"/>
      <color indexed="5"/>
      <name val="Arial"/>
    </font>
    <font>
      <b/>
      <sz val="8.000000"/>
      <color indexed="63"/>
      <name val="Arial"/>
    </font>
    <font>
      <b/>
      <sz val="20.000000"/>
      <name val="Times New Roman"/>
    </font>
    <font>
      <sz val="10.000000"/>
      <color indexed="16"/>
      <name val="Helvetica-Black"/>
    </font>
    <font>
      <sz val="22.000000"/>
      <name val="UBSHeadline"/>
    </font>
    <font>
      <u/>
      <sz val="10.000000"/>
      <name val="Arial"/>
    </font>
    <font>
      <i/>
      <sz val="12.000000"/>
      <name val="Tms Rmn"/>
    </font>
    <font>
      <b/>
      <sz val="10.000000"/>
      <color indexed="2"/>
      <name val="Arial Cyr"/>
    </font>
    <font>
      <sz val="10.000000"/>
      <color indexed="2"/>
      <name val="Times New Roman"/>
    </font>
    <font>
      <b/>
      <i/>
      <u/>
      <sz val="11.000000"/>
      <color/>
      <name val="Arial"/>
    </font>
    <font>
      <sz val="9.500000"/>
      <color indexed="23"/>
      <name val="Helvetica-Black"/>
    </font>
    <font>
      <b/>
      <sz val="12.000000"/>
      <color/>
      <name val="Arial"/>
    </font>
    <font>
      <b/>
      <sz val="16.000000"/>
      <color indexed="23"/>
      <name val="Arial"/>
    </font>
    <font>
      <sz val="19.000000"/>
      <color indexed="48"/>
      <name val="Arial"/>
    </font>
    <font>
      <sz val="10.000000"/>
      <color indexed="2"/>
      <name val="Arial"/>
    </font>
    <font>
      <sz val="10.000000"/>
      <name val="Tms Rmn"/>
    </font>
    <font>
      <sz val="9.000000"/>
      <color indexed="20"/>
      <name val="Arial"/>
    </font>
    <font>
      <sz val="9.000000"/>
      <color indexed="48"/>
      <name val="Arial"/>
    </font>
    <font>
      <b/>
      <sz val="9.000000"/>
      <color indexed="20"/>
      <name val="Arial"/>
    </font>
    <font>
      <b/>
      <sz val="18.000000"/>
      <color indexed="62"/>
      <name val="Cambria"/>
    </font>
    <font>
      <sz val="10.000000"/>
      <name val="NTHelvetica/Cyrillic"/>
    </font>
    <font>
      <b/>
      <sz val="18.000000"/>
      <name val="Times New Roman"/>
    </font>
    <font>
      <sz val="10.000000"/>
      <name val="Arial Narrow"/>
    </font>
    <font>
      <b/>
      <sz val="9.000000"/>
      <name val="Palatino"/>
    </font>
    <font>
      <sz val="9.000000"/>
      <color indexed="21"/>
      <name val="Helvetica-Black"/>
    </font>
    <font>
      <b/>
      <sz val="10.000000"/>
      <name val="Palatino"/>
    </font>
    <font>
      <b/>
      <sz val="8.000000"/>
      <color indexed="65"/>
      <name val="Arial Cyr"/>
    </font>
    <font>
      <sz val="9.000000"/>
      <name val="Helvetica-Black"/>
    </font>
    <font>
      <b/>
      <sz val="10.000000"/>
      <name val="Times New Roman"/>
    </font>
    <font>
      <sz val="12.000000"/>
      <color/>
      <name val="Palatino"/>
    </font>
    <font>
      <sz val="11.000000"/>
      <name val="Helvetica-Black"/>
    </font>
    <font>
      <sz val="11.000000"/>
      <color/>
      <name val="Helvetica-Black"/>
    </font>
    <font>
      <b/>
      <sz val="18.000000"/>
      <color indexed="56"/>
      <name val="Cambria"/>
    </font>
    <font>
      <sz val="13.000000"/>
      <name val="Tahoma"/>
    </font>
    <font>
      <sz val="11.000000"/>
      <name val="Tahoma"/>
    </font>
    <font>
      <u/>
      <sz val="8.000000"/>
      <color/>
      <name val="Arial"/>
    </font>
    <font>
      <b/>
      <i/>
      <sz val="10.000000"/>
      <color indexed="65"/>
      <name val="Arial"/>
    </font>
    <font>
      <b/>
      <sz val="14.000000"/>
      <name val="Times New Roman"/>
    </font>
    <font>
      <sz val="11.000000"/>
      <color indexed="2"/>
      <name val="Calibri"/>
    </font>
    <font>
      <b/>
      <i/>
      <sz val="8.000000"/>
      <name val="Helv"/>
    </font>
    <font>
      <b/>
      <sz val="9.000000"/>
      <name val="Arial Cyr"/>
    </font>
    <font>
      <sz val="10.000000"/>
      <color indexed="2"/>
      <name val="Arial Cyr"/>
    </font>
    <font>
      <b/>
      <sz val="11.000000"/>
      <color rgb="FF3F3F3F"/>
      <name val="Calibri"/>
      <scheme val="minor"/>
    </font>
    <font>
      <b/>
      <sz val="11.000000"/>
      <color rgb="FFFA7D00"/>
      <name val="Calibri"/>
      <scheme val="minor"/>
    </font>
    <font>
      <u/>
      <sz val="5.500000"/>
      <color indexed="4"/>
      <name val="Arial Cyr"/>
    </font>
    <font>
      <b/>
      <u/>
      <sz val="11.000000"/>
      <color indexed="4"/>
      <name val="Arial"/>
    </font>
    <font>
      <u/>
      <sz val="9.000000"/>
      <color indexed="4"/>
      <name val="Tahoma"/>
    </font>
    <font>
      <u/>
      <sz val="9.000000"/>
      <color indexed="62"/>
      <name val="Tahoma"/>
    </font>
    <font>
      <b/>
      <u/>
      <sz val="9.000000"/>
      <color indexed="4"/>
      <name val="Tahoma"/>
    </font>
    <font>
      <u/>
      <sz val="9.000000"/>
      <color indexed="18"/>
      <name val="Tahoma"/>
    </font>
    <font>
      <b/>
      <sz val="12.000000"/>
      <color indexed="4"/>
      <name val="Arial Cyr"/>
    </font>
    <font>
      <b/>
      <sz val="12.000000"/>
      <name val="Arial Cyr"/>
    </font>
    <font>
      <b/>
      <sz val="18.000000"/>
      <color indexed="62"/>
      <name val="Arial Cyr"/>
    </font>
    <font>
      <b/>
      <i/>
      <sz val="18.000000"/>
      <color indexed="62"/>
      <name val="Arial Cyr"/>
    </font>
    <font>
      <b/>
      <sz val="14.000000"/>
      <name val="Franklin Gothic Medium"/>
    </font>
    <font>
      <b/>
      <sz val="15.000000"/>
      <color theme="3"/>
      <name val="Calibri"/>
      <scheme val="minor"/>
    </font>
    <font>
      <b/>
      <sz val="13.000000"/>
      <color theme="3"/>
      <name val="Calibri"/>
      <scheme val="minor"/>
    </font>
    <font>
      <b/>
      <sz val="11.000000"/>
      <color theme="3"/>
      <name val="Calibri"/>
      <scheme val="minor"/>
    </font>
    <font>
      <b/>
      <sz val="9.000000"/>
      <name val="Tahoma"/>
    </font>
    <font>
      <b/>
      <sz val="14.000000"/>
      <name val="Arial Cyr"/>
    </font>
    <font>
      <b/>
      <sz val="9.000000"/>
      <name val="Arial"/>
    </font>
    <font>
      <b/>
      <sz val="11.000000"/>
      <name val="Arial"/>
    </font>
    <font>
      <b/>
      <sz val="11.000000"/>
      <color theme="1"/>
      <name val="Calibri"/>
      <scheme val="minor"/>
    </font>
    <font>
      <b/>
      <sz val="11.000000"/>
      <color theme="0"/>
      <name val="Calibri"/>
      <scheme val="minor"/>
    </font>
    <font>
      <b/>
      <sz val="18.000000"/>
      <color theme="3"/>
      <name val="Calibri Light"/>
      <scheme val="major"/>
    </font>
    <font>
      <sz val="10.000000"/>
      <color indexed="65"/>
      <name val="Arial Cyr"/>
    </font>
    <font>
      <sz val="11.000000"/>
      <color rgb="FF9C6500"/>
      <name val="Calibri"/>
      <scheme val="minor"/>
    </font>
    <font>
      <sz val="12.000000"/>
      <name val="Arial Cyr"/>
    </font>
    <font>
      <sz val="11.000000"/>
      <color theme="1"/>
      <name val="Calibri"/>
    </font>
    <font>
      <sz val="9.000000"/>
      <color indexed="3"/>
      <name val="Tahoma"/>
    </font>
    <font>
      <sz val="11.000000"/>
      <color/>
      <name val="Arial"/>
    </font>
    <font>
      <sz val="10.000000"/>
      <name val="Times New Roman CYR"/>
    </font>
    <font>
      <b/>
      <i/>
      <sz val="10.000000"/>
      <color indexed="2"/>
      <name val="Arial Cyr"/>
    </font>
    <font>
      <sz val="11.000000"/>
      <color rgb="FF9C0006"/>
      <name val="Calibri"/>
      <scheme val="minor"/>
    </font>
    <font>
      <b/>
      <sz val="11.000000"/>
      <name val="Arial Cyr"/>
    </font>
    <font>
      <sz val="11.000000"/>
      <name val="Times New Roman Cyr"/>
    </font>
    <font>
      <i/>
      <sz val="11.000000"/>
      <color rgb="FF7F7F7F"/>
      <name val="Calibri"/>
      <scheme val="minor"/>
    </font>
    <font>
      <b/>
      <i/>
      <sz val="14.000000"/>
      <color indexed="57"/>
      <name val="Arial Cyr"/>
    </font>
    <font>
      <sz val="10.000000"/>
      <color/>
      <name val="Times New Roman Cyr"/>
    </font>
    <font>
      <sz val="11.000000"/>
      <color rgb="FFFA7D00"/>
      <name val="Calibri"/>
      <scheme val="minor"/>
    </font>
    <font>
      <sz val="14.000000"/>
      <name val="Arial Cyr"/>
    </font>
    <font>
      <sz val="11.000000"/>
      <color indexed="2"/>
      <name val="Calibri"/>
      <scheme val="minor"/>
    </font>
    <font>
      <sz val="12.000000"/>
      <color theme="1"/>
      <name val="Times New Roman"/>
    </font>
    <font>
      <sz val="10.000000"/>
      <color indexed="4"/>
      <name val="Arial Cyr"/>
    </font>
    <font>
      <sz val="11.000000"/>
      <color rgb="FF006100"/>
      <name val="Calibri"/>
      <scheme val="minor"/>
    </font>
    <font>
      <sz val="8.000000"/>
      <name val="Times New Roman"/>
    </font>
    <font>
      <sz val="13.000000"/>
      <name val="Times New Roman"/>
    </font>
    <font>
      <sz val="11.000000"/>
      <name val="Times New Roman"/>
    </font>
    <font>
      <sz val="10.000000"/>
      <color theme="1"/>
      <name val="Times New Roman"/>
    </font>
    <font>
      <i/>
      <sz val="10.000000"/>
      <name val="Times New Roman"/>
    </font>
    <font>
      <b/>
      <sz val="11.000000"/>
      <name val="Times New Roman"/>
    </font>
    <font>
      <b/>
      <sz val="8.000000"/>
      <name val="Arial"/>
    </font>
    <font>
      <b/>
      <sz val="16.000000"/>
      <name val="Times New Roman"/>
    </font>
    <font>
      <sz val="10.000000"/>
      <color theme="0"/>
      <name val="Times New Roman"/>
    </font>
    <font>
      <sz val="11.000000"/>
      <color theme="1"/>
      <name val="Times New Roman"/>
    </font>
    <font>
      <b/>
      <sz val="10.000000"/>
      <color theme="1"/>
      <name val="Times New Roman"/>
    </font>
    <font>
      <sz val="14.000000"/>
      <color theme="1"/>
      <name val="Times New Roman"/>
    </font>
    <font>
      <b/>
      <sz val="16.000000"/>
      <color theme="1"/>
      <name val="Times New Roman"/>
    </font>
    <font>
      <b/>
      <sz val="14.000000"/>
      <color theme="1"/>
      <name val="Times New Roman"/>
    </font>
    <font>
      <i/>
      <sz val="14.000000"/>
      <color theme="1"/>
      <name val="Times New Roman"/>
    </font>
    <font>
      <sz val="16.000000"/>
      <name val="Times New Roman"/>
    </font>
    <font>
      <b/>
      <sz val="18.000000"/>
      <color theme="1"/>
      <name val="Times New Roman"/>
    </font>
    <font>
      <sz val="16.000000"/>
      <color theme="1"/>
      <name val="Times New Roman"/>
    </font>
    <font>
      <b/>
      <sz val="20.000000"/>
      <color theme="1"/>
      <name val="Times New Roman"/>
    </font>
    <font>
      <b/>
      <sz val="10.000000"/>
      <name val="Tahoma"/>
    </font>
    <font>
      <i/>
      <sz val="14.000000"/>
      <name val="Times New Roman"/>
    </font>
    <font>
      <b/>
      <sz val="13.000000"/>
      <color theme="1"/>
      <name val="Times New Roman"/>
    </font>
    <font>
      <b/>
      <sz val="11.000000"/>
      <color theme="1"/>
      <name val="Times New Roman"/>
    </font>
    <font>
      <i/>
      <sz val="12.000000"/>
      <name val="Times New Roman"/>
    </font>
    <font>
      <b/>
      <sz val="13.000000"/>
      <name val="Times New Roman"/>
    </font>
    <font>
      <sz val="12.000000"/>
      <color/>
      <name val="Times New Roman"/>
    </font>
    <font>
      <i/>
      <sz val="11.000000"/>
      <name val="Times New Roman"/>
    </font>
    <font>
      <i/>
      <sz val="6.000000"/>
      <name val="Times New Roman"/>
    </font>
    <font>
      <sz val="11.000000"/>
      <color/>
      <name val="Times New Roman"/>
    </font>
    <font>
      <b/>
      <sz val="11.000000"/>
      <name val="Calibri"/>
      <scheme val="minor"/>
    </font>
    <font>
      <sz val="11.000000"/>
      <name val="Calibri"/>
      <scheme val="minor"/>
    </font>
    <font>
      <b/>
      <sz val="12.000000"/>
      <color theme="1"/>
      <name val="Times New Roman"/>
    </font>
    <font>
      <sz val="11.000000"/>
      <color theme="1"/>
      <name val="Calibri"/>
      <scheme val="minor"/>
    </font>
    <font>
      <i/>
      <sz val="16.000000"/>
      <name val="Times New Roman"/>
    </font>
    <font>
      <i/>
      <vertAlign val="subscript"/>
      <sz val="14.000000"/>
      <name val="Times New Roman"/>
    </font>
    <font>
      <vertAlign val="subscript"/>
      <sz val="12.000000"/>
      <name val="Times New Roman"/>
    </font>
    <font>
      <i/>
      <sz val="11.000000"/>
      <color theme="1"/>
      <name val="Calibri"/>
      <scheme val="minor"/>
    </font>
    <font>
      <vertAlign val="superscript"/>
      <sz val="14.000000"/>
      <name val="Times New Roman"/>
    </font>
    <font>
      <vertAlign val="superscript"/>
      <sz val="12.000000"/>
      <name val="Times New Roman"/>
    </font>
    <font>
      <vertAlign val="superscript"/>
      <sz val="10.000000"/>
      <name val="Times New Roman"/>
    </font>
    <font>
      <vertAlign val="superscript"/>
      <sz val="11.000000"/>
      <color/>
      <name val="Times New Roman"/>
    </font>
    <font>
      <sz val="8.000000"/>
      <name val="Arial"/>
    </font>
    <font>
      <b/>
      <sz val="18.000000"/>
      <name val="Arial"/>
    </font>
    <font>
      <sz val="10.000000"/>
      <name val="Arial"/>
    </font>
    <font>
      <b/>
      <sz val="8.000000"/>
      <name val="Arial"/>
    </font>
    <font>
      <sz val="12.000000"/>
      <color theme="0"/>
      <name val="Times New Roman"/>
    </font>
    <font>
      <b/>
      <i/>
      <sz val="13.000000"/>
      <name val="Times New Roman"/>
    </font>
    <font>
      <i/>
      <sz val="13.000000"/>
      <name val="Times New Roman"/>
    </font>
    <font>
      <sz val="14.000000"/>
      <color indexed="64"/>
      <name val="Times New Roman"/>
    </font>
    <font>
      <b/>
      <i/>
      <sz val="14.000000"/>
      <color indexed="64"/>
      <name val="Times New Roman"/>
    </font>
    <font>
      <b/>
      <sz val="16.000000"/>
      <color indexed="64"/>
      <name val="Times New Roman"/>
    </font>
    <font>
      <b/>
      <sz val="14.000000"/>
      <color indexed="64"/>
      <name val="Times New Roman"/>
    </font>
    <font>
      <b/>
      <sz val="10.000000"/>
      <name val="Arial Cyr"/>
    </font>
    <font>
      <sz val="12.000000"/>
      <color theme="1"/>
      <name val="Arial Narrow"/>
    </font>
    <font>
      <b/>
      <sz val="14.000000"/>
      <color theme="1"/>
      <name val="Arial Narrow"/>
    </font>
    <font>
      <b/>
      <sz val="12.000000"/>
      <color theme="1"/>
      <name val="Arial Narrow"/>
    </font>
    <font>
      <sz val="10.000000"/>
      <color theme="1"/>
      <name val="Arial Narrow"/>
    </font>
    <font>
      <b/>
      <sz val="10.000000"/>
      <color theme="1"/>
      <name val="Arial Narrow"/>
    </font>
    <font>
      <sz val="11.000000"/>
      <color theme="1"/>
      <name val="Arial Narrow"/>
    </font>
    <font>
      <i/>
      <sz val="12.000000"/>
      <color theme="1"/>
      <name val="Arial Narrow"/>
    </font>
    <font>
      <sz val="9.000000"/>
      <color/>
      <name val="Tahoma"/>
    </font>
    <font>
      <b/>
      <sz val="9.000000"/>
      <color/>
      <name val="Tahoma"/>
    </font>
    <font>
      <b/>
      <sz val="14.000000"/>
      <color indexed="2"/>
      <name val="Times New Roman"/>
    </font>
    <font>
      <i/>
      <sz val="11.000000"/>
      <color theme="1"/>
      <name val="Times New Roman"/>
    </font>
    <font>
      <b/>
      <i/>
      <sz val="11.000000"/>
      <color theme="1"/>
      <name val="Times New Roman"/>
    </font>
    <font>
      <sz val="10.000000"/>
      <name val="Arial Cyr"/>
    </font>
    <font>
      <i/>
      <sz val="10.000000"/>
      <name val="Arial Cyr"/>
    </font>
    <font>
      <b/>
      <i/>
      <sz val="10.000000"/>
      <name val="Arial Cyr"/>
    </font>
    <font>
      <i/>
      <sz val="8.000000"/>
      <name val="Arial"/>
    </font>
    <font>
      <b/>
      <i/>
      <sz val="8.000000"/>
      <name val="Arial"/>
    </font>
    <font>
      <sz val="11.000000"/>
      <color indexed="2"/>
      <name val="Calibri"/>
      <scheme val="minor"/>
    </font>
    <font>
      <b/>
      <sz val="12.000000"/>
      <color indexed="2"/>
      <name val="Times New Roman"/>
    </font>
    <font>
      <sz val="14.000000"/>
      <color indexed="2"/>
      <name val="Times New Roman"/>
    </font>
    <font>
      <sz val="11.000000"/>
      <color indexed="2"/>
      <name val="Times New Roman"/>
    </font>
    <font>
      <sz val="14.000000"/>
      <color theme="1"/>
      <name val="Calibri"/>
      <scheme val="minor"/>
    </font>
    <font>
      <b/>
      <i/>
      <sz val="14.000000"/>
      <color theme="1"/>
      <name val="Times New Roman"/>
    </font>
    <font>
      <sz val="13.000000"/>
      <color theme="1"/>
      <name val="Times New Roman"/>
    </font>
    <font>
      <b/>
      <sz val="14.000000"/>
      <color theme="1"/>
      <name val="Calibri"/>
      <scheme val="minor"/>
    </font>
    <font>
      <b/>
      <sz val="22.000000"/>
      <name val="Times New Roman"/>
    </font>
    <font>
      <sz val="18.000000"/>
      <name val="Times New Roman"/>
    </font>
    <font>
      <sz val="18.000000"/>
      <color theme="1"/>
      <name val="Calibri"/>
      <scheme val="minor"/>
    </font>
    <font>
      <sz val="22.000000"/>
      <name val="Times New Roman"/>
    </font>
    <font>
      <sz val="16.000000"/>
      <color theme="1"/>
      <name val="Calibri"/>
      <scheme val="minor"/>
    </font>
    <font>
      <i/>
      <sz val="18.000000"/>
      <color indexed="2"/>
      <name val="Times New Roman"/>
    </font>
    <font>
      <sz val="18.000000"/>
      <name val="Arial Cyr"/>
    </font>
    <font>
      <b/>
      <sz val="22.000000"/>
      <name val="Tahoma"/>
    </font>
    <font>
      <b/>
      <i/>
      <sz val="18.000000"/>
      <name val="Times New Roman"/>
    </font>
    <font>
      <b/>
      <i/>
      <sz val="22.000000"/>
      <color indexed="2"/>
      <name val="Times New Roman"/>
    </font>
    <font>
      <b/>
      <sz val="16.000000"/>
      <color theme="1"/>
      <name val="Calibri"/>
      <scheme val="minor"/>
    </font>
    <font>
      <b/>
      <i/>
      <sz val="12.000000"/>
      <name val="Times New Roman"/>
    </font>
    <font>
      <i/>
      <sz val="16.000000"/>
      <color rgb="FF0070C0"/>
      <name val="Calibri"/>
      <scheme val="minor"/>
    </font>
    <font>
      <b/>
      <sz val="20.000000"/>
      <color theme="1"/>
      <name val="Calibri"/>
      <scheme val="minor"/>
    </font>
    <font>
      <i/>
      <sz val="16.000000"/>
      <color theme="1"/>
      <name val="Calibri"/>
      <scheme val="minor"/>
    </font>
    <font>
      <b/>
      <sz val="16.000000"/>
      <color indexed="2"/>
      <name val="Calibri"/>
      <scheme val="minor"/>
    </font>
    <font>
      <b/>
      <sz val="22.000000"/>
      <color theme="1"/>
      <name val="Calibri"/>
      <scheme val="minor"/>
    </font>
    <font>
      <b/>
      <i/>
      <sz val="16.000000"/>
      <color theme="1"/>
      <name val="Calibri"/>
      <scheme val="minor"/>
    </font>
    <font>
      <i/>
      <sz val="18.000000"/>
      <color rgb="FF0070C0"/>
      <name val="Calibri"/>
      <scheme val="minor"/>
    </font>
    <font>
      <b/>
      <sz val="18.000000"/>
      <color theme="1"/>
      <name val="Calibri"/>
      <scheme val="minor"/>
    </font>
    <font>
      <i/>
      <sz val="18.000000"/>
      <color theme="1"/>
      <name val="Calibri"/>
      <scheme val="minor"/>
    </font>
    <font>
      <b/>
      <sz val="18.000000"/>
      <color indexed="2"/>
      <name val="Calibri"/>
      <scheme val="minor"/>
    </font>
    <font>
      <b/>
      <i/>
      <sz val="18.000000"/>
      <color theme="1"/>
      <name val="Calibri"/>
      <scheme val="minor"/>
    </font>
    <font>
      <b/>
      <i/>
      <sz val="18.000000"/>
      <color rgb="FF0070C0"/>
      <name val="Calibri"/>
      <scheme val="minor"/>
    </font>
    <font>
      <sz val="13.000000"/>
      <color theme="1"/>
      <name val="Calibri"/>
      <scheme val="minor"/>
    </font>
    <font>
      <b/>
      <sz val="25.000000"/>
      <name val="Times New Roman"/>
    </font>
    <font>
      <sz val="18.000000"/>
      <color theme="0"/>
      <name val="Calibri"/>
      <scheme val="minor"/>
    </font>
    <font>
      <sz val="16.000000"/>
      <color theme="0"/>
      <name val="Calibri"/>
      <scheme val="minor"/>
    </font>
    <font>
      <sz val="16.000000"/>
      <name val="Calibri"/>
      <scheme val="minor"/>
    </font>
    <font>
      <sz val="20.000000"/>
      <color theme="1"/>
      <name val="Calibri"/>
      <scheme val="minor"/>
    </font>
    <font>
      <sz val="22.000000"/>
      <color theme="1"/>
      <name val="Calibri"/>
      <scheme val="minor"/>
    </font>
    <font>
      <sz val="16.000000"/>
      <color theme="1"/>
      <name val="Calibri"/>
      <scheme val="minor"/>
    </font>
    <font>
      <sz val="20.000000"/>
      <color indexed="2"/>
      <name val="Calibri"/>
      <scheme val="minor"/>
    </font>
    <font>
      <sz val="18.000000"/>
      <name val="Calibri"/>
      <scheme val="minor"/>
    </font>
    <font>
      <sz val="14.000000"/>
      <name val="Calibri"/>
      <scheme val="minor"/>
    </font>
    <font>
      <sz val="18.000000"/>
      <color theme="1"/>
      <name val="Calibri"/>
      <scheme val="minor"/>
    </font>
    <font>
      <u/>
      <sz val="14.000000"/>
      <name val="Times New Roman"/>
    </font>
    <font>
      <sz val="12.000000"/>
      <color indexed="64"/>
      <name val="Times New Roman"/>
    </font>
    <font>
      <b/>
      <sz val="12.000000"/>
      <color indexed="64"/>
      <name val="Times New Roman"/>
    </font>
    <font>
      <sz val="11.000000"/>
      <color theme="1"/>
      <name val="Calibri"/>
      <scheme val="minor"/>
    </font>
    <font>
      <vertAlign val="superscript"/>
      <sz val="16.000000"/>
      <name val="Times New Roman"/>
    </font>
    <font>
      <b/>
      <sz val="12.000000"/>
      <color theme="1"/>
      <name val="Calibri"/>
      <scheme val="minor"/>
    </font>
    <font>
      <sz val="12.000000"/>
      <color theme="1"/>
      <name val="Calibri"/>
      <scheme val="minor"/>
    </font>
    <font>
      <u/>
      <sz val="10.000000"/>
      <name val="Times New Roman"/>
    </font>
    <font>
      <b/>
      <sz val="10.000000"/>
      <color indexed="64"/>
      <name val="Times New Roman"/>
    </font>
    <font>
      <sz val="10.000000"/>
      <color indexed="64"/>
      <name val="Times New Roman"/>
    </font>
    <font>
      <b/>
      <sz val="11.000000"/>
      <color theme="1"/>
      <name val="Calibri"/>
      <scheme val="minor"/>
    </font>
    <font>
      <sz val="8.000000"/>
      <name val="Microsoft Sans Serif"/>
    </font>
    <font>
      <b/>
      <sz val="12.000000"/>
      <name val="Microsoft Sans Serif"/>
    </font>
    <font>
      <sz val="12.000000"/>
      <name val="Microsoft Sans Serif"/>
    </font>
    <font>
      <sz val="24.000000"/>
      <color theme="1"/>
      <name val="Calibri"/>
      <scheme val="minor"/>
    </font>
    <font>
      <b/>
      <sz val="24.000000"/>
      <name val="Times New Roman"/>
    </font>
    <font>
      <b/>
      <i/>
      <sz val="24.000000"/>
      <color rgb="FF0070C0"/>
      <name val="Calibri"/>
      <scheme val="minor"/>
    </font>
    <font>
      <b/>
      <sz val="24.000000"/>
      <color theme="1"/>
      <name val="Calibri"/>
      <scheme val="minor"/>
    </font>
    <font>
      <sz val="18.000000"/>
      <color theme="1"/>
      <name val="Times New Roman"/>
    </font>
    <font>
      <b/>
      <sz val="18.000000"/>
      <color rgb="FF4574A0"/>
      <name val="Arial"/>
    </font>
    <font>
      <b/>
      <sz val="10.000000"/>
      <color indexed="65"/>
      <name val="Arial"/>
    </font>
    <font>
      <b/>
      <sz val="8.000000"/>
      <color indexed="56"/>
      <name val="Arial"/>
    </font>
    <font>
      <sz val="10.000000"/>
      <color rgb="FF003F2F"/>
      <name val="Arial"/>
    </font>
    <font>
      <sz val="9.000000"/>
      <color rgb="FF003F2F"/>
      <name val="Arial"/>
    </font>
    <font>
      <b/>
      <sz val="10.000000"/>
      <color rgb="FF003F2F"/>
      <name val="Arial"/>
    </font>
    <font>
      <sz val="11.000000"/>
      <color rgb="FF22272F"/>
      <name val="Times New Roman"/>
    </font>
    <font>
      <sz val="18.000000"/>
      <color indexed="2"/>
      <name val="Times New Roman"/>
    </font>
    <font>
      <b/>
      <sz val="18.000000"/>
      <color indexed="2"/>
      <name val="Times New Roman"/>
    </font>
    <font>
      <b/>
      <sz val="26.000000"/>
      <name val="Times New Roman"/>
    </font>
    <font>
      <b/>
      <sz val="16.000000"/>
      <color theme="3"/>
      <name val="Times New Roman"/>
    </font>
    <font>
      <b/>
      <sz val="14.000000"/>
      <color theme="3"/>
      <name val="Times New Roman"/>
    </font>
    <font>
      <b/>
      <sz val="14.000000"/>
      <color theme="4" tint="-0.499984740745262"/>
      <name val="Times New Roman"/>
    </font>
    <font>
      <b/>
      <sz val="22.000000"/>
      <color theme="1"/>
      <name val="Times New Roman"/>
    </font>
    <font>
      <b/>
      <i/>
      <sz val="11.000000"/>
      <name val="Times New Roman"/>
    </font>
    <font>
      <b/>
      <sz val="18.000000"/>
      <color theme="3"/>
      <name val="Times New Roman"/>
    </font>
    <font>
      <b/>
      <i/>
      <sz val="14.000000"/>
      <name val="Times New Roman"/>
    </font>
    <font>
      <sz val="14.000000"/>
      <color theme="0"/>
      <name val="Calibri"/>
      <scheme val="minor"/>
    </font>
    <font>
      <i/>
      <sz val="14.000000"/>
      <color theme="1"/>
      <name val="Calibri"/>
      <scheme val="minor"/>
    </font>
    <font>
      <b/>
      <sz val="14.000000"/>
      <color indexed="2"/>
      <name val="Calibri"/>
      <scheme val="minor"/>
    </font>
    <font>
      <b/>
      <i/>
      <sz val="16.000000"/>
      <name val="Times New Roman"/>
    </font>
    <font>
      <b/>
      <i/>
      <sz val="14.000000"/>
      <color theme="1"/>
      <name val="Calibri"/>
      <scheme val="minor"/>
    </font>
    <font>
      <b/>
      <sz val="16.000000"/>
      <color indexed="2"/>
      <name val="Calibri"/>
      <scheme val="minor"/>
    </font>
    <font>
      <b/>
      <i/>
      <sz val="16.000000"/>
      <color theme="3"/>
      <name val="Times New Roman"/>
    </font>
    <font>
      <b/>
      <sz val="14.000000"/>
      <color theme="0"/>
      <name val="Times New Roman"/>
    </font>
    <font>
      <sz val="14.000000"/>
      <color theme="3"/>
      <name val="Times New Roman"/>
    </font>
    <font>
      <sz val="14.000000"/>
      <color theme="3"/>
      <name val="Calibri"/>
      <scheme val="minor"/>
    </font>
    <font>
      <b/>
      <sz val="14.000000"/>
      <color theme="3"/>
      <name val="Calibri"/>
      <scheme val="minor"/>
    </font>
    <font>
      <i/>
      <sz val="14.000000"/>
      <color theme="3"/>
      <name val="Times New Roman"/>
    </font>
    <font>
      <b/>
      <i/>
      <sz val="14.000000"/>
      <color theme="0"/>
      <name val="Times New Roman"/>
    </font>
    <font>
      <b/>
      <i/>
      <sz val="14.000000"/>
      <color theme="3"/>
      <name val="Times New Roman"/>
    </font>
    <font>
      <sz val="18.000000"/>
      <color indexed="2"/>
      <name val="Calibri"/>
      <scheme val="minor"/>
    </font>
    <font>
      <b/>
      <sz val="18.000000"/>
      <color theme="3"/>
      <name val="Calibri"/>
      <scheme val="minor"/>
    </font>
    <font>
      <b/>
      <sz val="18.000000"/>
      <name val="Calibri"/>
      <scheme val="minor"/>
    </font>
    <font>
      <i/>
      <sz val="14.000000"/>
      <color indexed="2"/>
      <name val="Times New Roman"/>
    </font>
    <font>
      <sz val="16.000000"/>
      <color theme="0"/>
      <name val="Times New Roman"/>
    </font>
    <font>
      <b/>
      <i/>
      <sz val="16.000000"/>
      <color theme="1"/>
      <name val="Times New Roman"/>
    </font>
    <font>
      <b/>
      <sz val="20.000000"/>
      <color theme="3"/>
      <name val="Times New Roman"/>
    </font>
    <font>
      <sz val="16.000000"/>
      <color theme="3"/>
      <name val="Times New Roman"/>
    </font>
    <font>
      <b/>
      <sz val="10.000000"/>
      <color theme="0"/>
      <name val="Times New Roman"/>
    </font>
    <font>
      <sz val="12.000000"/>
      <color indexed="2"/>
      <name val="Times New Roman"/>
    </font>
    <font>
      <sz val="12.000000"/>
      <color indexed="2"/>
      <name val="Calibri"/>
      <scheme val="minor"/>
    </font>
    <font>
      <b/>
      <sz val="12.000000"/>
      <color theme="3"/>
      <name val="Times New Roman"/>
    </font>
    <font>
      <i/>
      <sz val="12.000000"/>
      <color theme="3"/>
      <name val="Times New Roman"/>
    </font>
    <font>
      <sz val="12.000000"/>
      <color theme="3"/>
      <name val="Times New Roman"/>
    </font>
    <font>
      <i/>
      <sz val="12.000000"/>
      <color theme="1"/>
      <name val="Times New Roman"/>
    </font>
    <font>
      <sz val="14.000000"/>
      <color theme="1"/>
      <name val="Calibri"/>
      <scheme val="minor"/>
    </font>
    <font>
      <sz val="10.000000"/>
      <color theme="3"/>
      <name val="Times New Roman"/>
    </font>
    <font>
      <i/>
      <sz val="10.000000"/>
      <color theme="1"/>
      <name val="Times New Roman"/>
    </font>
    <font>
      <sz val="12.000000"/>
      <color theme="1"/>
      <name val="Calibri"/>
      <scheme val="minor"/>
    </font>
    <font>
      <b/>
      <sz val="12.000000"/>
      <color theme="1"/>
      <name val="Calibri"/>
      <scheme val="minor"/>
    </font>
    <font>
      <sz val="12.000000"/>
      <color indexed="64"/>
      <name val="Times New Roman"/>
    </font>
    <font>
      <b/>
      <sz val="12.000000"/>
      <color indexed="64"/>
      <name val="Times New Roman"/>
    </font>
    <font>
      <b/>
      <i/>
      <sz val="12.000000"/>
      <color indexed="64"/>
      <name val="Times New Roman"/>
    </font>
    <font>
      <b/>
      <sz val="10.000000"/>
      <color theme="0"/>
      <name val="Tahoma"/>
    </font>
    <font>
      <b/>
      <sz val="14.000000"/>
      <name val="Arial Cyr"/>
    </font>
    <font>
      <b/>
      <sz val="8.000000"/>
      <color theme="1"/>
      <name val="Times New Roman"/>
    </font>
    <font>
      <sz val="8.000000"/>
      <color theme="1"/>
      <name val="Times New Roman"/>
    </font>
    <font>
      <b/>
      <i/>
      <sz val="12.000000"/>
      <color theme="1"/>
      <name val="Times New Roman"/>
    </font>
    <font>
      <b/>
      <u/>
      <sz val="14.000000"/>
      <color theme="1"/>
      <name val="Times New Roman"/>
    </font>
    <font>
      <sz val="10.000000"/>
      <color indexed="2"/>
      <name val="Arial Cyr"/>
    </font>
    <font>
      <b/>
      <u/>
      <sz val="12.000000"/>
      <name val="Times New Roman"/>
    </font>
  </fonts>
  <fills count="160">
    <fill>
      <patternFill patternType="none"/>
    </fill>
    <fill>
      <patternFill patternType="gray125"/>
    </fill>
    <fill>
      <patternFill patternType="solid">
        <fgColor indexed="22"/>
        <bgColor indexed="22"/>
      </patternFill>
    </fill>
    <fill>
      <patternFill patternType="solid">
        <fgColor indexed="42"/>
        <bgColor indexed="42"/>
      </patternFill>
    </fill>
    <fill>
      <patternFill patternType="solid">
        <fgColor indexed="27"/>
        <bgColor indexed="27"/>
      </patternFill>
    </fill>
    <fill>
      <patternFill patternType="solid">
        <fgColor indexed="43"/>
        <bgColor indexed="43"/>
      </patternFill>
    </fill>
    <fill>
      <patternFill patternType="lightGray">
        <fgColor indexed="22"/>
        <bgColor indexed="22"/>
      </patternFill>
    </fill>
    <fill>
      <patternFill patternType="solid">
        <fgColor indexed="63"/>
        <bgColor indexed="63"/>
      </patternFill>
    </fill>
    <fill>
      <patternFill patternType="solid">
        <fgColor indexed="55"/>
        <bgColor indexed="55"/>
      </patternFill>
    </fill>
    <fill>
      <patternFill patternType="solid">
        <fgColor indexed="54"/>
        <bgColor indexed="54"/>
      </patternFill>
    </fill>
    <fill>
      <patternFill patternType="solid">
        <fgColor indexed="53"/>
        <bgColor indexed="53"/>
      </patternFill>
    </fill>
    <fill>
      <patternFill patternType="solid">
        <fgColor indexed="25"/>
        <bgColor indexed="25"/>
      </patternFill>
    </fill>
    <fill>
      <patternFill patternType="solid">
        <fgColor indexed="31"/>
        <bgColor indexed="31"/>
      </patternFill>
    </fill>
    <fill>
      <patternFill patternType="solid">
        <fgColor indexed="45"/>
        <bgColor indexed="45"/>
      </patternFill>
    </fill>
    <fill>
      <patternFill patternType="solid">
        <fgColor indexed="46"/>
        <bgColor indexed="46"/>
      </patternFill>
    </fill>
    <fill>
      <patternFill patternType="solid">
        <fgColor indexed="47"/>
        <bgColor indexed="47"/>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indexed="44"/>
        <bgColor indexed="44"/>
      </patternFill>
    </fill>
    <fill>
      <patternFill patternType="solid">
        <fgColor indexed="29"/>
        <bgColor indexed="29"/>
      </patternFill>
    </fill>
    <fill>
      <patternFill patternType="solid">
        <fgColor indexed="3"/>
        <bgColor indexed="3"/>
      </patternFill>
    </fill>
    <fill>
      <patternFill patternType="solid">
        <fgColor indexed="51"/>
        <bgColor indexed="51"/>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indexed="30"/>
        <bgColor indexed="30"/>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theme="4" tint="0.39997558519241921"/>
        <bgColor indexed="65"/>
      </patternFill>
    </fill>
    <fill>
      <patternFill patternType="solid">
        <fgColor indexed="30"/>
        <bgColor indexed="21"/>
      </patternFill>
    </fill>
    <fill>
      <patternFill patternType="solid">
        <fgColor theme="5" tint="0.39997558519241921"/>
        <bgColor indexed="65"/>
      </patternFill>
    </fill>
    <fill>
      <patternFill patternType="solid">
        <fgColor indexed="29"/>
        <bgColor indexed="45"/>
      </patternFill>
    </fill>
    <fill>
      <patternFill patternType="solid">
        <fgColor theme="6" tint="0.39997558519241921"/>
        <bgColor indexed="65"/>
      </patternFill>
    </fill>
    <fill>
      <patternFill patternType="solid">
        <fgColor indexed="3"/>
        <bgColor indexed="49"/>
      </patternFill>
    </fill>
    <fill>
      <patternFill patternType="solid">
        <fgColor theme="7" tint="0.39997558519241921"/>
        <bgColor indexed="65"/>
      </patternFill>
    </fill>
    <fill>
      <patternFill patternType="solid">
        <fgColor indexed="20"/>
        <bgColor indexed="20"/>
      </patternFill>
    </fill>
    <fill>
      <patternFill patternType="solid">
        <fgColor theme="8" tint="0.39997558519241921"/>
        <bgColor indexed="65"/>
      </patternFill>
    </fill>
    <fill>
      <patternFill patternType="solid">
        <fgColor indexed="49"/>
        <bgColor indexed="40"/>
      </patternFill>
    </fill>
    <fill>
      <patternFill patternType="solid">
        <fgColor theme="9" tint="0.39997558519241921"/>
        <bgColor indexed="65"/>
      </patternFill>
    </fill>
    <fill>
      <patternFill patternType="solid">
        <fgColor indexed="52"/>
        <bgColor indexed="51"/>
      </patternFill>
    </fill>
    <fill>
      <patternFill patternType="solid">
        <fgColor indexed="62"/>
        <b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2"/>
        <bgColor indexed="2"/>
      </patternFill>
    </fill>
    <fill>
      <patternFill patternType="solid">
        <fgColor indexed="7"/>
        <bgColor indexed="7"/>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bgColor indexed="57"/>
      </patternFill>
    </fill>
    <fill>
      <patternFill patternType="solid">
        <fgColor indexed="27"/>
        <bgColor indexed="27"/>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65"/>
        <bgColor/>
      </patternFill>
    </fill>
    <fill>
      <patternFill patternType="lightDown">
        <fgColor indexed="42"/>
        <bgColor indexed="42"/>
      </patternFill>
    </fill>
    <fill>
      <patternFill patternType="solid">
        <fgColor indexed="3"/>
        <bgColor indexed="3"/>
      </patternFill>
    </fill>
    <fill>
      <patternFill patternType="solid">
        <fgColor indexed="27"/>
        <bgColor/>
      </patternFill>
    </fill>
    <fill>
      <patternFill patternType="lightGray">
        <fgColor indexed="7"/>
        <bgColor indexed="7"/>
      </patternFill>
    </fill>
    <fill>
      <patternFill patternType="solid">
        <fgColor indexed="6"/>
        <bgColor indexed="6"/>
      </patternFill>
    </fill>
    <fill>
      <patternFill patternType="lightUp">
        <fgColor indexed="65"/>
        <bgColor indexed="55"/>
      </patternFill>
    </fill>
    <fill>
      <patternFill patternType="lightUp">
        <fgColor indexed="65"/>
        <bgColor indexed="29"/>
      </patternFill>
    </fill>
    <fill>
      <patternFill patternType="lightUp">
        <fgColor indexed="65"/>
        <bgColor indexed="57"/>
      </patternFill>
    </fill>
    <fill>
      <patternFill patternType="solid">
        <fgColor indexed="42"/>
        <bgColor indexed="42"/>
      </patternFill>
    </fill>
    <fill>
      <patternFill patternType="solid">
        <fgColor indexed="22"/>
        <bgColor indexed="31"/>
      </patternFill>
    </fill>
    <fill>
      <patternFill patternType="solid">
        <fgColor indexed="5"/>
        <bgColor/>
      </patternFill>
    </fill>
    <fill>
      <patternFill patternType="solid">
        <fgColor indexed="65"/>
        <bgColor indexed="65"/>
      </patternFill>
    </fill>
    <fill>
      <patternFill patternType="solid">
        <fgColor indexed="26"/>
        <bgColor indexed="43"/>
      </patternFill>
    </fill>
    <fill>
      <patternFill patternType="solid">
        <fgColor indexed="43"/>
        <bgColor indexed="57"/>
      </patternFill>
    </fill>
    <fill>
      <patternFill patternType="solid">
        <fgColor indexed="22"/>
        <bgColor/>
      </patternFill>
    </fill>
    <fill>
      <patternFill patternType="solid">
        <fgColor indexed="23"/>
        <bgColor indexed="23"/>
      </patternFill>
    </fill>
    <fill>
      <patternFill patternType="solid">
        <fgColor indexed="26"/>
        <bgColor indexed="26"/>
      </patternFill>
    </fill>
    <fill>
      <patternFill patternType="solid">
        <fgColor indexed="65"/>
        <bgColor indexed="65"/>
      </patternFill>
    </fill>
    <fill>
      <patternFill patternType="solid">
        <fgColor indexed="5"/>
        <bgColor indexed="5"/>
      </patternFill>
    </fill>
    <fill>
      <patternFill patternType="solid">
        <fgColor indexed="17"/>
        <bgColor indexed="17"/>
      </patternFill>
    </fill>
    <fill>
      <patternFill patternType="solid">
        <fgColor indexed="50"/>
        <bgColor indexed="50"/>
      </patternFill>
    </fill>
    <fill>
      <patternFill patternType="lightUp">
        <fgColor indexed="22"/>
        <bgColor indexed="7"/>
      </patternFill>
    </fill>
    <fill>
      <patternFill patternType="solid">
        <fgColor indexed="7"/>
        <bgColor indexed="7"/>
      </patternFill>
    </fill>
    <fill>
      <patternFill patternType="solid">
        <fgColor indexed="6"/>
        <bgColor indexed="6"/>
      </patternFill>
    </fill>
    <fill>
      <patternFill patternType="solid">
        <fgColor indexed="58"/>
        <bgColor indexed="58"/>
      </patternFill>
    </fill>
    <fill>
      <patternFill patternType="solid">
        <fgColor indexed="16"/>
        <bgColor indexed="16"/>
      </patternFill>
    </fill>
    <fill>
      <patternFill patternType="solid">
        <fgColor/>
        <bgColor/>
      </patternFill>
    </fill>
    <fill>
      <patternFill patternType="solid">
        <fgColor indexed="18"/>
        <bgColor indexed="18"/>
      </patternFill>
    </fill>
    <fill>
      <patternFill patternType="solid">
        <fgColor indexed="43"/>
        <bgColor/>
      </patternFill>
    </fill>
    <fill>
      <patternFill patternType="solid">
        <fgColor theme="4"/>
        <bgColor theme="4"/>
      </patternFill>
    </fill>
    <fill>
      <patternFill patternType="solid">
        <fgColor indexed="62"/>
        <bgColor indexed="56"/>
      </patternFill>
    </fill>
    <fill>
      <patternFill patternType="solid">
        <fgColor theme="5"/>
        <bgColor theme="5"/>
      </patternFill>
    </fill>
    <fill>
      <patternFill patternType="solid">
        <fgColor indexed="2"/>
        <bgColor indexed="60"/>
      </patternFill>
    </fill>
    <fill>
      <patternFill patternType="solid">
        <fgColor theme="6"/>
        <bgColor theme="6"/>
      </patternFill>
    </fill>
    <fill>
      <patternFill patternType="solid">
        <fgColor indexed="57"/>
        <bgColor indexed="21"/>
      </patternFill>
    </fill>
    <fill>
      <patternFill patternType="solid">
        <fgColor theme="7"/>
        <bgColor theme="7"/>
      </patternFill>
    </fill>
    <fill>
      <patternFill patternType="solid">
        <fgColor theme="8"/>
        <bgColor theme="8"/>
      </patternFill>
    </fill>
    <fill>
      <patternFill patternType="solid">
        <fgColor theme="9"/>
        <bgColor theme="9"/>
      </patternFill>
    </fill>
    <fill>
      <patternFill patternType="solid">
        <fgColor indexed="53"/>
        <bgColor indexed="52"/>
      </patternFill>
    </fill>
    <fill>
      <patternFill patternType="solid">
        <fgColor rgb="FFF2F2F2"/>
        <bgColor rgb="FFF2F2F2"/>
      </patternFill>
    </fill>
    <fill>
      <patternFill patternType="solid">
        <fgColor indexed="40"/>
        <bgColor indexed="40"/>
      </patternFill>
    </fill>
    <fill>
      <patternFill patternType="solid">
        <fgColor rgb="FFA5A5A5"/>
        <bgColor rgb="FFA5A5A5"/>
      </patternFill>
    </fill>
    <fill>
      <patternFill patternType="solid">
        <fgColor rgb="FFFFEB9C"/>
        <bgColor rgb="FFFFEB9C"/>
      </patternFill>
    </fill>
    <fill>
      <patternFill patternType="solid">
        <fgColor indexed="43"/>
        <bgColor indexed="26"/>
      </patternFill>
    </fill>
    <fill>
      <patternFill patternType="solid">
        <fgColor rgb="FFFFC7CE"/>
        <bgColor rgb="FFFFC7CE"/>
      </patternFill>
    </fill>
    <fill>
      <patternFill patternType="solid">
        <fgColor indexed="45"/>
        <bgColor indexed="29"/>
      </patternFill>
    </fill>
    <fill>
      <patternFill patternType="solid">
        <fgColor indexed="26"/>
        <bgColor indexed="26"/>
      </patternFill>
    </fill>
    <fill>
      <patternFill patternType="solid">
        <fgColor indexed="23"/>
        <bgColor indexed="24"/>
      </patternFill>
    </fill>
    <fill>
      <patternFill patternType="solid">
        <fgColor rgb="FFC6EFCE"/>
        <bgColor rgb="FFC6EFCE"/>
      </patternFill>
    </fill>
    <fill>
      <patternFill patternType="solid">
        <fgColor indexed="42"/>
        <bgColor indexed="27"/>
      </patternFill>
    </fill>
    <fill>
      <patternFill patternType="solid">
        <fgColor theme="0"/>
        <bgColor theme="0"/>
      </patternFill>
    </fill>
    <fill>
      <patternFill patternType="solid">
        <fgColor rgb="FFF4ECC5"/>
        <bgColor indexed="64"/>
      </patternFill>
    </fill>
    <fill>
      <patternFill patternType="solid">
        <fgColor rgb="FFF8F2D8"/>
        <bgColor indexed="64"/>
      </patternFill>
    </fill>
    <fill>
      <patternFill patternType="solid">
        <fgColor rgb="FFFBF9EC"/>
        <bgColor indexed="64"/>
      </patternFill>
    </fill>
    <fill>
      <patternFill patternType="solid">
        <fgColor rgb="FFFFFFD5"/>
        <bgColor indexed="64"/>
      </patternFill>
    </fill>
    <fill>
      <patternFill patternType="solid">
        <fgColor rgb="FFF2F2F2"/>
        <bgColor indexed="64"/>
      </patternFill>
    </fill>
    <fill>
      <patternFill patternType="solid">
        <fgColor rgb="FFD9D9D9"/>
        <bgColor indexed="64"/>
      </patternFill>
    </fill>
    <fill>
      <patternFill patternType="solid">
        <fgColor theme="3" tint="0.59999389629810485"/>
        <bgColor/>
      </patternFill>
    </fill>
    <fill>
      <patternFill patternType="solid">
        <fgColor rgb="FF92D050"/>
        <bgColor/>
      </patternFill>
    </fill>
    <fill>
      <patternFill patternType="solid">
        <fgColor theme="0" tint="-0.14999847407452621"/>
        <bgColor/>
      </patternFill>
    </fill>
    <fill>
      <patternFill patternType="solid">
        <fgColor theme="0"/>
        <bgColor/>
      </patternFill>
    </fill>
    <fill>
      <patternFill patternType="solid">
        <fgColor rgb="FFFF99FF"/>
        <bgColor/>
      </patternFill>
    </fill>
    <fill>
      <patternFill patternType="solid">
        <fgColor rgb="FFFFC000"/>
        <bgColor/>
      </patternFill>
    </fill>
    <fill>
      <patternFill patternType="solid">
        <fgColor theme="4" tint="0.59999389629810485"/>
        <bgColor/>
      </patternFill>
    </fill>
    <fill>
      <patternFill patternType="solid">
        <fgColor indexed="2"/>
        <bgColor/>
      </patternFill>
    </fill>
    <fill>
      <patternFill patternType="solid">
        <fgColor indexed="5"/>
        <bgColor/>
      </patternFill>
    </fill>
    <fill>
      <patternFill patternType="solid">
        <fgColor theme="9" tint="0.59999389629810485"/>
        <bgColor/>
      </patternFill>
    </fill>
    <fill>
      <patternFill patternType="solid">
        <fgColor theme="9" tint="0.59999389629810485"/>
        <bgColor indexed="64"/>
      </patternFill>
    </fill>
    <fill>
      <patternFill patternType="solid">
        <fgColor rgb="FFFFC000"/>
        <bgColor indexed="64"/>
      </patternFill>
    </fill>
    <fill>
      <patternFill patternType="solid">
        <fgColor theme="4" tint="0.79998168889431442"/>
        <bgColor/>
      </patternFill>
    </fill>
    <fill>
      <patternFill patternType="solid">
        <fgColor indexed="65"/>
        <bgColor/>
      </patternFill>
    </fill>
    <fill>
      <patternFill patternType="solid">
        <fgColor indexed="42"/>
        <bgColor/>
      </patternFill>
    </fill>
    <fill>
      <patternFill patternType="solid">
        <fgColor theme="6" tint="0.79998168889431442"/>
        <bgColor/>
      </patternFill>
    </fill>
    <fill>
      <patternFill patternType="solid">
        <fgColor theme="9" tint="0.79998168889431442"/>
        <bgColor/>
      </patternFill>
    </fill>
    <fill>
      <patternFill patternType="solid">
        <fgColor theme="5" tint="0.59999389629810485"/>
        <bgColor/>
      </patternFill>
    </fill>
    <fill>
      <patternFill patternType="solid">
        <fgColor theme="6" tint="0.59999389629810485"/>
        <bgColor/>
      </patternFill>
    </fill>
    <fill>
      <patternFill patternType="solid">
        <fgColor theme="5" tint="0.79998168889431442"/>
        <bgColor/>
      </patternFill>
    </fill>
    <fill>
      <patternFill patternType="solid">
        <fgColor rgb="FFFFCCFF"/>
        <bgColor/>
      </patternFill>
    </fill>
    <fill>
      <patternFill patternType="solid">
        <fgColor indexed="2"/>
        <bgColor/>
      </patternFill>
    </fill>
    <fill>
      <patternFill patternType="solid">
        <fgColor indexed="27"/>
        <bgColor/>
      </patternFill>
    </fill>
    <fill>
      <patternFill patternType="solid">
        <fgColor indexed="7"/>
        <bgColor/>
      </patternFill>
    </fill>
    <fill>
      <patternFill patternType="solid">
        <fgColor indexed="24"/>
        <bgColor/>
      </patternFill>
    </fill>
    <fill>
      <patternFill patternType="solid">
        <fgColor theme="8" tint="0.79998168889431442"/>
        <bgColor/>
      </patternFill>
    </fill>
    <fill>
      <patternFill patternType="solid">
        <fgColor rgb="FF4574A0"/>
        <bgColor indexed="64"/>
      </patternFill>
    </fill>
    <fill>
      <patternFill patternType="solid">
        <fgColor rgb="FFC6E2FF"/>
        <bgColor indexed="64"/>
      </patternFill>
    </fill>
    <fill>
      <patternFill patternType="solid">
        <fgColor rgb="FF4A62B9"/>
        <bgColor indexed="64"/>
      </patternFill>
    </fill>
    <fill>
      <patternFill patternType="solid">
        <fgColor rgb="FFD6E5CB"/>
        <bgColor indexed="64"/>
      </patternFill>
    </fill>
    <fill>
      <patternFill patternType="solid">
        <fgColor rgb="FFE4F0DD"/>
        <bgColor indexed="64"/>
      </patternFill>
    </fill>
    <fill>
      <patternFill patternType="solid">
        <fgColor rgb="FFF0F6EF"/>
        <bgColor indexed="64"/>
      </patternFill>
    </fill>
    <fill>
      <patternFill patternType="solid">
        <fgColor indexed="5"/>
        <bgColor indexed="64"/>
      </patternFill>
    </fill>
    <fill>
      <patternFill patternType="solid">
        <fgColor theme="6" tint="0.39997558519241921"/>
        <bgColor/>
      </patternFill>
    </fill>
    <fill>
      <patternFill patternType="solid">
        <fgColor theme="2"/>
        <bgColor/>
      </patternFill>
    </fill>
  </fills>
  <borders count="198">
    <border>
      <left/>
      <right/>
      <top/>
      <bottom/>
      <diagonal/>
    </border>
    <border>
      <left style="hair">
        <color auto="1"/>
      </left>
      <right/>
      <top style="hair">
        <color auto="1"/>
      </top>
      <bottom style="hair">
        <color indexed="65"/>
      </bottom>
      <diagonal/>
    </border>
    <border>
      <left style="thin">
        <color auto="1"/>
      </left>
      <right style="thin">
        <color auto="1"/>
      </right>
      <top/>
      <bottom/>
      <diagonal/>
    </border>
    <border>
      <left/>
      <right/>
      <top style="thin">
        <color auto="1"/>
      </top>
      <bottom style="double">
        <color auto="1"/>
      </bottom>
      <diagonal/>
    </border>
    <border>
      <left/>
      <right/>
      <top style="thin">
        <color auto="1"/>
      </top>
      <bottom style="thin">
        <color auto="1"/>
      </bottom>
      <diagonal/>
    </border>
    <border>
      <left/>
      <right/>
      <top/>
      <bottom style="medium">
        <color auto="1"/>
      </bottom>
      <diagonal/>
    </border>
    <border>
      <left style="medium">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auto="1"/>
      </left>
      <right style="thin">
        <color auto="1"/>
      </right>
      <top/>
      <bottom style="dotted">
        <color auto="1"/>
      </bottom>
      <diagonal/>
    </border>
    <border>
      <left style="thin">
        <color auto="1"/>
      </left>
      <right style="thin">
        <color auto="1"/>
      </right>
      <top style="thin">
        <color auto="1"/>
      </top>
      <bottom style="dotted">
        <color auto="1"/>
      </bottom>
      <diagonal/>
    </border>
    <border>
      <left style="thin">
        <color auto="1"/>
      </left>
      <right/>
      <top/>
      <bottom style="thin">
        <color auto="1"/>
      </bottom>
      <diagonal/>
    </border>
    <border>
      <left/>
      <right/>
      <top style="double">
        <color auto="1"/>
      </top>
      <bottom style="double">
        <color auto="1"/>
      </bottom>
      <diagonal/>
    </border>
    <border>
      <left/>
      <right/>
      <top/>
      <bottom style="dotted">
        <color auto="1"/>
      </bottom>
      <diagonal/>
    </border>
    <border>
      <left style="medium">
        <color auto="1"/>
      </left>
      <right style="medium">
        <color auto="1"/>
      </right>
      <top style="medium">
        <color auto="1"/>
      </top>
      <bottom/>
      <diagonal/>
    </border>
    <border>
      <left/>
      <right/>
      <top style="medium">
        <color/>
      </top>
      <bottom style="medium">
        <color/>
      </bottom>
      <diagonal/>
    </border>
    <border>
      <left/>
      <right/>
      <top style="thin">
        <color/>
      </top>
      <bottom style="thin">
        <color/>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24"/>
      </bottom>
      <diagonal/>
    </border>
    <border>
      <left/>
      <right/>
      <top/>
      <bottom style="thick">
        <color auto="1"/>
      </bottom>
      <diagonal/>
    </border>
    <border>
      <left style="thin">
        <color auto="1"/>
      </left>
      <right style="thin">
        <color auto="1"/>
      </right>
      <top style="hair">
        <color auto="1"/>
      </top>
      <bottom style="hair">
        <color auto="1"/>
      </bottom>
      <diagonal/>
    </border>
    <border>
      <left/>
      <right/>
      <top/>
      <bottom style="double">
        <color indexed="52"/>
      </bottom>
      <diagonal/>
    </border>
    <border>
      <left/>
      <right/>
      <top/>
      <bottom style="double">
        <color indexed="53"/>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bottom/>
      <diagonal/>
    </border>
    <border>
      <left style="thin">
        <color auto="1"/>
      </left>
      <right style="double">
        <color auto="1"/>
      </right>
      <top style="thin">
        <color auto="1"/>
      </top>
      <bottom style="thin">
        <color auto="1"/>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right/>
      <top style="medium">
        <color auto="1"/>
      </top>
      <bottom style="thin">
        <color auto="1"/>
      </bottom>
      <diagonal/>
    </border>
    <border>
      <left style="thin">
        <color indexed="51"/>
      </left>
      <right style="thin">
        <color indexed="51"/>
      </right>
      <top/>
      <bottom/>
      <diagonal/>
    </border>
    <border>
      <left style="medium">
        <color auto="1"/>
      </left>
      <right style="medium">
        <color auto="1"/>
      </right>
      <top/>
      <bottom/>
      <diagonal/>
    </border>
    <border>
      <left style="thin">
        <color auto="1"/>
      </left>
      <right/>
      <top/>
      <bottom/>
      <diagonal/>
    </border>
    <border>
      <left style="dashed">
        <color auto="1"/>
      </left>
      <right style="dashed">
        <color auto="1"/>
      </right>
      <top style="dashed">
        <color auto="1"/>
      </top>
      <bottom style="dashed">
        <color auto="1"/>
      </bottom>
      <diagonal/>
    </border>
    <border>
      <left style="thick">
        <color indexed="23"/>
      </left>
      <right style="thick">
        <color indexed="23"/>
      </right>
      <top style="thick">
        <color indexed="23"/>
      </top>
      <bottom style="thin">
        <color indexed="23"/>
      </bottom>
      <diagonal/>
    </border>
    <border>
      <left style="thick">
        <color indexed="23"/>
      </left>
      <right style="thick">
        <color indexed="23"/>
      </right>
      <top style="thick">
        <color indexed="23"/>
      </top>
      <bottom style="thick">
        <color indexed="23"/>
      </bottom>
      <diagonal/>
    </border>
    <border>
      <left/>
      <right/>
      <top style="double">
        <color auto="1"/>
      </top>
      <bottom/>
      <diagonal/>
    </border>
    <border>
      <left/>
      <right/>
      <top style="thin">
        <color indexed="62"/>
      </top>
      <bottom style="double">
        <color indexed="62"/>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auto="1"/>
      </left>
      <right style="thin">
        <color auto="1"/>
      </right>
      <top style="medium">
        <color auto="1"/>
      </top>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left>
      <right style="thin">
        <color/>
      </right>
      <top style="thin">
        <color/>
      </top>
      <bottom style="thin">
        <color/>
      </bottom>
      <diagonal/>
    </border>
    <border>
      <left style="thin">
        <color/>
      </left>
      <right/>
      <top style="thin">
        <color/>
      </top>
      <bottom style="thin">
        <color/>
      </bottom>
      <diagonal/>
    </border>
    <border>
      <left/>
      <right/>
      <top style="thin">
        <color/>
      </top>
      <bottom/>
      <diagonal/>
    </border>
    <border>
      <left style="medium">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style="medium">
        <color auto="1"/>
      </left>
      <right style="thin">
        <color auto="1"/>
      </right>
      <top/>
      <bottom/>
      <diagonal/>
    </border>
    <border>
      <left style="thin">
        <color auto="1"/>
      </left>
      <right/>
      <top style="thin">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medium">
        <color auto="1"/>
      </bottom>
      <diagonal/>
    </border>
    <border>
      <left style="medium">
        <color auto="1"/>
      </left>
      <right/>
      <top/>
      <bottom style="medium">
        <color auto="1"/>
      </bottom>
      <diagonal/>
    </border>
    <border>
      <left style="medium">
        <color auto="1"/>
      </left>
      <right style="thin">
        <color auto="1"/>
      </right>
      <top style="medium">
        <color auto="1"/>
      </top>
      <bottom style="medium">
        <color auto="1"/>
      </bottom>
      <diagonal/>
    </border>
    <border>
      <left style="thin">
        <color/>
      </left>
      <right style="thin">
        <color/>
      </right>
      <top style="thin">
        <color/>
      </top>
      <bottom/>
      <diagonal/>
    </border>
    <border>
      <left style="thin">
        <color/>
      </left>
      <right/>
      <top style="thin">
        <color/>
      </top>
      <bottom/>
      <diagonal/>
    </border>
    <border>
      <left/>
      <right style="medium">
        <color auto="1"/>
      </right>
      <top style="medium">
        <color auto="1"/>
      </top>
      <bottom/>
      <diagonal/>
    </border>
    <border>
      <left/>
      <right style="medium">
        <color auto="1"/>
      </right>
      <top/>
      <bottom/>
      <diagonal/>
    </border>
    <border>
      <left style="thin">
        <color auto="1"/>
      </left>
      <right/>
      <top style="medium">
        <color auto="1"/>
      </top>
      <bottom style="medium">
        <color auto="1"/>
      </bottom>
      <diagonal/>
    </border>
    <border>
      <left style="thin">
        <color/>
      </left>
      <right style="thin">
        <color/>
      </right>
      <top style="thin">
        <color/>
      </top>
      <bottom style="thin">
        <color/>
      </bottom>
      <diagonal/>
    </border>
    <border>
      <left style="thin">
        <color/>
      </left>
      <right style="thin">
        <color/>
      </right>
      <top style="thin">
        <color/>
      </top>
      <bottom style="medium">
        <color/>
      </bottom>
      <diagonal/>
    </border>
    <border>
      <left/>
      <right style="thin">
        <color auto="1"/>
      </right>
      <top style="thin">
        <color auto="1"/>
      </top>
      <bottom style="thin">
        <color auto="1"/>
      </bottom>
      <diagonal/>
    </border>
    <border>
      <left style="thin">
        <color rgb="FFCCC085"/>
      </left>
      <right style="thin">
        <color rgb="FFCCC085"/>
      </right>
      <top style="thin">
        <color rgb="FFCCC085"/>
      </top>
      <bottom style="thin">
        <color rgb="FFCCC085"/>
      </bottom>
      <diagonal/>
    </border>
    <border>
      <left style="thin">
        <color rgb="FFCCC085"/>
      </left>
      <right style="thin">
        <color rgb="FFCCC085"/>
      </right>
      <top style="thin">
        <color rgb="FFCCC085"/>
      </top>
      <bottom/>
      <diagonal/>
    </border>
    <border>
      <left style="thin">
        <color rgb="FFCCC085"/>
      </left>
      <right style="thin">
        <color rgb="FFCCC085"/>
      </right>
      <top/>
      <bottom style="thin">
        <color rgb="FFCCC085"/>
      </bottom>
      <diagonal/>
    </border>
    <border>
      <left style="thin">
        <color rgb="FFCCC085"/>
      </left>
      <right/>
      <top style="thin">
        <color rgb="FFCCC085"/>
      </top>
      <bottom style="thin">
        <color rgb="FFCCC085"/>
      </bottom>
      <diagonal/>
    </border>
    <border>
      <left/>
      <right/>
      <top style="thin">
        <color rgb="FFCCC085"/>
      </top>
      <bottom style="thin">
        <color rgb="FFCCC085"/>
      </bottom>
      <diagonal/>
    </border>
    <border>
      <left/>
      <right style="thin">
        <color rgb="FFCCC085"/>
      </right>
      <top style="thin">
        <color rgb="FFCCC085"/>
      </top>
      <bottom style="thin">
        <color rgb="FFCCC085"/>
      </bottom>
      <diagonal/>
    </border>
    <border>
      <left style="thin">
        <color rgb="FFE5B2B2"/>
      </left>
      <right/>
      <top style="thin">
        <color rgb="FFE5B2B2"/>
      </top>
      <bottom style="thin">
        <color rgb="FFE5B2B2"/>
      </bottom>
      <diagonal/>
    </border>
    <border>
      <left/>
      <right/>
      <top style="thin">
        <color rgb="FFE5B2B2"/>
      </top>
      <bottom style="thin">
        <color rgb="FFE5B2B2"/>
      </bottom>
      <diagonal/>
    </border>
    <border>
      <left/>
      <right style="thin">
        <color rgb="FFE5B2B2"/>
      </right>
      <top style="thin">
        <color rgb="FFE5B2B2"/>
      </top>
      <bottom style="thin">
        <color rgb="FFE5B2B2"/>
      </bottom>
      <diagonal/>
    </border>
    <border>
      <left style="thin">
        <color rgb="FFE5B2B2"/>
      </left>
      <right style="thin">
        <color rgb="FFE5B2B2"/>
      </right>
      <top style="thin">
        <color rgb="FFE5B2B2"/>
      </top>
      <bottom style="thin">
        <color rgb="FFE5B2B2"/>
      </bottom>
      <diagonal/>
    </border>
    <border>
      <left style="thin">
        <color/>
      </left>
      <right style="thin">
        <color/>
      </right>
      <top style="medium">
        <color/>
      </top>
      <bottom style="medium">
        <color/>
      </bottom>
      <diagonal/>
    </border>
    <border>
      <left style="medium">
        <color/>
      </left>
      <right style="thin">
        <color/>
      </right>
      <top style="thin">
        <color/>
      </top>
      <bottom style="medium">
        <color/>
      </bottom>
      <diagonal/>
    </border>
    <border>
      <left style="thin">
        <color/>
      </left>
      <right/>
      <top style="thin">
        <color/>
      </top>
      <bottom style="medium">
        <color/>
      </bottom>
      <diagonal/>
    </border>
    <border>
      <left style="medium">
        <color/>
      </left>
      <right style="medium">
        <color/>
      </right>
      <top style="thin">
        <color/>
      </top>
      <bottom style="medium">
        <color/>
      </bottom>
      <diagonal/>
    </border>
    <border>
      <left style="medium">
        <color/>
      </left>
      <right style="thin">
        <color/>
      </right>
      <top style="thin">
        <color/>
      </top>
      <bottom style="thin">
        <color/>
      </bottom>
      <diagonal/>
    </border>
    <border>
      <left style="medium">
        <color/>
      </left>
      <right style="medium">
        <color/>
      </right>
      <top style="thin">
        <color/>
      </top>
      <bottom style="thin">
        <color/>
      </bottom>
      <diagonal/>
    </border>
    <border>
      <left/>
      <right/>
      <top style="medium">
        <color/>
      </top>
      <bottom/>
      <diagonal/>
    </border>
    <border>
      <left style="thin">
        <color/>
      </left>
      <right style="thin">
        <color/>
      </right>
      <top/>
      <bottom/>
      <diagonal/>
    </border>
    <border>
      <left style="thin">
        <color rgb="FFCCC085"/>
      </left>
      <right/>
      <top/>
      <bottom style="thin">
        <color rgb="FFCCC085"/>
      </bottom>
      <diagonal/>
    </border>
    <border>
      <left/>
      <right/>
      <top/>
      <bottom style="thin">
        <color rgb="FFCCC085"/>
      </bottom>
      <diagonal/>
    </border>
    <border>
      <left/>
      <right style="thin">
        <color rgb="FFCCC085"/>
      </right>
      <top/>
      <bottom style="thin">
        <color rgb="FFCCC085"/>
      </bottom>
      <diagonal/>
    </border>
    <border>
      <left style="medium">
        <color auto="1"/>
      </left>
      <right/>
      <top style="thin">
        <color auto="1"/>
      </top>
      <bottom style="thin">
        <color auto="1"/>
      </bottom>
      <diagonal/>
    </border>
    <border>
      <left/>
      <right style="thin">
        <color auto="1"/>
      </right>
      <top/>
      <bottom style="thin">
        <color auto="1"/>
      </bottom>
      <diagonal/>
    </border>
    <border>
      <left/>
      <right/>
      <top style="medium">
        <color/>
      </top>
      <bottom style="medium">
        <color/>
      </bottom>
      <diagonal/>
    </border>
    <border>
      <left style="medium">
        <color/>
      </left>
      <right/>
      <top style="medium">
        <color/>
      </top>
      <bottom/>
      <diagonal/>
    </border>
    <border>
      <left/>
      <right style="medium">
        <color/>
      </right>
      <top style="medium">
        <color/>
      </top>
      <bottom style="medium">
        <color/>
      </bottom>
      <diagonal/>
    </border>
    <border>
      <left/>
      <right style="medium">
        <color/>
      </right>
      <top/>
      <bottom style="medium">
        <color/>
      </bottom>
      <diagonal/>
    </border>
    <border>
      <left style="thin">
        <color/>
      </left>
      <right style="medium">
        <color/>
      </right>
      <top style="thin">
        <color/>
      </top>
      <bottom style="thin">
        <color/>
      </bottom>
      <diagonal/>
    </border>
    <border>
      <left style="thin">
        <color/>
      </left>
      <right style="medium">
        <color/>
      </right>
      <top style="thin">
        <color/>
      </top>
      <bottom style="medium">
        <color/>
      </bottom>
      <diagonal/>
    </border>
    <border>
      <left/>
      <right style="thin">
        <color/>
      </right>
      <top style="medium">
        <color/>
      </top>
      <bottom style="thin">
        <color/>
      </bottom>
      <diagonal/>
    </border>
    <border>
      <left/>
      <right style="medium">
        <color theme="1"/>
      </right>
      <top/>
      <bottom style="medium">
        <color theme="1"/>
      </bottom>
      <diagonal/>
    </border>
    <border>
      <left style="medium">
        <color/>
      </left>
      <right style="thin">
        <color theme="1"/>
      </right>
      <top/>
      <bottom style="thin">
        <color theme="1"/>
      </bottom>
      <diagonal/>
    </border>
    <border>
      <left style="thin">
        <color theme="1"/>
      </left>
      <right style="thin">
        <color theme="1"/>
      </right>
      <top/>
      <bottom style="thin">
        <color theme="1"/>
      </bottom>
      <diagonal/>
    </border>
    <border>
      <left style="thin">
        <color/>
      </left>
      <right style="medium">
        <color/>
      </right>
      <top/>
      <bottom style="thin">
        <color theme="1"/>
      </bottom>
      <diagonal/>
    </border>
    <border>
      <left/>
      <right style="medium">
        <color/>
      </right>
      <top style="medium">
        <color/>
      </top>
      <bottom style="thin">
        <color theme="1"/>
      </bottom>
      <diagonal/>
    </border>
    <border>
      <left/>
      <right/>
      <top style="medium">
        <color theme="1"/>
      </top>
      <bottom style="thin">
        <color/>
      </bottom>
      <diagonal/>
    </border>
    <border>
      <left style="thin">
        <color/>
      </left>
      <right style="medium">
        <color/>
      </right>
      <top style="medium">
        <color/>
      </top>
      <bottom style="thin">
        <color theme="1"/>
      </bottom>
      <diagonal/>
    </border>
    <border>
      <left style="thin">
        <color theme="1"/>
      </left>
      <right/>
      <top style="thin">
        <color theme="1"/>
      </top>
      <bottom style="thin">
        <color theme="1"/>
      </bottom>
      <diagonal/>
    </border>
    <border>
      <left style="medium">
        <color/>
      </left>
      <right/>
      <top style="medium">
        <color/>
      </top>
      <bottom style="medium">
        <color/>
      </bottom>
      <diagonal/>
    </border>
    <border>
      <left style="medium">
        <color/>
      </left>
      <right style="thin">
        <color/>
      </right>
      <top style="medium">
        <color/>
      </top>
      <bottom style="medium">
        <color/>
      </bottom>
      <diagonal/>
    </border>
    <border>
      <left style="thin">
        <color/>
      </left>
      <right style="medium">
        <color/>
      </right>
      <top style="medium">
        <color/>
      </top>
      <bottom style="medium">
        <color/>
      </bottom>
      <diagonal/>
    </border>
    <border>
      <left style="thin">
        <color indexed="24"/>
      </left>
      <right style="thin">
        <color indexed="24"/>
      </right>
      <top style="thin">
        <color indexed="24"/>
      </top>
      <bottom/>
      <diagonal/>
    </border>
    <border>
      <left style="thin">
        <color indexed="24"/>
      </left>
      <right style="thin">
        <color indexed="24"/>
      </right>
      <top/>
      <bottom style="thin">
        <color indexed="24"/>
      </bottom>
      <diagonal/>
    </border>
    <border>
      <left style="thin">
        <color indexed="24"/>
      </left>
      <right style="thin">
        <color indexed="24"/>
      </right>
      <top style="thin">
        <color indexed="24"/>
      </top>
      <bottom style="thin">
        <color indexed="24"/>
      </bottom>
      <diagonal/>
    </border>
    <border>
      <left style="thin">
        <color indexed="30"/>
      </left>
      <right style="thin">
        <color indexed="30"/>
      </right>
      <top style="thin">
        <color indexed="30"/>
      </top>
      <bottom style="thin">
        <color indexed="30"/>
      </bottom>
      <diagonal/>
    </border>
    <border>
      <left/>
      <right/>
      <top style="thin">
        <color/>
      </top>
      <bottom/>
      <diagonal/>
    </border>
    <border>
      <left style="medium">
        <color/>
      </left>
      <right style="thin">
        <color/>
      </right>
      <top/>
      <bottom style="thin">
        <color/>
      </bottom>
      <diagonal/>
    </border>
    <border>
      <left style="thin">
        <color/>
      </left>
      <right style="thin">
        <color/>
      </right>
      <top/>
      <bottom style="thin">
        <color/>
      </bottom>
      <diagonal/>
    </border>
    <border>
      <left/>
      <right/>
      <top/>
      <bottom style="thin">
        <color/>
      </bottom>
      <diagonal/>
    </border>
    <border>
      <left style="thin">
        <color/>
      </left>
      <right/>
      <top/>
      <bottom style="thin">
        <color/>
      </bottom>
      <diagonal/>
    </border>
    <border>
      <left style="medium">
        <color/>
      </left>
      <right/>
      <top/>
      <bottom style="thin">
        <color/>
      </bottom>
      <diagonal/>
    </border>
    <border>
      <left/>
      <right style="medium">
        <color/>
      </right>
      <top/>
      <bottom style="thin">
        <color/>
      </bottom>
      <diagonal/>
    </border>
    <border>
      <left style="thin">
        <color auto="1"/>
      </left>
      <right/>
      <top style="thin">
        <color auto="1"/>
      </top>
      <bottom/>
      <diagonal/>
    </border>
    <border>
      <left/>
      <right style="thin">
        <color/>
      </right>
      <top/>
      <bottom style="thin">
        <color/>
      </bottom>
      <diagonal/>
    </border>
    <border>
      <left style="thin">
        <color/>
      </left>
      <right/>
      <top/>
      <bottom/>
      <diagonal/>
    </border>
    <border>
      <left style="thin">
        <color auto="1"/>
      </left>
      <right style="thin">
        <color auto="1"/>
      </right>
      <top style="thin">
        <color auto="1"/>
      </top>
      <bottom style="thin">
        <color auto="1"/>
      </bottom>
      <diagonal/>
    </border>
    <border>
      <left style="thin">
        <color/>
      </left>
      <right style="thin">
        <color/>
      </right>
      <top style="thin">
        <color/>
      </top>
      <bottom style="medium">
        <color/>
      </bottom>
      <diagonal/>
    </border>
    <border>
      <left/>
      <right style="thin">
        <color auto="1"/>
      </right>
      <top style="thin">
        <color auto="1"/>
      </top>
      <bottom style="thin">
        <color auto="1"/>
      </bottom>
      <diagonal/>
    </border>
    <border>
      <left style="thin">
        <color/>
      </left>
      <right style="thin">
        <color/>
      </right>
      <top style="thin">
        <color/>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left>
      <right/>
      <top style="thin">
        <color/>
      </top>
      <bottom style="thin">
        <color/>
      </bottom>
      <diagonal/>
    </border>
    <border>
      <left/>
      <right/>
      <top style="thin">
        <color/>
      </top>
      <bottom style="thin">
        <color/>
      </bottom>
      <diagonal/>
    </border>
    <border>
      <left style="thin">
        <color rgb="FFBDC7EB"/>
      </left>
      <right style="thin">
        <color rgb="FFBDC7EB"/>
      </right>
      <top style="thin">
        <color rgb="FFBDC7EB"/>
      </top>
      <bottom/>
      <diagonal/>
    </border>
    <border>
      <left style="thin">
        <color rgb="FFBDC7EB"/>
      </left>
      <right style="thin">
        <color rgb="FFBDC7EB"/>
      </right>
      <top style="thin">
        <color rgb="FFBDC7EB"/>
      </top>
      <bottom style="thin">
        <color rgb="FFBDC7EB"/>
      </bottom>
      <diagonal/>
    </border>
    <border>
      <left style="thin">
        <color rgb="FFBDC7EB"/>
      </left>
      <right/>
      <top/>
      <bottom style="thin">
        <color rgb="FFBDC7EB"/>
      </bottom>
      <diagonal/>
    </border>
    <border>
      <left/>
      <right/>
      <top/>
      <bottom style="thin">
        <color rgb="FFBDC7EB"/>
      </bottom>
      <diagonal/>
    </border>
    <border>
      <left/>
      <right style="thin">
        <color rgb="FFBDC7EB"/>
      </right>
      <top/>
      <bottom style="thin">
        <color rgb="FFBDC7EB"/>
      </bottom>
      <diagonal/>
    </border>
    <border>
      <left style="thin">
        <color rgb="FFBDC7EB"/>
      </left>
      <right style="thin">
        <color rgb="FFBDC7EB"/>
      </right>
      <top/>
      <bottom style="thin">
        <color rgb="FFBDC7EB"/>
      </bottom>
      <diagonal/>
    </border>
    <border>
      <left style="thin">
        <color rgb="FF7D8AB9"/>
      </left>
      <right style="thin">
        <color rgb="FF7D8AB9"/>
      </right>
      <top style="thin">
        <color rgb="FF7D8AB9"/>
      </top>
      <bottom style="thin">
        <color rgb="FF7D8AB9"/>
      </bottom>
      <diagonal/>
    </border>
    <border>
      <left style="thin">
        <color/>
      </left>
      <right/>
      <top style="thin">
        <color/>
      </top>
      <bottom/>
      <diagonal/>
    </border>
    <border>
      <left/>
      <right style="thin">
        <color/>
      </right>
      <top style="thin">
        <color/>
      </top>
      <bottom/>
      <diagonal/>
    </border>
    <border>
      <left style="thin">
        <color rgb="FFA0A0A0"/>
      </left>
      <right style="thin">
        <color rgb="FFA0A0A0"/>
      </right>
      <top style="thin">
        <color rgb="FFA0A0A0"/>
      </top>
      <bottom style="thin">
        <color rgb="FFA0A0A0"/>
      </bottom>
      <diagonal/>
    </border>
    <border>
      <left style="thin">
        <color rgb="FFA0A0A0"/>
      </left>
      <right style="thin">
        <color rgb="FFA0A0A0"/>
      </right>
      <top style="thin">
        <color rgb="FFA0A0A0"/>
      </top>
      <bottom/>
      <diagonal/>
    </border>
    <border>
      <left style="thin">
        <color rgb="FFA0A0A0"/>
      </left>
      <right style="thin">
        <color rgb="FFA0A0A0"/>
      </right>
      <top/>
      <bottom style="thin">
        <color rgb="FFA0A0A0"/>
      </bottom>
      <diagonal/>
    </border>
    <border>
      <left style="thin">
        <color rgb="FFA0A0A0"/>
      </left>
      <right/>
      <top/>
      <bottom style="thin">
        <color rgb="FFA0A0A0"/>
      </bottom>
      <diagonal/>
    </border>
    <border>
      <left/>
      <right style="thin">
        <color rgb="FFA0A0A0"/>
      </right>
      <top/>
      <bottom style="thin">
        <color rgb="FFA0A0A0"/>
      </bottom>
      <diagonal/>
    </border>
    <border>
      <left style="thin">
        <color rgb="FFACC8BD"/>
      </left>
      <right style="thin">
        <color rgb="FFACC8BD"/>
      </right>
      <top style="thin">
        <color rgb="FFACC8BD"/>
      </top>
      <bottom style="thin">
        <color rgb="FFACC8BD"/>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medium">
        <color/>
      </left>
      <right style="thin">
        <color auto="1"/>
      </right>
      <top style="thin">
        <color auto="1"/>
      </top>
      <bottom style="thin">
        <color auto="1"/>
      </bottom>
      <diagonal/>
    </border>
    <border>
      <left style="thin">
        <color auto="1"/>
      </left>
      <right style="medium">
        <color/>
      </right>
      <top style="thin">
        <color auto="1"/>
      </top>
      <bottom style="thin">
        <color auto="1"/>
      </bottom>
      <diagonal/>
    </border>
    <border>
      <left style="medium">
        <color/>
      </left>
      <right style="thin">
        <color auto="1"/>
      </right>
      <top style="thin">
        <color auto="1"/>
      </top>
      <bottom style="medium">
        <color/>
      </bottom>
      <diagonal/>
    </border>
    <border>
      <left style="thin">
        <color auto="1"/>
      </left>
      <right style="thin">
        <color auto="1"/>
      </right>
      <top style="thin">
        <color auto="1"/>
      </top>
      <bottom style="medium">
        <color/>
      </bottom>
      <diagonal/>
    </border>
    <border>
      <left style="thin">
        <color auto="1"/>
      </left>
      <right style="medium">
        <color/>
      </right>
      <top style="thin">
        <color auto="1"/>
      </top>
      <bottom style="medium">
        <color/>
      </bottom>
      <diagonal/>
    </border>
    <border>
      <left/>
      <right/>
      <top style="thin">
        <color/>
      </top>
      <bottom/>
      <diagonal/>
    </border>
    <border>
      <left style="thin">
        <color auto="1"/>
      </left>
      <right style="thin">
        <color auto="1"/>
      </right>
      <top style="thin">
        <color auto="1"/>
      </top>
      <bottom style="thin">
        <color auto="1"/>
      </bottom>
      <diagonal/>
    </border>
    <border>
      <left style="thin">
        <color/>
      </left>
      <right style="thin">
        <color/>
      </right>
      <top style="thin">
        <color/>
      </top>
      <bottom/>
      <diagonal/>
    </border>
    <border>
      <left/>
      <right style="thin">
        <color auto="1"/>
      </right>
      <top style="thin">
        <color auto="1"/>
      </top>
      <bottom style="thin">
        <color auto="1"/>
      </bottom>
      <diagonal/>
    </border>
    <border>
      <left/>
      <right style="thin">
        <color/>
      </right>
      <top style="thin">
        <color/>
      </top>
      <bottom/>
      <diagonal/>
    </border>
    <border>
      <left style="thin">
        <color/>
      </left>
      <right/>
      <top style="thin">
        <color/>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left>
      <right/>
      <top style="thin">
        <color/>
      </top>
      <bottom style="thin">
        <color/>
      </bottom>
      <diagonal/>
    </border>
    <border>
      <left/>
      <right/>
      <top style="thin">
        <color/>
      </top>
      <bottom style="thin">
        <color/>
      </bottom>
      <diagonal/>
    </border>
    <border>
      <left style="thin">
        <color/>
      </left>
      <right style="thin">
        <color/>
      </right>
      <top style="thin">
        <color/>
      </top>
      <bottom style="thin">
        <color/>
      </bottom>
      <diagonal/>
    </border>
    <border>
      <left/>
      <right/>
      <top style="thin">
        <color/>
      </top>
      <bottom style="thin">
        <color/>
      </bottom>
      <diagonal/>
    </border>
    <border>
      <left/>
      <right style="thin">
        <color/>
      </right>
      <top style="thin">
        <color/>
      </top>
      <bottom style="thin">
        <color/>
      </bottom>
      <diagonal/>
    </border>
    <border>
      <left style="thin">
        <color/>
      </left>
      <right/>
      <top style="thin">
        <color/>
      </top>
      <bottom style="thin">
        <color/>
      </bottom>
      <diagonal/>
    </border>
    <border>
      <left/>
      <right style="thin">
        <color/>
      </right>
      <top style="thin">
        <color/>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4637">
    <xf fontId="0" fillId="0" borderId="0" numFmtId="0"/>
    <xf fontId="10" fillId="0" borderId="0" numFmtId="0"/>
    <xf fontId="10" fillId="0" borderId="0" numFmtId="165"/>
    <xf fontId="10" fillId="0" borderId="0" numFmtId="0"/>
    <xf fontId="11" fillId="0" borderId="0" numFmtId="0"/>
    <xf fontId="12" fillId="0" borderId="0" numFmtId="166">
      <alignment vertical="top"/>
    </xf>
    <xf fontId="13" fillId="0" borderId="0" numFmtId="166">
      <alignment vertical="top"/>
    </xf>
    <xf fontId="13" fillId="2" borderId="0" numFmtId="167">
      <alignment vertical="top"/>
    </xf>
    <xf fontId="13" fillId="2" borderId="0" numFmtId="167">
      <alignment vertical="top"/>
    </xf>
    <xf fontId="13" fillId="3" borderId="0" numFmtId="166">
      <alignment vertical="top"/>
    </xf>
    <xf fontId="13" fillId="3" borderId="0" numFmtId="166">
      <alignment vertical="top"/>
    </xf>
    <xf fontId="13" fillId="0" borderId="0" numFmtId="166">
      <alignment vertical="top"/>
    </xf>
    <xf fontId="12" fillId="0" borderId="0" numFmtId="166">
      <alignment vertical="top"/>
    </xf>
    <xf fontId="14" fillId="0" borderId="0" numFmtId="0" applyFont="0" applyFill="0" applyBorder="0"/>
    <xf fontId="15" fillId="4" borderId="1" numFmtId="168"/>
    <xf fontId="16" fillId="0" borderId="0" numFmtId="169" applyFont="0" applyFill="0" applyBorder="0"/>
    <xf fontId="16" fillId="0" borderId="0" numFmtId="170" applyFont="0" applyFill="0" applyBorder="0"/>
    <xf fontId="16" fillId="0" borderId="1" numFmtId="168"/>
    <xf fontId="17" fillId="0" borderId="0" numFmtId="0" applyNumberFormat="0" applyFill="0" applyBorder="0">
      <alignment vertical="top"/>
    </xf>
    <xf fontId="16" fillId="0" borderId="0" numFmtId="171" applyFont="0" applyFill="0" applyBorder="0"/>
    <xf fontId="16" fillId="0" borderId="0" numFmtId="172" applyFont="0" applyFill="0" applyBorder="0"/>
    <xf fontId="18" fillId="0" borderId="0" numFmtId="168"/>
    <xf fontId="19" fillId="0" borderId="0" numFmtId="40" applyFont="0" applyFill="0" applyBorder="0"/>
    <xf fontId="20" fillId="0" borderId="0" numFmtId="0"/>
    <xf fontId="11" fillId="0" borderId="0" numFmtId="0"/>
    <xf fontId="10" fillId="0" borderId="0" numFmtId="0"/>
    <xf fontId="10" fillId="0" borderId="0" numFmtId="0"/>
    <xf fontId="10" fillId="0" borderId="0" numFmtId="0"/>
    <xf fontId="21" fillId="0" borderId="0" numFmtId="0"/>
    <xf fontId="21" fillId="0" borderId="0" numFmtId="0"/>
    <xf fontId="21" fillId="0" borderId="0" numFmtId="0"/>
    <xf fontId="10" fillId="0" borderId="0" numFmtId="0"/>
    <xf fontId="10" fillId="0" borderId="0" numFmtId="0"/>
    <xf fontId="22" fillId="0" borderId="0" numFmtId="0"/>
    <xf fontId="21" fillId="0" borderId="0" numFmtId="0"/>
    <xf fontId="21" fillId="0" borderId="0" numFmtId="0"/>
    <xf fontId="10" fillId="0" borderId="0" numFmtId="0"/>
    <xf fontId="22"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21" fillId="0" borderId="0" numFmtId="0"/>
    <xf fontId="10" fillId="0" borderId="0" numFmtId="0"/>
    <xf fontId="10" fillId="0" borderId="0" numFmtId="0"/>
    <xf fontId="10" fillId="0" borderId="0" numFmtId="0"/>
    <xf fontId="12" fillId="0" borderId="0" numFmtId="173">
      <alignment vertical="top"/>
    </xf>
    <xf fontId="10" fillId="0" borderId="0" numFmtId="0"/>
    <xf fontId="10" fillId="0" borderId="0" numFmtId="0"/>
    <xf fontId="21" fillId="0" borderId="0" numFmtId="0"/>
    <xf fontId="21" fillId="0" borderId="0" numFmtId="0"/>
    <xf fontId="22" fillId="0" borderId="0" numFmtId="0"/>
    <xf fontId="10" fillId="0" borderId="0" numFmtId="0"/>
    <xf fontId="22" fillId="0" borderId="0" numFmtId="0"/>
    <xf fontId="10" fillId="0" borderId="0" numFmtId="0"/>
    <xf fontId="10" fillId="0" borderId="0" numFmtId="0"/>
    <xf fontId="16" fillId="0" borderId="0" numFmtId="0"/>
    <xf fontId="21" fillId="0" borderId="0" numFmtId="0"/>
    <xf fontId="12" fillId="0" borderId="0" numFmtId="173">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173">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173">
      <alignment vertical="top"/>
    </xf>
    <xf fontId="21" fillId="0" borderId="0" numFmtId="0"/>
    <xf fontId="21" fillId="0" borderId="0" numFmtId="0"/>
    <xf fontId="11" fillId="5" borderId="2" numFmtId="174">
      <alignment wrapText="1"/>
    </xf>
    <xf fontId="11" fillId="5" borderId="2" numFmtId="174">
      <alignment wrapText="1"/>
    </xf>
    <xf fontId="21" fillId="0" borderId="0" numFmtId="0"/>
    <xf fontId="10" fillId="0" borderId="0" numFmtId="0"/>
    <xf fontId="10" fillId="0" borderId="0" numFmtId="0"/>
    <xf fontId="10" fillId="0" borderId="0" numFmtId="0"/>
    <xf fontId="23" fillId="0" borderId="0" numFmtId="4">
      <alignment vertical="center"/>
    </xf>
    <xf fontId="10" fillId="0" borderId="0" numFmtId="0"/>
    <xf fontId="21"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21" fillId="0" borderId="0" numFmtId="0"/>
    <xf fontId="21" fillId="0" borderId="0" numFmtId="0"/>
    <xf fontId="10" fillId="0" borderId="0" numFmtId="0"/>
    <xf fontId="10" fillId="0" borderId="0" numFmtId="0"/>
    <xf fontId="16"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165"/>
    <xf fontId="10" fillId="0" borderId="0" numFmtId="0"/>
    <xf fontId="12" fillId="0" borderId="0" numFmtId="173">
      <alignment vertical="top"/>
    </xf>
    <xf fontId="12" fillId="0" borderId="0" numFmtId="173">
      <alignment vertical="top"/>
    </xf>
    <xf fontId="10" fillId="0" borderId="0" numFmtId="0"/>
    <xf fontId="10" fillId="0" borderId="0" numFmtId="0"/>
    <xf fontId="10" fillId="0" borderId="0" numFmtId="165"/>
    <xf fontId="10" fillId="0" borderId="0" numFmtId="0"/>
    <xf fontId="10" fillId="0" borderId="0" numFmtId="0"/>
    <xf fontId="10" fillId="0" borderId="0" numFmtId="0"/>
    <xf fontId="10" fillId="0" borderId="0" numFmtId="165"/>
    <xf fontId="10" fillId="0" borderId="0" numFmtId="0"/>
    <xf fontId="23" fillId="0" borderId="0" numFmtId="4">
      <alignment vertical="center"/>
    </xf>
    <xf fontId="10" fillId="0" borderId="0" numFmtId="0"/>
    <xf fontId="10" fillId="0" borderId="0" numFmtId="165"/>
    <xf fontId="10" fillId="0" borderId="0" numFmtId="0"/>
    <xf fontId="12" fillId="0" borderId="0" numFmtId="173">
      <alignment vertical="top"/>
    </xf>
    <xf fontId="10" fillId="0" borderId="0" numFmtId="0"/>
    <xf fontId="24"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24" fillId="0" borderId="0" numFmtId="0"/>
    <xf fontId="10" fillId="0" borderId="0" numFmtId="0"/>
    <xf fontId="10" fillId="0" borderId="0" numFmtId="0"/>
    <xf fontId="10" fillId="0" borderId="0" numFmtId="0"/>
    <xf fontId="10" fillId="0" borderId="0" numFmtId="0"/>
    <xf fontId="10" fillId="0" borderId="0" numFmtId="0"/>
    <xf fontId="10" fillId="0" borderId="0" numFmtId="165"/>
    <xf fontId="10" fillId="0" borderId="0" numFmtId="0"/>
    <xf fontId="12" fillId="0" borderId="0" numFmtId="173">
      <alignment vertical="top"/>
    </xf>
    <xf fontId="10" fillId="0" borderId="0" numFmtId="0"/>
    <xf fontId="10" fillId="0" borderId="0" numFmtId="0"/>
    <xf fontId="11" fillId="0" borderId="0" numFmtId="0"/>
    <xf fontId="11" fillId="0" borderId="0" numFmtId="0"/>
    <xf fontId="10" fillId="0" borderId="0" numFmtId="0"/>
    <xf fontId="11" fillId="0" borderId="0" numFmtId="0"/>
    <xf fontId="11" fillId="0" borderId="0" numFmtId="0"/>
    <xf fontId="11" fillId="0" borderId="0" numFmtId="0"/>
    <xf fontId="11" fillId="0" borderId="0" numFmtId="0"/>
    <xf fontId="11" fillId="0" borderId="0" numFmtId="0"/>
    <xf fontId="11" fillId="0" borderId="0" numFmtId="0"/>
    <xf fontId="11" fillId="0" borderId="0" numFmtId="0"/>
    <xf fontId="23" fillId="0" borderId="0" numFmtId="4">
      <alignment vertical="center"/>
    </xf>
    <xf fontId="21" fillId="0" borderId="0" numFmtId="0"/>
    <xf fontId="10" fillId="0" borderId="0" numFmtId="0"/>
    <xf fontId="10" fillId="0" borderId="0" numFmtId="0"/>
    <xf fontId="12" fillId="0" borderId="0" numFmtId="173">
      <alignment vertical="top"/>
    </xf>
    <xf fontId="10" fillId="0" borderId="0" numFmtId="0"/>
    <xf fontId="10" fillId="0" borderId="0" numFmtId="0"/>
    <xf fontId="12" fillId="0" borderId="0" numFmtId="173">
      <alignment vertical="top"/>
    </xf>
    <xf fontId="10" fillId="0" borderId="0" numFmtId="0"/>
    <xf fontId="10" fillId="0" borderId="0" numFmtId="0"/>
    <xf fontId="10" fillId="0" borderId="0" numFmtId="0"/>
    <xf fontId="10" fillId="0" borderId="0" numFmtId="0"/>
    <xf fontId="10" fillId="0" borderId="0" numFmtId="0"/>
    <xf fontId="10" fillId="0" borderId="0" numFmtId="0"/>
    <xf fontId="12" fillId="0" borderId="0" numFmtId="173">
      <alignment vertical="top"/>
    </xf>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2" fillId="0" borderId="0" numFmtId="173">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173">
      <alignment vertical="top"/>
    </xf>
    <xf fontId="10" fillId="0" borderId="0" numFmtId="0"/>
    <xf fontId="12" fillId="0" borderId="0" numFmtId="173">
      <alignment vertical="top"/>
    </xf>
    <xf fontId="10" fillId="0" borderId="0" numFmtId="0"/>
    <xf fontId="10" fillId="0" borderId="0" numFmtId="0"/>
    <xf fontId="10" fillId="0" borderId="0" numFmtId="0"/>
    <xf fontId="10" fillId="0" borderId="0" numFmtId="0"/>
    <xf fontId="10" fillId="0" borderId="0" numFmtId="0"/>
    <xf fontId="10" fillId="0" borderId="0" numFmtId="165"/>
    <xf fontId="10" fillId="0" borderId="0" numFmtId="0"/>
    <xf fontId="10" fillId="0" borderId="0" numFmtId="0"/>
    <xf fontId="10" fillId="0" borderId="0" numFmtId="165"/>
    <xf fontId="10" fillId="0" borderId="0" numFmtId="0"/>
    <xf fontId="10" fillId="0" borderId="0" numFmtId="0"/>
    <xf fontId="10" fillId="0" borderId="0" numFmtId="165"/>
    <xf fontId="10" fillId="0" borderId="0" numFmtId="0"/>
    <xf fontId="21" fillId="0" borderId="0" numFmtId="0"/>
    <xf fontId="21" fillId="0" borderId="0" numFmtId="0"/>
    <xf fontId="10" fillId="0" borderId="0" numFmtId="0"/>
    <xf fontId="10" fillId="0" borderId="0" numFmtId="165"/>
    <xf fontId="10" fillId="0" borderId="0" numFmtId="0"/>
    <xf fontId="21" fillId="0" borderId="0" numFmtId="0"/>
    <xf fontId="10" fillId="0" borderId="0" numFmtId="0"/>
    <xf fontId="10" fillId="0" borderId="0" numFmtId="0"/>
    <xf fontId="10" fillId="0" borderId="0" numFmtId="0"/>
    <xf fontId="16" fillId="0" borderId="0" numFmtId="0"/>
    <xf fontId="10" fillId="0" borderId="0" numFmtId="0"/>
    <xf fontId="10" fillId="0" borderId="0" numFmtId="0"/>
    <xf fontId="21" fillId="0" borderId="0" numFmtId="0"/>
    <xf fontId="10" fillId="0" borderId="0" numFmtId="0"/>
    <xf fontId="21" fillId="0" borderId="0" numFmtId="0"/>
    <xf fontId="10" fillId="0" borderId="0" numFmtId="0"/>
    <xf fontId="10" fillId="0" borderId="0" numFmtId="0"/>
    <xf fontId="23" fillId="0" borderId="0" numFmtId="4">
      <alignment vertical="center"/>
    </xf>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2" fillId="0" borderId="0" numFmtId="173">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0" fillId="0" borderId="0" numFmtId="0"/>
    <xf fontId="10" fillId="0" borderId="0" numFmtId="0"/>
    <xf fontId="10" fillId="0" borderId="0" numFmtId="165"/>
    <xf fontId="10" fillId="0" borderId="0" numFmtId="0"/>
    <xf fontId="21"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2" fillId="0" borderId="0" numFmtId="173">
      <alignment vertical="top"/>
    </xf>
    <xf fontId="10" fillId="0" borderId="0" numFmtId="0"/>
    <xf fontId="10" fillId="0" borderId="0" numFmtId="0"/>
    <xf fontId="10" fillId="0" borderId="0" numFmtId="0"/>
    <xf fontId="10" fillId="0" borderId="0" numFmtId="165"/>
    <xf fontId="10" fillId="0" borderId="0" numFmtId="0"/>
    <xf fontId="10" fillId="0" borderId="0" numFmtId="0"/>
    <xf fontId="10" fillId="0" borderId="0" numFmtId="0"/>
    <xf fontId="10" fillId="0" borderId="0" numFmtId="0"/>
    <xf fontId="10" fillId="0" borderId="0" numFmtId="0"/>
    <xf fontId="10" fillId="0" borderId="0" numFmtId="165"/>
    <xf fontId="10" fillId="0" borderId="0" numFmtId="0"/>
    <xf fontId="12" fillId="0" borderId="0" numFmtId="173">
      <alignment vertical="top"/>
    </xf>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2" fillId="0" borderId="0" numFmtId="173">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173">
      <alignment vertical="top"/>
    </xf>
    <xf fontId="12" fillId="0" borderId="0" numFmtId="173">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38">
      <alignment vertical="top"/>
    </xf>
    <xf fontId="12" fillId="0" borderId="0" numFmtId="173">
      <alignment vertical="top"/>
    </xf>
    <xf fontId="10" fillId="0" borderId="0" numFmtId="0"/>
    <xf fontId="16"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2" fillId="0" borderId="0" numFmtId="173">
      <alignment vertical="top"/>
    </xf>
    <xf fontId="10" fillId="0" borderId="0" numFmtId="0"/>
    <xf fontId="10" fillId="0" borderId="0" numFmtId="0"/>
    <xf fontId="10" fillId="0" borderId="0" numFmtId="0"/>
    <xf fontId="10" fillId="0" borderId="0" numFmtId="0"/>
    <xf fontId="10" fillId="0" borderId="0" numFmtId="0"/>
    <xf fontId="10" fillId="0" borderId="0" numFmtId="0"/>
    <xf fontId="12" fillId="0" borderId="0" numFmtId="173">
      <alignment vertical="top"/>
    </xf>
    <xf fontId="10" fillId="0" borderId="0" numFmtId="0"/>
    <xf fontId="10" fillId="0" borderId="0" numFmtId="175"/>
    <xf fontId="10" fillId="0" borderId="0" numFmtId="0"/>
    <xf fontId="10" fillId="0" borderId="0" numFmtId="0"/>
    <xf fontId="10" fillId="0" borderId="0" numFmtId="165"/>
    <xf fontId="10" fillId="0" borderId="0" numFmtId="0"/>
    <xf fontId="10" fillId="0" borderId="0" numFmtId="0"/>
    <xf fontId="10" fillId="0" borderId="0" numFmtId="0"/>
    <xf fontId="23" fillId="0" borderId="0" numFmtId="4">
      <alignment vertical="center"/>
    </xf>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165"/>
    <xf fontId="10" fillId="0" borderId="0" numFmtId="0"/>
    <xf fontId="10" fillId="0" borderId="0" numFmtId="0"/>
    <xf fontId="10" fillId="0" borderId="0" numFmtId="0"/>
    <xf fontId="10" fillId="0" borderId="0" numFmtId="165"/>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21" fillId="0" borderId="0" numFmtId="0"/>
    <xf fontId="10" fillId="0" borderId="0" numFmtId="0"/>
    <xf fontId="10" fillId="0" borderId="0" numFmtId="0"/>
    <xf fontId="10" fillId="0" borderId="0" numFmtId="165"/>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165"/>
    <xf fontId="10" fillId="0" borderId="0" numFmtId="0"/>
    <xf fontId="10" fillId="0" borderId="0" numFmtId="0"/>
    <xf fontId="10" fillId="0" borderId="0" numFmtId="0"/>
    <xf fontId="10" fillId="0" borderId="0" numFmtId="165"/>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0" fillId="0" borderId="0" numFmtId="0"/>
    <xf fontId="16" fillId="0" borderId="0" numFmtId="0"/>
    <xf fontId="10" fillId="0" borderId="0" numFmtId="0"/>
    <xf fontId="10" fillId="0" borderId="0" numFmtId="165"/>
    <xf fontId="16" fillId="0" borderId="0" numFmtId="176" applyFont="0" applyFill="0" applyBorder="0"/>
    <xf fontId="25" fillId="0" borderId="0" numFmtId="177"/>
    <xf fontId="25" fillId="0" borderId="0" numFmtId="178"/>
    <xf fontId="25" fillId="0" borderId="0" numFmtId="177"/>
    <xf fontId="25" fillId="0" borderId="0" numFmtId="179"/>
    <xf fontId="25" fillId="0" borderId="0" numFmtId="177"/>
    <xf fontId="25" fillId="0" borderId="0" numFmtId="177"/>
    <xf fontId="25" fillId="0" borderId="0" numFmtId="177"/>
    <xf fontId="25" fillId="0" borderId="0" numFmtId="177"/>
    <xf fontId="25" fillId="0" borderId="0" numFmtId="178"/>
    <xf fontId="25" fillId="0" borderId="0" numFmtId="177"/>
    <xf fontId="25" fillId="0" borderId="0" numFmtId="177"/>
    <xf fontId="25" fillId="0" borderId="0" numFmtId="177"/>
    <xf fontId="25" fillId="0" borderId="0" numFmtId="177"/>
    <xf fontId="25" fillId="0" borderId="0" numFmtId="177"/>
    <xf fontId="25" fillId="0" borderId="0" numFmtId="179"/>
    <xf fontId="25" fillId="0" borderId="0" numFmtId="177"/>
    <xf fontId="25" fillId="0" borderId="0" numFmtId="177"/>
    <xf fontId="25" fillId="0" borderId="0" numFmtId="177"/>
    <xf fontId="25" fillId="0" borderId="0" numFmtId="177"/>
    <xf fontId="25" fillId="0" borderId="0" numFmtId="177"/>
    <xf fontId="25" fillId="0" borderId="0" numFmtId="180"/>
    <xf fontId="25" fillId="0" borderId="0" numFmtId="177"/>
    <xf fontId="25" fillId="0" borderId="0" numFmtId="0"/>
    <xf fontId="25" fillId="0" borderId="3" numFmtId="0"/>
    <xf fontId="25" fillId="0" borderId="3" numFmtId="181"/>
    <xf fontId="26" fillId="0" borderId="0" numFmtId="0"/>
    <xf fontId="26" fillId="0" borderId="0" numFmtId="0"/>
    <xf fontId="26" fillId="0" borderId="0" numFmtId="0"/>
    <xf fontId="26" fillId="0" borderId="0" numFmtId="0"/>
    <xf fontId="26" fillId="0" borderId="0" numFmtId="181"/>
    <xf fontId="26" fillId="0" borderId="0" numFmtId="0"/>
    <xf fontId="26" fillId="0" borderId="0" numFmtId="0"/>
    <xf fontId="26" fillId="0" borderId="0" numFmtId="0"/>
    <xf fontId="26" fillId="0" borderId="0" numFmtId="0"/>
    <xf fontId="26" fillId="0" borderId="0" numFmtId="0"/>
    <xf fontId="26" fillId="0" borderId="0" numFmtId="181"/>
    <xf fontId="26" fillId="0" borderId="0" numFmtId="0"/>
    <xf fontId="25" fillId="0" borderId="3" numFmtId="0"/>
    <xf fontId="25" fillId="0" borderId="3" numFmtId="0"/>
    <xf fontId="25" fillId="0" borderId="3" numFmtId="0"/>
    <xf fontId="25" fillId="0" borderId="3" numFmtId="0"/>
    <xf fontId="25" fillId="0" borderId="3" numFmtId="181"/>
    <xf fontId="25" fillId="0" borderId="3" numFmtId="0"/>
    <xf fontId="27" fillId="0" borderId="0" numFmtId="182">
      <alignment horizontal="center"/>
    </xf>
    <xf fontId="28" fillId="6" borderId="0" numFmtId="0"/>
    <xf fontId="29" fillId="7" borderId="4" numFmtId="0" applyNumberFormat="0" applyFill="0" applyBorder="0">
      <alignment horizontal="left"/>
    </xf>
    <xf fontId="30" fillId="7" borderId="0" numFmtId="0" applyNumberFormat="0" applyFill="0" applyBorder="0"/>
    <xf fontId="31" fillId="8" borderId="4" numFmtId="0" applyNumberFormat="0" applyFill="0" applyBorder="0">
      <alignment horizontal="left"/>
    </xf>
    <xf fontId="32" fillId="9" borderId="0" numFmtId="0" applyNumberFormat="0" applyFill="0" applyBorder="0"/>
    <xf fontId="33" fillId="0" borderId="0" numFmtId="0" applyNumberFormat="0" applyFill="0" applyBorder="0"/>
    <xf fontId="34" fillId="0" borderId="5" numFmtId="0" applyNumberFormat="0" applyFill="0" applyBorder="0">
      <alignment horizontal="left"/>
    </xf>
    <xf fontId="35" fillId="10" borderId="6" numFmtId="0" applyNumberFormat="0" applyFill="0" applyBorder="0"/>
    <xf fontId="36" fillId="0" borderId="0" numFmtId="0" applyNumberFormat="0" applyFill="0" applyBorder="0"/>
    <xf fontId="36" fillId="11" borderId="7" numFmtId="0" applyNumberFormat="0" applyFill="0" applyBorder="0"/>
    <xf fontId="37" fillId="0" borderId="5" numFmtId="0" applyNumberFormat="0" applyFill="0" applyBorder="0"/>
    <xf fontId="36" fillId="0" borderId="0" numFmtId="0" applyNumberFormat="0" applyFill="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2" borderId="0" numFmtId="0" applyNumberFormat="0" applyBorder="0"/>
    <xf fontId="263" fillId="16"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2" borderId="0" numFmtId="0" applyNumberFormat="0" applyBorder="0"/>
    <xf fontId="38" fillId="13" borderId="0" numFmtId="0" applyNumberFormat="0" applyBorder="0"/>
    <xf fontId="263" fillId="17"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13" borderId="0" numFmtId="0" applyNumberFormat="0" applyBorder="0"/>
    <xf fontId="38" fillId="3" borderId="0" numFmtId="0" applyNumberFormat="0" applyBorder="0"/>
    <xf fontId="263" fillId="18"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3" borderId="0" numFmtId="0" applyNumberFormat="0" applyBorder="0"/>
    <xf fontId="38" fillId="14" borderId="0" numFmtId="0" applyNumberFormat="0" applyBorder="0"/>
    <xf fontId="263" fillId="19"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4" borderId="0" numFmtId="0" applyNumberFormat="0" applyBorder="0"/>
    <xf fontId="263" fillId="20"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4" borderId="0" numFmtId="0" applyNumberFormat="0" applyBorder="0"/>
    <xf fontId="38" fillId="15" borderId="0" numFmtId="0" applyNumberFormat="0" applyBorder="0"/>
    <xf fontId="263" fillId="21"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15"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2" borderId="0" numFmtId="0" applyNumberFormat="0" applyBorder="0"/>
    <xf fontId="263" fillId="26"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3" borderId="0" numFmtId="0" applyNumberFormat="0" applyBorder="0"/>
    <xf fontId="263" fillId="27"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3" borderId="0" numFmtId="0" applyNumberFormat="0" applyBorder="0"/>
    <xf fontId="38" fillId="24" borderId="0" numFmtId="0" applyNumberFormat="0" applyBorder="0"/>
    <xf fontId="263" fillId="28"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24" borderId="0" numFmtId="0" applyNumberFormat="0" applyBorder="0"/>
    <xf fontId="38" fillId="14" borderId="0" numFmtId="0" applyNumberFormat="0" applyBorder="0"/>
    <xf fontId="263" fillId="29"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14" borderId="0" numFmtId="0" applyNumberFormat="0" applyBorder="0"/>
    <xf fontId="38" fillId="22" borderId="0" numFmtId="0" applyNumberFormat="0" applyBorder="0"/>
    <xf fontId="263" fillId="30"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2" borderId="0" numFmtId="0" applyNumberFormat="0" applyBorder="0"/>
    <xf fontId="38" fillId="25" borderId="0" numFmtId="0" applyNumberFormat="0" applyBorder="0"/>
    <xf fontId="263" fillId="31"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8" fillId="25" borderId="0" numFmtId="0" applyNumberFormat="0" applyBorder="0"/>
    <xf fontId="39" fillId="0" borderId="8" numFmtId="4">
      <alignment horizontal="right" vertical="top"/>
    </xf>
    <xf fontId="39" fillId="0" borderId="8" numFmtId="4">
      <alignment horizontal="right" vertical="top"/>
    </xf>
    <xf fontId="39" fillId="0" borderId="8" numFmtId="4">
      <alignment horizontal="right" vertical="top"/>
    </xf>
    <xf fontId="40" fillId="32" borderId="0" numFmtId="0" applyNumberFormat="0" applyBorder="0"/>
    <xf fontId="40" fillId="23" borderId="0" numFmtId="0" applyNumberFormat="0" applyBorder="0"/>
    <xf fontId="40" fillId="24" borderId="0" numFmtId="0" applyNumberFormat="0" applyBorder="0"/>
    <xf fontId="40" fillId="33" borderId="0" numFmtId="0" applyNumberFormat="0" applyBorder="0"/>
    <xf fontId="40" fillId="34" borderId="0" numFmtId="0" applyNumberFormat="0" applyBorder="0"/>
    <xf fontId="40" fillId="35" borderId="0" numFmtId="0" applyNumberFormat="0" applyBorder="0"/>
    <xf fontId="41" fillId="36"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0" fillId="37"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0" fillId="32" borderId="0" numFmtId="0" applyNumberFormat="0" applyBorder="0"/>
    <xf fontId="41" fillId="38"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0" fillId="39"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0" fillId="23" borderId="0" numFmtId="0" applyNumberFormat="0" applyBorder="0"/>
    <xf fontId="41" fillId="40"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0" fillId="41"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0" fillId="24" borderId="0" numFmtId="0" applyNumberFormat="0" applyBorder="0"/>
    <xf fontId="41" fillId="42"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4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1" fillId="4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45"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1" fillId="46"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0" fillId="47"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0" fillId="35" borderId="0" numFmtId="0" applyNumberFormat="0" applyBorder="0"/>
    <xf fontId="42" fillId="0" borderId="0" numFmtId="183" applyFont="0" applyFill="0" applyBorder="0">
      <alignment horizontal="center"/>
    </xf>
    <xf fontId="39" fillId="0" borderId="8" numFmtId="4">
      <alignment horizontal="right" vertical="top"/>
    </xf>
    <xf fontId="39" fillId="0" borderId="8" numFmtId="4">
      <alignment horizontal="right" vertical="top"/>
    </xf>
    <xf fontId="39" fillId="0" borderId="8" numFmtId="4">
      <alignment horizontal="right" vertical="top"/>
    </xf>
    <xf fontId="43" fillId="0" borderId="0" numFmtId="0">
      <alignment horizontal="right"/>
    </xf>
    <xf fontId="11" fillId="0" borderId="0" numFmtId="184" applyFont="0" applyFill="0" applyBorder="0"/>
    <xf fontId="11" fillId="0" borderId="0" numFmtId="185" applyFont="0" applyFill="0" applyBorder="0"/>
    <xf fontId="11" fillId="0" borderId="0" numFmtId="184" applyFont="0" applyFill="0" applyBorder="0"/>
    <xf fontId="11" fillId="0" borderId="0" numFmtId="185" applyFont="0" applyFill="0" applyBorder="0"/>
    <xf fontId="40" fillId="48" borderId="0" numFmtId="0" applyNumberFormat="0" applyBorder="0"/>
    <xf fontId="38" fillId="49" borderId="0" numFmtId="0" applyNumberFormat="0" applyBorder="0"/>
    <xf fontId="38" fillId="50" borderId="0" numFmtId="0" applyNumberFormat="0" applyBorder="0"/>
    <xf fontId="40" fillId="51"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0" fillId="52" borderId="0" numFmtId="0" applyNumberFormat="0" applyBorder="0"/>
    <xf fontId="44" fillId="48" borderId="0" numFmtId="0" applyNumberFormat="0" applyBorder="0"/>
    <xf fontId="40" fillId="53" borderId="0" numFmtId="0" applyNumberFormat="0" applyBorder="0"/>
    <xf fontId="38" fillId="54" borderId="0" numFmtId="0" applyNumberFormat="0" applyBorder="0"/>
    <xf fontId="38" fillId="55" borderId="0" numFmtId="0" applyNumberFormat="0" applyBorder="0"/>
    <xf fontId="40" fillId="56"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0" fillId="57" borderId="0" numFmtId="0" applyNumberFormat="0" applyBorder="0"/>
    <xf fontId="44" fillId="53" borderId="0" numFmtId="0" applyNumberFormat="0" applyBorder="0"/>
    <xf fontId="40" fillId="58" borderId="0" numFmtId="0" applyNumberFormat="0" applyBorder="0"/>
    <xf fontId="38" fillId="59" borderId="0" numFmtId="0" applyNumberFormat="0" applyBorder="0"/>
    <xf fontId="38" fillId="60" borderId="0" numFmtId="0" applyNumberFormat="0" applyBorder="0"/>
    <xf fontId="40" fillId="61"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0" fillId="56" borderId="0" numFmtId="0" applyNumberFormat="0" applyBorder="0"/>
    <xf fontId="44" fillId="58" borderId="0" numFmtId="0" applyNumberFormat="0" applyBorder="0"/>
    <xf fontId="40" fillId="33" borderId="0" numFmtId="0" applyNumberFormat="0" applyBorder="0"/>
    <xf fontId="38" fillId="60" borderId="0" numFmtId="0" applyNumberFormat="0" applyBorder="0"/>
    <xf fontId="38" fillId="61" borderId="0" numFmtId="0" applyNumberFormat="0" applyBorder="0"/>
    <xf fontId="40" fillId="61"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0" fillId="62" borderId="0" numFmtId="0" applyNumberFormat="0" applyBorder="0"/>
    <xf fontId="44" fillId="33" borderId="0" numFmtId="0" applyNumberFormat="0" applyBorder="0"/>
    <xf fontId="40" fillId="34" borderId="0" numFmtId="0" applyNumberFormat="0" applyBorder="0"/>
    <xf fontId="38" fillId="49" borderId="0" numFmtId="0" applyNumberFormat="0" applyBorder="0"/>
    <xf fontId="38" fillId="50" borderId="0" numFmtId="0" applyNumberFormat="0" applyBorder="0"/>
    <xf fontId="40" fillId="50"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0" fillId="63" borderId="0" numFmtId="0" applyNumberFormat="0" applyBorder="0"/>
    <xf fontId="44" fillId="34" borderId="0" numFmtId="0" applyNumberFormat="0" applyBorder="0"/>
    <xf fontId="40" fillId="10" borderId="0" numFmtId="0" applyNumberFormat="0" applyBorder="0"/>
    <xf fontId="38" fillId="64" borderId="0" numFmtId="0" applyNumberFormat="0" applyBorder="0"/>
    <xf fontId="38" fillId="55" borderId="0" numFmtId="0" applyNumberFormat="0" applyBorder="0"/>
    <xf fontId="40" fillId="65"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0" fillId="66" borderId="0" numFmtId="0" applyNumberFormat="0" applyBorder="0"/>
    <xf fontId="44" fillId="10" borderId="0" numFmtId="0" applyNumberFormat="0" applyBorder="0"/>
    <xf fontId="45" fillId="67" borderId="0" numFmtId="186">
      <alignment horizontal="center" vertical="center"/>
    </xf>
    <xf fontId="46" fillId="0" borderId="9" numFmtId="187" applyFont="0" applyFill="0">
      <alignment horizontal="right" vertical="center"/>
    </xf>
    <xf fontId="11" fillId="0" borderId="0" numFmtId="188" applyFont="0" applyFill="0" applyBorder="0"/>
    <xf fontId="47" fillId="0" borderId="0" numFmtId="0" applyNumberFormat="0" applyFill="0" applyBorder="0">
      <alignment vertical="top"/>
    </xf>
    <xf fontId="47" fillId="0" borderId="0" numFmtId="0" applyNumberFormat="0" applyFill="0" applyBorder="0">
      <alignment vertical="top"/>
    </xf>
    <xf fontId="47" fillId="0" borderId="0" numFmtId="0" applyNumberFormat="0" applyFill="0" applyBorder="0">
      <alignment vertical="top"/>
    </xf>
    <xf fontId="47" fillId="0" borderId="0" numFmtId="0" applyNumberFormat="0" applyFill="0" applyBorder="0">
      <alignment vertical="top"/>
    </xf>
    <xf fontId="48" fillId="68" borderId="10" numFmtId="0" applyNumberFormat="0"/>
    <xf fontId="49" fillId="0" borderId="0" numFmtId="189" applyFont="0" applyFill="0" applyBorder="0"/>
    <xf fontId="49" fillId="0" borderId="0" numFmtId="190" applyFont="0" applyFill="0" applyBorder="0"/>
    <xf fontId="50" fillId="0" borderId="0" numFmtId="0" applyNumberFormat="0" applyFill="0" applyBorder="0">
      <alignment vertical="top"/>
    </xf>
    <xf fontId="11" fillId="0" borderId="0" numFmtId="0"/>
    <xf fontId="24" fillId="0" borderId="0" numFmtId="0"/>
    <xf fontId="16" fillId="0" borderId="1" numFmtId="168"/>
    <xf fontId="16" fillId="0" borderId="0" numFmtId="191" applyFont="0" applyFill="0" applyBorder="0"/>
    <xf fontId="16" fillId="0" borderId="0" numFmtId="192" applyFont="0" applyFill="0" applyBorder="0"/>
    <xf fontId="51" fillId="0" borderId="0" numFmtId="193">
      <alignment horizontal="left"/>
    </xf>
    <xf fontId="46" fillId="0" borderId="0" numFmtId="187" applyFont="0" applyBorder="0">
      <alignment vertical="center"/>
    </xf>
    <xf fontId="11" fillId="0" borderId="0" numFmtId="186" applyNumberFormat="0" applyFont="0">
      <alignment horizontal="center" vertical="center"/>
    </xf>
    <xf fontId="11" fillId="0" borderId="0" numFmtId="0" applyNumberFormat="0" applyFill="0" applyBorder="0"/>
    <xf fontId="52" fillId="0" borderId="0" numFmtId="0" applyNumberFormat="0" applyFill="0" applyBorder="0"/>
    <xf fontId="53" fillId="2" borderId="0" numFmtId="39" applyNumberFormat="0" applyBorder="0">
      <alignment vertical="center"/>
    </xf>
    <xf fontId="54" fillId="13" borderId="0" numFmtId="0" applyNumberFormat="0" applyBorder="0"/>
    <xf fontId="55" fillId="55" borderId="0" numFmtId="0" applyNumberFormat="0" applyBorder="0"/>
    <xf fontId="18" fillId="69" borderId="0" numFmtId="0"/>
    <xf fontId="56" fillId="69" borderId="0" numFmtId="0"/>
    <xf fontId="57" fillId="0" borderId="0" numFmtId="0" applyNumberFormat="0" applyFill="0" applyBorder="0"/>
    <xf fontId="16" fillId="0" borderId="0" numFmtId="0">
      <alignment horizontal="left"/>
    </xf>
    <xf fontId="58" fillId="0" borderId="0" numFmtId="38" applyNumberFormat="0" applyFill="0" applyBorder="0">
      <alignment horizontal="right"/>
    </xf>
    <xf fontId="59" fillId="0" borderId="0" numFmtId="10" applyNumberFormat="0" applyFill="0" applyBorder="0"/>
    <xf fontId="53" fillId="70" borderId="8" numFmtId="188">
      <alignment vertical="center"/>
    </xf>
    <xf fontId="60" fillId="0" borderId="0" numFmtId="0" applyNumberFormat="0" applyFill="0" applyBorder="0"/>
    <xf fontId="61" fillId="0" borderId="0" numFmtId="194" applyFont="0" applyFill="0" applyBorder="0"/>
    <xf fontId="62" fillId="0" borderId="0" numFmtId="0"/>
    <xf fontId="63" fillId="0" borderId="0" numFmtId="0" applyFill="0" applyBorder="0"/>
    <xf fontId="64" fillId="0" borderId="0" numFmtId="168" applyFill="0" applyBorder="0"/>
    <xf fontId="64" fillId="0" borderId="0" numFmtId="195" applyFill="0" applyBorder="0"/>
    <xf fontId="64" fillId="0" borderId="0" numFmtId="196" applyFill="0" applyBorder="0"/>
    <xf fontId="64" fillId="0" borderId="0" numFmtId="197" applyFill="0" applyBorder="0"/>
    <xf fontId="64" fillId="0" borderId="0" numFmtId="198" applyFill="0" applyBorder="0"/>
    <xf fontId="64" fillId="0" borderId="0" numFmtId="199" applyFill="0" applyBorder="0"/>
    <xf fontId="64" fillId="0" borderId="0" numFmtId="168" applyFill="0" applyBorder="0"/>
    <xf fontId="65" fillId="2" borderId="10" numFmtId="0" applyNumberFormat="0"/>
    <xf fontId="53" fillId="4" borderId="8" numFmtId="188">
      <alignment vertical="center"/>
    </xf>
    <xf fontId="53" fillId="4" borderId="8" numFmtId="188">
      <alignment vertical="center"/>
    </xf>
    <xf fontId="53" fillId="4" borderId="8" numFmtId="188">
      <alignment vertical="center"/>
    </xf>
    <xf fontId="65" fillId="2" borderId="10" numFmtId="0" applyNumberFormat="0"/>
    <xf fontId="66" fillId="2" borderId="10" numFmtId="0" applyNumberFormat="0"/>
    <xf fontId="11" fillId="71" borderId="0" numFmtId="0" applyNumberFormat="0" applyFont="0" applyBorder="0"/>
    <xf fontId="67" fillId="0" borderId="10" numFmtId="0" applyNumberFormat="0"/>
    <xf fontId="67" fillId="0" borderId="10" numFmtId="0" applyNumberFormat="0"/>
    <xf fontId="68" fillId="0" borderId="7" numFmtId="0" applyNumberFormat="0" applyFont="0" applyFill="0">
      <alignment vertical="center"/>
    </xf>
    <xf fontId="11" fillId="0" borderId="0" numFmtId="0"/>
    <xf fontId="11" fillId="0" borderId="0" numFmtId="0"/>
    <xf fontId="11" fillId="0" borderId="0" numFmtId="0"/>
    <xf fontId="11" fillId="0" borderId="0" numFmtId="0"/>
    <xf fontId="11" fillId="0" borderId="0" numFmtId="0"/>
    <xf fontId="11" fillId="0" borderId="0" numFmtId="0"/>
    <xf fontId="69" fillId="53" borderId="8" numFmtId="37">
      <alignment horizontal="center" vertical="center"/>
    </xf>
    <xf fontId="69" fillId="53" borderId="8" numFmtId="37">
      <alignment horizontal="center" vertical="center"/>
    </xf>
    <xf fontId="69" fillId="53" borderId="8" numFmtId="37">
      <alignment horizontal="center" vertical="center"/>
    </xf>
    <xf fontId="70" fillId="8" borderId="11" numFmtId="0" applyNumberFormat="0"/>
    <xf fontId="70" fillId="56" borderId="11" numFmtId="0" applyNumberFormat="0"/>
    <xf fontId="70" fillId="8" borderId="11" numFmtId="0" applyNumberFormat="0"/>
    <xf fontId="71" fillId="8" borderId="11" numFmtId="0" applyNumberFormat="0"/>
    <xf fontId="72" fillId="0" borderId="8" numFmtId="0">
      <alignment horizontal="left" vertical="center"/>
    </xf>
    <xf fontId="11" fillId="0" borderId="12" numFmtId="200" applyFont="0" applyFill="0" applyBorder="0">
      <alignment horizontal="center"/>
    </xf>
    <xf fontId="68" fillId="0" borderId="0" numFmtId="0" applyNumberFormat="0" applyFill="0" applyBorder="0">
      <alignment horizontal="center" vertical="center"/>
    </xf>
    <xf fontId="28" fillId="0" borderId="0" numFmtId="0" applyFont="0" applyFill="0" applyBorder="0"/>
    <xf fontId="52" fillId="0" borderId="0" numFmtId="201" applyFont="0" applyFill="0" applyBorder="0"/>
    <xf fontId="64" fillId="0" borderId="0" numFmtId="198" applyFont="0" applyFill="0" applyBorder="0"/>
    <xf fontId="73" fillId="0" borderId="0" numFmtId="0" applyFont="0" applyFill="0" applyBorder="0"/>
    <xf fontId="74" fillId="0" borderId="0" numFmtId="0" applyFont="0" applyFill="0" applyBorder="0">
      <alignment horizontal="right"/>
    </xf>
    <xf fontId="74" fillId="0" borderId="0" numFmtId="0" applyFont="0" applyFill="0" applyBorder="0"/>
    <xf fontId="74" fillId="0" borderId="0" numFmtId="0" applyFont="0" applyFill="0" applyBorder="0">
      <alignment horizontal="right"/>
    </xf>
    <xf fontId="74" fillId="0" borderId="0" numFmtId="0" applyFont="0" applyFill="0" applyBorder="0"/>
    <xf fontId="28" fillId="0" borderId="0" numFmtId="202" applyFont="0" applyFill="0" applyBorder="0"/>
    <xf fontId="75" fillId="0" borderId="0" numFmtId="3" applyFont="0" applyFill="0" applyBorder="0"/>
    <xf fontId="75" fillId="0" borderId="0" numFmtId="3" applyFont="0" applyFill="0" applyBorder="0"/>
    <xf fontId="76" fillId="0" borderId="0" numFmtId="0"/>
    <xf fontId="11" fillId="0" borderId="0" numFmtId="0"/>
    <xf fontId="11" fillId="0" borderId="0" numFmtId="0"/>
    <xf fontId="11" fillId="0" borderId="0" numFmtId="0"/>
    <xf fontId="53" fillId="0" borderId="0" numFmtId="0">
      <alignment horizontal="left" indent="3"/>
    </xf>
    <xf fontId="53" fillId="0" borderId="0" numFmtId="0">
      <alignment horizontal="left" indent="5"/>
    </xf>
    <xf fontId="15" fillId="4" borderId="1" numFmtId="168"/>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28" fillId="0" borderId="0" numFmtId="203" applyFont="0" applyFill="0" applyBorder="0"/>
    <xf fontId="64" fillId="0" borderId="0" numFmtId="168" applyFont="0" applyFill="0" applyBorder="0"/>
    <xf fontId="14" fillId="0" borderId="0" numFmtId="204" applyFont="0" applyFill="0" applyBorder="0"/>
    <xf fontId="74" fillId="0" borderId="0" numFmtId="0" applyFont="0" applyFill="0" applyBorder="0">
      <alignment horizontal="right"/>
    </xf>
    <xf fontId="74" fillId="0" borderId="0" numFmtId="0" applyFont="0" applyFill="0" applyBorder="0">
      <alignment horizontal="right"/>
    </xf>
    <xf fontId="77" fillId="0" borderId="13" numFmtId="37" applyFont="0" applyFill="0" applyBorder="0"/>
    <xf fontId="45" fillId="0" borderId="13" numFmtId="37" applyFont="0" applyFill="0" applyBorder="0"/>
    <xf fontId="78" fillId="2" borderId="8" numFmtId="37" applyFill="0" applyBorder="0"/>
    <xf fontId="45" fillId="0" borderId="13" numFmtId="37" applyFill="0" applyBorder="0"/>
    <xf fontId="28" fillId="0" borderId="0" numFmtId="205" applyFont="0" applyFill="0" applyBorder="0"/>
    <xf fontId="75" fillId="0" borderId="0" numFmtId="206" applyFont="0" applyFill="0" applyBorder="0"/>
    <xf fontId="75" fillId="0" borderId="0" numFmtId="206" applyFont="0" applyFill="0" applyBorder="0"/>
    <xf fontId="79" fillId="5" borderId="0" numFmtId="207"/>
    <xf fontId="74" fillId="0" borderId="0" numFmtId="0" applyFill="0" applyBorder="0">
      <alignment vertical="center"/>
    </xf>
    <xf fontId="79" fillId="5" borderId="0" numFmtId="208"/>
    <xf fontId="79" fillId="5" borderId="0" numFmtId="209"/>
    <xf fontId="18" fillId="64" borderId="0" numFmtId="0"/>
    <xf fontId="56" fillId="72" borderId="0" numFmtId="0"/>
    <xf fontId="75" fillId="0" borderId="0" numFmtId="0" applyFont="0" applyFill="0" applyBorder="0"/>
    <xf fontId="80" fillId="0" borderId="0" numFmtId="14" applyFont="0" applyBorder="0">
      <alignment vertical="top"/>
    </xf>
    <xf fontId="80" fillId="0" borderId="0" numFmtId="14" applyFont="0" applyBorder="0">
      <alignment vertical="top"/>
    </xf>
    <xf fontId="80" fillId="0" borderId="0" numFmtId="14" applyFont="0" applyBorder="0">
      <alignment vertical="top"/>
    </xf>
    <xf fontId="74" fillId="0" borderId="0" numFmtId="0" applyFont="0" applyFill="0" applyBorder="0"/>
    <xf fontId="81" fillId="0" borderId="14" numFmtId="15" applyFont="0" applyFill="0" applyBorder="0"/>
    <xf fontId="81" fillId="0" borderId="14" numFmtId="210" applyFont="0" applyFill="0" applyBorder="0"/>
    <xf fontId="77" fillId="0" borderId="0" numFmtId="14" applyFill="0" applyBorder="0"/>
    <xf fontId="82" fillId="0" borderId="0" numFmtId="0" applyFont="0" applyFill="0" applyBorder="0"/>
    <xf fontId="83" fillId="0" borderId="0" numFmtId="14">
      <alignment vertical="top"/>
    </xf>
    <xf fontId="67" fillId="22" borderId="10" numFmtId="0">
      <alignment horizontal="left" vertical="center"/>
    </xf>
    <xf fontId="27" fillId="0" borderId="0" numFmtId="38" applyFont="0" applyFill="0" applyBorder="0"/>
    <xf fontId="28" fillId="0" borderId="15" numFmtId="38">
      <alignment vertical="center"/>
    </xf>
    <xf fontId="11" fillId="0" borderId="0" numFmtId="41" applyFont="0" applyFill="0" applyBorder="0"/>
    <xf fontId="11" fillId="0" borderId="0" numFmtId="43" applyFont="0" applyFill="0" applyBorder="0"/>
    <xf fontId="11" fillId="0" borderId="0" numFmtId="0"/>
    <xf fontId="14" fillId="0" borderId="0" numFmtId="211" applyFont="0" applyFill="0" applyBorder="0"/>
    <xf fontId="84" fillId="0" borderId="0" numFmtId="168">
      <alignment horizontal="center"/>
    </xf>
    <xf fontId="74" fillId="0" borderId="16" numFmtId="0" applyNumberFormat="0" applyFont="0" applyFill="0"/>
    <xf fontId="85" fillId="0" borderId="0" numFmtId="0" applyFill="0" applyBorder="0"/>
    <xf fontId="16" fillId="0" borderId="0" numFmtId="38" applyFill="0" applyBorder="0"/>
    <xf fontId="16" fillId="0" borderId="0" numFmtId="0" applyFill="0" applyBorder="0"/>
    <xf fontId="60" fillId="0" borderId="0" numFmtId="0" applyNumberFormat="0" applyFill="0" applyBorder="0"/>
    <xf fontId="86" fillId="0" borderId="0" numFmtId="173">
      <alignment vertical="top"/>
    </xf>
    <xf fontId="86" fillId="0" borderId="0" numFmtId="38">
      <alignment vertical="top"/>
    </xf>
    <xf fontId="86" fillId="0" borderId="0" numFmtId="38">
      <alignment vertical="top"/>
    </xf>
    <xf fontId="86" fillId="0" borderId="0" numFmtId="38">
      <alignment vertical="top"/>
    </xf>
    <xf fontId="87" fillId="73" borderId="0" numFmtId="0" applyNumberFormat="0" applyBorder="0"/>
    <xf fontId="87" fillId="74" borderId="0" numFmtId="0" applyNumberFormat="0" applyBorder="0"/>
    <xf fontId="87" fillId="75" borderId="0" numFmtId="0" applyNumberFormat="0" applyBorder="0"/>
    <xf fontId="64" fillId="0" borderId="0" numFmtId="198" applyFill="0" applyBorder="0"/>
    <xf fontId="64" fillId="0" borderId="0" numFmtId="168" applyFill="0" applyBorder="0"/>
    <xf fontId="64" fillId="0" borderId="0" numFmtId="198" applyFill="0" applyBorder="0"/>
    <xf fontId="64" fillId="0" borderId="0" numFmtId="199" applyFill="0" applyBorder="0"/>
    <xf fontId="64" fillId="0" borderId="0" numFmtId="168" applyFill="0" applyBorder="0"/>
    <xf fontId="88" fillId="0" borderId="0" numFmtId="165" applyFont="0" applyFill="0" applyBorder="0"/>
    <xf fontId="11" fillId="0" borderId="0" numFmtId="212" applyFont="0" applyFill="0" applyBorder="0"/>
    <xf fontId="83" fillId="0" borderId="0" numFmtId="165" applyFont="0" applyFill="0" applyBorder="0"/>
    <xf fontId="11" fillId="0" borderId="0" numFmtId="37"/>
    <xf fontId="16" fillId="0" borderId="0" numFmtId="0"/>
    <xf fontId="89" fillId="0" borderId="0" numFmtId="0" applyNumberFormat="0" applyFill="0" applyBorder="0"/>
    <xf fontId="11" fillId="0" borderId="0" numFmtId="213" applyFont="0" applyFill="0" applyBorder="0"/>
    <xf fontId="11" fillId="0" borderId="0" numFmtId="214" applyFont="0" applyFill="0" applyBorder="0"/>
    <xf fontId="25" fillId="0" borderId="0" numFmtId="0"/>
    <xf fontId="90" fillId="0" borderId="0" numFmtId="215" applyFill="0" applyBorder="0"/>
    <xf fontId="25" fillId="0" borderId="0" numFmtId="0"/>
    <xf fontId="12" fillId="0" borderId="0" numFmtId="215" applyFill="0" applyBorder="0"/>
    <xf fontId="91" fillId="0" borderId="0" numFmtId="0"/>
    <xf fontId="92" fillId="0" borderId="0" numFmtId="215" applyFill="0" applyBorder="0"/>
    <xf fontId="25" fillId="0" borderId="0" numFmtId="0"/>
    <xf fontId="93" fillId="0" borderId="0" numFmtId="215" applyFill="0" applyBorder="0"/>
    <xf fontId="25" fillId="0" borderId="0" numFmtId="0"/>
    <xf fontId="94" fillId="0" borderId="0" numFmtId="215" applyFill="0" applyBorder="0"/>
    <xf fontId="25" fillId="0" borderId="0" numFmtId="0"/>
    <xf fontId="95" fillId="0" borderId="0" numFmtId="215" applyFill="0" applyBorder="0"/>
    <xf fontId="25" fillId="0" borderId="0" numFmtId="0"/>
    <xf fontId="96" fillId="0" borderId="0" numFmtId="215" applyFill="0" applyBorder="0"/>
    <xf fontId="97" fillId="0" borderId="0" numFmtId="216"/>
    <xf fontId="75" fillId="0" borderId="0" numFmtId="2" applyFont="0" applyFill="0" applyBorder="0"/>
    <xf fontId="75" fillId="0" borderId="0" numFmtId="2" applyFont="0" applyFill="0" applyBorder="0"/>
    <xf fontId="11" fillId="0" borderId="0" numFmtId="0"/>
    <xf fontId="18" fillId="0" borderId="0" numFmtId="0">
      <alignment vertical="center"/>
    </xf>
    <xf fontId="98" fillId="0" borderId="0" numFmtId="0" applyNumberFormat="0" applyFill="0" applyBorder="0">
      <alignment vertical="top"/>
    </xf>
    <xf fontId="99" fillId="0" borderId="0" numFmtId="0" applyNumberFormat="0" applyFill="0" applyBorder="0">
      <alignment vertical="top"/>
    </xf>
    <xf fontId="11" fillId="0" borderId="17" numFmtId="0"/>
    <xf fontId="11" fillId="0" borderId="0" numFmtId="15">
      <alignment vertical="center"/>
    </xf>
    <xf fontId="100" fillId="0" borderId="0" numFmtId="0" applyFill="0" applyBorder="0">
      <alignment horizontal="left"/>
    </xf>
    <xf fontId="11" fillId="0" borderId="0" numFmtId="0" applyNumberFormat="0" applyFont="0">
      <alignment wrapText="1"/>
    </xf>
    <xf fontId="67" fillId="3" borderId="10" numFmtId="0" applyNumberFormat="0"/>
    <xf fontId="16" fillId="24" borderId="8" numFmtId="217" applyBorder="0">
      <alignment horizontal="center" vertical="center"/>
    </xf>
    <xf fontId="101" fillId="3" borderId="0" numFmtId="0" applyNumberFormat="0" applyBorder="0"/>
    <xf fontId="101" fillId="76" borderId="0" numFmtId="0" applyNumberFormat="0" applyBorder="0"/>
    <xf fontId="102" fillId="3" borderId="6" numFmtId="0"/>
    <xf fontId="12" fillId="77" borderId="0" numFmtId="0" applyNumberFormat="0" applyBorder="0"/>
    <xf fontId="11" fillId="0" borderId="0" numFmtId="0"/>
    <xf fontId="11" fillId="0" borderId="0" numFmtId="0"/>
    <xf fontId="11" fillId="3" borderId="8" numFmtId="166" applyNumberFormat="0" applyFont="0" applyBorder="0"/>
    <xf fontId="74" fillId="0" borderId="0" numFmtId="0" applyFont="0" applyFill="0" applyBorder="0">
      <alignment horizontal="right"/>
    </xf>
    <xf fontId="103" fillId="3" borderId="0" numFmtId="218" applyNumberFormat="0" applyFont="0"/>
    <xf fontId="104" fillId="0" borderId="0" numFmtId="0">
      <alignment horizontal="right"/>
    </xf>
    <xf fontId="67" fillId="2" borderId="10" numFmtId="0" applyNumberFormat="0"/>
    <xf fontId="67" fillId="2" borderId="10" numFmtId="0" applyNumberFormat="0"/>
    <xf fontId="30" fillId="0" borderId="18" numFmtId="0" applyNumberFormat="0"/>
    <xf fontId="30" fillId="0" borderId="19" numFmtId="0">
      <alignment horizontal="left" vertical="center"/>
    </xf>
    <xf fontId="30" fillId="0" borderId="4" numFmtId="0">
      <alignment horizontal="left" vertical="center"/>
    </xf>
    <xf fontId="30" fillId="0" borderId="4" numFmtId="0">
      <alignment horizontal="left" vertical="center"/>
    </xf>
    <xf fontId="30" fillId="0" borderId="19" numFmtId="0">
      <alignment horizontal="left" vertical="center"/>
    </xf>
    <xf fontId="30" fillId="0" borderId="19" numFmtId="0">
      <alignment horizontal="left" vertical="center"/>
    </xf>
    <xf fontId="105" fillId="0" borderId="0" numFmtId="0">
      <alignment vertical="top"/>
    </xf>
    <xf fontId="106" fillId="0" borderId="0" numFmtId="0" applyNumberFormat="0" applyFill="0" applyBorder="0"/>
    <xf fontId="107" fillId="0" borderId="20" numFmtId="0" applyNumberFormat="0" applyFill="0"/>
    <xf fontId="107" fillId="0" borderId="20" numFmtId="0" applyNumberFormat="0" applyFill="0"/>
    <xf fontId="108" fillId="67" borderId="0" numFmtId="0" applyNumberFormat="0" applyFill="0" applyBorder="0"/>
    <xf fontId="108" fillId="67" borderId="0" numFmtId="0" applyNumberFormat="0" applyFill="0" applyBorder="0"/>
    <xf fontId="109" fillId="0" borderId="20" numFmtId="0" applyNumberFormat="0" applyFill="0"/>
    <xf fontId="110" fillId="0" borderId="0" numFmtId="0" applyNumberFormat="0" applyFill="0" applyBorder="0"/>
    <xf fontId="111" fillId="0" borderId="21" numFmtId="0" applyNumberFormat="0" applyFill="0"/>
    <xf fontId="111" fillId="0" borderId="21" numFmtId="0" applyNumberFormat="0" applyFill="0"/>
    <xf fontId="112" fillId="0" borderId="22" numFmtId="0" applyNumberFormat="0" applyFill="0"/>
    <xf fontId="113" fillId="0" borderId="23" numFmtId="0" applyNumberFormat="0" applyFill="0"/>
    <xf fontId="112" fillId="0" borderId="0" numFmtId="0" applyNumberFormat="0" applyFill="0" applyBorder="0"/>
    <xf fontId="113" fillId="0" borderId="0" numFmtId="0" applyNumberFormat="0" applyFill="0" applyBorder="0"/>
    <xf fontId="114" fillId="0" borderId="0" numFmtId="0">
      <alignment horizontal="center"/>
    </xf>
    <xf fontId="115" fillId="0" borderId="0" numFmtId="0" applyNumberFormat="0" applyBorder="0">
      <alignment horizontal="center" textRotation="90"/>
    </xf>
    <xf fontId="116" fillId="0" borderId="0" numFmtId="173">
      <alignment vertical="top"/>
    </xf>
    <xf fontId="116" fillId="0" borderId="0" numFmtId="38">
      <alignment vertical="top"/>
    </xf>
    <xf fontId="116" fillId="0" borderId="0" numFmtId="38">
      <alignment vertical="top"/>
    </xf>
    <xf fontId="116" fillId="0" borderId="0" numFmtId="38">
      <alignment vertical="top"/>
    </xf>
    <xf fontId="30" fillId="0" borderId="0" numFmtId="0"/>
    <xf fontId="53" fillId="0" borderId="0" numFmtId="0"/>
    <xf fontId="53" fillId="0" borderId="0" numFmtId="0"/>
    <xf fontId="84" fillId="0" borderId="0" numFmtId="0"/>
    <xf fontId="117" fillId="0" borderId="24" numFmtId="0" applyNumberFormat="0" applyFill="0" applyBorder="0">
      <alignment horizontal="left"/>
    </xf>
    <xf fontId="117" fillId="0" borderId="24" numFmtId="0" applyNumberFormat="0" applyFill="0" applyBorder="0">
      <alignment horizontal="left"/>
    </xf>
    <xf fontId="53" fillId="78" borderId="8" numFmtId="0">
      <alignment horizontal="center" vertical="center" wrapText="1"/>
    </xf>
    <xf fontId="53" fillId="78" borderId="8" numFmtId="0">
      <alignment horizontal="center" vertical="center" wrapText="1"/>
    </xf>
    <xf fontId="53" fillId="78" borderId="8" numFmtId="0">
      <alignment horizontal="center" vertical="center" wrapText="1"/>
    </xf>
    <xf fontId="118" fillId="79" borderId="0" numFmtId="219" applyNumberFormat="0" applyBorder="0"/>
    <xf fontId="11" fillId="0" borderId="0" numFmtId="0">
      <alignment horizontal="center"/>
    </xf>
    <xf fontId="119" fillId="0" borderId="0" numFmtId="0" applyNumberFormat="0" applyFill="0" applyBorder="0">
      <alignment vertical="top"/>
    </xf>
    <xf fontId="50" fillId="0" borderId="0" numFmtId="0" applyNumberFormat="0" applyFill="0" applyBorder="0">
      <alignment vertical="top"/>
    </xf>
    <xf fontId="120" fillId="0" borderId="0" numFmtId="0" applyNumberFormat="0" applyFill="0" applyBorder="0">
      <alignment vertical="top"/>
    </xf>
    <xf fontId="16" fillId="0" borderId="0" numFmtId="0"/>
    <xf fontId="121" fillId="0" borderId="0" numFmtId="0">
      <alignment vertical="center" wrapText="1"/>
    </xf>
    <xf fontId="18" fillId="0" borderId="0" numFmtId="168"/>
    <xf fontId="11" fillId="0" borderId="0" numFmtId="0"/>
    <xf fontId="17" fillId="0" borderId="0" numFmtId="0" applyNumberFormat="0" applyFill="0" applyBorder="0">
      <alignment vertical="top"/>
    </xf>
    <xf fontId="17" fillId="0" borderId="0" numFmtId="0" applyNumberFormat="0" applyFill="0" applyBorder="0">
      <alignment vertical="top"/>
    </xf>
    <xf fontId="17" fillId="0" borderId="0" numFmtId="0" applyNumberFormat="0" applyFill="0" applyBorder="0">
      <alignment vertical="top"/>
    </xf>
    <xf fontId="17" fillId="0" borderId="0" numFmtId="0" applyNumberFormat="0" applyFill="0" applyBorder="0">
      <alignment vertical="top"/>
    </xf>
    <xf fontId="122" fillId="0" borderId="8" numFmtId="220">
      <alignment horizontal="center" vertical="center" wrapText="1"/>
    </xf>
    <xf fontId="123" fillId="15" borderId="10" numFmtId="0" applyNumberFormat="0"/>
    <xf fontId="12" fillId="80" borderId="0" numFmtId="0" applyNumberFormat="0" applyBorder="0"/>
    <xf fontId="123" fillId="15" borderId="10" numFmtId="0" applyNumberFormat="0"/>
    <xf fontId="123" fillId="15" borderId="10" numFmtId="0" applyNumberFormat="0"/>
    <xf fontId="124" fillId="65" borderId="10" numFmtId="0" applyNumberFormat="0"/>
    <xf fontId="124" fillId="6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1" fillId="5" borderId="8" numFmtId="221" applyNumberFormat="0" applyFont="0"/>
    <xf fontId="11" fillId="5" borderId="8" numFmtId="221" applyNumberFormat="0" applyFont="0"/>
    <xf fontId="11" fillId="5" borderId="8" numFmtId="221" applyNumberFormat="0" applyFont="0"/>
    <xf fontId="123" fillId="15" borderId="10" numFmtId="0" applyNumberFormat="0"/>
    <xf fontId="123" fillId="15" borderId="10" numFmtId="0" applyNumberFormat="0"/>
    <xf fontId="16" fillId="81" borderId="8" numFmtId="217">
      <alignment horizontal="center" vertical="center"/>
    </xf>
    <xf fontId="125" fillId="0" borderId="0" numFmtId="0" applyFill="0" applyBorder="0">
      <alignment vertical="center"/>
    </xf>
    <xf fontId="125" fillId="0" borderId="0" numFmtId="0" applyFill="0" applyBorder="0">
      <alignment vertical="center"/>
    </xf>
    <xf fontId="125" fillId="0" borderId="0" numFmtId="0" applyFill="0" applyBorder="0">
      <alignment vertical="center"/>
    </xf>
    <xf fontId="125" fillId="0" borderId="0" numFmtId="0" applyFill="0" applyBorder="0">
      <alignment vertical="center"/>
    </xf>
    <xf fontId="13" fillId="0" borderId="0" numFmtId="173">
      <alignment vertical="top"/>
    </xf>
    <xf fontId="13" fillId="2" borderId="0" numFmtId="173">
      <alignment vertical="top"/>
    </xf>
    <xf fontId="13" fillId="2" borderId="0" numFmtId="38">
      <alignment vertical="top"/>
    </xf>
    <xf fontId="13" fillId="2" borderId="0" numFmtId="38">
      <alignment vertical="top"/>
    </xf>
    <xf fontId="13" fillId="2"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0" borderId="0" numFmtId="38">
      <alignment vertical="top"/>
    </xf>
    <xf fontId="13" fillId="3" borderId="0" numFmtId="222">
      <alignment vertical="top"/>
    </xf>
    <xf fontId="13" fillId="0" borderId="0" numFmtId="38">
      <alignment vertical="top"/>
    </xf>
    <xf fontId="99" fillId="0" borderId="0" numFmtId="0" applyNumberFormat="0" applyFill="0" applyBorder="0">
      <alignment vertical="top"/>
    </xf>
    <xf fontId="126" fillId="0" borderId="0" numFmtId="0">
      <alignment vertical="center"/>
    </xf>
    <xf fontId="11" fillId="82" borderId="8" numFmtId="188">
      <alignment vertical="center"/>
    </xf>
    <xf fontId="11" fillId="0" borderId="0" numFmtId="223" applyFont="0" applyFill="0" applyBorder="0"/>
    <xf fontId="11" fillId="0" borderId="0" numFmtId="224" applyFont="0" applyFill="0" applyBorder="0"/>
    <xf fontId="127" fillId="83" borderId="25" numFmtId="186" applyBorder="0">
      <alignment horizontal="left" indent="1"/>
    </xf>
    <xf fontId="11" fillId="0" borderId="0" numFmtId="0"/>
    <xf fontId="64" fillId="0" borderId="0" numFmtId="198" applyFill="0" applyBorder="0"/>
    <xf fontId="64" fillId="0" borderId="0" numFmtId="168" applyFill="0" applyBorder="0"/>
    <xf fontId="64" fillId="0" borderId="0" numFmtId="198" applyFill="0" applyBorder="0"/>
    <xf fontId="64" fillId="0" borderId="0" numFmtId="199" applyFill="0" applyBorder="0"/>
    <xf fontId="64" fillId="0" borderId="0" numFmtId="168" applyFill="0" applyBorder="0"/>
    <xf fontId="128" fillId="0" borderId="26" numFmtId="0" applyNumberFormat="0" applyFill="0"/>
    <xf fontId="129" fillId="0" borderId="27" numFmtId="0" applyNumberFormat="0" applyFill="0"/>
    <xf fontId="11" fillId="0" borderId="0" numFmtId="0">
      <alignment horizontal="center"/>
    </xf>
    <xf fontId="130" fillId="0" borderId="0" numFmtId="41" applyFont="0" applyFill="0" applyBorder="0"/>
    <xf fontId="130" fillId="0" borderId="0" numFmtId="43" applyFont="0" applyFill="0" applyBorder="0"/>
    <xf fontId="11" fillId="0" borderId="0" numFmtId="225" applyFont="0" applyFill="0" applyBorder="0"/>
    <xf fontId="11" fillId="0" borderId="0" numFmtId="176" applyFont="0" applyFill="0" applyBorder="0"/>
    <xf fontId="131" fillId="0" borderId="8" numFmtId="226">
      <alignment horizontal="right"/>
    </xf>
    <xf fontId="130" fillId="0" borderId="0" numFmtId="227" applyFont="0" applyFill="0" applyBorder="0"/>
    <xf fontId="130" fillId="0" borderId="0" numFmtId="228" applyFont="0" applyFill="0" applyBorder="0"/>
    <xf fontId="11" fillId="0" borderId="0" numFmtId="229" applyFont="0" applyFill="0" applyBorder="0"/>
    <xf fontId="11" fillId="0" borderId="0" numFmtId="230" applyFont="0" applyFill="0" applyBorder="0"/>
    <xf fontId="14" fillId="0" borderId="0" numFmtId="231" applyFont="0" applyFill="0" applyBorder="0"/>
    <xf fontId="14" fillId="0" borderId="0" numFmtId="232" applyFont="0" applyFill="0" applyBorder="0"/>
    <xf fontId="14" fillId="0" borderId="0" numFmtId="233" applyFont="0" applyFill="0" applyBorder="0"/>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74" fillId="0" borderId="0" numFmtId="0" applyFont="0" applyFill="0" applyBorder="0">
      <alignment horizontal="right"/>
    </xf>
    <xf fontId="49" fillId="0" borderId="0" numFmtId="211" applyFont="0" applyFill="0" applyBorder="0"/>
    <xf fontId="74" fillId="0" borderId="0" numFmtId="0" applyFill="0" applyBorder="0">
      <alignment vertical="center"/>
    </xf>
    <xf fontId="74" fillId="0" borderId="0" numFmtId="0" applyFont="0" applyFill="0" applyBorder="0">
      <alignment horizontal="right"/>
    </xf>
    <xf fontId="16" fillId="0" borderId="5" numFmtId="3" applyFont="0" applyBorder="0">
      <alignment horizontal="center" vertical="center"/>
    </xf>
    <xf fontId="132" fillId="5" borderId="0" numFmtId="0" applyNumberFormat="0" applyBorder="0"/>
    <xf fontId="132" fillId="65" borderId="0" numFmtId="0" applyNumberFormat="0" applyBorder="0"/>
    <xf fontId="133" fillId="0" borderId="0" numFmtId="37"/>
    <xf fontId="81" fillId="2" borderId="8" numFmtId="0" applyFont="0" applyBorder="0">
      <alignment horizontal="center" vertical="center"/>
    </xf>
    <xf fontId="28" fillId="0" borderId="28" numFmtId="0"/>
    <xf fontId="52" fillId="0" borderId="0" numFmtId="0" applyNumberFormat="0" applyFill="0" applyBorder="0"/>
    <xf fontId="11" fillId="0" borderId="0" numFmtId="0"/>
    <xf fontId="11" fillId="0" borderId="0" numFmtId="0"/>
    <xf fontId="11" fillId="0" borderId="0" numFmtId="0"/>
    <xf fontId="16" fillId="0" borderId="0" numFmtId="234"/>
    <xf fontId="52" fillId="0" borderId="0" numFmtId="0" applyNumberFormat="0" applyFill="0" applyBorder="0"/>
    <xf fontId="134" fillId="79" borderId="4" numFmtId="37" applyBorder="0">
      <alignment horizontal="left" indent="2" vertical="center"/>
    </xf>
    <xf fontId="16" fillId="0" borderId="0" numFmtId="0"/>
    <xf fontId="16" fillId="0" borderId="0" numFmtId="0"/>
    <xf fontId="16" fillId="0" borderId="0" numFmtId="0"/>
    <xf fontId="16" fillId="0" borderId="0" numFmtId="0"/>
    <xf fontId="52" fillId="0" borderId="0" numFmtId="0" applyNumberFormat="0" applyFill="0" applyBorder="0"/>
    <xf fontId="83" fillId="0" borderId="0" numFmtId="0"/>
    <xf fontId="52" fillId="0" borderId="0" numFmtId="0" applyNumberFormat="0" applyFill="0" applyBorder="0"/>
    <xf fontId="52" fillId="0" borderId="0" numFmtId="0" applyNumberFormat="0" applyFill="0" applyBorder="0"/>
    <xf fontId="52" fillId="0" borderId="0" numFmtId="0" applyNumberFormat="0" applyFill="0" applyBorder="0"/>
    <xf fontId="52" fillId="0" borderId="0" numFmtId="0" applyNumberFormat="0" applyFill="0" applyBorder="0"/>
    <xf fontId="52" fillId="0" borderId="0" numFmtId="0" applyNumberFormat="0" applyFill="0" applyBorder="0"/>
    <xf fontId="52" fillId="0" borderId="0" numFmtId="0" applyNumberFormat="0" applyFill="0" applyBorder="0"/>
    <xf fontId="135" fillId="0" borderId="0" numFmtId="0">
      <alignment horizontal="right"/>
    </xf>
    <xf fontId="11" fillId="0" borderId="0" numFmtId="0"/>
    <xf fontId="136" fillId="0" borderId="0" numFmtId="0"/>
    <xf fontId="16" fillId="0" borderId="0" numFmtId="0"/>
    <xf fontId="137" fillId="0" borderId="0" numFmtId="0"/>
    <xf fontId="16" fillId="0" borderId="0" numFmtId="0"/>
    <xf fontId="43" fillId="0" borderId="0" numFmtId="0"/>
    <xf fontId="74" fillId="0" borderId="0" numFmtId="0" applyFill="0" applyBorder="0">
      <alignment vertical="center"/>
    </xf>
    <xf fontId="138" fillId="0" borderId="0" numFmtId="0"/>
    <xf fontId="139" fillId="0" borderId="0" numFmtId="0"/>
    <xf fontId="140" fillId="0" borderId="0" numFmtId="0"/>
    <xf fontId="10" fillId="0" borderId="0" numFmtId="0"/>
    <xf fontId="10" fillId="0" borderId="0" numFmtId="0"/>
    <xf fontId="38" fillId="84" borderId="29" numFmtId="0" applyNumberFormat="0" applyFont="0"/>
    <xf fontId="38" fillId="84" borderId="29" numFmtId="0" applyNumberFormat="0" applyFont="0"/>
    <xf fontId="38" fillId="84" borderId="29" numFmtId="0" applyNumberFormat="0" applyFont="0"/>
    <xf fontId="11" fillId="64" borderId="29" numFmtId="0" applyNumberFormat="0" applyFont="0"/>
    <xf fontId="11" fillId="64" borderId="29" numFmtId="0" applyNumberFormat="0" applyFont="0"/>
    <xf fontId="11" fillId="0" borderId="0" numFmtId="0"/>
    <xf fontId="38" fillId="84" borderId="29" numFmtId="0" applyNumberFormat="0" applyFont="0"/>
    <xf fontId="79" fillId="84" borderId="29" numFmtId="0" applyNumberFormat="0" applyFont="0"/>
    <xf fontId="141" fillId="84" borderId="29" numFmtId="0" applyNumberFormat="0" applyFont="0"/>
    <xf fontId="16" fillId="0" borderId="0" numFmtId="235" applyFont="0">
      <alignment horizontal="center"/>
    </xf>
    <xf fontId="16" fillId="0" borderId="0" numFmtId="236" applyFont="0" applyFill="0" applyBorder="0"/>
    <xf fontId="16" fillId="0" borderId="0" numFmtId="237" applyFont="0" applyFill="0" applyBorder="0"/>
    <xf fontId="16" fillId="0" borderId="0" numFmtId="238" applyFont="0" applyFill="0" applyBorder="0"/>
    <xf fontId="16" fillId="0" borderId="0" numFmtId="236" applyFont="0" applyFill="0" applyBorder="0"/>
    <xf fontId="16" fillId="0" borderId="0" numFmtId="239" applyFont="0" applyFill="0" applyBorder="0"/>
    <xf fontId="16" fillId="0" borderId="0" numFmtId="237" applyFont="0" applyFill="0" applyBorder="0"/>
    <xf fontId="11" fillId="0" borderId="0" numFmtId="0"/>
    <xf fontId="142" fillId="0" borderId="0" numFmtId="0"/>
    <xf fontId="142" fillId="0" borderId="0" numFmtId="0"/>
    <xf fontId="11" fillId="0" borderId="0" numFmtId="240" applyFont="0" applyFill="0" applyBorder="0"/>
    <xf fontId="11" fillId="0" borderId="0" numFmtId="241" applyFont="0" applyFill="0" applyBorder="0"/>
    <xf fontId="143" fillId="2" borderId="30" numFmtId="0" applyNumberFormat="0"/>
    <xf fontId="143" fillId="85" borderId="30" numFmtId="0" applyNumberFormat="0"/>
    <xf fontId="143" fillId="85"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77" fillId="79" borderId="0" numFmtId="40">
      <alignment horizontal="right"/>
    </xf>
    <xf fontId="144" fillId="86" borderId="0" numFmtId="0">
      <alignment horizontal="center"/>
    </xf>
    <xf fontId="69" fillId="87" borderId="0" numFmtId="0"/>
    <xf fontId="145" fillId="79" borderId="0" numFmtId="0" applyBorder="0"/>
    <xf fontId="146" fillId="87" borderId="0" numFmtId="0" applyBorder="0"/>
    <xf fontId="147" fillId="2" borderId="30" numFmtId="0" applyNumberFormat="0"/>
    <xf fontId="30" fillId="0" borderId="0" numFmtId="0" applyNumberFormat="0" applyFill="0" applyBorder="0"/>
    <xf fontId="148" fillId="0" borderId="0" numFmtId="0"/>
    <xf fontId="149" fillId="0" borderId="0" numFmtId="1">
      <alignment horizontal="right" vertical="center"/>
    </xf>
    <xf fontId="36" fillId="2" borderId="0" numFmtId="0">
      <alignment vertical="center"/>
    </xf>
    <xf fontId="150" fillId="0" borderId="7" numFmtId="49" applyFill="0">
      <alignment vertical="center"/>
    </xf>
    <xf fontId="11" fillId="0" borderId="0" numFmtId="242" applyFont="0" applyFill="0" applyBorder="0"/>
    <xf fontId="11" fillId="0" borderId="0" numFmtId="243" applyFont="0" applyFill="0" applyBorder="0"/>
    <xf fontId="49" fillId="0" borderId="0" numFmtId="9" applyFont="0" applyFill="0" applyBorder="0"/>
    <xf fontId="28" fillId="0" borderId="0" numFmtId="202" applyFont="0" applyFill="0" applyBorder="0"/>
    <xf fontId="49" fillId="0" borderId="0" numFmtId="166" applyFont="0" applyFill="0" applyBorder="0"/>
    <xf fontId="16" fillId="0" borderId="0" numFmtId="10" applyFill="0" applyBorder="0"/>
    <xf fontId="11" fillId="0" borderId="0" numFmtId="10" applyFont="0" applyFill="0" applyBorder="0"/>
    <xf fontId="11" fillId="0" borderId="0" numFmtId="10" applyFont="0" applyFill="0" applyBorder="0"/>
    <xf fontId="16" fillId="0" borderId="0" numFmtId="9" applyFont="0" applyFill="0" applyBorder="0"/>
    <xf fontId="28" fillId="0" borderId="0" numFmtId="244" applyFont="0" applyFill="0" applyBorder="0"/>
    <xf fontId="74" fillId="0" borderId="0" numFmtId="0" applyFill="0" applyBorder="0">
      <alignment vertical="center"/>
    </xf>
    <xf fontId="151" fillId="5" borderId="31" numFmtId="37"/>
    <xf fontId="151" fillId="5" borderId="31" numFmtId="37"/>
    <xf fontId="28" fillId="0" borderId="0" numFmtId="245" applyFill="0" applyBorder="0"/>
    <xf fontId="28" fillId="0" borderId="0" numFmtId="246" applyFill="0" applyBorder="0"/>
    <xf fontId="28" fillId="0" borderId="0" numFmtId="245" applyFill="0" applyBorder="0"/>
    <xf fontId="28" fillId="0" borderId="0" numFmtId="205" applyFill="0" applyBorder="0"/>
    <xf fontId="28" fillId="0" borderId="0" numFmtId="246" applyFill="0" applyBorder="0"/>
    <xf fontId="11" fillId="0" borderId="0" numFmtId="0"/>
    <xf fontId="152" fillId="0" borderId="32" numFmtId="247" applyBorder="0">
      <alignment horizontal="right"/>
    </xf>
    <xf fontId="11" fillId="0" borderId="0" numFmtId="0"/>
    <xf fontId="12" fillId="0" borderId="0" numFmtId="0"/>
    <xf fontId="153" fillId="0" borderId="8" numFmtId="49" applyNumberFormat="0">
      <alignment horizontal="left" vertical="center"/>
    </xf>
    <xf fontId="148" fillId="0" borderId="0" numFmtId="0"/>
    <xf fontId="142" fillId="82" borderId="8" numFmtId="188">
      <alignment horizontal="center" vertical="center" wrapText="1"/>
    </xf>
    <xf fontId="142" fillId="82" borderId="8" numFmtId="188">
      <alignment horizontal="center" vertical="center" wrapText="1"/>
    </xf>
    <xf fontId="142" fillId="82" borderId="8" numFmtId="188">
      <alignment horizontal="center" vertical="center" wrapText="1"/>
    </xf>
    <xf fontId="11" fillId="0" borderId="0" numFmtId="0">
      <alignment vertical="center"/>
    </xf>
    <xf fontId="11" fillId="0" borderId="0" numFmtId="0"/>
    <xf fontId="154" fillId="0" borderId="0" numFmtId="0" applyNumberFormat="0" applyFill="0" applyBorder="0">
      <alignment horizontal="left"/>
    </xf>
    <xf fontId="12" fillId="0" borderId="0" numFmtId="0"/>
    <xf fontId="155" fillId="0" borderId="0" numFmtId="0" applyNumberFormat="0" applyBorder="0"/>
    <xf fontId="155" fillId="0" borderId="0" numFmtId="248" applyBorder="0"/>
    <xf fontId="77" fillId="79" borderId="0" numFmtId="0">
      <alignment horizontal="left" vertical="top"/>
    </xf>
    <xf fontId="141" fillId="2" borderId="0" numFmtId="0">
      <alignment horizontal="center" vertical="center"/>
    </xf>
    <xf fontId="141" fillId="79" borderId="0" numFmtId="0">
      <alignment horizontal="right" vertical="center"/>
    </xf>
    <xf fontId="156" fillId="0" borderId="33" numFmtId="0">
      <alignment vertical="center"/>
    </xf>
    <xf fontId="11" fillId="0" borderId="0" numFmtId="0"/>
    <xf fontId="77" fillId="5" borderId="30" numFmtId="4" applyNumberFormat="0">
      <alignment vertical="center"/>
    </xf>
    <xf fontId="77" fillId="5" borderId="30" numFmtId="4" applyNumberFormat="0">
      <alignment vertical="center"/>
    </xf>
    <xf fontId="77" fillId="5" borderId="30" numFmtId="4" applyNumberFormat="0">
      <alignment vertical="center"/>
    </xf>
    <xf fontId="77" fillId="5" borderId="30" numFmtId="4" applyNumberFormat="0">
      <alignment vertical="center"/>
    </xf>
    <xf fontId="77" fillId="5" borderId="30" numFmtId="4" applyNumberFormat="0">
      <alignment vertical="center"/>
    </xf>
    <xf fontId="77" fillId="5" borderId="30" numFmtId="4" applyNumberFormat="0">
      <alignment vertical="center"/>
    </xf>
    <xf fontId="77" fillId="5" borderId="30" numFmtId="4" applyNumberFormat="0">
      <alignment vertical="center"/>
    </xf>
    <xf fontId="45" fillId="5" borderId="30" numFmtId="4" applyNumberFormat="0">
      <alignment vertical="center"/>
    </xf>
    <xf fontId="45" fillId="5" borderId="30" numFmtId="4" applyNumberFormat="0">
      <alignment vertical="center"/>
    </xf>
    <xf fontId="45" fillId="5" borderId="30" numFmtId="4" applyNumberFormat="0">
      <alignment vertical="center"/>
    </xf>
    <xf fontId="45" fillId="5" borderId="30" numFmtId="4" applyNumberFormat="0">
      <alignment vertical="center"/>
    </xf>
    <xf fontId="45" fillId="5" borderId="30" numFmtId="4" applyNumberFormat="0">
      <alignment vertical="center"/>
    </xf>
    <xf fontId="45" fillId="5" borderId="30" numFmtId="4" applyNumberFormat="0">
      <alignment vertical="center"/>
    </xf>
    <xf fontId="45" fillId="5" borderId="30" numFmtId="4" applyNumberFormat="0">
      <alignment vertical="center"/>
    </xf>
    <xf fontId="77" fillId="5" borderId="30" numFmtId="4" applyNumberFormat="0">
      <alignment horizontal="left" indent="1" vertical="center"/>
    </xf>
    <xf fontId="77" fillId="5" borderId="30" numFmtId="4" applyNumberFormat="0">
      <alignment horizontal="left" indent="1" vertical="center"/>
    </xf>
    <xf fontId="77" fillId="5" borderId="30" numFmtId="4" applyNumberFormat="0">
      <alignment horizontal="left" indent="1" vertical="center"/>
    </xf>
    <xf fontId="77" fillId="5" borderId="30" numFmtId="4" applyNumberFormat="0">
      <alignment horizontal="left" indent="1" vertical="center"/>
    </xf>
    <xf fontId="77" fillId="5" borderId="30" numFmtId="4" applyNumberFormat="0">
      <alignment horizontal="left" indent="1" vertical="center"/>
    </xf>
    <xf fontId="77" fillId="5" borderId="30" numFmtId="4" applyNumberFormat="0">
      <alignment horizontal="left" indent="1" vertical="center"/>
    </xf>
    <xf fontId="77" fillId="5" borderId="30" numFmtId="4" applyNumberFormat="0">
      <alignment horizontal="left" indent="1" vertical="center"/>
    </xf>
    <xf fontId="77" fillId="5" borderId="30" numFmtId="4" applyNumberFormat="0">
      <alignment horizontal="left" indent="1" vertical="center"/>
    </xf>
    <xf fontId="77" fillId="5" borderId="30" numFmtId="4" applyNumberFormat="0">
      <alignment horizontal="left" indent="1" vertical="center"/>
    </xf>
    <xf fontId="77" fillId="5" borderId="30" numFmtId="4" applyNumberFormat="0">
      <alignment horizontal="left" indent="1" vertical="center"/>
    </xf>
    <xf fontId="77" fillId="5" borderId="30" numFmtId="4" applyNumberFormat="0">
      <alignment horizontal="left" indent="1" vertical="center"/>
    </xf>
    <xf fontId="77" fillId="5" borderId="30" numFmtId="4" applyNumberFormat="0">
      <alignment horizontal="left" indent="1" vertical="center"/>
    </xf>
    <xf fontId="77" fillId="5" borderId="30" numFmtId="4" applyNumberFormat="0">
      <alignment horizontal="left" indent="1" vertical="center"/>
    </xf>
    <xf fontId="77" fillId="5" borderId="30" numFmtId="4"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77" fillId="13" borderId="30" numFmtId="4" applyNumberFormat="0">
      <alignment horizontal="right" vertical="center"/>
    </xf>
    <xf fontId="77" fillId="13" borderId="30" numFmtId="4" applyNumberFormat="0">
      <alignment horizontal="right" vertical="center"/>
    </xf>
    <xf fontId="77" fillId="13" borderId="30" numFmtId="4" applyNumberFormat="0">
      <alignment horizontal="right" vertical="center"/>
    </xf>
    <xf fontId="77" fillId="13" borderId="30" numFmtId="4" applyNumberFormat="0">
      <alignment horizontal="right" vertical="center"/>
    </xf>
    <xf fontId="77" fillId="13" borderId="30" numFmtId="4" applyNumberFormat="0">
      <alignment horizontal="right" vertical="center"/>
    </xf>
    <xf fontId="77" fillId="13" borderId="30" numFmtId="4" applyNumberFormat="0">
      <alignment horizontal="right" vertical="center"/>
    </xf>
    <xf fontId="77" fillId="13" borderId="30" numFmtId="4" applyNumberFormat="0">
      <alignment horizontal="right" vertical="center"/>
    </xf>
    <xf fontId="77" fillId="23" borderId="30" numFmtId="4" applyNumberFormat="0">
      <alignment horizontal="right" vertical="center"/>
    </xf>
    <xf fontId="77" fillId="23" borderId="30" numFmtId="4" applyNumberFormat="0">
      <alignment horizontal="right" vertical="center"/>
    </xf>
    <xf fontId="77" fillId="23" borderId="30" numFmtId="4" applyNumberFormat="0">
      <alignment horizontal="right" vertical="center"/>
    </xf>
    <xf fontId="77" fillId="23" borderId="30" numFmtId="4" applyNumberFormat="0">
      <alignment horizontal="right" vertical="center"/>
    </xf>
    <xf fontId="77" fillId="23" borderId="30" numFmtId="4" applyNumberFormat="0">
      <alignment horizontal="right" vertical="center"/>
    </xf>
    <xf fontId="77" fillId="23" borderId="30" numFmtId="4" applyNumberFormat="0">
      <alignment horizontal="right" vertical="center"/>
    </xf>
    <xf fontId="77" fillId="23" borderId="30" numFmtId="4" applyNumberFormat="0">
      <alignment horizontal="right" vertical="center"/>
    </xf>
    <xf fontId="77" fillId="53" borderId="30" numFmtId="4" applyNumberFormat="0">
      <alignment horizontal="right" vertical="center"/>
    </xf>
    <xf fontId="77" fillId="53" borderId="30" numFmtId="4" applyNumberFormat="0">
      <alignment horizontal="right" vertical="center"/>
    </xf>
    <xf fontId="77" fillId="53" borderId="30" numFmtId="4" applyNumberFormat="0">
      <alignment horizontal="right" vertical="center"/>
    </xf>
    <xf fontId="77" fillId="53" borderId="30" numFmtId="4" applyNumberFormat="0">
      <alignment horizontal="right" vertical="center"/>
    </xf>
    <xf fontId="77" fillId="53" borderId="30" numFmtId="4" applyNumberFormat="0">
      <alignment horizontal="right" vertical="center"/>
    </xf>
    <xf fontId="77" fillId="53" borderId="30" numFmtId="4" applyNumberFormat="0">
      <alignment horizontal="right" vertical="center"/>
    </xf>
    <xf fontId="77" fillId="53" borderId="30" numFmtId="4" applyNumberFormat="0">
      <alignment horizontal="right" vertical="center"/>
    </xf>
    <xf fontId="77" fillId="25" borderId="30" numFmtId="4" applyNumberFormat="0">
      <alignment horizontal="right" vertical="center"/>
    </xf>
    <xf fontId="77" fillId="25" borderId="30" numFmtId="4" applyNumberFormat="0">
      <alignment horizontal="right" vertical="center"/>
    </xf>
    <xf fontId="77" fillId="25" borderId="30" numFmtId="4" applyNumberFormat="0">
      <alignment horizontal="right" vertical="center"/>
    </xf>
    <xf fontId="77" fillId="25" borderId="30" numFmtId="4" applyNumberFormat="0">
      <alignment horizontal="right" vertical="center"/>
    </xf>
    <xf fontId="77" fillId="25" borderId="30" numFmtId="4" applyNumberFormat="0">
      <alignment horizontal="right" vertical="center"/>
    </xf>
    <xf fontId="77" fillId="25" borderId="30" numFmtId="4" applyNumberFormat="0">
      <alignment horizontal="right" vertical="center"/>
    </xf>
    <xf fontId="77" fillId="25" borderId="30" numFmtId="4" applyNumberFormat="0">
      <alignment horizontal="right" vertical="center"/>
    </xf>
    <xf fontId="77" fillId="35" borderId="30" numFmtId="4" applyNumberFormat="0">
      <alignment horizontal="right" vertical="center"/>
    </xf>
    <xf fontId="77" fillId="35" borderId="30" numFmtId="4" applyNumberFormat="0">
      <alignment horizontal="right" vertical="center"/>
    </xf>
    <xf fontId="77" fillId="35" borderId="30" numFmtId="4" applyNumberFormat="0">
      <alignment horizontal="right" vertical="center"/>
    </xf>
    <xf fontId="77" fillId="35" borderId="30" numFmtId="4" applyNumberFormat="0">
      <alignment horizontal="right" vertical="center"/>
    </xf>
    <xf fontId="77" fillId="35" borderId="30" numFmtId="4" applyNumberFormat="0">
      <alignment horizontal="right" vertical="center"/>
    </xf>
    <xf fontId="77" fillId="35" borderId="30" numFmtId="4" applyNumberFormat="0">
      <alignment horizontal="right" vertical="center"/>
    </xf>
    <xf fontId="77" fillId="35" borderId="30" numFmtId="4" applyNumberFormat="0">
      <alignment horizontal="right" vertical="center"/>
    </xf>
    <xf fontId="77" fillId="10" borderId="30" numFmtId="4" applyNumberFormat="0">
      <alignment horizontal="right" vertical="center"/>
    </xf>
    <xf fontId="77" fillId="10" borderId="30" numFmtId="4" applyNumberFormat="0">
      <alignment horizontal="right" vertical="center"/>
    </xf>
    <xf fontId="77" fillId="10" borderId="30" numFmtId="4" applyNumberFormat="0">
      <alignment horizontal="right" vertical="center"/>
    </xf>
    <xf fontId="77" fillId="10" borderId="30" numFmtId="4" applyNumberFormat="0">
      <alignment horizontal="right" vertical="center"/>
    </xf>
    <xf fontId="77" fillId="10" borderId="30" numFmtId="4" applyNumberFormat="0">
      <alignment horizontal="right" vertical="center"/>
    </xf>
    <xf fontId="77" fillId="10" borderId="30" numFmtId="4" applyNumberFormat="0">
      <alignment horizontal="right" vertical="center"/>
    </xf>
    <xf fontId="77" fillId="10" borderId="30" numFmtId="4" applyNumberFormat="0">
      <alignment horizontal="right" vertical="center"/>
    </xf>
    <xf fontId="77" fillId="58" borderId="30" numFmtId="4" applyNumberFormat="0">
      <alignment horizontal="right" vertical="center"/>
    </xf>
    <xf fontId="77" fillId="58" borderId="30" numFmtId="4" applyNumberFormat="0">
      <alignment horizontal="right" vertical="center"/>
    </xf>
    <xf fontId="77" fillId="58" borderId="30" numFmtId="4" applyNumberFormat="0">
      <alignment horizontal="right" vertical="center"/>
    </xf>
    <xf fontId="77" fillId="58" borderId="30" numFmtId="4" applyNumberFormat="0">
      <alignment horizontal="right" vertical="center"/>
    </xf>
    <xf fontId="77" fillId="58" borderId="30" numFmtId="4" applyNumberFormat="0">
      <alignment horizontal="right" vertical="center"/>
    </xf>
    <xf fontId="77" fillId="58" borderId="30" numFmtId="4" applyNumberFormat="0">
      <alignment horizontal="right" vertical="center"/>
    </xf>
    <xf fontId="77" fillId="58" borderId="30" numFmtId="4" applyNumberFormat="0">
      <alignment horizontal="right" vertical="center"/>
    </xf>
    <xf fontId="77" fillId="88" borderId="30" numFmtId="4" applyNumberFormat="0">
      <alignment horizontal="right" vertical="center"/>
    </xf>
    <xf fontId="77" fillId="88" borderId="30" numFmtId="4" applyNumberFormat="0">
      <alignment horizontal="right" vertical="center"/>
    </xf>
    <xf fontId="77" fillId="88" borderId="30" numFmtId="4" applyNumberFormat="0">
      <alignment horizontal="right" vertical="center"/>
    </xf>
    <xf fontId="77" fillId="88" borderId="30" numFmtId="4" applyNumberFormat="0">
      <alignment horizontal="right" vertical="center"/>
    </xf>
    <xf fontId="77" fillId="88" borderId="30" numFmtId="4" applyNumberFormat="0">
      <alignment horizontal="right" vertical="center"/>
    </xf>
    <xf fontId="77" fillId="88" borderId="30" numFmtId="4" applyNumberFormat="0">
      <alignment horizontal="right" vertical="center"/>
    </xf>
    <xf fontId="77" fillId="88" borderId="30" numFmtId="4" applyNumberFormat="0">
      <alignment horizontal="right" vertical="center"/>
    </xf>
    <xf fontId="77" fillId="24" borderId="30" numFmtId="4" applyNumberFormat="0">
      <alignment horizontal="right" vertical="center"/>
    </xf>
    <xf fontId="77" fillId="24" borderId="30" numFmtId="4" applyNumberFormat="0">
      <alignment horizontal="right" vertical="center"/>
    </xf>
    <xf fontId="77" fillId="24" borderId="30" numFmtId="4" applyNumberFormat="0">
      <alignment horizontal="right" vertical="center"/>
    </xf>
    <xf fontId="77" fillId="24" borderId="30" numFmtId="4" applyNumberFormat="0">
      <alignment horizontal="right" vertical="center"/>
    </xf>
    <xf fontId="77" fillId="24" borderId="30" numFmtId="4" applyNumberFormat="0">
      <alignment horizontal="right" vertical="center"/>
    </xf>
    <xf fontId="77" fillId="24" borderId="30" numFmtId="4" applyNumberFormat="0">
      <alignment horizontal="right" vertical="center"/>
    </xf>
    <xf fontId="77" fillId="24" borderId="30" numFmtId="4" applyNumberFormat="0">
      <alignment horizontal="right" vertical="center"/>
    </xf>
    <xf fontId="56" fillId="89" borderId="30" numFmtId="4" applyNumberFormat="0">
      <alignment horizontal="left" indent="1" vertical="center"/>
    </xf>
    <xf fontId="56" fillId="89" borderId="30" numFmtId="4" applyNumberFormat="0">
      <alignment horizontal="left" indent="1" vertical="center"/>
    </xf>
    <xf fontId="56" fillId="89" borderId="30" numFmtId="4" applyNumberFormat="0">
      <alignment horizontal="left" indent="1" vertical="center"/>
    </xf>
    <xf fontId="56" fillId="89" borderId="30" numFmtId="4" applyNumberFormat="0">
      <alignment horizontal="left" indent="1" vertical="center"/>
    </xf>
    <xf fontId="56" fillId="89" borderId="30" numFmtId="4" applyNumberFormat="0">
      <alignment horizontal="left" indent="1" vertical="center"/>
    </xf>
    <xf fontId="56" fillId="89" borderId="30" numFmtId="4" applyNumberFormat="0">
      <alignment horizontal="left" indent="1" vertical="center"/>
    </xf>
    <xf fontId="56" fillId="89" borderId="30" numFmtId="4" applyNumberFormat="0">
      <alignment horizontal="left" indent="1" vertical="center"/>
    </xf>
    <xf fontId="77" fillId="90" borderId="34" numFmtId="4" applyNumberFormat="0">
      <alignment horizontal="left" indent="1" vertical="center"/>
    </xf>
    <xf fontId="77" fillId="90" borderId="34" numFmtId="4" applyNumberFormat="0">
      <alignment horizontal="left" indent="1" vertical="center"/>
    </xf>
    <xf fontId="77" fillId="90" borderId="34" numFmtId="4" applyNumberFormat="0">
      <alignment horizontal="left" indent="1" vertical="center"/>
    </xf>
    <xf fontId="77" fillId="90" borderId="34" numFmtId="4" applyNumberFormat="0">
      <alignment horizontal="left" indent="1" vertical="center"/>
    </xf>
    <xf fontId="157" fillId="9" borderId="0" numFmtId="4" applyNumberFormat="0">
      <alignment horizontal="left" indent="1" vertical="center"/>
    </xf>
    <xf fontId="157" fillId="9" borderId="0" numFmtId="4"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77" fillId="90" borderId="30" numFmtId="4" applyNumberFormat="0">
      <alignment horizontal="left" indent="1" vertical="center"/>
    </xf>
    <xf fontId="77" fillId="90" borderId="30" numFmtId="4" applyNumberFormat="0">
      <alignment horizontal="left" indent="1" vertical="center"/>
    </xf>
    <xf fontId="77" fillId="90" borderId="30" numFmtId="4" applyNumberFormat="0">
      <alignment horizontal="left" indent="1" vertical="center"/>
    </xf>
    <xf fontId="77" fillId="90" borderId="30" numFmtId="4" applyNumberFormat="0">
      <alignment horizontal="left" indent="1" vertical="center"/>
    </xf>
    <xf fontId="77" fillId="90" borderId="30" numFmtId="4" applyNumberFormat="0">
      <alignment horizontal="left" indent="1" vertical="center"/>
    </xf>
    <xf fontId="77" fillId="90" borderId="30" numFmtId="4" applyNumberFormat="0">
      <alignment horizontal="left" indent="1" vertical="center"/>
    </xf>
    <xf fontId="77" fillId="90" borderId="30" numFmtId="4" applyNumberFormat="0">
      <alignment horizontal="left" indent="1" vertical="center"/>
    </xf>
    <xf fontId="77" fillId="83" borderId="30" numFmtId="4" applyNumberFormat="0">
      <alignment horizontal="left" indent="1" vertical="center"/>
    </xf>
    <xf fontId="77" fillId="83" borderId="30" numFmtId="4" applyNumberFormat="0">
      <alignment horizontal="left" indent="1" vertical="center"/>
    </xf>
    <xf fontId="77" fillId="83" borderId="30" numFmtId="4" applyNumberFormat="0">
      <alignment horizontal="left" indent="1" vertical="center"/>
    </xf>
    <xf fontId="77" fillId="83" borderId="30" numFmtId="4" applyNumberFormat="0">
      <alignment horizontal="left" indent="1" vertical="center"/>
    </xf>
    <xf fontId="77" fillId="83" borderId="30" numFmtId="4" applyNumberFormat="0">
      <alignment horizontal="left" indent="1" vertical="center"/>
    </xf>
    <xf fontId="77" fillId="83" borderId="30" numFmtId="4" applyNumberFormat="0">
      <alignment horizontal="left" indent="1" vertical="center"/>
    </xf>
    <xf fontId="77" fillId="83" borderId="30" numFmtId="4"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3"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8"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6" fillId="0" borderId="0" numFmtId="0"/>
    <xf fontId="16" fillId="0" borderId="0" numFmtId="0"/>
    <xf fontId="16" fillId="0" borderId="0" numFmtId="0"/>
    <xf fontId="77" fillId="84" borderId="30" numFmtId="4" applyNumberFormat="0">
      <alignment vertical="center"/>
    </xf>
    <xf fontId="77" fillId="84" borderId="30" numFmtId="4" applyNumberFormat="0">
      <alignment vertical="center"/>
    </xf>
    <xf fontId="77" fillId="84" borderId="30" numFmtId="4" applyNumberFormat="0">
      <alignment vertical="center"/>
    </xf>
    <xf fontId="77" fillId="84" borderId="30" numFmtId="4" applyNumberFormat="0">
      <alignment vertical="center"/>
    </xf>
    <xf fontId="77" fillId="84" borderId="30" numFmtId="4" applyNumberFormat="0">
      <alignment vertical="center"/>
    </xf>
    <xf fontId="77" fillId="84" borderId="30" numFmtId="4" applyNumberFormat="0">
      <alignment vertical="center"/>
    </xf>
    <xf fontId="77" fillId="84" borderId="30" numFmtId="4" applyNumberFormat="0">
      <alignment vertical="center"/>
    </xf>
    <xf fontId="45" fillId="84" borderId="30" numFmtId="4" applyNumberFormat="0">
      <alignment vertical="center"/>
    </xf>
    <xf fontId="45" fillId="84" borderId="30" numFmtId="4" applyNumberFormat="0">
      <alignment vertical="center"/>
    </xf>
    <xf fontId="45" fillId="84" borderId="30" numFmtId="4" applyNumberFormat="0">
      <alignment vertical="center"/>
    </xf>
    <xf fontId="45" fillId="84" borderId="30" numFmtId="4" applyNumberFormat="0">
      <alignment vertical="center"/>
    </xf>
    <xf fontId="45" fillId="84" borderId="30" numFmtId="4" applyNumberFormat="0">
      <alignment vertical="center"/>
    </xf>
    <xf fontId="45" fillId="84" borderId="30" numFmtId="4" applyNumberFormat="0">
      <alignment vertical="center"/>
    </xf>
    <xf fontId="45" fillId="84" borderId="30" numFmtId="4" applyNumberFormat="0">
      <alignment vertical="center"/>
    </xf>
    <xf fontId="77" fillId="84" borderId="30" numFmtId="4" applyNumberFormat="0">
      <alignment horizontal="left" indent="1" vertical="center"/>
    </xf>
    <xf fontId="77" fillId="84" borderId="30" numFmtId="4" applyNumberFormat="0">
      <alignment horizontal="left" indent="1" vertical="center"/>
    </xf>
    <xf fontId="77" fillId="84" borderId="30" numFmtId="4" applyNumberFormat="0">
      <alignment horizontal="left" indent="1" vertical="center"/>
    </xf>
    <xf fontId="77" fillId="84" borderId="30" numFmtId="4" applyNumberFormat="0">
      <alignment horizontal="left" indent="1" vertical="center"/>
    </xf>
    <xf fontId="77" fillId="84" borderId="30" numFmtId="4" applyNumberFormat="0">
      <alignment horizontal="left" indent="1" vertical="center"/>
    </xf>
    <xf fontId="77" fillId="84" borderId="30" numFmtId="4" applyNumberFormat="0">
      <alignment horizontal="left" indent="1" vertical="center"/>
    </xf>
    <xf fontId="77" fillId="84" borderId="30" numFmtId="4" applyNumberFormat="0">
      <alignment horizontal="left" indent="1" vertical="center"/>
    </xf>
    <xf fontId="77" fillId="84" borderId="30" numFmtId="4" applyNumberFormat="0">
      <alignment horizontal="left" indent="1" vertical="center"/>
    </xf>
    <xf fontId="77" fillId="84" borderId="30" numFmtId="4" applyNumberFormat="0">
      <alignment horizontal="left" indent="1" vertical="center"/>
    </xf>
    <xf fontId="77" fillId="84" borderId="30" numFmtId="4" applyNumberFormat="0">
      <alignment horizontal="left" indent="1" vertical="center"/>
    </xf>
    <xf fontId="77" fillId="84" borderId="30" numFmtId="4" applyNumberFormat="0">
      <alignment horizontal="left" indent="1" vertical="center"/>
    </xf>
    <xf fontId="77" fillId="84" borderId="30" numFmtId="4" applyNumberFormat="0">
      <alignment horizontal="left" indent="1" vertical="center"/>
    </xf>
    <xf fontId="77" fillId="84" borderId="30" numFmtId="4" applyNumberFormat="0">
      <alignment horizontal="left" indent="1" vertical="center"/>
    </xf>
    <xf fontId="77" fillId="84" borderId="30" numFmtId="4" applyNumberFormat="0">
      <alignment horizontal="left" indent="1" vertical="center"/>
    </xf>
    <xf fontId="77" fillId="90" borderId="30" numFmtId="4" applyNumberFormat="0">
      <alignment horizontal="right" vertical="center"/>
    </xf>
    <xf fontId="77" fillId="90" borderId="30" numFmtId="4" applyNumberFormat="0">
      <alignment horizontal="right" vertical="center"/>
    </xf>
    <xf fontId="77" fillId="90" borderId="30" numFmtId="4" applyNumberFormat="0">
      <alignment horizontal="right" vertical="center"/>
    </xf>
    <xf fontId="77" fillId="90" borderId="30" numFmtId="4" applyNumberFormat="0">
      <alignment horizontal="right" vertical="center"/>
    </xf>
    <xf fontId="77" fillId="90" borderId="30" numFmtId="4" applyNumberFormat="0">
      <alignment horizontal="right" vertical="center"/>
    </xf>
    <xf fontId="77" fillId="90" borderId="30" numFmtId="4" applyNumberFormat="0">
      <alignment horizontal="right" vertical="center"/>
    </xf>
    <xf fontId="77" fillId="90" borderId="30" numFmtId="4" applyNumberFormat="0">
      <alignment horizontal="right" vertical="center"/>
    </xf>
    <xf fontId="45" fillId="90" borderId="30" numFmtId="4" applyNumberFormat="0">
      <alignment horizontal="right" vertical="center"/>
    </xf>
    <xf fontId="45" fillId="90" borderId="30" numFmtId="4" applyNumberFormat="0">
      <alignment horizontal="right" vertical="center"/>
    </xf>
    <xf fontId="45" fillId="90" borderId="30" numFmtId="4" applyNumberFormat="0">
      <alignment horizontal="right" vertical="center"/>
    </xf>
    <xf fontId="45" fillId="90" borderId="30" numFmtId="4" applyNumberFormat="0">
      <alignment horizontal="right" vertical="center"/>
    </xf>
    <xf fontId="45" fillId="90" borderId="30" numFmtId="4" applyNumberFormat="0">
      <alignment horizontal="right" vertical="center"/>
    </xf>
    <xf fontId="45" fillId="90" borderId="30" numFmtId="4" applyNumberFormat="0">
      <alignment horizontal="right" vertical="center"/>
    </xf>
    <xf fontId="45" fillId="90" borderId="30" numFmtId="4" applyNumberFormat="0">
      <alignment horizontal="right"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1" fillId="12" borderId="30" numFmtId="0" applyNumberFormat="0">
      <alignment horizontal="left" indent="1" vertical="center"/>
    </xf>
    <xf fontId="158" fillId="0" borderId="0" numFmtId="0"/>
    <xf fontId="159" fillId="90" borderId="0" numFmtId="4" applyNumberFormat="0">
      <alignment horizontal="left" indent="1" vertical="center"/>
    </xf>
    <xf fontId="160" fillId="90" borderId="30" numFmtId="4" applyNumberFormat="0">
      <alignment horizontal="right" vertical="center"/>
    </xf>
    <xf fontId="160" fillId="90" borderId="30" numFmtId="4" applyNumberFormat="0">
      <alignment horizontal="right" vertical="center"/>
    </xf>
    <xf fontId="160" fillId="90" borderId="30" numFmtId="4" applyNumberFormat="0">
      <alignment horizontal="right" vertical="center"/>
    </xf>
    <xf fontId="160" fillId="90" borderId="30" numFmtId="4" applyNumberFormat="0">
      <alignment horizontal="right" vertical="center"/>
    </xf>
    <xf fontId="160" fillId="90" borderId="30" numFmtId="4" applyNumberFormat="0">
      <alignment horizontal="right" vertical="center"/>
    </xf>
    <xf fontId="160" fillId="90" borderId="30" numFmtId="4" applyNumberFormat="0">
      <alignment horizontal="right" vertical="center"/>
    </xf>
    <xf fontId="160" fillId="90" borderId="30" numFmtId="4" applyNumberFormat="0">
      <alignment horizontal="right" vertical="center"/>
    </xf>
    <xf fontId="161" fillId="0" borderId="35" numFmtId="0"/>
    <xf fontId="162" fillId="91" borderId="0" numFmtId="0"/>
    <xf fontId="163" fillId="91" borderId="0" numFmtId="49"/>
    <xf fontId="164" fillId="91" borderId="36" numFmtId="49"/>
    <xf fontId="164" fillId="91" borderId="0" numFmtId="49"/>
    <xf fontId="162" fillId="79" borderId="36" numFmtId="0"/>
    <xf fontId="162" fillId="91" borderId="0" numFmtId="0"/>
    <xf fontId="164" fillId="86" borderId="0" numFmtId="0"/>
    <xf fontId="164" fillId="24" borderId="0" numFmtId="0"/>
    <xf fontId="164" fillId="25" borderId="0" numFmtId="0"/>
    <xf fontId="165" fillId="0" borderId="0" numFmtId="0" applyNumberFormat="0" applyFill="0" applyBorder="0"/>
    <xf fontId="11" fillId="0" borderId="0" numFmtId="249" applyFont="0" applyFill="0" applyBorder="0"/>
    <xf fontId="11" fillId="67" borderId="8" numFmtId="250">
      <alignment vertical="center"/>
    </xf>
    <xf fontId="61" fillId="0" borderId="0" numFmtId="0" applyFill="0" applyBorder="0"/>
    <xf fontId="11" fillId="0" borderId="17" numFmtId="0"/>
    <xf fontId="43" fillId="0" borderId="0" numFmtId="0" applyNumberFormat="0" applyFill="0" applyBorder="0">
      <alignment horizontal="center"/>
    </xf>
    <xf fontId="83" fillId="0" borderId="0" numFmtId="0">
      <alignment horizontal="left" vertical="center" wrapText="1"/>
    </xf>
    <xf fontId="166" fillId="0" borderId="8" numFmtId="251">
      <alignment horizontal="left" vertical="center"/>
    </xf>
    <xf fontId="11" fillId="92" borderId="0" numFmtId="0"/>
    <xf fontId="10" fillId="0" borderId="0" numFmtId="0"/>
    <xf fontId="51" fillId="0" borderId="0" numFmtId="0"/>
    <xf fontId="11" fillId="0" borderId="37" numFmtId="0"/>
    <xf fontId="167" fillId="0" borderId="0" numFmtId="0"/>
    <xf fontId="168" fillId="0" borderId="38" numFmtId="38" applyBorder="0">
      <alignment horizontal="right"/>
    </xf>
    <xf fontId="11" fillId="79" borderId="39" numFmtId="188" applyNumberFormat="0" applyFont="0">
      <alignment horizontal="left"/>
    </xf>
    <xf fontId="169" fillId="0" borderId="0" numFmtId="0" applyBorder="0">
      <alignment vertical="center"/>
    </xf>
    <xf fontId="169" fillId="0" borderId="7" numFmtId="0" applyBorder="0">
      <alignment horizontal="right" vertical="center"/>
    </xf>
    <xf fontId="170" fillId="93" borderId="0" numFmtId="0" applyBorder="0">
      <alignment vertical="center"/>
    </xf>
    <xf fontId="170" fillId="94" borderId="7" numFmtId="0" applyBorder="0">
      <alignment vertical="center"/>
    </xf>
    <xf fontId="171" fillId="0" borderId="0" numFmtId="0"/>
    <xf fontId="172" fillId="95" borderId="0" numFmtId="173">
      <alignment horizontal="right" vertical="top"/>
    </xf>
    <xf fontId="172" fillId="95" borderId="0" numFmtId="38">
      <alignment horizontal="right" vertical="top"/>
    </xf>
    <xf fontId="172" fillId="95" borderId="0" numFmtId="38">
      <alignment horizontal="right" vertical="top"/>
    </xf>
    <xf fontId="172" fillId="95" borderId="0" numFmtId="38">
      <alignment horizontal="right" vertical="top"/>
    </xf>
    <xf fontId="138" fillId="0" borderId="0" numFmtId="0"/>
    <xf fontId="173" fillId="0" borderId="0" numFmtId="0" applyFill="0" applyBorder="0">
      <alignment horizontal="left"/>
    </xf>
    <xf fontId="100" fillId="0" borderId="38" numFmtId="0" applyFill="0" applyBorder="0">
      <alignment horizontal="left" vertical="top"/>
    </xf>
    <xf fontId="174" fillId="0" borderId="0" numFmtId="0"/>
    <xf fontId="11" fillId="0" borderId="0" numFmtId="0"/>
    <xf fontId="175" fillId="0" borderId="38" numFmtId="0" applyFill="0" applyBorder="0"/>
    <xf fontId="175" fillId="0" borderId="0" numFmtId="0"/>
    <xf fontId="176" fillId="0" borderId="0" numFmtId="0" applyFill="0" applyBorder="0"/>
    <xf fontId="177" fillId="0" borderId="0" numFmtId="0"/>
    <xf fontId="77" fillId="0" borderId="0" numFmtId="49" applyFill="0" applyBorder="0"/>
    <xf fontId="28" fillId="0" borderId="0" numFmtId="244" applyFill="0" applyBorder="0"/>
    <xf fontId="28" fillId="0" borderId="0" numFmtId="252" applyFill="0" applyBorder="0"/>
    <xf fontId="27" fillId="0" borderId="0" numFmtId="0" applyNumberFormat="0" applyFill="0" applyBorder="0"/>
    <xf fontId="49" fillId="0" borderId="0" numFmtId="0" applyNumberFormat="0" applyFill="0" applyBorder="0"/>
    <xf fontId="178" fillId="0" borderId="0" numFmtId="0" applyNumberFormat="0" applyFill="0" applyBorder="0"/>
    <xf fontId="179" fillId="79" borderId="40" numFmtId="0" applyNumberFormat="0">
      <alignment horizontal="center" vertical="center"/>
    </xf>
    <xf fontId="179" fillId="79" borderId="40" numFmtId="0" applyNumberFormat="0">
      <alignment horizontal="center" vertical="center"/>
    </xf>
    <xf fontId="180" fillId="8" borderId="41" numFmtId="49" applyNumberFormat="0">
      <alignment horizontal="center" vertical="center"/>
    </xf>
    <xf fontId="75" fillId="0" borderId="42" numFmtId="0" applyNumberFormat="0" applyFont="0" applyFill="0"/>
    <xf fontId="87" fillId="0" borderId="43" numFmtId="0" applyNumberFormat="0" applyFill="0"/>
    <xf fontId="87" fillId="0" borderId="43" numFmtId="0" applyNumberFormat="0" applyFill="0"/>
    <xf fontId="75" fillId="0" borderId="42" numFmtId="0" applyNumberFormat="0" applyFont="0" applyFill="0"/>
    <xf fontId="75" fillId="0" borderId="42" numFmtId="0" applyNumberFormat="0" applyFont="0" applyFill="0"/>
    <xf fontId="114" fillId="0" borderId="16" numFmtId="0" applyFill="0" applyBorder="0">
      <alignment vertical="center"/>
    </xf>
    <xf fontId="11" fillId="0" borderId="0" numFmtId="0"/>
    <xf fontId="102" fillId="4" borderId="44" numFmtId="49">
      <alignment horizontal="left"/>
    </xf>
    <xf fontId="181" fillId="0" borderId="0" numFmtId="0">
      <alignment horizontal="justify"/>
    </xf>
    <xf fontId="11" fillId="0" borderId="0" numFmtId="0"/>
    <xf fontId="11" fillId="0" borderId="0" numFmtId="0"/>
    <xf fontId="11" fillId="2" borderId="0" numFmtId="253" applyFill="0"/>
    <xf fontId="182" fillId="53" borderId="45" numFmtId="188">
      <alignment horizontal="center" vertical="center"/>
    </xf>
    <xf fontId="183" fillId="0" borderId="0" numFmtId="0"/>
    <xf fontId="11" fillId="0" borderId="0" numFmtId="0"/>
    <xf fontId="11" fillId="0" borderId="0" numFmtId="254" applyFont="0" applyFill="0" applyBorder="0"/>
    <xf fontId="11" fillId="0" borderId="0" numFmtId="255" applyFont="0" applyFill="0" applyBorder="0"/>
    <xf fontId="11" fillId="0" borderId="0" numFmtId="0">
      <alignment horizontal="center" textRotation="180"/>
    </xf>
    <xf fontId="183" fillId="0" borderId="0" numFmtId="0"/>
    <xf fontId="16" fillId="0" borderId="0" numFmtId="256" applyFill="0" applyBorder="0"/>
    <xf fontId="16" fillId="0" borderId="0" numFmtId="257" applyFill="0" applyBorder="0"/>
    <xf fontId="16" fillId="0" borderId="0" numFmtId="258" applyFill="0" applyBorder="0"/>
    <xf fontId="16" fillId="0" borderId="0" numFmtId="259" applyFill="0" applyBorder="0"/>
    <xf fontId="184" fillId="0" borderId="0" numFmtId="0" applyNumberFormat="0" applyFill="0" applyBorder="0"/>
    <xf fontId="184" fillId="0" borderId="0" numFmtId="0" applyNumberFormat="0" applyFill="0" applyBorder="0"/>
    <xf fontId="11" fillId="67" borderId="28" numFmtId="0">
      <alignment vertical="center"/>
    </xf>
    <xf fontId="11" fillId="0" borderId="0" numFmtId="260" applyFont="0" applyFill="0" applyBorder="0"/>
    <xf fontId="11" fillId="0" borderId="0" numFmtId="261" applyFont="0" applyFill="0" applyBorder="0"/>
    <xf fontId="185" fillId="0" borderId="7" numFmtId="0" applyBorder="0">
      <alignment horizontal="right"/>
    </xf>
    <xf fontId="81" fillId="0" borderId="14" numFmtId="262" applyFont="0" applyFill="0" applyBorder="0"/>
    <xf fontId="186" fillId="0" borderId="14" numFmtId="263" applyFont="0" applyFill="0" applyBorder="0"/>
    <xf fontId="11" fillId="96" borderId="8" numFmtId="188" applyNumberFormat="0" applyFill="0" applyBorder="0">
      <alignment vertical="center"/>
    </xf>
    <xf fontId="11" fillId="96" borderId="8" numFmtId="188" applyNumberFormat="0" applyFill="0" applyBorder="0">
      <alignment vertical="center"/>
    </xf>
    <xf fontId="11" fillId="96" borderId="8" numFmtId="188" applyNumberFormat="0" applyFill="0" applyBorder="0">
      <alignment vertical="center"/>
    </xf>
    <xf fontId="61" fillId="0" borderId="0" numFmtId="264" applyFont="0" applyFill="0" applyBorder="0"/>
    <xf fontId="41" fillId="97"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0" fillId="98"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0" fillId="48" borderId="0" numFmtId="0" applyNumberFormat="0" applyBorder="0"/>
    <xf fontId="41" fillId="99"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0" fillId="100"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0" fillId="53" borderId="0" numFmtId="0" applyNumberFormat="0" applyBorder="0"/>
    <xf fontId="41" fillId="101"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0" fillId="102"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0" fillId="58" borderId="0" numFmtId="0" applyNumberFormat="0" applyBorder="0"/>
    <xf fontId="41" fillId="10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4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0" fillId="33" borderId="0" numFmtId="0" applyNumberFormat="0" applyBorder="0"/>
    <xf fontId="41" fillId="10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45"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0" fillId="34" borderId="0" numFmtId="0" applyNumberFormat="0" applyBorder="0"/>
    <xf fontId="41" fillId="105"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40" fillId="106"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40" fillId="10" borderId="0" numFmtId="0" applyNumberFormat="0" applyBorder="0"/>
    <xf fontId="16" fillId="0" borderId="1" numFmtId="168"/>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23" fillId="15" borderId="10" numFmtId="0" applyNumberFormat="0"/>
    <xf fontId="116" fillId="0" borderId="0" numFmtId="3">
      <alignment horizontal="center" textRotation="90" vertical="center" wrapText="1"/>
    </xf>
    <xf fontId="16" fillId="0" borderId="8" numFmtId="265">
      <alignment vertical="top" wrapText="1"/>
    </xf>
    <xf fontId="187" fillId="0" borderId="25" numFmtId="3" applyFill="0" applyBorder="0">
      <alignment vertical="center"/>
    </xf>
    <xf fontId="188" fillId="107" borderId="46"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43" fillId="2" borderId="30" numFmtId="0" applyNumberFormat="0"/>
    <xf fontId="189" fillId="107" borderId="47"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65" fillId="2" borderId="10" numFmtId="0" applyNumberFormat="0"/>
    <xf fontId="190" fillId="0" borderId="0" numFmtId="0" applyNumberFormat="0" applyFill="0" applyBorder="0">
      <alignment vertical="top"/>
    </xf>
    <xf fontId="191" fillId="0" borderId="0" numFmtId="0" applyNumberFormat="0" applyFill="0" applyBorder="0">
      <alignment vertical="top"/>
    </xf>
    <xf fontId="192" fillId="0" borderId="0" numFmtId="0" applyNumberFormat="0" applyFill="0" applyBorder="0">
      <alignment vertical="top"/>
    </xf>
    <xf fontId="193" fillId="0" borderId="0" numFmtId="0" applyNumberFormat="0" applyFill="0" applyBorder="0">
      <alignment vertical="top"/>
    </xf>
    <xf fontId="193" fillId="0" borderId="0" numFmtId="0" applyNumberFormat="0" applyFill="0" applyBorder="0">
      <alignment vertical="top"/>
    </xf>
    <xf fontId="50" fillId="0" borderId="0" numFmtId="0" applyNumberFormat="0" applyFill="0" applyBorder="0">
      <alignment vertical="top"/>
    </xf>
    <xf fontId="191" fillId="0" borderId="0" numFmtId="0" applyNumberFormat="0" applyFill="0" applyBorder="0">
      <alignment vertical="top"/>
    </xf>
    <xf fontId="194" fillId="0" borderId="0" numFmtId="0" applyNumberFormat="0" applyFill="0" applyBorder="0">
      <alignment vertical="top"/>
    </xf>
    <xf fontId="195" fillId="0" borderId="0" numFmtId="49" applyNumberFormat="0" applyFill="0" applyBorder="0">
      <alignment vertical="top"/>
    </xf>
    <xf fontId="193" fillId="0" borderId="0" numFmtId="0" applyNumberFormat="0" applyFill="0" applyBorder="0">
      <alignment vertical="top"/>
    </xf>
    <xf fontId="196" fillId="0" borderId="8" numFmtId="266">
      <alignment vertical="top" wrapText="1"/>
    </xf>
    <xf fontId="197" fillId="0" borderId="8" numFmtId="4">
      <alignment horizontal="left" vertical="center"/>
    </xf>
    <xf fontId="197" fillId="0" borderId="8" numFmtId="4"/>
    <xf fontId="197" fillId="108" borderId="8" numFmtId="4"/>
    <xf fontId="197" fillId="90" borderId="8" numFmtId="4"/>
    <xf fontId="81" fillId="4" borderId="8" numFmtId="4"/>
    <xf fontId="198" fillId="2" borderId="8" numFmtId="4"/>
    <xf fontId="199" fillId="0" borderId="8" numFmtId="4">
      <alignment horizontal="center" wrapText="1"/>
    </xf>
    <xf fontId="197" fillId="0" borderId="8" numFmtId="266"/>
    <xf fontId="196" fillId="0" borderId="8" numFmtId="266">
      <alignment horizontal="center" vertical="center" wrapText="1"/>
    </xf>
    <xf fontId="196" fillId="0" borderId="8" numFmtId="266">
      <alignment vertical="top" wrapText="1"/>
    </xf>
    <xf fontId="83" fillId="0" borderId="0" numFmtId="14"/>
    <xf fontId="52" fillId="0" borderId="0" numFmtId="0" applyNumberFormat="0" applyFill="0" applyBorder="0"/>
    <xf fontId="52" fillId="0" borderId="0" numFmtId="0" applyNumberFormat="0" applyFill="0" applyBorder="0"/>
    <xf fontId="52" fillId="0" borderId="0" numFmtId="0" applyNumberFormat="0" applyFill="0" applyBorder="0"/>
    <xf fontId="52" fillId="0" borderId="0" numFmtId="0" applyNumberFormat="0" applyFill="0" applyBorder="0"/>
    <xf fontId="52" fillId="0" borderId="0" numFmtId="0" applyNumberFormat="0" applyFill="0" applyBorder="0"/>
    <xf fontId="52" fillId="0" borderId="0" numFmtId="0" applyNumberFormat="0" applyFill="0" applyBorder="0"/>
    <xf fontId="52" fillId="0" borderId="0" numFmtId="0" applyNumberFormat="0" applyFill="0" applyBorder="0"/>
    <xf fontId="52" fillId="0" borderId="0" numFmtId="0" applyNumberFormat="0" applyFill="0" applyBorder="0"/>
    <xf fontId="52" fillId="0" borderId="0" numFmtId="0" applyNumberFormat="0" applyFill="0" applyBorder="0"/>
    <xf fontId="52" fillId="0" borderId="0" numFmtId="0" applyNumberFormat="0" applyFill="0" applyBorder="0"/>
    <xf fontId="38" fillId="0" borderId="0" numFmtId="177" applyFont="0" applyFill="0" applyBorder="0"/>
    <xf fontId="38" fillId="0" borderId="0" numFmtId="177" applyFont="0" applyFill="0" applyBorder="0"/>
    <xf fontId="38" fillId="0" borderId="0" numFmtId="177" applyFont="0" applyFill="0" applyBorder="0"/>
    <xf fontId="200" fillId="0" borderId="0" numFmtId="0" applyBorder="0">
      <alignment horizontal="center" vertical="center" wrapText="1"/>
    </xf>
    <xf fontId="201" fillId="0" borderId="48"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107" fillId="0" borderId="20" numFmtId="0" applyNumberFormat="0" applyFill="0"/>
    <xf fontId="202" fillId="0" borderId="49"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111" fillId="0" borderId="21" numFmtId="0" applyNumberFormat="0" applyFill="0"/>
    <xf fontId="203" fillId="0" borderId="50"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112" fillId="0" borderId="22" numFmtId="0" applyNumberFormat="0" applyFill="0"/>
    <xf fontId="203"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12" fillId="0" borderId="0" numFmtId="0" applyNumberFormat="0" applyFill="0" applyBorder="0"/>
    <xf fontId="16" fillId="0" borderId="8" numFmtId="0">
      <alignment horizontal="center" vertical="center" wrapText="1"/>
    </xf>
    <xf fontId="16" fillId="0" borderId="8" numFmtId="0">
      <alignment horizontal="center" vertical="center" wrapText="1"/>
    </xf>
    <xf fontId="16" fillId="0" borderId="8" numFmtId="0">
      <alignment horizontal="center" vertical="center" wrapText="1"/>
    </xf>
    <xf fontId="108" fillId="0" borderId="0" numFmtId="0" applyNumberFormat="0" applyFill="0" applyBorder="0"/>
    <xf fontId="30" fillId="0" borderId="0" numFmtId="0" applyNumberFormat="0" applyFill="0" applyBorder="0"/>
    <xf fontId="204" fillId="0" borderId="51" numFmtId="0" applyBorder="0">
      <alignment horizontal="center" vertical="center" wrapText="1"/>
    </xf>
    <xf fontId="204" fillId="0" borderId="51" numFmtId="0" applyBorder="0">
      <alignment horizontal="center" vertical="center" wrapText="1"/>
    </xf>
    <xf fontId="204" fillId="0" borderId="51" numFmtId="0" applyBorder="0">
      <alignment horizontal="center" vertical="center" wrapText="1"/>
    </xf>
    <xf fontId="204" fillId="0" borderId="51" numFmtId="0" applyBorder="0">
      <alignment horizontal="center" vertical="center" wrapText="1"/>
    </xf>
    <xf fontId="204" fillId="0" borderId="51" numFmtId="0" applyBorder="0">
      <alignment horizontal="center" vertical="center" wrapText="1"/>
    </xf>
    <xf fontId="15" fillId="4" borderId="1" numFmtId="168"/>
    <xf fontId="79" fillId="5" borderId="8" numFmtId="4" applyBorder="0">
      <alignment horizontal="right"/>
    </xf>
    <xf fontId="79" fillId="5" borderId="8" numFmtId="4" applyBorder="0">
      <alignment horizontal="right"/>
    </xf>
    <xf fontId="79" fillId="5" borderId="8" numFmtId="4" applyBorder="0">
      <alignment horizontal="right"/>
    </xf>
    <xf fontId="79" fillId="5" borderId="8" numFmtId="4" applyBorder="0">
      <alignment horizontal="right"/>
    </xf>
    <xf fontId="79" fillId="5" borderId="8" numFmtId="4" applyBorder="0">
      <alignment horizontal="right"/>
    </xf>
    <xf fontId="79" fillId="5" borderId="8" numFmtId="4" applyBorder="0">
      <alignment horizontal="right"/>
    </xf>
    <xf fontId="79" fillId="5" borderId="8" numFmtId="4" applyBorder="0">
      <alignment horizontal="right"/>
    </xf>
    <xf fontId="79" fillId="5" borderId="8" numFmtId="4" applyBorder="0">
      <alignment horizontal="right"/>
    </xf>
    <xf fontId="79" fillId="5" borderId="8" numFmtId="4" applyBorder="0">
      <alignment horizontal="right"/>
    </xf>
    <xf fontId="79" fillId="5" borderId="8" numFmtId="4" applyBorder="0">
      <alignment horizontal="right"/>
    </xf>
    <xf fontId="79" fillId="5" borderId="8" numFmtId="4" applyBorder="0">
      <alignment horizontal="right"/>
    </xf>
    <xf fontId="79" fillId="5" borderId="8" numFmtId="4" applyBorder="0">
      <alignment horizontal="right"/>
    </xf>
    <xf fontId="79" fillId="5" borderId="8" numFmtId="4" applyBorder="0">
      <alignment horizontal="right"/>
    </xf>
    <xf fontId="205" fillId="0" borderId="0" numFmtId="49" applyBorder="0">
      <alignment vertical="center"/>
    </xf>
    <xf fontId="206" fillId="0" borderId="0" numFmtId="0">
      <alignment horizontal="left"/>
    </xf>
    <xf fontId="207" fillId="2" borderId="0" numFmtId="0"/>
    <xf fontId="208" fillId="0" borderId="52"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87" fillId="0" borderId="43" numFmtId="0" applyNumberFormat="0" applyFill="0"/>
    <xf fontId="15" fillId="0" borderId="8" numFmtId="3" applyBorder="0">
      <alignment vertical="center"/>
    </xf>
    <xf fontId="15" fillId="0" borderId="8" numFmtId="3" applyBorder="0">
      <alignment vertical="center"/>
    </xf>
    <xf fontId="15" fillId="0" borderId="8" numFmtId="3" applyBorder="0">
      <alignment vertical="center"/>
    </xf>
    <xf fontId="15" fillId="0" borderId="8" numFmtId="3" applyBorder="0">
      <alignment vertical="center"/>
    </xf>
    <xf fontId="52" fillId="0" borderId="3" numFmtId="0" applyNumberFormat="0" applyFill="0"/>
    <xf fontId="52" fillId="0" borderId="3" numFmtId="0" applyNumberFormat="0" applyFill="0"/>
    <xf fontId="52" fillId="0" borderId="3" numFmtId="0" applyNumberFormat="0" applyFill="0"/>
    <xf fontId="52" fillId="0" borderId="3" numFmtId="0" applyNumberFormat="0" applyFill="0"/>
    <xf fontId="52" fillId="0" borderId="3" numFmtId="0" applyNumberFormat="0" applyFill="0"/>
    <xf fontId="52" fillId="0" borderId="3" numFmtId="0" applyNumberFormat="0" applyFill="0"/>
    <xf fontId="52" fillId="0" borderId="3" numFmtId="0" applyNumberFormat="0" applyFill="0"/>
    <xf fontId="52" fillId="0" borderId="3" numFmtId="0" applyNumberFormat="0" applyFill="0"/>
    <xf fontId="52" fillId="0" borderId="3" numFmtId="0" applyNumberFormat="0" applyFill="0"/>
    <xf fontId="52" fillId="0" borderId="3" numFmtId="0" applyNumberFormat="0" applyFill="0"/>
    <xf fontId="209" fillId="109" borderId="53"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70" fillId="8" borderId="11" numFmtId="0" applyNumberFormat="0"/>
    <xf fontId="16" fillId="0" borderId="0" numFmtId="0">
      <alignment wrapText="1"/>
    </xf>
    <xf fontId="30" fillId="0" borderId="0" numFmtId="0">
      <alignment horizontal="center" vertical="top" wrapText="1"/>
    </xf>
    <xf fontId="36" fillId="0" borderId="0" numFmtId="0">
      <alignment horizontal="center" vertical="center" wrapText="1"/>
    </xf>
    <xf fontId="36" fillId="0" borderId="0" numFmtId="0">
      <alignment vertical="center" wrapText="1"/>
    </xf>
    <xf fontId="36" fillId="0" borderId="0" numFmtId="0">
      <alignment vertical="center" wrapText="1"/>
    </xf>
    <xf fontId="36" fillId="0" borderId="0" numFmtId="0">
      <alignment horizontal="center" vertical="center" wrapText="1"/>
    </xf>
    <xf fontId="36" fillId="0" borderId="0" numFmtId="0">
      <alignment horizontal="center" vertical="center" wrapText="1"/>
    </xf>
    <xf fontId="36" fillId="0" borderId="0" numFmtId="0">
      <alignment vertical="center" wrapText="1"/>
    </xf>
    <xf fontId="30" fillId="0" borderId="0" numFmtId="165">
      <alignment horizontal="center" vertical="top"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0" applyFill="0">
      <alignment wrapText="1"/>
    </xf>
    <xf fontId="52" fillId="3" borderId="0" numFmtId="165" applyFill="0">
      <alignment wrapText="1"/>
    </xf>
    <xf fontId="81" fillId="3" borderId="8" numFmtId="208">
      <alignment wrapText="1"/>
    </xf>
    <xf fontId="210"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178" fillId="0" borderId="0" numFmtId="0" applyNumberFormat="0" applyFill="0" applyBorder="0"/>
    <xf fontId="211" fillId="0" borderId="0" numFmtId="267"/>
    <xf fontId="197" fillId="79" borderId="0" numFmtId="0" applyFill="0"/>
    <xf fontId="212" fillId="110"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32" fillId="111"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32" fillId="5" borderId="0" numFmtId="0" applyNumberFormat="0" applyBorder="0"/>
    <xf fontId="116" fillId="0" borderId="8" numFmtId="49">
      <alignment horizontal="right" vertical="top" wrapText="1"/>
    </xf>
    <xf fontId="213" fillId="0" borderId="0" numFmtId="215">
      <alignment horizontal="right" vertical="top" wrapText="1"/>
    </xf>
    <xf fontId="16" fillId="0" borderId="0" numFmtId="0"/>
    <xf fontId="263" fillId="0" borderId="0" numFmtId="0"/>
    <xf fontId="263" fillId="0" borderId="0" numFmtId="0"/>
    <xf fontId="38" fillId="0" borderId="0" numFmtId="0"/>
    <xf fontId="16" fillId="0" borderId="0" numFmtId="0"/>
    <xf fontId="16" fillId="0" borderId="0" numFmtId="0"/>
    <xf fontId="79" fillId="0" borderId="0" numFmtId="49" applyBorder="0">
      <alignment vertical="top"/>
    </xf>
    <xf fontId="11"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263" fillId="0" borderId="0" numFmtId="0"/>
    <xf fontId="11" fillId="0" borderId="0" numFmtId="0"/>
    <xf fontId="214" fillId="0" borderId="0" numFmtId="0"/>
    <xf fontId="263" fillId="0" borderId="0" numFmtId="0"/>
    <xf fontId="11" fillId="0" borderId="0" numFmtId="0"/>
    <xf fontId="11" fillId="0" borderId="0" numFmtId="0"/>
    <xf fontId="16" fillId="0" borderId="0" numFmtId="0"/>
    <xf fontId="16" fillId="0" borderId="0" numFmtId="0"/>
    <xf fontId="16" fillId="0" borderId="0" numFmtId="0"/>
    <xf fontId="16" fillId="0" borderId="0" numFmtId="0"/>
    <xf fontId="16" fillId="0" borderId="0" numFmtId="0"/>
    <xf fontId="38" fillId="0" borderId="0" numFmtId="0"/>
    <xf fontId="16" fillId="0" borderId="0" numFmtId="0"/>
    <xf fontId="16" fillId="0" borderId="0" numFmtId="0"/>
    <xf fontId="16" fillId="0" borderId="0" numFmtId="0"/>
    <xf fontId="16" fillId="0" borderId="0" numFmtId="0"/>
    <xf fontId="16" fillId="0" borderId="0" numFmtId="0"/>
    <xf fontId="38" fillId="0" borderId="0" numFmtId="0"/>
    <xf fontId="38"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263" fillId="0" borderId="0" numFmtId="0"/>
    <xf fontId="263"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1" fillId="0" borderId="0" numFmtId="0"/>
    <xf fontId="263" fillId="0" borderId="0" numFmtId="0"/>
    <xf fontId="263"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263" fillId="0" borderId="0" numFmtId="0"/>
    <xf fontId="263"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263" fillId="0" borderId="0" numFmtId="0"/>
    <xf fontId="263" fillId="0" borderId="0" numFmtId="0"/>
    <xf fontId="38"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38" fillId="0" borderId="0" numFmtId="0"/>
    <xf fontId="38" fillId="0" borderId="0" numFmtId="0"/>
    <xf fontId="38" fillId="0" borderId="0" numFmtId="0"/>
    <xf fontId="38" fillId="0" borderId="0" numFmtId="0"/>
    <xf fontId="38" fillId="0" borderId="0" numFmtId="0"/>
    <xf fontId="38" fillId="0" borderId="0" numFmtId="0"/>
    <xf fontId="12" fillId="0" borderId="0" numFmtId="0"/>
    <xf fontId="12" fillId="0" borderId="0" numFmtId="0"/>
    <xf fontId="38" fillId="0" borderId="0" numFmtId="0"/>
    <xf fontId="38" fillId="0" borderId="0" numFmtId="0"/>
    <xf fontId="38"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38" fillId="0" borderId="0" numFmtId="0"/>
    <xf fontId="38" fillId="0" borderId="0" numFmtId="0"/>
    <xf fontId="38" fillId="0" borderId="0" numFmtId="0"/>
    <xf fontId="38" fillId="0" borderId="0" numFmtId="0"/>
    <xf fontId="263" fillId="0" borderId="0" numFmtId="0"/>
    <xf fontId="38" fillId="0" borderId="0" numFmtId="0"/>
    <xf fontId="38" fillId="0" borderId="0" numFmtId="0"/>
    <xf fontId="38" fillId="0" borderId="0" numFmtId="0"/>
    <xf fontId="38" fillId="0" borderId="0" numFmtId="0"/>
    <xf fontId="38"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38" fillId="0" borderId="0" numFmtId="0"/>
    <xf fontId="38" fillId="0" borderId="0" numFmtId="0"/>
    <xf fontId="38" fillId="0" borderId="0" numFmtId="0"/>
    <xf fontId="38" fillId="0" borderId="0" numFmtId="0"/>
    <xf fontId="263" fillId="0" borderId="0" numFmtId="0"/>
    <xf fontId="263" fillId="0" borderId="0" numFmtId="0"/>
    <xf fontId="263" fillId="0" borderId="0" numFmtId="0"/>
    <xf fontId="263" fillId="0" borderId="0" numFmtId="0"/>
    <xf fontId="16" fillId="0" borderId="0" numFmtId="0"/>
    <xf fontId="16"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16" fillId="0" borderId="0" numFmtId="0"/>
    <xf fontId="16" fillId="0" borderId="0" numFmtId="0"/>
    <xf fontId="38"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2" fillId="0" borderId="0" numFmtId="268">
      <alignment vertical="top"/>
    </xf>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38" fillId="0" borderId="0" numFmtId="0"/>
    <xf fontId="11" fillId="0" borderId="0" numFmtId="0"/>
    <xf fontId="16" fillId="0" borderId="0" numFmtId="0"/>
    <xf fontId="16" fillId="0" borderId="0" numFmtId="0"/>
    <xf fontId="38" fillId="0" borderId="0" numFmtId="0"/>
    <xf fontId="16" fillId="0" borderId="0" numFmtId="0"/>
    <xf fontId="38" fillId="0" borderId="0" numFmtId="0"/>
    <xf fontId="38" fillId="0" borderId="0" numFmtId="0"/>
    <xf fontId="38" fillId="0" borderId="0" numFmtId="0"/>
    <xf fontId="38" fillId="0" borderId="0" numFmtId="0"/>
    <xf fontId="16" fillId="0" borderId="0" numFmtId="0"/>
    <xf fontId="16" fillId="0" borderId="0" numFmtId="0"/>
    <xf fontId="16" fillId="0" borderId="0" numFmtId="0"/>
    <xf fontId="38" fillId="0" borderId="0" numFmtId="0"/>
    <xf fontId="38" fillId="0" borderId="0" numFmtId="0"/>
    <xf fontId="16" fillId="0" borderId="0" numFmtId="0"/>
    <xf fontId="16" fillId="0" borderId="0" numFmtId="0"/>
    <xf fontId="16" fillId="0" borderId="0" numFmtId="0"/>
    <xf fontId="16" fillId="0" borderId="0" numFmtId="0"/>
    <xf fontId="16" fillId="0" borderId="0" numFmtId="0"/>
    <xf fontId="49" fillId="0" borderId="0" numFmtId="0"/>
    <xf fontId="49" fillId="0" borderId="0" numFmtId="0"/>
    <xf fontId="38" fillId="0" borderId="0" numFmtId="0"/>
    <xf fontId="38" fillId="0" borderId="0" numFmtId="0"/>
    <xf fontId="16" fillId="0" borderId="0" numFmtId="0"/>
    <xf fontId="12" fillId="0" borderId="0" numFmtId="268">
      <alignment vertical="top"/>
    </xf>
    <xf fontId="11" fillId="0" borderId="0" numFmtId="0"/>
    <xf fontId="49" fillId="0" borderId="0" numFmtId="0"/>
    <xf fontId="49" fillId="0" borderId="0" numFmtId="0"/>
    <xf fontId="49" fillId="0" borderId="0" numFmtId="0"/>
    <xf fontId="38"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1"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16" fillId="0" borderId="0" numFmtId="0"/>
    <xf fontId="16" fillId="0" borderId="0" numFmtId="0"/>
    <xf fontId="16" fillId="0" borderId="0" numFmtId="0"/>
    <xf fontId="16" fillId="0" borderId="0" numFmtId="0"/>
    <xf fontId="16" fillId="0" borderId="0" numFmtId="0"/>
    <xf fontId="16" fillId="0" borderId="0" numFmtId="0"/>
    <xf fontId="38" fillId="0" borderId="0" numFmtId="0"/>
    <xf fontId="79" fillId="0" borderId="0" numFmtId="49" applyBorder="0">
      <alignment vertical="top"/>
    </xf>
    <xf fontId="215" fillId="24" borderId="0" numFmtId="0" applyNumberFormat="0" applyBorder="0">
      <alignment horizontal="left" vertical="center"/>
    </xf>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38" fillId="0" borderId="0" numFmtId="0"/>
    <xf fontId="263" fillId="0" borderId="0" numFmtId="0"/>
    <xf fontId="16" fillId="0" borderId="0" numFmtId="0"/>
    <xf fontId="38" fillId="0" borderId="0" numFmtId="0"/>
    <xf fontId="16" fillId="0" borderId="0" numFmtId="0"/>
    <xf fontId="16" fillId="0" borderId="0" numFmtId="0"/>
    <xf fontId="16" fillId="0" borderId="0" numFmtId="0"/>
    <xf fontId="16" fillId="0" borderId="0" numFmtId="0"/>
    <xf fontId="16" fillId="0" borderId="0" numFmtId="0"/>
    <xf fontId="16"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38"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38"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16" fillId="0" borderId="0" numFmtId="0"/>
    <xf fontId="11" fillId="0" borderId="0" numFmtId="0"/>
    <xf fontId="16" fillId="0" borderId="0" numFmtId="0"/>
    <xf fontId="16" fillId="0" borderId="0" numFmtId="0"/>
    <xf fontId="38" fillId="0" borderId="0" numFmtId="0"/>
    <xf fontId="16" fillId="0" borderId="0" numFmtId="0"/>
    <xf fontId="38" fillId="0" borderId="0" numFmtId="0"/>
    <xf fontId="16" fillId="0" borderId="0" numFmtId="0"/>
    <xf fontId="16" fillId="0" borderId="0" numFmtId="0"/>
    <xf fontId="16" fillId="0" borderId="0" numFmtId="0"/>
    <xf fontId="16" fillId="0" borderId="0" numFmtId="0"/>
    <xf fontId="16" fillId="0" borderId="0" numFmtId="0"/>
    <xf fontId="38" fillId="0" borderId="0" numFmtId="0"/>
    <xf fontId="38" fillId="0" borderId="0" numFmtId="0"/>
    <xf fontId="215" fillId="24" borderId="0" numFmtId="0" applyNumberFormat="0" applyBorder="0">
      <alignment horizontal="left" vertical="center"/>
    </xf>
    <xf fontId="215" fillId="24" borderId="0" numFmtId="0" applyNumberFormat="0" applyBorder="0">
      <alignment horizontal="left" vertical="center"/>
    </xf>
    <xf fontId="215" fillId="24" borderId="0" numFmtId="0" applyNumberFormat="0" applyBorder="0">
      <alignment horizontal="left" vertical="center"/>
    </xf>
    <xf fontId="215" fillId="24" borderId="0" numFmtId="0" applyNumberFormat="0" applyBorder="0">
      <alignment horizontal="left" vertical="center"/>
    </xf>
    <xf fontId="215" fillId="24" borderId="0" numFmtId="0" applyNumberFormat="0" applyBorder="0">
      <alignment horizontal="left" vertical="center"/>
    </xf>
    <xf fontId="16" fillId="0" borderId="0" numFmtId="0"/>
    <xf fontId="16" fillId="0" borderId="0" numFmtId="0"/>
    <xf fontId="38" fillId="0" borderId="0" numFmtId="0"/>
    <xf fontId="16" fillId="0" borderId="0" numFmtId="0"/>
    <xf fontId="38" fillId="0" borderId="0" numFmtId="0"/>
    <xf fontId="16" fillId="0" borderId="0" numFmtId="0"/>
    <xf fontId="16" fillId="0" borderId="0" numFmtId="0"/>
    <xf fontId="16" fillId="0" borderId="0" numFmtId="0"/>
    <xf fontId="38" fillId="0" borderId="0" numFmtId="0"/>
    <xf fontId="38"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38" fillId="0" borderId="0" numFmtId="0"/>
    <xf fontId="38"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11" fillId="0" borderId="0" numFmtId="0"/>
    <xf fontId="38"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38" fillId="0" borderId="0" numFmtId="0"/>
    <xf fontId="38" fillId="0" borderId="0" numFmtId="0"/>
    <xf fontId="16" fillId="0" borderId="0" numFmtId="0"/>
    <xf fontId="263" fillId="0" borderId="0" numFmtId="0"/>
    <xf fontId="263" fillId="0" borderId="0" numFmtId="0"/>
    <xf fontId="263" fillId="0" borderId="0" numFmtId="0"/>
    <xf fontId="263" fillId="0" borderId="0" numFmtId="0"/>
    <xf fontId="67" fillId="0" borderId="0" numFmtId="0">
      <alignment vertical="top"/>
    </xf>
    <xf fontId="38" fillId="0" borderId="0" numFmtId="0"/>
    <xf fontId="79"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16" fillId="0" borderId="0" numFmtId="0"/>
    <xf fontId="16" fillId="0" borderId="0" numFmtId="0"/>
    <xf fontId="16" fillId="0" borderId="0" numFmtId="0"/>
    <xf fontId="16"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38" fillId="0" borderId="0" numFmtId="0"/>
    <xf fontId="16" fillId="0" borderId="0" numFmtId="0"/>
    <xf fontId="16"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263" fillId="0" borderId="0" numFmtId="0"/>
    <xf fontId="16" fillId="0" borderId="0" numFmtId="0"/>
    <xf fontId="38" fillId="0" borderId="0" numFmtId="0"/>
    <xf fontId="38" fillId="0" borderId="0" numFmtId="0"/>
    <xf fontId="38" fillId="0" borderId="0" numFmtId="0"/>
    <xf fontId="38" fillId="0" borderId="0" numFmtId="0"/>
    <xf fontId="11" fillId="0" borderId="0" numFmtId="0"/>
    <xf fontId="11" fillId="0" borderId="0" numFmtId="0"/>
    <xf fontId="38" fillId="0" borderId="0" numFmtId="0"/>
    <xf fontId="16" fillId="0" borderId="0" numFmtId="0"/>
    <xf fontId="79" fillId="24" borderId="0" numFmtId="49" applyBorder="0">
      <alignment vertical="top"/>
    </xf>
    <xf fontId="79" fillId="24" borderId="0" numFmtId="49" applyBorder="0">
      <alignment vertical="top"/>
    </xf>
    <xf fontId="38" fillId="0" borderId="0" numFmtId="0"/>
    <xf fontId="16" fillId="0" borderId="0" numFmtId="0"/>
    <xf fontId="16" fillId="0" borderId="0" numFmtId="0"/>
    <xf fontId="263" fillId="0" borderId="0" numFmtId="0"/>
    <xf fontId="263" fillId="0" borderId="0" numFmtId="0"/>
    <xf fontId="38" fillId="0" borderId="0" numFmtId="0"/>
    <xf fontId="38" fillId="0" borderId="0" numFmtId="0"/>
    <xf fontId="38" fillId="0" borderId="0" numFmtId="0"/>
    <xf fontId="38" fillId="0" borderId="0" numFmtId="0"/>
    <xf fontId="16" fillId="0" borderId="0" numFmtId="0"/>
    <xf fontId="16" fillId="0" borderId="0" numFmtId="0"/>
    <xf fontId="16" fillId="0" borderId="0" numFmtId="0"/>
    <xf fontId="16" fillId="0" borderId="0" numFmtId="0"/>
    <xf fontId="16" fillId="0" borderId="0" numFmtId="0"/>
    <xf fontId="16" fillId="0" borderId="0" numFmtId="0"/>
    <xf fontId="49" fillId="0" borderId="0" numFmtId="0"/>
    <xf fontId="49"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79" fillId="0" borderId="0" numFmtId="49" applyBorder="0">
      <alignment vertical="top"/>
    </xf>
    <xf fontId="16" fillId="0" borderId="0" numFmtId="0"/>
    <xf fontId="16" fillId="0" borderId="0" numFmtId="0"/>
    <xf fontId="16" fillId="0" borderId="0" numFmtId="0"/>
    <xf fontId="38" fillId="0" borderId="0" numFmtId="0"/>
    <xf fontId="216" fillId="0" borderId="0" numFmtId="0"/>
    <xf fontId="216" fillId="0" borderId="0" numFmtId="0"/>
    <xf fontId="263" fillId="0" borderId="0" numFmtId="0"/>
    <xf fontId="38"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79" fillId="0" borderId="0" numFmtId="49" applyBorder="0">
      <alignment vertical="top"/>
    </xf>
    <xf fontId="16" fillId="0" borderId="0" numFmtId="0"/>
    <xf fontId="16" fillId="0" borderId="0" numFmtId="0"/>
    <xf fontId="16" fillId="0" borderId="0" numFmtId="0"/>
    <xf fontId="16" fillId="0" borderId="0" numFmtId="0"/>
    <xf fontId="16" fillId="0" borderId="0" numFmtId="0"/>
    <xf fontId="16" fillId="0" borderId="0" numFmtId="0"/>
    <xf fontId="38" fillId="0" borderId="0" numFmtId="0"/>
    <xf fontId="38" fillId="0" borderId="0" numFmtId="0"/>
    <xf fontId="38" fillId="0" borderId="0" numFmtId="0"/>
    <xf fontId="16" fillId="0" borderId="0" numFmtId="0"/>
    <xf fontId="11" fillId="0" borderId="0" numFmtId="0"/>
    <xf fontId="16" fillId="0" borderId="0" numFmtId="0"/>
    <xf fontId="16" fillId="0" borderId="0" numFmtId="0"/>
    <xf fontId="79" fillId="0" borderId="0" numFmtId="49" applyBorder="0">
      <alignment vertical="top"/>
    </xf>
    <xf fontId="215" fillId="24" borderId="0" numFmtId="0" applyNumberFormat="0" applyBorder="0">
      <alignment horizontal="left" vertical="center"/>
    </xf>
    <xf fontId="11" fillId="0" borderId="0" numFmtId="0"/>
    <xf fontId="16" fillId="0" borderId="0" numFmtId="0"/>
    <xf fontId="11" fillId="0" borderId="0" numFmtId="0"/>
    <xf fontId="49" fillId="0" borderId="0" numFmtId="0"/>
    <xf fontId="16" fillId="0" borderId="0" numFmtId="0"/>
    <xf fontId="16" fillId="0" borderId="0" numFmtId="0"/>
    <xf fontId="16" fillId="0" borderId="0" numFmtId="0"/>
    <xf fontId="16" fillId="0" borderId="0" numFmtId="0"/>
    <xf fontId="16" fillId="0" borderId="0" numFmtId="0"/>
    <xf fontId="11" fillId="0" borderId="0" numFmtId="0"/>
    <xf fontId="16" fillId="0" borderId="0" numFmtId="0"/>
    <xf fontId="263"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1" fillId="0" borderId="0" numFmtId="0"/>
    <xf fontId="11" fillId="0" borderId="0" numFmtId="0"/>
    <xf fontId="79" fillId="0" borderId="0" numFmtId="49" applyBorder="0">
      <alignment vertical="top"/>
    </xf>
    <xf fontId="79" fillId="0" borderId="0" numFmtId="49" applyBorder="0">
      <alignment vertical="top"/>
    </xf>
    <xf fontId="79" fillId="0" borderId="0" numFmtId="49" applyBorder="0">
      <alignment vertical="top"/>
    </xf>
    <xf fontId="11" fillId="0" borderId="0" numFmtId="0"/>
    <xf fontId="38" fillId="0" borderId="0" numFmtId="0"/>
    <xf fontId="38" fillId="0" borderId="0" numFmtId="0"/>
    <xf fontId="263" fillId="0" borderId="0" numFmtId="0"/>
    <xf fontId="11" fillId="0" borderId="0" numFmtId="0"/>
    <xf fontId="16" fillId="0" borderId="0" numFmtId="0"/>
    <xf fontId="16" fillId="0" borderId="0" numFmtId="0"/>
    <xf fontId="16" fillId="0" borderId="0" numFmtId="0"/>
    <xf fontId="16" fillId="0" borderId="0" numFmtId="0"/>
    <xf fontId="16" fillId="0" borderId="0" numFmtId="0"/>
    <xf fontId="16" fillId="0" borderId="0" numFmtId="0"/>
    <xf fontId="79" fillId="0" borderId="0" numFmtId="49" applyBorder="0">
      <alignment vertical="top"/>
    </xf>
    <xf fontId="263" fillId="0" borderId="0" numFmtId="0"/>
    <xf fontId="16" fillId="0" borderId="0" numFmtId="0"/>
    <xf fontId="16" fillId="0" borderId="0" numFmtId="0"/>
    <xf fontId="49" fillId="0" borderId="0" numFmtId="0"/>
    <xf fontId="16" fillId="0" borderId="0" numFmtId="0"/>
    <xf fontId="11" fillId="0" borderId="0" numFmtId="0"/>
    <xf fontId="38" fillId="0" borderId="0" numFmtId="0"/>
    <xf fontId="217" fillId="0" borderId="0" numFmtId="0"/>
    <xf fontId="16" fillId="0" borderId="0" numFmtId="0"/>
    <xf fontId="217" fillId="0" borderId="0" numFmtId="0"/>
    <xf fontId="79" fillId="0" borderId="0" numFmtId="49" applyBorder="0">
      <alignment vertical="top"/>
    </xf>
    <xf fontId="263" fillId="0" borderId="0" numFmtId="0"/>
    <xf fontId="38"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38" fillId="0" borderId="0" numFmtId="0"/>
    <xf fontId="16" fillId="0" borderId="0" numFmtId="0"/>
    <xf fontId="16" fillId="0" borderId="0" numFmtId="0"/>
    <xf fontId="79" fillId="0" borderId="0" numFmtId="49" applyBorder="0">
      <alignment vertical="top"/>
    </xf>
    <xf fontId="11"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1" fillId="0" borderId="0" numFmtId="0"/>
    <xf fontId="263" fillId="0" borderId="0" numFmtId="0"/>
    <xf fontId="263" fillId="0" borderId="0" numFmtId="0"/>
    <xf fontId="79" fillId="0" borderId="0" numFmtId="49" applyBorder="0">
      <alignment vertical="top"/>
    </xf>
    <xf fontId="38"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16" fillId="0" borderId="0" numFmtId="0"/>
    <xf fontId="38" fillId="0" borderId="0" numFmtId="0"/>
    <xf fontId="121" fillId="0" borderId="0" numFmtId="0">
      <alignment vertical="center" wrapText="1"/>
    </xf>
    <xf fontId="218" fillId="0" borderId="8" numFmtId="1">
      <alignment horizontal="left" vertical="center"/>
    </xf>
    <xf fontId="219" fillId="112"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54" fillId="113"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54" fillId="13" borderId="0" numFmtId="0" applyNumberFormat="0" applyBorder="0"/>
    <xf fontId="16" fillId="0" borderId="0" numFmtId="0" applyFont="0" applyFill="0" applyBorder="0">
      <alignment horizontal="center" vertical="center" wrapText="1"/>
    </xf>
    <xf fontId="16" fillId="0" borderId="0" numFmtId="0" applyFont="0" applyFill="0" applyBorder="0">
      <alignment horizontal="center" vertical="center" wrapText="1"/>
    </xf>
    <xf fontId="16" fillId="0" borderId="0" numFmtId="0" applyFont="0" applyFill="0" applyBorder="0">
      <alignment horizontal="center" vertical="center" wrapText="1"/>
    </xf>
    <xf fontId="16" fillId="0" borderId="0" numFmtId="0" applyNumberFormat="0" applyFont="0" applyFill="0" applyBorder="0">
      <alignment horizontal="justify" vertical="center" wrapText="1"/>
    </xf>
    <xf fontId="16" fillId="0" borderId="0" numFmtId="0" applyNumberFormat="0" applyFont="0" applyFill="0" applyBorder="0">
      <alignment horizontal="justify" vertical="center" wrapText="1"/>
    </xf>
    <xf fontId="16" fillId="0" borderId="0" numFmtId="0" applyNumberFormat="0" applyFont="0" applyFill="0" applyBorder="0">
      <alignment horizontal="justify" vertical="center" wrapText="1"/>
    </xf>
    <xf fontId="220" fillId="0" borderId="8" numFmtId="266">
      <alignment vertical="top"/>
    </xf>
    <xf fontId="221" fillId="5" borderId="31" numFmtId="215" applyNumberFormat="0" applyBorder="0">
      <alignment vertical="center"/>
    </xf>
    <xf fontId="222"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89" fillId="0" borderId="0" numFmtId="0" applyNumberFormat="0" applyFill="0" applyBorder="0"/>
    <xf fontId="38" fillId="84" borderId="54" numFmtId="0" applyNumberFormat="0" applyFont="0"/>
    <xf fontId="16" fillId="84" borderId="29" numFmtId="0" applyNumberFormat="0" applyFont="0"/>
    <xf fontId="16" fillId="84" borderId="29" numFmtId="0" applyNumberFormat="0" applyFont="0"/>
    <xf fontId="16" fillId="84" borderId="29" numFmtId="0" applyNumberFormat="0" applyFont="0"/>
    <xf fontId="16" fillId="84" borderId="29" numFmtId="0" applyNumberFormat="0" applyFont="0"/>
    <xf fontId="38" fillId="84" borderId="54" numFmtId="0" applyNumberFormat="0" applyFont="0"/>
    <xf fontId="16" fillId="84" borderId="29" numFmtId="0" applyNumberFormat="0" applyFont="0"/>
    <xf fontId="16" fillId="84" borderId="29" numFmtId="0" applyNumberFormat="0" applyFont="0"/>
    <xf fontId="16" fillId="84" borderId="29" numFmtId="0" applyNumberFormat="0" applyFont="0"/>
    <xf fontId="16" fillId="84" borderId="29" numFmtId="0" applyNumberFormat="0" applyFont="0"/>
    <xf fontId="38" fillId="84" borderId="54" numFmtId="0" applyNumberFormat="0" applyFont="0"/>
    <xf fontId="16" fillId="84" borderId="29" numFmtId="0" applyNumberFormat="0" applyFont="0"/>
    <xf fontId="16" fillId="84" borderId="29" numFmtId="0" applyNumberFormat="0" applyFont="0"/>
    <xf fontId="16" fillId="84" borderId="29" numFmtId="0" applyNumberFormat="0" applyFont="0"/>
    <xf fontId="16" fillId="84" borderId="29" numFmtId="0" applyNumberFormat="0" applyFont="0"/>
    <xf fontId="11" fillId="114" borderId="29" numFmtId="0" applyNumberFormat="0"/>
    <xf fontId="11" fillId="114" borderId="29" numFmtId="0" applyNumberFormat="0"/>
    <xf fontId="38" fillId="84" borderId="54" numFmtId="0" applyNumberFormat="0" applyFont="0"/>
    <xf fontId="16" fillId="84" borderId="29"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29" numFmtId="0" applyNumberFormat="0" applyFont="0"/>
    <xf fontId="11" fillId="84" borderId="29" numFmtId="0" applyNumberFormat="0" applyFont="0"/>
    <xf fontId="16" fillId="84" borderId="29" numFmtId="0" applyNumberFormat="0" applyFont="0"/>
    <xf fontId="16" fillId="84" borderId="29" numFmtId="0" applyNumberFormat="0" applyFont="0"/>
    <xf fontId="11" fillId="84" borderId="29" numFmtId="0" applyNumberFormat="0" applyFont="0"/>
    <xf fontId="38" fillId="84" borderId="29" numFmtId="0" applyNumberFormat="0" applyFont="0"/>
    <xf fontId="38" fillId="84" borderId="29" numFmtId="0" applyNumberFormat="0" applyFont="0"/>
    <xf fontId="11" fillId="84" borderId="29" numFmtId="0" applyNumberFormat="0" applyFont="0"/>
    <xf fontId="79"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54" numFmtId="0" applyNumberFormat="0" applyFont="0"/>
    <xf fontId="38" fillId="84" borderId="29" numFmtId="0" applyNumberFormat="0" applyFont="0"/>
    <xf fontId="11" fillId="84" borderId="29" numFmtId="0" applyNumberFormat="0" applyFont="0"/>
    <xf fontId="38"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54" numFmtId="0" applyNumberFormat="0" applyFont="0"/>
    <xf fontId="16" fillId="84" borderId="29" numFmtId="0" applyNumberFormat="0" applyFont="0"/>
    <xf fontId="16" fillId="84" borderId="29" numFmtId="0" applyNumberFormat="0" applyFont="0"/>
    <xf fontId="79" fillId="84" borderId="54" numFmtId="0" applyNumberFormat="0" applyFont="0"/>
    <xf fontId="79" fillId="84" borderId="54" numFmtId="0" applyNumberFormat="0" applyFont="0"/>
    <xf fontId="38" fillId="84" borderId="29" numFmtId="0" applyNumberFormat="0" applyFont="0"/>
    <xf fontId="11" fillId="84" borderId="29" numFmtId="0" applyNumberFormat="0" applyFont="0"/>
    <xf fontId="38"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79" fillId="84" borderId="54" numFmtId="0" applyNumberFormat="0" applyFont="0"/>
    <xf fontId="79" fillId="84" borderId="54" numFmtId="0" applyNumberFormat="0" applyFont="0"/>
    <xf fontId="79" fillId="84" borderId="54" numFmtId="0" applyNumberFormat="0" applyFont="0"/>
    <xf fontId="79" fillId="84" borderId="29" numFmtId="0" applyNumberFormat="0" applyFont="0"/>
    <xf fontId="11" fillId="84" borderId="29" numFmtId="0" applyNumberFormat="0" applyFont="0"/>
    <xf fontId="79"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11" fillId="84" borderId="29" numFmtId="0" applyNumberFormat="0" applyFont="0"/>
    <xf fontId="38" fillId="84" borderId="54" numFmtId="0" applyNumberFormat="0" applyFont="0"/>
    <xf fontId="11" fillId="84" borderId="29" numFmtId="0" applyNumberFormat="0" applyFont="0"/>
    <xf fontId="11" fillId="84" borderId="29" numFmtId="0" applyNumberFormat="0" applyFont="0"/>
    <xf fontId="11" fillId="84" borderId="29" numFmtId="0" applyNumberFormat="0" applyFont="0"/>
    <xf fontId="38" fillId="84" borderId="54" numFmtId="0" applyNumberFormat="0" applyFont="0"/>
    <xf fontId="11" fillId="84" borderId="29" numFmtId="0" applyNumberFormat="0" applyFont="0"/>
    <xf fontId="11" fillId="84" borderId="29" numFmtId="0" applyNumberFormat="0" applyFont="0"/>
    <xf fontId="11" fillId="84" borderId="29" numFmtId="0" applyNumberFormat="0" applyFont="0"/>
    <xf fontId="38" fillId="84" borderId="54" numFmtId="0" applyNumberFormat="0" applyFont="0"/>
    <xf fontId="11" fillId="84" borderId="29" numFmtId="0" applyNumberFormat="0" applyFont="0"/>
    <xf fontId="11" fillId="84" borderId="29" numFmtId="0" applyNumberFormat="0" applyFont="0"/>
    <xf fontId="11" fillId="84" borderId="29" numFmtId="0" applyNumberFormat="0" applyFont="0"/>
    <xf fontId="263" fillId="84" borderId="54" numFmtId="0" applyNumberFormat="0" applyFont="0"/>
    <xf fontId="38" fillId="84" borderId="54" numFmtId="0" applyNumberFormat="0" applyFont="0"/>
    <xf fontId="11" fillId="84" borderId="29" numFmtId="0" applyNumberFormat="0" applyFont="0"/>
    <xf fontId="11" fillId="84" borderId="29" numFmtId="0" applyNumberFormat="0" applyFont="0"/>
    <xf fontId="11" fillId="84" borderId="29" numFmtId="0" applyNumberFormat="0" applyFont="0"/>
    <xf fontId="81" fillId="0" borderId="2" numFmtId="49">
      <alignment horizontal="left" vertical="center"/>
    </xf>
    <xf fontId="263"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67" fillId="0" borderId="0" numFmtId="166" applyFont="0" applyFill="0" applyBorder="0"/>
    <xf fontId="263" fillId="0" borderId="0" numFmtId="9" applyFont="0" applyFill="0" applyBorder="0"/>
    <xf fontId="11" fillId="0" borderId="0" numFmtId="9" applyFont="0" applyFill="0" applyBorder="0"/>
    <xf fontId="263" fillId="0" borderId="0" numFmtId="9" applyFont="0" applyFill="0" applyBorder="0"/>
    <xf fontId="79" fillId="0" borderId="0" numFmtId="9" applyFont="0" applyFill="0" applyBorder="0"/>
    <xf fontId="263" fillId="0" borderId="0" numFmtId="9" applyFont="0" applyFill="0" applyBorder="0"/>
    <xf fontId="263" fillId="0" borderId="0" numFmtId="9" applyFont="0" applyFill="0" applyBorder="0"/>
    <xf fontId="16" fillId="0" borderId="0" numFmtId="9" applyFont="0" applyFill="0" applyBorder="0"/>
    <xf fontId="16" fillId="0" borderId="0" numFmtId="9" applyFont="0" applyFill="0" applyBorder="0"/>
    <xf fontId="263"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1"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1"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1" fillId="0" borderId="0" numFmtId="9"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1" fillId="0" borderId="0" numFmtId="9" applyFill="0" applyBorder="0"/>
    <xf fontId="11"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38" fillId="0" borderId="0" numFmtId="9" applyFont="0" applyFill="0" applyBorder="0"/>
    <xf fontId="11" fillId="0" borderId="0" numFmtId="9" applyFont="0" applyFill="0" applyBorder="0"/>
    <xf fontId="16" fillId="0" borderId="0" numFmtId="9" applyFont="0" applyFill="0" applyBorder="0"/>
    <xf fontId="16" fillId="0" borderId="0" numFmtId="9" applyFont="0" applyFill="0" applyBorder="0"/>
    <xf fontId="11"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1" fillId="0" borderId="0" numFmtId="9" applyFill="0" applyBorder="0"/>
    <xf fontId="16" fillId="0" borderId="0" numFmtId="9" applyFont="0" applyFill="0" applyBorder="0"/>
    <xf fontId="16" fillId="0" borderId="0" numFmtId="9" applyFont="0" applyFill="0" applyBorder="0"/>
    <xf fontId="16" fillId="0" borderId="0" numFmtId="9" applyFont="0" applyFill="0" applyBorder="0"/>
    <xf fontId="38" fillId="0" borderId="0" numFmtId="9" applyFont="0" applyFill="0" applyBorder="0"/>
    <xf fontId="38" fillId="0" borderId="0" numFmtId="9" applyFont="0" applyFill="0" applyBorder="0"/>
    <xf fontId="16" fillId="0" borderId="0" numFmtId="9" applyFont="0" applyFill="0" applyBorder="0"/>
    <xf fontId="38" fillId="0" borderId="0" numFmtId="9" applyFont="0" applyFill="0" applyBorder="0"/>
    <xf fontId="16" fillId="0" borderId="0" numFmtId="9" applyFont="0" applyFill="0" applyBorder="0"/>
    <xf fontId="38"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38" fillId="0" borderId="0" numFmtId="9" applyFont="0" applyFill="0" applyBorder="0"/>
    <xf fontId="263"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1" fillId="0" borderId="0" numFmtId="9" applyFont="0" applyFill="0" applyBorder="0"/>
    <xf fontId="11" fillId="0" borderId="0" numFmtId="9" applyFont="0" applyFill="0" applyBorder="0"/>
    <xf fontId="263" fillId="0" borderId="0" numFmtId="9" applyFont="0" applyFill="0" applyBorder="0"/>
    <xf fontId="263" fillId="0" borderId="0" numFmtId="9" applyFont="0" applyFill="0" applyBorder="0"/>
    <xf fontId="263" fillId="0" borderId="0" numFmtId="9" applyFont="0" applyFill="0" applyBorder="0"/>
    <xf fontId="263" fillId="0" borderId="0" numFmtId="9" applyFont="0" applyFill="0" applyBorder="0"/>
    <xf fontId="263" fillId="0" borderId="0" numFmtId="9" applyFont="0" applyFill="0" applyBorder="0"/>
    <xf fontId="263" fillId="0" borderId="0" numFmtId="9" applyFont="0" applyFill="0" applyBorder="0"/>
    <xf fontId="263"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263"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263" fillId="0" borderId="0" numFmtId="9" applyFont="0" applyFill="0" applyBorder="0"/>
    <xf fontId="38" fillId="0" borderId="0" numFmtId="9" applyFont="0" applyFill="0" applyBorder="0"/>
    <xf fontId="263" fillId="0" borderId="0" numFmtId="9" applyFont="0" applyFill="0" applyBorder="0"/>
    <xf fontId="263" fillId="0" borderId="0" numFmtId="9" applyFont="0" applyFill="0" applyBorder="0"/>
    <xf fontId="263" fillId="0" borderId="0" numFmtId="9" applyFont="0" applyFill="0" applyBorder="0"/>
    <xf fontId="263"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263"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263"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263"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263" fillId="0" borderId="0" numFmtId="9" applyFont="0" applyFill="0" applyBorder="0"/>
    <xf fontId="263" fillId="0" borderId="0" numFmtId="9" applyFont="0" applyFill="0" applyBorder="0"/>
    <xf fontId="263"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263"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16" fillId="0" borderId="0" numFmtId="9" applyFont="0" applyFill="0" applyBorder="0"/>
    <xf fontId="223" fillId="0" borderId="8" numFmtId="195"/>
    <xf fontId="16" fillId="0" borderId="8" numFmtId="0" applyNumberFormat="0" applyFont="0" applyFill="0"/>
    <xf fontId="224" fillId="115" borderId="2" numFmtId="3">
      <alignment horizontal="justify" vertical="center"/>
    </xf>
    <xf fontId="225" fillId="0" borderId="55"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128" fillId="0" borderId="26" numFmtId="0" applyNumberFormat="0" applyFill="0"/>
    <xf fontId="221" fillId="0" borderId="0" numFmtId="0" applyNumberFormat="0" applyFont="0" applyBorder="0">
      <alignment horizontal="center"/>
    </xf>
    <xf fontId="10" fillId="0" borderId="0" numFmtId="0"/>
    <xf fontId="12" fillId="0" borderId="0" numFmtId="173">
      <alignment vertical="top"/>
    </xf>
    <xf fontId="10" fillId="0" borderId="0" numFmtId="0"/>
    <xf fontId="12" fillId="0" borderId="0" numFmtId="38">
      <alignment vertical="top"/>
    </xf>
    <xf fontId="12" fillId="0" borderId="0" numFmtId="38">
      <alignment vertical="top"/>
    </xf>
    <xf fontId="12" fillId="0" borderId="0" numFmtId="173">
      <alignment vertical="top"/>
    </xf>
    <xf fontId="12" fillId="0" borderId="0" numFmtId="38">
      <alignment vertical="top"/>
    </xf>
    <xf fontId="11" fillId="0" borderId="0" numFmtId="0"/>
    <xf fontId="12" fillId="0" borderId="0" numFmtId="173">
      <alignment vertical="top"/>
    </xf>
    <xf fontId="12" fillId="0" borderId="0" numFmtId="173">
      <alignment vertical="top"/>
    </xf>
    <xf fontId="12" fillId="0" borderId="0" numFmtId="173">
      <alignment vertical="top"/>
    </xf>
    <xf fontId="28" fillId="0" borderId="0" numFmtId="0" applyNumberFormat="0" applyFont="0" applyFill="0" applyBorder="0">
      <alignment vertical="top"/>
    </xf>
    <xf fontId="28" fillId="0" borderId="0" numFmtId="0" applyNumberFormat="0" applyFont="0" applyFill="0" applyBorder="0">
      <alignment vertical="top"/>
    </xf>
    <xf fontId="28" fillId="0" borderId="0" numFmtId="0" applyNumberFormat="0" applyFont="0" applyFill="0" applyBorder="0">
      <alignment vertical="top"/>
    </xf>
    <xf fontId="16" fillId="0" borderId="0" numFmtId="0"/>
    <xf fontId="28" fillId="0" borderId="0" numFmtId="0" applyNumberFormat="0" applyFont="0" applyFill="0" applyBorder="0">
      <alignment vertical="top"/>
    </xf>
    <xf fontId="28" fillId="0" borderId="0" numFmtId="0" applyNumberFormat="0" applyFont="0" applyFill="0" applyBorder="0">
      <alignment vertical="top"/>
    </xf>
    <xf fontId="28" fillId="0" borderId="0" numFmtId="0" applyNumberFormat="0" applyFont="0" applyFill="0" applyBorder="0">
      <alignment vertical="top"/>
    </xf>
    <xf fontId="16" fillId="0" borderId="0" numFmtId="0"/>
    <xf fontId="16" fillId="0" borderId="0" numFmtId="0">
      <alignment vertical="justify"/>
    </xf>
    <xf fontId="213" fillId="0" borderId="0" numFmtId="49"/>
    <xf fontId="226" fillId="0" borderId="0" numFmtId="49">
      <alignment vertical="top"/>
    </xf>
    <xf fontId="82" fillId="0" borderId="0" numFmtId="3"/>
    <xf fontId="52" fillId="0" borderId="0" numFmtId="215" applyFill="0" applyBorder="0"/>
    <xf fontId="82" fillId="0" borderId="0" numFmtId="3"/>
    <xf fontId="52" fillId="0" borderId="0" numFmtId="215" applyFill="0" applyBorder="0"/>
    <xf fontId="52" fillId="0" borderId="0" numFmtId="215" applyFill="0" applyBorder="0"/>
    <xf fontId="52" fillId="0" borderId="0" numFmtId="215" applyFill="0" applyBorder="0"/>
    <xf fontId="52" fillId="0" borderId="0" numFmtId="215" applyFill="0" applyBorder="0"/>
    <xf fontId="52" fillId="0" borderId="0" numFmtId="215" applyFill="0" applyBorder="0"/>
    <xf fontId="52" fillId="0" borderId="0" numFmtId="215" applyFill="0" applyBorder="0"/>
    <xf fontId="52" fillId="0" borderId="0" numFmtId="215" applyFill="0" applyBorder="0"/>
    <xf fontId="52" fillId="0" borderId="0" numFmtId="215" applyFill="0" applyBorder="0"/>
    <xf fontId="227"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184" fillId="0" borderId="0" numFmtId="0" applyNumberFormat="0" applyFill="0" applyBorder="0"/>
    <xf fontId="52" fillId="0" borderId="0" numFmtId="49">
      <alignment horizontal="center"/>
    </xf>
    <xf fontId="52" fillId="0" borderId="0" numFmtId="49">
      <alignment horizontal="center"/>
    </xf>
    <xf fontId="52" fillId="0" borderId="0" numFmtId="49">
      <alignment horizontal="center"/>
    </xf>
    <xf fontId="52" fillId="0" borderId="0" numFmtId="49">
      <alignment horizontal="center"/>
    </xf>
    <xf fontId="52" fillId="0" borderId="0" numFmtId="49">
      <alignment horizontal="center"/>
    </xf>
    <xf fontId="52" fillId="0" borderId="0" numFmtId="49">
      <alignment horizontal="center"/>
    </xf>
    <xf fontId="52" fillId="0" borderId="0" numFmtId="49">
      <alignment horizontal="center"/>
    </xf>
    <xf fontId="52" fillId="0" borderId="0" numFmtId="49">
      <alignment horizontal="center"/>
    </xf>
    <xf fontId="52" fillId="0" borderId="0" numFmtId="49">
      <alignment horizontal="center"/>
    </xf>
    <xf fontId="52" fillId="0" borderId="0" numFmtId="49">
      <alignment horizontal="center"/>
    </xf>
    <xf fontId="52" fillId="0" borderId="0" numFmtId="49">
      <alignment horizontal="center"/>
    </xf>
    <xf fontId="168" fillId="0" borderId="0" numFmtId="269"/>
    <xf fontId="16" fillId="0" borderId="0" numFmtId="201" applyFont="0" applyFill="0" applyBorder="0"/>
    <xf fontId="16" fillId="0" borderId="0" numFmtId="270" applyFont="0" applyFill="0" applyBorder="0"/>
    <xf fontId="68" fillId="0" borderId="0" numFmtId="0" applyNumberFormat="0" applyFill="0" applyBorder="0"/>
    <xf fontId="52" fillId="0" borderId="0" numFmtId="2" applyFill="0" applyBorder="0"/>
    <xf fontId="52" fillId="0" borderId="0" numFmtId="2" applyFill="0" applyBorder="0"/>
    <xf fontId="52" fillId="0" borderId="0" numFmtId="2" applyFill="0" applyBorder="0"/>
    <xf fontId="52" fillId="0" borderId="0" numFmtId="2" applyFill="0" applyBorder="0"/>
    <xf fontId="52" fillId="0" borderId="0" numFmtId="2" applyFill="0" applyBorder="0"/>
    <xf fontId="52" fillId="0" borderId="0" numFmtId="2" applyFill="0" applyBorder="0"/>
    <xf fontId="52" fillId="0" borderId="0" numFmtId="2" applyFill="0" applyBorder="0"/>
    <xf fontId="52" fillId="0" borderId="0" numFmtId="2" applyFill="0" applyBorder="0"/>
    <xf fontId="52" fillId="0" borderId="0" numFmtId="2" applyFill="0" applyBorder="0"/>
    <xf fontId="52" fillId="0" borderId="0" numFmtId="2"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1" fillId="0" borderId="0" numFmtId="216" applyFont="0" applyFill="0" applyBorder="0"/>
    <xf fontId="228" fillId="0" borderId="0" numFmtId="271" applyFont="0" applyFill="0" applyBorder="0"/>
    <xf fontId="263" fillId="0" borderId="0" numFmtId="271" applyFont="0" applyFill="0" applyBorder="0"/>
    <xf fontId="263" fillId="0" borderId="0" numFmtId="271" applyFont="0" applyFill="0" applyBorder="0"/>
    <xf fontId="16" fillId="0" borderId="0" numFmtId="271" applyFont="0" applyFill="0" applyBorder="0"/>
    <xf fontId="16" fillId="0" borderId="0" numFmtId="271" applyFont="0" applyFill="0" applyBorder="0"/>
    <xf fontId="263" fillId="0" borderId="0" numFmtId="271" applyFont="0" applyFill="0" applyBorder="0"/>
    <xf fontId="12" fillId="0" borderId="0" numFmtId="271" applyFont="0" applyFill="0" applyBorder="0"/>
    <xf fontId="79" fillId="0" borderId="0" numFmtId="270" applyFont="0" applyFill="0" applyBorder="0"/>
    <xf fontId="263" fillId="0" borderId="0" numFmtId="164" applyFont="0" applyFill="0" applyBorder="0"/>
    <xf fontId="16" fillId="0" borderId="0" numFmtId="271" applyFont="0" applyFill="0" applyBorder="0"/>
    <xf fontId="38"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38" fillId="0" borderId="0" numFmtId="271" applyFont="0" applyFill="0" applyBorder="0"/>
    <xf fontId="16" fillId="0" borderId="0" numFmtId="271" applyFont="0" applyFill="0" applyBorder="0"/>
    <xf fontId="38"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38"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38"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38" fillId="0" borderId="0" numFmtId="271" applyFont="0" applyFill="0" applyBorder="0"/>
    <xf fontId="263" fillId="0" borderId="0" numFmtId="271" applyFont="0" applyFill="0" applyBorder="0"/>
    <xf fontId="11"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49" fillId="0" borderId="0" numFmtId="271" applyFont="0" applyFill="0" applyBorder="0"/>
    <xf fontId="11" fillId="0" borderId="0" numFmtId="270" applyFont="0" applyFill="0" applyBorder="0"/>
    <xf fontId="38" fillId="0" borderId="0" numFmtId="271" applyFont="0" applyFill="0" applyBorder="0"/>
    <xf fontId="11" fillId="0" borderId="0" numFmtId="270"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79" fillId="0" borderId="0" numFmtId="271" applyFont="0" applyFill="0" applyBorder="0"/>
    <xf fontId="263" fillId="0" borderId="0" numFmtId="271" applyFont="0" applyFill="0" applyBorder="0"/>
    <xf fontId="263" fillId="0" borderId="0" numFmtId="271" applyFont="0" applyFill="0" applyBorder="0"/>
    <xf fontId="263" fillId="0" borderId="0" numFmtId="271" applyFont="0" applyFill="0" applyBorder="0"/>
    <xf fontId="38" fillId="0" borderId="0" numFmtId="271" applyFont="0" applyFill="0" applyBorder="0"/>
    <xf fontId="38"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1" fillId="0" borderId="0" numFmtId="216"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79" fillId="0" borderId="0" numFmtId="271" applyFont="0" applyFill="0" applyBorder="0"/>
    <xf fontId="11" fillId="0" borderId="0" numFmtId="216" applyFont="0" applyFill="0" applyBorder="0"/>
    <xf fontId="11" fillId="0" borderId="0" numFmtId="216" applyFont="0" applyFill="0" applyBorder="0"/>
    <xf fontId="38"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263"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263" fillId="0" borderId="0" numFmtId="271" applyFont="0" applyFill="0" applyBorder="0"/>
    <xf fontId="263" fillId="0" borderId="0" numFmtId="271" applyFont="0" applyFill="0" applyBorder="0"/>
    <xf fontId="263" fillId="0" borderId="0" numFmtId="271" applyFont="0" applyFill="0" applyBorder="0"/>
    <xf fontId="263" fillId="0" borderId="0" numFmtId="271" applyFont="0" applyFill="0" applyBorder="0"/>
    <xf fontId="263" fillId="0" borderId="0" numFmtId="271" applyFont="0" applyFill="0" applyBorder="0"/>
    <xf fontId="263" fillId="0" borderId="0" numFmtId="271" applyFont="0" applyFill="0" applyBorder="0"/>
    <xf fontId="263"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1" fillId="0" borderId="0" numFmtId="216"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71" applyFont="0" applyFill="0" applyBorder="0"/>
    <xf fontId="16" fillId="0" borderId="0" numFmtId="225" applyFont="0" applyFill="0" applyBorder="0"/>
    <xf fontId="79" fillId="3" borderId="0" numFmtId="4" applyBorder="0">
      <alignment horizontal="right"/>
    </xf>
    <xf fontId="79" fillId="3" borderId="0" numFmtId="4" applyBorder="0">
      <alignment horizontal="right"/>
    </xf>
    <xf fontId="79" fillId="3" borderId="0" numFmtId="4" applyBorder="0">
      <alignment horizontal="right"/>
    </xf>
    <xf fontId="79" fillId="3" borderId="0" numFmtId="4" applyBorder="0">
      <alignment horizontal="right"/>
    </xf>
    <xf fontId="79" fillId="3" borderId="0" numFmtId="4" applyFont="0" applyBorder="0">
      <alignment horizontal="right"/>
    </xf>
    <xf fontId="229" fillId="0" borderId="8" numFmtId="3" applyBorder="0">
      <alignment vertical="center"/>
    </xf>
    <xf fontId="79" fillId="3" borderId="0" numFmtId="4" applyFont="0" applyBorder="0">
      <alignment horizontal="right"/>
    </xf>
    <xf fontId="79" fillId="3" borderId="0" numFmtId="4" applyBorder="0">
      <alignment horizontal="right"/>
    </xf>
    <xf fontId="79" fillId="15" borderId="56" numFmtId="4" applyBorder="0">
      <alignment horizontal="right"/>
    </xf>
    <xf fontId="79" fillId="15" borderId="56" numFmtId="4" applyBorder="0">
      <alignment horizontal="right"/>
    </xf>
    <xf fontId="79" fillId="15" borderId="56" numFmtId="4" applyBorder="0">
      <alignment horizontal="right"/>
    </xf>
    <xf fontId="79" fillId="15" borderId="56" numFmtId="4" applyBorder="0">
      <alignment horizontal="right"/>
    </xf>
    <xf fontId="79" fillId="15" borderId="56" numFmtId="4" applyBorder="0">
      <alignment horizontal="right"/>
    </xf>
    <xf fontId="79" fillId="3" borderId="56" numFmtId="4" applyBorder="0">
      <alignment horizontal="right"/>
    </xf>
    <xf fontId="79" fillId="3" borderId="56" numFmtId="4" applyBorder="0">
      <alignment horizontal="right"/>
    </xf>
    <xf fontId="79" fillId="15" borderId="56" numFmtId="4" applyBorder="0">
      <alignment horizontal="right"/>
    </xf>
    <xf fontId="79" fillId="15" borderId="56" numFmtId="4" applyBorder="0">
      <alignment horizontal="right"/>
    </xf>
    <xf fontId="79" fillId="3" borderId="8" numFmtId="4" applyFont="0" applyBorder="0">
      <alignment horizontal="right"/>
    </xf>
    <xf fontId="79" fillId="3" borderId="8" numFmtId="4" applyFont="0" applyBorder="0">
      <alignment horizontal="right"/>
    </xf>
    <xf fontId="79" fillId="3" borderId="8" numFmtId="4" applyFont="0" applyBorder="0">
      <alignment horizontal="right"/>
    </xf>
    <xf fontId="79" fillId="15" borderId="57" numFmtId="4" applyBorder="0">
      <alignment horizontal="right"/>
    </xf>
    <xf fontId="79" fillId="3" borderId="8" numFmtId="4" applyFont="0" applyBorder="0">
      <alignment horizontal="right"/>
    </xf>
    <xf fontId="79" fillId="3" borderId="8" numFmtId="4" applyFont="0" applyBorder="0">
      <alignment horizontal="right"/>
    </xf>
    <xf fontId="79" fillId="3" borderId="8" numFmtId="4" applyFont="0" applyBorder="0">
      <alignment horizontal="right"/>
    </xf>
    <xf fontId="230" fillId="116"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01" fillId="117"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01" fillId="3" borderId="0" numFmtId="0" applyNumberFormat="0" applyBorder="0"/>
    <xf fontId="16" fillId="0" borderId="2" numFmtId="272">
      <alignment vertical="top" wrapText="1"/>
    </xf>
    <xf fontId="16" fillId="0" borderId="8" numFmtId="207" applyFont="0" applyFill="0" applyBorder="0">
      <alignment horizontal="center" vertical="center"/>
    </xf>
    <xf fontId="16" fillId="0" borderId="8" numFmtId="207" applyFont="0" applyFill="0" applyBorder="0">
      <alignment horizontal="center" vertical="center"/>
    </xf>
    <xf fontId="16" fillId="0" borderId="8" numFmtId="207" applyFont="0" applyFill="0" applyBorder="0">
      <alignment horizontal="center" vertical="center"/>
    </xf>
    <xf fontId="16" fillId="0" borderId="8" numFmtId="207" applyFont="0" applyFill="0" applyBorder="0">
      <alignment horizontal="center" vertical="center"/>
    </xf>
    <xf fontId="16" fillId="0" borderId="8" numFmtId="207" applyFont="0" applyFill="0" applyBorder="0">
      <alignment horizontal="center" vertical="center"/>
    </xf>
    <xf fontId="16" fillId="0" borderId="0" numFmtId="3" applyFont="0" applyBorder="0">
      <alignment horizontal="center"/>
    </xf>
    <xf fontId="16" fillId="0" borderId="8" numFmtId="3" applyBorder="0">
      <alignment vertical="center"/>
    </xf>
    <xf fontId="25" fillId="0" borderId="0" numFmtId="177"/>
    <xf fontId="25" fillId="0" borderId="0" numFmtId="177"/>
    <xf fontId="25" fillId="0" borderId="0" numFmtId="177"/>
    <xf fontId="25" fillId="0" borderId="0" numFmtId="177"/>
    <xf fontId="25" fillId="0" borderId="0" numFmtId="273"/>
    <xf fontId="25" fillId="0" borderId="0" numFmtId="177"/>
    <xf fontId="196" fillId="0" borderId="8" numFmtId="49">
      <alignment horizontal="center" vertical="center" wrapText="1"/>
    </xf>
    <xf fontId="16" fillId="0" borderId="8" numFmtId="0" applyBorder="0">
      <alignment horizontal="center" vertical="center" wrapText="1"/>
    </xf>
    <xf fontId="16" fillId="0" borderId="8" numFmtId="0" applyBorder="0">
      <alignment horizontal="center" vertical="center" wrapText="1"/>
    </xf>
    <xf fontId="16" fillId="0" borderId="8" numFmtId="0" applyBorder="0">
      <alignment horizontal="center" vertical="center" wrapText="1"/>
    </xf>
    <xf fontId="16" fillId="0" borderId="8" numFmtId="0" applyBorder="0">
      <alignment horizontal="center" vertical="center" wrapText="1"/>
    </xf>
    <xf fontId="16" fillId="0" borderId="8" numFmtId="0" applyBorder="0">
      <alignment horizontal="center" vertical="center" wrapText="1"/>
    </xf>
    <xf fontId="196" fillId="0" borderId="8" numFmtId="49">
      <alignment horizontal="center" vertical="center" wrapText="1"/>
    </xf>
    <xf fontId="83" fillId="0" borderId="8" numFmtId="49" applyNumberFormat="0" applyFill="0"/>
    <xf fontId="16" fillId="0" borderId="0" numFmtId="208"/>
    <xf fontId="87" fillId="0" borderId="43" numFmtId="0" applyNumberFormat="0" applyFill="0"/>
    <xf fontId="87" fillId="0" borderId="43" numFmtId="0" applyNumberFormat="0" applyFill="0"/>
    <xf fontId="54" fillId="13" borderId="0" numFmtId="0" applyNumberFormat="0" applyBorder="0"/>
    <xf fontId="101" fillId="3" borderId="0" numFmtId="0" applyNumberFormat="0" applyBorder="0"/>
    <xf fontId="16" fillId="84" borderId="29" numFmtId="0" applyNumberFormat="0" applyFont="0"/>
    <xf fontId="16" fillId="84" borderId="29" numFmtId="0" applyNumberFormat="0" applyFont="0"/>
    <xf fontId="16" fillId="0" borderId="0" numFmtId="0"/>
    <xf fontId="40" fillId="35" borderId="0" numFmtId="0" applyNumberFormat="0" applyBorder="0"/>
    <xf fontId="128" fillId="0" borderId="26" numFmtId="0" applyNumberFormat="0" applyFill="0"/>
    <xf fontId="70" fillId="8" borderId="11" numFmtId="0" applyNumberFormat="0"/>
    <xf fontId="184" fillId="0" borderId="0" numFmtId="0" applyNumberFormat="0" applyFill="0" applyBorder="0"/>
    <xf fontId="11" fillId="0" borderId="0" numFmtId="0"/>
    <xf fontId="263" fillId="0" borderId="0" numFmtId="164" applyFont="0" applyFill="0" applyBorder="0" applyAlignment="0" applyProtection="0"/>
    <xf fontId="204" fillId="0" borderId="51" numFmtId="0" applyBorder="0">
      <alignment horizontal="center" vertical="center" wrapText="1"/>
    </xf>
    <xf fontId="79" fillId="96" borderId="88" numFmtId="4" applyBorder="0">
      <alignment horizontal="right"/>
    </xf>
    <xf fontId="9" fillId="0" borderId="0" numFmtId="0"/>
    <xf fontId="272" fillId="0" borderId="0" numFmtId="0"/>
    <xf fontId="348" fillId="0" borderId="0" numFmtId="0"/>
    <xf fontId="348" fillId="0" borderId="0" numFmtId="164" applyFont="0" applyFill="0" applyBorder="0" applyAlignment="0" applyProtection="0"/>
    <xf fontId="11" fillId="0" borderId="0" numFmtId="0"/>
    <xf fontId="8" fillId="0" borderId="0" numFmtId="0"/>
    <xf fontId="8" fillId="0" borderId="0" numFmtId="164" applyFont="0" applyFill="0" applyBorder="0" applyAlignment="0" applyProtection="0"/>
    <xf fontId="8" fillId="0" borderId="0" numFmtId="271" applyFont="0" applyFill="0" applyBorder="0" applyAlignment="0" applyProtection="0"/>
    <xf fontId="8" fillId="0" borderId="0" numFmtId="9" applyFont="0" applyFill="0" applyBorder="0" applyAlignment="0" applyProtection="0"/>
    <xf fontId="7" fillId="0" borderId="0" numFmtId="164" applyFont="0" applyFill="0" applyBorder="0"/>
    <xf fontId="79" fillId="0" borderId="0" numFmtId="164" applyFont="0" applyFill="0" applyBorder="0"/>
    <xf fontId="11" fillId="0" borderId="0" numFmtId="0"/>
    <xf fontId="16" fillId="0" borderId="0" numFmtId="0"/>
    <xf fontId="5" fillId="0" borderId="0" numFmtId="0"/>
    <xf fontId="5" fillId="0" borderId="0" numFmtId="43" applyFont="0" applyFill="0" applyBorder="0" applyAlignment="0" applyProtection="0"/>
    <xf fontId="296" fillId="0" borderId="0" numFmtId="0"/>
    <xf fontId="296" fillId="0" borderId="0" numFmtId="271" applyFont="0" applyFill="0" applyBorder="0" applyAlignment="0" applyProtection="0"/>
    <xf fontId="4" fillId="0" borderId="0" numFmtId="0"/>
    <xf fontId="4" fillId="0" borderId="0" numFmtId="43" applyFont="0" applyFill="0" applyBorder="0" applyAlignment="0" applyProtection="0"/>
    <xf fontId="79" fillId="0" borderId="0" numFmtId="0" applyFill="0" applyBorder="0" applyAlignment="0">
      <alignment vertical="top"/>
    </xf>
    <xf fontId="3" fillId="0" borderId="0" numFmtId="0"/>
    <xf fontId="296" fillId="0" borderId="0" numFmtId="9" applyFont="0" applyFill="0" applyBorder="0" applyAlignment="0" applyProtection="0"/>
  </cellStyleXfs>
  <cellXfs count="2171">
    <xf fontId="0" fillId="0" borderId="0" numFmtId="0" xfId="0"/>
    <xf fontId="27" fillId="0" borderId="0" numFmtId="0" xfId="3008" applyFont="1"/>
    <xf fontId="12" fillId="0" borderId="0" numFmtId="0" xfId="3109" applyFont="1"/>
    <xf fontId="12" fillId="0" borderId="0" numFmtId="0" xfId="3109" applyFont="1" applyAlignment="1">
      <alignment horizontal="left"/>
    </xf>
    <xf fontId="12" fillId="0" borderId="0" numFmtId="0" xfId="3109" applyFont="1" applyAlignment="1">
      <alignment horizontal="right" vertical="center"/>
    </xf>
    <xf fontId="12" fillId="0" borderId="0" numFmtId="0" xfId="3109" applyFont="1" applyAlignment="1">
      <alignment horizontal="center" vertical="center"/>
    </xf>
    <xf fontId="237" fillId="0" borderId="0" numFmtId="0" xfId="3109" applyFont="1" applyAlignment="1">
      <alignment horizontal="center" vertical="center"/>
    </xf>
    <xf fontId="237" fillId="0" borderId="0" numFmtId="0" xfId="3109" applyFont="1" applyAlignment="1">
      <alignment horizontal="right" vertical="center"/>
    </xf>
    <xf fontId="237" fillId="0" borderId="0" numFmtId="0" xfId="3109" applyFont="1" applyAlignment="1">
      <alignment horizontal="center" vertical="center" wrapText="1"/>
    </xf>
    <xf fontId="12" fillId="0" borderId="0" numFmtId="0" xfId="3109" applyFont="1" applyAlignment="1">
      <alignment horizontal="left" vertical="top"/>
    </xf>
    <xf fontId="12" fillId="0" borderId="0" numFmtId="0" xfId="3109" applyFont="1" applyAlignment="1">
      <alignment horizontal="left" vertical="top" wrapText="1"/>
    </xf>
    <xf fontId="12" fillId="0" borderId="0" numFmtId="4" xfId="3109" applyNumberFormat="1" applyFont="1" applyAlignment="1">
      <alignment horizontal="right" vertical="top" wrapText="1"/>
    </xf>
    <xf fontId="12" fillId="0" borderId="63" numFmtId="0" xfId="3109" applyFont="1" applyBorder="1" applyAlignment="1">
      <alignment horizontal="left" vertical="top"/>
    </xf>
    <xf fontId="0" fillId="0" borderId="0" numFmtId="271" xfId="4299" applyNumberFormat="1" applyFont="1" applyAlignment="1">
      <alignment horizontal="left"/>
    </xf>
    <xf fontId="12" fillId="0" borderId="0" numFmtId="271" xfId="3109" applyNumberFormat="1" applyFont="1" applyAlignment="1">
      <alignment horizontal="left"/>
    </xf>
    <xf fontId="16" fillId="0" borderId="0" numFmtId="0" xfId="3008" applyFont="1"/>
    <xf fontId="49" fillId="0" borderId="0" numFmtId="0" xfId="3008" applyFont="1" applyAlignment="1">
      <alignment horizontal="left" vertical="center" wrapText="1"/>
    </xf>
    <xf fontId="0" fillId="0" borderId="0" numFmtId="164" xfId="0" applyNumberFormat="1"/>
    <xf fontId="49" fillId="0" borderId="0" numFmtId="0" xfId="3008" applyFont="1"/>
    <xf fontId="49" fillId="0" borderId="0" numFmtId="0" xfId="3008" applyFont="1" applyAlignment="1">
      <alignment horizontal="right"/>
    </xf>
    <xf fontId="27" fillId="0" borderId="0" numFmtId="0" xfId="0" applyFont="1"/>
    <xf fontId="49" fillId="0" borderId="0" numFmtId="0" xfId="3008" applyFont="1" applyAlignment="1">
      <alignment wrapText="1"/>
    </xf>
    <xf fontId="49" fillId="0" borderId="0" numFmtId="0" xfId="3008" applyFont="1" applyAlignment="1">
      <alignment horizontal="right" wrapText="1"/>
    </xf>
    <xf fontId="183" fillId="0" borderId="0" numFmtId="0" xfId="3008" applyFont="1" applyAlignment="1">
      <alignment horizontal="center" vertical="center"/>
    </xf>
    <xf fontId="232" fillId="0" borderId="0" numFmtId="0" xfId="3008" applyFont="1" applyAlignment="1">
      <alignment vertical="center"/>
    </xf>
    <xf fontId="88" fillId="0" borderId="0" numFmtId="0" xfId="3008" applyFont="1" applyAlignment="1">
      <alignment vertical="center"/>
    </xf>
    <xf fontId="49" fillId="0" borderId="0" numFmtId="0" xfId="3008" applyFont="1" applyAlignment="1">
      <alignment vertical="center"/>
    </xf>
    <xf fontId="49" fillId="0" borderId="0" numFmtId="0" xfId="3008" applyFont="1" applyAlignment="1">
      <alignment horizontal="center" vertical="center" wrapText="1"/>
    </xf>
    <xf fontId="68" fillId="0" borderId="0" numFmtId="0" xfId="3008" applyFont="1" applyAlignment="1">
      <alignment vertical="center"/>
    </xf>
    <xf fontId="27" fillId="0" borderId="0" numFmtId="0" xfId="3008" applyFont="1" applyAlignment="1">
      <alignment vertical="center"/>
    </xf>
    <xf fontId="118" fillId="0" borderId="0" numFmtId="0" xfId="3008" applyFont="1" applyAlignment="1">
      <alignment vertical="center"/>
    </xf>
    <xf fontId="233" fillId="0" borderId="0" numFmtId="0" xfId="3008" applyFont="1" applyAlignment="1">
      <alignment horizontal="center" vertical="center" wrapText="1"/>
    </xf>
    <xf fontId="233" fillId="0" borderId="0" numFmtId="0" xfId="3008" applyFont="1" applyAlignment="1">
      <alignment vertical="top"/>
    </xf>
    <xf fontId="259" fillId="0" borderId="60" numFmtId="0" xfId="3760" applyFont="1" applyBorder="1" applyAlignment="1">
      <alignment horizontal="center" vertical="top" wrapText="1"/>
    </xf>
    <xf fontId="259" fillId="0" borderId="77" numFmtId="0" xfId="3760" applyFont="1" applyBorder="1" applyAlignment="1">
      <alignment horizontal="left" vertical="top" wrapText="1"/>
    </xf>
    <xf fontId="259" fillId="0" borderId="38" numFmtId="0" xfId="3760" applyFont="1" applyBorder="1" applyAlignment="1">
      <alignment horizontal="left" vertical="top" wrapText="1"/>
    </xf>
    <xf fontId="259" fillId="0" borderId="2" numFmtId="0" xfId="3760" applyFont="1" applyBorder="1" applyAlignment="1">
      <alignment horizontal="left" vertical="center" wrapText="1"/>
    </xf>
    <xf fontId="259" fillId="0" borderId="2" numFmtId="0" xfId="3760" applyFont="1" applyBorder="1" applyAlignment="1">
      <alignment horizontal="center" vertical="center" wrapText="1"/>
    </xf>
    <xf fontId="259" fillId="0" borderId="72" numFmtId="0" xfId="3760" applyFont="1" applyBorder="1" applyAlignment="1">
      <alignment horizontal="left" vertical="center" wrapText="1"/>
    </xf>
    <xf fontId="259" fillId="0" borderId="72" numFmtId="0" xfId="3760" applyFont="1" applyBorder="1" applyAlignment="1">
      <alignment horizontal="center" vertical="center" wrapText="1"/>
    </xf>
    <xf fontId="259" fillId="0" borderId="0" numFmtId="0" xfId="3760" applyFont="1" applyAlignment="1">
      <alignment horizontal="center" vertical="top" wrapText="1"/>
    </xf>
    <xf fontId="259" fillId="0" borderId="0" numFmtId="0" xfId="3760" applyFont="1" applyAlignment="1">
      <alignment horizontal="left" vertical="top" wrapText="1"/>
    </xf>
    <xf fontId="259" fillId="0" borderId="0" numFmtId="0" xfId="3760" applyFont="1" applyAlignment="1">
      <alignment horizontal="center" vertical="top"/>
    </xf>
    <xf fontId="259" fillId="0" borderId="7" numFmtId="0" xfId="3760" applyFont="1" applyBorder="1" applyAlignment="1">
      <alignment horizontal="center" vertical="top" wrapText="1"/>
    </xf>
    <xf fontId="259" fillId="0" borderId="7" numFmtId="0" xfId="3760" applyFont="1" applyBorder="1" applyAlignment="1">
      <alignment horizontal="left" vertical="top" wrapText="1"/>
    </xf>
    <xf fontId="259" fillId="0" borderId="7" numFmtId="0" xfId="3760" applyFont="1" applyBorder="1" applyAlignment="1">
      <alignment horizontal="center" vertical="top"/>
    </xf>
    <xf fontId="118" fillId="0" borderId="0" numFmtId="0" xfId="3008" applyFont="1"/>
    <xf fontId="208" fillId="0" borderId="0" numFmtId="0" xfId="0" applyFont="1"/>
    <xf fontId="0" fillId="0" borderId="0" numFmtId="4" xfId="0" applyNumberFormat="1"/>
    <xf fontId="228" fillId="0" borderId="0" numFmtId="0" xfId="0" applyFont="1"/>
    <xf fontId="246" fillId="0" borderId="0" numFmtId="0" xfId="3109" applyFont="1" applyAlignment="1">
      <alignment horizontal="left"/>
    </xf>
    <xf fontId="246" fillId="0" borderId="0" numFmtId="0" xfId="3109" applyFont="1" applyAlignment="1">
      <alignment horizontal="right" vertical="center"/>
    </xf>
    <xf fontId="246" fillId="0" borderId="0" numFmtId="0" xfId="3109" applyFont="1" applyAlignment="1">
      <alignment horizontal="center" vertical="center"/>
    </xf>
    <xf fontId="246" fillId="0" borderId="0" numFmtId="0" xfId="3008" applyFont="1" applyAlignment="1">
      <alignment horizontal="left"/>
    </xf>
    <xf fontId="246" fillId="0" borderId="0" numFmtId="0" xfId="3109" applyFont="1" applyAlignment="1">
      <alignment vertical="center" wrapText="1"/>
    </xf>
    <xf fontId="238" fillId="0" borderId="0" numFmtId="0" xfId="3109" applyFont="1" applyAlignment="1">
      <alignment horizontal="left"/>
    </xf>
    <xf fontId="272" fillId="0" borderId="0" numFmtId="0" xfId="0" applyFont="1" applyFill="1" applyBorder="1"/>
    <xf fontId="273" fillId="0" borderId="0" numFmtId="0" xfId="0" applyNumberFormat="1" applyFont="1" applyFill="1" applyBorder="1" applyAlignment="1">
      <alignment vertical="top"/>
    </xf>
    <xf fontId="274" fillId="0" borderId="0" numFmtId="0" xfId="0" applyNumberFormat="1" applyFont="1" applyFill="1" applyBorder="1" applyAlignment="1">
      <alignment vertical="top"/>
    </xf>
    <xf fontId="272" fillId="0" borderId="0" numFmtId="285" xfId="0" applyNumberFormat="1" applyFont="1" applyFill="1" applyBorder="1"/>
    <xf fontId="272" fillId="120" borderId="94" numFmtId="0" xfId="0" applyNumberFormat="1" applyFont="1" applyFill="1" applyBorder="1" applyAlignment="1">
      <alignment vertical="top" wrapText="1"/>
    </xf>
    <xf fontId="272" fillId="120" borderId="95" numFmtId="0" xfId="0" applyNumberFormat="1" applyFont="1" applyFill="1" applyBorder="1" applyAlignment="1">
      <alignment vertical="top" wrapText="1"/>
    </xf>
    <xf fontId="272" fillId="120" borderId="96" numFmtId="0" xfId="0" applyNumberFormat="1" applyFont="1" applyFill="1" applyBorder="1" applyAlignment="1">
      <alignment vertical="top" wrapText="1"/>
    </xf>
    <xf fontId="272" fillId="120" borderId="91" numFmtId="0" xfId="0" applyNumberFormat="1" applyFont="1" applyFill="1" applyBorder="1" applyAlignment="1">
      <alignment vertical="top"/>
    </xf>
    <xf fontId="275" fillId="120" borderId="91" numFmtId="285" xfId="0" applyNumberFormat="1" applyFont="1" applyFill="1" applyBorder="1" applyAlignment="1">
      <alignment horizontal="right" vertical="top"/>
    </xf>
    <xf fontId="272" fillId="120" borderId="91" numFmtId="285" xfId="0" applyNumberFormat="1" applyFont="1" applyFill="1" applyBorder="1" applyAlignment="1">
      <alignment horizontal="right" vertical="top"/>
    </xf>
    <xf fontId="272" fillId="121" borderId="94" numFmtId="0" xfId="0" applyNumberFormat="1" applyFont="1" applyFill="1" applyBorder="1" applyAlignment="1">
      <alignment vertical="top" wrapText="1"/>
    </xf>
    <xf fontId="272" fillId="121" borderId="95" numFmtId="0" xfId="0" applyNumberFormat="1" applyFont="1" applyFill="1" applyBorder="1" applyAlignment="1">
      <alignment vertical="top" wrapText="1"/>
    </xf>
    <xf fontId="272" fillId="121" borderId="96" numFmtId="0" xfId="0" applyNumberFormat="1" applyFont="1" applyFill="1" applyBorder="1" applyAlignment="1">
      <alignment vertical="top" wrapText="1"/>
    </xf>
    <xf fontId="272" fillId="121" borderId="91" numFmtId="285" xfId="0" applyNumberFormat="1" applyFont="1" applyFill="1" applyBorder="1" applyAlignment="1">
      <alignment horizontal="right" vertical="top"/>
    </xf>
    <xf fontId="272" fillId="122" borderId="97" numFmtId="0" xfId="0" applyNumberFormat="1" applyFont="1" applyFill="1" applyBorder="1" applyAlignment="1">
      <alignment indent="8" vertical="top" wrapText="1"/>
    </xf>
    <xf fontId="272" fillId="122" borderId="98" numFmtId="0" xfId="0" applyNumberFormat="1" applyFont="1" applyFill="1" applyBorder="1" applyAlignment="1">
      <alignment indent="8" vertical="top" wrapText="1"/>
    </xf>
    <xf fontId="272" fillId="122" borderId="99" numFmtId="0" xfId="0" applyNumberFormat="1" applyFont="1" applyFill="1" applyBorder="1" applyAlignment="1">
      <alignment indent="8" vertical="top" wrapText="1"/>
    </xf>
    <xf fontId="272" fillId="122" borderId="100" numFmtId="285" xfId="0" applyNumberFormat="1" applyFont="1" applyFill="1" applyBorder="1" applyAlignment="1">
      <alignment horizontal="right" vertical="top"/>
    </xf>
    <xf fontId="272" fillId="122" borderId="97" numFmtId="0" xfId="0" applyNumberFormat="1" applyFont="1" applyFill="1" applyBorder="1" applyAlignment="1">
      <alignment indent="10" vertical="top" wrapText="1"/>
    </xf>
    <xf fontId="272" fillId="122" borderId="98" numFmtId="0" xfId="0" applyNumberFormat="1" applyFont="1" applyFill="1" applyBorder="1" applyAlignment="1">
      <alignment indent="10" vertical="top" wrapText="1"/>
    </xf>
    <xf fontId="272" fillId="122" borderId="99" numFmtId="0" xfId="0" applyNumberFormat="1" applyFont="1" applyFill="1" applyBorder="1" applyAlignment="1">
      <alignment indent="10" vertical="top" wrapText="1"/>
    </xf>
    <xf fontId="272" fillId="122" borderId="97" numFmtId="0" xfId="0" applyNumberFormat="1" applyFont="1" applyFill="1" applyBorder="1" applyAlignment="1">
      <alignment indent="12" vertical="top" wrapText="1"/>
    </xf>
    <xf fontId="272" fillId="122" borderId="98" numFmtId="0" xfId="0" applyNumberFormat="1" applyFont="1" applyFill="1" applyBorder="1" applyAlignment="1">
      <alignment indent="12" vertical="top" wrapText="1"/>
    </xf>
    <xf fontId="272" fillId="122" borderId="99" numFmtId="0" xfId="0" applyNumberFormat="1" applyFont="1" applyFill="1" applyBorder="1" applyAlignment="1">
      <alignment indent="12" vertical="top" wrapText="1"/>
    </xf>
    <xf fontId="272" fillId="122" borderId="97" numFmtId="0" xfId="0" applyNumberFormat="1" applyFont="1" applyFill="1" applyBorder="1" applyAlignment="1">
      <alignment indent="14" vertical="top" wrapText="1"/>
    </xf>
    <xf fontId="272" fillId="122" borderId="98" numFmtId="0" xfId="0" applyNumberFormat="1" applyFont="1" applyFill="1" applyBorder="1" applyAlignment="1">
      <alignment indent="14" vertical="top" wrapText="1"/>
    </xf>
    <xf fontId="272" fillId="122" borderId="99" numFmtId="0" xfId="0" applyNumberFormat="1" applyFont="1" applyFill="1" applyBorder="1" applyAlignment="1">
      <alignment indent="14" vertical="top" wrapText="1"/>
    </xf>
    <xf fontId="272" fillId="122" borderId="97" numFmtId="0" xfId="0" applyNumberFormat="1" applyFont="1" applyFill="1" applyBorder="1" applyAlignment="1">
      <alignment vertical="top" wrapText="1"/>
    </xf>
    <xf fontId="272" fillId="122" borderId="98" numFmtId="0" xfId="0" applyNumberFormat="1" applyFont="1" applyFill="1" applyBorder="1" applyAlignment="1">
      <alignment vertical="top" wrapText="1"/>
    </xf>
    <xf fontId="272" fillId="122" borderId="99" numFmtId="0" xfId="0" applyNumberFormat="1" applyFont="1" applyFill="1" applyBorder="1" applyAlignment="1">
      <alignment vertical="top" wrapText="1"/>
    </xf>
    <xf fontId="272" fillId="122" borderId="97" numFmtId="0" xfId="0" applyNumberFormat="1" applyFont="1" applyFill="1" applyBorder="1" applyAlignment="1">
      <alignment indent="2" vertical="top" wrapText="1"/>
    </xf>
    <xf fontId="272" fillId="122" borderId="98" numFmtId="0" xfId="0" applyNumberFormat="1" applyFont="1" applyFill="1" applyBorder="1" applyAlignment="1">
      <alignment indent="2" vertical="top" wrapText="1"/>
    </xf>
    <xf fontId="272" fillId="122" borderId="99" numFmtId="0" xfId="0" applyNumberFormat="1" applyFont="1" applyFill="1" applyBorder="1" applyAlignment="1">
      <alignment indent="2" vertical="top" wrapText="1"/>
    </xf>
    <xf fontId="272" fillId="0" borderId="97" numFmtId="0" xfId="0" applyNumberFormat="1" applyFont="1" applyFill="1" applyBorder="1" applyAlignment="1">
      <alignment indent="4" vertical="top" wrapText="1"/>
    </xf>
    <xf fontId="272" fillId="0" borderId="98" numFmtId="0" xfId="0" applyNumberFormat="1" applyFont="1" applyFill="1" applyBorder="1" applyAlignment="1">
      <alignment indent="4" vertical="top" wrapText="1"/>
    </xf>
    <xf fontId="272" fillId="0" borderId="99" numFmtId="0" xfId="0" applyNumberFormat="1" applyFont="1" applyFill="1" applyBorder="1" applyAlignment="1">
      <alignment indent="4" vertical="top" wrapText="1"/>
    </xf>
    <xf fontId="272" fillId="0" borderId="100" numFmtId="285" xfId="0" applyNumberFormat="1" applyFont="1" applyFill="1" applyBorder="1" applyAlignment="1">
      <alignment horizontal="right" vertical="top"/>
    </xf>
    <xf fontId="272" fillId="0" borderId="100" numFmtId="0" xfId="0" applyNumberFormat="1" applyFont="1" applyFill="1" applyBorder="1" applyAlignment="1">
      <alignment horizontal="right" vertical="top"/>
    </xf>
    <xf fontId="272" fillId="121" borderId="91" numFmtId="0" xfId="0" applyNumberFormat="1" applyFont="1" applyFill="1" applyBorder="1" applyAlignment="1">
      <alignment horizontal="right" vertical="top"/>
    </xf>
    <xf fontId="272" fillId="0" borderId="97" numFmtId="0" xfId="0" applyNumberFormat="1" applyFont="1" applyFill="1" applyBorder="1" applyAlignment="1">
      <alignment indent="8" vertical="top" wrapText="1"/>
    </xf>
    <xf fontId="272" fillId="0" borderId="98" numFmtId="0" xfId="0" applyNumberFormat="1" applyFont="1" applyFill="1" applyBorder="1" applyAlignment="1">
      <alignment indent="8" vertical="top" wrapText="1"/>
    </xf>
    <xf fontId="272" fillId="0" borderId="99" numFmtId="0" xfId="0" applyNumberFormat="1" applyFont="1" applyFill="1" applyBorder="1" applyAlignment="1">
      <alignment indent="8" vertical="top" wrapText="1"/>
    </xf>
    <xf fontId="272" fillId="0" borderId="97" numFmtId="0" xfId="0" applyNumberFormat="1" applyFont="1" applyFill="1" applyBorder="1" applyAlignment="1">
      <alignment vertical="top" wrapText="1"/>
    </xf>
    <xf fontId="272" fillId="0" borderId="98" numFmtId="0" xfId="0" applyNumberFormat="1" applyFont="1" applyFill="1" applyBorder="1" applyAlignment="1">
      <alignment vertical="top" wrapText="1"/>
    </xf>
    <xf fontId="272" fillId="0" borderId="99" numFmtId="0" xfId="0" applyNumberFormat="1" applyFont="1" applyFill="1" applyBorder="1" applyAlignment="1">
      <alignment vertical="top" wrapText="1"/>
    </xf>
    <xf fontId="272" fillId="122" borderId="97" numFmtId="0" xfId="0" applyNumberFormat="1" applyFont="1" applyFill="1" applyBorder="1" applyAlignment="1">
      <alignment indent="4" vertical="top" wrapText="1"/>
    </xf>
    <xf fontId="272" fillId="122" borderId="98" numFmtId="0" xfId="0" applyNumberFormat="1" applyFont="1" applyFill="1" applyBorder="1" applyAlignment="1">
      <alignment indent="4" vertical="top" wrapText="1"/>
    </xf>
    <xf fontId="272" fillId="122" borderId="99" numFmtId="0" xfId="0" applyNumberFormat="1" applyFont="1" applyFill="1" applyBorder="1" applyAlignment="1">
      <alignment indent="4" vertical="top" wrapText="1"/>
    </xf>
    <xf fontId="272" fillId="122" borderId="97" numFmtId="0" xfId="0" applyNumberFormat="1" applyFont="1" applyFill="1" applyBorder="1" applyAlignment="1">
      <alignment indent="6" vertical="top" wrapText="1"/>
    </xf>
    <xf fontId="272" fillId="122" borderId="98" numFmtId="0" xfId="0" applyNumberFormat="1" applyFont="1" applyFill="1" applyBorder="1" applyAlignment="1">
      <alignment indent="6" vertical="top" wrapText="1"/>
    </xf>
    <xf fontId="272" fillId="122" borderId="99" numFmtId="0" xfId="0" applyNumberFormat="1" applyFont="1" applyFill="1" applyBorder="1" applyAlignment="1">
      <alignment indent="6" vertical="top" wrapText="1"/>
    </xf>
    <xf fontId="272" fillId="0" borderId="97" numFmtId="0" xfId="0" applyNumberFormat="1" applyFont="1" applyFill="1" applyBorder="1" applyAlignment="1">
      <alignment indent="10" vertical="top" wrapText="1"/>
    </xf>
    <xf fontId="272" fillId="0" borderId="98" numFmtId="0" xfId="0" applyNumberFormat="1" applyFont="1" applyFill="1" applyBorder="1" applyAlignment="1">
      <alignment indent="10" vertical="top" wrapText="1"/>
    </xf>
    <xf fontId="272" fillId="0" borderId="99" numFmtId="0" xfId="0" applyNumberFormat="1" applyFont="1" applyFill="1" applyBorder="1" applyAlignment="1">
      <alignment indent="10" vertical="top" wrapText="1"/>
    </xf>
    <xf fontId="272" fillId="0" borderId="100" numFmtId="278" xfId="0" applyNumberFormat="1" applyFont="1" applyFill="1" applyBorder="1" applyAlignment="1">
      <alignment horizontal="right" vertical="top"/>
    </xf>
    <xf fontId="272" fillId="122" borderId="100" numFmtId="278" xfId="0" applyNumberFormat="1" applyFont="1" applyFill="1" applyBorder="1" applyAlignment="1">
      <alignment horizontal="right" vertical="top"/>
    </xf>
    <xf fontId="272" fillId="121" borderId="91" numFmtId="278" xfId="0" applyNumberFormat="1" applyFont="1" applyFill="1" applyBorder="1" applyAlignment="1">
      <alignment horizontal="right" vertical="top"/>
    </xf>
    <xf fontId="272" fillId="120" borderId="91" numFmtId="0" xfId="0" applyNumberFormat="1" applyFont="1" applyFill="1" applyBorder="1" applyAlignment="1">
      <alignment horizontal="right" vertical="top"/>
    </xf>
    <xf fontId="272" fillId="122" borderId="100" numFmtId="0" xfId="0" applyNumberFormat="1" applyFont="1" applyFill="1" applyBorder="1" applyAlignment="1">
      <alignment horizontal="right" vertical="top"/>
    </xf>
    <xf fontId="272" fillId="0" borderId="97" numFmtId="0" xfId="0" applyNumberFormat="1" applyFont="1" applyFill="1" applyBorder="1" applyAlignment="1">
      <alignment indent="6" vertical="top" wrapText="1"/>
    </xf>
    <xf fontId="272" fillId="0" borderId="98" numFmtId="0" xfId="0" applyNumberFormat="1" applyFont="1" applyFill="1" applyBorder="1" applyAlignment="1">
      <alignment indent="6" vertical="top" wrapText="1"/>
    </xf>
    <xf fontId="272" fillId="0" borderId="99" numFmtId="0" xfId="0" applyNumberFormat="1" applyFont="1" applyFill="1" applyBorder="1" applyAlignment="1">
      <alignment indent="6" vertical="top" wrapText="1"/>
    </xf>
    <xf fontId="272" fillId="0" borderId="97" numFmtId="0" xfId="0" applyNumberFormat="1" applyFont="1" applyFill="1" applyBorder="1" applyAlignment="1">
      <alignment indent="2" vertical="top" wrapText="1"/>
    </xf>
    <xf fontId="272" fillId="0" borderId="98" numFmtId="0" xfId="0" applyNumberFormat="1" applyFont="1" applyFill="1" applyBorder="1" applyAlignment="1">
      <alignment indent="2" vertical="top" wrapText="1"/>
    </xf>
    <xf fontId="272" fillId="0" borderId="99" numFmtId="0" xfId="0" applyNumberFormat="1" applyFont="1" applyFill="1" applyBorder="1" applyAlignment="1">
      <alignment indent="2" vertical="top" wrapText="1"/>
    </xf>
    <xf fontId="272" fillId="0" borderId="97" numFmtId="0" xfId="0" applyNumberFormat="1" applyFont="1" applyFill="1" applyBorder="1" applyAlignment="1">
      <alignment indent="14" vertical="top" wrapText="1"/>
    </xf>
    <xf fontId="272" fillId="0" borderId="98" numFmtId="0" xfId="0" applyNumberFormat="1" applyFont="1" applyFill="1" applyBorder="1" applyAlignment="1">
      <alignment indent="14" vertical="top" wrapText="1"/>
    </xf>
    <xf fontId="272" fillId="0" borderId="99" numFmtId="0" xfId="0" applyNumberFormat="1" applyFont="1" applyFill="1" applyBorder="1" applyAlignment="1">
      <alignment indent="14" vertical="top" wrapText="1"/>
    </xf>
    <xf fontId="272" fillId="120" borderId="91" numFmtId="278" xfId="0" applyNumberFormat="1" applyFont="1" applyFill="1" applyBorder="1" applyAlignment="1">
      <alignment horizontal="right" vertical="top"/>
    </xf>
    <xf fontId="272" fillId="0" borderId="97" numFmtId="0" xfId="0" applyNumberFormat="1" applyFont="1" applyFill="1" applyBorder="1" applyAlignment="1">
      <alignment indent="12" vertical="top" wrapText="1"/>
    </xf>
    <xf fontId="272" fillId="0" borderId="98" numFmtId="0" xfId="0" applyNumberFormat="1" applyFont="1" applyFill="1" applyBorder="1" applyAlignment="1">
      <alignment indent="12" vertical="top" wrapText="1"/>
    </xf>
    <xf fontId="272" fillId="0" borderId="99" numFmtId="0" xfId="0" applyNumberFormat="1" applyFont="1" applyFill="1" applyBorder="1" applyAlignment="1">
      <alignment indent="12" vertical="top" wrapText="1"/>
    </xf>
    <xf fontId="275" fillId="120" borderId="91" numFmtId="0" xfId="0" applyNumberFormat="1" applyFont="1" applyFill="1" applyBorder="1" applyAlignment="1">
      <alignment horizontal="right" vertical="top"/>
    </xf>
    <xf fontId="231" fillId="0" borderId="0" numFmtId="0" xfId="0" applyFont="1"/>
    <xf fontId="238" fillId="0" borderId="0" numFmtId="0" xfId="0" applyFont="1" applyAlignment="1">
      <alignment horizontal="center"/>
    </xf>
    <xf fontId="231" fillId="0" borderId="0" numFmtId="0" xfId="0" applyFont="1" applyAlignment="1">
      <alignment horizontal="right"/>
    </xf>
    <xf fontId="49" fillId="0" borderId="88" numFmtId="0" xfId="0" applyFont="1" applyBorder="1"/>
    <xf fontId="49" fillId="0" borderId="88" numFmtId="4" xfId="0" applyNumberFormat="1" applyFont="1" applyBorder="1"/>
    <xf fontId="49" fillId="0" borderId="88" numFmtId="0" xfId="0" applyFont="1" applyBorder="1" applyAlignment="1">
      <alignment horizontal="left" indent="2"/>
    </xf>
    <xf fontId="49" fillId="0" borderId="88" numFmtId="4" xfId="0" applyNumberFormat="1" applyFont="1" applyFill="1" applyBorder="1"/>
    <xf fontId="68" fillId="0" borderId="88" numFmtId="4" xfId="0" applyNumberFormat="1" applyFont="1" applyBorder="1"/>
    <xf fontId="236" fillId="0" borderId="0" numFmtId="0" xfId="0" applyFont="1" applyFill="1" applyBorder="1" applyAlignment="1">
      <alignment vertical="center"/>
    </xf>
    <xf fontId="49" fillId="0" borderId="0" numFmtId="0" xfId="0" applyFont="1" applyFill="1" applyBorder="1" applyAlignment="1">
      <alignment vertical="center"/>
    </xf>
    <xf fontId="49" fillId="0" borderId="0" numFmtId="0" xfId="0" applyFont="1" applyFill="1" applyBorder="1" applyAlignment="1">
      <alignment horizontal="center" vertical="center" wrapText="1"/>
    </xf>
    <xf fontId="49" fillId="0" borderId="0" numFmtId="3" xfId="0" applyNumberFormat="1" applyFont="1" applyFill="1" applyBorder="1" applyAlignment="1">
      <alignment horizontal="center" vertical="center" wrapText="1"/>
    </xf>
    <xf fontId="276" fillId="0" borderId="0" numFmtId="0" xfId="0" applyFont="1" applyFill="1" applyBorder="1" applyAlignment="1">
      <alignment horizontal="center" vertical="center" wrapText="1"/>
    </xf>
    <xf fontId="49" fillId="0" borderId="0" numFmtId="0" xfId="0" applyFont="1" applyFill="1" applyBorder="1" applyAlignment="1">
      <alignment vertical="center" wrapText="1"/>
    </xf>
    <xf fontId="255" fillId="123" borderId="82" numFmtId="0" xfId="0" applyFont="1" applyFill="1" applyBorder="1" applyAlignment="1">
      <alignment horizontal="center" vertical="center"/>
    </xf>
    <xf fontId="255" fillId="123" borderId="101" numFmtId="1" xfId="0" applyNumberFormat="1" applyFont="1" applyFill="1" applyBorder="1" applyAlignment="1">
      <alignment horizontal="center" vertical="center"/>
    </xf>
    <xf fontId="255" fillId="123" borderId="87" numFmtId="1" xfId="0" applyNumberFormat="1" applyFont="1" applyFill="1" applyBorder="1" applyAlignment="1">
      <alignment horizontal="center" vertical="center"/>
    </xf>
    <xf fontId="255" fillId="123" borderId="45" numFmtId="1" xfId="0" applyNumberFormat="1" applyFont="1" applyFill="1" applyBorder="1" applyAlignment="1">
      <alignment horizontal="center" vertical="center"/>
    </xf>
    <xf fontId="49" fillId="0" borderId="0" numFmtId="1" xfId="0" applyNumberFormat="1" applyFont="1" applyFill="1" applyBorder="1" applyAlignment="1">
      <alignment horizontal="center" vertical="center"/>
    </xf>
    <xf fontId="232" fillId="0" borderId="69" numFmtId="0" xfId="0" applyFont="1" applyFill="1" applyBorder="1" applyAlignment="1">
      <alignment vertical="center"/>
    </xf>
    <xf fontId="232" fillId="0" borderId="72" numFmtId="10" xfId="0" applyNumberFormat="1" applyFont="1" applyFill="1" applyBorder="1" applyAlignment="1">
      <alignment horizontal="center" vertical="center"/>
    </xf>
    <xf fontId="232" fillId="0" borderId="14" numFmtId="10" xfId="0" applyNumberFormat="1" applyFont="1" applyFill="1" applyBorder="1" applyAlignment="1">
      <alignment horizontal="center" vertical="center"/>
    </xf>
    <xf fontId="232" fillId="0" borderId="68" numFmtId="10" xfId="0" applyNumberFormat="1" applyFont="1" applyFill="1" applyBorder="1" applyAlignment="1">
      <alignment horizontal="center" vertical="center"/>
    </xf>
    <xf fontId="233" fillId="0" borderId="0" numFmtId="10" xfId="0" applyNumberFormat="1" applyFont="1" applyFill="1" applyBorder="1" applyAlignment="1">
      <alignment vertical="center"/>
    </xf>
    <xf fontId="232" fillId="0" borderId="71" numFmtId="0" xfId="0" applyFont="1" applyFill="1" applyBorder="1" applyAlignment="1">
      <alignment vertical="center"/>
    </xf>
    <xf fontId="232" fillId="0" borderId="83" numFmtId="10" xfId="0" applyNumberFormat="1" applyFont="1" applyFill="1" applyBorder="1" applyAlignment="1">
      <alignment horizontal="center" vertical="center"/>
    </xf>
    <xf fontId="232" fillId="0" borderId="84" numFmtId="10" xfId="0" applyNumberFormat="1" applyFont="1" applyFill="1" applyBorder="1" applyAlignment="1">
      <alignment horizontal="center" vertical="center"/>
    </xf>
    <xf fontId="232" fillId="0" borderId="70" numFmtId="10" xfId="0" applyNumberFormat="1" applyFont="1" applyFill="1" applyBorder="1" applyAlignment="1">
      <alignment horizontal="center" vertical="center"/>
    </xf>
    <xf fontId="255" fillId="0" borderId="51" numFmtId="0" xfId="0" applyFont="1" applyFill="1" applyBorder="1" applyAlignment="1">
      <alignment vertical="center"/>
    </xf>
    <xf fontId="255" fillId="0" borderId="78" numFmtId="3" xfId="0" applyNumberFormat="1" applyFont="1" applyFill="1" applyBorder="1" applyAlignment="1">
      <alignment horizontal="center" vertical="center"/>
    </xf>
    <xf fontId="255" fillId="0" borderId="74" numFmtId="3" xfId="0" applyNumberFormat="1" applyFont="1" applyFill="1" applyBorder="1" applyAlignment="1">
      <alignment horizontal="center" vertical="center"/>
    </xf>
    <xf fontId="277" fillId="0" borderId="17" numFmtId="3" xfId="0" applyNumberFormat="1" applyFont="1" applyFill="1" applyBorder="1" applyAlignment="1">
      <alignment horizontal="center" vertical="center"/>
    </xf>
    <xf fontId="233" fillId="0" borderId="0" numFmtId="4" xfId="0" applyNumberFormat="1" applyFont="1" applyFill="1" applyBorder="1" applyAlignment="1">
      <alignment vertical="center"/>
    </xf>
    <xf fontId="278" fillId="0" borderId="51" numFmtId="0" xfId="0" applyFont="1" applyFill="1" applyBorder="1" applyAlignment="1">
      <alignment vertical="center"/>
    </xf>
    <xf fontId="278" fillId="0" borderId="78" numFmtId="3" xfId="0" applyNumberFormat="1" applyFont="1" applyFill="1" applyBorder="1" applyAlignment="1">
      <alignment horizontal="center" vertical="center"/>
    </xf>
    <xf fontId="278" fillId="0" borderId="74" numFmtId="3" xfId="0" applyNumberFormat="1" applyFont="1" applyFill="1" applyBorder="1" applyAlignment="1">
      <alignment horizontal="center" vertical="center"/>
    </xf>
    <xf fontId="277" fillId="0" borderId="64" numFmtId="3" xfId="0" applyNumberFormat="1" applyFont="1" applyFill="1" applyBorder="1" applyAlignment="1">
      <alignment horizontal="center" vertical="center"/>
    </xf>
    <xf fontId="235" fillId="0" borderId="0" numFmtId="10" xfId="0" applyNumberFormat="1" applyFont="1" applyFill="1" applyBorder="1" applyAlignment="1">
      <alignment vertical="center"/>
    </xf>
    <xf fontId="235" fillId="0" borderId="0" numFmtId="4" xfId="0" applyNumberFormat="1" applyFont="1" applyFill="1" applyBorder="1" applyAlignment="1">
      <alignment vertical="center"/>
    </xf>
    <xf fontId="235" fillId="0" borderId="0" numFmtId="0" xfId="0" applyFont="1" applyFill="1" applyBorder="1" applyAlignment="1">
      <alignment vertical="center"/>
    </xf>
    <xf fontId="278" fillId="0" borderId="102" numFmtId="0" xfId="0" applyFont="1" applyFill="1" applyBorder="1" applyAlignment="1">
      <alignment vertical="center"/>
    </xf>
    <xf fontId="278" fillId="0" borderId="89" numFmtId="3" xfId="0" applyNumberFormat="1" applyFont="1" applyFill="1" applyBorder="1" applyAlignment="1">
      <alignment horizontal="center" vertical="center"/>
    </xf>
    <xf fontId="278" fillId="0" borderId="103" numFmtId="3" xfId="0" applyNumberFormat="1" applyFont="1" applyFill="1" applyBorder="1" applyAlignment="1">
      <alignment horizontal="center" vertical="center"/>
    </xf>
    <xf fontId="277" fillId="0" borderId="104" numFmtId="3" xfId="0" applyNumberFormat="1" applyFont="1" applyFill="1" applyBorder="1" applyAlignment="1">
      <alignment horizontal="center" vertical="center"/>
    </xf>
    <xf fontId="255" fillId="0" borderId="56" numFmtId="0" xfId="0" applyFont="1" applyFill="1" applyBorder="1" applyAlignment="1">
      <alignment vertical="center"/>
    </xf>
    <xf fontId="255" fillId="0" borderId="44" numFmtId="3" xfId="0" applyNumberFormat="1" applyFont="1" applyFill="1" applyBorder="1" applyAlignment="1">
      <alignment horizontal="center" vertical="center"/>
    </xf>
    <xf fontId="255" fillId="0" borderId="73" numFmtId="3" xfId="0" applyNumberFormat="1" applyFont="1" applyFill="1" applyBorder="1" applyAlignment="1">
      <alignment horizontal="center" vertical="center"/>
    </xf>
    <xf fontId="233" fillId="0" borderId="0" numFmtId="217" xfId="0" applyNumberFormat="1" applyFont="1" applyFill="1" applyBorder="1" applyAlignment="1">
      <alignment vertical="center"/>
    </xf>
    <xf fontId="232" fillId="0" borderId="105" numFmtId="0" xfId="0" applyFont="1" applyFill="1" applyBorder="1" applyAlignment="1">
      <alignment horizontal="left" vertical="center"/>
    </xf>
    <xf fontId="232" fillId="0" borderId="88" numFmtId="3" xfId="0" applyNumberFormat="1" applyFont="1" applyFill="1" applyBorder="1" applyAlignment="1">
      <alignment horizontal="center" vertical="center"/>
    </xf>
    <xf fontId="232" fillId="0" borderId="58" numFmtId="3" xfId="0" applyNumberFormat="1" applyFont="1" applyFill="1" applyBorder="1" applyAlignment="1">
      <alignment horizontal="center" vertical="center"/>
    </xf>
    <xf fontId="277" fillId="0" borderId="106" numFmtId="3" xfId="0" applyNumberFormat="1" applyFont="1" applyFill="1" applyBorder="1" applyAlignment="1">
      <alignment horizontal="center" vertical="center"/>
    </xf>
    <xf fontId="232" fillId="0" borderId="102" numFmtId="0" xfId="0" applyFont="1" applyFill="1" applyBorder="1" applyAlignment="1">
      <alignment horizontal="left" vertical="center"/>
    </xf>
    <xf fontId="232" fillId="0" borderId="89" numFmtId="3" xfId="0" applyNumberFormat="1" applyFont="1" applyFill="1" applyBorder="1" applyAlignment="1">
      <alignment horizontal="center" vertical="center"/>
    </xf>
    <xf fontId="232" fillId="0" borderId="103" numFmtId="3" xfId="0" applyNumberFormat="1" applyFont="1" applyFill="1" applyBorder="1" applyAlignment="1">
      <alignment horizontal="center" vertical="center"/>
    </xf>
    <xf fontId="255" fillId="0" borderId="76" numFmtId="0" xfId="0" applyFont="1" applyFill="1" applyBorder="1" applyAlignment="1">
      <alignment horizontal="left" vertical="center"/>
    </xf>
    <xf fontId="255" fillId="0" borderId="2" numFmtId="3" xfId="0" applyNumberFormat="1" applyFont="1" applyFill="1" applyBorder="1" applyAlignment="1">
      <alignment horizontal="center" vertical="center"/>
    </xf>
    <xf fontId="255" fillId="0" borderId="38" numFmtId="3" xfId="0" applyNumberFormat="1" applyFont="1" applyFill="1" applyBorder="1" applyAlignment="1">
      <alignment horizontal="center" vertical="center"/>
    </xf>
    <xf fontId="277" fillId="0" borderId="68" numFmtId="3" xfId="0" applyNumberFormat="1" applyFont="1" applyFill="1" applyBorder="1" applyAlignment="1">
      <alignment horizontal="center" vertical="center"/>
    </xf>
    <xf fontId="236" fillId="0" borderId="0" numFmtId="217" xfId="0" applyNumberFormat="1" applyFont="1" applyFill="1" applyBorder="1" applyAlignment="1">
      <alignment vertical="center"/>
    </xf>
    <xf fontId="232" fillId="0" borderId="56" numFmtId="0" xfId="0" applyFont="1" applyFill="1" applyBorder="1" applyAlignment="1">
      <alignment horizontal="left" vertical="center"/>
    </xf>
    <xf fontId="232" fillId="0" borderId="44" numFmtId="3" xfId="0" applyNumberFormat="1" applyFont="1" applyFill="1" applyBorder="1" applyAlignment="1">
      <alignment horizontal="center" vertical="center"/>
    </xf>
    <xf fontId="232" fillId="0" borderId="73" numFmtId="3" xfId="0" applyNumberFormat="1" applyFont="1" applyFill="1" applyBorder="1" applyAlignment="1">
      <alignment horizontal="center" vertical="center"/>
    </xf>
    <xf fontId="255" fillId="0" borderId="105" numFmtId="0" xfId="0" applyFont="1" applyFill="1" applyBorder="1" applyAlignment="1">
      <alignment horizontal="left" vertical="center"/>
    </xf>
    <xf fontId="255" fillId="0" borderId="88" numFmtId="3" xfId="0" applyNumberFormat="1" applyFont="1" applyFill="1" applyBorder="1" applyAlignment="1">
      <alignment horizontal="center" vertical="center"/>
    </xf>
    <xf fontId="255" fillId="0" borderId="58" numFmtId="3" xfId="0" applyNumberFormat="1" applyFont="1" applyFill="1" applyBorder="1" applyAlignment="1">
      <alignment horizontal="center" vertical="center"/>
    </xf>
    <xf fontId="255" fillId="0" borderId="102" numFmtId="0" xfId="0" applyFont="1" applyFill="1" applyBorder="1" applyAlignment="1">
      <alignment horizontal="left" vertical="center"/>
    </xf>
    <xf fontId="255" fillId="0" borderId="89" numFmtId="3" xfId="0" applyNumberFormat="1" applyFont="1" applyFill="1" applyBorder="1" applyAlignment="1">
      <alignment horizontal="center" vertical="center"/>
    </xf>
    <xf fontId="255" fillId="0" borderId="103" numFmtId="3" xfId="0" applyNumberFormat="1" applyFont="1" applyFill="1" applyBorder="1" applyAlignment="1">
      <alignment horizontal="center" vertical="center"/>
    </xf>
    <xf fontId="277" fillId="0" borderId="65" numFmtId="3" xfId="0" applyNumberFormat="1" applyFont="1" applyFill="1" applyBorder="1" applyAlignment="1">
      <alignment horizontal="center" vertical="center"/>
    </xf>
    <xf fontId="232" fillId="124" borderId="56" numFmtId="0" xfId="0" applyFont="1" applyFill="1" applyBorder="1" applyAlignment="1">
      <alignment horizontal="left" vertical="center"/>
    </xf>
    <xf fontId="255" fillId="124" borderId="44" numFmtId="3" xfId="0" applyNumberFormat="1" applyFont="1" applyFill="1" applyBorder="1" applyAlignment="1">
      <alignment horizontal="center" vertical="center"/>
    </xf>
    <xf fontId="277" fillId="124" borderId="64" numFmtId="4" xfId="0" applyNumberFormat="1" applyFont="1" applyFill="1" applyBorder="1" applyAlignment="1">
      <alignment horizontal="center" vertical="center"/>
    </xf>
    <xf fontId="236" fillId="0" borderId="105" numFmtId="0" xfId="0" applyFont="1" applyFill="1" applyBorder="1" applyAlignment="1">
      <alignment vertical="center"/>
    </xf>
    <xf fontId="279" fillId="0" borderId="88" numFmtId="3" xfId="0" applyNumberFormat="1" applyFont="1" applyFill="1" applyBorder="1" applyAlignment="1">
      <alignment horizontal="center" vertical="center" wrapText="1"/>
    </xf>
    <xf fontId="279" fillId="0" borderId="58" numFmtId="3" xfId="0" applyNumberFormat="1" applyFont="1" applyFill="1" applyBorder="1" applyAlignment="1">
      <alignment horizontal="center" vertical="center" wrapText="1"/>
    </xf>
    <xf fontId="280" fillId="0" borderId="106" numFmtId="4" xfId="0" applyNumberFormat="1" applyFont="1" applyFill="1" applyBorder="1" applyAlignment="1">
      <alignment horizontal="center" vertical="center" wrapText="1"/>
    </xf>
    <xf fontId="279" fillId="0" borderId="0" numFmtId="0" xfId="0" applyFont="1" applyFill="1" applyBorder="1" applyAlignment="1">
      <alignment vertical="center" wrapText="1"/>
    </xf>
    <xf fontId="279" fillId="0" borderId="0" numFmtId="0" xfId="0" applyFont="1" applyFill="1" applyBorder="1" applyAlignment="1">
      <alignment wrapText="1"/>
    </xf>
    <xf fontId="279" fillId="0" borderId="0" numFmtId="0" xfId="0" applyFont="1" applyFill="1" applyBorder="1"/>
    <xf fontId="236" fillId="0" borderId="102" numFmtId="0" xfId="0" applyFont="1" applyFill="1" applyBorder="1" applyAlignment="1">
      <alignment vertical="center"/>
    </xf>
    <xf fontId="279" fillId="0" borderId="89" numFmtId="3" xfId="0" applyNumberFormat="1" applyFont="1" applyFill="1" applyBorder="1" applyAlignment="1">
      <alignment horizontal="center" vertical="center" wrapText="1"/>
    </xf>
    <xf fontId="279" fillId="0" borderId="103" numFmtId="3" xfId="0" applyNumberFormat="1" applyFont="1" applyFill="1" applyBorder="1" applyAlignment="1">
      <alignment horizontal="center" vertical="center" wrapText="1"/>
    </xf>
    <xf fontId="280" fillId="0" borderId="104" numFmtId="3" xfId="0" applyNumberFormat="1" applyFont="1" applyFill="1" applyBorder="1" applyAlignment="1">
      <alignment horizontal="center" vertical="center" wrapText="1"/>
    </xf>
    <xf fontId="236" fillId="0" borderId="66" numFmtId="0" xfId="0" applyFont="1" applyFill="1" applyBorder="1" applyAlignment="1">
      <alignment vertical="center"/>
    </xf>
    <xf fontId="279" fillId="0" borderId="80" numFmtId="0" xfId="0" applyFont="1" applyFill="1" applyBorder="1" applyAlignment="1">
      <alignment vertical="center" wrapText="1"/>
    </xf>
    <xf fontId="279" fillId="0" borderId="67" numFmtId="0" xfId="0" applyFont="1" applyFill="1" applyBorder="1" applyAlignment="1">
      <alignment horizontal="center" vertical="center" wrapText="1"/>
    </xf>
    <xf fontId="279" fillId="0" borderId="0" numFmtId="3" xfId="0" applyNumberFormat="1" applyFont="1" applyFill="1" applyBorder="1" applyAlignment="1">
      <alignment vertical="center" wrapText="1"/>
    </xf>
    <xf fontId="279" fillId="0" borderId="0" numFmtId="0" xfId="0" applyFont="1" applyFill="1" applyBorder="1" applyAlignment="1">
      <alignment horizontal="center" vertical="center" wrapText="1"/>
    </xf>
    <xf fontId="283" fillId="0" borderId="0" numFmtId="0" xfId="0" applyFont="1" applyFill="1" applyBorder="1"/>
    <xf fontId="0" fillId="0" borderId="0" numFmtId="0" xfId="0" applyFont="1" applyFill="1" applyBorder="1" applyAlignment="1">
      <alignment horizontal="center" vertical="center"/>
    </xf>
    <xf fontId="0" fillId="0" borderId="0" numFmtId="4" xfId="0" applyNumberFormat="1" applyFont="1" applyFill="1" applyBorder="1" applyAlignment="1">
      <alignment horizontal="center" vertical="center"/>
    </xf>
    <xf fontId="49" fillId="0" borderId="0" numFmtId="2" xfId="0" applyNumberFormat="1" applyFont="1" applyFill="1" applyBorder="1" applyAlignment="1">
      <alignment vertical="center"/>
    </xf>
    <xf fontId="284" fillId="0" borderId="0" numFmtId="0" xfId="0" applyFont="1"/>
    <xf fontId="284" fillId="0" borderId="0" numFmtId="0" xfId="0" applyFont="1" applyAlignment="1">
      <alignment horizontal="center"/>
    </xf>
    <xf fontId="285" fillId="0" borderId="0" numFmtId="0" xfId="0" applyFont="1" applyAlignment="1">
      <alignment horizontal="center" vertical="center" wrapText="1"/>
    </xf>
    <xf fontId="286" fillId="0" borderId="88" numFmtId="0" xfId="0" applyFont="1" applyBorder="1" applyAlignment="1">
      <alignment horizontal="center"/>
    </xf>
    <xf fontId="284" fillId="0" borderId="88" numFmtId="0" xfId="0" applyFont="1" applyBorder="1" applyAlignment="1">
      <alignment horizontal="center" vertical="top" wrapText="1"/>
    </xf>
    <xf fontId="284" fillId="0" borderId="88" numFmtId="0" xfId="0" applyFont="1" applyBorder="1" applyAlignment="1">
      <alignment horizontal="center"/>
    </xf>
    <xf fontId="286" fillId="0" borderId="88" numFmtId="0" xfId="0" applyFont="1" applyBorder="1" applyAlignment="1">
      <alignment horizontal="center" vertical="center" wrapText="1"/>
    </xf>
    <xf fontId="284" fillId="0" borderId="88" numFmtId="0" xfId="0" applyFont="1" applyBorder="1" applyAlignment="1">
      <alignment horizontal="center" vertical="center" wrapText="1"/>
    </xf>
    <xf fontId="286" fillId="127" borderId="88" numFmtId="0" xfId="0" applyFont="1" applyFill="1" applyBorder="1" applyAlignment="1">
      <alignment vertical="top"/>
    </xf>
    <xf fontId="286" fillId="127" borderId="88" numFmtId="3" xfId="0" applyNumberFormat="1" applyFont="1" applyFill="1" applyBorder="1" applyAlignment="1">
      <alignment horizontal="center"/>
    </xf>
    <xf fontId="284" fillId="127" borderId="88" numFmtId="0" xfId="0" applyFont="1" applyFill="1" applyBorder="1" applyAlignment="1">
      <alignment horizontal="center" vertical="top" wrapText="1"/>
    </xf>
    <xf fontId="284" fillId="127" borderId="88" numFmtId="0" xfId="0" applyFont="1" applyFill="1" applyBorder="1" applyAlignment="1">
      <alignment horizontal="center"/>
    </xf>
    <xf fontId="286" fillId="0" borderId="88" numFmtId="0" xfId="0" applyFont="1" applyBorder="1" applyAlignment="1">
      <alignment vertical="top"/>
    </xf>
    <xf fontId="286" fillId="0" borderId="88" numFmtId="3" xfId="0" applyNumberFormat="1" applyFont="1" applyBorder="1" applyAlignment="1">
      <alignment horizontal="center"/>
    </xf>
    <xf fontId="284" fillId="0" borderId="88" numFmtId="0" xfId="0" applyFont="1" applyBorder="1" applyAlignment="1">
      <alignment vertical="top" wrapText="1"/>
    </xf>
    <xf fontId="284" fillId="0" borderId="88" numFmtId="3" xfId="0" applyNumberFormat="1" applyFont="1" applyBorder="1" applyAlignment="1">
      <alignment horizontal="center"/>
    </xf>
    <xf fontId="287" fillId="0" borderId="88" numFmtId="0" xfId="0" applyFont="1" applyBorder="1" applyAlignment="1">
      <alignment horizontal="center" vertical="top" wrapText="1"/>
    </xf>
    <xf fontId="287" fillId="128" borderId="83" numFmtId="0" xfId="0" applyFont="1" applyFill="1" applyBorder="1" applyAlignment="1">
      <alignment horizontal="center" vertical="top" wrapText="1"/>
    </xf>
    <xf fontId="284" fillId="0" borderId="88" numFmtId="3" xfId="0" applyNumberFormat="1" applyFont="1" applyBorder="1" applyAlignment="1">
      <alignment horizontal="center" vertical="center"/>
    </xf>
    <xf fontId="284" fillId="128" borderId="88" numFmtId="3" xfId="0" applyNumberFormat="1" applyFont="1" applyFill="1" applyBorder="1" applyAlignment="1">
      <alignment horizontal="center" vertical="center"/>
    </xf>
    <xf fontId="289" fillId="0" borderId="88" numFmtId="0" xfId="0" applyFont="1" applyBorder="1" applyAlignment="1">
      <alignment horizontal="right" vertical="top" wrapText="1"/>
    </xf>
    <xf fontId="289" fillId="0" borderId="88" numFmtId="3" xfId="0" applyNumberFormat="1" applyFont="1" applyBorder="1" applyAlignment="1">
      <alignment horizontal="center" vertical="top"/>
    </xf>
    <xf fontId="289" fillId="128" borderId="88" numFmtId="3" xfId="0" applyNumberFormat="1" applyFont="1" applyFill="1" applyBorder="1" applyAlignment="1">
      <alignment horizontal="center" vertical="top"/>
    </xf>
    <xf fontId="284" fillId="0" borderId="88" numFmtId="3" xfId="0" applyNumberFormat="1" applyFont="1" applyBorder="1" applyAlignment="1">
      <alignment horizontal="center" vertical="top"/>
    </xf>
    <xf fontId="287" fillId="0" borderId="83" numFmtId="0" xfId="0" applyFont="1" applyBorder="1" applyAlignment="1">
      <alignment horizontal="center" vertical="center" wrapText="1"/>
    </xf>
    <xf fontId="287" fillId="0" borderId="2" numFmtId="0" xfId="0" applyFont="1" applyBorder="1" applyAlignment="1">
      <alignment horizontal="center" vertical="center" wrapText="1"/>
    </xf>
    <xf fontId="287" fillId="0" borderId="72" numFmtId="0" xfId="0" applyFont="1" applyBorder="1" applyAlignment="1">
      <alignment horizontal="center" vertical="center" wrapText="1"/>
    </xf>
    <xf fontId="284" fillId="0" borderId="88" numFmtId="0" xfId="0" applyFont="1" applyBorder="1" applyAlignment="1">
      <alignment horizontal="left" vertical="top" wrapText="1"/>
    </xf>
    <xf fontId="287" fillId="0" borderId="2" numFmtId="0" xfId="0" applyFont="1" applyBorder="1" applyAlignment="1">
      <alignment horizontal="center" vertical="top" wrapText="1"/>
    </xf>
    <xf fontId="284" fillId="0" borderId="90" numFmtId="0" xfId="0" applyFont="1" applyBorder="1" applyAlignment="1">
      <alignment horizontal="left" vertical="top" wrapText="1"/>
    </xf>
    <xf fontId="287" fillId="0" borderId="72" numFmtId="0" xfId="0" applyFont="1" applyBorder="1" applyAlignment="1">
      <alignment horizontal="center" vertical="top" wrapText="1"/>
    </xf>
    <xf fontId="286" fillId="127" borderId="88" numFmtId="0" xfId="0" applyFont="1" applyFill="1" applyBorder="1"/>
    <xf fontId="287" fillId="127" borderId="88" numFmtId="0" xfId="0" applyFont="1" applyFill="1" applyBorder="1" applyAlignment="1">
      <alignment horizontal="center" vertical="top" wrapText="1"/>
    </xf>
    <xf fontId="290" fillId="0" borderId="0" numFmtId="0" xfId="0" applyFont="1"/>
    <xf fontId="272" fillId="0" borderId="0" numFmtId="164" xfId="0" applyNumberFormat="1" applyFont="1" applyFill="1" applyBorder="1"/>
    <xf fontId="272" fillId="0" borderId="0" numFmtId="286" xfId="0" applyNumberFormat="1" applyFont="1" applyFill="1" applyBorder="1"/>
    <xf fontId="272" fillId="120" borderId="91" numFmtId="0" xfId="0" applyNumberFormat="1" applyFont="1" applyFill="1" applyBorder="1" applyAlignment="1">
      <alignment vertical="top" wrapText="1"/>
    </xf>
    <xf fontId="274" fillId="119" borderId="91" numFmtId="0" xfId="0" applyNumberFormat="1" applyFont="1" applyFill="1" applyBorder="1" applyAlignment="1">
      <alignment vertical="top" wrapText="1"/>
    </xf>
    <xf fontId="238" fillId="0" borderId="0" numFmtId="0" xfId="3109" applyFont="1" applyAlignment="1">
      <alignment vertical="center" wrapText="1"/>
    </xf>
    <xf fontId="272" fillId="0" borderId="100" numFmtId="0" xfId="0" applyNumberFormat="1" applyFont="1" applyFill="1" applyBorder="1" applyAlignment="1">
      <alignment vertical="top" wrapText="1"/>
    </xf>
    <xf fontId="0" fillId="0" borderId="88" numFmtId="0" xfId="0" applyBorder="1"/>
    <xf fontId="0" fillId="0" borderId="0" numFmtId="0" xfId="0"/>
    <xf fontId="0" fillId="0" borderId="0" numFmtId="164" xfId="4612" applyFont="1"/>
    <xf fontId="274" fillId="119" borderId="91" numFmtId="1" xfId="0" applyNumberFormat="1" applyFont="1" applyFill="1" applyBorder="1" applyAlignment="1">
      <alignment horizontal="left" vertical="top" wrapText="1"/>
    </xf>
    <xf fontId="274" fillId="119" borderId="91" numFmtId="0" xfId="0" applyNumberFormat="1" applyFont="1" applyFill="1" applyBorder="1" applyAlignment="1">
      <alignment vertical="top"/>
    </xf>
    <xf fontId="272" fillId="120" borderId="91" numFmtId="1" xfId="0" applyNumberFormat="1" applyFont="1" applyFill="1" applyBorder="1" applyAlignment="1">
      <alignment horizontal="left" vertical="top" wrapText="1"/>
    </xf>
    <xf fontId="272" fillId="120" borderId="91" numFmtId="208" xfId="0" applyNumberFormat="1" applyFont="1" applyFill="1" applyBorder="1" applyAlignment="1">
      <alignment horizontal="right" vertical="top"/>
    </xf>
    <xf fontId="272" fillId="0" borderId="91" numFmtId="0" xfId="0" applyNumberFormat="1" applyFont="1" applyFill="1" applyBorder="1" applyAlignment="1">
      <alignment vertical="top" wrapText="1"/>
    </xf>
    <xf fontId="272" fillId="0" borderId="91" numFmtId="208" xfId="0" applyNumberFormat="1" applyFont="1" applyFill="1" applyBorder="1" applyAlignment="1">
      <alignment horizontal="right" vertical="top"/>
    </xf>
    <xf fontId="272" fillId="120" borderId="91" numFmtId="195" xfId="0" applyNumberFormat="1" applyFont="1" applyFill="1" applyBorder="1" applyAlignment="1">
      <alignment horizontal="right" vertical="top"/>
    </xf>
    <xf fontId="272" fillId="0" borderId="91" numFmtId="195" xfId="0" applyNumberFormat="1" applyFont="1" applyFill="1" applyBorder="1" applyAlignment="1">
      <alignment horizontal="right" vertical="top"/>
    </xf>
    <xf fontId="283" fillId="0" borderId="0" numFmtId="164" xfId="4612" applyFont="1"/>
    <xf fontId="283" fillId="0" borderId="0" numFmtId="0" xfId="0" applyFont="1"/>
    <xf fontId="297" fillId="0" borderId="0" numFmtId="0" xfId="0" applyFont="1"/>
    <xf fontId="297" fillId="0" borderId="0" numFmtId="164" xfId="0" applyNumberFormat="1" applyFont="1"/>
    <xf fontId="298" fillId="0" borderId="0" numFmtId="0" xfId="0" applyFont="1"/>
    <xf fontId="0" fillId="0" borderId="0" numFmtId="271" xfId="0" applyNumberFormat="1"/>
    <xf fontId="283" fillId="0" borderId="0" numFmtId="271" xfId="0" applyNumberFormat="1" applyFont="1"/>
    <xf fontId="272" fillId="0" borderId="0" numFmtId="0" xfId="0" applyNumberFormat="1" applyFont="1" applyFill="1" applyBorder="1" applyAlignment="1">
      <alignment vertical="top" wrapText="1"/>
    </xf>
    <xf fontId="296" fillId="133" borderId="0" numFmtId="164" xfId="4612" applyFont="1" applyFill="1"/>
    <xf fontId="283" fillId="0" borderId="88" numFmtId="0" xfId="0" applyFont="1" applyBorder="1"/>
    <xf fontId="283" fillId="0" borderId="88" numFmtId="0" xfId="0" applyFont="1" applyBorder="1" applyAlignment="1">
      <alignment wrapText="1"/>
    </xf>
    <xf fontId="0" fillId="129" borderId="88" numFmtId="0" xfId="0" applyFill="1" applyBorder="1"/>
    <xf fontId="283" fillId="129" borderId="88" numFmtId="164" xfId="0" applyNumberFormat="1" applyFont="1" applyFill="1" applyBorder="1" applyAlignment="1">
      <alignment vertical="center"/>
    </xf>
    <xf fontId="0" fillId="133" borderId="0" numFmtId="164" xfId="0" applyNumberFormat="1" applyFill="1"/>
    <xf fontId="272" fillId="0" borderId="88" numFmtId="0" xfId="0" applyNumberFormat="1" applyFont="1" applyFill="1" applyBorder="1" applyAlignment="1">
      <alignment vertical="top" wrapText="1"/>
    </xf>
    <xf fontId="272" fillId="0" borderId="88" numFmtId="164" xfId="4612" applyFont="1" applyFill="1" applyBorder="1" applyAlignment="1">
      <alignment horizontal="right" vertical="top"/>
    </xf>
    <xf fontId="275" fillId="122" borderId="88" numFmtId="164" xfId="4612" applyFont="1" applyFill="1" applyBorder="1" applyAlignment="1">
      <alignment horizontal="right" vertical="top"/>
    </xf>
    <xf fontId="299" fillId="0" borderId="88" numFmtId="0" xfId="0" applyNumberFormat="1" applyFont="1" applyFill="1" applyBorder="1" applyAlignment="1">
      <alignment vertical="top" wrapText="1"/>
    </xf>
    <xf fontId="299" fillId="0" borderId="88" numFmtId="164" xfId="4612" applyFont="1" applyFill="1" applyBorder="1" applyAlignment="1">
      <alignment vertical="top" wrapText="1"/>
    </xf>
    <xf fontId="300" fillId="122" borderId="88" numFmtId="164" xfId="4612" applyFont="1" applyFill="1" applyBorder="1" applyAlignment="1">
      <alignment horizontal="right" vertical="top"/>
    </xf>
    <xf fontId="299" fillId="0" borderId="88" numFmtId="164" xfId="4612" applyFont="1" applyFill="1" applyBorder="1" applyAlignment="1">
      <alignment horizontal="right" vertical="top"/>
    </xf>
    <xf fontId="297" fillId="132" borderId="0" numFmtId="0" xfId="0" applyFont="1" applyFill="1"/>
    <xf fontId="272" fillId="0" borderId="88" numFmtId="164" xfId="4612" applyFont="1" applyFill="1" applyBorder="1" applyAlignment="1">
      <alignment vertical="top" wrapText="1"/>
    </xf>
    <xf fontId="275" fillId="0" borderId="88" numFmtId="164" xfId="4612" applyFont="1" applyFill="1" applyBorder="1" applyAlignment="1">
      <alignment vertical="top" wrapText="1"/>
    </xf>
    <xf fontId="272" fillId="134" borderId="88" numFmtId="0" xfId="0" applyNumberFormat="1" applyFont="1" applyFill="1" applyBorder="1" applyAlignment="1">
      <alignment vertical="top" wrapText="1"/>
    </xf>
    <xf fontId="272" fillId="134" borderId="88" numFmtId="164" xfId="4612" applyFont="1" applyFill="1" applyBorder="1" applyAlignment="1">
      <alignment vertical="top" wrapText="1"/>
    </xf>
    <xf fontId="275" fillId="135" borderId="88" numFmtId="164" xfId="4612" applyFont="1" applyFill="1" applyBorder="1" applyAlignment="1">
      <alignment horizontal="right" vertical="top"/>
    </xf>
    <xf fontId="272" fillId="134" borderId="88" numFmtId="164" xfId="4612" applyFont="1" applyFill="1" applyBorder="1" applyAlignment="1">
      <alignment horizontal="right" vertical="top"/>
    </xf>
    <xf fontId="296" fillId="134" borderId="88" numFmtId="164" xfId="4612" applyFont="1" applyFill="1" applyBorder="1"/>
    <xf fontId="0" fillId="0" borderId="88" numFmtId="164" xfId="4612" applyFont="1" applyFill="1" applyBorder="1"/>
    <xf fontId="0" fillId="0" borderId="88" numFmtId="293" xfId="4612" applyNumberFormat="1" applyFont="1" applyFill="1" applyBorder="1"/>
    <xf fontId="283" fillId="0" borderId="0" numFmtId="164" xfId="0" applyNumberFormat="1" applyFont="1"/>
    <xf fontId="272" fillId="0" borderId="0" numFmtId="4" xfId="0" applyNumberFormat="1" applyFont="1" applyFill="1" applyBorder="1" applyAlignment="1">
      <alignment horizontal="center"/>
    </xf>
    <xf fontId="0" fillId="0" borderId="0" numFmtId="0" xfId="0" applyFill="1"/>
    <xf fontId="301" fillId="0" borderId="0" numFmtId="0" xfId="0" applyFont="1" applyFill="1"/>
    <xf fontId="0" fillId="0" borderId="0" numFmtId="4" xfId="0" applyNumberFormat="1" applyFill="1"/>
    <xf fontId="0" fillId="0" borderId="0" numFmtId="164" xfId="0" applyNumberFormat="1" applyFill="1"/>
    <xf fontId="0" fillId="0" borderId="0" numFmtId="164" xfId="4612" applyFont="1" applyFill="1"/>
    <xf fontId="242" fillId="0" borderId="0" numFmtId="0" xfId="0" applyFont="1"/>
    <xf fontId="307" fillId="0" borderId="0" numFmtId="0" xfId="0" applyFont="1" applyFill="1" applyAlignment="1">
      <alignment wrapText="1"/>
    </xf>
    <xf fontId="307" fillId="0" borderId="0" numFmtId="0" xfId="0" applyFont="1" applyFill="1" applyAlignment="1">
      <alignment horizontal="center"/>
    </xf>
    <xf fontId="240" fillId="0" borderId="0" numFmtId="0" xfId="0" applyFont="1" applyFill="1"/>
    <xf fontId="228" fillId="0" borderId="45" numFmtId="0" xfId="0" applyFont="1" applyFill="1" applyBorder="1" applyAlignment="1">
      <alignment horizontal="center" vertical="center" wrapText="1"/>
    </xf>
    <xf fontId="228" fillId="0" borderId="116" numFmtId="0" xfId="0" applyFont="1" applyFill="1" applyBorder="1" applyAlignment="1">
      <alignment horizontal="center" vertical="center" wrapText="1"/>
    </xf>
    <xf fontId="228" fillId="0" borderId="65" numFmtId="0" xfId="0" applyFont="1" applyFill="1" applyBorder="1" applyAlignment="1">
      <alignment horizontal="center" vertical="center" wrapText="1"/>
    </xf>
    <xf fontId="228" fillId="0" borderId="117" numFmtId="0" xfId="0" applyFont="1" applyFill="1" applyBorder="1" applyAlignment="1">
      <alignment horizontal="center" vertical="center" wrapText="1"/>
    </xf>
    <xf fontId="228" fillId="0" borderId="117" numFmtId="166" xfId="3924" applyNumberFormat="1" applyFont="1" applyFill="1" applyBorder="1" applyAlignment="1">
      <alignment horizontal="center" vertical="center" wrapText="1"/>
    </xf>
    <xf fontId="228" fillId="0" borderId="117" numFmtId="164" xfId="4612" applyFont="1" applyFill="1" applyBorder="1" applyAlignment="1">
      <alignment horizontal="center" vertical="center" wrapText="1"/>
    </xf>
    <xf fontId="228" fillId="0" borderId="117" numFmtId="164" xfId="0" applyNumberFormat="1" applyFont="1" applyFill="1" applyBorder="1" applyAlignment="1">
      <alignment horizontal="center" vertical="center" wrapText="1"/>
    </xf>
    <xf fontId="262" fillId="0" borderId="117" numFmtId="164" xfId="4612" applyFont="1" applyFill="1" applyBorder="1" applyAlignment="1">
      <alignment horizontal="center" vertical="center" wrapText="1"/>
    </xf>
    <xf fontId="228" fillId="0" borderId="117" numFmtId="4" xfId="0" applyNumberFormat="1" applyFont="1" applyFill="1" applyBorder="1" applyAlignment="1">
      <alignment horizontal="center" vertical="center" wrapText="1"/>
    </xf>
    <xf fontId="228" fillId="0" borderId="0" numFmtId="0" xfId="0" applyFont="1" applyFill="1" applyBorder="1" applyAlignment="1">
      <alignment horizontal="center" vertical="center" wrapText="1"/>
    </xf>
    <xf fontId="228" fillId="0" borderId="65" numFmtId="166" xfId="3924" applyNumberFormat="1" applyFont="1" applyFill="1" applyBorder="1" applyAlignment="1">
      <alignment horizontal="center" vertical="center" wrapText="1"/>
    </xf>
    <xf fontId="228" fillId="0" borderId="0" numFmtId="166" xfId="3924" applyNumberFormat="1" applyFont="1" applyFill="1" applyBorder="1" applyAlignment="1">
      <alignment horizontal="center" vertical="center" wrapText="1"/>
    </xf>
    <xf fontId="228" fillId="0" borderId="65" numFmtId="164" xfId="4612" applyFont="1" applyFill="1" applyBorder="1" applyAlignment="1">
      <alignment horizontal="center" vertical="center" wrapText="1"/>
    </xf>
    <xf fontId="228" fillId="0" borderId="0" numFmtId="164" xfId="4612" applyFont="1" applyFill="1" applyBorder="1" applyAlignment="1">
      <alignment horizontal="center" vertical="center" wrapText="1"/>
    </xf>
    <xf fontId="228" fillId="0" borderId="0" numFmtId="4" xfId="0" applyNumberFormat="1" applyFont="1" applyFill="1" applyBorder="1" applyAlignment="1">
      <alignment horizontal="center" vertical="center" wrapText="1"/>
    </xf>
    <xf fontId="228" fillId="0" borderId="65" numFmtId="164" xfId="0" applyNumberFormat="1" applyFont="1" applyFill="1" applyBorder="1" applyAlignment="1">
      <alignment horizontal="center" vertical="center" wrapText="1"/>
    </xf>
    <xf fontId="228" fillId="0" borderId="0" numFmtId="164" xfId="0" applyNumberFormat="1" applyFont="1" applyFill="1" applyBorder="1" applyAlignment="1">
      <alignment horizontal="center" vertical="center" wrapText="1"/>
    </xf>
    <xf fontId="244" fillId="0" borderId="0" numFmtId="0" xfId="0" applyFont="1" applyFill="1"/>
    <xf fontId="208" fillId="0" borderId="0" numFmtId="0" xfId="0" applyFont="1" applyFill="1"/>
    <xf fontId="308" fillId="130" borderId="0" numFmtId="164" xfId="0" applyNumberFormat="1" applyFont="1" applyFill="1"/>
    <xf fontId="183" fillId="128" borderId="5" numFmtId="0" xfId="0" applyFont="1" applyFill="1" applyBorder="1" applyAlignment="1">
      <alignment horizontal="right" vertical="center"/>
    </xf>
    <xf fontId="309" fillId="128" borderId="5" numFmtId="195" xfId="0" applyNumberFormat="1" applyFont="1" applyFill="1" applyBorder="1" applyAlignment="1">
      <alignment horizontal="left" vertical="top" wrapText="1"/>
    </xf>
    <xf fontId="309" fillId="128" borderId="5" numFmtId="0" xfId="0" applyFont="1" applyFill="1" applyBorder="1" applyAlignment="1">
      <alignment horizontal="left" vertical="top" wrapText="1"/>
    </xf>
    <xf fontId="183" fillId="128" borderId="5" numFmtId="0" xfId="0" applyFont="1" applyFill="1" applyBorder="1" applyAlignment="1">
      <alignment horizontal="right" vertical="center" wrapText="1"/>
    </xf>
    <xf fontId="309" fillId="128" borderId="5" numFmtId="164" xfId="0" applyNumberFormat="1" applyFont="1" applyFill="1" applyBorder="1" applyAlignment="1">
      <alignment horizontal="left" vertical="top" wrapText="1"/>
    </xf>
    <xf fontId="309" fillId="128" borderId="5" numFmtId="288" xfId="0" applyNumberFormat="1" applyFont="1" applyFill="1" applyBorder="1" applyAlignment="1">
      <alignment horizontal="left" vertical="top" wrapText="1"/>
    </xf>
    <xf fontId="309" fillId="128" borderId="5" numFmtId="4" xfId="0" applyNumberFormat="1" applyFont="1" applyFill="1" applyBorder="1" applyAlignment="1">
      <alignment horizontal="left" vertical="top" wrapText="1"/>
    </xf>
    <xf fontId="167" fillId="128" borderId="101" numFmtId="49" xfId="3010" applyNumberFormat="1" applyFont="1" applyFill="1" applyBorder="1" applyAlignment="1">
      <alignment horizontal="center" vertical="center"/>
    </xf>
    <xf fontId="167" fillId="128" borderId="101" numFmtId="49" xfId="3010" applyNumberFormat="1" applyFont="1" applyFill="1" applyBorder="1" applyAlignment="1">
      <alignment horizontal="center" vertical="center" wrapText="1"/>
    </xf>
    <xf fontId="167" fillId="128" borderId="114" numFmtId="49" xfId="3010" applyNumberFormat="1" applyFont="1" applyFill="1" applyBorder="1" applyAlignment="1">
      <alignment horizontal="center" vertical="center" wrapText="1"/>
    </xf>
    <xf fontId="49" fillId="128" borderId="105" numFmtId="49" xfId="0" applyNumberFormat="1" applyFont="1" applyFill="1" applyBorder="1" applyAlignment="1">
      <alignment horizontal="center" vertical="center"/>
    </xf>
    <xf fontId="310" fillId="128" borderId="118" numFmtId="2" xfId="0" applyNumberFormat="1" applyFont="1" applyFill="1" applyBorder="1" applyAlignment="1">
      <alignment horizontal="center" vertical="center" wrapText="1"/>
    </xf>
    <xf fontId="167" fillId="128" borderId="105" numFmtId="4" xfId="3010" applyNumberFormat="1" applyFont="1" applyFill="1" applyBorder="1" applyAlignment="1">
      <alignment horizontal="center" vertical="center"/>
    </xf>
    <xf fontId="310" fillId="128" borderId="123" numFmtId="4" xfId="3010" applyNumberFormat="1" applyFont="1" applyFill="1" applyBorder="1" applyAlignment="1">
      <alignment horizontal="center" vertical="center"/>
    </xf>
    <xf fontId="309" fillId="0" borderId="56" numFmtId="4" xfId="3010" applyNumberFormat="1" applyFont="1" applyBorder="1" applyAlignment="1">
      <alignment horizontal="center" vertical="center"/>
    </xf>
    <xf fontId="309" fillId="128" borderId="44" numFmtId="4" xfId="3010" applyNumberFormat="1" applyFont="1" applyFill="1" applyBorder="1" applyAlignment="1">
      <alignment horizontal="center" vertical="center"/>
    </xf>
    <xf fontId="309" fillId="128" borderId="120" numFmtId="4" xfId="3010" applyNumberFormat="1" applyFont="1" applyFill="1" applyBorder="1" applyAlignment="1">
      <alignment horizontal="center" vertical="center"/>
    </xf>
    <xf fontId="309" fillId="128" borderId="127" numFmtId="4" xfId="3010" applyNumberFormat="1" applyFont="1" applyFill="1" applyBorder="1" applyAlignment="1">
      <alignment horizontal="center" vertical="center"/>
    </xf>
    <xf fontId="88" fillId="128" borderId="105" numFmtId="49" xfId="0" applyNumberFormat="1" applyFont="1" applyFill="1" applyBorder="1" applyAlignment="1">
      <alignment horizontal="center" vertical="center"/>
    </xf>
    <xf fontId="309" fillId="128" borderId="112" numFmtId="4" xfId="3010" applyNumberFormat="1" applyFont="1" applyFill="1" applyBorder="1" applyAlignment="1">
      <alignment horizontal="center" vertical="center"/>
    </xf>
    <xf fontId="312" fillId="128" borderId="128" numFmtId="4" xfId="3010" applyNumberFormat="1" applyFont="1" applyFill="1" applyBorder="1" applyAlignment="1">
      <alignment horizontal="center" vertical="center"/>
    </xf>
    <xf fontId="312" fillId="128" borderId="118" numFmtId="4" xfId="3010" applyNumberFormat="1" applyFont="1" applyFill="1" applyBorder="1" applyAlignment="1">
      <alignment horizontal="center" vertical="center"/>
    </xf>
    <xf fontId="313" fillId="0" borderId="0" numFmtId="4" xfId="0" applyNumberFormat="1" applyFont="1"/>
    <xf fontId="183" fillId="128" borderId="105" numFmtId="49" xfId="0" applyNumberFormat="1" applyFont="1" applyFill="1" applyBorder="1" applyAlignment="1">
      <alignment horizontal="center" vertical="center"/>
    </xf>
    <xf fontId="310" fillId="128" borderId="105" numFmtId="4" xfId="4615" applyNumberFormat="1" applyFont="1" applyFill="1" applyBorder="1" applyAlignment="1">
      <alignment horizontal="center" vertical="top"/>
    </xf>
    <xf fontId="167" fillId="128" borderId="118" numFmtId="4" xfId="4615" applyNumberFormat="1" applyFont="1" applyFill="1" applyBorder="1" applyAlignment="1">
      <alignment horizontal="center" vertical="center"/>
    </xf>
    <xf fontId="167" fillId="128" borderId="128" numFmtId="4" xfId="4615" applyNumberFormat="1" applyFont="1" applyFill="1" applyBorder="1" applyAlignment="1">
      <alignment horizontal="center" vertical="center"/>
    </xf>
    <xf fontId="312" fillId="128" borderId="105" numFmtId="4" xfId="3010" applyNumberFormat="1" applyFont="1" applyFill="1" applyBorder="1" applyAlignment="1">
      <alignment horizontal="center" vertical="center"/>
    </xf>
    <xf fontId="312" fillId="128" borderId="118" numFmtId="4" xfId="3010" applyNumberFormat="1" applyFont="1" applyFill="1" applyBorder="1" applyAlignment="1">
      <alignment horizontal="center" vertical="top"/>
    </xf>
    <xf fontId="312" fillId="128" borderId="105" numFmtId="4" xfId="3010" applyNumberFormat="1" applyFont="1" applyFill="1" applyBorder="1" applyAlignment="1">
      <alignment horizontal="center" vertical="top"/>
    </xf>
    <xf fontId="314" fillId="128" borderId="128" numFmtId="4" xfId="4615" applyNumberFormat="1" applyFont="1" applyFill="1" applyBorder="1" applyAlignment="1">
      <alignment horizontal="center" vertical="center"/>
    </xf>
    <xf fontId="315" fillId="128" borderId="86" numFmtId="0" xfId="0" applyFont="1" applyFill="1" applyBorder="1" applyAlignment="1">
      <alignment vertical="top"/>
    </xf>
    <xf fontId="167" fillId="128" borderId="105" numFmtId="4" xfId="4615" applyNumberFormat="1" applyFont="1" applyFill="1" applyBorder="1" applyAlignment="1">
      <alignment horizontal="center" vertical="center"/>
    </xf>
    <xf fontId="316" fillId="128" borderId="105" numFmtId="4" xfId="0" applyNumberFormat="1" applyFont="1" applyFill="1" applyBorder="1" applyAlignment="1">
      <alignment horizontal="right" vertical="center"/>
    </xf>
    <xf fontId="309" fillId="128" borderId="118" numFmtId="4" xfId="3010" applyNumberFormat="1" applyFont="1" applyFill="1" applyBorder="1" applyAlignment="1">
      <alignment horizontal="center" vertical="top"/>
    </xf>
    <xf fontId="88" fillId="128" borderId="105" numFmtId="0" xfId="0" applyFont="1" applyFill="1" applyBorder="1" applyAlignment="1">
      <alignment vertical="top"/>
    </xf>
    <xf fontId="310" fillId="128" borderId="118" numFmtId="0" xfId="0" applyFont="1" applyFill="1" applyBorder="1" applyAlignment="1">
      <alignment vertical="top"/>
    </xf>
    <xf fontId="167" fillId="128" borderId="105" numFmtId="4" xfId="3010" applyNumberFormat="1" applyFont="1" applyFill="1" applyBorder="1" applyAlignment="1">
      <alignment horizontal="center" vertical="top"/>
    </xf>
    <xf fontId="317" fillId="128" borderId="118" numFmtId="4" xfId="3010" applyNumberFormat="1" applyFont="1" applyFill="1" applyBorder="1" applyAlignment="1">
      <alignment horizontal="center" vertical="center"/>
    </xf>
    <xf fontId="314" fillId="128" borderId="128" numFmtId="4" xfId="3010" applyNumberFormat="1" applyFont="1" applyFill="1" applyBorder="1" applyAlignment="1">
      <alignment horizontal="center" vertical="center"/>
    </xf>
    <xf fontId="318" fillId="128" borderId="105" numFmtId="4" xfId="4083" applyNumberFormat="1" applyFont="1" applyFill="1" applyBorder="1" applyAlignment="1">
      <alignment horizontal="center" vertical="center"/>
    </xf>
    <xf fontId="88" fillId="128" borderId="105" numFmtId="0" xfId="0" applyFont="1" applyFill="1" applyBorder="1" applyAlignment="1">
      <alignment horizontal="center" vertical="top"/>
    </xf>
    <xf fontId="310" fillId="128" borderId="118" numFmtId="4" xfId="4615" applyNumberFormat="1" applyFont="1" applyFill="1" applyBorder="1" applyAlignment="1">
      <alignment horizontal="center" vertical="center"/>
    </xf>
    <xf fontId="310" fillId="128" borderId="128" numFmtId="4" xfId="4615" applyNumberFormat="1" applyFont="1" applyFill="1" applyBorder="1" applyAlignment="1">
      <alignment horizontal="center" vertical="center"/>
    </xf>
    <xf fontId="309" fillId="128" borderId="105" numFmtId="4" xfId="4280" applyNumberFormat="1" applyFont="1" applyFill="1" applyBorder="1" applyAlignment="1">
      <alignment horizontal="right" vertical="center"/>
    </xf>
    <xf fontId="310" fillId="128" borderId="105" numFmtId="4" xfId="4615" applyNumberFormat="1" applyFont="1" applyFill="1" applyBorder="1" applyAlignment="1">
      <alignment horizontal="center" vertical="center"/>
    </xf>
    <xf fontId="319" fillId="146" borderId="0" numFmtId="4" xfId="0" applyNumberFormat="1" applyFont="1" applyFill="1"/>
    <xf fontId="88" fillId="128" borderId="102" numFmtId="0" xfId="0" applyFont="1" applyFill="1" applyBorder="1" applyAlignment="1">
      <alignment horizontal="center" vertical="top"/>
    </xf>
    <xf fontId="310" fillId="128" borderId="119" numFmtId="2" xfId="0" applyNumberFormat="1" applyFont="1" applyFill="1" applyBorder="1" applyAlignment="1">
      <alignment horizontal="center" vertical="center" wrapText="1"/>
    </xf>
    <xf fontId="167" fillId="128" borderId="102" numFmtId="4" xfId="4615" applyNumberFormat="1" applyFont="1" applyFill="1" applyBorder="1" applyAlignment="1">
      <alignment horizontal="center" vertical="center"/>
    </xf>
    <xf fontId="310" fillId="128" borderId="119" numFmtId="4" xfId="4615" applyNumberFormat="1" applyFont="1" applyFill="1" applyBorder="1" applyAlignment="1">
      <alignment horizontal="center" vertical="center"/>
    </xf>
    <xf fontId="310" fillId="128" borderId="103" numFmtId="4" xfId="4615" applyNumberFormat="1" applyFont="1" applyFill="1" applyBorder="1" applyAlignment="1">
      <alignment horizontal="center" vertical="center"/>
    </xf>
    <xf fontId="309" fillId="128" borderId="102" numFmtId="4" xfId="4280" applyNumberFormat="1" applyFont="1" applyFill="1" applyBorder="1" applyAlignment="1">
      <alignment horizontal="right" vertical="center"/>
    </xf>
    <xf fontId="312" fillId="128" borderId="119" numFmtId="4" xfId="3010" applyNumberFormat="1" applyFont="1" applyFill="1" applyBorder="1" applyAlignment="1">
      <alignment horizontal="center" vertical="center"/>
    </xf>
    <xf fontId="311" fillId="0" borderId="0" numFmtId="4" xfId="0" applyNumberFormat="1" applyFont="1"/>
    <xf fontId="64" fillId="128" borderId="0" numFmtId="0" xfId="0" applyFont="1" applyFill="1" applyAlignment="1">
      <alignment vertical="top"/>
    </xf>
    <xf fontId="320" fillId="128" borderId="0" numFmtId="0" xfId="0" applyFont="1" applyFill="1" applyAlignment="1">
      <alignment horizontal="right" vertical="top"/>
    </xf>
    <xf fontId="257" fillId="128" borderId="0" numFmtId="4" xfId="0" applyNumberFormat="1" applyFont="1" applyFill="1" applyAlignment="1">
      <alignment vertical="top"/>
    </xf>
    <xf fontId="0" fillId="0" borderId="0" numFmtId="209" xfId="0" applyNumberFormat="1"/>
    <xf fontId="183" fillId="128" borderId="114" numFmtId="49" xfId="3010" applyNumberFormat="1" applyFont="1" applyFill="1" applyBorder="1" applyAlignment="1">
      <alignment horizontal="center" vertical="center" wrapText="1"/>
    </xf>
    <xf fontId="313" fillId="0" borderId="0" numFmtId="0" xfId="0" applyFont="1"/>
    <xf fontId="313" fillId="0" borderId="0" numFmtId="2" xfId="0" applyNumberFormat="1" applyFont="1"/>
    <xf fontId="321" fillId="0" borderId="0" numFmtId="2" xfId="0" applyNumberFormat="1" applyFont="1"/>
    <xf fontId="321" fillId="146" borderId="0" numFmtId="2" xfId="0" applyNumberFormat="1" applyFont="1" applyFill="1"/>
    <xf fontId="167" fillId="128" borderId="130" numFmtId="49" xfId="3010" applyNumberFormat="1" applyFont="1" applyFill="1" applyBorder="1" applyAlignment="1">
      <alignment horizontal="center" vertical="center"/>
    </xf>
    <xf fontId="167" fillId="128" borderId="131" numFmtId="49" xfId="3010" applyNumberFormat="1" applyFont="1" applyFill="1" applyBorder="1" applyAlignment="1">
      <alignment horizontal="center" vertical="center" wrapText="1"/>
    </xf>
    <xf fontId="167" fillId="128" borderId="105" numFmtId="208" xfId="3010" applyNumberFormat="1" applyFont="1" applyFill="1" applyBorder="1" applyAlignment="1">
      <alignment horizontal="center" vertical="center"/>
    </xf>
    <xf fontId="309" fillId="130" borderId="56" numFmtId="4" xfId="3010" applyNumberFormat="1" applyFont="1" applyFill="1" applyBorder="1" applyAlignment="1">
      <alignment horizontal="center" vertical="center"/>
    </xf>
    <xf fontId="309" fillId="128" borderId="112" numFmtId="208" xfId="3010" applyNumberFormat="1" applyFont="1" applyFill="1" applyBorder="1" applyAlignment="1">
      <alignment horizontal="center" vertical="center"/>
    </xf>
    <xf fontId="318" fillId="128" borderId="105" numFmtId="290" xfId="4083" applyNumberFormat="1" applyFont="1" applyFill="1" applyBorder="1" applyAlignment="1">
      <alignment horizontal="center" vertical="center"/>
    </xf>
    <xf fontId="167" fillId="128" borderId="105" numFmtId="3" xfId="4615" applyNumberFormat="1" applyFont="1" applyFill="1" applyBorder="1" applyAlignment="1">
      <alignment horizontal="center" vertical="center"/>
    </xf>
    <xf fontId="310" fillId="128" borderId="118" numFmtId="3" xfId="4615" applyNumberFormat="1" applyFont="1" applyFill="1" applyBorder="1" applyAlignment="1">
      <alignment horizontal="center" vertical="center"/>
    </xf>
    <xf fontId="167" fillId="128" borderId="105" numFmtId="209" xfId="4615" applyNumberFormat="1" applyFont="1" applyFill="1" applyBorder="1" applyAlignment="1">
      <alignment horizontal="center" vertical="center"/>
    </xf>
    <xf fontId="310" fillId="128" borderId="128" numFmtId="209" xfId="4615" applyNumberFormat="1" applyFont="1" applyFill="1" applyBorder="1" applyAlignment="1">
      <alignment horizontal="center" vertical="center"/>
    </xf>
    <xf fontId="309" fillId="128" borderId="105" numFmtId="294" xfId="4280" applyNumberFormat="1" applyFont="1" applyFill="1" applyBorder="1" applyAlignment="1">
      <alignment horizontal="right" vertical="center"/>
    </xf>
    <xf fontId="312" fillId="128" borderId="118" numFmtId="3" xfId="3010" applyNumberFormat="1" applyFont="1" applyFill="1" applyBorder="1" applyAlignment="1">
      <alignment horizontal="center" vertical="center"/>
    </xf>
    <xf fontId="310" fillId="128" borderId="105" numFmtId="3" xfId="4615" applyNumberFormat="1" applyFont="1" applyFill="1" applyBorder="1" applyAlignment="1">
      <alignment horizontal="center" vertical="center"/>
    </xf>
    <xf fontId="310" fillId="128" borderId="105" numFmtId="209" xfId="4615" applyNumberFormat="1" applyFont="1" applyFill="1" applyBorder="1" applyAlignment="1">
      <alignment horizontal="center" vertical="center"/>
    </xf>
    <xf fontId="310" fillId="128" borderId="119" numFmtId="3" xfId="4615" applyNumberFormat="1" applyFont="1" applyFill="1" applyBorder="1" applyAlignment="1">
      <alignment horizontal="center" vertical="center"/>
    </xf>
    <xf fontId="167" fillId="128" borderId="102" numFmtId="209" xfId="4615" applyNumberFormat="1" applyFont="1" applyFill="1" applyBorder="1" applyAlignment="1">
      <alignment horizontal="center" vertical="center"/>
    </xf>
    <xf fontId="310" fillId="128" borderId="103" numFmtId="209" xfId="4615" applyNumberFormat="1" applyFont="1" applyFill="1" applyBorder="1" applyAlignment="1">
      <alignment horizontal="center" vertical="center"/>
    </xf>
    <xf fontId="309" fillId="78" borderId="102" numFmtId="294" xfId="4280" applyNumberFormat="1" applyFont="1" applyFill="1" applyBorder="1" applyAlignment="1">
      <alignment horizontal="right" vertical="center"/>
    </xf>
    <xf fontId="312" fillId="128" borderId="119" numFmtId="3" xfId="3010" applyNumberFormat="1" applyFont="1" applyFill="1" applyBorder="1" applyAlignment="1">
      <alignment horizontal="center" vertical="center"/>
    </xf>
    <xf fontId="311" fillId="0" borderId="0" numFmtId="0" xfId="0" applyFont="1"/>
    <xf fontId="311" fillId="0" borderId="0" numFmtId="2" xfId="0" applyNumberFormat="1" applyFont="1"/>
    <xf fontId="329" fillId="0" borderId="0" numFmtId="2" xfId="0" applyNumberFormat="1" applyFont="1" applyAlignment="1">
      <alignment horizontal="right"/>
    </xf>
    <xf fontId="329" fillId="0" borderId="0" numFmtId="0" xfId="0" applyFont="1" applyAlignment="1">
      <alignment horizontal="right"/>
    </xf>
    <xf fontId="313" fillId="0" borderId="0" numFmtId="288" xfId="0" applyNumberFormat="1" applyFont="1" applyAlignment="1">
      <alignment horizontal="center"/>
    </xf>
    <xf fontId="313" fillId="0" borderId="0" numFmtId="195" xfId="0" applyNumberFormat="1" applyFont="1" applyAlignment="1">
      <alignment horizontal="center"/>
    </xf>
    <xf fontId="305" fillId="0" borderId="0" numFmtId="0" xfId="0" applyFont="1"/>
    <xf fontId="313" fillId="0" borderId="0" numFmtId="208" xfId="0" applyNumberFormat="1" applyFont="1"/>
    <xf fontId="333" fillId="0" borderId="0" numFmtId="0" xfId="0" applyFont="1"/>
    <xf fontId="309" fillId="128" borderId="105" numFmtId="271" xfId="4280" applyNumberFormat="1" applyFont="1" applyFill="1" applyBorder="1" applyAlignment="1">
      <alignment horizontal="right" vertical="center"/>
    </xf>
    <xf fontId="309" fillId="78" borderId="102" numFmtId="271" xfId="4280" applyNumberFormat="1" applyFont="1" applyFill="1" applyBorder="1" applyAlignment="1">
      <alignment horizontal="right" vertical="center"/>
    </xf>
    <xf fontId="41" fillId="0" borderId="0" numFmtId="0" xfId="0" applyFont="1"/>
    <xf fontId="41" fillId="0" borderId="0" numFmtId="4" xfId="0" applyNumberFormat="1" applyFont="1"/>
    <xf fontId="335" fillId="0" borderId="0" numFmtId="4" xfId="0" applyNumberFormat="1" applyFont="1"/>
    <xf fontId="335" fillId="0" borderId="0" numFmtId="164" xfId="0" applyNumberFormat="1" applyFont="1"/>
    <xf fontId="41" fillId="0" borderId="0" numFmtId="164" xfId="0" applyNumberFormat="1" applyFont="1"/>
    <xf fontId="336" fillId="0" borderId="0" numFmtId="164" xfId="4445" applyNumberFormat="1" applyFont="1" applyAlignment="1">
      <alignment horizontal="center"/>
    </xf>
    <xf fontId="336" fillId="0" borderId="0" numFmtId="4" xfId="0" applyNumberFormat="1" applyFont="1"/>
    <xf fontId="261" fillId="0" borderId="0" numFmtId="164" xfId="0" applyNumberFormat="1" applyFont="1"/>
    <xf fontId="337" fillId="0" borderId="0" numFmtId="0" xfId="0" applyNumberFormat="1" applyFont="1"/>
    <xf fontId="338" fillId="0" borderId="0" numFmtId="164" xfId="0" applyNumberFormat="1" applyFont="1"/>
    <xf fontId="338" fillId="0" borderId="0" numFmtId="0" xfId="0" applyFont="1"/>
    <xf fontId="311" fillId="0" borderId="0" numFmtId="209" xfId="0" applyNumberFormat="1" applyFont="1"/>
    <xf fontId="338" fillId="0" borderId="0" numFmtId="195" xfId="0" applyNumberFormat="1" applyFont="1" applyAlignment="1">
      <alignment horizontal="center"/>
    </xf>
    <xf fontId="338" fillId="0" borderId="0" numFmtId="4" xfId="0" applyNumberFormat="1" applyFont="1"/>
    <xf fontId="339" fillId="146" borderId="0" numFmtId="0" xfId="0" applyFont="1" applyFill="1"/>
    <xf fontId="0" fillId="146" borderId="0" numFmtId="0" xfId="0" applyFill="1"/>
    <xf fontId="325" fillId="0" borderId="0" numFmtId="0" xfId="0" applyFont="1"/>
    <xf fontId="340" fillId="0" borderId="0" numFmtId="4" xfId="0" applyNumberFormat="1" applyFont="1"/>
    <xf fontId="340" fillId="0" borderId="0" numFmtId="0" xfId="0" applyFont="1"/>
    <xf fontId="341" fillId="0" borderId="0" numFmtId="164" xfId="0" applyNumberFormat="1" applyFont="1"/>
    <xf fontId="342" fillId="0" borderId="0" numFmtId="164" xfId="4445" applyNumberFormat="1" applyFont="1" applyAlignment="1">
      <alignment horizontal="center"/>
    </xf>
    <xf fontId="337" fillId="0" borderId="0" numFmtId="164" xfId="0" applyNumberFormat="1" applyFont="1"/>
    <xf fontId="343" fillId="0" borderId="0" numFmtId="289" xfId="0" applyNumberFormat="1" applyFont="1"/>
    <xf fontId="337" fillId="0" borderId="0" numFmtId="4" xfId="0" applyNumberFormat="1" applyFont="1"/>
    <xf fontId="311" fillId="133" borderId="0" numFmtId="0" xfId="0" applyFont="1" applyFill="1"/>
    <xf fontId="313" fillId="0" borderId="0" numFmtId="164" xfId="0" applyNumberFormat="1" applyFont="1"/>
    <xf fontId="344" fillId="0" borderId="0" numFmtId="0" xfId="0" applyFont="1"/>
    <xf fontId="88" fillId="0" borderId="0" numFmtId="0" xfId="3008" applyFont="1" applyFill="1" applyAlignment="1">
      <alignment vertical="center" wrapText="1"/>
    </xf>
    <xf fontId="88" fillId="0" borderId="0" numFmtId="0" xfId="3008" applyFont="1" applyFill="1" applyAlignment="1">
      <alignment vertical="center"/>
    </xf>
    <xf fontId="88" fillId="0" borderId="0" numFmtId="0" xfId="3008" applyFont="1" applyFill="1" applyAlignment="1">
      <alignment horizontal="left" vertical="center"/>
    </xf>
    <xf fontId="272" fillId="122" borderId="100" numFmtId="0" xfId="0" applyNumberFormat="1" applyFont="1" applyFill="1" applyBorder="1" applyAlignment="1">
      <alignment vertical="top" wrapText="1"/>
    </xf>
    <xf fontId="272" fillId="0" borderId="100" numFmtId="0" xfId="0" applyNumberFormat="1" applyFont="1" applyFill="1" applyBorder="1" applyAlignment="1">
      <alignment vertical="top" wrapText="1"/>
    </xf>
    <xf fontId="49" fillId="0" borderId="0" numFmtId="271" xfId="3008" applyNumberFormat="1" applyFont="1" applyBorder="1" applyAlignment="1">
      <alignment horizontal="center"/>
    </xf>
    <xf fontId="49" fillId="0" borderId="0" numFmtId="271" xfId="3008" applyNumberFormat="1" applyFont="1"/>
    <xf fontId="68" fillId="0" borderId="0" numFmtId="271" xfId="3008" applyNumberFormat="1" applyFont="1" applyBorder="1" applyAlignment="1">
      <alignment horizontal="center"/>
    </xf>
    <xf fontId="68" fillId="0" borderId="0" numFmtId="0" xfId="3008" applyFont="1"/>
    <xf fontId="240" fillId="0" borderId="0" numFmtId="0" xfId="4617" applyFont="1"/>
    <xf fontId="253" fillId="0" borderId="88" numFmtId="0" xfId="4617" applyFont="1" applyBorder="1" applyAlignment="1">
      <alignment horizontal="center" vertical="center" wrapText="1"/>
    </xf>
    <xf fontId="253" fillId="0" borderId="88" numFmtId="0" xfId="4617" applyFont="1" applyBorder="1" applyAlignment="1">
      <alignment horizontal="center" vertical="center"/>
    </xf>
    <xf fontId="253" fillId="0" borderId="88" numFmtId="164" xfId="4617" applyNumberFormat="1" applyFont="1" applyBorder="1" applyAlignment="1">
      <alignment vertical="center" wrapText="1"/>
    </xf>
    <xf fontId="253" fillId="0" borderId="88" numFmtId="0" xfId="4617" applyFont="1" applyBorder="1" applyAlignment="1">
      <alignment vertical="center" wrapText="1"/>
    </xf>
    <xf fontId="240" fillId="0" borderId="0" numFmtId="164" xfId="4617" applyNumberFormat="1" applyFont="1"/>
    <xf fontId="283" fillId="140" borderId="88" numFmtId="0" xfId="4617" applyFont="1" applyFill="1" applyBorder="1" applyAlignment="1">
      <alignment wrapText="1"/>
    </xf>
    <xf fontId="253" fillId="140" borderId="88" numFmtId="164" xfId="4618" applyFont="1" applyFill="1" applyBorder="1"/>
    <xf fontId="27" fillId="128" borderId="88" numFmtId="0" xfId="4617" applyFont="1" applyFill="1" applyBorder="1" applyAlignment="1">
      <alignment horizontal="left" wrapText="1"/>
    </xf>
    <xf fontId="234" fillId="0" borderId="88" numFmtId="164" xfId="4618" applyFont="1" applyBorder="1"/>
    <xf fontId="234" fillId="128" borderId="88" numFmtId="0" xfId="4617" applyFont="1" applyFill="1" applyBorder="1" applyAlignment="1">
      <alignment horizontal="left" wrapText="1"/>
    </xf>
    <xf fontId="234" fillId="0" borderId="88" numFmtId="289" xfId="4618" applyNumberFormat="1" applyFont="1" applyBorder="1"/>
    <xf fontId="234" fillId="128" borderId="88" numFmtId="0" xfId="4617" applyFont="1" applyFill="1" applyBorder="1" applyAlignment="1">
      <alignment wrapText="1"/>
    </xf>
    <xf fontId="240" fillId="0" borderId="88" numFmtId="164" xfId="4618" applyFont="1" applyBorder="1"/>
    <xf fontId="262" fillId="134" borderId="117" numFmtId="164" xfId="4612" applyFont="1" applyFill="1" applyBorder="1" applyAlignment="1">
      <alignment horizontal="center" vertical="center" wrapText="1"/>
    </xf>
    <xf fontId="262" fillId="134" borderId="65" numFmtId="164" xfId="4612" applyFont="1" applyFill="1" applyBorder="1" applyAlignment="1">
      <alignment horizontal="center" vertical="center" wrapText="1"/>
    </xf>
    <xf fontId="228" fillId="134" borderId="117" numFmtId="10" xfId="3924" applyNumberFormat="1" applyFont="1" applyFill="1" applyBorder="1" applyAlignment="1">
      <alignment horizontal="center" vertical="center" wrapText="1"/>
    </xf>
    <xf fontId="0" fillId="0" borderId="0" numFmtId="0" xfId="0"/>
    <xf fontId="297" fillId="0" borderId="0" numFmtId="164" xfId="4612" applyFont="1"/>
    <xf fontId="0" fillId="130" borderId="0" numFmtId="164" xfId="0" applyNumberFormat="1" applyFill="1"/>
    <xf fontId="11" fillId="0" borderId="0" numFmtId="0" xfId="4619"/>
    <xf fontId="275" fillId="136" borderId="88" numFmtId="164" xfId="4612" applyFont="1" applyFill="1" applyBorder="1" applyAlignment="1">
      <alignment horizontal="right" vertical="top"/>
    </xf>
    <xf fontId="283" fillId="132" borderId="0" numFmtId="164" xfId="0" applyNumberFormat="1" applyFont="1" applyFill="1"/>
    <xf fontId="272" fillId="0" borderId="0" numFmtId="208" xfId="0" applyNumberFormat="1" applyFont="1" applyFill="1" applyBorder="1"/>
    <xf fontId="272" fillId="0" borderId="0" numFmtId="0" xfId="4616" applyFill="1"/>
    <xf fontId="272" fillId="0" borderId="134" numFmtId="0" xfId="4616" applyNumberFormat="1" applyFont="1" applyFill="1" applyBorder="1" applyAlignment="1">
      <alignment vertical="top"/>
    </xf>
    <xf fontId="275" fillId="0" borderId="134" numFmtId="285" xfId="4616" applyNumberFormat="1" applyFont="1" applyFill="1" applyBorder="1" applyAlignment="1">
      <alignment horizontal="right" vertical="top"/>
    </xf>
    <xf fontId="272" fillId="0" borderId="134" numFmtId="285" xfId="4616" applyNumberFormat="1" applyFont="1" applyFill="1" applyBorder="1" applyAlignment="1">
      <alignment horizontal="right" vertical="top"/>
    </xf>
    <xf fontId="272" fillId="0" borderId="135" numFmtId="285" xfId="4616" applyNumberFormat="1" applyFont="1" applyFill="1" applyBorder="1" applyAlignment="1">
      <alignment horizontal="right" vertical="top"/>
    </xf>
    <xf fontId="272" fillId="0" borderId="135" numFmtId="0" xfId="4616" applyNumberFormat="1" applyFont="1" applyFill="1" applyBorder="1" applyAlignment="1">
      <alignment horizontal="right" vertical="top"/>
    </xf>
    <xf fontId="272" fillId="0" borderId="134" numFmtId="0" xfId="4616" applyNumberFormat="1" applyFont="1" applyFill="1" applyBorder="1" applyAlignment="1">
      <alignment horizontal="right" vertical="top"/>
    </xf>
    <xf fontId="272" fillId="0" borderId="135" numFmtId="278" xfId="4616" applyNumberFormat="1" applyFont="1" applyFill="1" applyBorder="1" applyAlignment="1">
      <alignment horizontal="right" vertical="top"/>
    </xf>
    <xf fontId="272" fillId="0" borderId="134" numFmtId="278" xfId="4616" applyNumberFormat="1" applyFont="1" applyFill="1" applyBorder="1" applyAlignment="1">
      <alignment horizontal="right" vertical="top"/>
    </xf>
    <xf fontId="275" fillId="0" borderId="134" numFmtId="0" xfId="4616" applyNumberFormat="1" applyFont="1" applyFill="1" applyBorder="1" applyAlignment="1">
      <alignment horizontal="right" vertical="top"/>
    </xf>
    <xf fontId="49" fillId="0" borderId="88" numFmtId="0" xfId="3008" applyFont="1" applyBorder="1" applyAlignment="1">
      <alignment horizontal="center" vertical="center"/>
    </xf>
    <xf fontId="49" fillId="0" borderId="0" numFmtId="164" xfId="3008" applyNumberFormat="1" applyFont="1" applyAlignment="1">
      <alignment vertical="center"/>
    </xf>
    <xf fontId="0" fillId="0" borderId="0" numFmtId="286" xfId="0" applyNumberFormat="1"/>
    <xf fontId="351" fillId="0" borderId="0" numFmtId="0" xfId="0" applyFont="1"/>
    <xf fontId="309" fillId="148" borderId="5" numFmtId="164" xfId="0" applyNumberFormat="1" applyFont="1" applyFill="1" applyBorder="1" applyAlignment="1">
      <alignment horizontal="left" vertical="top" wrapText="1"/>
    </xf>
    <xf fontId="309" fillId="148" borderId="5" numFmtId="4" xfId="0" applyNumberFormat="1" applyFont="1" applyFill="1" applyBorder="1" applyAlignment="1">
      <alignment horizontal="left" vertical="top" wrapText="1"/>
    </xf>
    <xf fontId="312" fillId="148" borderId="118" numFmtId="4" xfId="3010" applyNumberFormat="1" applyFont="1" applyFill="1" applyBorder="1" applyAlignment="1">
      <alignment horizontal="center" vertical="center"/>
    </xf>
    <xf fontId="310" fillId="128" borderId="143" numFmtId="4" xfId="4615" applyNumberFormat="1" applyFont="1" applyFill="1" applyBorder="1" applyAlignment="1">
      <alignment horizontal="center" vertical="center"/>
    </xf>
    <xf fontId="0" fillId="0" borderId="0" numFmtId="0" xfId="0"/>
    <xf fontId="259" fillId="0" borderId="2" numFmtId="164" xfId="4612" applyFont="1" applyFill="1" applyBorder="1" applyAlignment="1">
      <alignment vertical="center"/>
    </xf>
    <xf fontId="259" fillId="0" borderId="72" numFmtId="164" xfId="4612" applyFont="1" applyFill="1" applyBorder="1" applyAlignment="1">
      <alignment vertical="center"/>
    </xf>
    <xf fontId="49" fillId="0" borderId="0" numFmtId="0" xfId="3008" applyFont="1" applyAlignment="1">
      <alignment vertical="center" wrapText="1"/>
    </xf>
    <xf fontId="27" fillId="0" borderId="0" numFmtId="0" xfId="4626" applyFont="1"/>
    <xf fontId="27" fillId="128" borderId="0" numFmtId="0" xfId="4626" applyFont="1" applyFill="1" applyBorder="1"/>
    <xf fontId="11" fillId="0" borderId="0" numFmtId="0" xfId="4626"/>
    <xf fontId="27" fillId="0" borderId="0" numFmtId="0" xfId="4626" applyFont="1" applyBorder="1"/>
    <xf fontId="27" fillId="0" borderId="0" numFmtId="0" xfId="4626" applyFont="1" applyBorder="1" applyAlignment="1">
      <alignment wrapText="1"/>
    </xf>
    <xf fontId="27" fillId="0" borderId="0" numFmtId="0" xfId="4626" applyFont="1" applyFill="1" applyBorder="1"/>
    <xf fontId="27" fillId="128" borderId="0" numFmtId="0" xfId="4626" applyFont="1" applyFill="1" applyBorder="1" applyAlignment="1">
      <alignment horizontal="right" wrapText="1"/>
    </xf>
    <xf fontId="16" fillId="0" borderId="8" numFmtId="166" xfId="3924" applyNumberFormat="1" applyFont="1" applyFill="1" applyBorder="1"/>
    <xf fontId="68" fillId="0" borderId="0" numFmtId="0" xfId="0" applyFont="1" applyAlignment="1">
      <alignment vertical="center"/>
    </xf>
    <xf fontId="355" fillId="0" borderId="0" numFmtId="0" xfId="0" applyFont="1"/>
    <xf fontId="353" fillId="0" borderId="88" numFmtId="0" xfId="0" applyFont="1" applyBorder="1" applyAlignment="1">
      <alignment horizontal="center" vertical="center" wrapText="1"/>
    </xf>
    <xf fontId="353" fillId="0" borderId="88" numFmtId="16" xfId="0" applyNumberFormat="1" applyFont="1" applyBorder="1" applyAlignment="1">
      <alignment horizontal="center" vertical="center" wrapText="1"/>
    </xf>
    <xf fontId="0" fillId="133" borderId="0" numFmtId="0" xfId="0" applyFill="1"/>
    <xf fontId="357" fillId="0" borderId="0" numFmtId="0" xfId="0" applyFont="1"/>
    <xf fontId="358" fillId="0" borderId="0" numFmtId="0" xfId="0" applyFont="1"/>
    <xf fontId="0" fillId="149" borderId="146" numFmtId="0" xfId="0" applyNumberFormat="1" applyFont="1" applyFill="1" applyBorder="1" applyAlignment="1">
      <alignment horizontal="center" vertical="center" wrapText="1"/>
    </xf>
    <xf fontId="356" fillId="0" borderId="146" numFmtId="0" xfId="0" applyNumberFormat="1" applyFont="1" applyBorder="1" applyAlignment="1">
      <alignment horizontal="left" wrapText="1"/>
    </xf>
    <xf fontId="356" fillId="0" borderId="146" numFmtId="285" xfId="0" applyNumberFormat="1" applyFont="1" applyBorder="1" applyAlignment="1">
      <alignment horizontal="right" wrapText="1"/>
    </xf>
    <xf fontId="356" fillId="0" borderId="146" numFmtId="0" xfId="0" applyNumberFormat="1" applyFont="1" applyBorder="1" applyAlignment="1">
      <alignment horizontal="right" wrapText="1"/>
    </xf>
    <xf fontId="356" fillId="0" borderId="146" numFmtId="278" xfId="0" applyNumberFormat="1" applyFont="1" applyBorder="1" applyAlignment="1">
      <alignment horizontal="right" wrapText="1"/>
    </xf>
    <xf fontId="356" fillId="0" borderId="146" numFmtId="3" xfId="0" applyNumberFormat="1" applyFont="1" applyBorder="1" applyAlignment="1">
      <alignment horizontal="right" wrapText="1"/>
    </xf>
    <xf fontId="356" fillId="0" borderId="146" numFmtId="4" xfId="0" applyNumberFormat="1" applyFont="1" applyBorder="1" applyAlignment="1">
      <alignment horizontal="right" wrapText="1"/>
    </xf>
    <xf fontId="356" fillId="0" borderId="146" numFmtId="209" xfId="0" applyNumberFormat="1" applyFont="1" applyBorder="1" applyAlignment="1">
      <alignment horizontal="right" wrapText="1"/>
    </xf>
    <xf fontId="356" fillId="0" borderId="146" numFmtId="208" xfId="0" applyNumberFormat="1" applyFont="1" applyBorder="1" applyAlignment="1">
      <alignment horizontal="right" wrapText="1"/>
    </xf>
    <xf fontId="356" fillId="0" borderId="146" numFmtId="288" xfId="0" applyNumberFormat="1" applyFont="1" applyBorder="1" applyAlignment="1">
      <alignment horizontal="right" wrapText="1"/>
    </xf>
    <xf fontId="356" fillId="0" borderId="146" numFmtId="207" xfId="0" applyNumberFormat="1" applyFont="1" applyBorder="1" applyAlignment="1">
      <alignment horizontal="right" wrapText="1"/>
    </xf>
    <xf fontId="356" fillId="0" borderId="146" numFmtId="195" xfId="0" applyNumberFormat="1" applyFont="1" applyBorder="1" applyAlignment="1">
      <alignment horizontal="right" wrapText="1"/>
    </xf>
    <xf fontId="356" fillId="0" borderId="146" numFmtId="1" xfId="0" applyNumberFormat="1" applyFont="1" applyBorder="1" applyAlignment="1">
      <alignment horizontal="right" wrapText="1"/>
    </xf>
    <xf fontId="356" fillId="0" borderId="146" numFmtId="2" xfId="0" applyNumberFormat="1" applyFont="1" applyBorder="1" applyAlignment="1">
      <alignment horizontal="right" wrapText="1"/>
    </xf>
    <xf fontId="356" fillId="133" borderId="146" numFmtId="0" xfId="0" applyNumberFormat="1" applyFont="1" applyFill="1" applyBorder="1" applyAlignment="1">
      <alignment horizontal="left" wrapText="1"/>
    </xf>
    <xf fontId="356" fillId="133" borderId="146" numFmtId="285" xfId="0" applyNumberFormat="1" applyFont="1" applyFill="1" applyBorder="1" applyAlignment="1">
      <alignment horizontal="right" wrapText="1"/>
    </xf>
    <xf fontId="356" fillId="133" borderId="146" numFmtId="0" xfId="0" applyNumberFormat="1" applyFont="1" applyFill="1" applyBorder="1" applyAlignment="1">
      <alignment horizontal="right" wrapText="1"/>
    </xf>
    <xf fontId="0" fillId="0" borderId="0" numFmtId="285" xfId="0" applyNumberFormat="1"/>
    <xf fontId="6" fillId="0" borderId="0" numFmtId="0" xfId="0" applyFont="1"/>
    <xf fontId="0" fillId="0" borderId="0" numFmtId="278" xfId="0" applyNumberFormat="1"/>
    <xf fontId="356" fillId="130" borderId="146" numFmtId="278" xfId="0" applyNumberFormat="1" applyFont="1" applyFill="1" applyBorder="1" applyAlignment="1">
      <alignment horizontal="right" wrapText="1"/>
    </xf>
    <xf fontId="261" fillId="0" borderId="0" numFmtId="0" xfId="3148" applyFont="1" applyFill="1" applyAlignment="1">
      <alignment horizontal="right"/>
    </xf>
    <xf fontId="261" fillId="0" borderId="0" numFmtId="0" xfId="3148" applyFont="1" applyFill="1"/>
    <xf fontId="260" fillId="0" borderId="0" numFmtId="0" xfId="3148" applyFont="1" applyFill="1"/>
    <xf fontId="49" fillId="0" borderId="78" numFmtId="0" xfId="3148" applyFont="1" applyFill="1" applyBorder="1" applyAlignment="1">
      <alignment horizontal="center" vertical="center" wrapText="1"/>
    </xf>
    <xf fontId="49" fillId="0" borderId="108" numFmtId="0" xfId="3148" applyFont="1" applyFill="1" applyBorder="1" applyAlignment="1">
      <alignment horizontal="center" vertical="center" wrapText="1"/>
    </xf>
    <xf fontId="49" fillId="0" borderId="149" numFmtId="0" xfId="3148" applyFont="1" applyFill="1" applyBorder="1" applyAlignment="1">
      <alignment horizontal="center" wrapText="1"/>
    </xf>
    <xf fontId="68" fillId="0" borderId="149" numFmtId="0" xfId="3148" applyFont="1" applyFill="1" applyBorder="1" applyAlignment="1">
      <alignment horizontal="center" wrapText="1"/>
    </xf>
    <xf fontId="49" fillId="0" borderId="150" numFmtId="0" xfId="3148" applyFont="1" applyFill="1" applyBorder="1" applyAlignment="1">
      <alignment horizontal="center" wrapText="1"/>
    </xf>
    <xf fontId="49" fillId="0" borderId="151" numFmtId="0" xfId="3148" applyFont="1" applyFill="1" applyBorder="1" applyAlignment="1">
      <alignment horizontal="center" wrapText="1"/>
    </xf>
    <xf fontId="49" fillId="0" borderId="130" numFmtId="0" xfId="3148" applyFont="1" applyFill="1" applyBorder="1" applyAlignment="1">
      <alignment horizontal="center" vertical="center" wrapText="1"/>
    </xf>
    <xf fontId="49" fillId="0" borderId="101" numFmtId="0" xfId="3148" applyFont="1" applyFill="1" applyBorder="1" applyAlignment="1">
      <alignment horizontal="center" vertical="center" wrapText="1"/>
    </xf>
    <xf fontId="68" fillId="0" borderId="101" numFmtId="271" xfId="4302" applyFont="1" applyFill="1" applyBorder="1" applyAlignment="1">
      <alignment horizontal="center" vertical="center" wrapText="1"/>
    </xf>
    <xf fontId="49" fillId="0" borderId="101" numFmtId="271" xfId="4302" applyFont="1" applyFill="1" applyBorder="1" applyAlignment="1">
      <alignment horizontal="center" vertical="center" wrapText="1"/>
    </xf>
    <xf fontId="260" fillId="0" borderId="137" numFmtId="49" xfId="3148" applyNumberFormat="1" applyFont="1" applyFill="1" applyBorder="1" applyAlignment="1">
      <alignment horizontal="center"/>
    </xf>
    <xf fontId="68" fillId="0" borderId="138" numFmtId="0" xfId="3148" applyFont="1" applyFill="1" applyBorder="1" applyAlignment="1">
      <alignment wrapText="1"/>
    </xf>
    <xf fontId="68" fillId="0" borderId="138" numFmtId="271" xfId="4302" applyFont="1" applyFill="1" applyBorder="1" applyAlignment="1">
      <alignment vertical="center" wrapText="1"/>
    </xf>
    <xf fontId="68" fillId="0" borderId="138" numFmtId="208" xfId="3148" applyNumberFormat="1" applyFont="1" applyFill="1" applyBorder="1" applyAlignment="1">
      <alignment vertical="center" wrapText="1"/>
    </xf>
    <xf fontId="68" fillId="0" borderId="138" numFmtId="0" xfId="3148" applyFont="1" applyFill="1" applyBorder="1" applyAlignment="1">
      <alignment vertical="center" wrapText="1"/>
    </xf>
    <xf fontId="68" fillId="0" borderId="138" numFmtId="3" xfId="3148" applyNumberFormat="1" applyFont="1" applyFill="1" applyBorder="1" applyAlignment="1">
      <alignment vertical="center" wrapText="1"/>
    </xf>
    <xf fontId="68" fillId="0" borderId="138" numFmtId="280" xfId="3148" applyNumberFormat="1" applyFont="1" applyFill="1" applyBorder="1" applyAlignment="1">
      <alignment vertical="center" wrapText="1"/>
    </xf>
    <xf fontId="260" fillId="0" borderId="0" numFmtId="4" xfId="3148" applyNumberFormat="1" applyFont="1" applyFill="1"/>
    <xf fontId="261" fillId="0" borderId="105" numFmtId="49" xfId="3148" applyNumberFormat="1" applyFont="1" applyFill="1" applyBorder="1" applyAlignment="1">
      <alignment horizontal="center"/>
    </xf>
    <xf fontId="49" fillId="0" borderId="146" numFmtId="0" xfId="3148" applyFont="1" applyFill="1" applyBorder="1" applyAlignment="1">
      <alignment horizontal="center" wrapText="1"/>
    </xf>
    <xf fontId="49" fillId="0" borderId="146" numFmtId="271" xfId="4302" applyFont="1" applyFill="1" applyBorder="1" applyAlignment="1">
      <alignment horizontal="center" wrapText="1"/>
    </xf>
    <xf fontId="49" fillId="0" borderId="146" numFmtId="289" xfId="4302" applyNumberFormat="1" applyFont="1" applyFill="1" applyBorder="1" applyAlignment="1">
      <alignment horizontal="center" wrapText="1"/>
    </xf>
    <xf fontId="49" fillId="0" borderId="138" numFmtId="4" xfId="3148" applyNumberFormat="1" applyFont="1" applyFill="1" applyBorder="1" applyAlignment="1">
      <alignment vertical="center" wrapText="1"/>
    </xf>
    <xf fontId="49" fillId="0" borderId="138" numFmtId="208" xfId="3148" applyNumberFormat="1" applyFont="1" applyFill="1" applyBorder="1" applyAlignment="1">
      <alignment vertical="center" wrapText="1"/>
    </xf>
    <xf fontId="49" fillId="0" borderId="146" numFmtId="279" xfId="3148" applyNumberFormat="1" applyFont="1" applyFill="1" applyBorder="1"/>
    <xf fontId="49" fillId="0" borderId="146" numFmtId="2" xfId="3148" applyNumberFormat="1" applyFont="1" applyFill="1" applyBorder="1" applyAlignment="1">
      <alignment wrapText="1"/>
    </xf>
    <xf fontId="49" fillId="0" borderId="146" numFmtId="207" xfId="3148" applyNumberFormat="1" applyFont="1" applyFill="1" applyBorder="1" applyAlignment="1">
      <alignment wrapText="1"/>
    </xf>
    <xf fontId="49" fillId="0" borderId="146" numFmtId="208" xfId="3148" applyNumberFormat="1" applyFont="1" applyFill="1" applyBorder="1" applyAlignment="1">
      <alignment wrapText="1"/>
    </xf>
    <xf fontId="49" fillId="0" borderId="146" numFmtId="3" xfId="3148" applyNumberFormat="1" applyFont="1" applyFill="1" applyBorder="1" applyAlignment="1">
      <alignment wrapText="1"/>
    </xf>
    <xf fontId="49" fillId="0" borderId="146" numFmtId="0" xfId="3148" applyFont="1" applyFill="1" applyBorder="1" applyAlignment="1">
      <alignment wrapText="1"/>
    </xf>
    <xf fontId="49" fillId="0" borderId="146" numFmtId="280" xfId="3148" applyNumberFormat="1" applyFont="1" applyFill="1" applyBorder="1" applyAlignment="1">
      <alignment wrapText="1"/>
    </xf>
    <xf fontId="49" fillId="0" borderId="146" numFmtId="3" xfId="3148" applyNumberFormat="1" applyFont="1" applyFill="1" applyBorder="1"/>
    <xf fontId="49" fillId="0" borderId="118" numFmtId="3" xfId="3148" applyNumberFormat="1" applyFont="1" applyFill="1" applyBorder="1"/>
    <xf fontId="49" fillId="0" borderId="146" numFmtId="0" xfId="3148" applyFont="1" applyFill="1" applyBorder="1" applyAlignment="1">
      <alignment horizontal="center"/>
    </xf>
    <xf fontId="49" fillId="0" borderId="146" numFmtId="0" xfId="3148" applyFont="1" applyFill="1" applyBorder="1"/>
    <xf fontId="49" fillId="0" borderId="146" numFmtId="280" xfId="3148" applyNumberFormat="1" applyFont="1" applyFill="1" applyBorder="1"/>
    <xf fontId="68" fillId="0" borderId="138" numFmtId="4" xfId="3148" applyNumberFormat="1" applyFont="1" applyFill="1" applyBorder="1" applyAlignment="1">
      <alignment vertical="center" wrapText="1"/>
    </xf>
    <xf fontId="260" fillId="0" borderId="105" numFmtId="49" xfId="3148" applyNumberFormat="1" applyFont="1" applyFill="1" applyBorder="1" applyAlignment="1">
      <alignment horizontal="center"/>
    </xf>
    <xf fontId="68" fillId="0" borderId="146" numFmtId="0" xfId="3148" applyFont="1" applyFill="1" applyBorder="1" applyAlignment="1">
      <alignment wrapText="1"/>
    </xf>
    <xf fontId="68" fillId="0" borderId="146" numFmtId="271" xfId="4302" applyFont="1" applyFill="1" applyBorder="1" applyAlignment="1">
      <alignment wrapText="1"/>
    </xf>
    <xf fontId="68" fillId="0" borderId="146" numFmtId="279" xfId="3148" applyNumberFormat="1" applyFont="1" applyFill="1" applyBorder="1"/>
    <xf fontId="68" fillId="0" borderId="146" numFmtId="3" xfId="3148" applyNumberFormat="1" applyFont="1" applyFill="1" applyBorder="1"/>
    <xf fontId="68" fillId="0" borderId="146" numFmtId="3" xfId="3148" applyNumberFormat="1" applyFont="1" applyFill="1" applyBorder="1" applyAlignment="1">
      <alignment wrapText="1"/>
    </xf>
    <xf fontId="261" fillId="0" borderId="0" numFmtId="164" xfId="3148" applyNumberFormat="1" applyFont="1" applyFill="1"/>
    <xf fontId="260" fillId="0" borderId="146" numFmtId="208" xfId="3148" applyNumberFormat="1" applyFont="1" applyFill="1" applyBorder="1"/>
    <xf fontId="68" fillId="0" borderId="146" numFmtId="0" xfId="3148" applyFont="1" applyFill="1" applyBorder="1"/>
    <xf fontId="49" fillId="0" borderId="146" numFmtId="2" xfId="3148" applyNumberFormat="1" applyFont="1" applyFill="1" applyBorder="1"/>
    <xf fontId="68" fillId="0" borderId="146" numFmtId="280" xfId="3148" applyNumberFormat="1" applyFont="1" applyFill="1" applyBorder="1"/>
    <xf fontId="68" fillId="0" borderId="118" numFmtId="3" xfId="3148" applyNumberFormat="1" applyFont="1" applyFill="1" applyBorder="1"/>
    <xf fontId="261" fillId="0" borderId="146" numFmtId="282" xfId="3148" applyNumberFormat="1" applyFont="1" applyFill="1" applyBorder="1"/>
    <xf fontId="261" fillId="0" borderId="0" numFmtId="4" xfId="3148" applyNumberFormat="1" applyFont="1" applyFill="1"/>
    <xf fontId="49" fillId="0" borderId="146" numFmtId="271" xfId="4302" applyFont="1" applyFill="1" applyBorder="1" applyAlignment="1">
      <alignment horizontal="center"/>
    </xf>
    <xf fontId="261" fillId="0" borderId="146" numFmtId="296" xfId="3148" applyNumberFormat="1" applyFont="1" applyFill="1" applyBorder="1"/>
    <xf fontId="261" fillId="0" borderId="0" numFmtId="279" xfId="3148" applyNumberFormat="1" applyFont="1" applyFill="1"/>
    <xf fontId="49" fillId="0" borderId="146" numFmtId="296" xfId="3148" applyNumberFormat="1" applyFont="1" applyFill="1" applyBorder="1"/>
    <xf fontId="68" fillId="0" borderId="146" numFmtId="271" xfId="4302" applyFont="1" applyFill="1" applyBorder="1" applyAlignment="1">
      <alignment vertical="center" wrapText="1"/>
    </xf>
    <xf fontId="49" fillId="0" borderId="146" numFmtId="4" xfId="3148" applyNumberFormat="1" applyFont="1" applyFill="1" applyBorder="1"/>
    <xf fontId="68" fillId="0" borderId="105" numFmtId="3" xfId="3148" applyNumberFormat="1" applyFont="1" applyFill="1" applyBorder="1"/>
    <xf fontId="49" fillId="0" borderId="105" numFmtId="3" xfId="3148" applyNumberFormat="1" applyFont="1" applyFill="1" applyBorder="1"/>
    <xf fontId="261" fillId="0" borderId="102" numFmtId="49" xfId="3148" applyNumberFormat="1" applyFont="1" applyFill="1" applyBorder="1" applyAlignment="1">
      <alignment horizontal="center"/>
    </xf>
    <xf fontId="49" fillId="0" borderId="147" numFmtId="0" xfId="3148" applyFont="1" applyFill="1" applyBorder="1" applyAlignment="1">
      <alignment horizontal="center" wrapText="1"/>
    </xf>
    <xf fontId="49" fillId="0" borderId="147" numFmtId="271" xfId="4302" applyFont="1" applyFill="1" applyBorder="1" applyAlignment="1">
      <alignment horizontal="center" wrapText="1"/>
    </xf>
    <xf fontId="49" fillId="0" borderId="147" numFmtId="280" xfId="3148" applyNumberFormat="1" applyFont="1" applyFill="1" applyBorder="1" applyAlignment="1">
      <alignment wrapText="1"/>
    </xf>
    <xf fontId="49" fillId="0" borderId="147" numFmtId="0" xfId="3148" applyFont="1" applyFill="1" applyBorder="1"/>
    <xf fontId="49" fillId="0" borderId="147" numFmtId="2" xfId="3148" applyNumberFormat="1" applyFont="1" applyFill="1" applyBorder="1"/>
    <xf fontId="49" fillId="0" borderId="147" numFmtId="279" xfId="3148" applyNumberFormat="1" applyFont="1" applyFill="1" applyBorder="1"/>
    <xf fontId="49" fillId="0" borderId="147" numFmtId="3" xfId="3148" applyNumberFormat="1" applyFont="1" applyFill="1" applyBorder="1" applyAlignment="1">
      <alignment wrapText="1"/>
    </xf>
    <xf fontId="49" fillId="0" borderId="147" numFmtId="3" xfId="3148" applyNumberFormat="1" applyFont="1" applyFill="1" applyBorder="1"/>
    <xf fontId="49" fillId="0" borderId="119" numFmtId="3" xfId="3148" applyNumberFormat="1" applyFont="1" applyFill="1" applyBorder="1"/>
    <xf fontId="49" fillId="0" borderId="102" numFmtId="3" xfId="3148" applyNumberFormat="1" applyFont="1" applyFill="1" applyBorder="1"/>
    <xf fontId="49" fillId="0" borderId="0" numFmtId="0" xfId="3148" applyFont="1" applyFill="1"/>
    <xf fontId="49" fillId="0" borderId="0" numFmtId="271" xfId="4302" applyFont="1" applyFill="1"/>
    <xf fontId="68" fillId="0" borderId="0" numFmtId="3" xfId="3148" applyNumberFormat="1" applyFont="1" applyFill="1"/>
    <xf fontId="49" fillId="0" borderId="0" numFmtId="3" xfId="3148" applyNumberFormat="1" applyFont="1" applyFill="1"/>
    <xf fontId="260" fillId="0" borderId="130" numFmtId="0" xfId="3148" applyFont="1" applyFill="1" applyBorder="1" applyAlignment="1">
      <alignment horizontal="right"/>
    </xf>
    <xf fontId="68" fillId="0" borderId="101" numFmtId="0" xfId="3148" applyFont="1" applyFill="1" applyBorder="1"/>
    <xf fontId="68" fillId="0" borderId="101" numFmtId="271" xfId="4302" applyFont="1" applyFill="1" applyBorder="1"/>
    <xf fontId="68" fillId="0" borderId="101" numFmtId="164" xfId="4302" applyNumberFormat="1" applyFont="1" applyFill="1" applyBorder="1"/>
    <xf fontId="68" fillId="0" borderId="101" numFmtId="4" xfId="3148" applyNumberFormat="1" applyFont="1" applyFill="1" applyBorder="1"/>
    <xf fontId="68" fillId="0" borderId="101" numFmtId="208" xfId="3148" applyNumberFormat="1" applyFont="1" applyFill="1" applyBorder="1"/>
    <xf fontId="68" fillId="0" borderId="101" numFmtId="164" xfId="4301" applyNumberFormat="1" applyFont="1" applyFill="1" applyBorder="1"/>
    <xf fontId="68" fillId="0" borderId="101" numFmtId="3" xfId="3148" applyNumberFormat="1" applyFont="1" applyFill="1" applyBorder="1"/>
    <xf fontId="260" fillId="0" borderId="0" numFmtId="271" xfId="4302" applyFont="1" applyFill="1"/>
    <xf fontId="260" fillId="0" borderId="0" numFmtId="291" xfId="4302" applyNumberFormat="1" applyFont="1" applyFill="1"/>
    <xf fontId="49" fillId="0" borderId="0" numFmtId="164" xfId="4301" applyNumberFormat="1" applyFont="1" applyFill="1"/>
    <xf fontId="68" fillId="0" borderId="0" numFmtId="0" xfId="3148" applyFont="1" applyFill="1"/>
    <xf fontId="261" fillId="0" borderId="0" numFmtId="291" xfId="3148" applyNumberFormat="1" applyFont="1" applyFill="1"/>
    <xf fontId="68" fillId="0" borderId="138" numFmtId="291" xfId="4302" applyNumberFormat="1" applyFont="1" applyFill="1" applyBorder="1" applyAlignment="1">
      <alignment vertical="center" wrapText="1"/>
    </xf>
    <xf fontId="68" fillId="0" borderId="138" numFmtId="285" xfId="3148" applyNumberFormat="1" applyFont="1" applyFill="1" applyBorder="1" applyAlignment="1">
      <alignment wrapText="1"/>
    </xf>
    <xf fontId="68" fillId="0" borderId="138" numFmtId="3" xfId="3148" applyNumberFormat="1" applyFont="1" applyFill="1" applyBorder="1" applyAlignment="1">
      <alignment wrapText="1"/>
    </xf>
    <xf fontId="68" fillId="0" borderId="138" numFmtId="280" xfId="3148" applyNumberFormat="1" applyFont="1" applyFill="1" applyBorder="1" applyAlignment="1">
      <alignment wrapText="1"/>
    </xf>
    <xf fontId="49" fillId="0" borderId="146" numFmtId="285" xfId="3148" applyNumberFormat="1" applyFont="1" applyFill="1" applyBorder="1" applyAlignment="1">
      <alignment wrapText="1"/>
    </xf>
    <xf fontId="68" fillId="0" borderId="146" numFmtId="297" xfId="3148" applyNumberFormat="1" applyFont="1" applyFill="1" applyBorder="1"/>
    <xf fontId="260" fillId="0" borderId="146" numFmtId="0" xfId="3148" applyFont="1" applyFill="1" applyBorder="1"/>
    <xf fontId="49" fillId="0" borderId="146" numFmtId="297" xfId="3148" applyNumberFormat="1" applyFont="1" applyFill="1" applyBorder="1"/>
    <xf fontId="49" fillId="0" borderId="146" numFmtId="282" xfId="3148" applyNumberFormat="1" applyFont="1" applyFill="1" applyBorder="1"/>
    <xf fontId="68" fillId="0" borderId="101" numFmtId="286" xfId="3148" applyNumberFormat="1" applyFont="1" applyFill="1" applyBorder="1"/>
    <xf fontId="68" fillId="0" borderId="101" numFmtId="285" xfId="3148" applyNumberFormat="1" applyFont="1" applyFill="1" applyBorder="1"/>
    <xf fontId="68" fillId="0" borderId="87" numFmtId="3" xfId="3148" applyNumberFormat="1" applyFont="1" applyFill="1" applyBorder="1"/>
    <xf fontId="260" fillId="0" borderId="0" numFmtId="208" xfId="3148" applyNumberFormat="1" applyFont="1" applyFill="1"/>
    <xf fontId="260" fillId="0" borderId="0" numFmtId="0" xfId="3148" applyFont="1" applyFill="1" applyBorder="1" applyAlignment="1">
      <alignment horizontal="right"/>
    </xf>
    <xf fontId="68" fillId="0" borderId="0" numFmtId="0" xfId="3148" applyFont="1" applyFill="1" applyBorder="1"/>
    <xf fontId="68" fillId="0" borderId="0" numFmtId="4" xfId="3148" applyNumberFormat="1" applyFont="1" applyFill="1" applyBorder="1"/>
    <xf fontId="68" fillId="0" borderId="0" numFmtId="280" xfId="3148" applyNumberFormat="1" applyFont="1" applyFill="1" applyBorder="1"/>
    <xf fontId="68" fillId="0" borderId="0" numFmtId="3" xfId="3148" applyNumberFormat="1" applyFont="1" applyFill="1" applyBorder="1"/>
    <xf fontId="260" fillId="0" borderId="0" numFmtId="164" xfId="3148" applyNumberFormat="1" applyFont="1" applyFill="1"/>
    <xf fontId="68" fillId="0" borderId="138" numFmtId="4" xfId="3148" applyNumberFormat="1" applyFont="1" applyFill="1" applyBorder="1" applyAlignment="1">
      <alignment wrapText="1"/>
    </xf>
    <xf fontId="68" fillId="0" borderId="101" numFmtId="164" xfId="3148" applyNumberFormat="1" applyFont="1" applyFill="1" applyBorder="1"/>
    <xf fontId="68" fillId="0" borderId="0" numFmtId="271" xfId="4302" applyFont="1" applyFill="1" applyBorder="1"/>
    <xf fontId="68" fillId="0" borderId="0" numFmtId="285" xfId="3148" applyNumberFormat="1" applyFont="1" applyFill="1" applyBorder="1"/>
    <xf fontId="68" fillId="0" borderId="0" numFmtId="164" xfId="4301" applyNumberFormat="1" applyFont="1" applyFill="1" applyBorder="1"/>
    <xf fontId="68" fillId="0" borderId="138" numFmtId="2" xfId="3148" applyNumberFormat="1" applyFont="1" applyFill="1" applyBorder="1" applyAlignment="1">
      <alignment wrapText="1"/>
    </xf>
    <xf fontId="68" fillId="0" borderId="101" numFmtId="291" xfId="4302" applyNumberFormat="1" applyFont="1" applyFill="1" applyBorder="1"/>
    <xf fontId="68" fillId="0" borderId="101" numFmtId="278" xfId="3148" applyNumberFormat="1" applyFont="1" applyFill="1" applyBorder="1"/>
    <xf fontId="68" fillId="0" borderId="101" numFmtId="300" xfId="3148" applyNumberFormat="1" applyFont="1" applyFill="1" applyBorder="1"/>
    <xf fontId="68" fillId="0" borderId="101" numFmtId="280" xfId="3148" applyNumberFormat="1" applyFont="1" applyFill="1" applyBorder="1"/>
    <xf fontId="260" fillId="0" borderId="0" numFmtId="3" xfId="3148" applyNumberFormat="1" applyFont="1" applyFill="1"/>
    <xf fontId="261" fillId="0" borderId="0" numFmtId="271" xfId="4302" applyFont="1" applyFill="1"/>
    <xf fontId="261" fillId="0" borderId="0" numFmtId="3" xfId="3148" applyNumberFormat="1" applyFont="1" applyFill="1"/>
    <xf fontId="236" fillId="0" borderId="146" numFmtId="0" xfId="3148" applyFont="1" applyFill="1" applyBorder="1" applyAlignment="1">
      <alignment horizontal="center" vertical="center" wrapText="1"/>
    </xf>
    <xf fontId="236" fillId="0" borderId="0" numFmtId="0" xfId="3148" applyFont="1" applyFill="1" applyBorder="1" applyAlignment="1">
      <alignment horizontal="center" vertical="center" wrapText="1"/>
    </xf>
    <xf fontId="260" fillId="0" borderId="0" numFmtId="289" xfId="4302" applyNumberFormat="1" applyFont="1" applyFill="1"/>
    <xf fontId="233" fillId="0" borderId="146" numFmtId="0" xfId="3148" applyFont="1" applyFill="1" applyBorder="1" applyAlignment="1">
      <alignment horizontal="center" vertical="center" wrapText="1"/>
    </xf>
    <xf fontId="233" fillId="0" borderId="146" numFmtId="0" xfId="3148" applyFont="1" applyFill="1" applyBorder="1" applyAlignment="1">
      <alignment horizontal="center" vertical="center"/>
    </xf>
    <xf fontId="260" fillId="0" borderId="0" numFmtId="290" xfId="4302" applyNumberFormat="1" applyFont="1" applyFill="1"/>
    <xf fontId="236" fillId="0" borderId="146" numFmtId="291" xfId="3148" applyNumberFormat="1" applyFont="1" applyFill="1" applyBorder="1" applyAlignment="1">
      <alignment horizontal="center" vertical="center"/>
    </xf>
    <xf fontId="236" fillId="0" borderId="146" numFmtId="0" xfId="3148" applyFont="1" applyFill="1" applyBorder="1" applyAlignment="1">
      <alignment horizontal="center" vertical="center"/>
    </xf>
    <xf fontId="236" fillId="0" borderId="146" numFmtId="164" xfId="3148" applyNumberFormat="1" applyFont="1" applyFill="1" applyBorder="1" applyAlignment="1">
      <alignment horizontal="center" vertical="center"/>
    </xf>
    <xf fontId="233" fillId="0" borderId="146" numFmtId="290" xfId="4302" applyNumberFormat="1" applyFont="1" applyFill="1" applyBorder="1"/>
    <xf fontId="233" fillId="0" borderId="146" numFmtId="0" xfId="3148" applyFont="1" applyFill="1" applyBorder="1"/>
    <xf fontId="233" fillId="0" borderId="146" numFmtId="271" xfId="4302" applyFont="1" applyFill="1" applyBorder="1"/>
    <xf fontId="261" fillId="0" borderId="0" numFmtId="280" xfId="3148" applyNumberFormat="1" applyFont="1" applyFill="1"/>
    <xf fontId="257" fillId="0" borderId="146" numFmtId="0" xfId="3148" applyFont="1" applyFill="1" applyBorder="1" applyAlignment="1">
      <alignment horizontal="right"/>
    </xf>
    <xf fontId="257" fillId="0" borderId="146" numFmtId="290" xfId="4302" applyNumberFormat="1" applyFont="1" applyFill="1" applyBorder="1"/>
    <xf fontId="257" fillId="0" borderId="146" numFmtId="0" xfId="3148" applyFont="1" applyFill="1" applyBorder="1"/>
    <xf fontId="257" fillId="0" borderId="146" numFmtId="271" xfId="4302" applyFont="1" applyFill="1" applyBorder="1"/>
    <xf fontId="260" fillId="0" borderId="146" numFmtId="0" xfId="3148" applyFont="1" applyFill="1" applyBorder="1" applyAlignment="1">
      <alignment horizontal="center" vertical="center"/>
    </xf>
    <xf fontId="260" fillId="0" borderId="146" numFmtId="292" xfId="3148" applyNumberFormat="1" applyFont="1" applyFill="1" applyBorder="1" applyAlignment="1">
      <alignment horizontal="center" vertical="center"/>
    </xf>
    <xf fontId="261" fillId="0" borderId="146" numFmtId="290" xfId="3148" applyNumberFormat="1" applyFont="1" applyFill="1" applyBorder="1"/>
    <xf fontId="261" fillId="0" borderId="146" numFmtId="0" xfId="3148" applyFont="1" applyFill="1" applyBorder="1"/>
    <xf fontId="261" fillId="0" borderId="146" numFmtId="164" xfId="3148" applyNumberFormat="1" applyFont="1" applyFill="1" applyBorder="1"/>
    <xf fontId="309" fillId="128" borderId="146" numFmtId="0" xfId="0" applyFont="1" applyFill="1" applyBorder="1" applyAlignment="1">
      <alignment horizontal="left" vertical="top" wrapText="1"/>
    </xf>
    <xf fontId="309" fillId="128" borderId="146" numFmtId="164" xfId="0" applyNumberFormat="1" applyFont="1" applyFill="1" applyBorder="1" applyAlignment="1">
      <alignment horizontal="left" vertical="top" wrapText="1"/>
    </xf>
    <xf fontId="310" fillId="128" borderId="146" numFmtId="2" xfId="0" applyNumberFormat="1" applyFont="1" applyFill="1" applyBorder="1" applyAlignment="1">
      <alignment vertical="center" wrapText="1"/>
    </xf>
    <xf fontId="310" fillId="128" borderId="146" numFmtId="4" xfId="3010" applyNumberFormat="1" applyFont="1" applyFill="1" applyBorder="1" applyAlignment="1">
      <alignment horizontal="center" vertical="center"/>
    </xf>
    <xf fontId="312" fillId="128" borderId="146" numFmtId="4" xfId="3010" applyNumberFormat="1" applyFont="1" applyFill="1" applyBorder="1" applyAlignment="1">
      <alignment horizontal="center" vertical="center"/>
    </xf>
    <xf fontId="167" fillId="128" borderId="146" numFmtId="2" xfId="0" applyNumberFormat="1" applyFont="1" applyFill="1" applyBorder="1" applyAlignment="1">
      <alignment vertical="center" wrapText="1"/>
    </xf>
    <xf fontId="167" fillId="128" borderId="146" numFmtId="4" xfId="4615" applyNumberFormat="1" applyFont="1" applyFill="1" applyBorder="1" applyAlignment="1">
      <alignment horizontal="center" vertical="center"/>
    </xf>
    <xf fontId="314" fillId="128" borderId="146" numFmtId="2" xfId="0" applyNumberFormat="1" applyFont="1" applyFill="1" applyBorder="1" applyAlignment="1">
      <alignment horizontal="right" vertical="center" wrapText="1"/>
    </xf>
    <xf fontId="314" fillId="128" borderId="146" numFmtId="4" xfId="4615" applyNumberFormat="1" applyFont="1" applyFill="1" applyBorder="1" applyAlignment="1">
      <alignment horizontal="center" vertical="center"/>
    </xf>
    <xf fontId="167" fillId="128" borderId="153" numFmtId="4" xfId="4615" applyNumberFormat="1" applyFont="1" applyFill="1" applyBorder="1" applyAlignment="1">
      <alignment horizontal="center" vertical="center"/>
    </xf>
    <xf fontId="312" fillId="128" borderId="146" numFmtId="4" xfId="3010" applyNumberFormat="1" applyFont="1" applyFill="1" applyBorder="1" applyAlignment="1">
      <alignment horizontal="center" vertical="top"/>
    </xf>
    <xf fontId="167" fillId="128" borderId="146" numFmtId="2" xfId="3010" applyNumberFormat="1" applyFont="1" applyFill="1" applyBorder="1" applyAlignment="1">
      <alignment vertical="center" wrapText="1"/>
    </xf>
    <xf fontId="309" fillId="128" borderId="146" numFmtId="4" xfId="3010" applyNumberFormat="1" applyFont="1" applyFill="1" applyBorder="1" applyAlignment="1">
      <alignment horizontal="center" vertical="center"/>
    </xf>
    <xf fontId="317" fillId="128" borderId="146" numFmtId="4" xfId="3010" applyNumberFormat="1" applyFont="1" applyFill="1" applyBorder="1" applyAlignment="1">
      <alignment horizontal="center" vertical="center"/>
    </xf>
    <xf fontId="314" fillId="128" borderId="146" numFmtId="4" xfId="4083" applyNumberFormat="1" applyFont="1" applyFill="1" applyBorder="1" applyAlignment="1">
      <alignment horizontal="center" vertical="center"/>
    </xf>
    <xf fontId="314" fillId="128" borderId="146" numFmtId="4" xfId="3010" applyNumberFormat="1" applyFont="1" applyFill="1" applyBorder="1" applyAlignment="1">
      <alignment horizontal="center" vertical="center"/>
    </xf>
    <xf fontId="318" fillId="128" borderId="146" numFmtId="4" xfId="3010" applyNumberFormat="1" applyFont="1" applyFill="1" applyBorder="1" applyAlignment="1">
      <alignment horizontal="center" vertical="center"/>
    </xf>
    <xf fontId="310" fillId="128" borderId="146" numFmtId="4" xfId="4615" applyNumberFormat="1" applyFont="1" applyFill="1" applyBorder="1" applyAlignment="1">
      <alignment horizontal="center" vertical="center"/>
    </xf>
    <xf fontId="88" fillId="128" borderId="151" numFmtId="0" xfId="0" applyFont="1" applyFill="1" applyBorder="1" applyAlignment="1">
      <alignment horizontal="center" vertical="top"/>
    </xf>
    <xf fontId="310" fillId="128" borderId="149" numFmtId="2" xfId="0" applyNumberFormat="1" applyFont="1" applyFill="1" applyBorder="1" applyAlignment="1">
      <alignment horizontal="right" vertical="center" wrapText="1"/>
    </xf>
    <xf fontId="310" fillId="128" borderId="150" numFmtId="2" xfId="0" applyNumberFormat="1" applyFont="1" applyFill="1" applyBorder="1" applyAlignment="1">
      <alignment horizontal="center" vertical="center" wrapText="1"/>
    </xf>
    <xf fontId="310" fillId="128" borderId="149" numFmtId="4" xfId="4615" applyNumberFormat="1" applyFont="1" applyFill="1" applyBorder="1" applyAlignment="1">
      <alignment horizontal="center" vertical="center"/>
    </xf>
    <xf fontId="310" fillId="128" borderId="150" numFmtId="4" xfId="4615" applyNumberFormat="1" applyFont="1" applyFill="1" applyBorder="1" applyAlignment="1">
      <alignment horizontal="center" vertical="center"/>
    </xf>
    <xf fontId="167" fillId="128" borderId="147" numFmtId="2" xfId="0" applyNumberFormat="1" applyFont="1" applyFill="1" applyBorder="1" applyAlignment="1">
      <alignment vertical="center" wrapText="1"/>
    </xf>
    <xf fontId="310" fillId="128" borderId="147" numFmtId="4" xfId="4615" applyNumberFormat="1" applyFont="1" applyFill="1" applyBorder="1" applyAlignment="1">
      <alignment horizontal="center" vertical="center"/>
    </xf>
    <xf fontId="312" fillId="128" borderId="147" numFmtId="4" xfId="3010" applyNumberFormat="1" applyFont="1" applyFill="1" applyBorder="1" applyAlignment="1">
      <alignment horizontal="center" vertical="center"/>
    </xf>
    <xf fontId="183" fillId="128" borderId="101" numFmtId="49" xfId="3010" applyNumberFormat="1" applyFont="1" applyFill="1" applyBorder="1" applyAlignment="1">
      <alignment horizontal="center" vertical="center"/>
    </xf>
    <xf fontId="183" fillId="128" borderId="101" numFmtId="49" xfId="3010" applyNumberFormat="1" applyFont="1" applyFill="1" applyBorder="1" applyAlignment="1">
      <alignment horizontal="center" vertical="center" wrapText="1"/>
    </xf>
    <xf fontId="313" fillId="0" borderId="146" numFmtId="4" xfId="0" applyNumberFormat="1" applyFont="1" applyBorder="1"/>
    <xf fontId="313" fillId="0" borderId="146" numFmtId="2" xfId="0" applyNumberFormat="1" applyFont="1" applyBorder="1"/>
    <xf fontId="319" fillId="0" borderId="146" numFmtId="0" xfId="0" applyFont="1" applyBorder="1" applyAlignment="1">
      <alignment horizontal="center" vertical="center" wrapText="1"/>
    </xf>
    <xf fontId="319" fillId="0" borderId="146" numFmtId="0" xfId="0" applyFont="1" applyBorder="1" applyAlignment="1">
      <alignment horizontal="center" vertical="center"/>
    </xf>
    <xf fontId="313" fillId="0" borderId="146" numFmtId="0" xfId="0" applyFont="1" applyBorder="1"/>
    <xf fontId="321" fillId="0" borderId="146" numFmtId="2" xfId="0" applyNumberFormat="1" applyFont="1" applyBorder="1"/>
    <xf fontId="322" fillId="0" borderId="146" numFmtId="2" xfId="0" applyNumberFormat="1" applyFont="1" applyBorder="1" applyAlignment="1">
      <alignment horizontal="center" vertical="center"/>
    </xf>
    <xf fontId="323" fillId="0" borderId="146" numFmtId="2" xfId="0" applyNumberFormat="1" applyFont="1" applyBorder="1" applyAlignment="1">
      <alignment horizontal="right"/>
    </xf>
    <xf fontId="323" fillId="0" borderId="146" numFmtId="0" xfId="0" applyFont="1" applyBorder="1" applyAlignment="1">
      <alignment horizontal="right"/>
    </xf>
    <xf fontId="319" fillId="0" borderId="146" numFmtId="2" xfId="0" applyNumberFormat="1" applyFont="1" applyBorder="1" applyAlignment="1">
      <alignment horizontal="center" vertical="center"/>
    </xf>
    <xf fontId="313" fillId="78" borderId="146" numFmtId="0" xfId="0" applyFont="1" applyFill="1" applyBorder="1"/>
    <xf fontId="321" fillId="78" borderId="146" numFmtId="2" xfId="0" applyNumberFormat="1" applyFont="1" applyFill="1" applyBorder="1"/>
    <xf fontId="325" fillId="78" borderId="146" numFmtId="2" xfId="0" applyNumberFormat="1" applyFont="1" applyFill="1" applyBorder="1" applyAlignment="1">
      <alignment horizontal="center" vertical="center"/>
    </xf>
    <xf fontId="313" fillId="78" borderId="146" numFmtId="4" xfId="0" applyNumberFormat="1" applyFont="1" applyFill="1" applyBorder="1"/>
    <xf fontId="313" fillId="78" borderId="146" numFmtId="2" xfId="0" applyNumberFormat="1" applyFont="1" applyFill="1" applyBorder="1"/>
    <xf fontId="323" fillId="78" borderId="146" numFmtId="2" xfId="0" applyNumberFormat="1" applyFont="1" applyFill="1" applyBorder="1" applyAlignment="1">
      <alignment horizontal="right"/>
    </xf>
    <xf fontId="323" fillId="78" borderId="146" numFmtId="0" xfId="0" applyFont="1" applyFill="1" applyBorder="1" applyAlignment="1">
      <alignment horizontal="right"/>
    </xf>
    <xf fontId="326" fillId="78" borderId="146" numFmtId="2" xfId="0" applyNumberFormat="1" applyFont="1" applyFill="1" applyBorder="1" applyAlignment="1">
      <alignment horizontal="right"/>
    </xf>
    <xf fontId="314" fillId="128" borderId="146" numFmtId="9" xfId="4083" applyNumberFormat="1" applyFont="1" applyFill="1" applyBorder="1" applyAlignment="1">
      <alignment horizontal="center" vertical="center"/>
    </xf>
    <xf fontId="310" fillId="128" borderId="146" numFmtId="3" xfId="4615" applyNumberFormat="1" applyFont="1" applyFill="1" applyBorder="1" applyAlignment="1">
      <alignment horizontal="center" vertical="center"/>
    </xf>
    <xf fontId="310" fillId="128" borderId="146" numFmtId="209" xfId="4615" applyNumberFormat="1" applyFont="1" applyFill="1" applyBorder="1" applyAlignment="1">
      <alignment horizontal="center" vertical="center"/>
    </xf>
    <xf fontId="312" fillId="128" borderId="146" numFmtId="3" xfId="3010" applyNumberFormat="1" applyFont="1" applyFill="1" applyBorder="1" applyAlignment="1">
      <alignment horizontal="center" vertical="center"/>
    </xf>
    <xf fontId="310" fillId="128" borderId="149" numFmtId="3" xfId="4615" applyNumberFormat="1" applyFont="1" applyFill="1" applyBorder="1" applyAlignment="1">
      <alignment horizontal="center" vertical="center"/>
    </xf>
    <xf fontId="310" fillId="128" borderId="150" numFmtId="3" xfId="4615" applyNumberFormat="1" applyFont="1" applyFill="1" applyBorder="1" applyAlignment="1">
      <alignment horizontal="center" vertical="center"/>
    </xf>
    <xf fontId="310" fillId="128" borderId="149" numFmtId="209" xfId="4615" applyNumberFormat="1" applyFont="1" applyFill="1" applyBorder="1" applyAlignment="1">
      <alignment horizontal="center" vertical="center"/>
    </xf>
    <xf fontId="310" fillId="128" borderId="143" numFmtId="209" xfId="4615" applyNumberFormat="1" applyFont="1" applyFill="1" applyBorder="1" applyAlignment="1">
      <alignment horizontal="center" vertical="center"/>
    </xf>
    <xf fontId="310" fillId="128" borderId="147" numFmtId="3" xfId="4615" applyNumberFormat="1" applyFont="1" applyFill="1" applyBorder="1" applyAlignment="1">
      <alignment horizontal="center" vertical="center"/>
    </xf>
    <xf fontId="310" fillId="128" borderId="147" numFmtId="209" xfId="4615" applyNumberFormat="1" applyFont="1" applyFill="1" applyBorder="1" applyAlignment="1">
      <alignment horizontal="center" vertical="center"/>
    </xf>
    <xf fontId="312" fillId="128" borderId="147" numFmtId="3" xfId="3010" applyNumberFormat="1" applyFont="1" applyFill="1" applyBorder="1" applyAlignment="1">
      <alignment horizontal="center" vertical="center"/>
    </xf>
    <xf fontId="311" fillId="0" borderId="146" numFmtId="0" xfId="0" applyFont="1" applyBorder="1"/>
    <xf fontId="167" fillId="128" borderId="146" numFmtId="49" xfId="3010" applyNumberFormat="1" applyFont="1" applyFill="1" applyBorder="1" applyAlignment="1">
      <alignment horizontal="center" vertical="center"/>
    </xf>
    <xf fontId="167" fillId="128" borderId="146" numFmtId="49" xfId="3010" applyNumberFormat="1" applyFont="1" applyFill="1" applyBorder="1" applyAlignment="1">
      <alignment horizontal="center" vertical="center" wrapText="1"/>
    </xf>
    <xf fontId="311" fillId="0" borderId="146" numFmtId="4" xfId="0" applyNumberFormat="1" applyFont="1" applyBorder="1"/>
    <xf fontId="311" fillId="0" borderId="146" numFmtId="2" xfId="0" applyNumberFormat="1" applyFont="1" applyBorder="1"/>
    <xf fontId="327" fillId="0" borderId="146" numFmtId="2" xfId="0" applyNumberFormat="1" applyFont="1" applyBorder="1"/>
    <xf fontId="325" fillId="145" borderId="146" numFmtId="0" xfId="0" applyFont="1" applyFill="1" applyBorder="1" applyAlignment="1">
      <alignment vertical="center"/>
    </xf>
    <xf fontId="325" fillId="145" borderId="146" numFmtId="2" xfId="0" applyNumberFormat="1" applyFont="1" applyFill="1" applyBorder="1" applyAlignment="1">
      <alignment vertical="center"/>
    </xf>
    <xf fontId="328" fillId="0" borderId="146" numFmtId="0" xfId="0" applyFont="1" applyBorder="1" applyAlignment="1">
      <alignment horizontal="center" vertical="center" wrapText="1"/>
    </xf>
    <xf fontId="328" fillId="0" borderId="146" numFmtId="0" xfId="0" applyFont="1" applyBorder="1" applyAlignment="1">
      <alignment horizontal="center" vertical="center"/>
    </xf>
    <xf fontId="328" fillId="0" borderId="146" numFmtId="2" xfId="0" applyNumberFormat="1" applyFont="1" applyBorder="1" applyAlignment="1">
      <alignment horizontal="center" vertical="center"/>
    </xf>
    <xf fontId="329" fillId="0" borderId="146" numFmtId="2" xfId="0" applyNumberFormat="1" applyFont="1" applyBorder="1" applyAlignment="1">
      <alignment horizontal="right"/>
    </xf>
    <xf fontId="329" fillId="0" borderId="146" numFmtId="0" xfId="0" applyFont="1" applyBorder="1" applyAlignment="1">
      <alignment horizontal="right"/>
    </xf>
    <xf fontId="311" fillId="78" borderId="146" numFmtId="0" xfId="0" applyFont="1" applyFill="1" applyBorder="1"/>
    <xf fontId="327" fillId="78" borderId="146" numFmtId="2" xfId="0" applyNumberFormat="1" applyFont="1" applyFill="1" applyBorder="1"/>
    <xf fontId="328" fillId="78" borderId="146" numFmtId="2" xfId="0" applyNumberFormat="1" applyFont="1" applyFill="1" applyBorder="1" applyAlignment="1">
      <alignment horizontal="center" vertical="center"/>
    </xf>
    <xf fontId="311" fillId="78" borderId="146" numFmtId="4" xfId="0" applyNumberFormat="1" applyFont="1" applyFill="1" applyBorder="1"/>
    <xf fontId="311" fillId="78" borderId="146" numFmtId="2" xfId="0" applyNumberFormat="1" applyFont="1" applyFill="1" applyBorder="1"/>
    <xf fontId="329" fillId="78" borderId="146" numFmtId="2" xfId="0" applyNumberFormat="1" applyFont="1" applyFill="1" applyBorder="1" applyAlignment="1">
      <alignment horizontal="right"/>
    </xf>
    <xf fontId="329" fillId="78" borderId="146" numFmtId="0" xfId="0" applyFont="1" applyFill="1" applyBorder="1" applyAlignment="1">
      <alignment horizontal="right"/>
    </xf>
    <xf fontId="331" fillId="78" borderId="146" numFmtId="2" xfId="0" applyNumberFormat="1" applyFont="1" applyFill="1" applyBorder="1" applyAlignment="1">
      <alignment horizontal="right"/>
    </xf>
    <xf fontId="332" fillId="145" borderId="146" numFmtId="2" xfId="0" applyNumberFormat="1" applyFont="1" applyFill="1" applyBorder="1"/>
    <xf fontId="332" fillId="0" borderId="146" numFmtId="2" xfId="0" applyNumberFormat="1" applyFont="1" applyBorder="1"/>
    <xf fontId="314" fillId="128" borderId="146" numFmtId="208" xfId="4615" applyNumberFormat="1" applyFont="1" applyFill="1" applyBorder="1" applyAlignment="1">
      <alignment horizontal="center" vertical="center"/>
    </xf>
    <xf fontId="311" fillId="0" borderId="146" numFmtId="4" xfId="0" applyNumberFormat="1" applyFont="1" applyBorder="1" applyAlignment="1">
      <alignment vertical="center"/>
    </xf>
    <xf fontId="311" fillId="0" borderId="146" numFmtId="2" xfId="0" applyNumberFormat="1" applyFont="1" applyBorder="1" applyAlignment="1">
      <alignment vertical="center"/>
    </xf>
    <xf fontId="311" fillId="0" borderId="0" numFmtId="164" xfId="0" applyNumberFormat="1" applyFont="1"/>
    <xf fontId="167" fillId="133" borderId="105" numFmtId="209" xfId="3010" applyNumberFormat="1" applyFont="1" applyFill="1" applyBorder="1" applyAlignment="1">
      <alignment horizontal="center" vertical="center"/>
    </xf>
    <xf fontId="310" fillId="128" borderId="57" numFmtId="4" xfId="3010" applyNumberFormat="1" applyFont="1" applyFill="1" applyBorder="1" applyAlignment="1">
      <alignment horizontal="center" vertical="center"/>
    </xf>
    <xf fontId="310" fillId="128" borderId="152" numFmtId="4" xfId="3010" applyNumberFormat="1" applyFont="1" applyFill="1" applyBorder="1" applyAlignment="1">
      <alignment horizontal="center" vertical="center"/>
    </xf>
    <xf fontId="167" fillId="128" borderId="105" numFmtId="209" xfId="3010" applyNumberFormat="1" applyFont="1" applyFill="1" applyBorder="1" applyAlignment="1">
      <alignment horizontal="center" vertical="center"/>
    </xf>
    <xf fontId="310" fillId="128" borderId="118" numFmtId="4" xfId="3010" applyNumberFormat="1" applyFont="1" applyFill="1" applyBorder="1" applyAlignment="1">
      <alignment horizontal="center" vertical="center"/>
    </xf>
    <xf fontId="167" fillId="128" borderId="152" numFmtId="4" xfId="4615" applyNumberFormat="1" applyFont="1" applyFill="1" applyBorder="1" applyAlignment="1">
      <alignment horizontal="center" vertical="center"/>
    </xf>
    <xf fontId="314" fillId="128" borderId="118" numFmtId="4" xfId="4615" applyNumberFormat="1" applyFont="1" applyFill="1" applyBorder="1" applyAlignment="1">
      <alignment horizontal="center" vertical="center"/>
    </xf>
    <xf fontId="314" fillId="128" borderId="105" numFmtId="9" xfId="4083" applyNumberFormat="1" applyFont="1" applyFill="1" applyBorder="1" applyAlignment="1">
      <alignment horizontal="center" vertical="center"/>
    </xf>
    <xf fontId="314" fillId="128" borderId="118" numFmtId="4" xfId="3010" applyNumberFormat="1" applyFont="1" applyFill="1" applyBorder="1" applyAlignment="1">
      <alignment horizontal="center" vertical="center"/>
    </xf>
    <xf fontId="359" fillId="0" borderId="146" numFmtId="0" xfId="0" applyFont="1" applyBorder="1"/>
    <xf fontId="360" fillId="128" borderId="146" numFmtId="49" xfId="3010" applyNumberFormat="1" applyFont="1" applyFill="1" applyBorder="1" applyAlignment="1">
      <alignment horizontal="center" vertical="center"/>
    </xf>
    <xf fontId="360" fillId="128" borderId="146" numFmtId="49" xfId="3010" applyNumberFormat="1" applyFont="1" applyFill="1" applyBorder="1" applyAlignment="1">
      <alignment horizontal="center" vertical="center" wrapText="1"/>
    </xf>
    <xf fontId="338" fillId="0" borderId="146" numFmtId="164" xfId="0" applyNumberFormat="1" applyFont="1" applyBorder="1"/>
    <xf fontId="311" fillId="0" borderId="146" numFmtId="0" xfId="0" applyFont="1" applyFill="1" applyBorder="1"/>
    <xf fontId="340" fillId="0" borderId="146" numFmtId="0" xfId="0" applyFont="1" applyBorder="1"/>
    <xf fontId="359" fillId="0" borderId="146" numFmtId="4" xfId="0" applyNumberFormat="1" applyFont="1" applyBorder="1"/>
    <xf fontId="338" fillId="0" borderId="146" numFmtId="195" xfId="0" applyNumberFormat="1" applyFont="1" applyBorder="1" applyAlignment="1">
      <alignment horizontal="center"/>
    </xf>
    <xf fontId="338" fillId="0" borderId="146" numFmtId="4" xfId="0" applyNumberFormat="1" applyFont="1" applyBorder="1"/>
    <xf fontId="305" fillId="0" borderId="146" numFmtId="4" xfId="0" applyNumberFormat="1" applyFont="1" applyBorder="1"/>
    <xf fontId="361" fillId="0" borderId="146" numFmtId="2" xfId="0" applyNumberFormat="1" applyFont="1" applyBorder="1"/>
    <xf fontId="362" fillId="145" borderId="146" numFmtId="0" xfId="0" applyFont="1" applyFill="1" applyBorder="1" applyAlignment="1">
      <alignment vertical="center"/>
    </xf>
    <xf fontId="362" fillId="145" borderId="146" numFmtId="2" xfId="0" applyNumberFormat="1" applyFont="1" applyFill="1" applyBorder="1" applyAlignment="1">
      <alignment vertical="center"/>
    </xf>
    <xf fontId="0" fillId="0" borderId="0" numFmtId="0" xfId="0" applyFill="1" applyBorder="1"/>
    <xf fontId="242" fillId="0" borderId="146" numFmtId="0" xfId="0" applyFont="1" applyBorder="1" applyAlignment="1">
      <alignment vertical="top" wrapText="1"/>
    </xf>
    <xf fontId="242" fillId="0" borderId="146" numFmtId="0" xfId="0" applyFont="1" applyBorder="1"/>
    <xf fontId="354" fillId="0" borderId="146" numFmtId="0" xfId="0" applyFont="1" applyBorder="1" applyAlignment="1">
      <alignment horizontal="center" vertical="center" wrapText="1"/>
    </xf>
    <xf fontId="253" fillId="0" borderId="146" numFmtId="0" xfId="0" applyFont="1" applyFill="1" applyBorder="1" applyAlignment="1">
      <alignment horizontal="center" vertical="center"/>
    </xf>
    <xf fontId="240" fillId="0" borderId="146" numFmtId="0" xfId="0" applyFont="1" applyFill="1" applyBorder="1" applyAlignment="1">
      <alignment horizontal="left" vertical="center"/>
    </xf>
    <xf fontId="240" fillId="0" borderId="146" numFmtId="0" xfId="0" applyFont="1" applyFill="1" applyBorder="1" applyAlignment="1">
      <alignment horizontal="center" vertical="center"/>
    </xf>
    <xf fontId="240" fillId="0" borderId="146" numFmtId="164" xfId="0" applyNumberFormat="1" applyFont="1" applyFill="1" applyBorder="1" applyAlignment="1">
      <alignment horizontal="center" vertical="center"/>
    </xf>
    <xf fontId="294" fillId="0" borderId="146" numFmtId="0" xfId="0" applyFont="1" applyFill="1" applyBorder="1" applyAlignment="1">
      <alignment horizontal="right"/>
    </xf>
    <xf fontId="294" fillId="0" borderId="146" numFmtId="0" xfId="0" applyFont="1" applyFill="1" applyBorder="1"/>
    <xf fontId="294" fillId="0" borderId="146" numFmtId="164" xfId="0" applyNumberFormat="1" applyFont="1" applyFill="1" applyBorder="1"/>
    <xf fontId="294" fillId="0" borderId="146" numFmtId="9" xfId="3924" applyFont="1" applyFill="1" applyBorder="1"/>
    <xf fontId="295" fillId="0" borderId="146" numFmtId="0" xfId="0" applyFont="1" applyFill="1" applyBorder="1" applyAlignment="1">
      <alignment horizontal="left" vertical="center"/>
    </xf>
    <xf fontId="295" fillId="0" borderId="146" numFmtId="0" xfId="0" applyFont="1" applyFill="1" applyBorder="1" applyAlignment="1">
      <alignment horizontal="center" vertical="center"/>
    </xf>
    <xf fontId="295" fillId="0" borderId="146" numFmtId="10" xfId="0" applyNumberFormat="1" applyFont="1" applyFill="1" applyBorder="1" applyAlignment="1">
      <alignment horizontal="center" vertical="center"/>
    </xf>
    <xf fontId="253" fillId="0" borderId="146" numFmtId="0" xfId="0" applyFont="1" applyFill="1" applyBorder="1" applyAlignment="1">
      <alignment horizontal="left" vertical="center"/>
    </xf>
    <xf fontId="253" fillId="0" borderId="146" numFmtId="164" xfId="0" applyNumberFormat="1" applyFont="1" applyFill="1" applyBorder="1" applyAlignment="1">
      <alignment horizontal="center" vertical="center"/>
    </xf>
    <xf fontId="364" fillId="0" borderId="0" numFmtId="0" xfId="0" applyNumberFormat="1" applyFont="1" applyFill="1" applyBorder="1" applyAlignment="1">
      <alignment vertical="top"/>
    </xf>
    <xf fontId="272" fillId="0" borderId="0" numFmtId="0" xfId="0" applyNumberFormat="1" applyFont="1" applyFill="1" applyBorder="1" applyAlignment="1">
      <alignment vertical="top"/>
    </xf>
    <xf fontId="365" fillId="151" borderId="155" numFmtId="0" xfId="0" applyNumberFormat="1" applyFont="1" applyFill="1" applyBorder="1" applyAlignment="1">
      <alignment vertical="top" wrapText="1"/>
    </xf>
    <xf fontId="366" fillId="152" borderId="160" numFmtId="0" xfId="0" applyNumberFormat="1" applyFont="1" applyFill="1" applyBorder="1" applyAlignment="1">
      <alignment vertical="top"/>
    </xf>
    <xf fontId="366" fillId="152" borderId="160" numFmtId="0" xfId="0" applyNumberFormat="1" applyFont="1" applyFill="1" applyBorder="1" applyAlignment="1">
      <alignment vertical="top" wrapText="1"/>
    </xf>
    <xf fontId="366" fillId="152" borderId="160" numFmtId="285" xfId="0" applyNumberFormat="1" applyFont="1" applyFill="1" applyBorder="1" applyAlignment="1">
      <alignment horizontal="right" vertical="top"/>
    </xf>
    <xf fontId="366" fillId="152" borderId="160" numFmtId="0" xfId="0" applyNumberFormat="1" applyFont="1" applyFill="1" applyBorder="1" applyAlignment="1">
      <alignment horizontal="right" vertical="top"/>
    </xf>
    <xf fontId="366" fillId="152" borderId="160" numFmtId="278" xfId="0" applyNumberFormat="1" applyFont="1" applyFill="1" applyBorder="1" applyAlignment="1">
      <alignment horizontal="right" vertical="top"/>
    </xf>
    <xf fontId="272" fillId="0" borderId="160" numFmtId="0" xfId="0" applyNumberFormat="1" applyFont="1" applyFill="1" applyBorder="1" applyAlignment="1">
      <alignment vertical="top" wrapText="1"/>
    </xf>
    <xf fontId="272" fillId="0" borderId="160" numFmtId="0" xfId="0" applyNumberFormat="1" applyFont="1" applyFill="1" applyBorder="1" applyAlignment="1">
      <alignment horizontal="right" vertical="top"/>
    </xf>
    <xf fontId="272" fillId="0" borderId="160" numFmtId="278" xfId="0" applyNumberFormat="1" applyFont="1" applyFill="1" applyBorder="1" applyAlignment="1">
      <alignment horizontal="right" vertical="top"/>
    </xf>
    <xf fontId="272" fillId="0" borderId="160" numFmtId="285" xfId="0" applyNumberFormat="1" applyFont="1" applyFill="1" applyBorder="1" applyAlignment="1">
      <alignment horizontal="right" vertical="top"/>
    </xf>
    <xf fontId="366" fillId="152" borderId="160" numFmtId="288" xfId="0" applyNumberFormat="1" applyFont="1" applyFill="1" applyBorder="1" applyAlignment="1">
      <alignment horizontal="right" vertical="top"/>
    </xf>
    <xf fontId="272" fillId="0" borderId="160" numFmtId="195" xfId="0" applyNumberFormat="1" applyFont="1" applyFill="1" applyBorder="1" applyAlignment="1">
      <alignment horizontal="right" vertical="top"/>
    </xf>
    <xf fontId="366" fillId="152" borderId="160" numFmtId="195" xfId="0" applyNumberFormat="1" applyFont="1" applyFill="1" applyBorder="1" applyAlignment="1">
      <alignment horizontal="right" vertical="top"/>
    </xf>
    <xf fontId="272" fillId="0" borderId="160" numFmtId="288" xfId="0" applyNumberFormat="1" applyFont="1" applyFill="1" applyBorder="1" applyAlignment="1">
      <alignment horizontal="right" vertical="top"/>
    </xf>
    <xf fontId="365" fillId="153" borderId="155" numFmtId="285" xfId="0" applyNumberFormat="1" applyFont="1" applyFill="1" applyBorder="1" applyAlignment="1">
      <alignment horizontal="right" vertical="top"/>
    </xf>
    <xf fontId="49" fillId="0" borderId="146" numFmtId="164" xfId="4612" applyFont="1" applyFill="1" applyBorder="1" applyAlignment="1">
      <alignment horizontal="center" vertical="center"/>
    </xf>
    <xf fontId="12" fillId="0" borderId="0" numFmtId="0" xfId="0" applyNumberFormat="1" applyFont="1" applyFill="1" applyBorder="1" applyAlignment="1">
      <alignment vertical="top" wrapText="1"/>
    </xf>
    <xf fontId="367" fillId="155" borderId="168" numFmtId="0" xfId="0" applyNumberFormat="1" applyFont="1" applyFill="1" applyBorder="1" applyAlignment="1">
      <alignment horizontal="right" vertical="top" wrapText="1"/>
    </xf>
    <xf fontId="367" fillId="155" borderId="168" numFmtId="4" xfId="0" applyNumberFormat="1" applyFont="1" applyFill="1" applyBorder="1" applyAlignment="1">
      <alignment horizontal="right" vertical="top" wrapText="1"/>
    </xf>
    <xf fontId="368" fillId="156" borderId="168" numFmtId="0" xfId="0" applyNumberFormat="1" applyFont="1" applyFill="1" applyBorder="1" applyAlignment="1">
      <alignment horizontal="right" vertical="top" wrapText="1"/>
    </xf>
    <xf fontId="368" fillId="156" borderId="168" numFmtId="4" xfId="0" applyNumberFormat="1" applyFont="1" applyFill="1" applyBorder="1" applyAlignment="1">
      <alignment horizontal="right" vertical="top" wrapText="1"/>
    </xf>
    <xf fontId="78" fillId="0" borderId="168" numFmtId="0" xfId="0" applyNumberFormat="1" applyFont="1" applyFill="1" applyBorder="1" applyAlignment="1">
      <alignment horizontal="right" vertical="top" wrapText="1"/>
    </xf>
    <xf fontId="78" fillId="0" borderId="168" numFmtId="4" xfId="0" applyNumberFormat="1" applyFont="1" applyFill="1" applyBorder="1" applyAlignment="1">
      <alignment horizontal="right" vertical="top" wrapText="1"/>
    </xf>
    <xf fontId="369" fillId="154" borderId="163" numFmtId="0" xfId="0" applyNumberFormat="1" applyFont="1" applyFill="1" applyBorder="1" applyAlignment="1">
      <alignment horizontal="right" vertical="top" wrapText="1"/>
    </xf>
    <xf fontId="369" fillId="154" borderId="163" numFmtId="4" xfId="0" applyNumberFormat="1" applyFont="1" applyFill="1" applyBorder="1" applyAlignment="1">
      <alignment horizontal="right" vertical="top" wrapText="1"/>
    </xf>
    <xf fontId="369" fillId="157" borderId="163" numFmtId="4" xfId="0" applyNumberFormat="1" applyFont="1" applyFill="1" applyBorder="1" applyAlignment="1">
      <alignment horizontal="right" vertical="top" wrapText="1"/>
    </xf>
    <xf fontId="255" fillId="0" borderId="0" numFmtId="0" xfId="3008" applyFont="1" applyAlignment="1"/>
    <xf fontId="49" fillId="0" borderId="0" numFmtId="0" xfId="3008" applyFont="1" applyBorder="1"/>
    <xf fontId="68" fillId="0" borderId="0" numFmtId="0" xfId="3008" applyFont="1" applyBorder="1"/>
    <xf fontId="68" fillId="0" borderId="0" numFmtId="294" xfId="3008" applyNumberFormat="1" applyFont="1" applyBorder="1"/>
    <xf fontId="49" fillId="0" borderId="0" numFmtId="294" xfId="3008" applyNumberFormat="1" applyFont="1" applyBorder="1"/>
    <xf fontId="49" fillId="0" borderId="0" numFmtId="4" xfId="3008" applyNumberFormat="1" applyFont="1" applyAlignment="1">
      <alignment horizontal="center" vertical="center"/>
    </xf>
    <xf fontId="49" fillId="0" borderId="0" numFmtId="295" xfId="3008" applyNumberFormat="1" applyFont="1"/>
    <xf fontId="16" fillId="0" borderId="146" numFmtId="166" xfId="3924" applyNumberFormat="1" applyFont="1" applyFill="1" applyBorder="1"/>
    <xf fontId="27" fillId="128" borderId="0" numFmtId="0" xfId="0" applyFont="1" applyFill="1" applyAlignment="1">
      <alignment horizontal="left" vertical="top" wrapText="1"/>
    </xf>
    <xf fontId="27" fillId="0" borderId="0" numFmtId="0" xfId="0" applyFont="1" applyAlignment="1">
      <alignment vertical="top"/>
    </xf>
    <xf fontId="27" fillId="128" borderId="0" numFmtId="0" xfId="0" applyFont="1" applyFill="1"/>
    <xf fontId="0" fillId="138" borderId="0" numFmtId="0" xfId="0" applyFill="1" applyAlignment="1">
      <alignment horizontal="left"/>
    </xf>
    <xf fontId="183" fillId="138" borderId="0" numFmtId="0" xfId="0" applyFont="1" applyFill="1" applyAlignment="1">
      <alignment vertical="top" wrapText="1"/>
    </xf>
    <xf fontId="0" fillId="138" borderId="0" numFmtId="0" xfId="0" applyFill="1" applyAlignment="1">
      <alignment horizontal="center"/>
    </xf>
    <xf fontId="0" fillId="138" borderId="0" numFmtId="0" xfId="0" applyFill="1" applyBorder="1" applyAlignment="1"/>
    <xf fontId="27" fillId="0" borderId="0" numFmtId="0" xfId="0" applyFont="1" applyFill="1"/>
    <xf fontId="27" fillId="128" borderId="0" numFmtId="0" xfId="0" applyFont="1" applyFill="1" applyBorder="1" applyAlignment="1">
      <alignment horizontal="left"/>
    </xf>
    <xf fontId="253" fillId="0" borderId="146" numFmtId="0" xfId="4617" applyFont="1" applyBorder="1" applyAlignment="1">
      <alignment horizontal="center" vertical="center" wrapText="1"/>
    </xf>
    <xf fontId="253" fillId="0" borderId="146" numFmtId="0" xfId="4617" applyFont="1" applyBorder="1" applyAlignment="1">
      <alignment horizontal="center" vertical="center"/>
    </xf>
    <xf fontId="253" fillId="0" borderId="146" numFmtId="164" xfId="4617" applyNumberFormat="1" applyFont="1" applyBorder="1" applyAlignment="1">
      <alignment vertical="center" wrapText="1"/>
    </xf>
    <xf fontId="253" fillId="0" borderId="146" numFmtId="0" xfId="4617" applyFont="1" applyBorder="1" applyAlignment="1">
      <alignment vertical="center" wrapText="1"/>
    </xf>
    <xf fontId="283" fillId="140" borderId="146" numFmtId="0" xfId="4617" applyFont="1" applyFill="1" applyBorder="1" applyAlignment="1">
      <alignment wrapText="1"/>
    </xf>
    <xf fontId="253" fillId="140" borderId="146" numFmtId="164" xfId="4618" applyFont="1" applyFill="1" applyBorder="1"/>
    <xf fontId="27" fillId="128" borderId="146" numFmtId="0" xfId="4617" applyFont="1" applyFill="1" applyBorder="1" applyAlignment="1">
      <alignment horizontal="left" wrapText="1"/>
    </xf>
    <xf fontId="234" fillId="0" borderId="146" numFmtId="164" xfId="4618" applyFont="1" applyBorder="1"/>
    <xf fontId="234" fillId="128" borderId="146" numFmtId="0" xfId="4617" applyFont="1" applyFill="1" applyBorder="1" applyAlignment="1">
      <alignment horizontal="left" wrapText="1"/>
    </xf>
    <xf fontId="234" fillId="128" borderId="146" numFmtId="0" xfId="4617" applyFont="1" applyFill="1" applyBorder="1" applyAlignment="1">
      <alignment wrapText="1"/>
    </xf>
    <xf fontId="240" fillId="0" borderId="146" numFmtId="164" xfId="4618" applyFont="1" applyBorder="1"/>
    <xf fontId="250" fillId="0" borderId="8" numFmtId="2" xfId="3008" applyNumberFormat="1" applyFont="1" applyFill="1" applyBorder="1" applyAlignment="1">
      <alignment horizontal="center" vertical="center" wrapText="1"/>
    </xf>
    <xf fontId="253" fillId="0" borderId="146" numFmtId="0" xfId="0" applyFont="1" applyFill="1" applyBorder="1" applyAlignment="1">
      <alignment horizontal="center" vertical="center" wrapText="1"/>
    </xf>
    <xf fontId="253" fillId="0" borderId="146" numFmtId="164" xfId="0" applyNumberFormat="1" applyFont="1" applyFill="1" applyBorder="1" applyAlignment="1">
      <alignment vertical="center" wrapText="1"/>
    </xf>
    <xf fontId="253" fillId="0" borderId="146" numFmtId="0" xfId="0" applyFont="1" applyFill="1" applyBorder="1" applyAlignment="1">
      <alignment vertical="center" wrapText="1"/>
    </xf>
    <xf fontId="253" fillId="0" borderId="146" numFmtId="164" xfId="4618" applyFont="1" applyFill="1" applyBorder="1"/>
    <xf fontId="234" fillId="0" borderId="146" numFmtId="164" xfId="4618" applyFont="1" applyFill="1" applyBorder="1"/>
    <xf fontId="253" fillId="133" borderId="146" numFmtId="0" xfId="0" applyFont="1" applyFill="1" applyBorder="1" applyAlignment="1">
      <alignment horizontal="center" vertical="center" wrapText="1"/>
    </xf>
    <xf fontId="253" fillId="133" borderId="146" numFmtId="164" xfId="0" applyNumberFormat="1" applyFont="1" applyFill="1" applyBorder="1" applyAlignment="1">
      <alignment vertical="center" wrapText="1"/>
    </xf>
    <xf fontId="253" fillId="133" borderId="146" numFmtId="0" xfId="0" applyFont="1" applyFill="1" applyBorder="1" applyAlignment="1">
      <alignment vertical="center" wrapText="1"/>
    </xf>
    <xf fontId="253" fillId="133" borderId="146" numFmtId="164" xfId="4618" applyFont="1" applyFill="1" applyBorder="1"/>
    <xf fontId="234" fillId="133" borderId="146" numFmtId="164" xfId="4618" applyFont="1" applyFill="1" applyBorder="1"/>
    <xf fontId="253" fillId="133" borderId="146" numFmtId="0" xfId="4617" applyFont="1" applyFill="1" applyBorder="1" applyAlignment="1">
      <alignment horizontal="center" vertical="center" wrapText="1"/>
    </xf>
    <xf fontId="253" fillId="133" borderId="146" numFmtId="164" xfId="4617" applyNumberFormat="1" applyFont="1" applyFill="1" applyBorder="1" applyAlignment="1">
      <alignment vertical="center" wrapText="1"/>
    </xf>
    <xf fontId="253" fillId="133" borderId="146" numFmtId="0" xfId="4617" applyFont="1" applyFill="1" applyBorder="1" applyAlignment="1">
      <alignment vertical="center" wrapText="1"/>
    </xf>
    <xf fontId="234" fillId="133" borderId="146" numFmtId="289" xfId="4618" applyNumberFormat="1" applyFont="1" applyFill="1" applyBorder="1"/>
    <xf fontId="253" fillId="133" borderId="146" numFmtId="164" xfId="4618" applyNumberFormat="1" applyFont="1" applyFill="1" applyBorder="1"/>
    <xf fontId="234" fillId="133" borderId="146" numFmtId="164" xfId="4618" applyNumberFormat="1" applyFont="1" applyFill="1" applyBorder="1"/>
    <xf fontId="253" fillId="0" borderId="146" numFmtId="164" xfId="4618" applyNumberFormat="1" applyFont="1" applyFill="1" applyBorder="1"/>
    <xf fontId="234" fillId="0" borderId="146" numFmtId="164" xfId="4618" applyNumberFormat="1" applyFont="1" applyFill="1" applyBorder="1"/>
    <xf fontId="371" fillId="0" borderId="0" numFmtId="0" xfId="0" applyFont="1"/>
    <xf fontId="372" fillId="0" borderId="0" numFmtId="0" xfId="0" applyFont="1"/>
    <xf fontId="0" fillId="0" borderId="0" numFmtId="275" xfId="0" applyNumberFormat="1"/>
    <xf fontId="68" fillId="0" borderId="139" numFmtId="0" xfId="3195" applyNumberFormat="1" applyFont="1" applyFill="1" applyBorder="1" applyAlignment="1">
      <alignment vertical="center" wrapText="1"/>
    </xf>
    <xf fontId="305" fillId="0" borderId="146" numFmtId="0" xfId="0" applyFont="1" applyBorder="1" applyAlignment="1">
      <alignment vertical="top" wrapText="1"/>
    </xf>
    <xf fontId="243" fillId="0" borderId="146" numFmtId="0" xfId="0" applyFont="1" applyBorder="1" applyAlignment="1">
      <alignment vertical="top" wrapText="1"/>
    </xf>
    <xf fontId="243" fillId="144" borderId="146" numFmtId="0" xfId="0" applyFont="1" applyFill="1" applyBorder="1" applyAlignment="1">
      <alignment vertical="top" wrapText="1"/>
    </xf>
    <xf fontId="243" fillId="0" borderId="146" numFmtId="0" xfId="0" applyFont="1" applyFill="1" applyBorder="1" applyAlignment="1">
      <alignment vertical="top" wrapText="1"/>
    </xf>
    <xf fontId="238" fillId="144" borderId="146" numFmtId="0" xfId="0" applyFont="1" applyFill="1" applyBorder="1" applyAlignment="1">
      <alignment vertical="top" wrapText="1"/>
    </xf>
    <xf fontId="243" fillId="137" borderId="146" numFmtId="0" xfId="0" applyFont="1" applyFill="1" applyBorder="1" applyAlignment="1">
      <alignment vertical="top" wrapText="1"/>
    </xf>
    <xf fontId="374" fillId="144" borderId="146" numFmtId="0" xfId="0" applyFont="1" applyFill="1" applyBorder="1" applyAlignment="1">
      <alignment vertical="top" wrapText="1"/>
    </xf>
    <xf fontId="374" fillId="0" borderId="146" numFmtId="0" xfId="0" applyFont="1" applyBorder="1" applyAlignment="1">
      <alignment vertical="top" wrapText="1"/>
    </xf>
    <xf fontId="374" fillId="137" borderId="146" numFmtId="0" xfId="0" applyFont="1" applyFill="1" applyBorder="1" applyAlignment="1">
      <alignment vertical="top" wrapText="1"/>
    </xf>
    <xf fontId="238" fillId="133" borderId="146" numFmtId="0" xfId="0" applyFont="1" applyFill="1" applyBorder="1" applyAlignment="1">
      <alignment vertical="top" wrapText="1"/>
    </xf>
    <xf fontId="247" fillId="137" borderId="146" numFmtId="0" xfId="0" applyFont="1" applyFill="1" applyBorder="1" applyAlignment="1">
      <alignment vertical="top" wrapText="1"/>
    </xf>
    <xf fontId="247" fillId="140" borderId="146" numFmtId="0" xfId="0" applyFont="1" applyFill="1" applyBorder="1" applyAlignment="1">
      <alignment vertical="top" wrapText="1"/>
    </xf>
    <xf fontId="247" fillId="0" borderId="146" numFmtId="0" xfId="0" applyFont="1" applyBorder="1" applyAlignment="1">
      <alignment vertical="top" wrapText="1"/>
    </xf>
    <xf fontId="0" fillId="0" borderId="146" numFmtId="0" xfId="0" applyBorder="1"/>
    <xf fontId="249" fillId="0" borderId="146" numFmtId="0" xfId="0" applyFont="1" applyBorder="1"/>
    <xf fontId="0" fillId="0" borderId="146" numFmtId="4" xfId="0" applyNumberFormat="1" applyBorder="1"/>
    <xf fontId="310" fillId="0" borderId="146" numFmtId="49" xfId="2699" applyNumberFormat="1" applyFont="1" applyFill="1" applyBorder="1" applyAlignment="1">
      <alignment horizontal="left" vertical="center" wrapText="1"/>
    </xf>
    <xf fontId="88" fillId="0" borderId="146" numFmtId="10" xfId="3195" applyNumberFormat="1" applyFont="1" applyFill="1" applyBorder="1" applyAlignment="1" applyProtection="1">
      <alignment horizontal="right" vertical="center"/>
      <protection locked="0"/>
    </xf>
    <xf fontId="88" fillId="0" borderId="146" numFmtId="166" xfId="3195" applyNumberFormat="1" applyFont="1" applyFill="1" applyBorder="1" applyAlignment="1" applyProtection="1">
      <alignment horizontal="right" vertical="center"/>
      <protection locked="0"/>
    </xf>
    <xf fontId="305" fillId="0" borderId="146" numFmtId="0" xfId="0" applyFont="1" applyBorder="1"/>
    <xf fontId="305" fillId="0" borderId="146" numFmtId="10" xfId="0" applyNumberFormat="1" applyFont="1" applyBorder="1"/>
    <xf fontId="375" fillId="0" borderId="146" numFmtId="10" xfId="3195" applyNumberFormat="1" applyFont="1" applyFill="1" applyBorder="1" applyAlignment="1" applyProtection="1">
      <alignment horizontal="right" vertical="center"/>
      <protection locked="0"/>
    </xf>
    <xf fontId="375" fillId="0" borderId="146" numFmtId="166" xfId="3195" applyNumberFormat="1" applyFont="1" applyFill="1" applyBorder="1" applyAlignment="1" applyProtection="1">
      <alignment horizontal="right" vertical="center"/>
      <protection locked="0"/>
    </xf>
    <xf fontId="167" fillId="0" borderId="146" numFmtId="49" xfId="2699" applyNumberFormat="1" applyFont="1" applyFill="1" applyBorder="1" applyAlignment="1">
      <alignment horizontal="left" vertical="center" wrapText="1"/>
    </xf>
    <xf fontId="319" fillId="0" borderId="146" numFmtId="0" xfId="0" applyFont="1" applyBorder="1"/>
    <xf fontId="183" fillId="133" borderId="146" numFmtId="164" xfId="4612" applyFont="1" applyFill="1" applyBorder="1" applyAlignment="1">
      <alignment horizontal="center" vertical="center"/>
    </xf>
    <xf fontId="88" fillId="0" borderId="146" numFmtId="215" xfId="3195" applyNumberFormat="1" applyFont="1" applyFill="1" applyBorder="1" applyAlignment="1" applyProtection="1">
      <alignment horizontal="right" vertical="center"/>
      <protection locked="0"/>
    </xf>
    <xf fontId="308" fillId="133" borderId="146" numFmtId="2" xfId="0" applyNumberFormat="1" applyFont="1" applyFill="1" applyBorder="1"/>
    <xf fontId="308" fillId="133" borderId="146" numFmtId="4" xfId="0" applyNumberFormat="1" applyFont="1" applyFill="1" applyBorder="1"/>
    <xf fontId="310" fillId="0" borderId="146" numFmtId="49" xfId="2699" applyNumberFormat="1" applyFont="1" applyFill="1" applyBorder="1" applyAlignment="1">
      <alignment horizontal="right" vertical="center" wrapText="1"/>
    </xf>
    <xf fontId="376" fillId="0" borderId="146" numFmtId="4" xfId="3195" applyNumberFormat="1" applyFont="1" applyFill="1" applyBorder="1" applyAlignment="1" applyProtection="1">
      <alignment horizontal="right" vertical="center"/>
      <protection locked="0"/>
    </xf>
    <xf fontId="88" fillId="0" borderId="146" numFmtId="4" xfId="3195" applyNumberFormat="1" applyFont="1" applyFill="1" applyBorder="1" applyAlignment="1" applyProtection="1">
      <alignment horizontal="right" vertical="center"/>
      <protection locked="0"/>
    </xf>
    <xf fontId="305" fillId="0" borderId="146" numFmtId="2" xfId="0" applyNumberFormat="1" applyFont="1" applyBorder="1"/>
    <xf fontId="305" fillId="0" borderId="146" numFmtId="215" xfId="0" applyNumberFormat="1" applyFont="1" applyBorder="1"/>
    <xf fontId="375" fillId="137" borderId="148" numFmtId="284" xfId="3924" applyNumberFormat="1" applyFont="1" applyFill="1" applyBorder="1" applyAlignment="1">
      <alignment horizontal="right" vertical="center"/>
    </xf>
    <xf fontId="183" fillId="137" borderId="146" numFmtId="283" xfId="3924" applyNumberFormat="1" applyFont="1" applyFill="1" applyBorder="1" applyAlignment="1">
      <alignment horizontal="right" vertical="center"/>
    </xf>
    <xf fontId="308" fillId="137" borderId="146" numFmtId="284" xfId="0" applyNumberFormat="1" applyFont="1" applyFill="1" applyBorder="1"/>
    <xf fontId="308" fillId="137" borderId="146" numFmtId="301" xfId="0" applyNumberFormat="1" applyFont="1" applyFill="1" applyBorder="1"/>
    <xf fontId="310" fillId="0" borderId="146" numFmtId="0" xfId="3195" applyNumberFormat="1" applyFont="1" applyFill="1" applyBorder="1" applyAlignment="1">
      <alignment horizontal="left" vertical="top" wrapText="1"/>
    </xf>
    <xf fontId="88" fillId="0" borderId="146" numFmtId="2" xfId="3924" applyNumberFormat="1" applyFont="1" applyFill="1" applyBorder="1" applyAlignment="1">
      <alignment horizontal="center" vertical="center" wrapText="1"/>
    </xf>
    <xf fontId="88" fillId="0" borderId="146" numFmtId="9" xfId="3924" applyFont="1" applyFill="1" applyBorder="1" applyAlignment="1">
      <alignment horizontal="center" vertical="center" wrapText="1"/>
    </xf>
    <xf fontId="305" fillId="144" borderId="146" numFmtId="0" xfId="0" applyFont="1" applyFill="1" applyBorder="1"/>
    <xf fontId="167" fillId="0" borderId="146" numFmtId="0" xfId="3195" applyNumberFormat="1" applyFont="1" applyFill="1" applyBorder="1" applyAlignment="1">
      <alignment horizontal="left" vertical="top" wrapText="1"/>
    </xf>
    <xf fontId="183" fillId="133" borderId="146" numFmtId="285" xfId="3195" applyNumberFormat="1" applyFont="1" applyFill="1" applyBorder="1" applyAlignment="1">
      <alignment horizontal="center" vertical="center" wrapText="1"/>
    </xf>
    <xf fontId="183" fillId="133" borderId="146" numFmtId="278" xfId="3195" applyNumberFormat="1" applyFont="1" applyFill="1" applyBorder="1" applyAlignment="1">
      <alignment horizontal="center" vertical="center" wrapText="1"/>
    </xf>
    <xf fontId="350" fillId="0" borderId="146" numFmtId="0" xfId="0" applyFont="1" applyBorder="1"/>
    <xf fontId="377" fillId="0" borderId="146" numFmtId="0" xfId="0" applyFont="1" applyBorder="1"/>
    <xf fontId="378" fillId="137" borderId="146" numFmtId="49" xfId="3195" applyNumberFormat="1" applyFont="1" applyFill="1" applyBorder="1" applyAlignment="1">
      <alignment horizontal="right" vertical="center"/>
    </xf>
    <xf fontId="379" fillId="137" borderId="146" numFmtId="0" xfId="3195" applyNumberFormat="1" applyFont="1" applyFill="1" applyBorder="1" applyAlignment="1">
      <alignment vertical="center" wrapText="1"/>
    </xf>
    <xf fontId="380" fillId="0" borderId="146" numFmtId="0" xfId="3195" applyNumberFormat="1" applyFont="1" applyFill="1" applyBorder="1" applyAlignment="1">
      <alignment horizontal="center" vertical="center" wrapText="1"/>
    </xf>
    <xf fontId="183" fillId="137" borderId="146" numFmtId="164" xfId="4612" applyFont="1" applyFill="1" applyBorder="1" applyAlignment="1">
      <alignment horizontal="right" vertical="center"/>
    </xf>
    <xf fontId="183" fillId="133" borderId="146" numFmtId="164" xfId="4612" applyFont="1" applyFill="1" applyBorder="1" applyAlignment="1">
      <alignment horizontal="right" vertical="center"/>
    </xf>
    <xf fontId="305" fillId="0" borderId="146" numFmtId="164" xfId="0" applyNumberFormat="1" applyFont="1" applyBorder="1"/>
    <xf fontId="305" fillId="137" borderId="146" numFmtId="302" xfId="0" applyNumberFormat="1" applyFont="1" applyFill="1" applyBorder="1"/>
    <xf fontId="305" fillId="137" borderId="146" numFmtId="303" xfId="0" applyNumberFormat="1" applyFont="1" applyFill="1" applyBorder="1"/>
    <xf fontId="233" fillId="0" borderId="146" numFmtId="49" xfId="3195" applyNumberFormat="1" applyFont="1" applyFill="1" applyBorder="1" applyAlignment="1">
      <alignment horizontal="right" vertical="center"/>
    </xf>
    <xf fontId="88" fillId="0" borderId="146" numFmtId="0" xfId="3195" applyNumberFormat="1" applyFont="1" applyFill="1" applyBorder="1" applyAlignment="1">
      <alignment vertical="center" wrapText="1"/>
    </xf>
    <xf fontId="88" fillId="0" borderId="146" numFmtId="0" xfId="3195" applyNumberFormat="1" applyFont="1" applyFill="1" applyBorder="1" applyAlignment="1">
      <alignment horizontal="center" vertical="center" wrapText="1"/>
    </xf>
    <xf fontId="88" fillId="0" borderId="146" numFmtId="164" xfId="4612" applyFont="1" applyFill="1" applyBorder="1" applyAlignment="1">
      <alignment horizontal="right" vertical="center"/>
    </xf>
    <xf fontId="183" fillId="0" borderId="146" numFmtId="164" xfId="4612" applyFont="1" applyFill="1" applyBorder="1" applyAlignment="1">
      <alignment horizontal="right" vertical="center"/>
    </xf>
    <xf fontId="242" fillId="0" borderId="146" numFmtId="4" xfId="0" applyNumberFormat="1" applyFont="1" applyBorder="1"/>
    <xf fontId="251" fillId="144" borderId="146" numFmtId="0" xfId="3195" applyNumberFormat="1" applyFont="1" applyFill="1" applyBorder="1" applyAlignment="1">
      <alignment vertical="center" wrapText="1"/>
    </xf>
    <xf fontId="251" fillId="144" borderId="146" numFmtId="0" xfId="3195" applyNumberFormat="1" applyFont="1" applyFill="1" applyBorder="1" applyAlignment="1">
      <alignment horizontal="center" vertical="center" wrapText="1"/>
    </xf>
    <xf fontId="251" fillId="144" borderId="146" numFmtId="164" xfId="4612" applyFont="1" applyFill="1" applyBorder="1" applyAlignment="1">
      <alignment horizontal="right" vertical="center"/>
    </xf>
    <xf fontId="380" fillId="144" borderId="146" numFmtId="164" xfId="4612" applyFont="1" applyFill="1" applyBorder="1" applyAlignment="1">
      <alignment horizontal="right" vertical="center"/>
    </xf>
    <xf fontId="245" fillId="144" borderId="146" numFmtId="4" xfId="0" applyNumberFormat="1" applyFont="1" applyFill="1" applyBorder="1"/>
    <xf fontId="336" fillId="0" borderId="146" numFmtId="4" xfId="0" applyNumberFormat="1" applyFont="1" applyBorder="1"/>
    <xf fontId="381" fillId="0" borderId="146" numFmtId="2" xfId="0" applyNumberFormat="1" applyFont="1" applyBorder="1"/>
    <xf fontId="251" fillId="144" borderId="148" numFmtId="164" xfId="4612" applyFont="1" applyFill="1" applyBorder="1" applyAlignment="1">
      <alignment horizontal="right" vertical="center"/>
    </xf>
    <xf fontId="382" fillId="144" borderId="146" numFmtId="0" xfId="0" applyFont="1" applyFill="1" applyBorder="1"/>
    <xf fontId="236" fillId="0" borderId="146" numFmtId="49" xfId="3195" applyNumberFormat="1" applyFont="1" applyFill="1" applyBorder="1" applyAlignment="1">
      <alignment horizontal="right" vertical="center"/>
    </xf>
    <xf fontId="167" fillId="133" borderId="146" numFmtId="0" xfId="3195" applyNumberFormat="1" applyFont="1" applyFill="1" applyBorder="1" applyAlignment="1">
      <alignment vertical="center" wrapText="1"/>
    </xf>
    <xf fontId="183" fillId="0" borderId="146" numFmtId="0" xfId="3195" applyNumberFormat="1" applyFont="1" applyFill="1" applyBorder="1" applyAlignment="1">
      <alignment horizontal="center" vertical="center" wrapText="1"/>
    </xf>
    <xf fontId="244" fillId="137" borderId="148" numFmtId="164" xfId="4612" applyFont="1" applyFill="1" applyBorder="1" applyAlignment="1">
      <alignment horizontal="center" vertical="center" wrapText="1"/>
    </xf>
    <xf fontId="244" fillId="133" borderId="146" numFmtId="4" xfId="0" applyNumberFormat="1" applyFont="1" applyFill="1" applyBorder="1"/>
    <xf fontId="305" fillId="137" borderId="146" numFmtId="164" xfId="0" applyNumberFormat="1" applyFont="1" applyFill="1" applyBorder="1"/>
    <xf fontId="167" fillId="137" borderId="146" numFmtId="0" xfId="3195" applyNumberFormat="1" applyFont="1" applyFill="1" applyBorder="1" applyAlignment="1">
      <alignment vertical="center" wrapText="1"/>
    </xf>
    <xf fontId="383" fillId="133" borderId="146" numFmtId="2" xfId="0" applyNumberFormat="1" applyFont="1" applyFill="1" applyBorder="1"/>
    <xf fontId="233" fillId="140" borderId="146" numFmtId="49" xfId="3195" applyNumberFormat="1" applyFont="1" applyFill="1" applyBorder="1" applyAlignment="1">
      <alignment horizontal="right" vertical="center"/>
    </xf>
    <xf fontId="246" fillId="133" borderId="146" numFmtId="0" xfId="3195" applyNumberFormat="1" applyFont="1" applyFill="1" applyBorder="1" applyAlignment="1">
      <alignment vertical="center"/>
    </xf>
    <xf fontId="305" fillId="140" borderId="146" numFmtId="0" xfId="0" applyFont="1" applyFill="1" applyBorder="1"/>
    <xf fontId="88" fillId="140" borderId="146" numFmtId="164" xfId="4612" applyFont="1" applyFill="1" applyBorder="1" applyAlignment="1">
      <alignment horizontal="right" vertical="center"/>
    </xf>
    <xf fontId="183" fillId="140" borderId="146" numFmtId="164" xfId="4612" applyFont="1" applyFill="1" applyBorder="1" applyAlignment="1">
      <alignment horizontal="right" vertical="center"/>
    </xf>
    <xf fontId="242" fillId="140" borderId="146" numFmtId="4" xfId="0" applyNumberFormat="1" applyFont="1" applyFill="1" applyBorder="1"/>
    <xf fontId="381" fillId="0" borderId="146" numFmtId="164" xfId="0" applyNumberFormat="1" applyFont="1" applyBorder="1"/>
    <xf fontId="381" fillId="0" borderId="146" numFmtId="0" xfId="0" applyFont="1" applyBorder="1"/>
    <xf fontId="378" fillId="133" borderId="146" numFmtId="49" xfId="3195" applyNumberFormat="1" applyFont="1" applyFill="1" applyBorder="1" applyAlignment="1">
      <alignment horizontal="right" vertical="center"/>
    </xf>
    <xf fontId="384" fillId="133" borderId="146" numFmtId="0" xfId="3195" applyNumberFormat="1" applyFont="1" applyFill="1" applyBorder="1" applyAlignment="1">
      <alignment vertical="center" wrapText="1"/>
    </xf>
    <xf fontId="251" fillId="0" borderId="146" numFmtId="0" xfId="3195" applyNumberFormat="1" applyFont="1" applyFill="1" applyBorder="1" applyAlignment="1">
      <alignment horizontal="center" vertical="center" wrapText="1"/>
    </xf>
    <xf fontId="305" fillId="140" borderId="0" numFmtId="164" xfId="0" applyNumberFormat="1" applyFont="1" applyFill="1"/>
    <xf fontId="308" fillId="140" borderId="0" numFmtId="164" xfId="0" applyNumberFormat="1" applyFont="1" applyFill="1"/>
    <xf fontId="88" fillId="137" borderId="146" numFmtId="164" xfId="4612" applyFont="1" applyFill="1" applyBorder="1" applyAlignment="1">
      <alignment horizontal="right" vertical="center"/>
    </xf>
    <xf fontId="244" fillId="133" borderId="146" numFmtId="164" xfId="0" applyNumberFormat="1" applyFont="1" applyFill="1" applyBorder="1"/>
    <xf fontId="385" fillId="137" borderId="146" numFmtId="2" xfId="0" applyNumberFormat="1" applyFont="1" applyFill="1" applyBorder="1"/>
    <xf fontId="305" fillId="0" borderId="0" numFmtId="286" xfId="0" applyNumberFormat="1" applyFont="1"/>
    <xf fontId="246" fillId="133" borderId="146" numFmtId="0" xfId="3195" applyNumberFormat="1" applyFont="1" applyFill="1" applyBorder="1" applyAlignment="1">
      <alignment horizontal="left" indent="1" vertical="center" wrapText="1"/>
    </xf>
    <xf fontId="238" fillId="133" borderId="146" numFmtId="0" xfId="3195" applyNumberFormat="1" applyFont="1" applyFill="1" applyBorder="1" applyAlignment="1">
      <alignment horizontal="left" indent="1" vertical="center" wrapText="1"/>
    </xf>
    <xf fontId="384" fillId="133" borderId="146" numFmtId="0" xfId="3195" applyNumberFormat="1" applyFont="1" applyFill="1" applyBorder="1" applyAlignment="1">
      <alignment horizontal="left" indent="1" vertical="center" wrapText="1"/>
    </xf>
    <xf fontId="251" fillId="133" borderId="146" numFmtId="164" xfId="4612" applyFont="1" applyFill="1" applyBorder="1" applyAlignment="1">
      <alignment horizontal="right" vertical="center"/>
    </xf>
    <xf fontId="238" fillId="133" borderId="146" numFmtId="0" xfId="3195" applyNumberFormat="1" applyFont="1" applyFill="1" applyBorder="1" applyAlignment="1">
      <alignment horizontal="left" vertical="center" wrapText="1"/>
    </xf>
    <xf fontId="88" fillId="133" borderId="146" numFmtId="164" xfId="4612" applyFont="1" applyFill="1" applyBorder="1" applyAlignment="1">
      <alignment horizontal="right" vertical="center"/>
    </xf>
    <xf fontId="384" fillId="144" borderId="146" numFmtId="0" xfId="3195" applyNumberFormat="1" applyFont="1" applyFill="1" applyBorder="1" applyAlignment="1">
      <alignment horizontal="left" vertical="center" wrapText="1"/>
    </xf>
    <xf fontId="244" fillId="133" borderId="146" numFmtId="164" xfId="4612" applyFont="1" applyFill="1" applyBorder="1" applyAlignment="1">
      <alignment horizontal="right" vertical="center"/>
    </xf>
    <xf fontId="386" fillId="0" borderId="146" numFmtId="215" xfId="0" applyNumberFormat="1" applyFont="1" applyBorder="1"/>
    <xf fontId="257" fillId="0" borderId="146" numFmtId="49" xfId="3195" applyNumberFormat="1" applyFont="1" applyFill="1" applyBorder="1" applyAlignment="1">
      <alignment horizontal="right" vertical="center"/>
    </xf>
    <xf fontId="384" fillId="137" borderId="146" numFmtId="3" xfId="3195" applyNumberFormat="1" applyFont="1" applyFill="1" applyBorder="1" applyAlignment="1">
      <alignment horizontal="right" indent="1" vertical="top" wrapText="1"/>
    </xf>
    <xf fontId="183" fillId="137" borderId="146" numFmtId="4" xfId="0" applyNumberFormat="1" applyFont="1" applyFill="1" applyBorder="1"/>
    <xf fontId="319" fillId="137" borderId="146" numFmtId="2" xfId="0" applyNumberFormat="1" applyFont="1" applyFill="1" applyBorder="1"/>
    <xf fontId="313" fillId="137" borderId="146" numFmtId="2" xfId="0" applyNumberFormat="1" applyFont="1" applyFill="1" applyBorder="1"/>
    <xf fontId="233" fillId="133" borderId="146" numFmtId="49" xfId="3195" applyNumberFormat="1" applyFont="1" applyFill="1" applyBorder="1" applyAlignment="1">
      <alignment horizontal="right" vertical="center"/>
    </xf>
    <xf fontId="238" fillId="144" borderId="146" numFmtId="0" xfId="3195" applyNumberFormat="1" applyFont="1" applyFill="1" applyBorder="1" applyAlignment="1">
      <alignment vertical="center" wrapText="1"/>
    </xf>
    <xf fontId="244" fillId="144" borderId="146" numFmtId="4" xfId="0" applyNumberFormat="1" applyFont="1" applyFill="1" applyBorder="1"/>
    <xf fontId="305" fillId="133" borderId="146" numFmtId="2" xfId="0" applyNumberFormat="1" applyFont="1" applyFill="1" applyBorder="1"/>
    <xf fontId="304" fillId="133" borderId="146" numFmtId="49" xfId="3195" applyNumberFormat="1" applyFont="1" applyFill="1" applyBorder="1" applyAlignment="1">
      <alignment horizontal="right" vertical="center"/>
    </xf>
    <xf fontId="238" fillId="133" borderId="146" numFmtId="0" xfId="3195" applyNumberFormat="1" applyFont="1" applyFill="1" applyBorder="1" applyAlignment="1">
      <alignment vertical="center" wrapText="1"/>
    </xf>
    <xf fontId="183" fillId="133" borderId="146" numFmtId="4" xfId="0" applyNumberFormat="1" applyFont="1" applyFill="1" applyBorder="1"/>
    <xf fontId="319" fillId="0" borderId="146" numFmtId="2" xfId="0" applyNumberFormat="1" applyFont="1" applyBorder="1"/>
    <xf fontId="246" fillId="133" borderId="146" numFmtId="0" xfId="3195" applyNumberFormat="1" applyFont="1" applyFill="1" applyBorder="1" applyAlignment="1">
      <alignment vertical="center" wrapText="1"/>
    </xf>
    <xf fontId="257" fillId="133" borderId="146" numFmtId="49" xfId="3195" applyNumberFormat="1" applyFont="1" applyFill="1" applyBorder="1" applyAlignment="1">
      <alignment horizontal="right" vertical="center"/>
    </xf>
    <xf fontId="264" fillId="137" borderId="146" numFmtId="0" xfId="3195" applyNumberFormat="1" applyFont="1" applyFill="1" applyBorder="1" applyAlignment="1">
      <alignment vertical="center" wrapText="1"/>
    </xf>
    <xf fontId="251" fillId="137" borderId="146" numFmtId="0" xfId="3195" applyNumberFormat="1" applyFont="1" applyFill="1" applyBorder="1" applyAlignment="1">
      <alignment horizontal="center" vertical="center" wrapText="1"/>
    </xf>
    <xf fontId="88" fillId="140" borderId="146" numFmtId="164" xfId="4612" applyFont="1" applyFill="1" applyBorder="1" applyAlignment="1">
      <alignment horizontal="center" vertical="center" wrapText="1"/>
    </xf>
    <xf fontId="238" fillId="133" borderId="146" numFmtId="0" xfId="2807" applyFont="1" applyFill="1" applyBorder="1" applyAlignment="1">
      <alignment horizontal="left" vertical="center" wrapText="1"/>
    </xf>
    <xf fontId="88" fillId="0" borderId="146" numFmtId="0" xfId="2807" applyFont="1" applyFill="1" applyBorder="1" applyAlignment="1">
      <alignment horizontal="center" vertical="center" wrapText="1"/>
    </xf>
    <xf fontId="242" fillId="0" borderId="146" numFmtId="4" xfId="0" applyNumberFormat="1" applyFont="1" applyFill="1" applyBorder="1"/>
    <xf fontId="381" fillId="0" borderId="146" numFmtId="4" xfId="0" applyNumberFormat="1" applyFont="1" applyBorder="1"/>
    <xf fontId="183" fillId="0" borderId="146" numFmtId="164" xfId="4612" applyFont="1" applyFill="1" applyBorder="1" applyAlignment="1">
      <alignment horizontal="center" vertical="center" wrapText="1"/>
    </xf>
    <xf fontId="183" fillId="133" borderId="146" numFmtId="164" xfId="4612" applyFont="1" applyFill="1" applyBorder="1" applyAlignment="1">
      <alignment vertical="center" wrapText="1"/>
    </xf>
    <xf fontId="244" fillId="133" borderId="146" numFmtId="4" xfId="0" applyNumberFormat="1" applyFont="1" applyFill="1" applyBorder="1" applyAlignment="1"/>
    <xf fontId="387" fillId="144" borderId="146" numFmtId="0" xfId="3195" applyNumberFormat="1" applyFont="1" applyFill="1" applyBorder="1" applyAlignment="1">
      <alignment vertical="center" wrapText="1"/>
    </xf>
    <xf fontId="242" fillId="137" borderId="146" numFmtId="0" xfId="0" applyFont="1" applyFill="1" applyBorder="1"/>
    <xf fontId="305" fillId="137" borderId="146" numFmtId="2" xfId="0" applyNumberFormat="1" applyFont="1" applyFill="1" applyBorder="1"/>
    <xf fontId="319" fillId="137" borderId="146" numFmtId="4" xfId="0" applyNumberFormat="1" applyFont="1" applyFill="1" applyBorder="1"/>
    <xf fontId="244" fillId="137" borderId="146" numFmtId="4" xfId="0" applyNumberFormat="1" applyFont="1" applyFill="1" applyBorder="1"/>
    <xf fontId="305" fillId="137" borderId="146" numFmtId="4" xfId="0" applyNumberFormat="1" applyFont="1" applyFill="1" applyBorder="1"/>
    <xf fontId="383" fillId="137" borderId="146" numFmtId="2" xfId="0" applyNumberFormat="1" applyFont="1" applyFill="1" applyBorder="1"/>
    <xf fontId="236" fillId="133" borderId="146" numFmtId="49" xfId="3195" applyNumberFormat="1" applyFont="1" applyFill="1" applyBorder="1" applyAlignment="1">
      <alignment horizontal="center" vertical="center"/>
    </xf>
    <xf fontId="148" fillId="133" borderId="146" numFmtId="0" xfId="3195" applyNumberFormat="1" applyFont="1" applyFill="1" applyBorder="1" applyAlignment="1">
      <alignment vertical="center" wrapText="1"/>
    </xf>
    <xf fontId="183" fillId="133" borderId="146" numFmtId="0" xfId="3195" applyNumberFormat="1" applyFont="1" applyFill="1" applyBorder="1" applyAlignment="1">
      <alignment horizontal="center" vertical="center" wrapText="1"/>
    </xf>
    <xf fontId="243" fillId="133" borderId="146" numFmtId="4" xfId="0" applyNumberFormat="1" applyFont="1" applyFill="1" applyBorder="1"/>
    <xf fontId="167" fillId="144" borderId="146" numFmtId="4" xfId="0" applyNumberFormat="1" applyFont="1" applyFill="1" applyBorder="1"/>
    <xf fontId="308" fillId="137" borderId="146" numFmtId="164" xfId="0" applyNumberFormat="1" applyFont="1" applyFill="1" applyBorder="1"/>
    <xf fontId="325" fillId="133" borderId="146" numFmtId="2" xfId="0" applyNumberFormat="1" applyFont="1" applyFill="1" applyBorder="1"/>
    <xf fontId="310" fillId="128" borderId="146" numFmtId="4" xfId="0" applyNumberFormat="1" applyFont="1" applyFill="1" applyBorder="1"/>
    <xf fontId="247" fillId="133" borderId="146" numFmtId="4" xfId="0" applyNumberFormat="1" applyFont="1" applyFill="1" applyBorder="1"/>
    <xf fontId="236" fillId="128" borderId="146" numFmtId="49" xfId="3195" applyNumberFormat="1" applyFont="1" applyFill="1" applyBorder="1" applyAlignment="1">
      <alignment horizontal="center" vertical="center"/>
    </xf>
    <xf fontId="183" fillId="128" borderId="152" numFmtId="0" xfId="3195" applyNumberFormat="1" applyFont="1" applyFill="1" applyBorder="1" applyAlignment="1">
      <alignment vertical="center" wrapText="1"/>
    </xf>
    <xf fontId="183" fillId="128" borderId="146" numFmtId="0" xfId="3195" applyNumberFormat="1" applyFont="1" applyFill="1" applyBorder="1" applyAlignment="1">
      <alignment horizontal="center" vertical="center" wrapText="1"/>
    </xf>
    <xf fontId="244" fillId="128" borderId="146" numFmtId="164" xfId="0" applyNumberFormat="1" applyFont="1" applyFill="1" applyBorder="1"/>
    <xf fontId="183" fillId="128" borderId="146" numFmtId="164" xfId="4612" applyFont="1" applyFill="1" applyBorder="1" applyAlignment="1">
      <alignment horizontal="right" vertical="center"/>
    </xf>
    <xf fontId="305" fillId="128" borderId="146" numFmtId="4" xfId="0" applyNumberFormat="1" applyFont="1" applyFill="1" applyBorder="1"/>
    <xf fontId="308" fillId="128" borderId="146" numFmtId="164" xfId="0" applyNumberFormat="1" applyFont="1" applyFill="1" applyBorder="1"/>
    <xf fontId="308" fillId="128" borderId="146" numFmtId="2" xfId="0" applyNumberFormat="1" applyFont="1" applyFill="1" applyBorder="1"/>
    <xf fontId="305" fillId="128" borderId="146" numFmtId="2" xfId="0" applyNumberFormat="1" applyFont="1" applyFill="1" applyBorder="1"/>
    <xf fontId="325" fillId="137" borderId="146" numFmtId="2" xfId="0" applyNumberFormat="1" applyFont="1" applyFill="1" applyBorder="1"/>
    <xf fontId="242" fillId="128" borderId="146" numFmtId="164" xfId="0" applyNumberFormat="1" applyFont="1" applyFill="1" applyBorder="1"/>
    <xf fontId="243" fillId="0" borderId="146" numFmtId="0" xfId="0" applyFont="1" applyBorder="1"/>
    <xf fontId="305" fillId="0" borderId="146" numFmtId="286" xfId="0" applyNumberFormat="1" applyFont="1" applyBorder="1"/>
    <xf fontId="236" fillId="0" borderId="146" numFmtId="49" xfId="2807" applyNumberFormat="1" applyFont="1" applyFill="1" applyBorder="1" applyAlignment="1">
      <alignment horizontal="right" vertical="center" wrapText="1"/>
    </xf>
    <xf fontId="167" fillId="133" borderId="146" numFmtId="0" xfId="2807" applyFont="1" applyFill="1" applyBorder="1" applyAlignment="1">
      <alignment horizontal="left" vertical="center" wrapText="1"/>
    </xf>
    <xf fontId="183" fillId="137" borderId="146" numFmtId="0" xfId="2807" applyFont="1" applyFill="1" applyBorder="1" applyAlignment="1">
      <alignment horizontal="center" vertical="center" wrapText="1"/>
    </xf>
    <xf fontId="244" fillId="0" borderId="146" numFmtId="164" xfId="0" applyNumberFormat="1" applyFont="1" applyBorder="1"/>
    <xf fontId="244" fillId="0" borderId="146" numFmtId="4" xfId="0" applyNumberFormat="1" applyFont="1" applyBorder="1"/>
    <xf fontId="388" fillId="137" borderId="146" numFmtId="164" xfId="4612" applyFont="1" applyFill="1" applyBorder="1" applyAlignment="1">
      <alignment horizontal="right" vertical="center"/>
    </xf>
    <xf fontId="308" fillId="133" borderId="146" numFmtId="195" xfId="0" applyNumberFormat="1" applyFont="1" applyFill="1" applyBorder="1"/>
    <xf fontId="319" fillId="133" borderId="146" numFmtId="2" xfId="0" applyNumberFormat="1" applyFont="1" applyFill="1" applyBorder="1"/>
    <xf fontId="233" fillId="0" borderId="146" numFmtId="49" xfId="2807" applyNumberFormat="1" applyFont="1" applyFill="1" applyBorder="1" applyAlignment="1">
      <alignment horizontal="right" vertical="center" wrapText="1"/>
    </xf>
    <xf fontId="88" fillId="0" borderId="146" numFmtId="0" xfId="2807" applyFont="1" applyFill="1" applyBorder="1" applyAlignment="1">
      <alignment horizontal="left" vertical="center" wrapText="1"/>
    </xf>
    <xf fontId="88" fillId="0" borderId="146" numFmtId="164" xfId="4612" applyFont="1" applyFill="1" applyBorder="1" applyAlignment="1">
      <alignment horizontal="center" vertical="center" wrapText="1"/>
    </xf>
    <xf fontId="236" fillId="137" borderId="146" numFmtId="49" xfId="2807" applyNumberFormat="1" applyFont="1" applyFill="1" applyBorder="1" applyAlignment="1">
      <alignment horizontal="right" vertical="center" wrapText="1"/>
    </xf>
    <xf fontId="183" fillId="0" borderId="146" numFmtId="0" xfId="2807" applyFont="1" applyFill="1" applyBorder="1" applyAlignment="1">
      <alignment horizontal="center" vertical="center" wrapText="1"/>
    </xf>
    <xf fontId="183" fillId="137" borderId="146" numFmtId="164" xfId="4612" applyFont="1" applyFill="1" applyBorder="1" applyAlignment="1" applyProtection="1">
      <alignment horizontal="right" vertical="center" wrapText="1"/>
      <protection locked="0"/>
    </xf>
    <xf fontId="308" fillId="137" borderId="146" numFmtId="2" xfId="0" applyNumberFormat="1" applyFont="1" applyFill="1" applyBorder="1"/>
    <xf fontId="236" fillId="137" borderId="146" numFmtId="49" xfId="3195" applyNumberFormat="1" applyFont="1" applyFill="1" applyBorder="1" applyAlignment="1">
      <alignment horizontal="right"/>
    </xf>
    <xf fontId="379" fillId="133" borderId="146" numFmtId="0" xfId="3195" applyNumberFormat="1" applyFont="1" applyFill="1" applyBorder="1" applyAlignment="1">
      <alignment vertical="top" wrapText="1"/>
    </xf>
    <xf fontId="389" fillId="137" borderId="146" numFmtId="0" xfId="3195" applyNumberFormat="1" applyFont="1" applyFill="1" applyBorder="1" applyAlignment="1">
      <alignment horizontal="center" vertical="top" wrapText="1"/>
    </xf>
    <xf fontId="375" fillId="137" borderId="146" numFmtId="164" xfId="4612" applyFont="1" applyFill="1" applyBorder="1" applyAlignment="1" applyProtection="1">
      <alignment horizontal="right" vertical="center" wrapText="1"/>
      <protection locked="0"/>
    </xf>
    <xf fontId="375" fillId="0" borderId="146" numFmtId="4" xfId="0" applyNumberFormat="1" applyFont="1" applyBorder="1"/>
    <xf fontId="390" fillId="0" borderId="146" numFmtId="4" xfId="0" applyNumberFormat="1" applyFont="1" applyBorder="1"/>
    <xf fontId="375" fillId="137" borderId="146" numFmtId="164" xfId="4612" applyFont="1" applyFill="1" applyBorder="1" applyAlignment="1">
      <alignment horizontal="right" vertical="center"/>
    </xf>
    <xf fontId="375" fillId="133" borderId="146" numFmtId="4" xfId="0" applyNumberFormat="1" applyFont="1" applyFill="1" applyBorder="1"/>
    <xf fontId="390" fillId="0" borderId="146" numFmtId="164" xfId="0" applyNumberFormat="1" applyFont="1" applyBorder="1"/>
    <xf fontId="391" fillId="137" borderId="146" numFmtId="2" xfId="0" applyNumberFormat="1" applyFont="1" applyFill="1" applyBorder="1"/>
    <xf fontId="390" fillId="0" borderId="146" numFmtId="2" xfId="0" applyNumberFormat="1" applyFont="1" applyBorder="1"/>
    <xf fontId="391" fillId="133" borderId="146" numFmtId="2" xfId="0" applyNumberFormat="1" applyFont="1" applyFill="1" applyBorder="1"/>
    <xf fontId="305" fillId="133" borderId="146" numFmtId="4" xfId="0" applyNumberFormat="1" applyFont="1" applyFill="1" applyBorder="1"/>
    <xf fontId="233" fillId="0" borderId="146" numFmtId="49" xfId="3195" applyNumberFormat="1" applyFont="1" applyFill="1" applyBorder="1" applyAlignment="1">
      <alignment horizontal="right"/>
    </xf>
    <xf fontId="392" fillId="133" borderId="146" numFmtId="0" xfId="3195" applyNumberFormat="1" applyFont="1" applyFill="1" applyBorder="1" applyAlignment="1">
      <alignment vertical="top" wrapText="1"/>
    </xf>
    <xf fontId="392" fillId="0" borderId="146" numFmtId="0" xfId="3195" applyNumberFormat="1" applyFont="1" applyFill="1" applyBorder="1" applyAlignment="1">
      <alignment horizontal="center" vertical="top" wrapText="1"/>
    </xf>
    <xf fontId="392" fillId="0" borderId="146" numFmtId="164" xfId="4612" applyFont="1" applyFill="1" applyBorder="1" applyAlignment="1" applyProtection="1">
      <alignment horizontal="right" vertical="center" wrapText="1"/>
      <protection locked="0"/>
    </xf>
    <xf fontId="389" fillId="0" borderId="146" numFmtId="4" xfId="0" applyNumberFormat="1" applyFont="1" applyBorder="1"/>
    <xf fontId="389" fillId="133" borderId="146" numFmtId="4" xfId="0" applyNumberFormat="1" applyFont="1" applyFill="1" applyBorder="1"/>
    <xf fontId="389" fillId="0" borderId="146" numFmtId="4" xfId="0" applyNumberFormat="1" applyFont="1" applyFill="1" applyBorder="1"/>
    <xf fontId="390" fillId="0" borderId="146" numFmtId="0" xfId="0" applyFont="1" applyBorder="1"/>
    <xf fontId="167" fillId="133" borderId="146" numFmtId="0" xfId="3195" applyNumberFormat="1" applyFont="1" applyFill="1" applyBorder="1" applyAlignment="1">
      <alignment vertical="top" wrapText="1"/>
    </xf>
    <xf fontId="88" fillId="137" borderId="146" numFmtId="0" xfId="3195" applyNumberFormat="1" applyFont="1" applyFill="1" applyBorder="1" applyAlignment="1">
      <alignment horizontal="center" vertical="top" wrapText="1"/>
    </xf>
    <xf fontId="244" fillId="137" borderId="146" numFmtId="4" xfId="0" applyNumberFormat="1" applyFont="1" applyFill="1" applyBorder="1" applyAlignment="1">
      <alignment vertical="top"/>
    </xf>
    <xf fontId="246" fillId="137" borderId="146" numFmtId="0" xfId="3195" applyNumberFormat="1" applyFont="1" applyFill="1" applyBorder="1" applyAlignment="1">
      <alignment horizontal="left" indent="1" vertical="top" wrapText="1"/>
    </xf>
    <xf fontId="88" fillId="0" borderId="146" numFmtId="0" xfId="3195" applyNumberFormat="1" applyFont="1" applyFill="1" applyBorder="1" applyAlignment="1">
      <alignment horizontal="center" vertical="top" wrapText="1"/>
    </xf>
    <xf fontId="88" fillId="0" borderId="146" numFmtId="164" xfId="4612" applyFont="1" applyFill="1" applyBorder="1"/>
    <xf fontId="242" fillId="133" borderId="146" numFmtId="4" xfId="0" applyNumberFormat="1" applyFont="1" applyFill="1" applyBorder="1"/>
    <xf fontId="242" fillId="137" borderId="146" numFmtId="4" xfId="0" applyNumberFormat="1" applyFont="1" applyFill="1" applyBorder="1"/>
    <xf fontId="374" fillId="137" borderId="146" numFmtId="0" xfId="3195" applyNumberFormat="1" applyFont="1" applyFill="1" applyBorder="1" applyAlignment="1">
      <alignment horizontal="left" indent="1" vertical="top" wrapText="1"/>
    </xf>
    <xf fontId="88" fillId="0" borderId="146" numFmtId="164" xfId="4612" applyFont="1" applyFill="1" applyBorder="1" applyAlignment="1" applyProtection="1">
      <alignment horizontal="right" vertical="center" wrapText="1"/>
      <protection locked="0"/>
    </xf>
    <xf fontId="88" fillId="137" borderId="146" numFmtId="4" xfId="0" applyNumberFormat="1" applyFont="1" applyFill="1" applyBorder="1"/>
    <xf fontId="88" fillId="0" borderId="146" numFmtId="4" xfId="0" applyNumberFormat="1" applyFont="1" applyFill="1" applyBorder="1"/>
    <xf fontId="264" fillId="137" borderId="146" numFmtId="0" xfId="3195" applyNumberFormat="1" applyFont="1" applyFill="1" applyBorder="1" applyAlignment="1">
      <alignment horizontal="left" indent="1" vertical="top" wrapText="1"/>
    </xf>
    <xf fontId="251" fillId="137" borderId="146" numFmtId="164" xfId="4612" applyFont="1" applyFill="1" applyBorder="1" applyAlignment="1" applyProtection="1">
      <alignment horizontal="right" vertical="center" wrapText="1"/>
      <protection locked="0"/>
    </xf>
    <xf fontId="245" fillId="133" borderId="146" numFmtId="4" xfId="0" applyNumberFormat="1" applyFont="1" applyFill="1" applyBorder="1"/>
    <xf fontId="245" fillId="137" borderId="146" numFmtId="4" xfId="0" applyNumberFormat="1" applyFont="1" applyFill="1" applyBorder="1"/>
    <xf fontId="305" fillId="0" borderId="152" numFmtId="2" xfId="0" applyNumberFormat="1" applyFont="1" applyBorder="1"/>
    <xf fontId="246" fillId="137" borderId="146" numFmtId="0" xfId="3195" applyNumberFormat="1" applyFont="1" applyFill="1" applyBorder="1" applyAlignment="1">
      <alignment horizontal="right" indent="1" vertical="top" wrapText="1"/>
    </xf>
    <xf fontId="88" fillId="133" borderId="146" numFmtId="4" xfId="0" applyNumberFormat="1" applyFont="1" applyFill="1" applyBorder="1"/>
    <xf fontId="247" fillId="133" borderId="146" numFmtId="0" xfId="2807" applyFont="1" applyFill="1" applyBorder="1" applyAlignment="1">
      <alignment horizontal="left" vertical="center" wrapText="1"/>
    </xf>
    <xf fontId="183" fillId="137" borderId="146" numFmtId="0" xfId="3195" applyNumberFormat="1" applyFont="1" applyFill="1" applyBorder="1" applyAlignment="1">
      <alignment horizontal="center" vertical="top" wrapText="1"/>
    </xf>
    <xf fontId="308" fillId="0" borderId="146" numFmtId="164" xfId="0" applyNumberFormat="1" applyFont="1" applyBorder="1"/>
    <xf fontId="308" fillId="0" borderId="152" numFmtId="2" xfId="0" applyNumberFormat="1" applyFont="1" applyFill="1" applyBorder="1"/>
    <xf fontId="183" fillId="137" borderId="146" numFmtId="272" xfId="4612" applyNumberFormat="1" applyFont="1" applyFill="1" applyBorder="1" applyAlignment="1" applyProtection="1">
      <alignment horizontal="right" vertical="center" wrapText="1"/>
      <protection locked="0"/>
    </xf>
    <xf fontId="243" fillId="137" borderId="146" numFmtId="4" xfId="0" applyNumberFormat="1" applyFont="1" applyFill="1" applyBorder="1"/>
    <xf fontId="343" fillId="144" borderId="146" numFmtId="0" xfId="0" applyFont="1" applyFill="1" applyBorder="1"/>
    <xf fontId="236" fillId="133" borderId="146" numFmtId="49" xfId="3195" applyNumberFormat="1" applyFont="1" applyFill="1" applyBorder="1" applyAlignment="1">
      <alignment horizontal="right"/>
    </xf>
    <xf fontId="379" fillId="133" borderId="146" numFmtId="0" xfId="2807" applyFont="1" applyFill="1" applyBorder="1" applyAlignment="1">
      <alignment horizontal="left" vertical="center" wrapText="1"/>
    </xf>
    <xf fontId="238" fillId="133" borderId="146" numFmtId="4" xfId="0" applyNumberFormat="1" applyFont="1" applyFill="1" applyBorder="1"/>
    <xf fontId="378" fillId="133" borderId="146" numFmtId="49" xfId="3195" applyNumberFormat="1" applyFont="1" applyFill="1" applyBorder="1" applyAlignment="1">
      <alignment horizontal="right"/>
    </xf>
    <xf fontId="384" fillId="133" borderId="146" numFmtId="0" xfId="2807" applyFont="1" applyFill="1" applyBorder="1" applyAlignment="1">
      <alignment horizontal="left" vertical="center" wrapText="1"/>
    </xf>
    <xf fontId="380" fillId="137" borderId="146" numFmtId="0" xfId="3195" applyNumberFormat="1" applyFont="1" applyFill="1" applyBorder="1" applyAlignment="1">
      <alignment horizontal="center" vertical="top" wrapText="1"/>
    </xf>
    <xf fontId="380" fillId="137" borderId="146" numFmtId="164" xfId="4612" applyFont="1" applyFill="1" applyBorder="1" applyAlignment="1" applyProtection="1">
      <alignment horizontal="right" vertical="center" wrapText="1"/>
      <protection locked="0"/>
    </xf>
    <xf fontId="306" fillId="0" borderId="146" numFmtId="4" xfId="0" applyNumberFormat="1" applyFont="1" applyBorder="1"/>
    <xf fontId="382" fillId="0" borderId="146" numFmtId="0" xfId="0" applyFont="1" applyBorder="1"/>
    <xf fontId="393" fillId="137" borderId="146" numFmtId="164" xfId="4612" applyFont="1" applyFill="1" applyBorder="1" applyAlignment="1">
      <alignment horizontal="right" vertical="center"/>
    </xf>
    <xf fontId="394" fillId="133" borderId="146" numFmtId="4" xfId="0" applyNumberFormat="1" applyFont="1" applyFill="1" applyBorder="1"/>
    <xf fontId="380" fillId="0" borderId="146" numFmtId="4" xfId="0" applyNumberFormat="1" applyFont="1" applyFill="1" applyBorder="1"/>
    <xf fontId="381" fillId="0" borderId="152" numFmtId="2" xfId="0" applyNumberFormat="1" applyFont="1" applyFill="1" applyBorder="1"/>
    <xf fontId="264" fillId="133" borderId="146" numFmtId="0" xfId="2807" applyFont="1" applyFill="1" applyBorder="1" applyAlignment="1">
      <alignment horizontal="left" vertical="center" wrapText="1"/>
    </xf>
    <xf fontId="306" fillId="133" borderId="146" numFmtId="4" xfId="0" applyNumberFormat="1" applyFont="1" applyFill="1" applyBorder="1"/>
    <xf fontId="381" fillId="0" borderId="152" numFmtId="2" xfId="0" applyNumberFormat="1" applyFont="1" applyBorder="1"/>
    <xf fontId="310" fillId="133" borderId="146" numFmtId="0" xfId="2807" applyFont="1" applyFill="1" applyBorder="1" applyAlignment="1">
      <alignment horizontal="left" vertical="center" wrapText="1"/>
    </xf>
    <xf fontId="246" fillId="133" borderId="146" numFmtId="0" xfId="3195" applyNumberFormat="1" applyFont="1" applyFill="1" applyBorder="1" applyAlignment="1">
      <alignment vertical="top" wrapText="1"/>
    </xf>
    <xf fontId="88" fillId="137" borderId="146" numFmtId="0" xfId="2807" applyFont="1" applyFill="1" applyBorder="1" applyAlignment="1">
      <alignment horizontal="center" vertical="center" wrapText="1"/>
    </xf>
    <xf fontId="375" fillId="137" borderId="146" numFmtId="2" xfId="0" applyNumberFormat="1" applyFont="1" applyFill="1" applyBorder="1"/>
    <xf fontId="308" fillId="133" borderId="152" numFmtId="2" xfId="0" applyNumberFormat="1" applyFont="1" applyFill="1" applyBorder="1"/>
    <xf fontId="319" fillId="133" borderId="146" numFmtId="0" xfId="0" applyFont="1" applyFill="1" applyBorder="1"/>
    <xf fontId="0" fillId="0" borderId="146" numFmtId="0" xfId="0" applyBorder="1" applyAlignment="1">
      <alignment horizontal="right"/>
    </xf>
    <xf fontId="313" fillId="133" borderId="146" numFmtId="0" xfId="0" applyFont="1" applyFill="1" applyBorder="1"/>
    <xf fontId="0" fillId="137" borderId="146" numFmtId="0" xfId="0" applyFill="1" applyBorder="1" applyAlignment="1">
      <alignment horizontal="right"/>
    </xf>
    <xf fontId="247" fillId="133" borderId="146" numFmtId="0" xfId="0" applyFont="1" applyFill="1" applyBorder="1"/>
    <xf fontId="244" fillId="0" borderId="146" numFmtId="0" xfId="0" applyFont="1" applyBorder="1"/>
    <xf fontId="244" fillId="133" borderId="146" numFmtId="2" xfId="0" applyNumberFormat="1" applyFont="1" applyFill="1" applyBorder="1"/>
    <xf fontId="303" fillId="0" borderId="146" numFmtId="0" xfId="3195" applyNumberFormat="1" applyFont="1" applyFill="1" applyBorder="1" applyAlignment="1">
      <alignment vertical="top" wrapText="1"/>
    </xf>
    <xf fontId="68" fillId="133" borderId="146" numFmtId="49" xfId="3195" applyNumberFormat="1" applyFont="1" applyFill="1" applyBorder="1" applyAlignment="1">
      <alignment horizontal="left"/>
    </xf>
    <xf fontId="167" fillId="142" borderId="146" numFmtId="0" xfId="3195" applyNumberFormat="1" applyFont="1" applyFill="1" applyBorder="1" applyAlignment="1">
      <alignment vertical="top" wrapText="1"/>
    </xf>
    <xf fontId="388" fillId="144" borderId="146" numFmtId="164" xfId="4612" applyFont="1" applyFill="1" applyBorder="1" applyAlignment="1">
      <alignment horizontal="right" vertical="center"/>
    </xf>
    <xf fontId="375" fillId="144" borderId="146" numFmtId="4" xfId="0" applyNumberFormat="1" applyFont="1" applyFill="1" applyBorder="1"/>
    <xf fontId="308" fillId="144" borderId="146" numFmtId="2" xfId="0" applyNumberFormat="1" applyFont="1" applyFill="1" applyBorder="1"/>
    <xf fontId="27" fillId="133" borderId="146" numFmtId="49" xfId="3195" applyNumberFormat="1" applyFont="1" applyFill="1" applyBorder="1" applyAlignment="1">
      <alignment horizontal="left"/>
    </xf>
    <xf fontId="310" fillId="137" borderId="146" numFmtId="0" xfId="3195" applyNumberFormat="1" applyFont="1" applyFill="1" applyBorder="1" applyAlignment="1">
      <alignment vertical="top" wrapText="1"/>
    </xf>
    <xf fontId="375" fillId="137" borderId="146" numFmtId="4" xfId="0" applyNumberFormat="1" applyFont="1" applyFill="1" applyBorder="1"/>
    <xf fontId="310" fillId="142" borderId="146" numFmtId="0" xfId="3195" applyNumberFormat="1" applyFont="1" applyFill="1" applyBorder="1" applyAlignment="1">
      <alignment vertical="top" wrapText="1"/>
    </xf>
    <xf fontId="242" fillId="144" borderId="146" numFmtId="0" xfId="0" applyFont="1" applyFill="1" applyBorder="1"/>
    <xf fontId="242" fillId="144" borderId="146" numFmtId="4" xfId="0" applyNumberFormat="1" applyFont="1" applyFill="1" applyBorder="1"/>
    <xf fontId="305" fillId="144" borderId="146" numFmtId="4" xfId="0" applyNumberFormat="1" applyFont="1" applyFill="1" applyBorder="1"/>
    <xf fontId="183" fillId="144" borderId="146" numFmtId="4" xfId="0" applyNumberFormat="1" applyFont="1" applyFill="1" applyBorder="1"/>
    <xf fontId="308" fillId="0" borderId="146" numFmtId="2" xfId="0" applyNumberFormat="1" applyFont="1" applyBorder="1"/>
    <xf fontId="305" fillId="144" borderId="146" numFmtId="2" xfId="0" applyNumberFormat="1" applyFont="1" applyFill="1" applyBorder="1"/>
    <xf fontId="0" fillId="0" borderId="146" numFmtId="0" xfId="0" applyFill="1" applyBorder="1" applyAlignment="1">
      <alignment horizontal="right"/>
    </xf>
    <xf fontId="380" fillId="0" borderId="146" numFmtId="0" xfId="2807" applyFont="1" applyFill="1" applyBorder="1" applyAlignment="1">
      <alignment horizontal="left" vertical="center" wrapText="1"/>
    </xf>
    <xf fontId="305" fillId="0" borderId="146" numFmtId="0" xfId="0" applyFont="1" applyFill="1" applyBorder="1"/>
    <xf fontId="388" fillId="0" borderId="146" numFmtId="164" xfId="4612" applyFont="1" applyFill="1" applyBorder="1" applyAlignment="1">
      <alignment horizontal="right" vertical="center"/>
    </xf>
    <xf fontId="244" fillId="0" borderId="146" numFmtId="4" xfId="0" applyNumberFormat="1" applyFont="1" applyFill="1" applyBorder="1"/>
    <xf fontId="293" fillId="0" borderId="146" numFmtId="4" xfId="0" applyNumberFormat="1" applyFont="1" applyFill="1" applyBorder="1"/>
    <xf fontId="303" fillId="0" borderId="146" numFmtId="0" xfId="2807" applyFont="1" applyFill="1" applyBorder="1" applyAlignment="1">
      <alignment horizontal="left" vertical="center" wrapText="1"/>
    </xf>
    <xf fontId="0" fillId="0" borderId="146" numFmtId="17" xfId="0" applyNumberFormat="1" applyBorder="1" applyAlignment="1">
      <alignment horizontal="right"/>
    </xf>
    <xf fontId="388" fillId="133" borderId="146" numFmtId="164" xfId="4612" applyFont="1" applyFill="1" applyBorder="1" applyAlignment="1">
      <alignment horizontal="right" vertical="center"/>
    </xf>
    <xf fontId="249" fillId="144" borderId="146" numFmtId="4" xfId="0" applyNumberFormat="1" applyFont="1" applyFill="1" applyBorder="1"/>
    <xf fontId="236" fillId="141" borderId="149" numFmtId="49" xfId="3195" applyNumberFormat="1" applyFont="1" applyFill="1" applyBorder="1" applyAlignment="1">
      <alignment horizontal="center" vertical="center"/>
    </xf>
    <xf fontId="238" fillId="141" borderId="149" numFmtId="0" xfId="3195" applyNumberFormat="1" applyFont="1" applyFill="1" applyBorder="1" applyAlignment="1">
      <alignment vertical="center" wrapText="1"/>
    </xf>
    <xf fontId="183" fillId="141" borderId="149" numFmtId="0" xfId="3195" applyNumberFormat="1" applyFont="1" applyFill="1" applyBorder="1" applyAlignment="1">
      <alignment horizontal="center" vertical="center" wrapText="1"/>
    </xf>
    <xf fontId="244" fillId="141" borderId="149" numFmtId="164" xfId="0" applyNumberFormat="1" applyFont="1" applyFill="1" applyBorder="1"/>
    <xf fontId="183" fillId="141" borderId="149" numFmtId="164" xfId="4612" applyFont="1" applyFill="1" applyBorder="1" applyAlignment="1">
      <alignment horizontal="right" vertical="center"/>
    </xf>
    <xf fontId="247" fillId="141" borderId="149" numFmtId="164" xfId="0" applyNumberFormat="1" applyFont="1" applyFill="1" applyBorder="1"/>
    <xf fontId="244" fillId="0" borderId="138" numFmtId="4" xfId="0" applyNumberFormat="1" applyFont="1" applyBorder="1"/>
    <xf fontId="244" fillId="141" borderId="146" numFmtId="164" xfId="0" applyNumberFormat="1" applyFont="1" applyFill="1" applyBorder="1"/>
    <xf fontId="247" fillId="141" borderId="146" numFmtId="164" xfId="0" applyNumberFormat="1" applyFont="1" applyFill="1" applyBorder="1"/>
    <xf fontId="244" fillId="133" borderId="146" numFmtId="0" xfId="0" applyFont="1" applyFill="1" applyBorder="1" applyAlignment="1">
      <alignment horizontal="right"/>
    </xf>
    <xf fontId="249" fillId="133" borderId="152" numFmtId="0" xfId="0" applyFont="1" applyFill="1" applyBorder="1" applyAlignment="1">
      <alignment vertical="top" wrapText="1"/>
    </xf>
    <xf fontId="183" fillId="133" borderId="149" numFmtId="0" xfId="3195" applyNumberFormat="1" applyFont="1" applyFill="1" applyBorder="1" applyAlignment="1">
      <alignment horizontal="center" vertical="center" wrapText="1"/>
    </xf>
    <xf fontId="167" fillId="133" borderId="138" numFmtId="4" xfId="0" applyNumberFormat="1" applyFont="1" applyFill="1" applyBorder="1"/>
    <xf fontId="249" fillId="133" borderId="138" numFmtId="4" xfId="0" applyNumberFormat="1" applyFont="1" applyFill="1" applyBorder="1"/>
    <xf fontId="319" fillId="144" borderId="146" numFmtId="2" xfId="0" applyNumberFormat="1" applyFont="1" applyFill="1" applyBorder="1"/>
    <xf fontId="246" fillId="0" borderId="146" numFmtId="0" xfId="3195" applyNumberFormat="1" applyFont="1" applyFill="1" applyBorder="1" applyAlignment="1">
      <alignment vertical="top" wrapText="1"/>
    </xf>
    <xf fontId="183" fillId="0" borderId="146" numFmtId="4" xfId="0" applyNumberFormat="1" applyFont="1" applyBorder="1"/>
    <xf fontId="167" fillId="128" borderId="146" numFmtId="4" xfId="0" applyNumberFormat="1" applyFont="1" applyFill="1" applyBorder="1"/>
    <xf fontId="167" fillId="137" borderId="146" numFmtId="0" xfId="3195" applyNumberFormat="1" applyFont="1" applyFill="1" applyBorder="1" applyAlignment="1">
      <alignment horizontal="left" vertical="center" wrapText="1"/>
    </xf>
    <xf fontId="374" fillId="144" borderId="146" numFmtId="4" xfId="0" applyNumberFormat="1" applyFont="1" applyFill="1" applyBorder="1"/>
    <xf fontId="379" fillId="133" borderId="146" numFmtId="4" xfId="0" applyNumberFormat="1" applyFont="1" applyFill="1" applyBorder="1"/>
    <xf fontId="264" fillId="133" borderId="146" numFmtId="0" xfId="3195" applyNumberFormat="1" applyFont="1" applyFill="1" applyBorder="1" applyAlignment="1">
      <alignment horizontal="left" vertical="center" wrapText="1"/>
    </xf>
    <xf fontId="251" fillId="0" borderId="146" numFmtId="4" xfId="0" applyNumberFormat="1" applyFont="1" applyFill="1" applyBorder="1"/>
    <xf fontId="245" fillId="0" borderId="146" numFmtId="4" xfId="0" applyNumberFormat="1" applyFont="1" applyFill="1" applyBorder="1"/>
    <xf fontId="247" fillId="137" borderId="146" numFmtId="4" xfId="0" applyNumberFormat="1" applyFont="1" applyFill="1" applyBorder="1"/>
    <xf fontId="264" fillId="144" borderId="146" numFmtId="0" xfId="3195" applyNumberFormat="1" applyFont="1" applyFill="1" applyBorder="1" applyAlignment="1">
      <alignment horizontal="left" vertical="center" wrapText="1"/>
    </xf>
    <xf fontId="248" fillId="137" borderId="146" numFmtId="4" xfId="0" applyNumberFormat="1" applyFont="1" applyFill="1" applyBorder="1"/>
    <xf fontId="395" fillId="0" borderId="146" numFmtId="4" xfId="0" applyNumberFormat="1" applyFont="1" applyBorder="1"/>
    <xf fontId="396" fillId="144" borderId="146" numFmtId="4" xfId="0" applyNumberFormat="1" applyFont="1" applyFill="1" applyBorder="1"/>
    <xf fontId="397" fillId="144" borderId="146" numFmtId="4" xfId="0" applyNumberFormat="1" applyFont="1" applyFill="1" applyBorder="1"/>
    <xf fontId="384" fillId="0" borderId="146" numFmtId="0" xfId="3195" applyNumberFormat="1" applyFont="1" applyFill="1" applyBorder="1" applyAlignment="1">
      <alignment horizontal="left" vertical="center" wrapText="1"/>
    </xf>
    <xf fontId="374" fillId="137" borderId="146" numFmtId="4" xfId="0" applyNumberFormat="1" applyFont="1" applyFill="1" applyBorder="1"/>
    <xf fontId="247" fillId="144" borderId="146" numFmtId="4" xfId="0" applyNumberFormat="1" applyFont="1" applyFill="1" applyBorder="1"/>
    <xf fontId="398" fillId="0" borderId="146" numFmtId="4" xfId="0" applyNumberFormat="1" applyFont="1" applyFill="1" applyBorder="1"/>
    <xf fontId="247" fillId="144" borderId="0" numFmtId="4" xfId="0" applyNumberFormat="1" applyFont="1" applyFill="1"/>
    <xf fontId="328" fillId="144" borderId="146" numFmtId="4" xfId="0" applyNumberFormat="1" applyFont="1" applyFill="1" applyBorder="1"/>
    <xf fontId="238" fillId="133" borderId="146" numFmtId="0" xfId="3195" applyNumberFormat="1" applyFont="1" applyFill="1" applyBorder="1" applyAlignment="1">
      <alignment vertical="top" wrapText="1"/>
    </xf>
    <xf fontId="363" fillId="137" borderId="146" numFmtId="4" xfId="0" applyNumberFormat="1" applyFont="1" applyFill="1" applyBorder="1"/>
    <xf fontId="363" fillId="0" borderId="146" numFmtId="4" xfId="0" applyNumberFormat="1" applyFont="1" applyFill="1" applyBorder="1"/>
    <xf fontId="363" fillId="0" borderId="146" numFmtId="0" xfId="0" applyFont="1" applyBorder="1"/>
    <xf fontId="246" fillId="0" borderId="146" numFmtId="0" xfId="3195" applyNumberFormat="1" applyFont="1" applyFill="1" applyBorder="1" applyAlignment="1">
      <alignment vertical="center" wrapText="1"/>
    </xf>
    <xf fontId="88" fillId="0" borderId="146" numFmtId="4" xfId="0" applyNumberFormat="1" applyFont="1" applyBorder="1"/>
    <xf fontId="246" fillId="137" borderId="146" numFmtId="0" xfId="3195" applyNumberFormat="1" applyFont="1" applyFill="1" applyBorder="1" applyAlignment="1">
      <alignment vertical="center" wrapText="1"/>
    </xf>
    <xf fontId="363" fillId="144" borderId="146" numFmtId="4" xfId="0" applyNumberFormat="1" applyFont="1" applyFill="1" applyBorder="1"/>
    <xf fontId="243" fillId="144" borderId="146" numFmtId="4" xfId="0" applyNumberFormat="1" applyFont="1" applyFill="1" applyBorder="1"/>
    <xf fontId="328" fillId="137" borderId="0" numFmtId="0" xfId="0" applyFont="1" applyFill="1" applyAlignment="1">
      <alignment vertical="top" wrapText="1"/>
    </xf>
    <xf fontId="247" fillId="0" borderId="146" numFmtId="4" xfId="0" applyNumberFormat="1" applyFont="1" applyBorder="1"/>
    <xf fontId="328" fillId="144" borderId="146" numFmtId="0" xfId="0" applyFont="1" applyFill="1" applyBorder="1" applyAlignment="1">
      <alignment vertical="top" wrapText="1"/>
    </xf>
    <xf fontId="243" fillId="133" borderId="146" numFmtId="0" xfId="0" applyFont="1" applyFill="1" applyBorder="1"/>
    <xf fontId="249" fillId="133" borderId="146" numFmtId="0" xfId="0" applyFont="1" applyFill="1" applyBorder="1" applyAlignment="1">
      <alignment vertical="top" wrapText="1"/>
    </xf>
    <xf fontId="183" fillId="133" borderId="146" numFmtId="0" xfId="3195" applyNumberFormat="1" applyFont="1" applyFill="1" applyBorder="1" applyAlignment="1">
      <alignment horizontal="center" vertical="top" wrapText="1"/>
    </xf>
    <xf fontId="242" fillId="133" borderId="146" numFmtId="0" xfId="0" applyFont="1" applyFill="1" applyBorder="1"/>
    <xf fontId="308" fillId="144" borderId="146" numFmtId="4" xfId="0" applyNumberFormat="1" applyFont="1" applyFill="1" applyBorder="1"/>
    <xf fontId="400" fillId="137" borderId="146" numFmtId="0" xfId="0" applyFont="1" applyFill="1" applyBorder="1" applyAlignment="1">
      <alignment vertical="top" wrapText="1"/>
    </xf>
    <xf fontId="248" fillId="137" borderId="146" numFmtId="0" xfId="0" applyFont="1" applyFill="1" applyBorder="1"/>
    <xf fontId="249" fillId="137" borderId="146" numFmtId="4" xfId="0" applyNumberFormat="1" applyFont="1" applyFill="1" applyBorder="1"/>
    <xf fontId="262" fillId="0" borderId="146" numFmtId="0" xfId="0" applyFont="1" applyBorder="1"/>
    <xf fontId="320" fillId="137" borderId="146" numFmtId="0" xfId="3195" applyNumberFormat="1" applyFont="1" applyFill="1" applyBorder="1" applyAlignment="1">
      <alignment horizontal="center" vertical="top" wrapText="1"/>
    </xf>
    <xf fontId="249" fillId="0" borderId="146" numFmtId="164" xfId="0" applyNumberFormat="1" applyFont="1" applyBorder="1"/>
    <xf fontId="247" fillId="0" borderId="146" numFmtId="164" xfId="0" applyNumberFormat="1" applyFont="1" applyBorder="1"/>
    <xf fontId="183" fillId="133" borderId="146" numFmtId="0" xfId="3368" applyFont="1" applyFill="1" applyBorder="1"/>
    <xf fontId="167" fillId="133" borderId="146" numFmtId="0" xfId="3368" applyFont="1" applyFill="1" applyBorder="1" applyAlignment="1" applyProtection="1">
      <alignment vertical="center" wrapText="1"/>
    </xf>
    <xf fontId="88" fillId="133" borderId="146" numFmtId="0" xfId="3195" applyNumberFormat="1" applyFont="1" applyFill="1" applyBorder="1" applyAlignment="1">
      <alignment horizontal="center" vertical="center" wrapText="1"/>
    </xf>
    <xf fontId="183" fillId="133" borderId="146" numFmtId="164" xfId="3195" applyNumberFormat="1" applyFont="1" applyFill="1" applyBorder="1" applyAlignment="1">
      <alignment horizontal="center" vertical="center" wrapText="1"/>
    </xf>
    <xf fontId="183" fillId="133" borderId="146" numFmtId="287" xfId="3195" applyNumberFormat="1" applyFont="1" applyFill="1" applyBorder="1" applyAlignment="1">
      <alignment horizontal="center" vertical="center" wrapText="1"/>
    </xf>
    <xf fontId="0" fillId="133" borderId="146" numFmtId="0" xfId="0" applyFill="1" applyBorder="1"/>
    <xf fontId="238" fillId="133" borderId="146" numFmtId="287" xfId="3195" applyNumberFormat="1" applyFont="1" applyFill="1" applyBorder="1" applyAlignment="1">
      <alignment horizontal="center" vertical="center" wrapText="1"/>
    </xf>
    <xf fontId="88" fillId="0" borderId="146" numFmtId="0" xfId="3368" applyFont="1" applyFill="1" applyBorder="1" applyAlignment="1" applyProtection="1">
      <alignment horizontal="left" vertical="center" wrapText="1"/>
    </xf>
    <xf fontId="246" fillId="144" borderId="146" numFmtId="0" xfId="4205" applyNumberFormat="1" applyFont="1" applyFill="1" applyBorder="1" applyAlignment="1">
      <alignment horizontal="left" vertical="top" wrapText="1"/>
    </xf>
    <xf fontId="88" fillId="0" borderId="146" numFmtId="0" xfId="4205" applyNumberFormat="1" applyFont="1" applyFill="1" applyBorder="1" applyAlignment="1">
      <alignment horizontal="center" vertical="top" wrapText="1"/>
    </xf>
    <xf fontId="183" fillId="137" borderId="146" numFmtId="304" xfId="3195" applyNumberFormat="1" applyFont="1" applyFill="1" applyBorder="1" applyAlignment="1">
      <alignment horizontal="center" vertical="center" wrapText="1"/>
    </xf>
    <xf fontId="183" fillId="0" borderId="146" numFmtId="276" xfId="3195" applyNumberFormat="1" applyFont="1" applyFill="1" applyBorder="1" applyAlignment="1"/>
    <xf fontId="183" fillId="0" borderId="146" numFmtId="276" xfId="3195" applyNumberFormat="1" applyFont="1" applyFill="1" applyBorder="1" applyAlignment="1">
      <alignment horizontal="center"/>
    </xf>
    <xf fontId="244" fillId="0" borderId="146" numFmtId="2" xfId="0" applyNumberFormat="1" applyFont="1" applyBorder="1"/>
    <xf fontId="313" fillId="144" borderId="146" numFmtId="0" xfId="0" applyFont="1" applyFill="1" applyBorder="1"/>
    <xf fontId="183" fillId="137" borderId="146" numFmtId="305" xfId="3195" applyNumberFormat="1" applyFont="1" applyFill="1" applyBorder="1" applyAlignment="1">
      <alignment horizontal="center" vertical="center" wrapText="1"/>
    </xf>
    <xf fontId="183" fillId="0" borderId="146" numFmtId="277" xfId="3195" applyNumberFormat="1" applyFont="1" applyFill="1" applyBorder="1" applyAlignment="1"/>
    <xf fontId="183" fillId="0" borderId="146" numFmtId="277" xfId="3195" applyNumberFormat="1" applyFont="1" applyFill="1" applyBorder="1" applyAlignment="1">
      <alignment horizontal="center"/>
    </xf>
    <xf fontId="384" fillId="144" borderId="146" numFmtId="0" xfId="4205" applyNumberFormat="1" applyFont="1" applyFill="1" applyBorder="1" applyAlignment="1">
      <alignment horizontal="left" vertical="top" wrapText="1"/>
    </xf>
    <xf fontId="183" fillId="144" borderId="146" numFmtId="164" xfId="4205" applyNumberFormat="1" applyFont="1" applyFill="1" applyBorder="1" applyAlignment="1">
      <alignment vertical="center"/>
    </xf>
    <xf fontId="244" fillId="137" borderId="146" numFmtId="195" xfId="0" applyNumberFormat="1" applyFont="1" applyFill="1" applyBorder="1"/>
    <xf fontId="183" fillId="0" borderId="148" numFmtId="2" xfId="3368" applyNumberFormat="1" applyFont="1" applyFill="1" applyBorder="1" applyAlignment="1">
      <alignment horizontal="center" vertical="center" wrapText="1"/>
    </xf>
    <xf fontId="375" fillId="0" borderId="146" numFmtId="10" xfId="3924" applyNumberFormat="1" applyFont="1" applyFill="1" applyBorder="1" applyAlignment="1">
      <alignment horizontal="center" vertical="top" wrapText="1"/>
    </xf>
    <xf fontId="183" fillId="0" borderId="146" numFmtId="10" xfId="3924" applyNumberFormat="1" applyFont="1" applyFill="1" applyBorder="1" applyAlignment="1">
      <alignment horizontal="center" vertical="top" wrapText="1"/>
    </xf>
    <xf fontId="183" fillId="144" borderId="146" numFmtId="2" xfId="3368" applyNumberFormat="1" applyFont="1" applyFill="1" applyBorder="1" applyAlignment="1">
      <alignment horizontal="center" vertical="center" wrapText="1"/>
    </xf>
    <xf fontId="238" fillId="0" borderId="148" numFmtId="2" xfId="3368" applyNumberFormat="1" applyFont="1" applyFill="1" applyBorder="1" applyAlignment="1">
      <alignment horizontal="center" vertical="center" wrapText="1"/>
    </xf>
    <xf fontId="167" fillId="144" borderId="146" numFmtId="2" xfId="3368" applyNumberFormat="1" applyFont="1" applyFill="1" applyBorder="1" applyAlignment="1">
      <alignment horizontal="center" vertical="center" wrapText="1"/>
    </xf>
    <xf fontId="183" fillId="133" borderId="146" numFmtId="0" xfId="3368" applyFont="1" applyFill="1" applyBorder="1" applyAlignment="1" applyProtection="1">
      <alignment horizontal="center" vertical="center" wrapText="1"/>
    </xf>
    <xf fontId="148" fillId="133" borderId="146" numFmtId="0" xfId="4205" applyNumberFormat="1" applyFont="1" applyFill="1" applyBorder="1" applyAlignment="1">
      <alignment horizontal="left" vertical="top" wrapText="1"/>
    </xf>
    <xf fontId="183" fillId="133" borderId="146" numFmtId="0" xfId="4205" applyNumberFormat="1" applyFont="1" applyFill="1" applyBorder="1" applyAlignment="1">
      <alignment horizontal="center" vertical="top" wrapText="1"/>
    </xf>
    <xf fontId="374" fillId="133" borderId="146" numFmtId="4" xfId="0" applyNumberFormat="1" applyFont="1" applyFill="1" applyBorder="1"/>
    <xf fontId="183" fillId="137" borderId="146" numFmtId="0" xfId="3195" applyNumberFormat="1" applyFont="1" applyFill="1" applyBorder="1" applyAlignment="1">
      <alignment horizontal="center"/>
    </xf>
    <xf fontId="148" fillId="133" borderId="146" numFmtId="0" xfId="3195" applyNumberFormat="1" applyFont="1" applyFill="1" applyBorder="1" applyAlignment="1">
      <alignment vertical="top" wrapText="1"/>
    </xf>
    <xf fontId="183" fillId="137" borderId="146" numFmtId="0" xfId="3195" applyNumberFormat="1" applyFont="1" applyFill="1" applyBorder="1" applyAlignment="1">
      <alignment horizontal="center" vertical="center" wrapText="1"/>
    </xf>
    <xf fontId="319" fillId="133" borderId="152" numFmtId="2" xfId="0" applyNumberFormat="1" applyFont="1" applyFill="1" applyBorder="1"/>
    <xf fontId="0" fillId="137" borderId="0" numFmtId="0" xfId="0" applyFill="1"/>
    <xf fontId="238" fillId="137" borderId="146" numFmtId="0" xfId="3195" applyNumberFormat="1" applyFont="1" applyFill="1" applyBorder="1" applyAlignment="1">
      <alignment vertical="top" wrapText="1"/>
    </xf>
    <xf fontId="0" fillId="137" borderId="146" numFmtId="0" xfId="0" applyFill="1" applyBorder="1"/>
    <xf fontId="305" fillId="137" borderId="152" numFmtId="2" xfId="0" applyNumberFormat="1" applyFont="1" applyFill="1" applyBorder="1"/>
    <xf fontId="379" fillId="137" borderId="146" numFmtId="4" xfId="0" applyNumberFormat="1" applyFont="1" applyFill="1" applyBorder="1"/>
    <xf fontId="401" fillId="144" borderId="146" numFmtId="0" xfId="3195" applyNumberFormat="1" applyFont="1" applyFill="1" applyBorder="1" applyAlignment="1">
      <alignment vertical="top" wrapText="1"/>
    </xf>
    <xf fontId="183" fillId="144" borderId="146" numFmtId="0" xfId="3195" applyNumberFormat="1" applyFont="1" applyFill="1" applyBorder="1" applyAlignment="1">
      <alignment horizontal="center" vertical="center" wrapText="1"/>
    </xf>
    <xf fontId="238" fillId="144" borderId="146" numFmtId="4" xfId="0" applyNumberFormat="1" applyFont="1" applyFill="1" applyBorder="1"/>
    <xf fontId="0" fillId="144" borderId="146" numFmtId="0" xfId="0" applyFill="1" applyBorder="1"/>
    <xf fontId="305" fillId="144" borderId="152" numFmtId="2" xfId="0" applyNumberFormat="1" applyFont="1" applyFill="1" applyBorder="1"/>
    <xf fontId="379" fillId="144" borderId="146" numFmtId="4" xfId="0" applyNumberFormat="1" applyFont="1" applyFill="1" applyBorder="1"/>
    <xf fontId="88" fillId="137" borderId="146" numFmtId="0" xfId="3195" applyNumberFormat="1" applyFont="1" applyFill="1" applyBorder="1" applyAlignment="1">
      <alignment horizontal="center"/>
    </xf>
    <xf fontId="246" fillId="144" borderId="146" numFmtId="0" xfId="3195" applyNumberFormat="1" applyFont="1" applyFill="1" applyBorder="1" applyAlignment="1">
      <alignment vertical="top" wrapText="1"/>
    </xf>
    <xf fontId="88" fillId="144" borderId="146" numFmtId="0" xfId="3195" applyNumberFormat="1" applyFont="1" applyFill="1" applyBorder="1" applyAlignment="1">
      <alignment horizontal="center" vertical="center" wrapText="1"/>
    </xf>
    <xf fontId="402" fillId="137" borderId="146" numFmtId="208" xfId="0" applyNumberFormat="1" applyFont="1" applyFill="1" applyBorder="1"/>
    <xf fontId="248" fillId="144" borderId="146" numFmtId="208" xfId="0" applyNumberFormat="1" applyFont="1" applyFill="1" applyBorder="1"/>
    <xf fontId="243" fillId="144" borderId="146" numFmtId="0" xfId="0" applyFont="1" applyFill="1" applyBorder="1"/>
    <xf fontId="247" fillId="144" borderId="146" numFmtId="0" xfId="0" applyFont="1" applyFill="1" applyBorder="1"/>
    <xf fontId="311" fillId="144" borderId="146" numFmtId="0" xfId="0" applyFont="1" applyFill="1" applyBorder="1"/>
    <xf fontId="183" fillId="133" borderId="146" numFmtId="0" xfId="3195" applyNumberFormat="1" applyFont="1" applyFill="1" applyBorder="1" applyAlignment="1">
      <alignment horizontal="center"/>
    </xf>
    <xf fontId="148" fillId="137" borderId="146" numFmtId="0" xfId="3368" applyFont="1" applyFill="1" applyBorder="1" applyAlignment="1" applyProtection="1">
      <alignment horizontal="left" wrapText="1"/>
    </xf>
    <xf fontId="68" fillId="137" borderId="146" numFmtId="0" xfId="3368" applyFont="1" applyFill="1" applyBorder="1" applyAlignment="1" applyProtection="1">
      <alignment horizontal="center"/>
    </xf>
    <xf fontId="243" fillId="137" borderId="146" numFmtId="0" xfId="0" applyFont="1" applyFill="1" applyBorder="1" applyAlignment="1">
      <alignment horizontal="center"/>
    </xf>
    <xf fontId="243" fillId="137" borderId="146" numFmtId="0" xfId="0" applyFont="1" applyFill="1" applyBorder="1"/>
    <xf fontId="247" fillId="137" borderId="146" numFmtId="195" xfId="0" applyNumberFormat="1" applyFont="1" applyFill="1" applyBorder="1"/>
    <xf fontId="249" fillId="137" borderId="146" numFmtId="0" xfId="0" applyFont="1" applyFill="1" applyBorder="1"/>
    <xf fontId="68" fillId="133" borderId="146" numFmtId="0" xfId="3368" applyFont="1" applyFill="1" applyBorder="1" applyAlignment="1" applyProtection="1">
      <alignment horizontal="center"/>
    </xf>
    <xf fontId="243" fillId="133" borderId="146" numFmtId="2" xfId="0" applyNumberFormat="1" applyFont="1" applyFill="1" applyBorder="1"/>
    <xf fontId="249" fillId="133" borderId="146" numFmtId="2" xfId="0" applyNumberFormat="1" applyFont="1" applyFill="1" applyBorder="1"/>
    <xf fontId="240" fillId="0" borderId="146" numFmtId="0" xfId="0" applyFont="1" applyBorder="1"/>
    <xf fontId="248" fillId="0" borderId="146" numFmtId="0" xfId="0" applyFont="1" applyBorder="1"/>
    <xf fontId="242" fillId="0" borderId="146" numFmtId="0" xfId="0" applyFont="1" applyBorder="1" applyAlignment="1">
      <alignment horizontal="center"/>
    </xf>
    <xf fontId="243" fillId="0" borderId="146" numFmtId="2" xfId="0" applyNumberFormat="1" applyFont="1" applyBorder="1"/>
    <xf fontId="322" fillId="0" borderId="146" numFmtId="2" xfId="0" applyNumberFormat="1" applyFont="1" applyBorder="1"/>
    <xf fontId="310" fillId="144" borderId="146" numFmtId="4" xfId="0" applyNumberFormat="1" applyFont="1" applyFill="1" applyBorder="1"/>
    <xf fontId="167" fillId="137" borderId="146" numFmtId="0" xfId="3368" applyFont="1" applyFill="1" applyBorder="1" applyAlignment="1" applyProtection="1">
      <alignment vertical="center" wrapText="1"/>
    </xf>
    <xf fontId="248" fillId="0" borderId="146" numFmtId="0" xfId="0" applyFont="1" applyFill="1" applyBorder="1"/>
    <xf fontId="167" fillId="144" borderId="146" numFmtId="0" xfId="3195" applyNumberFormat="1" applyFont="1" applyFill="1" applyBorder="1" applyAlignment="1">
      <alignment vertical="top" wrapText="1"/>
    </xf>
    <xf fontId="247" fillId="144" borderId="146" numFmtId="2" xfId="0" applyNumberFormat="1" applyFont="1" applyFill="1" applyBorder="1"/>
    <xf fontId="167" fillId="137" borderId="146" numFmtId="0" xfId="3195" applyNumberFormat="1" applyFont="1" applyFill="1" applyBorder="1" applyAlignment="1">
      <alignment vertical="top" wrapText="1"/>
    </xf>
    <xf fontId="309" fillId="133" borderId="146" numFmtId="0" xfId="3368" applyFont="1" applyFill="1" applyBorder="1" applyAlignment="1" applyProtection="1">
      <alignment vertical="center" wrapText="1"/>
    </xf>
    <xf fontId="247" fillId="133" borderId="146" numFmtId="2" xfId="0" applyNumberFormat="1" applyFont="1" applyFill="1" applyBorder="1"/>
    <xf fontId="247" fillId="144" borderId="146" numFmtId="0" xfId="0" applyFont="1" applyFill="1" applyBorder="1" applyAlignment="1">
      <alignment vertical="top" wrapText="1"/>
    </xf>
    <xf fontId="248" fillId="0" borderId="146" numFmtId="4" xfId="0" applyNumberFormat="1" applyFont="1" applyBorder="1"/>
    <xf fontId="247" fillId="133" borderId="146" numFmtId="0" xfId="0" applyFont="1" applyFill="1" applyBorder="1" applyAlignment="1">
      <alignment vertical="top" wrapText="1"/>
    </xf>
    <xf fontId="322" fillId="0" borderId="146" numFmtId="4" xfId="0" applyNumberFormat="1" applyFont="1" applyBorder="1"/>
    <xf fontId="313" fillId="0" borderId="146" numFmtId="164" xfId="0" applyNumberFormat="1" applyFont="1" applyBorder="1"/>
    <xf fontId="325" fillId="133" borderId="146" numFmtId="4" xfId="0" applyNumberFormat="1" applyFont="1" applyFill="1" applyBorder="1"/>
    <xf fontId="322" fillId="133" borderId="146" numFmtId="4" xfId="0" applyNumberFormat="1" applyFont="1" applyFill="1" applyBorder="1"/>
    <xf fontId="322" fillId="133" borderId="138" numFmtId="14" xfId="0" applyNumberFormat="1" applyFont="1" applyFill="1" applyBorder="1"/>
    <xf fontId="308" fillId="0" borderId="0" numFmtId="0" xfId="0" applyFont="1"/>
    <xf fontId="311" fillId="0" borderId="146" numFmtId="0" xfId="0" applyFont="1" applyBorder="1" applyAlignment="1">
      <alignment vertical="top" wrapText="1"/>
    </xf>
    <xf fontId="305" fillId="0" borderId="0" numFmtId="4" xfId="0" applyNumberFormat="1" applyFont="1" applyBorder="1"/>
    <xf fontId="311" fillId="0" borderId="146" numFmtId="164" xfId="0" applyNumberFormat="1" applyFont="1" applyBorder="1"/>
    <xf fontId="305" fillId="0" borderId="0" numFmtId="164" xfId="0" applyNumberFormat="1" applyFont="1" applyBorder="1"/>
    <xf fontId="311" fillId="133" borderId="146" numFmtId="164" xfId="0" applyNumberFormat="1" applyFont="1" applyFill="1" applyBorder="1"/>
    <xf fontId="183" fillId="137" borderId="146" numFmtId="209" xfId="0" applyNumberFormat="1" applyFont="1" applyFill="1" applyBorder="1"/>
    <xf fontId="27" fillId="0" borderId="0" numFmtId="0" xfId="3368" applyNumberFormat="1" applyFont="1" applyFill="1" applyBorder="1" applyAlignment="1">
      <alignment horizontal="left" vertical="center"/>
    </xf>
    <xf fontId="16" fillId="0" borderId="0" numFmtId="0" xfId="3008" applyFill="1" applyAlignment="1"/>
    <xf fontId="27" fillId="0" borderId="0" numFmtId="0" xfId="3008" applyFont="1" applyFill="1" applyBorder="1"/>
    <xf fontId="88" fillId="0" borderId="0" numFmtId="0" xfId="3008" applyFont="1" applyFill="1" applyBorder="1"/>
    <xf fontId="49" fillId="0" borderId="0" numFmtId="0" xfId="3368" applyNumberFormat="1" applyFont="1" applyFill="1" applyBorder="1" applyAlignment="1">
      <alignment horizontal="left" vertical="center"/>
    </xf>
    <xf fontId="68" fillId="0" borderId="0" numFmtId="0" xfId="3368" applyNumberFormat="1" applyFont="1" applyFill="1" applyBorder="1" applyAlignment="1">
      <alignment horizontal="left" vertical="center"/>
    </xf>
    <xf fontId="49" fillId="0" borderId="0" numFmtId="275" xfId="3008" applyNumberFormat="1" applyFont="1" applyFill="1" applyBorder="1"/>
    <xf fontId="27" fillId="0" borderId="0" numFmtId="275" xfId="3008" applyNumberFormat="1" applyFont="1" applyFill="1" applyBorder="1"/>
    <xf fontId="49" fillId="0" borderId="146" numFmtId="0" xfId="3368" applyNumberFormat="1" applyFont="1" applyFill="1" applyBorder="1" applyAlignment="1">
      <alignment horizontal="center" vertical="center"/>
    </xf>
    <xf fontId="49" fillId="0" borderId="146" numFmtId="0" xfId="2807" applyFont="1" applyFill="1" applyBorder="1" applyAlignment="1">
      <alignment horizontal="center" vertical="center" wrapText="1"/>
    </xf>
    <xf fontId="88" fillId="0" borderId="148" numFmtId="0" xfId="3368" applyNumberFormat="1" applyFont="1" applyFill="1" applyBorder="1" applyAlignment="1">
      <alignment horizontal="center" vertical="center" wrapText="1"/>
    </xf>
    <xf fontId="88" fillId="0" borderId="148" numFmtId="0" xfId="3368" applyNumberFormat="1" applyFont="1" applyFill="1" applyBorder="1" applyAlignment="1">
      <alignment horizontal="center" vertical="center"/>
    </xf>
    <xf fontId="183" fillId="133" borderId="148" numFmtId="0" xfId="3368" applyNumberFormat="1" applyFont="1" applyFill="1" applyBorder="1" applyAlignment="1">
      <alignment horizontal="center" vertical="center"/>
    </xf>
    <xf fontId="88" fillId="0" borderId="153" numFmtId="0" xfId="3368" applyNumberFormat="1" applyFont="1" applyFill="1" applyBorder="1" applyAlignment="1">
      <alignment horizontal="center" vertical="center" wrapText="1"/>
    </xf>
    <xf fontId="183" fillId="137" borderId="146" numFmtId="0" xfId="3008" applyFont="1" applyFill="1" applyBorder="1" applyAlignment="1">
      <alignment horizontal="center" vertical="center" wrapText="1"/>
    </xf>
    <xf fontId="88" fillId="0" borderId="146" numFmtId="0" xfId="3008" applyFont="1" applyFill="1" applyBorder="1" applyAlignment="1">
      <alignment horizontal="center" vertical="center" wrapText="1"/>
    </xf>
    <xf fontId="68" fillId="0" borderId="146" numFmtId="49" xfId="3368" applyNumberFormat="1" applyFont="1" applyFill="1" applyBorder="1" applyAlignment="1">
      <alignment horizontal="right" vertical="center"/>
    </xf>
    <xf fontId="238" fillId="0" borderId="146" numFmtId="0" xfId="3368" applyNumberFormat="1" applyFont="1" applyFill="1" applyBorder="1" applyAlignment="1">
      <alignment vertical="center" wrapText="1"/>
    </xf>
    <xf fontId="68" fillId="0" borderId="146" numFmtId="0" xfId="3368" applyNumberFormat="1" applyFont="1" applyFill="1" applyBorder="1" applyAlignment="1">
      <alignment horizontal="center" vertical="center" wrapText="1"/>
    </xf>
    <xf fontId="68" fillId="140" borderId="146" numFmtId="164" xfId="4612" applyFont="1" applyFill="1" applyBorder="1" applyAlignment="1">
      <alignment horizontal="center" vertical="center"/>
    </xf>
    <xf fontId="238" fillId="144" borderId="146" numFmtId="164" xfId="4612" applyNumberFormat="1" applyFont="1" applyFill="1" applyBorder="1" applyAlignment="1">
      <alignment horizontal="center" vertical="center"/>
    </xf>
    <xf fontId="403" fillId="0" borderId="146" numFmtId="164" xfId="4612" applyFont="1" applyFill="1" applyBorder="1" applyAlignment="1">
      <alignment horizontal="center" vertical="center"/>
    </xf>
    <xf fontId="183" fillId="140" borderId="146" numFmtId="164" xfId="4612" applyFont="1" applyFill="1" applyBorder="1" applyAlignment="1">
      <alignment horizontal="center" vertical="center"/>
    </xf>
    <xf fontId="0" fillId="0" borderId="146" numFmtId="164" xfId="4612" applyFont="1" applyBorder="1" applyAlignment="1">
      <alignment horizontal="center" vertical="center"/>
    </xf>
    <xf fontId="183" fillId="0" borderId="146" numFmtId="0" xfId="3368" applyNumberFormat="1" applyFont="1" applyFill="1" applyBorder="1" applyAlignment="1">
      <alignment vertical="center" wrapText="1"/>
    </xf>
    <xf fontId="68" fillId="0" borderId="146" numFmtId="164" xfId="4612" applyFont="1" applyFill="1" applyBorder="1" applyAlignment="1">
      <alignment horizontal="center" vertical="center"/>
    </xf>
    <xf fontId="174" fillId="0" borderId="146" numFmtId="164" xfId="4612" applyFont="1" applyFill="1" applyBorder="1" applyAlignment="1">
      <alignment horizontal="center" vertical="center"/>
    </xf>
    <xf fontId="174" fillId="0" borderId="152" numFmtId="306" xfId="4612" applyNumberFormat="1" applyFont="1" applyFill="1" applyBorder="1" applyAlignment="1">
      <alignment horizontal="center" vertical="center"/>
    </xf>
    <xf fontId="403" fillId="0" borderId="146" numFmtId="164" xfId="4612" applyNumberFormat="1" applyFont="1" applyFill="1" applyBorder="1" applyAlignment="1">
      <alignment horizontal="center" vertical="center"/>
    </xf>
    <xf fontId="174" fillId="0" borderId="146" numFmtId="298" xfId="4612" applyNumberFormat="1" applyFont="1" applyFill="1" applyBorder="1" applyAlignment="1">
      <alignment horizontal="center" vertical="center"/>
    </xf>
    <xf fontId="49" fillId="0" borderId="146" numFmtId="49" xfId="3368" applyNumberFormat="1" applyFont="1" applyFill="1" applyBorder="1" applyAlignment="1">
      <alignment horizontal="center" vertical="center"/>
    </xf>
    <xf fontId="68" fillId="133" borderId="146" numFmtId="0" xfId="4204" applyFont="1" applyFill="1" applyBorder="1" applyAlignment="1">
      <alignment wrapText="1"/>
    </xf>
    <xf fontId="49" fillId="0" borderId="146" numFmtId="0" xfId="3368" applyNumberFormat="1" applyFont="1" applyFill="1" applyBorder="1" applyAlignment="1">
      <alignment horizontal="center" vertical="center" wrapText="1"/>
    </xf>
    <xf fontId="27" fillId="0" borderId="146" numFmtId="164" xfId="4612" applyFont="1" applyFill="1" applyBorder="1" applyAlignment="1">
      <alignment horizontal="center" vertical="center"/>
    </xf>
    <xf fontId="27" fillId="0" borderId="152" numFmtId="164" xfId="4612" applyFont="1" applyFill="1" applyBorder="1" applyAlignment="1">
      <alignment horizontal="center" vertical="center"/>
    </xf>
    <xf fontId="239" fillId="0" borderId="146" numFmtId="164" xfId="4612" applyNumberFormat="1" applyFont="1" applyFill="1" applyBorder="1" applyAlignment="1">
      <alignment horizontal="center" vertical="center"/>
    </xf>
    <xf fontId="239" fillId="0" borderId="146" numFmtId="164" xfId="4612" applyFont="1" applyFill="1" applyBorder="1" applyAlignment="1">
      <alignment horizontal="center" vertical="center"/>
    </xf>
    <xf fontId="41" fillId="0" borderId="146" numFmtId="164" xfId="4612" applyFont="1" applyBorder="1" applyAlignment="1">
      <alignment horizontal="center" vertical="center"/>
    </xf>
    <xf fontId="347" fillId="133" borderId="146" numFmtId="0" xfId="3008" applyFont="1" applyFill="1" applyBorder="1" applyAlignment="1">
      <alignment wrapText="1"/>
    </xf>
    <xf fontId="88" fillId="0" borderId="146" numFmtId="164" xfId="4612" applyFont="1" applyFill="1" applyBorder="1" applyAlignment="1">
      <alignment horizontal="center" vertical="center"/>
    </xf>
    <xf fontId="88" fillId="0" borderId="152" numFmtId="164" xfId="4612" applyFont="1" applyFill="1" applyBorder="1" applyAlignment="1">
      <alignment horizontal="center" vertical="center"/>
    </xf>
    <xf fontId="183" fillId="133" borderId="146" numFmtId="164" xfId="4612" applyNumberFormat="1" applyFont="1" applyFill="1" applyBorder="1" applyAlignment="1">
      <alignment horizontal="center" vertical="center"/>
    </xf>
    <xf fontId="404" fillId="0" borderId="146" numFmtId="164" xfId="4612" applyFont="1" applyFill="1" applyBorder="1" applyAlignment="1">
      <alignment horizontal="center" vertical="center"/>
    </xf>
    <xf fontId="405" fillId="0" borderId="146" numFmtId="164" xfId="4612" applyFont="1" applyBorder="1" applyAlignment="1">
      <alignment horizontal="center" vertical="center"/>
    </xf>
    <xf fontId="261" fillId="0" borderId="146" numFmtId="164" xfId="4612" applyFont="1" applyBorder="1" applyAlignment="1">
      <alignment horizontal="center" vertical="center"/>
    </xf>
    <xf fontId="208" fillId="137" borderId="146" numFmtId="0" xfId="0" applyFont="1" applyFill="1" applyBorder="1" applyAlignment="1">
      <alignment vertical="top" wrapText="1"/>
    </xf>
    <xf fontId="302" fillId="0" borderId="146" numFmtId="49" xfId="3368" applyNumberFormat="1" applyFont="1" applyFill="1" applyBorder="1" applyAlignment="1">
      <alignment horizontal="center" vertical="center"/>
    </xf>
    <xf fontId="243" fillId="0" borderId="146" numFmtId="0" xfId="3008" applyFont="1" applyFill="1" applyBorder="1" applyAlignment="1">
      <alignment wrapText="1"/>
    </xf>
    <xf fontId="262" fillId="0" borderId="146" numFmtId="0" xfId="3368" applyNumberFormat="1" applyFont="1" applyFill="1" applyBorder="1" applyAlignment="1">
      <alignment horizontal="center" vertical="center" wrapText="1"/>
    </xf>
    <xf fontId="406" fillId="0" borderId="146" numFmtId="164" xfId="4612" applyFont="1" applyFill="1" applyBorder="1" applyAlignment="1">
      <alignment horizontal="center" vertical="center"/>
    </xf>
    <xf fontId="375" fillId="0" borderId="146" numFmtId="164" xfId="4612" applyFont="1" applyFill="1" applyBorder="1" applyAlignment="1">
      <alignment horizontal="center" vertical="center"/>
    </xf>
    <xf fontId="183" fillId="0" borderId="146" numFmtId="164" xfId="4612" applyNumberFormat="1" applyFont="1" applyFill="1" applyBorder="1" applyAlignment="1">
      <alignment horizontal="center" vertical="center"/>
    </xf>
    <xf fontId="183" fillId="0" borderId="146" numFmtId="164" xfId="4612" applyFont="1" applyFill="1" applyBorder="1" applyAlignment="1">
      <alignment horizontal="center" vertical="center"/>
    </xf>
    <xf fontId="407" fillId="0" borderId="146" numFmtId="0" xfId="3008" applyFont="1" applyFill="1" applyBorder="1" applyAlignment="1">
      <alignment horizontal="right" wrapText="1"/>
    </xf>
    <xf fontId="88" fillId="0" borderId="146" numFmtId="164" xfId="4612" applyNumberFormat="1" applyFont="1" applyFill="1" applyBorder="1" applyAlignment="1">
      <alignment horizontal="center" vertical="center"/>
    </xf>
    <xf fontId="88" fillId="144" borderId="146" numFmtId="164" xfId="4612" applyFont="1" applyFill="1" applyBorder="1" applyAlignment="1">
      <alignment horizontal="center" vertical="center"/>
    </xf>
    <xf fontId="380" fillId="133" borderId="146" numFmtId="0" xfId="3008" applyFont="1" applyFill="1" applyBorder="1" applyAlignment="1">
      <alignment horizontal="right" wrapText="1"/>
    </xf>
    <xf fontId="320" fillId="0" borderId="146" numFmtId="164" xfId="4612" applyFont="1" applyFill="1" applyBorder="1" applyAlignment="1">
      <alignment horizontal="center" vertical="center"/>
    </xf>
    <xf fontId="88" fillId="133" borderId="146" numFmtId="164" xfId="4612" applyNumberFormat="1" applyFont="1" applyFill="1" applyBorder="1" applyAlignment="1">
      <alignment horizontal="center" vertical="center"/>
    </xf>
    <xf fontId="301" fillId="0" borderId="146" numFmtId="164" xfId="4612" applyFont="1" applyBorder="1" applyAlignment="1">
      <alignment horizontal="center" vertical="center"/>
    </xf>
    <xf fontId="49" fillId="133" borderId="146" numFmtId="0" xfId="3368" applyNumberFormat="1" applyFont="1" applyFill="1" applyBorder="1" applyAlignment="1">
      <alignment horizontal="center" vertical="center" wrapText="1"/>
    </xf>
    <xf fontId="49" fillId="133" borderId="146" numFmtId="164" xfId="4612" applyFont="1" applyFill="1" applyBorder="1" applyAlignment="1">
      <alignment horizontal="center" vertical="center"/>
    </xf>
    <xf fontId="88" fillId="133" borderId="146" numFmtId="164" xfId="4612" applyFont="1" applyFill="1" applyBorder="1" applyAlignment="1">
      <alignment horizontal="center" vertical="center"/>
    </xf>
    <xf fontId="88" fillId="133" borderId="152" numFmtId="164" xfId="4612" applyFont="1" applyFill="1" applyBorder="1" applyAlignment="1">
      <alignment horizontal="center" vertical="center"/>
    </xf>
    <xf fontId="68" fillId="133" borderId="146" numFmtId="164" xfId="4612" applyNumberFormat="1" applyFont="1" applyFill="1" applyBorder="1" applyAlignment="1">
      <alignment horizontal="center" vertical="center"/>
    </xf>
    <xf fontId="68" fillId="133" borderId="146" numFmtId="164" xfId="4612" applyFont="1" applyFill="1" applyBorder="1" applyAlignment="1">
      <alignment horizontal="center" vertical="center"/>
    </xf>
    <xf fontId="68" fillId="0" borderId="146" numFmtId="0" xfId="4204" applyFont="1" applyFill="1" applyBorder="1" applyAlignment="1">
      <alignment wrapText="1"/>
    </xf>
    <xf fontId="49" fillId="0" borderId="146" numFmtId="164" xfId="4612" applyNumberFormat="1" applyFont="1" applyFill="1" applyBorder="1" applyAlignment="1">
      <alignment horizontal="center" vertical="center"/>
    </xf>
    <xf fontId="0" fillId="0" borderId="0" numFmtId="290" xfId="0" applyNumberFormat="1"/>
    <xf fontId="27" fillId="0" borderId="146" numFmtId="164" xfId="4612" applyNumberFormat="1" applyFont="1" applyFill="1" applyBorder="1" applyAlignment="1">
      <alignment horizontal="center" vertical="center"/>
    </xf>
    <xf fontId="320" fillId="133" borderId="146" numFmtId="0" xfId="4204" applyFont="1" applyFill="1" applyBorder="1" applyAlignment="1">
      <alignment wrapText="1"/>
    </xf>
    <xf fontId="346" fillId="133" borderId="146" numFmtId="0" xfId="3008" applyFont="1" applyFill="1" applyBorder="1" applyAlignment="1">
      <alignment wrapText="1"/>
    </xf>
    <xf fontId="408" fillId="0" borderId="146" numFmtId="164" xfId="4612" applyFont="1" applyFill="1" applyBorder="1" applyAlignment="1">
      <alignment horizontal="center" vertical="center"/>
    </xf>
    <xf fontId="49" fillId="133" borderId="149" numFmtId="164" xfId="4612" applyFont="1" applyFill="1" applyBorder="1" applyAlignment="1">
      <alignment horizontal="center" vertical="center"/>
    </xf>
    <xf fontId="88" fillId="133" borderId="162" numFmtId="164" xfId="4612" applyFont="1" applyFill="1" applyBorder="1" applyAlignment="1">
      <alignment horizontal="center" vertical="center"/>
    </xf>
    <xf fontId="88" fillId="133" borderId="149" numFmtId="164" xfId="4612" applyFont="1" applyFill="1" applyBorder="1" applyAlignment="1">
      <alignment horizontal="center" vertical="center"/>
    </xf>
    <xf fontId="88" fillId="133" borderId="161" numFmtId="164" xfId="4612" applyFont="1" applyFill="1" applyBorder="1" applyAlignment="1">
      <alignment horizontal="center" vertical="center"/>
    </xf>
    <xf fontId="49" fillId="133" borderId="146" numFmtId="0" xfId="4204" applyFont="1" applyFill="1" applyBorder="1" applyAlignment="1">
      <alignment wrapText="1"/>
    </xf>
    <xf fontId="49" fillId="133" borderId="146" numFmtId="164" xfId="4612" applyNumberFormat="1" applyFont="1" applyFill="1" applyBorder="1" applyAlignment="1">
      <alignment horizontal="center" vertical="center"/>
    </xf>
    <xf fontId="174" fillId="133" borderId="146" numFmtId="164" xfId="4612" applyFont="1" applyFill="1" applyBorder="1" applyAlignment="1">
      <alignment horizontal="center" vertical="center"/>
    </xf>
    <xf fontId="208" fillId="0" borderId="146" numFmtId="164" xfId="4612" applyFont="1" applyBorder="1" applyAlignment="1">
      <alignment horizontal="center" vertical="center"/>
    </xf>
    <xf fontId="49" fillId="0" borderId="0" numFmtId="49" xfId="3368" applyNumberFormat="1" applyFont="1" applyFill="1" applyBorder="1" applyAlignment="1">
      <alignment horizontal="center" vertical="center"/>
    </xf>
    <xf fontId="68" fillId="0" borderId="0" numFmtId="0" xfId="4204" applyFont="1" applyFill="1" applyBorder="1" applyAlignment="1">
      <alignment wrapText="1"/>
    </xf>
    <xf fontId="49" fillId="0" borderId="0" numFmtId="0" xfId="3368" applyNumberFormat="1" applyFont="1" applyFill="1" applyBorder="1" applyAlignment="1">
      <alignment horizontal="center" vertical="center" wrapText="1"/>
    </xf>
    <xf fontId="49" fillId="0" borderId="0" numFmtId="3" xfId="3008" applyNumberFormat="1" applyFont="1" applyFill="1" applyBorder="1"/>
    <xf fontId="27" fillId="0" borderId="0" numFmtId="3" xfId="4541" applyNumberFormat="1" applyFont="1" applyFill="1" applyBorder="1" applyAlignment="1">
      <alignment horizontal="center" vertical="center"/>
    </xf>
    <xf fontId="238" fillId="0" borderId="0" numFmtId="0" xfId="3368" applyNumberFormat="1" applyFont="1" applyFill="1" applyBorder="1" applyAlignment="1">
      <alignment horizontal="left" vertical="center"/>
    </xf>
    <xf fontId="88" fillId="0" borderId="146" numFmtId="0" xfId="3368" applyNumberFormat="1" applyFont="1" applyFill="1" applyBorder="1" applyAlignment="1">
      <alignment horizontal="center" vertical="center"/>
    </xf>
    <xf fontId="88" fillId="0" borderId="146" numFmtId="0" xfId="3368" applyNumberFormat="1" applyFont="1" applyFill="1" applyBorder="1" applyAlignment="1">
      <alignment horizontal="center" vertical="center" wrapText="1"/>
    </xf>
    <xf fontId="88" fillId="0" borderId="146" numFmtId="0" xfId="3368" applyNumberFormat="1" applyFont="1" applyFill="1" applyBorder="1" applyAlignment="1">
      <alignment horizontal="center" vertical="top" wrapText="1"/>
    </xf>
    <xf fontId="183" fillId="137" borderId="146" numFmtId="0" xfId="3008" applyFont="1" applyFill="1" applyBorder="1" applyAlignment="1">
      <alignment vertical="top" wrapText="1"/>
    </xf>
    <xf fontId="88" fillId="0" borderId="146" numFmtId="0" xfId="3008" applyFont="1" applyFill="1" applyBorder="1" applyAlignment="1">
      <alignment vertical="top" wrapText="1"/>
    </xf>
    <xf fontId="68" fillId="0" borderId="146" numFmtId="0" xfId="3368" applyNumberFormat="1" applyFont="1" applyFill="1" applyBorder="1" applyAlignment="1">
      <alignment vertical="center" wrapText="1"/>
    </xf>
    <xf fontId="68" fillId="133" borderId="146" numFmtId="164" xfId="4612" applyFont="1" applyFill="1" applyBorder="1" applyAlignment="1">
      <alignment horizontal="center"/>
    </xf>
    <xf fontId="174" fillId="0" borderId="146" numFmtId="164" xfId="4612" applyFont="1" applyFill="1" applyBorder="1" applyAlignment="1">
      <alignment horizontal="center"/>
    </xf>
    <xf fontId="183" fillId="137" borderId="146" numFmtId="164" xfId="4612" applyNumberFormat="1" applyFont="1" applyFill="1" applyBorder="1" applyAlignment="1">
      <alignment horizontal="center"/>
    </xf>
    <xf fontId="183" fillId="137" borderId="146" numFmtId="164" xfId="4612" applyFont="1" applyFill="1" applyBorder="1" applyAlignment="1">
      <alignment horizontal="center"/>
    </xf>
    <xf fontId="0" fillId="0" borderId="146" numFmtId="164" xfId="4612" applyFont="1" applyBorder="1" applyAlignment="1">
      <alignment horizontal="center"/>
    </xf>
    <xf fontId="347" fillId="133" borderId="146" numFmtId="0" xfId="3008" applyFont="1" applyFill="1" applyBorder="1" applyAlignment="1">
      <alignment horizontal="left" wrapText="1"/>
    </xf>
    <xf fontId="49" fillId="0" borderId="146" numFmtId="164" xfId="4612" applyFont="1" applyFill="1" applyBorder="1" applyAlignment="1">
      <alignment horizontal="center"/>
    </xf>
    <xf fontId="27" fillId="0" borderId="146" numFmtId="164" xfId="4612" applyFont="1" applyFill="1" applyBorder="1" applyAlignment="1">
      <alignment horizontal="center"/>
    </xf>
    <xf fontId="27" fillId="0" borderId="146" numFmtId="164" xfId="4612" applyNumberFormat="1" applyFont="1" applyFill="1" applyBorder="1" applyAlignment="1">
      <alignment horizontal="center"/>
    </xf>
    <xf fontId="49" fillId="137" borderId="146" numFmtId="49" xfId="3368" applyNumberFormat="1" applyFont="1" applyFill="1" applyBorder="1" applyAlignment="1">
      <alignment horizontal="center" vertical="center"/>
    </xf>
    <xf fontId="49" fillId="137" borderId="146" numFmtId="0" xfId="3368" applyNumberFormat="1" applyFont="1" applyFill="1" applyBorder="1" applyAlignment="1">
      <alignment horizontal="center" vertical="center" wrapText="1"/>
    </xf>
    <xf fontId="49" fillId="137" borderId="146" numFmtId="164" xfId="4612" applyFont="1" applyFill="1" applyBorder="1" applyAlignment="1">
      <alignment horizontal="center"/>
    </xf>
    <xf fontId="27" fillId="137" borderId="146" numFmtId="164" xfId="4612" applyFont="1" applyFill="1" applyBorder="1" applyAlignment="1">
      <alignment horizontal="center"/>
    </xf>
    <xf fontId="174" fillId="133" borderId="146" numFmtId="164" xfId="4612" applyNumberFormat="1" applyFont="1" applyFill="1" applyBorder="1" applyAlignment="1">
      <alignment horizontal="center"/>
    </xf>
    <xf fontId="174" fillId="133" borderId="146" numFmtId="164" xfId="4612" applyFont="1" applyFill="1" applyBorder="1" applyAlignment="1">
      <alignment horizontal="center"/>
    </xf>
    <xf fontId="49" fillId="133" borderId="146" numFmtId="164" xfId="4612" applyNumberFormat="1" applyFont="1" applyFill="1" applyBorder="1" applyAlignment="1">
      <alignment horizontal="center"/>
    </xf>
    <xf fontId="49" fillId="133" borderId="146" numFmtId="164" xfId="4612" applyFont="1" applyFill="1" applyBorder="1" applyAlignment="1">
      <alignment horizontal="center"/>
    </xf>
    <xf fontId="88" fillId="133" borderId="146" numFmtId="164" xfId="4612" applyNumberFormat="1" applyFont="1" applyFill="1" applyBorder="1" applyAlignment="1">
      <alignment horizontal="center"/>
    </xf>
    <xf fontId="41" fillId="0" borderId="146" numFmtId="164" xfId="4612" applyFont="1" applyBorder="1" applyAlignment="1">
      <alignment horizontal="center"/>
    </xf>
    <xf fontId="346" fillId="133" borderId="146" numFmtId="0" xfId="3008" applyFont="1" applyFill="1" applyBorder="1" applyAlignment="1">
      <alignment horizontal="left" wrapText="1"/>
    </xf>
    <xf fontId="88" fillId="0" borderId="146" numFmtId="164" xfId="4612" applyFont="1" applyFill="1" applyBorder="1" applyAlignment="1">
      <alignment horizontal="center"/>
    </xf>
    <xf fontId="375" fillId="133" borderId="146" numFmtId="164" xfId="4612" applyNumberFormat="1" applyFont="1" applyFill="1" applyBorder="1" applyAlignment="1">
      <alignment horizontal="center"/>
    </xf>
    <xf fontId="183" fillId="133" borderId="146" numFmtId="164" xfId="4612" applyFont="1" applyFill="1" applyBorder="1" applyAlignment="1">
      <alignment horizontal="center"/>
    </xf>
    <xf fontId="208" fillId="0" borderId="146" numFmtId="164" xfId="4612" applyFont="1" applyBorder="1" applyAlignment="1">
      <alignment horizontal="center"/>
    </xf>
    <xf fontId="68" fillId="144" borderId="146" numFmtId="49" xfId="3368" applyNumberFormat="1" applyFont="1" applyFill="1" applyBorder="1" applyAlignment="1">
      <alignment horizontal="center" vertical="center"/>
    </xf>
    <xf fontId="68" fillId="133" borderId="146" numFmtId="0" xfId="3008" applyFont="1" applyFill="1" applyBorder="1" applyAlignment="1">
      <alignment horizontal="left" wrapText="1"/>
    </xf>
    <xf fontId="406" fillId="144" borderId="146" numFmtId="0" xfId="3368" applyNumberFormat="1" applyFont="1" applyFill="1" applyBorder="1" applyAlignment="1">
      <alignment horizontal="center" vertical="center" wrapText="1"/>
    </xf>
    <xf fontId="236" fillId="144" borderId="146" numFmtId="164" xfId="4612" applyFont="1" applyFill="1" applyBorder="1" applyAlignment="1">
      <alignment horizontal="center"/>
    </xf>
    <xf fontId="68" fillId="133" borderId="146" numFmtId="164" xfId="4612" applyNumberFormat="1" applyFont="1" applyFill="1" applyBorder="1" applyAlignment="1">
      <alignment horizontal="center"/>
    </xf>
    <xf fontId="68" fillId="131" borderId="146" numFmtId="0" xfId="3008" applyFont="1" applyFill="1" applyBorder="1" applyAlignment="1">
      <alignment horizontal="left" wrapText="1"/>
    </xf>
    <xf fontId="68" fillId="137" borderId="146" numFmtId="164" xfId="4612" applyFont="1" applyFill="1" applyBorder="1" applyAlignment="1">
      <alignment horizontal="center"/>
    </xf>
    <xf fontId="183" fillId="0" borderId="146" numFmtId="164" xfId="4612" applyNumberFormat="1" applyFont="1" applyFill="1" applyBorder="1" applyAlignment="1">
      <alignment horizontal="center"/>
    </xf>
    <xf fontId="49" fillId="137" borderId="146" numFmtId="0" xfId="4204" applyFont="1" applyFill="1" applyBorder="1" applyAlignment="1">
      <alignment horizontal="left" wrapText="1"/>
    </xf>
    <xf fontId="238" fillId="133" borderId="146" numFmtId="164" xfId="4612" applyNumberFormat="1" applyFont="1" applyFill="1" applyBorder="1" applyAlignment="1">
      <alignment horizontal="center"/>
    </xf>
    <xf fontId="238" fillId="133" borderId="146" numFmtId="164" xfId="4612" applyFont="1" applyFill="1" applyBorder="1" applyAlignment="1">
      <alignment horizontal="center"/>
    </xf>
    <xf fontId="254" fillId="0" borderId="146" numFmtId="49" xfId="4204" applyNumberFormat="1" applyFont="1" applyFill="1" applyBorder="1" applyAlignment="1">
      <alignment horizontal="left" wrapText="1"/>
    </xf>
    <xf fontId="320" fillId="133" borderId="146" numFmtId="49" xfId="4204" applyNumberFormat="1" applyFont="1" applyFill="1" applyBorder="1" applyAlignment="1">
      <alignment horizontal="left" wrapText="1"/>
    </xf>
    <xf fontId="88" fillId="133" borderId="146" numFmtId="164" xfId="4612" applyFont="1" applyFill="1" applyBorder="1" applyAlignment="1">
      <alignment horizontal="center"/>
    </xf>
    <xf fontId="88" fillId="133" borderId="146" numFmtId="290" xfId="4612" applyNumberFormat="1" applyFont="1" applyFill="1" applyBorder="1" applyAlignment="1">
      <alignment horizontal="center"/>
    </xf>
    <xf fontId="254" fillId="133" borderId="146" numFmtId="49" xfId="4204" applyNumberFormat="1" applyFont="1" applyFill="1" applyBorder="1" applyAlignment="1">
      <alignment horizontal="left" wrapText="1"/>
    </xf>
    <xf fontId="27" fillId="0" borderId="146" numFmtId="290" xfId="4612" applyNumberFormat="1" applyFont="1" applyFill="1" applyBorder="1" applyAlignment="1">
      <alignment horizontal="center"/>
    </xf>
    <xf fontId="49" fillId="0" borderId="56" numFmtId="0" xfId="3368" applyNumberFormat="1" applyFont="1" applyFill="1" applyBorder="1" applyAlignment="1">
      <alignment horizontal="center" vertical="center"/>
    </xf>
    <xf fontId="49" fillId="0" borderId="44" numFmtId="0" xfId="2807" applyFont="1" applyFill="1" applyBorder="1" applyAlignment="1">
      <alignment horizontal="center" vertical="center" wrapText="1"/>
    </xf>
    <xf fontId="49" fillId="137" borderId="148" numFmtId="0" xfId="3368" applyNumberFormat="1" applyFont="1" applyFill="1" applyBorder="1" applyAlignment="1">
      <alignment horizontal="center" vertical="center" wrapText="1"/>
    </xf>
    <xf fontId="27" fillId="0" borderId="44" numFmtId="0" xfId="3368" applyNumberFormat="1" applyFont="1" applyFill="1" applyBorder="1" applyAlignment="1">
      <alignment horizontal="center" vertical="center"/>
    </xf>
    <xf fontId="27" fillId="0" borderId="153" numFmtId="0" xfId="3368" applyNumberFormat="1" applyFont="1" applyFill="1" applyBorder="1" applyAlignment="1">
      <alignment horizontal="center" vertical="top" wrapText="1"/>
    </xf>
    <xf fontId="174" fillId="137" borderId="146" numFmtId="0" xfId="3008" applyFont="1" applyFill="1" applyBorder="1" applyAlignment="1">
      <alignment vertical="top" wrapText="1"/>
    </xf>
    <xf fontId="27" fillId="0" borderId="146" numFmtId="0" xfId="3008" applyFont="1" applyFill="1" applyBorder="1" applyAlignment="1">
      <alignment vertical="top" wrapText="1"/>
    </xf>
    <xf fontId="183" fillId="0" borderId="146" numFmtId="0" xfId="3008" applyFont="1" applyFill="1" applyBorder="1" applyAlignment="1">
      <alignment vertical="top" wrapText="1"/>
    </xf>
    <xf fontId="68" fillId="0" borderId="105" numFmtId="49" xfId="3368" applyNumberFormat="1" applyFont="1" applyFill="1" applyBorder="1" applyAlignment="1">
      <alignment horizontal="right"/>
    </xf>
    <xf fontId="68" fillId="133" borderId="146" numFmtId="0" xfId="3368" applyNumberFormat="1" applyFont="1" applyFill="1" applyBorder="1" applyAlignment="1">
      <alignment vertical="top" wrapText="1"/>
    </xf>
    <xf fontId="183" fillId="137" borderId="146" numFmtId="164" xfId="4612" applyFont="1" applyFill="1" applyBorder="1" applyAlignment="1">
      <alignment horizontal="center" vertical="center"/>
    </xf>
    <xf fontId="49" fillId="137" borderId="105" numFmtId="49" xfId="3368" applyNumberFormat="1" applyFont="1" applyFill="1" applyBorder="1" applyAlignment="1">
      <alignment horizontal="center"/>
    </xf>
    <xf fontId="49" fillId="137" borderId="146" numFmtId="0" xfId="3368" applyNumberFormat="1" applyFont="1" applyFill="1" applyBorder="1" applyAlignment="1">
      <alignment vertical="center" wrapText="1"/>
    </xf>
    <xf fontId="254" fillId="137" borderId="146" numFmtId="164" xfId="4612" applyFont="1" applyFill="1" applyBorder="1" applyAlignment="1">
      <alignment horizontal="center" vertical="center"/>
    </xf>
    <xf fontId="251" fillId="137" borderId="146" numFmtId="164" xfId="4612" applyFont="1" applyFill="1" applyBorder="1" applyAlignment="1">
      <alignment horizontal="center" vertical="center"/>
    </xf>
    <xf fontId="49" fillId="0" borderId="105" numFmtId="49" xfId="3368" applyNumberFormat="1" applyFont="1" applyFill="1" applyBorder="1" applyAlignment="1">
      <alignment horizontal="center"/>
    </xf>
    <xf fontId="254" fillId="0" borderId="146" numFmtId="0" xfId="3368" applyNumberFormat="1" applyFont="1" applyFill="1" applyBorder="1" applyAlignment="1">
      <alignment horizontal="right" vertical="center" wrapText="1"/>
    </xf>
    <xf fontId="246" fillId="128" borderId="146" numFmtId="164" xfId="4612" applyFont="1" applyFill="1" applyBorder="1" applyAlignment="1">
      <alignment horizontal="center" vertical="center"/>
    </xf>
    <xf fontId="246" fillId="128" borderId="152" numFmtId="164" xfId="4612" applyFont="1" applyFill="1" applyBorder="1" applyAlignment="1">
      <alignment horizontal="center" vertical="center"/>
    </xf>
    <xf fontId="251" fillId="0" borderId="146" numFmtId="164" xfId="4612" applyFont="1" applyFill="1" applyBorder="1" applyAlignment="1">
      <alignment horizontal="center" vertical="center"/>
    </xf>
    <xf fontId="88" fillId="133" borderId="146" numFmtId="164" xfId="4612" applyFont="1" applyFill="1" applyBorder="1"/>
    <xf fontId="41" fillId="0" borderId="146" numFmtId="164" xfId="4612" applyFont="1" applyFill="1" applyBorder="1" applyAlignment="1">
      <alignment horizontal="center" vertical="center"/>
    </xf>
    <xf fontId="305" fillId="0" borderId="146" numFmtId="164" xfId="4612" applyFont="1" applyBorder="1" applyAlignment="1">
      <alignment horizontal="center" vertical="center"/>
    </xf>
    <xf fontId="254" fillId="133" borderId="146" numFmtId="0" xfId="3368" applyNumberFormat="1" applyFont="1" applyFill="1" applyBorder="1" applyAlignment="1">
      <alignment horizontal="right" vertical="center" wrapText="1"/>
    </xf>
    <xf fontId="49" fillId="128" borderId="146" numFmtId="164" xfId="4612" applyFont="1" applyFill="1" applyBorder="1" applyAlignment="1">
      <alignment horizontal="center" vertical="center"/>
    </xf>
    <xf fontId="251" fillId="133" borderId="146" numFmtId="164" xfId="4612" applyFont="1" applyFill="1" applyBorder="1" applyAlignment="1">
      <alignment horizontal="center" vertical="center"/>
    </xf>
    <xf fontId="254" fillId="133" borderId="146" numFmtId="49" xfId="3541" applyNumberFormat="1" applyFont="1" applyFill="1" applyBorder="1" applyAlignment="1" applyProtection="1">
      <alignment horizontal="right" vertical="top" wrapText="1"/>
    </xf>
    <xf fontId="254" fillId="133" borderId="146" numFmtId="49" xfId="3541" applyNumberFormat="1" applyFont="1" applyFill="1" applyBorder="1" applyAlignment="1" applyProtection="1">
      <alignment horizontal="right" wrapText="1"/>
    </xf>
    <xf fontId="0" fillId="0" borderId="146" numFmtId="0" xfId="0" applyBorder="1" applyAlignment="1">
      <alignment vertical="top" wrapText="1"/>
    </xf>
    <xf fontId="68" fillId="137" borderId="146" numFmtId="49" xfId="3541" applyNumberFormat="1" applyFont="1" applyFill="1" applyBorder="1" applyAlignment="1" applyProtection="1">
      <alignment horizontal="left" wrapText="1"/>
    </xf>
    <xf fontId="49" fillId="137" borderId="146" numFmtId="164" xfId="4612" applyFont="1" applyFill="1" applyBorder="1" applyAlignment="1">
      <alignment horizontal="center" vertical="center"/>
    </xf>
    <xf fontId="88" fillId="137" borderId="146" numFmtId="164" xfId="4612" applyFont="1" applyFill="1" applyBorder="1" applyAlignment="1">
      <alignment horizontal="center" vertical="center"/>
    </xf>
    <xf fontId="0" fillId="137" borderId="146" numFmtId="164" xfId="4612" applyFont="1" applyFill="1" applyBorder="1" applyAlignment="1">
      <alignment horizontal="center" vertical="center"/>
    </xf>
    <xf fontId="88" fillId="128" borderId="146" numFmtId="164" xfId="4612" applyFont="1" applyFill="1" applyBorder="1" applyAlignment="1">
      <alignment horizontal="center" vertical="center"/>
    </xf>
    <xf fontId="49" fillId="137" borderId="146" numFmtId="49" xfId="3368" applyNumberFormat="1" applyFont="1" applyFill="1" applyBorder="1" applyAlignment="1">
      <alignment horizontal="center"/>
    </xf>
    <xf fontId="41" fillId="137" borderId="146" numFmtId="164" xfId="4612" applyFont="1" applyFill="1" applyBorder="1" applyAlignment="1">
      <alignment horizontal="center" vertical="center"/>
    </xf>
    <xf fontId="88" fillId="0" borderId="146" numFmtId="49" xfId="3368" applyNumberFormat="1" applyFont="1" applyFill="1" applyBorder="1" applyAlignment="1">
      <alignment horizontal="center"/>
    </xf>
    <xf fontId="88" fillId="133" borderId="146" numFmtId="49" xfId="3541" applyNumberFormat="1" applyFont="1" applyFill="1" applyBorder="1" applyAlignment="1" applyProtection="1">
      <alignment wrapText="1"/>
    </xf>
    <xf fontId="88" fillId="137" borderId="146" numFmtId="0" xfId="3368" applyNumberFormat="1" applyFont="1" applyFill="1" applyBorder="1" applyAlignment="1">
      <alignment horizontal="center" vertical="center" wrapText="1"/>
    </xf>
    <xf fontId="343" fillId="0" borderId="146" numFmtId="164" xfId="4612" applyFont="1" applyBorder="1" applyAlignment="1">
      <alignment horizontal="center" vertical="center"/>
    </xf>
    <xf fontId="261" fillId="0" borderId="0" numFmtId="0" xfId="0" applyFont="1"/>
    <xf fontId="68" fillId="0" borderId="0" numFmtId="164" xfId="3008" applyNumberFormat="1" applyFont="1" applyAlignment="1">
      <alignment vertical="center"/>
    </xf>
    <xf fontId="310" fillId="128" borderId="0" numFmtId="4" xfId="4615" applyNumberFormat="1" applyFont="1" applyFill="1" applyBorder="1" applyAlignment="1">
      <alignment horizontal="center" vertical="center"/>
    </xf>
    <xf fontId="259" fillId="126" borderId="2" numFmtId="164" xfId="4612" applyFont="1" applyFill="1" applyBorder="1" applyAlignment="1">
      <alignment vertical="center"/>
    </xf>
    <xf fontId="253" fillId="0" borderId="146" numFmtId="0" xfId="0" applyFont="1" applyFill="1" applyBorder="1" applyAlignment="1">
      <alignment horizontal="center" vertical="center"/>
    </xf>
    <xf fontId="0" fillId="0" borderId="170" numFmtId="0" xfId="0" applyBorder="1"/>
    <xf fontId="320" fillId="0" borderId="171" numFmtId="0" xfId="3008" applyFont="1" applyBorder="1" applyAlignment="1"/>
    <xf fontId="320" fillId="0" borderId="172" numFmtId="0" xfId="3008" applyFont="1" applyBorder="1" applyAlignment="1"/>
    <xf fontId="240" fillId="132" borderId="146" numFmtId="164" xfId="0" applyNumberFormat="1" applyFont="1" applyFill="1" applyBorder="1" applyAlignment="1">
      <alignment horizontal="center" vertical="center"/>
    </xf>
    <xf fontId="234" fillId="132" borderId="146" numFmtId="164" xfId="4618" applyFont="1" applyFill="1" applyBorder="1"/>
    <xf fontId="12" fillId="0" borderId="0" numFmtId="274" xfId="3924" applyNumberFormat="1" applyFont="1"/>
    <xf fontId="276" fillId="0" borderId="0" numFmtId="0" xfId="0" applyFont="1"/>
    <xf fontId="228" fillId="0" borderId="146" numFmtId="0" xfId="0" applyFont="1" applyBorder="1" applyAlignment="1">
      <alignment horizontal="center" vertical="center"/>
    </xf>
    <xf fontId="228" fillId="0" borderId="146" numFmtId="0" xfId="0" applyFont="1" applyBorder="1" applyAlignment="1">
      <alignment horizontal="justify" vertical="top" wrapText="1"/>
    </xf>
    <xf fontId="228" fillId="0" borderId="146" numFmtId="0" xfId="0" applyFont="1" applyBorder="1"/>
    <xf fontId="262" fillId="0" borderId="146" numFmtId="0" xfId="0" applyFont="1" applyBorder="1" applyAlignment="1">
      <alignment horizontal="center" vertical="center" wrapText="1"/>
    </xf>
    <xf fontId="228" fillId="0" borderId="146" numFmtId="0" xfId="0" applyFont="1" applyBorder="1" applyAlignment="1">
      <alignment horizontal="center" vertical="center" wrapText="1"/>
    </xf>
    <xf fontId="262" fillId="127" borderId="146" numFmtId="0" xfId="0" applyFont="1" applyFill="1" applyBorder="1" applyAlignment="1">
      <alignment vertical="top"/>
    </xf>
    <xf fontId="262" fillId="127" borderId="146" numFmtId="1" xfId="0" applyNumberFormat="1" applyFont="1" applyFill="1" applyBorder="1" applyAlignment="1">
      <alignment vertical="top"/>
    </xf>
    <xf fontId="262" fillId="127" borderId="146" numFmtId="3" xfId="0" applyNumberFormat="1" applyFont="1" applyFill="1" applyBorder="1" applyAlignment="1">
      <alignment horizontal="right"/>
    </xf>
    <xf fontId="262" fillId="127" borderId="146" numFmtId="4" xfId="0" applyNumberFormat="1" applyFont="1" applyFill="1" applyBorder="1" applyAlignment="1">
      <alignment horizontal="right" vertical="top"/>
    </xf>
    <xf fontId="228" fillId="127" borderId="146" numFmtId="0" xfId="0" applyFont="1" applyFill="1" applyBorder="1" applyAlignment="1">
      <alignment horizontal="justify" vertical="top" wrapText="1"/>
    </xf>
    <xf fontId="228" fillId="127" borderId="146" numFmtId="0" xfId="0" applyFont="1" applyFill="1" applyBorder="1"/>
    <xf fontId="262" fillId="0" borderId="146" numFmtId="0" xfId="0" applyFont="1" applyBorder="1" applyAlignment="1">
      <alignment vertical="top"/>
    </xf>
    <xf fontId="262" fillId="0" borderId="146" numFmtId="1" xfId="0" applyNumberFormat="1" applyFont="1" applyBorder="1" applyAlignment="1">
      <alignment vertical="top"/>
    </xf>
    <xf fontId="262" fillId="0" borderId="146" numFmtId="3" xfId="0" applyNumberFormat="1" applyFont="1" applyBorder="1" applyAlignment="1">
      <alignment horizontal="right"/>
    </xf>
    <xf fontId="262" fillId="0" borderId="146" numFmtId="4" xfId="0" applyNumberFormat="1" applyFont="1" applyBorder="1" applyAlignment="1">
      <alignment horizontal="right"/>
    </xf>
    <xf fontId="228" fillId="0" borderId="146" numFmtId="0" xfId="0" applyFont="1" applyBorder="1" applyAlignment="1">
      <alignment vertical="top" wrapText="1"/>
    </xf>
    <xf fontId="228" fillId="0" borderId="146" numFmtId="3" xfId="0" applyNumberFormat="1" applyFont="1" applyBorder="1" applyAlignment="1">
      <alignment horizontal="right"/>
    </xf>
    <xf fontId="228" fillId="0" borderId="146" numFmtId="4" xfId="0" applyNumberFormat="1" applyFont="1" applyBorder="1" applyAlignment="1">
      <alignment horizontal="right"/>
    </xf>
    <xf fontId="228" fillId="128" borderId="149" numFmtId="0" xfId="0" applyFont="1" applyFill="1" applyBorder="1" applyAlignment="1">
      <alignment horizontal="justify" vertical="top" wrapText="1"/>
    </xf>
    <xf fontId="228" fillId="0" borderId="146" numFmtId="1" xfId="0" applyNumberFormat="1" applyFont="1" applyBorder="1" applyAlignment="1">
      <alignment vertical="center" wrapText="1"/>
    </xf>
    <xf fontId="228" fillId="0" borderId="146" numFmtId="3" xfId="0" applyNumberFormat="1" applyFont="1" applyBorder="1" applyAlignment="1">
      <alignment vertical="center"/>
    </xf>
    <xf fontId="228" fillId="0" borderId="146" numFmtId="4" xfId="0" applyNumberFormat="1" applyFont="1" applyBorder="1" applyAlignment="1">
      <alignment vertical="center"/>
    </xf>
    <xf fontId="240" fillId="0" borderId="146" numFmtId="0" xfId="0" applyFont="1" applyBorder="1" applyAlignment="1">
      <alignment horizontal="right" vertical="top" wrapText="1"/>
    </xf>
    <xf fontId="240" fillId="0" borderId="146" numFmtId="1" xfId="0" applyNumberFormat="1" applyFont="1" applyBorder="1" applyAlignment="1">
      <alignment horizontal="right" vertical="center" wrapText="1"/>
    </xf>
    <xf fontId="240" fillId="0" borderId="146" numFmtId="3" xfId="0" applyNumberFormat="1" applyFont="1" applyBorder="1" applyAlignment="1">
      <alignment vertical="center"/>
    </xf>
    <xf fontId="240" fillId="0" borderId="146" numFmtId="4" xfId="0" applyNumberFormat="1" applyFont="1" applyBorder="1" applyAlignment="1">
      <alignment vertical="center"/>
    </xf>
    <xf fontId="240" fillId="0" borderId="146" numFmtId="0" xfId="0" applyFont="1" applyBorder="1" applyAlignment="1">
      <alignment horizontal="right" vertical="center" wrapText="1"/>
    </xf>
    <xf fontId="240" fillId="0" borderId="146" numFmtId="3" xfId="0" applyNumberFormat="1" applyFont="1" applyBorder="1" applyAlignment="1">
      <alignment vertical="top"/>
    </xf>
    <xf fontId="228" fillId="0" borderId="146" numFmtId="3" xfId="0" applyNumberFormat="1" applyFont="1" applyBorder="1" applyAlignment="1">
      <alignment vertical="top"/>
    </xf>
    <xf fontId="228" fillId="0" borderId="149" numFmtId="0" xfId="0" applyFont="1" applyBorder="1" applyAlignment="1">
      <alignment vertical="top" wrapText="1"/>
    </xf>
    <xf fontId="228" fillId="0" borderId="108" numFmtId="0" xfId="0" applyFont="1" applyBorder="1" applyAlignment="1">
      <alignment vertical="top" wrapText="1"/>
    </xf>
    <xf fontId="228" fillId="0" borderId="138" numFmtId="0" xfId="0" applyFont="1" applyBorder="1" applyAlignment="1">
      <alignment horizontal="justify" vertical="top" wrapText="1"/>
    </xf>
    <xf fontId="228" fillId="0" borderId="146" numFmtId="0" xfId="0" applyFont="1" applyBorder="1" applyAlignment="1">
      <alignment horizontal="left" vertical="top" wrapText="1"/>
    </xf>
    <xf fontId="228" fillId="0" borderId="146" numFmtId="3" xfId="0" applyNumberFormat="1" applyFont="1" applyBorder="1" applyAlignment="1">
      <alignment horizontal="center"/>
    </xf>
    <xf fontId="228" fillId="0" borderId="108" numFmtId="0" xfId="0" applyFont="1" applyBorder="1" applyAlignment="1">
      <alignment horizontal="justify" vertical="top" wrapText="1"/>
    </xf>
    <xf fontId="228" fillId="0" borderId="148" numFmtId="0" xfId="0" applyFont="1" applyBorder="1" applyAlignment="1">
      <alignment horizontal="left" vertical="top" wrapText="1"/>
    </xf>
    <xf fontId="228" fillId="0" borderId="108" numFmtId="0" xfId="0" applyFont="1" applyBorder="1" applyAlignment="1">
      <alignment horizontal="left" vertical="top" wrapText="1"/>
    </xf>
    <xf fontId="262" fillId="127" borderId="146" numFmtId="0" xfId="0" applyFont="1" applyFill="1" applyBorder="1"/>
    <xf fontId="409" fillId="0" borderId="0" numFmtId="0" xfId="0" applyFont="1"/>
    <xf fontId="410" fillId="0" borderId="0" numFmtId="0" xfId="0" applyFont="1"/>
    <xf fontId="234" fillId="0" borderId="170" numFmtId="0" xfId="0" applyFont="1" applyBorder="1" applyAlignment="1">
      <alignment horizontal="center" vertical="center" wrapText="1"/>
    </xf>
    <xf fontId="0" fillId="0" borderId="170" numFmtId="0" xfId="0" applyBorder="1" applyAlignment="1">
      <alignment vertical="center" wrapText="1"/>
    </xf>
    <xf fontId="0" fillId="0" borderId="170" numFmtId="0" xfId="0" applyFill="1" applyBorder="1" applyAlignment="1">
      <alignment horizontal="center" vertical="center"/>
    </xf>
    <xf fontId="234" fillId="0" borderId="170" numFmtId="0" xfId="0" applyFont="1" applyFill="1" applyBorder="1" applyAlignment="1">
      <alignment vertical="center" wrapText="1"/>
    </xf>
    <xf fontId="234" fillId="0" borderId="170" numFmtId="164" xfId="4618" applyFont="1" applyFill="1" applyBorder="1" applyAlignment="1">
      <alignment horizontal="center" vertical="center"/>
    </xf>
    <xf fontId="241" fillId="133" borderId="17" numFmtId="0" xfId="0" applyFont="1" applyFill="1" applyBorder="1" applyAlignment="1">
      <alignment vertical="center" wrapText="1"/>
    </xf>
    <xf fontId="208" fillId="137" borderId="74" numFmtId="4" xfId="0" applyNumberFormat="1" applyFont="1" applyFill="1" applyBorder="1" applyAlignment="1">
      <alignment horizontal="center" vertical="center"/>
    </xf>
    <xf fontId="0" fillId="0" borderId="170" numFmtId="2" xfId="0" applyNumberFormat="1" applyBorder="1"/>
    <xf fontId="0" fillId="0" borderId="0" numFmtId="215" xfId="0" applyNumberFormat="1"/>
    <xf fontId="0" fillId="0" borderId="0" numFmtId="0" xfId="0" applyBorder="1" applyAlignment="1">
      <alignment horizontal="center" vertical="center"/>
    </xf>
    <xf fontId="241" fillId="0" borderId="0" numFmtId="0" xfId="0" applyFont="1" applyBorder="1" applyAlignment="1">
      <alignment vertical="center" wrapText="1"/>
    </xf>
    <xf fontId="241" fillId="0" borderId="0" numFmtId="4" xfId="0" applyNumberFormat="1" applyFont="1" applyBorder="1" applyAlignment="1">
      <alignment horizontal="center" vertical="center"/>
    </xf>
    <xf fontId="0" fillId="0" borderId="170" numFmtId="0" xfId="0" applyFill="1" applyBorder="1"/>
    <xf fontId="234" fillId="0" borderId="170" numFmtId="0" xfId="0" applyFont="1" applyFill="1" applyBorder="1" applyAlignment="1">
      <alignment horizontal="center" vertical="center" wrapText="1"/>
    </xf>
    <xf fontId="412" fillId="0" borderId="170" numFmtId="0" xfId="0" applyFont="1" applyFill="1" applyBorder="1" applyAlignment="1">
      <alignment vertical="center" wrapText="1"/>
    </xf>
    <xf fontId="412" fillId="0" borderId="170" numFmtId="164" xfId="4618" applyFont="1" applyFill="1" applyBorder="1" applyAlignment="1">
      <alignment horizontal="center" vertical="center"/>
    </xf>
    <xf fontId="234" fillId="0" borderId="170" numFmtId="0" xfId="0" applyFont="1" applyFill="1" applyBorder="1" applyAlignment="1">
      <alignment horizontal="right" vertical="center" wrapText="1"/>
    </xf>
    <xf fontId="412" fillId="0" borderId="170" numFmtId="0" xfId="0" applyFont="1" applyFill="1" applyBorder="1" applyAlignment="1">
      <alignment horizontal="right" vertical="center" wrapText="1"/>
    </xf>
    <xf fontId="241" fillId="0" borderId="170" numFmtId="0" xfId="0" applyFont="1" applyFill="1" applyBorder="1" applyAlignment="1">
      <alignment vertical="center" wrapText="1"/>
    </xf>
    <xf fontId="241" fillId="0" borderId="170" numFmtId="4" xfId="0" applyNumberFormat="1" applyFont="1" applyFill="1" applyBorder="1" applyAlignment="1">
      <alignment horizontal="center" vertical="center"/>
    </xf>
    <xf fontId="353" fillId="0" borderId="0" numFmtId="0" xfId="0" applyFont="1" applyBorder="1" applyAlignment="1">
      <alignment horizontal="center" vertical="center" wrapText="1"/>
    </xf>
    <xf fontId="228" fillId="0" borderId="0" numFmtId="0" xfId="3092" applyFont="1"/>
    <xf fontId="414" fillId="0" borderId="0" numFmtId="0" xfId="0" applyFont="1"/>
    <xf fontId="415" fillId="0" borderId="88" numFmtId="0" xfId="0" applyFont="1" applyBorder="1" applyAlignment="1">
      <alignment horizontal="center" vertical="center"/>
    </xf>
    <xf fontId="416" fillId="0" borderId="62" numFmtId="0" xfId="0" applyFont="1" applyBorder="1" applyAlignment="1">
      <alignment vertical="center" wrapText="1"/>
    </xf>
    <xf fontId="416" fillId="0" borderId="88" numFmtId="0" xfId="0" applyFont="1" applyBorder="1" applyAlignment="1">
      <alignment horizontal="center" vertical="center"/>
    </xf>
    <xf fontId="416" fillId="0" borderId="88" numFmtId="10" xfId="0" applyNumberFormat="1" applyFont="1" applyBorder="1" applyAlignment="1">
      <alignment horizontal="center" vertical="center"/>
    </xf>
    <xf fontId="415" fillId="0" borderId="88" numFmtId="0" xfId="0" applyFont="1" applyBorder="1" applyAlignment="1">
      <alignment vertical="center" wrapText="1"/>
    </xf>
    <xf fontId="417" fillId="0" borderId="88" numFmtId="4" xfId="0" applyNumberFormat="1" applyFont="1" applyBorder="1" applyAlignment="1">
      <alignment horizontal="center" vertical="center" wrapText="1"/>
    </xf>
    <xf fontId="415" fillId="0" borderId="88" numFmtId="164" xfId="4612" applyFont="1" applyBorder="1" applyAlignment="1">
      <alignment horizontal="center" vertical="center"/>
    </xf>
    <xf fontId="415" fillId="0" borderId="88" numFmtId="4" xfId="0" applyNumberFormat="1" applyFont="1" applyBorder="1" applyAlignment="1">
      <alignment horizontal="center" vertical="center"/>
    </xf>
    <xf fontId="415" fillId="0" borderId="88" numFmtId="4" xfId="0" applyNumberFormat="1" applyFont="1" applyBorder="1" applyAlignment="1">
      <alignment horizontal="right" vertical="center"/>
    </xf>
    <xf fontId="416" fillId="0" borderId="88" numFmtId="4" xfId="0" applyNumberFormat="1" applyFont="1" applyBorder="1" applyAlignment="1">
      <alignment horizontal="center" vertical="center"/>
    </xf>
    <xf fontId="417" fillId="0" borderId="88" numFmtId="207" xfId="0" applyNumberFormat="1" applyFont="1" applyBorder="1" applyAlignment="1">
      <alignment horizontal="center" vertical="center" wrapText="1"/>
    </xf>
    <xf fontId="415" fillId="0" borderId="146" numFmtId="0" xfId="0" applyFont="1" applyBorder="1" applyAlignment="1">
      <alignment vertical="center" wrapText="1"/>
    </xf>
    <xf fontId="417" fillId="0" borderId="146" numFmtId="207" xfId="0" applyNumberFormat="1" applyFont="1" applyBorder="1" applyAlignment="1">
      <alignment horizontal="center" vertical="center" wrapText="1"/>
    </xf>
    <xf fontId="415" fillId="0" borderId="146" numFmtId="164" xfId="4612" applyFont="1" applyBorder="1" applyAlignment="1">
      <alignment horizontal="center" vertical="center"/>
    </xf>
    <xf fontId="415" fillId="0" borderId="146" numFmtId="4" xfId="0" applyNumberFormat="1" applyFont="1" applyBorder="1" applyAlignment="1">
      <alignment horizontal="center" vertical="center"/>
    </xf>
    <xf fontId="415" fillId="0" borderId="146" numFmtId="4" xfId="0" applyNumberFormat="1" applyFont="1" applyBorder="1" applyAlignment="1">
      <alignment horizontal="right" vertical="center"/>
    </xf>
    <xf fontId="416" fillId="0" borderId="146" numFmtId="4" xfId="0" applyNumberFormat="1" applyFont="1" applyBorder="1" applyAlignment="1">
      <alignment horizontal="center" vertical="center"/>
    </xf>
    <xf fontId="415" fillId="0" borderId="146" numFmtId="4" xfId="0" applyNumberFormat="1" applyFont="1" applyFill="1" applyBorder="1" applyAlignment="1">
      <alignment horizontal="right" vertical="center"/>
    </xf>
    <xf fontId="416" fillId="0" borderId="88" numFmtId="0" xfId="0" applyFont="1" applyBorder="1" applyAlignment="1">
      <alignment vertical="center" wrapText="1"/>
    </xf>
    <xf fontId="416" fillId="0" borderId="0" numFmtId="0" xfId="0" applyFont="1" applyBorder="1" applyAlignment="1">
      <alignment vertical="center" wrapText="1"/>
    </xf>
    <xf fontId="417" fillId="0" borderId="0" numFmtId="4" xfId="0" applyNumberFormat="1" applyFont="1" applyBorder="1" applyAlignment="1">
      <alignment horizontal="center" vertical="center" wrapText="1"/>
    </xf>
    <xf fontId="16" fillId="0" borderId="0" numFmtId="2" xfId="3008" applyNumberFormat="1" applyFont="1" applyFill="1"/>
    <xf fontId="49" fillId="0" borderId="0" numFmtId="2" xfId="3008" applyNumberFormat="1" applyFont="1" applyFill="1" applyAlignment="1">
      <alignment horizontal="left" wrapText="1"/>
    </xf>
    <xf fontId="197" fillId="0" borderId="0" numFmtId="2" xfId="3008" applyNumberFormat="1" applyFont="1" applyFill="1" applyAlignment="1">
      <alignment horizontal="center" vertical="center" wrapText="1"/>
    </xf>
    <xf fontId="250" fillId="0" borderId="8" numFmtId="2" xfId="3008" applyNumberFormat="1" applyFont="1" applyFill="1" applyBorder="1" applyAlignment="1">
      <alignment horizontal="center" vertical="center"/>
    </xf>
    <xf fontId="67" fillId="0" borderId="8" numFmtId="1" xfId="3008" applyNumberFormat="1" applyFont="1" applyFill="1" applyBorder="1" applyAlignment="1">
      <alignment horizontal="center" vertical="center" wrapText="1"/>
    </xf>
    <xf fontId="67" fillId="0" borderId="8" numFmtId="2" xfId="3008" applyNumberFormat="1" applyFont="1" applyFill="1" applyBorder="1" applyAlignment="1">
      <alignment horizontal="left" vertical="center" wrapText="1"/>
    </xf>
    <xf fontId="67" fillId="0" borderId="8" numFmtId="2" xfId="3008" applyNumberFormat="1" applyFont="1" applyFill="1" applyBorder="1" applyAlignment="1">
      <alignment horizontal="center" vertical="center" wrapText="1"/>
    </xf>
    <xf fontId="250" fillId="0" borderId="8" numFmtId="271" xfId="4280" applyNumberFormat="1" applyFont="1" applyFill="1" applyBorder="1" applyAlignment="1">
      <alignment horizontal="center" vertical="center" wrapText="1"/>
    </xf>
    <xf fontId="250" fillId="0" borderId="8" numFmtId="299" xfId="4280" applyNumberFormat="1" applyFont="1" applyFill="1" applyBorder="1" applyAlignment="1">
      <alignment horizontal="center" vertical="center" wrapText="1"/>
    </xf>
    <xf fontId="49" fillId="0" borderId="8" numFmtId="10" xfId="3008" applyNumberFormat="1" applyFont="1" applyFill="1" applyBorder="1" applyAlignment="1">
      <alignment horizontal="center"/>
    </xf>
    <xf fontId="49" fillId="0" borderId="8" numFmtId="2" xfId="3008" applyNumberFormat="1" applyFont="1" applyFill="1" applyBorder="1" applyAlignment="1">
      <alignment horizontal="center"/>
    </xf>
    <xf fontId="250" fillId="0" borderId="146" numFmtId="271" xfId="4280" applyNumberFormat="1" applyFont="1" applyFill="1" applyBorder="1" applyAlignment="1">
      <alignment horizontal="center" vertical="center" wrapText="1"/>
    </xf>
    <xf fontId="0" fillId="0" borderId="0" numFmtId="286" xfId="0" applyNumberFormat="1" applyFill="1"/>
    <xf fontId="370" fillId="0" borderId="0" numFmtId="0" xfId="0" applyFont="1" applyFill="1"/>
    <xf fontId="16" fillId="0" borderId="8" numFmtId="2" xfId="3008" applyNumberFormat="1" applyFont="1" applyFill="1" applyBorder="1" applyAlignment="1">
      <alignment horizontal="left" vertical="center" wrapText="1"/>
    </xf>
    <xf fontId="16" fillId="0" borderId="8" numFmtId="164" xfId="4612" applyFont="1" applyFill="1" applyBorder="1" applyAlignment="1">
      <alignment horizontal="right"/>
    </xf>
    <xf fontId="16" fillId="0" borderId="8" numFmtId="2" xfId="3008" applyNumberFormat="1" applyFont="1" applyFill="1" applyBorder="1" applyAlignment="1">
      <alignment vertical="center" wrapText="1"/>
    </xf>
    <xf fontId="16" fillId="0" borderId="8" numFmtId="2" xfId="3008" applyNumberFormat="1" applyFont="1" applyFill="1" applyBorder="1"/>
    <xf fontId="16" fillId="0" borderId="8" numFmtId="2" xfId="3008" applyNumberFormat="1" applyFont="1" applyFill="1" applyBorder="1" applyAlignment="1">
      <alignment horizontal="center" vertical="center"/>
    </xf>
    <xf fontId="16" fillId="0" borderId="8" numFmtId="291" xfId="4612" applyNumberFormat="1" applyFont="1" applyFill="1" applyBorder="1"/>
    <xf fontId="16" fillId="0" borderId="8" numFmtId="164" xfId="4612" applyFont="1" applyFill="1" applyBorder="1"/>
    <xf fontId="67" fillId="0" borderId="60" numFmtId="1" xfId="3008" applyNumberFormat="1" applyFont="1" applyFill="1" applyBorder="1" applyAlignment="1">
      <alignment horizontal="center" vertical="center" wrapText="1"/>
    </xf>
    <xf fontId="16" fillId="0" borderId="60" numFmtId="2" xfId="3008" applyNumberFormat="1" applyFont="1" applyFill="1" applyBorder="1" applyAlignment="1">
      <alignment vertical="center" wrapText="1"/>
    </xf>
    <xf fontId="16" fillId="0" borderId="60" numFmtId="2" xfId="3008" applyNumberFormat="1" applyFont="1" applyFill="1" applyBorder="1" applyAlignment="1">
      <alignment horizontal="center" vertical="center"/>
    </xf>
    <xf fontId="16" fillId="0" borderId="60" numFmtId="164" xfId="4612" applyFont="1" applyFill="1" applyBorder="1"/>
    <xf fontId="16" fillId="0" borderId="146" numFmtId="291" xfId="4612" applyNumberFormat="1" applyFont="1" applyFill="1" applyBorder="1"/>
    <xf fontId="16" fillId="0" borderId="8" numFmtId="291" xfId="4612" applyNumberFormat="1" applyFont="1" applyFill="1" applyBorder="1" applyAlignment="1">
      <alignment vertical="center"/>
    </xf>
    <xf fontId="0" fillId="0" borderId="8" numFmtId="0" xfId="0" applyFill="1" applyBorder="1"/>
    <xf fontId="251" fillId="0" borderId="8" numFmtId="2" xfId="3008" applyNumberFormat="1" applyFont="1" applyFill="1" applyBorder="1" applyAlignment="1">
      <alignment horizontal="center" vertical="center" wrapText="1"/>
    </xf>
    <xf fontId="49" fillId="0" borderId="8" numFmtId="2" xfId="3008" applyNumberFormat="1" applyFont="1" applyFill="1" applyBorder="1" applyAlignment="1">
      <alignment horizontal="center" vertical="center" wrapText="1"/>
    </xf>
    <xf fontId="250" fillId="0" borderId="8" numFmtId="2" xfId="3008" applyNumberFormat="1" applyFont="1" applyFill="1" applyBorder="1" applyAlignment="1">
      <alignment horizontal="left" vertical="center" wrapText="1"/>
    </xf>
    <xf fontId="49" fillId="0" borderId="8" numFmtId="2" xfId="3008" applyNumberFormat="1" applyFont="1" applyFill="1" applyBorder="1" applyAlignment="1">
      <alignment horizontal="right" vertical="center"/>
    </xf>
    <xf fontId="250" fillId="0" borderId="8" numFmtId="291" xfId="4612" applyNumberFormat="1" applyFont="1" applyFill="1" applyBorder="1" applyAlignment="1">
      <alignment horizontal="center" vertical="center" wrapText="1"/>
    </xf>
    <xf fontId="250" fillId="0" borderId="8" numFmtId="164" xfId="4612" applyFont="1" applyFill="1" applyBorder="1" applyAlignment="1">
      <alignment horizontal="center" vertical="center" wrapText="1"/>
    </xf>
    <xf fontId="49" fillId="0" borderId="146" numFmtId="271" xfId="3008" applyNumberFormat="1" applyFont="1" applyFill="1" applyBorder="1" applyAlignment="1">
      <alignment horizontal="center"/>
    </xf>
    <xf fontId="16" fillId="0" borderId="8" numFmtId="164" xfId="4612" applyNumberFormat="1" applyFont="1" applyFill="1" applyBorder="1" applyAlignment="1">
      <alignment horizontal="right"/>
    </xf>
    <xf fontId="16" fillId="0" borderId="8" numFmtId="164" xfId="4612" applyNumberFormat="1" applyFont="1" applyFill="1" applyBorder="1"/>
    <xf fontId="16" fillId="0" borderId="60" numFmtId="164" xfId="4612" applyNumberFormat="1" applyFont="1" applyFill="1" applyBorder="1"/>
    <xf fontId="16" fillId="0" borderId="8" numFmtId="164" xfId="4612" applyNumberFormat="1" applyFont="1" applyFill="1" applyBorder="1" applyAlignment="1">
      <alignment vertical="center"/>
    </xf>
    <xf fontId="250" fillId="0" borderId="8" numFmtId="164" xfId="4612" applyNumberFormat="1" applyFont="1" applyFill="1" applyBorder="1" applyAlignment="1">
      <alignment horizontal="center" vertical="center" wrapText="1"/>
    </xf>
    <xf fontId="41" fillId="0" borderId="0" numFmtId="164" xfId="4612" applyFont="1" applyFill="1"/>
    <xf fontId="68" fillId="0" borderId="0" numFmtId="0" xfId="0" applyFont="1" applyAlignment="1">
      <alignment vertical="center" wrapText="1"/>
    </xf>
    <xf fontId="49" fillId="0" borderId="0" numFmtId="0" xfId="3109" applyFont="1" applyAlignment="1"/>
    <xf fontId="68" fillId="0" borderId="131" numFmtId="4" xfId="3148" applyNumberFormat="1" applyFont="1" applyFill="1" applyBorder="1"/>
    <xf fontId="68" fillId="0" borderId="141" numFmtId="4" xfId="4280" applyNumberFormat="1" applyFont="1" applyFill="1" applyBorder="1" applyAlignment="1">
      <alignment vertical="center" wrapText="1"/>
    </xf>
    <xf fontId="68" fillId="0" borderId="44" numFmtId="4" xfId="4280" applyNumberFormat="1" applyFont="1" applyFill="1" applyBorder="1" applyAlignment="1">
      <alignment vertical="center" wrapText="1"/>
    </xf>
    <xf fontId="68" fillId="0" borderId="144" numFmtId="4" xfId="4280" applyNumberFormat="1" applyFont="1" applyFill="1" applyBorder="1" applyAlignment="1">
      <alignment vertical="center" wrapText="1"/>
    </xf>
    <xf fontId="49" fillId="0" borderId="112" numFmtId="4" xfId="3148" applyNumberFormat="1" applyFont="1" applyFill="1" applyBorder="1"/>
    <xf fontId="49" fillId="0" borderId="118" numFmtId="4" xfId="3148" applyNumberFormat="1" applyFont="1" applyFill="1" applyBorder="1"/>
    <xf fontId="68" fillId="0" borderId="112" numFmtId="4" xfId="3148" applyNumberFormat="1" applyFont="1" applyFill="1" applyBorder="1"/>
    <xf fontId="68" fillId="0" borderId="146" numFmtId="4" xfId="3148" applyNumberFormat="1" applyFont="1" applyFill="1" applyBorder="1"/>
    <xf fontId="68" fillId="0" borderId="118" numFmtId="4" xfId="3148" applyNumberFormat="1" applyFont="1" applyFill="1" applyBorder="1"/>
    <xf fontId="68" fillId="0" borderId="105" numFmtId="4" xfId="3148" applyNumberFormat="1" applyFont="1" applyFill="1" applyBorder="1"/>
    <xf fontId="49" fillId="0" borderId="105" numFmtId="4" xfId="3148" applyNumberFormat="1" applyFont="1" applyFill="1" applyBorder="1"/>
    <xf fontId="49" fillId="0" borderId="102" numFmtId="4" xfId="3148" applyNumberFormat="1" applyFont="1" applyFill="1" applyBorder="1"/>
    <xf fontId="49" fillId="0" borderId="147" numFmtId="4" xfId="3148" applyNumberFormat="1" applyFont="1" applyFill="1" applyBorder="1"/>
    <xf fontId="49" fillId="0" borderId="119" numFmtId="4" xfId="3148" applyNumberFormat="1" applyFont="1" applyFill="1" applyBorder="1"/>
    <xf fontId="49" fillId="0" borderId="0" numFmtId="4" xfId="3148" applyNumberFormat="1" applyFont="1" applyFill="1"/>
    <xf fontId="49" fillId="118" borderId="0" numFmtId="0" xfId="3008" applyFont="1" applyFill="1" applyAlignment="1">
      <alignment horizontal="left" vertical="top" wrapText="1"/>
    </xf>
    <xf fontId="262" fillId="0" borderId="0" numFmtId="0" xfId="0" applyFont="1" applyAlignment="1">
      <alignment horizontal="center" wrapText="1"/>
    </xf>
    <xf fontId="354" fillId="0" borderId="88" numFmtId="0" xfId="0" applyFont="1" applyBorder="1" applyAlignment="1">
      <alignment horizontal="center" vertical="center" wrapText="1"/>
    </xf>
    <xf fontId="197" fillId="0" borderId="0" numFmtId="2" xfId="3008" applyNumberFormat="1" applyFont="1" applyFill="1" applyAlignment="1">
      <alignment horizontal="center" vertical="center" wrapText="1"/>
    </xf>
    <xf fontId="244" fillId="0" borderId="0" numFmtId="0" xfId="0" applyFont="1" applyFill="1" applyAlignment="1">
      <alignment horizontal="left" wrapText="1"/>
    </xf>
    <xf fontId="250" fillId="0" borderId="174" numFmtId="271" xfId="4280" applyNumberFormat="1" applyFont="1" applyFill="1" applyBorder="1" applyAlignment="1">
      <alignment horizontal="center" vertical="center" wrapText="1"/>
    </xf>
    <xf fontId="49" fillId="0" borderId="174" numFmtId="271" xfId="3008" applyNumberFormat="1" applyFont="1" applyFill="1" applyBorder="1" applyAlignment="1">
      <alignment horizontal="center"/>
    </xf>
    <xf fontId="16" fillId="0" borderId="174" numFmtId="166" xfId="3924" applyNumberFormat="1" applyFont="1" applyFill="1" applyBorder="1"/>
    <xf fontId="49" fillId="0" borderId="146" numFmtId="10" xfId="3924" applyNumberFormat="1" applyFont="1" applyFill="1" applyBorder="1"/>
    <xf fontId="49" fillId="0" borderId="174" numFmtId="9" xfId="3924" applyFont="1" applyFill="1" applyBorder="1"/>
    <xf fontId="309" fillId="128" borderId="181" numFmtId="0" xfId="0" applyFont="1" applyFill="1" applyBorder="1" applyAlignment="1">
      <alignment horizontal="left" vertical="top" wrapText="1"/>
    </xf>
    <xf fontId="309" fillId="128" borderId="181" numFmtId="164" xfId="0" applyNumberFormat="1" applyFont="1" applyFill="1" applyBorder="1" applyAlignment="1">
      <alignment horizontal="left" vertical="top" wrapText="1"/>
    </xf>
    <xf fontId="49" fillId="128" borderId="175" numFmtId="49" xfId="0" applyNumberFormat="1" applyFont="1" applyFill="1" applyBorder="1" applyAlignment="1">
      <alignment horizontal="center" vertical="center"/>
    </xf>
    <xf fontId="310" fillId="128" borderId="181" numFmtId="2" xfId="0" applyNumberFormat="1" applyFont="1" applyFill="1" applyBorder="1" applyAlignment="1">
      <alignment vertical="center" wrapText="1"/>
    </xf>
    <xf fontId="310" fillId="128" borderId="176" numFmtId="2" xfId="0" applyNumberFormat="1" applyFont="1" applyFill="1" applyBorder="1" applyAlignment="1">
      <alignment horizontal="center" vertical="center" wrapText="1"/>
    </xf>
    <xf fontId="167" fillId="128" borderId="175" numFmtId="208" xfId="3010" applyNumberFormat="1" applyFont="1" applyFill="1" applyBorder="1" applyAlignment="1">
      <alignment horizontal="center" vertical="center"/>
    </xf>
    <xf fontId="88" fillId="128" borderId="175" numFmtId="49" xfId="0" applyNumberFormat="1" applyFont="1" applyFill="1" applyBorder="1" applyAlignment="1">
      <alignment horizontal="center" vertical="center"/>
    </xf>
    <xf fontId="167" fillId="128" borderId="175" numFmtId="4" xfId="3010" applyNumberFormat="1" applyFont="1" applyFill="1" applyBorder="1" applyAlignment="1">
      <alignment horizontal="center" vertical="center"/>
    </xf>
    <xf fontId="310" fillId="128" borderId="181" numFmtId="4" xfId="3010" applyNumberFormat="1" applyFont="1" applyFill="1" applyBorder="1" applyAlignment="1">
      <alignment horizontal="center" vertical="center"/>
    </xf>
    <xf fontId="312" fillId="128" borderId="181" numFmtId="4" xfId="3010" applyNumberFormat="1" applyFont="1" applyFill="1" applyBorder="1" applyAlignment="1">
      <alignment horizontal="center" vertical="center"/>
    </xf>
    <xf fontId="312" fillId="128" borderId="176" numFmtId="4" xfId="3010" applyNumberFormat="1" applyFont="1" applyFill="1" applyBorder="1" applyAlignment="1">
      <alignment horizontal="center" vertical="center"/>
    </xf>
    <xf fontId="183" fillId="128" borderId="175" numFmtId="49" xfId="0" applyNumberFormat="1" applyFont="1" applyFill="1" applyBorder="1" applyAlignment="1">
      <alignment horizontal="center" vertical="center"/>
    </xf>
    <xf fontId="167" fillId="128" borderId="181" numFmtId="2" xfId="0" applyNumberFormat="1" applyFont="1" applyFill="1" applyBorder="1" applyAlignment="1">
      <alignment vertical="center" wrapText="1"/>
    </xf>
    <xf fontId="310" fillId="128" borderId="175" numFmtId="4" xfId="4615" applyNumberFormat="1" applyFont="1" applyFill="1" applyBorder="1" applyAlignment="1">
      <alignment horizontal="center" vertical="top"/>
    </xf>
    <xf fontId="167" fillId="128" borderId="181" numFmtId="4" xfId="4615" applyNumberFormat="1" applyFont="1" applyFill="1" applyBorder="1" applyAlignment="1">
      <alignment horizontal="center" vertical="center"/>
    </xf>
    <xf fontId="167" fillId="128" borderId="176" numFmtId="4" xfId="4615" applyNumberFormat="1" applyFont="1" applyFill="1" applyBorder="1" applyAlignment="1">
      <alignment horizontal="center" vertical="center"/>
    </xf>
    <xf fontId="312" fillId="128" borderId="175" numFmtId="4" xfId="3010" applyNumberFormat="1" applyFont="1" applyFill="1" applyBorder="1" applyAlignment="1">
      <alignment horizontal="center" vertical="center"/>
    </xf>
    <xf fontId="312" fillId="128" borderId="176" numFmtId="4" xfId="3010" applyNumberFormat="1" applyFont="1" applyFill="1" applyBorder="1" applyAlignment="1">
      <alignment horizontal="center" vertical="top"/>
    </xf>
    <xf fontId="314" fillId="128" borderId="181" numFmtId="2" xfId="0" applyNumberFormat="1" applyFont="1" applyFill="1" applyBorder="1" applyAlignment="1">
      <alignment horizontal="right" vertical="center" wrapText="1"/>
    </xf>
    <xf fontId="314" fillId="128" borderId="181" numFmtId="4" xfId="4615" applyNumberFormat="1" applyFont="1" applyFill="1" applyBorder="1" applyAlignment="1">
      <alignment horizontal="center" vertical="center"/>
    </xf>
    <xf fontId="314" fillId="128" borderId="181" numFmtId="208" xfId="4615" applyNumberFormat="1" applyFont="1" applyFill="1" applyBorder="1" applyAlignment="1">
      <alignment horizontal="center" vertical="center"/>
    </xf>
    <xf fontId="167" fillId="128" borderId="173" numFmtId="4" xfId="4615" applyNumberFormat="1" applyFont="1" applyFill="1" applyBorder="1" applyAlignment="1">
      <alignment horizontal="center" vertical="center"/>
    </xf>
    <xf fontId="312" fillId="128" borderId="175" numFmtId="4" xfId="3010" applyNumberFormat="1" applyFont="1" applyFill="1" applyBorder="1" applyAlignment="1">
      <alignment horizontal="center" vertical="top"/>
    </xf>
    <xf fontId="312" fillId="128" borderId="181" numFmtId="4" xfId="3010" applyNumberFormat="1" applyFont="1" applyFill="1" applyBorder="1" applyAlignment="1">
      <alignment horizontal="center" vertical="top"/>
    </xf>
    <xf fontId="167" fillId="128" borderId="181" numFmtId="2" xfId="3010" applyNumberFormat="1" applyFont="1" applyFill="1" applyBorder="1" applyAlignment="1">
      <alignment vertical="center" wrapText="1"/>
    </xf>
    <xf fontId="167" fillId="128" borderId="175" numFmtId="4" xfId="4615" applyNumberFormat="1" applyFont="1" applyFill="1" applyBorder="1" applyAlignment="1">
      <alignment horizontal="center" vertical="center"/>
    </xf>
    <xf fontId="316" fillId="128" borderId="175" numFmtId="4" xfId="0" applyNumberFormat="1" applyFont="1" applyFill="1" applyBorder="1" applyAlignment="1">
      <alignment horizontal="right" vertical="center"/>
    </xf>
    <xf fontId="309" fillId="128" borderId="181" numFmtId="4" xfId="3010" applyNumberFormat="1" applyFont="1" applyFill="1" applyBorder="1" applyAlignment="1">
      <alignment horizontal="center" vertical="center"/>
    </xf>
    <xf fontId="309" fillId="128" borderId="176" numFmtId="4" xfId="3010" applyNumberFormat="1" applyFont="1" applyFill="1" applyBorder="1" applyAlignment="1">
      <alignment horizontal="center" vertical="top"/>
    </xf>
    <xf fontId="88" fillId="128" borderId="175" numFmtId="0" xfId="0" applyFont="1" applyFill="1" applyBorder="1" applyAlignment="1">
      <alignment vertical="top"/>
    </xf>
    <xf fontId="310" fillId="128" borderId="176" numFmtId="0" xfId="0" applyFont="1" applyFill="1" applyBorder="1" applyAlignment="1">
      <alignment vertical="top"/>
    </xf>
    <xf fontId="167" fillId="128" borderId="175" numFmtId="4" xfId="3010" applyNumberFormat="1" applyFont="1" applyFill="1" applyBorder="1" applyAlignment="1">
      <alignment horizontal="center" vertical="top"/>
    </xf>
    <xf fontId="317" fillId="128" borderId="181" numFmtId="4" xfId="3010" applyNumberFormat="1" applyFont="1" applyFill="1" applyBorder="1" applyAlignment="1">
      <alignment horizontal="center" vertical="center"/>
    </xf>
    <xf fontId="317" fillId="128" borderId="176" numFmtId="4" xfId="3010" applyNumberFormat="1" applyFont="1" applyFill="1" applyBorder="1" applyAlignment="1">
      <alignment horizontal="center" vertical="center"/>
    </xf>
    <xf fontId="314" fillId="128" borderId="181" numFmtId="9" xfId="4083" applyNumberFormat="1" applyFont="1" applyFill="1" applyBorder="1" applyAlignment="1">
      <alignment horizontal="center" vertical="center"/>
    </xf>
    <xf fontId="314" fillId="128" borderId="181" numFmtId="4" xfId="3010" applyNumberFormat="1" applyFont="1" applyFill="1" applyBorder="1" applyAlignment="1">
      <alignment horizontal="center" vertical="center"/>
    </xf>
    <xf fontId="318" fillId="128" borderId="175" numFmtId="290" xfId="4083" applyNumberFormat="1" applyFont="1" applyFill="1" applyBorder="1" applyAlignment="1">
      <alignment horizontal="center" vertical="center"/>
    </xf>
    <xf fontId="318" fillId="128" borderId="181" numFmtId="4" xfId="3010" applyNumberFormat="1" applyFont="1" applyFill="1" applyBorder="1" applyAlignment="1">
      <alignment horizontal="center" vertical="center"/>
    </xf>
    <xf fontId="88" fillId="128" borderId="175" numFmtId="0" xfId="0" applyFont="1" applyFill="1" applyBorder="1" applyAlignment="1">
      <alignment horizontal="center" vertical="top"/>
    </xf>
    <xf fontId="310" fillId="128" borderId="181" numFmtId="4" xfId="4615" applyNumberFormat="1" applyFont="1" applyFill="1" applyBorder="1" applyAlignment="1">
      <alignment horizontal="center" vertical="center"/>
    </xf>
    <xf fontId="310" fillId="128" borderId="176" numFmtId="4" xfId="4615" applyNumberFormat="1" applyFont="1" applyFill="1" applyBorder="1" applyAlignment="1">
      <alignment horizontal="center" vertical="center"/>
    </xf>
    <xf fontId="309" fillId="128" borderId="175" numFmtId="294" xfId="4280" applyNumberFormat="1" applyFont="1" applyFill="1" applyBorder="1" applyAlignment="1">
      <alignment horizontal="right" vertical="center"/>
    </xf>
    <xf fontId="312" fillId="128" borderId="181" numFmtId="3" xfId="3010" applyNumberFormat="1" applyFont="1" applyFill="1" applyBorder="1" applyAlignment="1">
      <alignment horizontal="center" vertical="center"/>
    </xf>
    <xf fontId="312" fillId="128" borderId="176" numFmtId="3" xfId="3010" applyNumberFormat="1" applyFont="1" applyFill="1" applyBorder="1" applyAlignment="1">
      <alignment horizontal="center" vertical="center"/>
    </xf>
    <xf fontId="310" fillId="128" borderId="182" numFmtId="2" xfId="0" applyNumberFormat="1" applyFont="1" applyFill="1" applyBorder="1" applyAlignment="1">
      <alignment horizontal="right" vertical="center" wrapText="1"/>
    </xf>
    <xf fontId="310" fillId="128" borderId="175" numFmtId="4" xfId="4615" applyNumberFormat="1" applyFont="1" applyFill="1" applyBorder="1" applyAlignment="1">
      <alignment horizontal="center" vertical="center"/>
    </xf>
    <xf fontId="310" fillId="128" borderId="182" numFmtId="4" xfId="4615" applyNumberFormat="1" applyFont="1" applyFill="1" applyBorder="1" applyAlignment="1">
      <alignment horizontal="center" vertical="center"/>
    </xf>
    <xf fontId="310" fillId="128" borderId="161" numFmtId="4" xfId="4615" applyNumberFormat="1" applyFont="1" applyFill="1" applyBorder="1" applyAlignment="1">
      <alignment horizontal="center" vertical="center"/>
    </xf>
    <xf fontId="309" fillId="128" borderId="175" numFmtId="271" xfId="4280" applyNumberFormat="1" applyFont="1" applyFill="1" applyBorder="1" applyAlignment="1">
      <alignment horizontal="right" vertical="center"/>
    </xf>
    <xf fontId="88" fillId="128" borderId="177" numFmtId="0" xfId="0" applyFont="1" applyFill="1" applyBorder="1" applyAlignment="1">
      <alignment horizontal="center" vertical="top"/>
    </xf>
    <xf fontId="167" fillId="128" borderId="178" numFmtId="2" xfId="0" applyNumberFormat="1" applyFont="1" applyFill="1" applyBorder="1" applyAlignment="1">
      <alignment vertical="center" wrapText="1"/>
    </xf>
    <xf fontId="310" fillId="128" borderId="179" numFmtId="2" xfId="0" applyNumberFormat="1" applyFont="1" applyFill="1" applyBorder="1" applyAlignment="1">
      <alignment horizontal="center" vertical="center" wrapText="1"/>
    </xf>
    <xf fontId="167" fillId="128" borderId="177" numFmtId="4" xfId="4615" applyNumberFormat="1" applyFont="1" applyFill="1" applyBorder="1" applyAlignment="1">
      <alignment horizontal="center" vertical="center"/>
    </xf>
    <xf fontId="310" fillId="128" borderId="178" numFmtId="4" xfId="4615" applyNumberFormat="1" applyFont="1" applyFill="1" applyBorder="1" applyAlignment="1">
      <alignment horizontal="center" vertical="center"/>
    </xf>
    <xf fontId="310" fillId="128" borderId="179" numFmtId="4" xfId="4615" applyNumberFormat="1" applyFont="1" applyFill="1" applyBorder="1" applyAlignment="1">
      <alignment horizontal="center" vertical="center"/>
    </xf>
    <xf fontId="309" fillId="78" borderId="177" numFmtId="271" xfId="4280" applyNumberFormat="1" applyFont="1" applyFill="1" applyBorder="1" applyAlignment="1">
      <alignment horizontal="right" vertical="center"/>
    </xf>
    <xf fontId="312" fillId="128" borderId="178" numFmtId="3" xfId="3010" applyNumberFormat="1" applyFont="1" applyFill="1" applyBorder="1" applyAlignment="1">
      <alignment horizontal="center" vertical="center"/>
    </xf>
    <xf fontId="312" fillId="128" borderId="179" numFmtId="3" xfId="3010" applyNumberFormat="1" applyFont="1" applyFill="1" applyBorder="1" applyAlignment="1">
      <alignment horizontal="center" vertical="center"/>
    </xf>
    <xf fontId="246" fillId="128" borderId="0" numFmtId="0" xfId="0" applyFont="1" applyFill="1" applyAlignment="1">
      <alignment vertical="top"/>
    </xf>
    <xf fontId="384" fillId="128" borderId="0" numFmtId="0" xfId="0" applyFont="1" applyFill="1" applyAlignment="1">
      <alignment horizontal="right" vertical="top"/>
    </xf>
    <xf fontId="264" fillId="128" borderId="0" numFmtId="4" xfId="0" applyNumberFormat="1" applyFont="1" applyFill="1" applyAlignment="1">
      <alignment vertical="top"/>
    </xf>
    <xf fontId="240" fillId="0" borderId="0" numFmtId="0" xfId="0" applyFont="1" applyBorder="1" applyAlignment="1">
      <alignment horizontal="left" vertical="center" wrapText="1"/>
    </xf>
    <xf fontId="16" fillId="0" borderId="0" numFmtId="0" xfId="3008" applyFill="1"/>
    <xf fontId="0" fillId="0" borderId="0" numFmtId="0" xfId="0" applyFill="1" applyAlignment="1"/>
    <xf fontId="244" fillId="0" borderId="0" numFmtId="0" xfId="0" applyFont="1" applyFill="1" applyAlignment="1">
      <alignment horizontal="left"/>
    </xf>
    <xf fontId="419" fillId="0" borderId="0" numFmtId="0" xfId="3008" applyFont="1" applyFill="1"/>
    <xf fontId="253" fillId="0" borderId="0" numFmtId="0" xfId="0" applyFont="1" applyFill="1" applyAlignment="1">
      <alignment horizontal="left" vertical="center"/>
    </xf>
    <xf fontId="253" fillId="0" borderId="0" numFmtId="0" xfId="0" applyFont="1" applyFill="1" applyAlignment="1">
      <alignment horizontal="left"/>
    </xf>
    <xf fontId="240" fillId="0" borderId="181" numFmtId="0" xfId="0" applyFont="1" applyFill="1" applyBorder="1" applyAlignment="1">
      <alignment horizontal="center" vertical="center"/>
    </xf>
    <xf fontId="240" fillId="0" borderId="181" numFmtId="0" xfId="0" applyFont="1" applyFill="1" applyBorder="1" applyAlignment="1">
      <alignment horizontal="center" vertical="center" wrapText="1"/>
    </xf>
    <xf fontId="240" fillId="0" borderId="0" numFmtId="0" xfId="0" applyFont="1" applyFill="1" applyAlignment="1">
      <alignment horizontal="center"/>
    </xf>
    <xf fontId="240" fillId="0" borderId="181" numFmtId="0" xfId="0" applyFont="1" applyFill="1" applyBorder="1" applyAlignment="1">
      <alignment horizontal="left" wrapText="1"/>
    </xf>
    <xf fontId="240" fillId="0" borderId="181" numFmtId="3" xfId="0" applyNumberFormat="1" applyFont="1" applyFill="1" applyBorder="1" applyAlignment="1">
      <alignment horizontal="center"/>
    </xf>
    <xf fontId="240" fillId="0" borderId="181" numFmtId="0" xfId="0" applyFont="1" applyFill="1" applyBorder="1" applyAlignment="1">
      <alignment horizontal="center"/>
    </xf>
    <xf fontId="240" fillId="0" borderId="181" numFmtId="274" xfId="4612" applyNumberFormat="1" applyFont="1" applyFill="1" applyBorder="1" applyAlignment="1">
      <alignment horizontal="center"/>
    </xf>
    <xf fontId="240" fillId="0" borderId="0" numFmtId="307" xfId="0" applyNumberFormat="1" applyFont="1" applyFill="1"/>
    <xf fontId="253" fillId="0" borderId="181" numFmtId="0" xfId="0" applyFont="1" applyFill="1" applyBorder="1" applyAlignment="1">
      <alignment horizontal="center" vertical="center"/>
    </xf>
    <xf fontId="253" fillId="0" borderId="181" numFmtId="0" xfId="0" applyFont="1" applyFill="1" applyBorder="1" applyAlignment="1">
      <alignment horizontal="left" wrapText="1"/>
    </xf>
    <xf fontId="253" fillId="0" borderId="181" numFmtId="3" xfId="0" applyNumberFormat="1" applyFont="1" applyFill="1" applyBorder="1" applyAlignment="1">
      <alignment horizontal="center"/>
    </xf>
    <xf fontId="240" fillId="0" borderId="0" numFmtId="10" xfId="0" applyNumberFormat="1" applyFont="1" applyFill="1"/>
    <xf fontId="240" fillId="0" borderId="0" numFmtId="164" xfId="4612" applyFont="1" applyFill="1"/>
    <xf fontId="252" fillId="0" borderId="139" numFmtId="0" xfId="0" applyFont="1" applyBorder="1" applyAlignment="1">
      <alignment vertical="center"/>
    </xf>
    <xf fontId="252" fillId="0" borderId="0" numFmtId="0" xfId="0" applyFont="1" applyAlignment="1">
      <alignment vertical="center"/>
    </xf>
    <xf fontId="16" fillId="0" borderId="0" numFmtId="0" xfId="3008"/>
    <xf fontId="240" fillId="0" borderId="181" numFmtId="0" xfId="0" applyFont="1" applyBorder="1" applyAlignment="1">
      <alignment horizontal="center" vertical="center" wrapText="1"/>
    </xf>
    <xf fontId="240" fillId="0" borderId="181" numFmtId="0" xfId="0" applyFont="1" applyBorder="1" applyAlignment="1">
      <alignment horizontal="center" vertical="center"/>
    </xf>
    <xf fontId="252" fillId="0" borderId="0" numFmtId="4" xfId="0" applyNumberFormat="1" applyFont="1" applyBorder="1" applyAlignment="1">
      <alignment vertical="center"/>
    </xf>
    <xf fontId="252" fillId="0" borderId="0" numFmtId="0" xfId="0" applyFont="1" applyBorder="1" applyAlignment="1">
      <alignment vertical="center"/>
    </xf>
    <xf fontId="253" fillId="0" borderId="181" numFmtId="0" xfId="0" applyFont="1" applyBorder="1" applyAlignment="1">
      <alignment horizontal="left" vertical="center" wrapText="1"/>
    </xf>
    <xf fontId="240" fillId="0" borderId="181" numFmtId="4" xfId="0" applyNumberFormat="1" applyFont="1" applyFill="1" applyBorder="1" applyAlignment="1">
      <alignment horizontal="center" vertical="center"/>
    </xf>
    <xf fontId="240" fillId="0" borderId="0" numFmtId="4" xfId="0" applyNumberFormat="1" applyFont="1" applyFill="1" applyBorder="1" applyAlignment="1">
      <alignment horizontal="center" vertical="center"/>
    </xf>
    <xf fontId="240" fillId="0" borderId="181" numFmtId="0" xfId="0" applyFont="1" applyBorder="1" applyAlignment="1">
      <alignment horizontal="left" vertical="center"/>
    </xf>
    <xf fontId="294" fillId="0" borderId="181" numFmtId="14" xfId="0" applyNumberFormat="1" applyFont="1" applyBorder="1" applyAlignment="1">
      <alignment horizontal="center" vertical="center" wrapText="1"/>
    </xf>
    <xf fontId="294" fillId="0" borderId="181" numFmtId="0" xfId="0" applyFont="1" applyBorder="1" applyAlignment="1">
      <alignment horizontal="center" vertical="center"/>
    </xf>
    <xf fontId="294" fillId="0" borderId="181" numFmtId="284" xfId="0" applyNumberFormat="1" applyFont="1" applyFill="1" applyBorder="1" applyAlignment="1">
      <alignment horizontal="center" vertical="center"/>
    </xf>
    <xf fontId="297" fillId="0" borderId="0" numFmtId="0" xfId="3008" applyFont="1" applyBorder="1" applyAlignment="1">
      <alignment horizontal="center"/>
    </xf>
    <xf fontId="297" fillId="0" borderId="0" numFmtId="0" xfId="3008" applyFont="1" applyAlignment="1">
      <alignment horizontal="center"/>
    </xf>
    <xf fontId="252" fillId="0" borderId="0" numFmtId="164" xfId="4612" applyFont="1" applyBorder="1" applyAlignment="1">
      <alignment vertical="center"/>
    </xf>
    <xf fontId="294" fillId="0" borderId="0" numFmtId="284" xfId="0" applyNumberFormat="1" applyFont="1" applyFill="1" applyBorder="1" applyAlignment="1">
      <alignment horizontal="center" vertical="center"/>
    </xf>
    <xf fontId="240" fillId="0" borderId="181" numFmtId="4" xfId="4612" applyNumberFormat="1" applyFont="1" applyFill="1" applyBorder="1" applyAlignment="1">
      <alignment horizontal="center" vertical="center"/>
    </xf>
    <xf fontId="294" fillId="0" borderId="181" numFmtId="0" xfId="0" applyFont="1" applyBorder="1" applyAlignment="1">
      <alignment horizontal="center" vertical="center" wrapText="1"/>
    </xf>
    <xf fontId="240" fillId="0" borderId="0" numFmtId="0" xfId="0" applyFont="1" applyBorder="1" applyAlignment="1">
      <alignment horizontal="center" vertical="center" wrapText="1"/>
    </xf>
    <xf fontId="240" fillId="0" borderId="0" numFmtId="4" xfId="4612" applyNumberFormat="1" applyFont="1" applyFill="1" applyBorder="1" applyAlignment="1">
      <alignment horizontal="center" vertical="center"/>
    </xf>
    <xf fontId="294" fillId="0" borderId="0" numFmtId="0" xfId="0" applyFont="1" applyBorder="1" applyAlignment="1">
      <alignment horizontal="center" vertical="center" wrapText="1"/>
    </xf>
    <xf fontId="294" fillId="0" borderId="0" numFmtId="0" xfId="0" applyFont="1" applyBorder="1" applyAlignment="1">
      <alignment horizontal="center" vertical="center"/>
    </xf>
    <xf fontId="240" fillId="0" borderId="139" numFmtId="0" xfId="0" applyFont="1" applyBorder="1" applyAlignment="1">
      <alignment vertical="center"/>
    </xf>
    <xf fontId="240" fillId="0" borderId="0" numFmtId="0" xfId="0" applyFont="1" applyBorder="1" applyAlignment="1">
      <alignment vertical="center"/>
    </xf>
    <xf fontId="16" fillId="0" borderId="0" numFmtId="0" xfId="3008" applyFill="1" applyBorder="1"/>
    <xf fontId="262" fillId="0" borderId="181" numFmtId="3" xfId="0" applyNumberFormat="1" applyFont="1" applyFill="1" applyBorder="1" applyAlignment="1">
      <alignment horizontal="center" vertical="center"/>
    </xf>
    <xf fontId="422" fillId="0" borderId="181" numFmtId="274" xfId="3924" applyNumberFormat="1" applyFont="1" applyFill="1" applyBorder="1" applyAlignment="1">
      <alignment horizontal="center" vertical="center"/>
    </xf>
    <xf fontId="240" fillId="0" borderId="181" numFmtId="0" xfId="0" applyFont="1" applyBorder="1" applyAlignment="1">
      <alignment vertical="center"/>
    </xf>
    <xf fontId="297" fillId="0" borderId="0" numFmtId="0" xfId="3008" applyFont="1"/>
    <xf fontId="228" fillId="0" borderId="181" numFmtId="3" xfId="0" applyNumberFormat="1" applyFont="1" applyFill="1" applyBorder="1" applyAlignment="1">
      <alignment horizontal="center" vertical="center"/>
    </xf>
    <xf fontId="409" fillId="0" borderId="181" numFmtId="274" xfId="3924" applyNumberFormat="1" applyFont="1" applyFill="1" applyBorder="1" applyAlignment="1">
      <alignment horizontal="center" vertical="center"/>
    </xf>
    <xf fontId="294" fillId="0" borderId="0" numFmtId="274" xfId="3924" applyNumberFormat="1" applyFont="1" applyBorder="1" applyAlignment="1">
      <alignment horizontal="center" vertical="center"/>
    </xf>
    <xf fontId="297" fillId="0" borderId="0" numFmtId="0" xfId="3008" applyFont="1" applyFill="1"/>
    <xf fontId="16" fillId="0" borderId="0" numFmtId="0" xfId="3008" applyAlignment="1">
      <alignment wrapText="1"/>
    </xf>
    <xf fontId="16" fillId="0" borderId="0" numFmtId="0" xfId="3008" applyFill="1" applyAlignment="1">
      <alignment wrapText="1"/>
    </xf>
    <xf fontId="0" fillId="0" borderId="145" numFmtId="0" xfId="0" applyBorder="1" applyAlignment="1">
      <alignment horizontal="center" vertical="center" wrapText="1"/>
    </xf>
    <xf fontId="253" fillId="0" borderId="181" numFmtId="0" xfId="0" applyFont="1" applyBorder="1" applyAlignment="1">
      <alignment horizontal="center" vertical="center" wrapText="1"/>
    </xf>
    <xf fontId="424" fillId="0" borderId="0" numFmtId="285" xfId="3008" applyNumberFormat="1" applyFont="1"/>
    <xf fontId="294" fillId="0" borderId="181" numFmtId="274" xfId="0" applyNumberFormat="1" applyFont="1" applyFill="1" applyBorder="1" applyAlignment="1">
      <alignment horizontal="center" vertical="center"/>
    </xf>
    <xf fontId="424" fillId="0" borderId="0" numFmtId="208" xfId="3008" applyNumberFormat="1" applyFont="1"/>
    <xf fontId="240" fillId="0" borderId="181" numFmtId="16" xfId="0" applyNumberFormat="1" applyFont="1" applyBorder="1" applyAlignment="1">
      <alignment horizontal="center" vertical="center" wrapText="1"/>
    </xf>
    <xf fontId="294" fillId="0" borderId="181" numFmtId="10" xfId="0" applyNumberFormat="1" applyFont="1" applyFill="1" applyBorder="1" applyAlignment="1">
      <alignment horizontal="center" vertical="center"/>
    </xf>
    <xf fontId="253" fillId="0" borderId="0" numFmtId="0" xfId="0" applyFont="1" applyFill="1" applyAlignment="1">
      <alignment horizontal="center" vertical="center" wrapText="1"/>
    </xf>
    <xf fontId="240" fillId="0" borderId="181" numFmtId="0" xfId="0" applyFont="1" applyFill="1" applyBorder="1" applyAlignment="1">
      <alignment horizontal="left"/>
    </xf>
    <xf fontId="233" fillId="0" borderId="181" numFmtId="3" xfId="3008" applyNumberFormat="1" applyFont="1" applyFill="1" applyBorder="1" applyAlignment="1">
      <alignment horizontal="center"/>
    </xf>
    <xf fontId="233" fillId="0" borderId="181" numFmtId="3" xfId="3008" applyNumberFormat="1" applyFont="1" applyFill="1" applyBorder="1" applyAlignment="1">
      <alignment horizontal="center" vertical="center"/>
    </xf>
    <xf fontId="240" fillId="0" borderId="181" numFmtId="274" xfId="3924" applyNumberFormat="1" applyFont="1" applyFill="1" applyBorder="1" applyAlignment="1">
      <alignment horizontal="center" vertical="center"/>
    </xf>
    <xf fontId="415" fillId="0" borderId="0" numFmtId="3" xfId="0" applyNumberFormat="1" applyFont="1" applyBorder="1" applyAlignment="1">
      <alignment horizontal="center" vertical="center"/>
    </xf>
    <xf fontId="0" fillId="0" borderId="181" numFmtId="0" xfId="0" applyFont="1" applyFill="1" applyBorder="1" applyAlignment="1">
      <alignment horizontal="left"/>
    </xf>
    <xf fontId="233" fillId="0" borderId="181" numFmtId="4" xfId="3008" applyNumberFormat="1" applyFont="1" applyFill="1" applyBorder="1" applyAlignment="1">
      <alignment horizontal="center"/>
    </xf>
    <xf fontId="233" fillId="0" borderId="181" numFmtId="0" xfId="3008" applyFont="1" applyFill="1" applyBorder="1" applyAlignment="1">
      <alignment horizontal="left"/>
    </xf>
    <xf fontId="416" fillId="0" borderId="0" numFmtId="3" xfId="0" applyNumberFormat="1" applyFont="1" applyBorder="1" applyAlignment="1">
      <alignment horizontal="center" vertical="center"/>
    </xf>
    <xf fontId="16" fillId="0" borderId="0" numFmtId="4" xfId="3008" applyNumberFormat="1" applyFill="1"/>
    <xf fontId="0" fillId="150" borderId="0" numFmtId="0" xfId="0" applyFill="1"/>
    <xf fontId="208" fillId="159" borderId="181" numFmtId="308" xfId="4612" applyNumberFormat="1" applyFont="1" applyFill="1" applyBorder="1"/>
    <xf fontId="208" fillId="159" borderId="181" numFmtId="0" xfId="0" applyFont="1" applyFill="1" applyBorder="1"/>
    <xf fontId="267" fillId="0" borderId="181" numFmtId="0" xfId="0" applyFont="1" applyBorder="1" applyAlignment="1">
      <alignment horizontal="left"/>
    </xf>
    <xf fontId="0" fillId="0" borderId="181" numFmtId="0" xfId="0" applyBorder="1"/>
    <xf fontId="0" fillId="0" borderId="181" numFmtId="308" xfId="4612" applyNumberFormat="1" applyFont="1" applyBorder="1" applyAlignment="1">
      <alignment horizontal="center"/>
    </xf>
    <xf fontId="0" fillId="0" borderId="181" numFmtId="309" xfId="4612" applyNumberFormat="1" applyFont="1" applyBorder="1" applyAlignment="1">
      <alignment horizontal="center"/>
    </xf>
    <xf fontId="16" fillId="0" borderId="0" numFmtId="4" xfId="3008" applyNumberFormat="1"/>
    <xf fontId="49" fillId="0" borderId="181" numFmtId="0" xfId="3008" applyFont="1" applyBorder="1" applyAlignment="1">
      <alignment horizontal="center" vertical="center" wrapText="1"/>
    </xf>
    <xf fontId="49" fillId="0" borderId="181" numFmtId="0" xfId="3008" applyFont="1" applyBorder="1" applyAlignment="1">
      <alignment horizontal="center" vertical="top" wrapText="1"/>
    </xf>
    <xf fontId="49" fillId="0" borderId="181" numFmtId="0" xfId="3008" applyFont="1" applyBorder="1"/>
    <xf fontId="49" fillId="0" borderId="181" numFmtId="294" xfId="3008" applyNumberFormat="1" applyFont="1" applyBorder="1" applyAlignment="1">
      <alignment horizontal="center"/>
    </xf>
    <xf fontId="49" fillId="0" borderId="181" numFmtId="0" xfId="3008" applyFont="1" applyBorder="1" applyAlignment="1">
      <alignment horizontal="right"/>
    </xf>
    <xf fontId="49" fillId="0" borderId="181" numFmtId="294" xfId="4280" applyNumberFormat="1" applyFont="1" applyBorder="1" applyAlignment="1">
      <alignment horizontal="center"/>
    </xf>
    <xf fontId="68" fillId="0" borderId="181" numFmtId="0" xfId="3008" applyFont="1" applyBorder="1"/>
    <xf fontId="68" fillId="0" borderId="181" numFmtId="294" xfId="4280" applyNumberFormat="1" applyFont="1" applyBorder="1" applyAlignment="1">
      <alignment horizontal="center"/>
    </xf>
    <xf fontId="49" fillId="0" borderId="181" numFmtId="271" xfId="4280" applyFont="1" applyBorder="1" applyAlignment="1">
      <alignment horizontal="center"/>
    </xf>
    <xf fontId="68" fillId="0" borderId="181" numFmtId="0" xfId="3008" applyFont="1" applyBorder="1" applyAlignment="1">
      <alignment horizontal="left"/>
    </xf>
    <xf fontId="49" fillId="0" borderId="181" numFmtId="294" xfId="4280" applyNumberFormat="1" applyFont="1" applyBorder="1"/>
    <xf fontId="68" fillId="0" borderId="181" numFmtId="294" xfId="4280" applyNumberFormat="1" applyFont="1" applyBorder="1"/>
    <xf fontId="49" fillId="0" borderId="181" numFmtId="0" xfId="3008" applyFont="1" applyBorder="1" applyAlignment="1">
      <alignment wrapText="1"/>
    </xf>
    <xf fontId="68" fillId="0" borderId="181" numFmtId="294" xfId="3008" applyNumberFormat="1" applyFont="1" applyBorder="1"/>
    <xf fontId="49" fillId="0" borderId="181" numFmtId="294" xfId="3008" applyNumberFormat="1" applyFont="1" applyBorder="1"/>
    <xf fontId="320" fillId="0" borderId="173" numFmtId="0" xfId="3008" applyFont="1" applyBorder="1" applyAlignment="1"/>
    <xf fontId="68" fillId="158" borderId="181" numFmtId="294" xfId="3008" applyNumberFormat="1" applyFont="1" applyFill="1" applyBorder="1"/>
    <xf fontId="68" fillId="0" borderId="181" numFmtId="271" xfId="3008" applyNumberFormat="1" applyFont="1" applyBorder="1"/>
    <xf fontId="320" fillId="0" borderId="181" numFmtId="271" xfId="3008" applyNumberFormat="1" applyFont="1" applyBorder="1"/>
    <xf fontId="49" fillId="0" borderId="174" numFmtId="10" xfId="3924" applyNumberFormat="1" applyFont="1" applyFill="1" applyBorder="1"/>
    <xf fontId="16" fillId="0" borderId="60" numFmtId="291" xfId="4612" applyNumberFormat="1" applyFont="1" applyFill="1" applyBorder="1"/>
    <xf fontId="16" fillId="0" borderId="174" numFmtId="291" xfId="4612" applyNumberFormat="1" applyFont="1" applyFill="1" applyBorder="1"/>
    <xf fontId="250" fillId="0" borderId="8" numFmtId="289" xfId="4612" applyNumberFormat="1" applyFont="1" applyFill="1" applyBorder="1" applyAlignment="1">
      <alignment horizontal="center" vertical="center" wrapText="1"/>
    </xf>
    <xf fontId="197" fillId="0" borderId="0" numFmtId="2" xfId="3008" applyNumberFormat="1" applyFont="1" applyFill="1" applyAlignment="1">
      <alignment horizontal="center" vertical="center" wrapText="1"/>
    </xf>
    <xf fontId="244" fillId="0" borderId="0" numFmtId="0" xfId="0" applyFont="1" applyFill="1" applyAlignment="1">
      <alignment horizontal="left" wrapText="1"/>
    </xf>
    <xf fontId="250" fillId="0" borderId="181" numFmtId="271" xfId="4280" applyNumberFormat="1" applyFont="1" applyFill="1" applyBorder="1" applyAlignment="1">
      <alignment horizontal="center" vertical="center" wrapText="1"/>
    </xf>
    <xf fontId="49" fillId="0" borderId="181" numFmtId="10" xfId="3924" applyNumberFormat="1" applyFont="1" applyFill="1" applyBorder="1"/>
    <xf fontId="49" fillId="0" borderId="181" numFmtId="271" xfId="3008" applyNumberFormat="1" applyFont="1" applyFill="1" applyBorder="1" applyAlignment="1">
      <alignment horizontal="center"/>
    </xf>
    <xf fontId="16" fillId="0" borderId="181" numFmtId="164" xfId="4612" applyNumberFormat="1" applyFont="1" applyFill="1" applyBorder="1" applyAlignment="1">
      <alignment horizontal="right"/>
    </xf>
    <xf fontId="16" fillId="0" borderId="181" numFmtId="291" xfId="4612" applyNumberFormat="1" applyFont="1" applyFill="1" applyBorder="1"/>
    <xf fontId="16" fillId="0" borderId="181" numFmtId="164" xfId="4612" applyNumberFormat="1" applyFont="1" applyFill="1" applyBorder="1"/>
    <xf fontId="16" fillId="0" borderId="182" numFmtId="164" xfId="4612" applyNumberFormat="1" applyFont="1" applyFill="1" applyBorder="1"/>
    <xf fontId="16" fillId="0" borderId="181" numFmtId="164" xfId="4612" applyNumberFormat="1" applyFont="1" applyFill="1" applyBorder="1" applyAlignment="1">
      <alignment vertical="center"/>
    </xf>
    <xf fontId="16" fillId="0" borderId="181" numFmtId="166" xfId="3924" applyNumberFormat="1" applyFont="1" applyFill="1" applyBorder="1"/>
    <xf fontId="250" fillId="0" borderId="181" numFmtId="164" xfId="4612" applyNumberFormat="1" applyFont="1" applyFill="1" applyBorder="1" applyAlignment="1">
      <alignment horizontal="center" vertical="center" wrapText="1"/>
    </xf>
    <xf fontId="174" fillId="0" borderId="188" numFmtId="0" xfId="0" applyFont="1" applyBorder="1" applyAlignment="1">
      <alignment horizontal="center" vertical="center"/>
    </xf>
    <xf fontId="174" fillId="0" borderId="188" numFmtId="0" xfId="0" applyFont="1" applyBorder="1" applyAlignment="1">
      <alignment horizontal="center" vertical="center" wrapText="1"/>
    </xf>
    <xf fontId="27" fillId="139" borderId="186" numFmtId="49" xfId="0" applyNumberFormat="1" applyFont="1" applyFill="1" applyBorder="1" applyAlignment="1">
      <alignment horizontal="center" vertical="center"/>
    </xf>
    <xf fontId="27" fillId="147" borderId="186" numFmtId="4" xfId="0" applyNumberFormat="1" applyFont="1" applyFill="1" applyBorder="1" applyAlignment="1">
      <alignment horizontal="center" vertical="center" wrapText="1"/>
    </xf>
    <xf fontId="27" fillId="147" borderId="188" numFmtId="4" xfId="0" applyNumberFormat="1" applyFont="1" applyFill="1" applyBorder="1" applyAlignment="1">
      <alignment horizontal="center" vertical="center" wrapText="1"/>
    </xf>
    <xf fontId="27" fillId="0" borderId="186" numFmtId="49" xfId="0" applyNumberFormat="1" applyFont="1" applyBorder="1" applyAlignment="1">
      <alignment horizontal="center" vertical="center"/>
    </xf>
    <xf fontId="27" fillId="0" borderId="186" numFmtId="0" xfId="0" applyFont="1" applyBorder="1" applyAlignment="1">
      <alignment horizontal="center" vertical="center"/>
    </xf>
    <xf fontId="27" fillId="0" borderId="188" numFmtId="0" xfId="0" applyFont="1" applyBorder="1" applyAlignment="1">
      <alignment horizontal="center" vertical="center"/>
    </xf>
    <xf fontId="27" fillId="147" borderId="186" numFmtId="2" xfId="0" applyNumberFormat="1" applyFont="1" applyFill="1" applyBorder="1" applyAlignment="1">
      <alignment horizontal="center" vertical="center"/>
    </xf>
    <xf fontId="27" fillId="147" borderId="188" numFmtId="2" xfId="0" applyNumberFormat="1" applyFont="1" applyFill="1" applyBorder="1" applyAlignment="1">
      <alignment horizontal="center" vertical="center"/>
    </xf>
    <xf fontId="27" fillId="147" borderId="186" numFmtId="4" xfId="0" applyNumberFormat="1" applyFont="1" applyFill="1" applyBorder="1" applyAlignment="1">
      <alignment horizontal="center" vertical="center"/>
    </xf>
    <xf fontId="27" fillId="147" borderId="188" numFmtId="4" xfId="0" applyNumberFormat="1" applyFont="1" applyFill="1" applyBorder="1" applyAlignment="1">
      <alignment horizontal="center" vertical="center"/>
    </xf>
    <xf fontId="27" fillId="0" borderId="186" numFmtId="4" xfId="0" applyNumberFormat="1" applyFont="1" applyFill="1" applyBorder="1" applyAlignment="1">
      <alignment horizontal="center" vertical="center"/>
    </xf>
    <xf fontId="27" fillId="0" borderId="188" numFmtId="4" xfId="0" applyNumberFormat="1" applyFont="1" applyFill="1" applyBorder="1" applyAlignment="1">
      <alignment horizontal="center" vertical="center"/>
    </xf>
    <xf fontId="27" fillId="0" borderId="186" numFmtId="0" xfId="0" applyFont="1" applyBorder="1"/>
    <xf fontId="174" fillId="147" borderId="186" numFmtId="4" xfId="0" applyNumberFormat="1" applyFont="1" applyFill="1" applyBorder="1" applyAlignment="1">
      <alignment horizontal="center" vertical="center"/>
    </xf>
    <xf fontId="174" fillId="147" borderId="188" numFmtId="4" xfId="0" applyNumberFormat="1" applyFont="1" applyFill="1" applyBorder="1" applyAlignment="1">
      <alignment horizontal="center" vertical="center"/>
    </xf>
    <xf fontId="68" fillId="0" borderId="0" numFmtId="0" xfId="4626" applyFont="1" applyBorder="1" applyAlignment="1">
      <alignment vertical="center"/>
    </xf>
    <xf fontId="262" fillId="0" borderId="0" numFmtId="0" xfId="3687" applyFont="1" applyAlignment="1">
      <alignment vertical="center"/>
    </xf>
    <xf fontId="425" fillId="0" borderId="0" numFmtId="0" xfId="0" applyFont="1" applyBorder="1" applyAlignment="1">
      <alignment vertical="center"/>
    </xf>
    <xf fontId="68" fillId="0" borderId="0" numFmtId="0" xfId="4626" applyFont="1" applyBorder="1" applyAlignment="1">
      <alignment vertical="center" wrapText="1"/>
    </xf>
    <xf fontId="49" fillId="0" borderId="0" numFmtId="0" xfId="3008" applyFont="1" applyAlignment="1">
      <alignment horizontal="right" vertical="center" wrapText="1"/>
    </xf>
    <xf fontId="49" fillId="0" borderId="0" numFmtId="0" xfId="3008" applyFont="1" applyAlignment="1">
      <alignment horizontal="left" vertical="center" wrapText="1"/>
    </xf>
    <xf fontId="88" fillId="0" borderId="190" numFmtId="0" xfId="3008" applyFont="1" applyBorder="1" applyAlignment="1">
      <alignment horizontal="center" vertical="center" wrapText="1"/>
    </xf>
    <xf fontId="68" fillId="0" borderId="190" numFmtId="0" xfId="3008" applyFont="1" applyBorder="1" applyAlignment="1">
      <alignment horizontal="center" vertical="center" wrapText="1"/>
    </xf>
    <xf fontId="68" fillId="0" borderId="190" numFmtId="0" xfId="3008" applyFont="1" applyBorder="1" applyAlignment="1">
      <alignment horizontal="left" vertical="center" wrapText="1"/>
    </xf>
    <xf fontId="68" fillId="0" borderId="190" numFmtId="164" xfId="4612" applyFont="1" applyBorder="1" applyAlignment="1">
      <alignment horizontal="center" vertical="center"/>
    </xf>
    <xf fontId="49" fillId="0" borderId="190" numFmtId="0" xfId="3008" applyFont="1" applyBorder="1" applyAlignment="1">
      <alignment horizontal="center" vertical="center" wrapText="1"/>
    </xf>
    <xf fontId="49" fillId="0" borderId="190" numFmtId="0" xfId="3008" applyFont="1" applyBorder="1" applyAlignment="1">
      <alignment horizontal="left" vertical="center" wrapText="1"/>
    </xf>
    <xf fontId="49" fillId="0" borderId="190" numFmtId="272" xfId="4612" applyNumberFormat="1" applyFont="1" applyFill="1" applyBorder="1" applyAlignment="1">
      <alignment horizontal="center" vertical="center"/>
    </xf>
    <xf fontId="49" fillId="0" borderId="190" numFmtId="166" xfId="3924" applyNumberFormat="1" applyFont="1" applyFill="1" applyBorder="1" applyAlignment="1">
      <alignment horizontal="center" vertical="center"/>
    </xf>
    <xf fontId="49" fillId="0" borderId="190" numFmtId="164" xfId="4612" applyFont="1" applyBorder="1" applyAlignment="1">
      <alignment horizontal="center" vertical="center"/>
    </xf>
    <xf fontId="68" fillId="0" borderId="190" numFmtId="0" xfId="3008" applyFont="1" applyBorder="1" applyAlignment="1">
      <alignment horizontal="left" vertical="top" wrapText="1"/>
    </xf>
    <xf fontId="49" fillId="0" borderId="190" numFmtId="0" xfId="3008" applyFont="1" applyBorder="1" applyAlignment="1">
      <alignment horizontal="left" vertical="top" wrapText="1"/>
    </xf>
    <xf fontId="228" fillId="0" borderId="190" numFmtId="164" xfId="4612" applyFont="1" applyFill="1" applyBorder="1" applyAlignment="1">
      <alignment horizontal="center" vertical="center" wrapText="1"/>
    </xf>
    <xf fontId="228" fillId="133" borderId="190" numFmtId="164" xfId="4612" applyFont="1" applyFill="1" applyBorder="1" applyAlignment="1">
      <alignment vertical="center" wrapText="1"/>
    </xf>
    <xf fontId="254" fillId="0" borderId="190" numFmtId="0" xfId="3008" applyFont="1" applyBorder="1" applyAlignment="1">
      <alignment horizontal="left" vertical="center" wrapText="1"/>
    </xf>
    <xf fontId="49" fillId="0" borderId="190" numFmtId="16" xfId="3008" applyNumberFormat="1" applyFont="1" applyBorder="1" applyAlignment="1">
      <alignment horizontal="center" vertical="center" wrapText="1"/>
    </xf>
    <xf fontId="49" fillId="0" borderId="190" numFmtId="164" xfId="4612" applyFont="1" applyFill="1" applyBorder="1" applyAlignment="1">
      <alignment vertical="center" wrapText="1"/>
    </xf>
    <xf fontId="256" fillId="0" borderId="8" numFmtId="0" xfId="3760" applyFont="1" applyBorder="1" applyAlignment="1">
      <alignment horizontal="center" vertical="center" wrapText="1"/>
    </xf>
    <xf fontId="259" fillId="0" borderId="2" numFmtId="0" xfId="3760" applyFont="1" applyBorder="1" applyAlignment="1">
      <alignment horizontal="center" vertical="top" wrapText="1"/>
    </xf>
    <xf fontId="258" fillId="0" borderId="0" numFmtId="0" xfId="3008" applyFont="1" applyAlignment="1">
      <alignment horizontal="center" vertical="top"/>
    </xf>
    <xf fontId="345" fillId="0" borderId="0" numFmtId="0" xfId="3008" applyFont="1" applyFill="1" applyAlignment="1">
      <alignment horizontal="center"/>
    </xf>
    <xf fontId="88" fillId="0" borderId="0" numFmtId="0" xfId="3008" applyFont="1" applyFill="1" applyAlignment="1">
      <alignment horizontal="center"/>
    </xf>
    <xf fontId="183" fillId="0" borderId="0" numFmtId="0" xfId="3008" applyFont="1" applyAlignment="1">
      <alignment horizontal="center"/>
    </xf>
    <xf fontId="183" fillId="0" borderId="0" numFmtId="0" xfId="3008" applyFont="1" applyAlignment="1">
      <alignment horizontal="center" vertical="center"/>
    </xf>
    <xf fontId="240" fillId="0" borderId="0" numFmtId="0" xfId="3144" applyFont="1" applyBorder="1" applyAlignment="1">
      <alignment wrapText="1"/>
    </xf>
    <xf fontId="2" fillId="0" borderId="0" numFmtId="0" xfId="0" applyFont="1" applyAlignment="1">
      <alignment wrapText="1"/>
    </xf>
    <xf fontId="0" fillId="0" borderId="0" numFmtId="0" xfId="0" applyAlignment="1">
      <alignment wrapText="1"/>
    </xf>
    <xf fontId="49" fillId="0" borderId="190" numFmtId="164" xfId="4612" applyFont="1" applyBorder="1" applyAlignment="1">
      <alignment horizontal="center" vertical="center" wrapText="1"/>
    </xf>
    <xf fontId="183" fillId="0" borderId="0" numFmtId="0" xfId="3008" applyFont="1" applyAlignment="1">
      <alignment horizontal="left" vertical="center" wrapText="1"/>
    </xf>
    <xf fontId="183" fillId="0" borderId="0" numFmtId="0" xfId="3008" applyFont="1" applyAlignment="1">
      <alignment horizontal="left" vertical="center"/>
    </xf>
    <xf fontId="49" fillId="0" borderId="0" numFmtId="0" xfId="3008" applyFont="1" applyAlignment="1">
      <alignment horizontal="right" vertical="center" wrapText="1"/>
    </xf>
    <xf fontId="238" fillId="0" borderId="0" numFmtId="0" xfId="3008" applyFont="1" applyAlignment="1">
      <alignment horizontal="center" vertical="center" wrapText="1"/>
    </xf>
    <xf fontId="49" fillId="0" borderId="0" numFmtId="0" xfId="3008" applyFont="1" applyAlignment="1">
      <alignment horizontal="left" vertical="center" wrapText="1"/>
    </xf>
    <xf fontId="49" fillId="0" borderId="190" numFmtId="164" xfId="4612" applyFont="1" applyFill="1" applyBorder="1" applyAlignment="1">
      <alignment horizontal="center" vertical="center" wrapText="1"/>
    </xf>
    <xf fontId="240" fillId="0" borderId="190" numFmtId="0" xfId="4612" applyNumberFormat="1" applyFont="1" applyFill="1" applyBorder="1" applyAlignment="1">
      <alignment horizontal="center" vertical="center" wrapText="1"/>
    </xf>
    <xf fontId="49" fillId="0" borderId="193" numFmtId="164" xfId="4612" applyFont="1" applyFill="1" applyBorder="1" applyAlignment="1">
      <alignment horizontal="center" vertical="center" wrapText="1"/>
    </xf>
    <xf fontId="49" fillId="0" borderId="192" numFmtId="164" xfId="4612" applyFont="1" applyFill="1" applyBorder="1" applyAlignment="1">
      <alignment horizontal="center" vertical="center" wrapText="1"/>
    </xf>
    <xf fontId="49" fillId="0" borderId="191" numFmtId="164" xfId="4612" applyFont="1" applyFill="1" applyBorder="1" applyAlignment="1">
      <alignment horizontal="center" vertical="center" wrapText="1"/>
    </xf>
    <xf fontId="49" fillId="0" borderId="0" numFmtId="0" xfId="3008" applyFont="1" applyAlignment="1">
      <alignment horizontal="left" wrapText="1"/>
    </xf>
    <xf fontId="183" fillId="0" borderId="0" numFmtId="0" xfId="3008" applyFont="1" applyAlignment="1">
      <alignment horizontal="center" wrapText="1"/>
    </xf>
    <xf fontId="256" fillId="0" borderId="194" numFmtId="0" xfId="3760" applyFont="1" applyBorder="1" applyAlignment="1">
      <alignment horizontal="center" vertical="center" wrapText="1"/>
    </xf>
    <xf fontId="256" fillId="0" borderId="144" numFmtId="0" xfId="3760" applyFont="1" applyBorder="1" applyAlignment="1">
      <alignment horizontal="center" vertical="center" wrapText="1"/>
    </xf>
    <xf fontId="256" fillId="0" borderId="195" numFmtId="0" xfId="3760" applyFont="1" applyBorder="1" applyAlignment="1">
      <alignment horizontal="center" vertical="center" wrapText="1"/>
    </xf>
    <xf fontId="256" fillId="0" borderId="138" numFmtId="0" xfId="3760" applyFont="1" applyBorder="1" applyAlignment="1">
      <alignment horizontal="center" vertical="center" wrapText="1"/>
    </xf>
    <xf fontId="256" fillId="0" borderId="196" numFmtId="0" xfId="3760" applyFont="1" applyBorder="1" applyAlignment="1">
      <alignment horizontal="center" vertical="center" wrapText="1"/>
    </xf>
    <xf fontId="256" fillId="0" borderId="197" numFmtId="0" xfId="3760" applyFont="1" applyBorder="1" applyAlignment="1">
      <alignment horizontal="center" vertical="center" wrapText="1"/>
    </xf>
    <xf fontId="259" fillId="0" borderId="195" numFmtId="0" xfId="3760" applyFont="1" applyBorder="1" applyAlignment="1">
      <alignment horizontal="center" vertical="top"/>
    </xf>
    <xf fontId="259" fillId="0" borderId="108" numFmtId="0" xfId="3760" applyFont="1" applyBorder="1" applyAlignment="1">
      <alignment horizontal="center" vertical="top"/>
    </xf>
    <xf fontId="259" fillId="0" borderId="108" numFmtId="0" xfId="3760" applyFont="1" applyBorder="1" applyAlignment="1">
      <alignment horizontal="center" vertical="top" wrapText="1"/>
    </xf>
    <xf fontId="259" fillId="0" borderId="138" numFmtId="0" xfId="3760" applyFont="1" applyBorder="1" applyAlignment="1">
      <alignment horizontal="center" vertical="top" wrapText="1"/>
    </xf>
    <xf fontId="373" fillId="0" borderId="139" numFmtId="0" xfId="3195" applyNumberFormat="1" applyFont="1" applyFill="1" applyBorder="1" applyAlignment="1">
      <alignment horizontal="center" vertical="center" wrapText="1"/>
    </xf>
    <xf fontId="247" fillId="0" borderId="152" numFmtId="0" xfId="0" applyFont="1" applyBorder="1" applyAlignment="1">
      <alignment horizontal="center"/>
    </xf>
    <xf fontId="247" fillId="0" borderId="148" numFmtId="0" xfId="0" applyFont="1" applyBorder="1" applyAlignment="1">
      <alignment horizontal="center"/>
    </xf>
    <xf fontId="49" fillId="118" borderId="0" numFmtId="0" xfId="3008" applyFont="1" applyFill="1" applyAlignment="1">
      <alignment horizontal="left" vertical="top" wrapText="1"/>
    </xf>
    <xf fontId="255" fillId="0" borderId="0" numFmtId="0" xfId="3008" applyFont="1" applyAlignment="1">
      <alignment horizontal="center"/>
    </xf>
    <xf fontId="255" fillId="0" borderId="0" numFmtId="0" xfId="3008" applyFont="1" applyAlignment="1">
      <alignment horizontal="center" vertical="center"/>
    </xf>
    <xf fontId="49" fillId="0" borderId="181" numFmtId="0" xfId="3008" applyFont="1" applyBorder="1" applyAlignment="1">
      <alignment horizontal="center" vertical="top" wrapText="1"/>
    </xf>
    <xf fontId="183" fillId="0" borderId="0" numFmtId="0" xfId="3148" applyFont="1" applyAlignment="1">
      <alignment horizontal="left" wrapText="1"/>
    </xf>
    <xf fontId="416" fillId="0" borderId="0" numFmtId="0" xfId="0" applyFont="1" applyBorder="1" applyAlignment="1">
      <alignment horizontal="left" vertical="center" wrapText="1"/>
    </xf>
    <xf fontId="262" fillId="0" borderId="0" numFmtId="0" xfId="0" applyFont="1" applyAlignment="1">
      <alignment horizontal="center" wrapText="1"/>
    </xf>
    <xf fontId="354" fillId="0" borderId="88" numFmtId="0" xfId="0" applyFont="1" applyBorder="1" applyAlignment="1">
      <alignment horizontal="center" vertical="center" wrapText="1"/>
    </xf>
    <xf fontId="415" fillId="0" borderId="88" numFmtId="0" xfId="0" applyFont="1" applyBorder="1" applyAlignment="1">
      <alignment horizontal="center" vertical="center" wrapText="1"/>
    </xf>
    <xf fontId="416" fillId="0" borderId="88" numFmtId="0" xfId="0" applyFont="1" applyBorder="1" applyAlignment="1">
      <alignment horizontal="center" vertical="center" wrapText="1"/>
    </xf>
    <xf fontId="415" fillId="0" borderId="62" numFmtId="0" xfId="0" applyFont="1" applyBorder="1" applyAlignment="1">
      <alignment horizontal="center" vertical="center" wrapText="1"/>
    </xf>
    <xf fontId="415" fillId="0" borderId="4" numFmtId="0" xfId="0" applyFont="1" applyBorder="1" applyAlignment="1">
      <alignment horizontal="center" vertical="center" wrapText="1"/>
    </xf>
    <xf fontId="415" fillId="0" borderId="59" numFmtId="0" xfId="0" applyFont="1" applyBorder="1" applyAlignment="1">
      <alignment horizontal="center" vertical="center" wrapText="1"/>
    </xf>
    <xf fontId="88" fillId="0" borderId="0" numFmtId="0" xfId="3008" applyFont="1" applyFill="1" applyAlignment="1">
      <alignment horizontal="left" vertical="center" wrapText="1"/>
    </xf>
    <xf fontId="197" fillId="0" borderId="0" numFmtId="2" xfId="3008" applyNumberFormat="1" applyFont="1" applyFill="1" applyAlignment="1">
      <alignment horizontal="center" vertical="center" wrapText="1"/>
    </xf>
    <xf fontId="250" fillId="0" borderId="143" numFmtId="2" xfId="3008" applyNumberFormat="1" applyFont="1" applyFill="1" applyBorder="1" applyAlignment="1">
      <alignment horizontal="center" vertical="center" wrapText="1"/>
    </xf>
    <xf fontId="250" fillId="0" borderId="136" numFmtId="2" xfId="3008" applyNumberFormat="1" applyFont="1" applyFill="1" applyBorder="1" applyAlignment="1">
      <alignment horizontal="center" vertical="center" wrapText="1"/>
    </xf>
    <xf fontId="250" fillId="0" borderId="180" numFmtId="2" xfId="3008" applyNumberFormat="1" applyFont="1" applyFill="1" applyBorder="1" applyAlignment="1">
      <alignment horizontal="center" vertical="center" wrapText="1"/>
    </xf>
    <xf fontId="250" fillId="0" borderId="62" numFmtId="2" xfId="3008" applyNumberFormat="1" applyFont="1" applyFill="1" applyBorder="1" applyAlignment="1">
      <alignment horizontal="center" vertical="center" wrapText="1"/>
    </xf>
    <xf fontId="250" fillId="0" borderId="4" numFmtId="2" xfId="3008" applyNumberFormat="1" applyFont="1" applyFill="1" applyBorder="1" applyAlignment="1">
      <alignment horizontal="center" vertical="center" wrapText="1"/>
    </xf>
    <xf fontId="250" fillId="0" borderId="153" numFmtId="2" xfId="3008" applyNumberFormat="1" applyFont="1" applyFill="1" applyBorder="1" applyAlignment="1">
      <alignment horizontal="center" vertical="center" wrapText="1"/>
    </xf>
    <xf fontId="250" fillId="0" borderId="173" numFmtId="2" xfId="3008" applyNumberFormat="1" applyFont="1" applyFill="1" applyBorder="1" applyAlignment="1">
      <alignment horizontal="center" vertical="center" wrapText="1"/>
    </xf>
    <xf fontId="244" fillId="0" borderId="0" numFmtId="0" xfId="0" applyFont="1" applyFill="1" applyAlignment="1">
      <alignment horizontal="left" wrapText="1"/>
    </xf>
    <xf fontId="238" fillId="0" borderId="0" numFmtId="0" xfId="3368" applyNumberFormat="1" applyFont="1" applyFill="1" applyBorder="1" applyAlignment="1">
      <alignment horizontal="center" vertical="top" wrapText="1"/>
    </xf>
    <xf fontId="246" fillId="0" borderId="0" numFmtId="0" xfId="3109" applyFont="1" applyAlignment="1">
      <alignment horizontal="left" wrapText="1"/>
    </xf>
    <xf fontId="246" fillId="0" borderId="0" numFmtId="0" xfId="3008" applyFont="1" applyAlignment="1">
      <alignment horizontal="left"/>
    </xf>
    <xf fontId="237" fillId="0" borderId="61" numFmtId="0" xfId="3109" applyFont="1" applyBorder="1" applyAlignment="1">
      <alignment horizontal="center" vertical="center"/>
    </xf>
    <xf fontId="237" fillId="0" borderId="62" numFmtId="0" xfId="3109" applyFont="1" applyBorder="1" applyAlignment="1">
      <alignment horizontal="center" vertical="center"/>
    </xf>
    <xf fontId="238" fillId="0" borderId="0" numFmtId="0" xfId="3109" applyFont="1" applyAlignment="1">
      <alignment horizontal="center" vertical="center" wrapText="1"/>
    </xf>
    <xf fontId="236" fillId="0" borderId="0" numFmtId="0" xfId="0" applyFont="1" applyAlignment="1">
      <alignment horizontal="left" vertical="center" wrapText="1"/>
    </xf>
    <xf fontId="233" fillId="0" borderId="0" numFmtId="0" xfId="3109" applyFont="1" applyAlignment="1">
      <alignment horizontal="left" wrapText="1"/>
    </xf>
    <xf fontId="253" fillId="0" borderId="146" numFmtId="0" xfId="4617" applyFont="1" applyBorder="1" applyAlignment="1">
      <alignment horizontal="center" vertical="center" wrapText="1"/>
    </xf>
    <xf fontId="253" fillId="0" borderId="146" numFmtId="0" xfId="4617" applyFont="1" applyBorder="1" applyAlignment="1">
      <alignment horizontal="center" vertical="center"/>
    </xf>
    <xf fontId="253" fillId="133" borderId="146" numFmtId="0" xfId="4617" applyFont="1" applyFill="1" applyBorder="1" applyAlignment="1">
      <alignment horizontal="center" vertical="center"/>
    </xf>
    <xf fontId="244" fillId="0" borderId="0" numFmtId="0" xfId="4617" applyFont="1" applyAlignment="1">
      <alignment horizontal="left" wrapText="1"/>
    </xf>
    <xf fontId="244" fillId="0" borderId="0" numFmtId="0" xfId="4617" applyFont="1" applyAlignment="1">
      <alignment horizontal="left"/>
    </xf>
    <xf fontId="244" fillId="0" borderId="0" numFmtId="0" xfId="4617" applyFont="1" applyAlignment="1">
      <alignment horizontal="center"/>
    </xf>
    <xf fontId="253" fillId="0" borderId="146" numFmtId="0" xfId="0" applyFont="1" applyFill="1" applyBorder="1" applyAlignment="1">
      <alignment horizontal="center" vertical="center"/>
    </xf>
    <xf fontId="253" fillId="133" borderId="146" numFmtId="0" xfId="0" applyFont="1" applyFill="1" applyBorder="1" applyAlignment="1">
      <alignment horizontal="center" vertical="center"/>
    </xf>
    <xf fontId="253" fillId="0" borderId="88" numFmtId="0" xfId="4617" applyFont="1" applyBorder="1" applyAlignment="1">
      <alignment horizontal="center" vertical="center"/>
    </xf>
    <xf fontId="253" fillId="0" borderId="88" numFmtId="0" xfId="4617" applyFont="1" applyBorder="1" applyAlignment="1">
      <alignment horizontal="center" vertical="center" wrapText="1"/>
    </xf>
    <xf fontId="228" fillId="0" borderId="0" numFmtId="0" xfId="0" applyFont="1" applyFill="1" applyBorder="1" applyAlignment="1">
      <alignment horizontal="center" vertical="center" wrapText="1"/>
    </xf>
    <xf fontId="253" fillId="0" borderId="0" numFmtId="0" xfId="0" applyFont="1" applyFill="1" applyAlignment="1">
      <alignment horizontal="center" vertical="center" wrapText="1"/>
    </xf>
    <xf fontId="252" fillId="0" borderId="0" numFmtId="0" xfId="0" applyFont="1" applyAlignment="1">
      <alignment horizontal="center" vertical="center"/>
    </xf>
    <xf fontId="294" fillId="0" borderId="171" numFmtId="0" xfId="0" applyFont="1" applyBorder="1" applyAlignment="1">
      <alignment horizontal="center" vertical="center"/>
    </xf>
    <xf fontId="294" fillId="0" borderId="172" numFmtId="0" xfId="0" applyFont="1" applyBorder="1" applyAlignment="1">
      <alignment horizontal="center" vertical="center"/>
    </xf>
    <xf fontId="240" fillId="0" borderId="181" numFmtId="0" xfId="0" applyFont="1" applyBorder="1" applyAlignment="1">
      <alignment vertical="center" wrapText="1"/>
    </xf>
    <xf fontId="0" fillId="0" borderId="181" numFmtId="0" xfId="0" applyBorder="1" applyAlignment="1">
      <alignment vertical="center"/>
    </xf>
    <xf fontId="240" fillId="0" borderId="171" numFmtId="0" xfId="0" applyFont="1" applyBorder="1" applyAlignment="1">
      <alignment horizontal="left" vertical="center"/>
    </xf>
    <xf fontId="240" fillId="0" borderId="172" numFmtId="0" xfId="0" applyFont="1" applyBorder="1" applyAlignment="1">
      <alignment horizontal="left" vertical="center"/>
    </xf>
    <xf fontId="240" fillId="0" borderId="171" numFmtId="0" xfId="0" applyFont="1" applyBorder="1" applyAlignment="1">
      <alignment horizontal="left" vertical="center" wrapText="1"/>
    </xf>
    <xf fontId="240" fillId="0" borderId="172" numFmtId="0" xfId="0" applyFont="1" applyBorder="1" applyAlignment="1">
      <alignment horizontal="left" vertical="center" wrapText="1"/>
    </xf>
    <xf fontId="240" fillId="0" borderId="0" numFmtId="0" xfId="0" applyFont="1" applyFill="1" applyAlignment="1">
      <alignment horizontal="left" wrapText="1"/>
    </xf>
    <xf fontId="240" fillId="0" borderId="0" numFmtId="0" xfId="0" applyFont="1" applyFill="1" applyAlignment="1">
      <alignment horizontal="left"/>
    </xf>
    <xf fontId="208" fillId="159" borderId="171" numFmtId="0" xfId="0" applyFont="1" applyFill="1" applyBorder="1" applyAlignment="1">
      <alignment horizontal="left"/>
    </xf>
    <xf fontId="208" fillId="159" borderId="172" numFmtId="0" xfId="0" applyFont="1" applyFill="1" applyBorder="1" applyAlignment="1">
      <alignment horizontal="left"/>
    </xf>
    <xf fontId="240" fillId="0" borderId="181" numFmtId="0" xfId="0" applyFont="1" applyBorder="1" applyAlignment="1">
      <alignment horizontal="left" vertical="center" wrapText="1"/>
    </xf>
    <xf fontId="253" fillId="0" borderId="171" numFmtId="4" xfId="0" applyNumberFormat="1" applyFont="1" applyFill="1" applyBorder="1" applyAlignment="1">
      <alignment horizontal="center" vertical="center"/>
    </xf>
    <xf fontId="0" fillId="0" borderId="172" numFmtId="0" xfId="0" applyBorder="1" applyAlignment="1">
      <alignment horizontal="center"/>
    </xf>
    <xf fontId="294" fillId="0" borderId="181" numFmtId="0" xfId="0" applyFont="1" applyBorder="1" applyAlignment="1">
      <alignment horizontal="center" vertical="center"/>
    </xf>
    <xf fontId="294" fillId="0" borderId="171" numFmtId="274" xfId="0" applyNumberFormat="1" applyFont="1" applyFill="1" applyBorder="1" applyAlignment="1">
      <alignment horizontal="center" vertical="center"/>
    </xf>
    <xf fontId="0" fillId="0" borderId="172" numFmtId="0" xfId="0" applyBorder="1" applyAlignment="1"/>
    <xf fontId="253" fillId="0" borderId="0" numFmtId="0" xfId="0" applyFont="1" applyFill="1" applyBorder="1" applyAlignment="1">
      <alignment horizontal="left"/>
    </xf>
    <xf fontId="0" fillId="0" borderId="0" numFmtId="0" xfId="0" applyFill="1" applyBorder="1" applyAlignment="1">
      <alignment horizontal="left"/>
    </xf>
    <xf fontId="0" fillId="0" borderId="0" numFmtId="0" xfId="0" applyFill="1" applyAlignment="1"/>
    <xf fontId="294" fillId="0" borderId="181" numFmtId="274" xfId="0" applyNumberFormat="1" applyFont="1" applyFill="1" applyBorder="1" applyAlignment="1">
      <alignment horizontal="center" vertical="center"/>
    </xf>
    <xf fontId="0" fillId="0" borderId="181" numFmtId="0" xfId="0" applyBorder="1" applyAlignment="1">
      <alignment horizontal="center"/>
    </xf>
    <xf fontId="262" fillId="0" borderId="0" numFmtId="0" xfId="0" applyFont="1" applyAlignment="1">
      <alignment horizontal="center" vertical="top" wrapText="1"/>
    </xf>
    <xf fontId="0" fillId="0" borderId="0" numFmtId="0" xfId="0" applyAlignment="1">
      <alignment vertical="top"/>
    </xf>
    <xf fontId="240" fillId="0" borderId="181" numFmtId="0" xfId="0" applyFont="1" applyBorder="1" applyAlignment="1">
      <alignment horizontal="center" vertical="center"/>
    </xf>
    <xf fontId="240" fillId="0" borderId="181" numFmtId="0" xfId="0" applyFont="1" applyBorder="1" applyAlignment="1">
      <alignment horizontal="center" vertical="center" wrapText="1"/>
    </xf>
    <xf fontId="0" fillId="0" borderId="181" numFmtId="0" xfId="0" applyBorder="1" applyAlignment="1">
      <alignment horizontal="center" vertical="center" wrapText="1"/>
    </xf>
    <xf fontId="253" fillId="0" borderId="181" numFmtId="4" xfId="0" applyNumberFormat="1" applyFont="1" applyFill="1" applyBorder="1" applyAlignment="1">
      <alignment horizontal="center" vertical="center"/>
    </xf>
    <xf fontId="0" fillId="0" borderId="181" numFmtId="0" xfId="0" applyBorder="1" applyAlignment="1">
      <alignment horizontal="center" vertical="center"/>
    </xf>
    <xf fontId="253" fillId="0" borderId="181" numFmtId="0" xfId="0" applyFont="1" applyBorder="1" applyAlignment="1">
      <alignment horizontal="left" vertical="center" wrapText="1"/>
    </xf>
    <xf fontId="423" fillId="0" borderId="181" numFmtId="4" xfId="0" applyNumberFormat="1" applyFont="1" applyFill="1" applyBorder="1" applyAlignment="1">
      <alignment horizontal="center" vertical="center"/>
    </xf>
    <xf fontId="305" fillId="0" borderId="181" numFmtId="0" xfId="0" applyFont="1" applyBorder="1" applyAlignment="1">
      <alignment horizontal="center"/>
    </xf>
    <xf fontId="365" fillId="153" borderId="155" numFmtId="0" xfId="0" applyNumberFormat="1" applyFont="1" applyFill="1" applyBorder="1" applyAlignment="1">
      <alignment vertical="top"/>
    </xf>
    <xf fontId="366" fillId="152" borderId="160" numFmtId="0" xfId="0" applyNumberFormat="1" applyFont="1" applyFill="1" applyBorder="1" applyAlignment="1">
      <alignment indent="10" vertical="top" wrapText="1"/>
    </xf>
    <xf fontId="272" fillId="0" borderId="160" numFmtId="0" xfId="0" applyNumberFormat="1" applyFont="1" applyFill="1" applyBorder="1" applyAlignment="1">
      <alignment indent="12" vertical="top" wrapText="1"/>
    </xf>
    <xf fontId="366" fillId="152" borderId="160" numFmtId="0" xfId="0" applyNumberFormat="1" applyFont="1" applyFill="1" applyBorder="1" applyAlignment="1">
      <alignment indent="12" vertical="top" wrapText="1"/>
    </xf>
    <xf fontId="272" fillId="0" borderId="160" numFmtId="0" xfId="0" applyNumberFormat="1" applyFont="1" applyFill="1" applyBorder="1" applyAlignment="1">
      <alignment indent="14" vertical="top" wrapText="1"/>
    </xf>
    <xf fontId="366" fillId="152" borderId="160" numFmtId="0" xfId="0" applyNumberFormat="1" applyFont="1" applyFill="1" applyBorder="1" applyAlignment="1">
      <alignment indent="8" vertical="top" wrapText="1"/>
    </xf>
    <xf fontId="272" fillId="0" borderId="160" numFmtId="0" xfId="0" applyNumberFormat="1" applyFont="1" applyFill="1" applyBorder="1" applyAlignment="1">
      <alignment indent="10" vertical="top" wrapText="1"/>
    </xf>
    <xf fontId="272" fillId="0" borderId="160" numFmtId="0" xfId="0" applyNumberFormat="1" applyFont="1" applyFill="1" applyBorder="1" applyAlignment="1">
      <alignment indent="8" vertical="top" wrapText="1"/>
    </xf>
    <xf fontId="366" fillId="152" borderId="160" numFmtId="0" xfId="0" applyNumberFormat="1" applyFont="1" applyFill="1" applyBorder="1" applyAlignment="1">
      <alignment vertical="top" wrapText="1"/>
    </xf>
    <xf fontId="366" fillId="152" borderId="160" numFmtId="0" xfId="0" applyNumberFormat="1" applyFont="1" applyFill="1" applyBorder="1" applyAlignment="1">
      <alignment indent="2" vertical="top" wrapText="1"/>
    </xf>
    <xf fontId="366" fillId="152" borderId="160" numFmtId="0" xfId="0" applyNumberFormat="1" applyFont="1" applyFill="1" applyBorder="1" applyAlignment="1">
      <alignment indent="4" vertical="top" wrapText="1"/>
    </xf>
    <xf fontId="366" fillId="152" borderId="160" numFmtId="0" xfId="0" applyNumberFormat="1" applyFont="1" applyFill="1" applyBorder="1" applyAlignment="1">
      <alignment indent="6" vertical="top" wrapText="1"/>
    </xf>
    <xf fontId="272" fillId="0" borderId="0" numFmtId="0" xfId="0" applyNumberFormat="1" applyFont="1" applyFill="1" applyBorder="1" applyAlignment="1">
      <alignment vertical="top" wrapText="1"/>
    </xf>
    <xf fontId="365" fillId="151" borderId="154" numFmtId="0" xfId="0" applyNumberFormat="1" applyFont="1" applyFill="1" applyBorder="1" applyAlignment="1">
      <alignment vertical="top" wrapText="1"/>
    </xf>
    <xf fontId="365" fillId="151" borderId="156" numFmtId="0" xfId="0" applyNumberFormat="1" applyFont="1" applyFill="1" applyBorder="1" applyAlignment="1">
      <alignment vertical="top" wrapText="1"/>
    </xf>
    <xf fontId="365" fillId="151" borderId="157" numFmtId="0" xfId="0" applyNumberFormat="1" applyFont="1" applyFill="1" applyBorder="1" applyAlignment="1">
      <alignment vertical="top" wrapText="1"/>
    </xf>
    <xf fontId="365" fillId="151" borderId="158" numFmtId="0" xfId="0" applyNumberFormat="1" applyFont="1" applyFill="1" applyBorder="1" applyAlignment="1">
      <alignment vertical="top" wrapText="1"/>
    </xf>
    <xf fontId="365" fillId="151" borderId="159" numFmtId="0" xfId="0" applyNumberFormat="1" applyFont="1" applyFill="1" applyBorder="1" applyAlignment="1">
      <alignment vertical="top" wrapText="1"/>
    </xf>
    <xf fontId="365" fillId="151" borderId="155" numFmtId="0" xfId="0" applyNumberFormat="1" applyFont="1" applyFill="1" applyBorder="1" applyAlignment="1">
      <alignment vertical="top" wrapText="1"/>
    </xf>
    <xf fontId="252" fillId="0" borderId="0" numFmtId="0" xfId="0" applyFont="1" applyFill="1" applyAlignment="1">
      <alignment horizontal="center" wrapText="1"/>
    </xf>
    <xf fontId="228" fillId="0" borderId="0" numFmtId="0" xfId="0" applyFont="1" applyFill="1" applyAlignment="1">
      <alignment horizontal="right" vertical="center" wrapText="1"/>
    </xf>
    <xf fontId="274" fillId="119" borderId="91" numFmtId="0" xfId="0" applyNumberFormat="1" applyFont="1" applyFill="1" applyBorder="1" applyAlignment="1">
      <alignment vertical="top" wrapText="1"/>
    </xf>
    <xf fontId="274" fillId="119" borderId="92" numFmtId="0" xfId="0" applyNumberFormat="1" applyFont="1" applyFill="1" applyBorder="1" applyAlignment="1">
      <alignment vertical="top" wrapText="1"/>
    </xf>
    <xf fontId="274" fillId="119" borderId="93" numFmtId="0" xfId="0" applyNumberFormat="1" applyFont="1" applyFill="1" applyBorder="1" applyAlignment="1">
      <alignment vertical="top" wrapText="1"/>
    </xf>
    <xf fontId="272" fillId="120" borderId="91" numFmtId="0" xfId="0" applyNumberFormat="1" applyFont="1" applyFill="1" applyBorder="1" applyAlignment="1">
      <alignment vertical="top" wrapText="1"/>
    </xf>
    <xf fontId="272" fillId="0" borderId="100" numFmtId="0" xfId="0" applyNumberFormat="1" applyFont="1" applyFill="1" applyBorder="1" applyAlignment="1">
      <alignment vertical="top" wrapText="1"/>
    </xf>
    <xf fontId="272" fillId="121" borderId="91" numFmtId="0" xfId="0" applyNumberFormat="1" applyFont="1" applyFill="1" applyBorder="1" applyAlignment="1">
      <alignment indent="6" vertical="top" wrapText="1"/>
    </xf>
    <xf fontId="272" fillId="120" borderId="91" numFmtId="0" xfId="0" applyNumberFormat="1" applyFont="1" applyFill="1" applyBorder="1" applyAlignment="1">
      <alignment indent="4" vertical="top" wrapText="1"/>
    </xf>
    <xf fontId="272" fillId="120" borderId="91" numFmtId="0" xfId="0" applyNumberFormat="1" applyFont="1" applyFill="1" applyBorder="1" applyAlignment="1">
      <alignment indent="6" vertical="top" wrapText="1"/>
    </xf>
    <xf fontId="272" fillId="122" borderId="100" numFmtId="0" xfId="0" applyNumberFormat="1" applyFont="1" applyFill="1" applyBorder="1" applyAlignment="1">
      <alignment vertical="top" wrapText="1"/>
    </xf>
    <xf fontId="275" fillId="120" borderId="91" numFmtId="0" xfId="0" applyNumberFormat="1" applyFont="1" applyFill="1" applyBorder="1" applyAlignment="1">
      <alignment indent="2" vertical="top" wrapText="1"/>
    </xf>
    <xf fontId="272" fillId="121" borderId="91" numFmtId="0" xfId="0" applyNumberFormat="1" applyFont="1" applyFill="1" applyBorder="1" applyAlignment="1">
      <alignment indent="8" vertical="top" wrapText="1"/>
    </xf>
    <xf fontId="272" fillId="121" borderId="91" numFmtId="0" xfId="0" applyNumberFormat="1" applyFont="1" applyFill="1" applyBorder="1" applyAlignment="1">
      <alignment vertical="top" wrapText="1"/>
    </xf>
    <xf fontId="272" fillId="121" borderId="91" numFmtId="0" xfId="0" applyNumberFormat="1" applyFont="1" applyFill="1" applyBorder="1" applyAlignment="1">
      <alignment indent="4" vertical="top" wrapText="1"/>
    </xf>
    <xf fontId="274" fillId="0" borderId="132" numFmtId="0" xfId="4616" applyNumberFormat="1" applyFont="1" applyFill="1" applyBorder="1" applyAlignment="1">
      <alignment vertical="top" wrapText="1"/>
    </xf>
    <xf fontId="274" fillId="0" borderId="133" numFmtId="0" xfId="4616" applyNumberFormat="1" applyFont="1" applyFill="1" applyBorder="1" applyAlignment="1">
      <alignment vertical="top" wrapText="1"/>
    </xf>
    <xf fontId="238" fillId="0" borderId="0" numFmtId="0" xfId="0" applyFont="1" applyAlignment="1">
      <alignment horizontal="center"/>
    </xf>
    <xf fontId="238" fillId="0" borderId="0" numFmtId="0" xfId="0" applyFont="1" applyFill="1" applyBorder="1" applyAlignment="1">
      <alignment horizontal="center" vertical="center" wrapText="1"/>
    </xf>
    <xf fontId="281" fillId="0" borderId="107" numFmtId="0" xfId="0" applyFont="1" applyFill="1" applyBorder="1" applyAlignment="1">
      <alignment horizontal="left" vertical="center" wrapText="1"/>
    </xf>
    <xf fontId="282" fillId="125" borderId="0" numFmtId="0" xfId="0" applyFont="1" applyFill="1" applyBorder="1" applyAlignment="1">
      <alignment horizontal="center" vertical="center" wrapText="1"/>
    </xf>
    <xf fontId="78" fillId="0" borderId="168" numFmtId="0" xfId="0" applyNumberFormat="1" applyFont="1" applyFill="1" applyBorder="1" applyAlignment="1">
      <alignment indent="2" vertical="top" wrapText="1"/>
    </xf>
    <xf fontId="78" fillId="0" borderId="168" numFmtId="4" xfId="0" applyNumberFormat="1" applyFont="1" applyFill="1" applyBorder="1" applyAlignment="1">
      <alignment horizontal="right" vertical="top" wrapText="1"/>
    </xf>
    <xf fontId="369" fillId="154" borderId="163" numFmtId="0" xfId="0" applyNumberFormat="1" applyFont="1" applyFill="1" applyBorder="1" applyAlignment="1">
      <alignment vertical="top"/>
    </xf>
    <xf fontId="369" fillId="154" borderId="163" numFmtId="4" xfId="0" applyNumberFormat="1" applyFont="1" applyFill="1" applyBorder="1" applyAlignment="1">
      <alignment horizontal="right" vertical="top" wrapText="1"/>
    </xf>
    <xf fontId="368" fillId="156" borderId="168" numFmtId="0" xfId="0" applyNumberFormat="1" applyFont="1" applyFill="1" applyBorder="1" applyAlignment="1">
      <alignment indent="1" vertical="top" wrapText="1"/>
    </xf>
    <xf fontId="368" fillId="156" borderId="168" numFmtId="4" xfId="0" applyNumberFormat="1" applyFont="1" applyFill="1" applyBorder="1" applyAlignment="1">
      <alignment horizontal="right" vertical="top" wrapText="1"/>
    </xf>
    <xf fontId="368" fillId="154" borderId="164" numFmtId="0" xfId="0" applyNumberFormat="1" applyFont="1" applyFill="1" applyBorder="1" applyAlignment="1">
      <alignment horizontal="center" vertical="top"/>
    </xf>
    <xf fontId="368" fillId="154" borderId="166" numFmtId="0" xfId="0" applyNumberFormat="1" applyFont="1" applyFill="1" applyBorder="1" applyAlignment="1">
      <alignment horizontal="center" vertical="top"/>
    </xf>
    <xf fontId="368" fillId="154" borderId="167" numFmtId="0" xfId="0" applyNumberFormat="1" applyFont="1" applyFill="1" applyBorder="1" applyAlignment="1">
      <alignment horizontal="center" vertical="top"/>
    </xf>
    <xf fontId="367" fillId="154" borderId="163" numFmtId="0" xfId="0" applyNumberFormat="1" applyFont="1" applyFill="1" applyBorder="1" applyAlignment="1">
      <alignment vertical="top" wrapText="1"/>
    </xf>
    <xf fontId="367" fillId="155" borderId="168" numFmtId="0" xfId="0" applyNumberFormat="1" applyFont="1" applyFill="1" applyBorder="1" applyAlignment="1">
      <alignment vertical="top" wrapText="1"/>
    </xf>
    <xf fontId="367" fillId="155" borderId="168" numFmtId="4" xfId="0" applyNumberFormat="1" applyFont="1" applyFill="1" applyBorder="1" applyAlignment="1">
      <alignment horizontal="right" vertical="top" wrapText="1"/>
    </xf>
    <xf fontId="368" fillId="154" borderId="165" numFmtId="0" xfId="0" applyNumberFormat="1" applyFont="1" applyFill="1" applyBorder="1" applyAlignment="1">
      <alignment horizontal="center" vertical="top"/>
    </xf>
    <xf fontId="53" fillId="0" borderId="0" numFmtId="0" xfId="0" applyNumberFormat="1" applyFont="1" applyFill="1" applyBorder="1" applyAlignment="1">
      <alignment wrapText="1"/>
    </xf>
    <xf fontId="30" fillId="0" borderId="0" numFmtId="0" xfId="0" applyNumberFormat="1" applyFont="1" applyFill="1" applyBorder="1" applyAlignment="1">
      <alignment wrapText="1"/>
    </xf>
    <xf fontId="12" fillId="0" borderId="0" numFmtId="0" xfId="0" applyNumberFormat="1" applyFont="1" applyFill="1" applyBorder="1" applyAlignment="1">
      <alignment vertical="top" wrapText="1"/>
    </xf>
    <xf fontId="368" fillId="154" borderId="163" numFmtId="0" xfId="0" applyNumberFormat="1" applyFont="1" applyFill="1" applyBorder="1" applyAlignment="1">
      <alignment horizontal="center" vertical="top"/>
    </xf>
    <xf fontId="228" fillId="0" borderId="0" numFmtId="0" xfId="0" applyFont="1" applyAlignment="1">
      <alignment horizontal="left" wrapText="1"/>
    </xf>
    <xf fontId="228" fillId="0" borderId="0" numFmtId="0" xfId="0" applyFont="1" applyAlignment="1">
      <alignment horizontal="left"/>
    </xf>
    <xf fontId="244" fillId="0" borderId="0" numFmtId="0" xfId="0" applyFont="1" applyAlignment="1">
      <alignment horizontal="center" vertical="center" wrapText="1"/>
    </xf>
    <xf fontId="228" fillId="128" borderId="149" numFmtId="0" xfId="0" applyFont="1" applyFill="1" applyBorder="1" applyAlignment="1">
      <alignment horizontal="left" vertical="top" wrapText="1"/>
    </xf>
    <xf fontId="228" fillId="128" borderId="108" numFmtId="0" xfId="0" applyFont="1" applyFill="1" applyBorder="1" applyAlignment="1">
      <alignment horizontal="left" vertical="top" wrapText="1"/>
    </xf>
    <xf fontId="228" fillId="128" borderId="138" numFmtId="0" xfId="0" applyFont="1" applyFill="1" applyBorder="1" applyAlignment="1">
      <alignment horizontal="left" vertical="top" wrapText="1"/>
    </xf>
    <xf fontId="228" fillId="0" borderId="146" numFmtId="0" xfId="0" applyFont="1" applyBorder="1" applyAlignment="1">
      <alignment horizontal="center" vertical="center"/>
    </xf>
    <xf fontId="228" fillId="0" borderId="149" numFmtId="0" xfId="0" applyFont="1" applyBorder="1" applyAlignment="1">
      <alignment horizontal="left" vertical="top" wrapText="1"/>
    </xf>
    <xf fontId="228" fillId="0" borderId="108" numFmtId="0" xfId="0" applyFont="1" applyBorder="1" applyAlignment="1">
      <alignment horizontal="left" vertical="top" wrapText="1"/>
    </xf>
    <xf fontId="228" fillId="0" borderId="138" numFmtId="0" xfId="0" applyFont="1" applyBorder="1" applyAlignment="1">
      <alignment horizontal="left" vertical="top" wrapText="1"/>
    </xf>
    <xf fontId="228" fillId="0" borderId="146" numFmtId="0" xfId="0" applyFont="1" applyBorder="1" applyAlignment="1">
      <alignment horizontal="left" vertical="top" wrapText="1"/>
    </xf>
    <xf fontId="262" fillId="0" borderId="171" numFmtId="0" xfId="0" applyFont="1" applyBorder="1" applyAlignment="1">
      <alignment horizontal="center" wrapText="1"/>
    </xf>
    <xf fontId="262" fillId="0" borderId="169" numFmtId="0" xfId="0" applyFont="1" applyBorder="1" applyAlignment="1">
      <alignment horizontal="center" wrapText="1"/>
    </xf>
    <xf fontId="262" fillId="0" borderId="172" numFmtId="0" xfId="0" applyFont="1" applyBorder="1" applyAlignment="1">
      <alignment horizontal="center" wrapText="1"/>
    </xf>
    <xf fontId="284" fillId="128" borderId="83" numFmtId="0" xfId="0" applyFont="1" applyFill="1" applyBorder="1" applyAlignment="1">
      <alignment horizontal="center" vertical="top" wrapText="1"/>
    </xf>
    <xf fontId="284" fillId="128" borderId="2" numFmtId="0" xfId="0" applyFont="1" applyFill="1" applyBorder="1" applyAlignment="1">
      <alignment horizontal="center" vertical="top" wrapText="1"/>
    </xf>
    <xf fontId="284" fillId="128" borderId="72" numFmtId="0" xfId="0" applyFont="1" applyFill="1" applyBorder="1" applyAlignment="1">
      <alignment horizontal="center" vertical="top" wrapText="1"/>
    </xf>
    <xf fontId="285" fillId="0" borderId="0" numFmtId="0" xfId="0" applyFont="1" applyAlignment="1">
      <alignment horizontal="center" vertical="center" wrapText="1"/>
    </xf>
    <xf fontId="284" fillId="0" borderId="88" numFmtId="0" xfId="0" applyFont="1" applyBorder="1" applyAlignment="1">
      <alignment horizontal="center" vertical="center"/>
    </xf>
    <xf fontId="286" fillId="0" borderId="62" numFmtId="0" xfId="0" applyFont="1" applyBorder="1" applyAlignment="1">
      <alignment horizontal="center" wrapText="1"/>
    </xf>
    <xf fontId="286" fillId="0" borderId="4" numFmtId="0" xfId="0" applyFont="1" applyBorder="1" applyAlignment="1">
      <alignment horizontal="center" wrapText="1"/>
    </xf>
    <xf fontId="286" fillId="0" borderId="59" numFmtId="0" xfId="0" applyFont="1" applyBorder="1" applyAlignment="1">
      <alignment horizontal="center" wrapText="1"/>
    </xf>
    <xf fontId="287" fillId="0" borderId="83" numFmtId="0" xfId="0" applyFont="1" applyBorder="1" applyAlignment="1">
      <alignment horizontal="center" vertical="center" wrapText="1"/>
    </xf>
    <xf fontId="287" fillId="0" borderId="2" numFmtId="0" xfId="0" applyFont="1" applyBorder="1" applyAlignment="1">
      <alignment horizontal="center" vertical="center" wrapText="1"/>
    </xf>
    <xf fontId="287" fillId="0" borderId="72" numFmtId="0" xfId="0" applyFont="1" applyBorder="1" applyAlignment="1">
      <alignment horizontal="center" vertical="center" wrapText="1"/>
    </xf>
    <xf fontId="284" fillId="0" borderId="88" numFmtId="0" xfId="0" applyFont="1" applyBorder="1" applyAlignment="1">
      <alignment horizontal="center" vertical="top" wrapText="1"/>
    </xf>
    <xf fontId="284" fillId="0" borderId="83" numFmtId="0" xfId="0" applyFont="1" applyBorder="1" applyAlignment="1">
      <alignment horizontal="center" vertical="top" wrapText="1"/>
    </xf>
    <xf fontId="284" fillId="0" borderId="2" numFmtId="0" xfId="0" applyFont="1" applyBorder="1" applyAlignment="1">
      <alignment horizontal="center" vertical="top" wrapText="1"/>
    </xf>
    <xf fontId="284" fillId="0" borderId="72" numFmtId="0" xfId="0" applyFont="1" applyBorder="1" applyAlignment="1">
      <alignment horizontal="center" vertical="top" wrapText="1"/>
    </xf>
    <xf fontId="272" fillId="120" borderId="91" numFmtId="0" xfId="0" applyNumberFormat="1" applyFont="1" applyFill="1" applyBorder="1" applyAlignment="1">
      <alignment indent="12" vertical="top" wrapText="1"/>
    </xf>
    <xf fontId="272" fillId="0" borderId="91" numFmtId="0" xfId="0" applyNumberFormat="1" applyFont="1" applyFill="1" applyBorder="1" applyAlignment="1">
      <alignment indent="14" vertical="top" wrapText="1"/>
    </xf>
    <xf fontId="272" fillId="120" borderId="91" numFmtId="0" xfId="0" applyNumberFormat="1" applyFont="1" applyFill="1" applyBorder="1" applyAlignment="1">
      <alignment indent="10" vertical="top" wrapText="1"/>
    </xf>
    <xf fontId="272" fillId="120" borderId="91" numFmtId="0" xfId="0" applyNumberFormat="1" applyFont="1" applyFill="1" applyBorder="1" applyAlignment="1">
      <alignment indent="8" vertical="top" wrapText="1"/>
    </xf>
    <xf fontId="272" fillId="120" borderId="91" numFmtId="0" xfId="0" applyNumberFormat="1" applyFont="1" applyFill="1" applyBorder="1" applyAlignment="1">
      <alignment indent="14" vertical="top" wrapText="1"/>
    </xf>
    <xf fontId="272" fillId="0" borderId="91" numFmtId="0" xfId="0" applyNumberFormat="1" applyFont="1" applyFill="1" applyBorder="1" applyAlignment="1">
      <alignment vertical="top" wrapText="1"/>
    </xf>
    <xf fontId="272" fillId="0" borderId="91" numFmtId="0" xfId="0" applyNumberFormat="1" applyFont="1" applyFill="1" applyBorder="1" applyAlignment="1">
      <alignment indent="12" vertical="top" wrapText="1"/>
    </xf>
    <xf fontId="274" fillId="0" borderId="0" numFmtId="0" xfId="0" applyNumberFormat="1" applyFont="1" applyFill="1" applyBorder="1" applyAlignment="1">
      <alignment vertical="top" wrapText="1"/>
    </xf>
    <xf fontId="274" fillId="119" borderId="109" numFmtId="0" xfId="0" applyNumberFormat="1" applyFont="1" applyFill="1" applyBorder="1" applyAlignment="1">
      <alignment vertical="top" wrapText="1"/>
    </xf>
    <xf fontId="274" fillId="119" borderId="110" numFmtId="0" xfId="0" applyNumberFormat="1" applyFont="1" applyFill="1" applyBorder="1" applyAlignment="1">
      <alignment vertical="top" wrapText="1"/>
    </xf>
    <xf fontId="274" fillId="119" borderId="111" numFmtId="0" xfId="0" applyNumberFormat="1" applyFont="1" applyFill="1" applyBorder="1" applyAlignment="1">
      <alignment vertical="top" wrapText="1"/>
    </xf>
    <xf fontId="272" fillId="120" borderId="91" numFmtId="0" xfId="0" applyNumberFormat="1" applyFont="1" applyFill="1" applyBorder="1" applyAlignment="1">
      <alignment indent="2" vertical="top" wrapText="1"/>
    </xf>
    <xf fontId="413" fillId="0" borderId="0" numFmtId="0" xfId="0" applyFont="1" applyAlignment="1">
      <alignment horizontal="left" vertical="top" wrapText="1"/>
    </xf>
    <xf fontId="240" fillId="0" borderId="0" numFmtId="0" xfId="0" applyFont="1" applyBorder="1" applyAlignment="1">
      <alignment horizontal="left" vertical="center" wrapText="1"/>
    </xf>
    <xf fontId="240" fillId="0" borderId="0" numFmtId="0" xfId="0" applyFont="1" applyBorder="1" applyAlignment="1">
      <alignment horizontal="left" vertical="center"/>
    </xf>
    <xf fontId="411" fillId="0" borderId="170" numFmtId="0" xfId="0" applyFont="1" applyBorder="1" applyAlignment="1">
      <alignment horizontal="center" vertical="center" wrapText="1"/>
    </xf>
    <xf fontId="234" fillId="0" borderId="170" numFmtId="0" xfId="0" applyFont="1" applyBorder="1" applyAlignment="1">
      <alignment horizontal="center" vertical="center" wrapText="1"/>
    </xf>
    <xf fontId="243" fillId="0" borderId="0" numFmtId="0" xfId="0" applyFont="1" applyAlignment="1">
      <alignment horizontal="center" vertical="top" wrapText="1"/>
    </xf>
    <xf fontId="0" fillId="0" borderId="170" numFmtId="0" xfId="0" applyBorder="1" applyAlignment="1">
      <alignment horizontal="center"/>
    </xf>
    <xf fontId="262" fillId="137" borderId="170" numFmtId="0" xfId="0" applyFont="1" applyFill="1" applyBorder="1" applyAlignment="1">
      <alignment horizontal="center" vertical="center" wrapText="1"/>
    </xf>
    <xf fontId="309" fillId="78" borderId="5" numFmtId="0" xfId="0" applyFont="1" applyFill="1" applyBorder="1" applyAlignment="1">
      <alignment horizontal="center" vertical="center"/>
    </xf>
    <xf fontId="68" fillId="128" borderId="51" numFmtId="49" xfId="0" applyNumberFormat="1" applyFont="1" applyFill="1" applyBorder="1" applyAlignment="1">
      <alignment horizontal="center" vertical="center"/>
    </xf>
    <xf fontId="68" fillId="128" borderId="122" numFmtId="49" xfId="0" applyNumberFormat="1" applyFont="1" applyFill="1" applyBorder="1" applyAlignment="1">
      <alignment horizontal="center" vertical="center"/>
    </xf>
    <xf fontId="167" fillId="128" borderId="78" numFmtId="49" xfId="3010" applyNumberFormat="1" applyFont="1" applyFill="1" applyBorder="1" applyAlignment="1">
      <alignment horizontal="center" vertical="center" wrapText="1"/>
    </xf>
    <xf fontId="167" fillId="128" borderId="123" numFmtId="49" xfId="3010" applyNumberFormat="1" applyFont="1" applyFill="1" applyBorder="1" applyAlignment="1">
      <alignment horizontal="center" vertical="center" wrapText="1"/>
    </xf>
    <xf fontId="310" fillId="128" borderId="79" numFmtId="2" xfId="0" applyNumberFormat="1" applyFont="1" applyFill="1" applyBorder="1" applyAlignment="1">
      <alignment horizontal="center" vertical="center" wrapText="1"/>
    </xf>
    <xf fontId="310" fillId="128" borderId="124" numFmtId="2" xfId="0" applyNumberFormat="1" applyFont="1" applyFill="1" applyBorder="1" applyAlignment="1">
      <alignment horizontal="center" vertical="center" wrapText="1"/>
    </xf>
    <xf fontId="167" fillId="128" borderId="115" numFmtId="0" xfId="0" applyFont="1" applyFill="1" applyBorder="1" applyAlignment="1">
      <alignment horizontal="center" vertical="center"/>
    </xf>
    <xf fontId="167" fillId="128" borderId="107" numFmtId="0" xfId="0" applyFont="1" applyFill="1" applyBorder="1" applyAlignment="1">
      <alignment horizontal="center" vertical="center"/>
    </xf>
    <xf fontId="167" fillId="128" borderId="85" numFmtId="0" xfId="0" applyFont="1" applyFill="1" applyBorder="1" applyAlignment="1">
      <alignment horizontal="center" vertical="center"/>
    </xf>
    <xf fontId="167" fillId="128" borderId="81" numFmtId="0" xfId="0" applyFont="1" applyFill="1" applyBorder="1" applyAlignment="1">
      <alignment horizontal="center" vertical="center"/>
    </xf>
    <xf fontId="167" fillId="128" borderId="114" numFmtId="0" xfId="0" applyFont="1" applyFill="1" applyBorder="1" applyAlignment="1">
      <alignment horizontal="center" vertical="center"/>
    </xf>
    <xf fontId="167" fillId="128" borderId="116" numFmtId="0" xfId="0" applyFont="1" applyFill="1" applyBorder="1" applyAlignment="1">
      <alignment horizontal="center" vertical="center"/>
    </xf>
    <xf fontId="310" fillId="128" borderId="73" numFmtId="4" xfId="3010" applyNumberFormat="1" applyFont="1" applyFill="1" applyBorder="1" applyAlignment="1">
      <alignment horizontal="center" vertical="center"/>
    </xf>
    <xf fontId="310" fillId="128" borderId="125" numFmtId="4" xfId="3010" applyNumberFormat="1" applyFont="1" applyFill="1" applyBorder="1" applyAlignment="1">
      <alignment horizontal="center" vertical="center"/>
    </xf>
    <xf fontId="310" fillId="128" borderId="126" numFmtId="4" xfId="3010" applyNumberFormat="1" applyFont="1" applyFill="1" applyBorder="1" applyAlignment="1">
      <alignment horizontal="center" vertical="center"/>
    </xf>
    <xf fontId="324" fillId="0" borderId="128" numFmtId="4" xfId="0" applyNumberFormat="1" applyFont="1" applyBorder="1" applyAlignment="1">
      <alignment horizontal="center"/>
    </xf>
    <xf fontId="324" fillId="0" borderId="153" numFmtId="4" xfId="0" applyNumberFormat="1" applyFont="1" applyBorder="1" applyAlignment="1">
      <alignment horizontal="center"/>
    </xf>
    <xf fontId="324" fillId="0" borderId="148" numFmtId="4" xfId="0" applyNumberFormat="1" applyFont="1" applyBorder="1" applyAlignment="1">
      <alignment horizontal="center"/>
    </xf>
    <xf fontId="167" fillId="128" borderId="129" numFmtId="0" xfId="0" applyFont="1" applyFill="1" applyBorder="1" applyAlignment="1">
      <alignment horizontal="center" vertical="center"/>
    </xf>
    <xf fontId="311" fillId="128" borderId="121" numFmtId="0" xfId="0" applyFont="1" applyFill="1" applyBorder="1" applyAlignment="1">
      <alignment horizontal="center" vertical="center"/>
    </xf>
    <xf fontId="330" fillId="0" borderId="128" numFmtId="4" xfId="0" applyNumberFormat="1" applyFont="1" applyBorder="1" applyAlignment="1">
      <alignment horizontal="center" vertical="center"/>
    </xf>
    <xf fontId="330" fillId="0" borderId="153" numFmtId="4" xfId="0" applyNumberFormat="1" applyFont="1" applyBorder="1" applyAlignment="1">
      <alignment horizontal="center" vertical="center"/>
    </xf>
    <xf fontId="330" fillId="0" borderId="148" numFmtId="4" xfId="0" applyNumberFormat="1" applyFont="1" applyBorder="1" applyAlignment="1">
      <alignment horizontal="center" vertical="center"/>
    </xf>
    <xf fontId="309" fillId="145" borderId="5" numFmtId="0" xfId="0" applyFont="1" applyFill="1" applyBorder="1" applyAlignment="1">
      <alignment horizontal="center" vertical="center"/>
    </xf>
    <xf fontId="334" fillId="145" borderId="5" numFmtId="0" xfId="0" applyFont="1" applyFill="1" applyBorder="1" applyAlignment="1">
      <alignment horizontal="center" vertical="center"/>
    </xf>
    <xf fontId="311" fillId="128" borderId="116" numFmtId="0" xfId="0" applyFont="1" applyFill="1" applyBorder="1" applyAlignment="1">
      <alignment horizontal="center" vertical="center"/>
    </xf>
    <xf fontId="334" fillId="143" borderId="5" numFmtId="0" xfId="0" applyFont="1" applyFill="1" applyBorder="1" applyAlignment="1">
      <alignment horizontal="center" vertical="center" wrapText="1"/>
    </xf>
    <xf fontId="231" fillId="0" borderId="0" numFmtId="0" xfId="0" applyFont="1" applyFill="1" applyBorder="1" applyAlignment="1">
      <alignment horizontal="left"/>
    </xf>
    <xf fontId="27" fillId="139" borderId="188" numFmtId="0" xfId="0" applyFont="1" applyFill="1" applyBorder="1" applyAlignment="1">
      <alignment horizontal="left" vertical="center" wrapText="1"/>
    </xf>
    <xf fontId="27" fillId="139" borderId="189" numFmtId="0" xfId="0" applyFont="1" applyFill="1" applyBorder="1" applyAlignment="1">
      <alignment horizontal="left" vertical="center" wrapText="1"/>
    </xf>
    <xf fontId="27" fillId="139" borderId="183" numFmtId="0" xfId="0" applyFont="1" applyFill="1" applyBorder="1" applyAlignment="1">
      <alignment horizontal="left" vertical="center" wrapText="1"/>
    </xf>
    <xf fontId="27" fillId="139" borderId="186" numFmtId="0" xfId="0" applyFont="1" applyFill="1" applyBorder="1" applyAlignment="1">
      <alignment horizontal="left" vertical="center" wrapText="1"/>
    </xf>
    <xf fontId="27" fillId="0" borderId="186" numFmtId="0" xfId="0" applyFont="1" applyBorder="1" applyAlignment="1">
      <alignment horizontal="left" vertical="center" wrapText="1"/>
    </xf>
    <xf fontId="68" fillId="0" borderId="0" numFmtId="0" xfId="0" applyFont="1" applyBorder="1" applyAlignment="1">
      <alignment horizontal="right" vertical="center" wrapText="1"/>
    </xf>
    <xf fontId="68" fillId="0" borderId="0" numFmtId="0" xfId="4626" applyFont="1" applyBorder="1" applyAlignment="1">
      <alignment horizontal="left" vertical="center" wrapText="1"/>
    </xf>
    <xf fontId="68" fillId="0" borderId="0" numFmtId="0" xfId="0" applyFont="1" applyBorder="1" applyAlignment="1">
      <alignment horizontal="right" vertical="center"/>
    </xf>
    <xf fontId="68" fillId="138" borderId="0" numFmtId="0" xfId="0" applyFont="1" applyFill="1" applyAlignment="1">
      <alignment horizontal="left" vertical="center" wrapText="1"/>
    </xf>
    <xf fontId="174" fillId="0" borderId="186" numFmtId="0" xfId="0" applyFont="1" applyBorder="1" applyAlignment="1">
      <alignment horizontal="center"/>
    </xf>
    <xf fontId="68" fillId="0" borderId="0" numFmtId="0" xfId="0" applyFont="1" applyFill="1" applyBorder="1" applyAlignment="1">
      <alignment horizontal="left" vertical="center" wrapText="1"/>
    </xf>
    <xf fontId="174" fillId="0" borderId="187" numFmtId="0" xfId="0" applyFont="1" applyBorder="1" applyAlignment="1">
      <alignment horizontal="center" vertical="center" wrapText="1"/>
    </xf>
    <xf fontId="174" fillId="0" borderId="138" numFmtId="0" xfId="0" applyFont="1" applyBorder="1" applyAlignment="1">
      <alignment horizontal="center" vertical="center" wrapText="1"/>
    </xf>
    <xf fontId="174" fillId="0" borderId="185" numFmtId="0" xfId="0" applyFont="1" applyBorder="1" applyAlignment="1">
      <alignment horizontal="center" vertical="center"/>
    </xf>
    <xf fontId="174" fillId="0" borderId="180" numFmtId="0" xfId="0" applyFont="1" applyBorder="1" applyAlignment="1">
      <alignment horizontal="center" vertical="center"/>
    </xf>
    <xf fontId="174" fillId="0" borderId="184" numFmtId="0" xfId="0" applyFont="1" applyBorder="1" applyAlignment="1">
      <alignment horizontal="center" vertical="center"/>
    </xf>
    <xf fontId="174" fillId="0" borderId="140" numFmtId="0" xfId="0" applyFont="1" applyBorder="1" applyAlignment="1">
      <alignment horizontal="center" vertical="center"/>
    </xf>
    <xf fontId="174" fillId="0" borderId="7" numFmtId="0" xfId="0" applyFont="1" applyBorder="1" applyAlignment="1">
      <alignment horizontal="center" vertical="center"/>
    </xf>
    <xf fontId="174" fillId="0" borderId="113" numFmtId="0" xfId="0" applyFont="1" applyBorder="1" applyAlignment="1">
      <alignment horizontal="center" vertical="center"/>
    </xf>
    <xf fontId="27" fillId="0" borderId="0" numFmtId="0" xfId="0" applyFont="1" applyAlignment="1">
      <alignment horizontal="center" vertical="top"/>
    </xf>
    <xf fontId="27" fillId="128" borderId="0" numFmtId="0" xfId="0" applyFont="1" applyFill="1" applyAlignment="1">
      <alignment horizontal="right" vertical="top" wrapText="1"/>
    </xf>
    <xf fontId="174" fillId="0" borderId="0" numFmtId="0" xfId="0" applyFont="1" applyAlignment="1">
      <alignment horizontal="center" vertical="center" wrapText="1"/>
    </xf>
    <xf fontId="174" fillId="0" borderId="188" numFmtId="0" xfId="0" applyFont="1" applyBorder="1" applyAlignment="1">
      <alignment horizontal="center" vertical="center"/>
    </xf>
    <xf fontId="174" fillId="0" borderId="189" numFmtId="0" xfId="0" applyFont="1" applyBorder="1" applyAlignment="1">
      <alignment horizontal="center" vertical="center"/>
    </xf>
    <xf fontId="174" fillId="0" borderId="183" numFmtId="0" xfId="0" applyFont="1" applyBorder="1" applyAlignment="1">
      <alignment horizontal="center" vertical="center"/>
    </xf>
    <xf fontId="88" fillId="0" borderId="0" numFmtId="0" xfId="3008" applyFont="1" applyFill="1" applyAlignment="1">
      <alignment horizontal="left" vertical="top" wrapText="1"/>
    </xf>
    <xf fontId="49" fillId="0" borderId="56" numFmtId="0" xfId="3148" applyFont="1" applyFill="1" applyBorder="1" applyAlignment="1">
      <alignment horizontal="center" vertical="center"/>
    </xf>
    <xf fontId="49" fillId="0" borderId="44" numFmtId="0" xfId="3148" applyFont="1" applyFill="1" applyBorder="1" applyAlignment="1">
      <alignment horizontal="center" vertical="center"/>
    </xf>
    <xf fontId="49" fillId="0" borderId="57" numFmtId="0" xfId="3148" applyFont="1" applyFill="1" applyBorder="1" applyAlignment="1">
      <alignment horizontal="center" vertical="center"/>
    </xf>
    <xf fontId="68" fillId="0" borderId="74" numFmtId="3" xfId="3148" applyNumberFormat="1" applyFont="1" applyFill="1" applyBorder="1" applyAlignment="1">
      <alignment horizontal="center" vertical="center" wrapText="1"/>
    </xf>
    <xf fontId="68" fillId="0" borderId="85" numFmtId="3" xfId="3148" applyNumberFormat="1" applyFont="1" applyFill="1" applyBorder="1" applyAlignment="1">
      <alignment horizontal="center" vertical="center" wrapText="1"/>
    </xf>
    <xf fontId="68" fillId="0" borderId="145" numFmtId="3" xfId="3148" applyNumberFormat="1" applyFont="1" applyFill="1" applyBorder="1" applyAlignment="1">
      <alignment horizontal="center" vertical="center" wrapText="1"/>
    </xf>
    <xf fontId="68" fillId="0" borderId="86" numFmtId="3" xfId="3148" applyNumberFormat="1" applyFont="1" applyFill="1" applyBorder="1" applyAlignment="1">
      <alignment horizontal="center" vertical="center" wrapText="1"/>
    </xf>
    <xf fontId="68" fillId="0" borderId="140" numFmtId="3" xfId="3148" applyNumberFormat="1" applyFont="1" applyFill="1" applyBorder="1" applyAlignment="1">
      <alignment horizontal="center" vertical="center" wrapText="1"/>
    </xf>
    <xf fontId="68" fillId="0" borderId="142" numFmtId="3" xfId="3148" applyNumberFormat="1" applyFont="1" applyFill="1" applyBorder="1" applyAlignment="1">
      <alignment horizontal="center" vertical="center" wrapText="1"/>
    </xf>
    <xf fontId="49" fillId="0" borderId="51" numFmtId="0" xfId="3148" applyFont="1" applyFill="1" applyBorder="1" applyAlignment="1">
      <alignment horizontal="center" vertical="center" wrapText="1"/>
    </xf>
    <xf fontId="49" fillId="0" borderId="76" numFmtId="0" xfId="3148" applyFont="1" applyFill="1" applyBorder="1" applyAlignment="1">
      <alignment horizontal="center" vertical="center" wrapText="1"/>
    </xf>
    <xf fontId="49" fillId="0" borderId="78" numFmtId="0" xfId="3148" applyFont="1" applyFill="1" applyBorder="1" applyAlignment="1">
      <alignment horizontal="center" vertical="center" wrapText="1"/>
    </xf>
    <xf fontId="49" fillId="0" borderId="108" numFmtId="0" xfId="3148" applyFont="1" applyFill="1" applyBorder="1" applyAlignment="1">
      <alignment horizontal="center" vertical="center" wrapText="1"/>
    </xf>
    <xf fontId="68" fillId="0" borderId="44" numFmtId="0" xfId="3148" applyFont="1" applyFill="1" applyBorder="1" applyAlignment="1">
      <alignment horizontal="center" vertical="center"/>
    </xf>
    <xf fontId="49" fillId="0" borderId="44" numFmtId="0" xfId="3148" applyFont="1" applyFill="1" applyBorder="1" applyAlignment="1">
      <alignment horizontal="center" vertical="center" wrapText="1"/>
    </xf>
    <xf fontId="49" fillId="0" borderId="57" numFmtId="0" xfId="3148" applyFont="1" applyFill="1" applyBorder="1" applyAlignment="1">
      <alignment horizontal="center" vertical="center" wrapText="1"/>
    </xf>
    <xf fontId="238" fillId="0" borderId="0" numFmtId="0" xfId="3148" applyFont="1" applyFill="1" applyAlignment="1">
      <alignment horizontal="center"/>
    </xf>
    <xf fontId="49" fillId="0" borderId="74" numFmtId="0" xfId="3148" applyFont="1" applyFill="1" applyBorder="1" applyAlignment="1">
      <alignment horizontal="center" vertical="center" wrapText="1"/>
    </xf>
    <xf fontId="49" fillId="0" borderId="75" numFmtId="0" xfId="3148" applyFont="1" applyFill="1" applyBorder="1" applyAlignment="1">
      <alignment horizontal="center" vertical="center" wrapText="1"/>
    </xf>
    <xf fontId="49" fillId="0" borderId="80" numFmtId="0" xfId="3148" applyFont="1" applyFill="1" applyBorder="1" applyAlignment="1">
      <alignment horizontal="center" vertical="center" wrapText="1"/>
    </xf>
    <xf fontId="238" fillId="0" borderId="0" numFmtId="0" xfId="3148" applyFont="1" applyFill="1" applyAlignment="1">
      <alignment horizontal="left" vertical="center" wrapText="1"/>
    </xf>
    <xf fontId="238" fillId="0" borderId="0" numFmtId="0" xfId="3148" applyFont="1" applyFill="1" applyAlignment="1">
      <alignment horizontal="left" vertical="center"/>
    </xf>
  </cellXfs>
  <cellStyles count="4637">
    <cellStyle name=" 1" xfId="1"/>
    <cellStyle name=" 1 2" xfId="2"/>
    <cellStyle name=" 1_Stage1" xfId="3"/>
    <cellStyle name="_x000a_bidires=100_x000d_" xfId="4"/>
    <cellStyle name="%" xfId="5"/>
    <cellStyle name="%_Inputs" xfId="6"/>
    <cellStyle name="%_Inputs (const)" xfId="7"/>
    <cellStyle name="%_Inputs (const)_реестр объектов ЕНЭС" xfId="8"/>
    <cellStyle name="%_Inputs Co" xfId="9"/>
    <cellStyle name="%_Inputs Co_реестр объектов ЕНЭС" xfId="10"/>
    <cellStyle name="%_Inputs_реестр объектов ЕНЭС" xfId="11"/>
    <cellStyle name="%_реестр объектов ЕНЭС" xfId="12"/>
    <cellStyle name=";;;" xfId="13"/>
    <cellStyle name="????????" xfId="14"/>
    <cellStyle name="???????? [0]_(??? 3?)" xfId="15"/>
    <cellStyle name="?????????? [0]_(??? 3?)" xfId="16"/>
    <cellStyle name="???????????" xfId="17"/>
    <cellStyle name="????????????? ???????????" xfId="18"/>
    <cellStyle name="??????????_(??? 3?)" xfId="19"/>
    <cellStyle name="????????_(??? 3?)" xfId="20"/>
    <cellStyle name="???????__FES" xfId="21"/>
    <cellStyle name="?…?ж?Ш?и [0.00]" xfId="22"/>
    <cellStyle name="?W??_‘O’с?р??" xfId="23"/>
    <cellStyle name="]_x000d__x000a_Zoomed=1_x000d__x000a_Row=0_x000d__x000a_Column=0_x000d__x000a_Height=0_x000d__x000a_Width=0_x000d__x000a_FontName=FoxFont_x000d__x000a_FontStyle=0_x000d__x000a_FontSize=9_x000d__x000a_PrtFontName=FoxPrin" xfId="24"/>
    <cellStyle name="_!!! отчетные Форматы минэнерго к ИП 2011 (1.11.10)" xfId="25"/>
    <cellStyle name="___RAB__2014" xfId="26"/>
    <cellStyle name="___RAB__2014_Лист1" xfId="27"/>
    <cellStyle name="_~5075521" xfId="28"/>
    <cellStyle name="_02-07-2001" xfId="29"/>
    <cellStyle name="_05-03-2001" xfId="30"/>
    <cellStyle name="_07. расчет тарифа 2007 от 23.08.06 для аудиторов" xfId="31"/>
    <cellStyle name="_08.10.09. Согласование RAB  СтавФ" xfId="32"/>
    <cellStyle name="_08-11-2000" xfId="33"/>
    <cellStyle name="_08-11-2000_1" xfId="34"/>
    <cellStyle name="_09-04-2001" xfId="35"/>
    <cellStyle name="_13.04.10 ВД в МРСК свод" xfId="36"/>
    <cellStyle name="_13-12-2000" xfId="37"/>
    <cellStyle name="_2005_БЮДЖЕТ В4 ==11.11.==  КР Дороги, Мосты" xfId="38"/>
    <cellStyle name="_2005_БЮДЖЕТ В4 ==11.11.==  КР Дороги, Мосты_Аморт+коэф1 08 04 08" xfId="39"/>
    <cellStyle name="_2005_БЮДЖЕТ В4 ==11.11.==  КР Дороги, Мосты_ДУИ_РИТ" xfId="40"/>
    <cellStyle name="_2005_БЮДЖЕТ В4 ==11.11.==  КР Дороги, Мосты_ДУИ_РИТ2" xfId="41"/>
    <cellStyle name="_2005_БЮДЖЕТ В4 ==11.11.==  КР Дороги, Мосты_ИспАппарат" xfId="42"/>
    <cellStyle name="_2005_БЮДЖЕТ В4 ==11.11.==  КР Дороги, Мосты_СЭС_010107" xfId="43"/>
    <cellStyle name="_2005_БЮДЖЕТ В4 ==11.11.==  КР Дороги, Мосты_ТАЛ ЭС 01_01_2007" xfId="44"/>
    <cellStyle name="_2006.06.26_в командировку(edit 23.06.06)_Балансы и макеты" xfId="45"/>
    <cellStyle name="_2006_06_28_MGRES_inventories_request" xfId="46"/>
    <cellStyle name="_2010 ПО, потери" xfId="47"/>
    <cellStyle name="_2010 ПО, потери_Лист1" xfId="48"/>
    <cellStyle name="_2011 ПО, потери" xfId="49"/>
    <cellStyle name="_22.04.10 ИПР 2011-2015 в форм.ФСТ_4870 (1 столб,)" xfId="50"/>
    <cellStyle name="_23.04.10_Ивэнерго _ТЗ_без сглаж_без ПМ_ИПР 4870" xfId="51"/>
    <cellStyle name="_23-10-2000" xfId="52"/>
    <cellStyle name="_25-06-2001" xfId="53"/>
    <cellStyle name="_25-12-2000" xfId="54"/>
    <cellStyle name="_28.06.10 ЭО _модель МРСК_оц по  РСТ_ пот 151,6_сглаж до12% _с ПМ_ИПР 2 530" xfId="55"/>
    <cellStyle name="_30-10-2000" xfId="56"/>
    <cellStyle name="_4 1  2011-2015 в формате Минэнерго (2)" xfId="57"/>
    <cellStyle name="_CashFlow_2007_проект_02_02_final" xfId="58"/>
    <cellStyle name="_Defl-вар1 (2)" xfId="59"/>
    <cellStyle name="_IBM PC" xfId="60"/>
    <cellStyle name="_Model_RAB Мой" xfId="61"/>
    <cellStyle name="_Model_RAB Мой 2" xfId="62"/>
    <cellStyle name="_Model_RAB Мой 2_OREP.KU.2011.MONTHLY.02(v0.1)" xfId="63"/>
    <cellStyle name="_Model_RAB Мой 2_OREP.KU.2011.MONTHLY.02(v0.4)" xfId="64"/>
    <cellStyle name="_Model_RAB Мой 2_OREP.KU.2011.MONTHLY.11(v1.4)" xfId="65"/>
    <cellStyle name="_Model_RAB Мой 2_UPDATE.OREP.KU.2011.MONTHLY.02.TO.1.2" xfId="66"/>
    <cellStyle name="_Model_RAB Мой 3" xfId="67"/>
    <cellStyle name="_Model_RAB Мой_46EE.2011(v1.0)" xfId="68"/>
    <cellStyle name="_Model_RAB Мой_46EE.2011(v1.0)_46TE.2011(v1.0)" xfId="69"/>
    <cellStyle name="_Model_RAB Мой_46EE.2011(v1.0)_INDEX.STATION.2012(v1.0)_" xfId="70"/>
    <cellStyle name="_Model_RAB Мой_46EE.2011(v1.0)_INDEX.STATION.2012(v2.0)" xfId="71"/>
    <cellStyle name="_Model_RAB Мой_46EE.2011(v1.0)_INDEX.STATION.2012(v2.1)" xfId="72"/>
    <cellStyle name="_Model_RAB Мой_46EE.2011(v1.0)_TEPLO.PREDEL.2012.M(v1.1)_test" xfId="73"/>
    <cellStyle name="_Model_RAB Мой_46EE.2011(v1.2)" xfId="74"/>
    <cellStyle name="_Model_RAB Мой_46EP.2011(v2.0)" xfId="75"/>
    <cellStyle name="_Model_RAB Мой_46EP.2012(v0.1)" xfId="76"/>
    <cellStyle name="_Model_RAB Мой_46TE.2011(v1.0)" xfId="77"/>
    <cellStyle name="_Model_RAB Мой_4DNS.UPDATE.EXAMPLE" xfId="78"/>
    <cellStyle name="_Model_RAB Мой_ARMRAZR" xfId="79"/>
    <cellStyle name="_Model_RAB Мой_BALANCE.WARM.2010.FACT(v1.0)" xfId="80"/>
    <cellStyle name="_Model_RAB Мой_BALANCE.WARM.2010.PLAN" xfId="81"/>
    <cellStyle name="_Model_RAB Мой_BALANCE.WARM.2011YEAR(v0.7)" xfId="82"/>
    <cellStyle name="_Model_RAB Мой_BALANCE.WARM.2011YEAR.NEW.UPDATE.SCHEME" xfId="83"/>
    <cellStyle name="_Model_RAB Мой_CALC.NORMATIV.KU(v0.2)" xfId="84"/>
    <cellStyle name="_Model_RAB Мой_EE.2REK.P2011.4.78(v0.3)" xfId="85"/>
    <cellStyle name="_Model_RAB Мой_FORM910.2012(v1.1)" xfId="86"/>
    <cellStyle name="_Model_RAB Мой_INVEST.EE.PLAN.4.78(v0.1)" xfId="87"/>
    <cellStyle name="_Model_RAB Мой_INVEST.EE.PLAN.4.78(v0.3)" xfId="88"/>
    <cellStyle name="_Model_RAB Мой_INVEST.EE.PLAN.4.78(v1.0)" xfId="89"/>
    <cellStyle name="_Model_RAB Мой_INVEST.EE.PLAN.4.78(v1.0)_PASSPORT.TEPLO.PROIZV(v2.0)" xfId="90"/>
    <cellStyle name="_Model_RAB Мой_INVEST.PLAN.4.78(v0.1)" xfId="91"/>
    <cellStyle name="_Model_RAB Мой_INVEST.WARM.PLAN.4.78(v0.1)" xfId="92"/>
    <cellStyle name="_Model_RAB Мой_INVEST_WARM_PLAN" xfId="93"/>
    <cellStyle name="_Model_RAB Мой_NADB.JNVLP.APTEKA.2012(v1.0)_21_02_12" xfId="94"/>
    <cellStyle name="_Model_RAB Мой_NADB.JNVLS.APTEKA.2011(v1.3.3)" xfId="95"/>
    <cellStyle name="_Model_RAB Мой_NADB.JNVLS.APTEKA.2011(v1.3.3)_46TE.2011(v1.0)" xfId="96"/>
    <cellStyle name="_Model_RAB Мой_NADB.JNVLS.APTEKA.2011(v1.3.3)_INDEX.STATION.2012(v1.0)_" xfId="97"/>
    <cellStyle name="_Model_RAB Мой_NADB.JNVLS.APTEKA.2011(v1.3.3)_INDEX.STATION.2012(v2.0)" xfId="98"/>
    <cellStyle name="_Model_RAB Мой_NADB.JNVLS.APTEKA.2011(v1.3.3)_INDEX.STATION.2012(v2.1)" xfId="99"/>
    <cellStyle name="_Model_RAB Мой_NADB.JNVLS.APTEKA.2011(v1.3.3)_TEPLO.PREDEL.2012.M(v1.1)_test" xfId="100"/>
    <cellStyle name="_Model_RAB Мой_NADB.JNVLS.APTEKA.2011(v1.3.4)" xfId="101"/>
    <cellStyle name="_Model_RAB Мой_NADB.JNVLS.APTEKA.2011(v1.3.4)_46TE.2011(v1.0)" xfId="102"/>
    <cellStyle name="_Model_RAB Мой_NADB.JNVLS.APTEKA.2011(v1.3.4)_INDEX.STATION.2012(v1.0)_" xfId="103"/>
    <cellStyle name="_Model_RAB Мой_NADB.JNVLS.APTEKA.2011(v1.3.4)_INDEX.STATION.2012(v2.0)" xfId="104"/>
    <cellStyle name="_Model_RAB Мой_NADB.JNVLS.APTEKA.2011(v1.3.4)_INDEX.STATION.2012(v2.1)" xfId="105"/>
    <cellStyle name="_Model_RAB Мой_NADB.JNVLS.APTEKA.2011(v1.3.4)_TEPLO.PREDEL.2012.M(v1.1)_test" xfId="106"/>
    <cellStyle name="_Model_RAB Мой_PASSPORT.TEPLO.PROIZV(v2.1)" xfId="107"/>
    <cellStyle name="_Model_RAB Мой_PASSPORT.TEPLO.SETI(v1.0)" xfId="108"/>
    <cellStyle name="_Model_RAB Мой_PR.PROG.WARM.NOTCOMBI.2012.2.16_v1.4(04.04.11) " xfId="109"/>
    <cellStyle name="_Model_RAB Мой_PREDEL.JKH.UTV.2011(v1.0.1)" xfId="110"/>
    <cellStyle name="_Model_RAB Мой_PREDEL.JKH.UTV.2011(v1.0.1)_46TE.2011(v1.0)" xfId="111"/>
    <cellStyle name="_Model_RAB Мой_PREDEL.JKH.UTV.2011(v1.0.1)_INDEX.STATION.2012(v1.0)_" xfId="112"/>
    <cellStyle name="_Model_RAB Мой_PREDEL.JKH.UTV.2011(v1.0.1)_INDEX.STATION.2012(v2.0)" xfId="113"/>
    <cellStyle name="_Model_RAB Мой_PREDEL.JKH.UTV.2011(v1.0.1)_INDEX.STATION.2012(v2.1)" xfId="114"/>
    <cellStyle name="_Model_RAB Мой_PREDEL.JKH.UTV.2011(v1.0.1)_TEPLO.PREDEL.2012.M(v1.1)_test" xfId="115"/>
    <cellStyle name="_Model_RAB Мой_PREDEL.JKH.UTV.2011(v1.1)" xfId="116"/>
    <cellStyle name="_Model_RAB Мой_REP.BLR.2012(v1.0)" xfId="117"/>
    <cellStyle name="_Model_RAB Мой_TEPLO.PREDEL.2012.M(v1.1)" xfId="118"/>
    <cellStyle name="_Model_RAB Мой_TEST.TEMPLATE" xfId="119"/>
    <cellStyle name="_Model_RAB Мой_UPDATE.46EE.2011.TO.1.1" xfId="120"/>
    <cellStyle name="_Model_RAB Мой_UPDATE.46TE.2011.TO.1.1" xfId="121"/>
    <cellStyle name="_Model_RAB Мой_UPDATE.46TE.2011.TO.1.2" xfId="122"/>
    <cellStyle name="_Model_RAB Мой_UPDATE.BALANCE.WARM.2011YEAR.TO.1.1" xfId="123"/>
    <cellStyle name="_Model_RAB Мой_UPDATE.BALANCE.WARM.2011YEAR.TO.1.1_46TE.2011(v1.0)" xfId="124"/>
    <cellStyle name="_Model_RAB Мой_UPDATE.BALANCE.WARM.2011YEAR.TO.1.1_INDEX.STATION.2012(v1.0)_" xfId="125"/>
    <cellStyle name="_Model_RAB Мой_UPDATE.BALANCE.WARM.2011YEAR.TO.1.1_INDEX.STATION.2012(v2.0)" xfId="126"/>
    <cellStyle name="_Model_RAB Мой_UPDATE.BALANCE.WARM.2011YEAR.TO.1.1_INDEX.STATION.2012(v2.1)" xfId="127"/>
    <cellStyle name="_Model_RAB Мой_UPDATE.BALANCE.WARM.2011YEAR.TO.1.1_OREP.KU.2011.MONTHLY.02(v1.1)" xfId="128"/>
    <cellStyle name="_Model_RAB Мой_UPDATE.BALANCE.WARM.2011YEAR.TO.1.1_TEPLO.PREDEL.2012.M(v1.1)_test" xfId="129"/>
    <cellStyle name="_Model_RAB Мой_UPDATE.NADB.JNVLS.APTEKA.2011.TO.1.3.4" xfId="130"/>
    <cellStyle name="_Model_RAB Мой_Книга2_PR.PROG.WARM.NOTCOMBI.2012.2.16_v1.4(04.04.11) " xfId="131"/>
    <cellStyle name="_Model_RAB Мой_Передача 2011_с макросом" xfId="132"/>
    <cellStyle name="_Model_RAB_MRSK_svod" xfId="133"/>
    <cellStyle name="_Model_RAB_MRSK_svod 2" xfId="134"/>
    <cellStyle name="_Model_RAB_MRSK_svod 2_OREP.KU.2011.MONTHLY.02(v0.1)" xfId="135"/>
    <cellStyle name="_Model_RAB_MRSK_svod 2_OREP.KU.2011.MONTHLY.02(v0.4)" xfId="136"/>
    <cellStyle name="_Model_RAB_MRSK_svod 2_OREP.KU.2011.MONTHLY.11(v1.4)" xfId="137"/>
    <cellStyle name="_Model_RAB_MRSK_svod 2_UPDATE.OREP.KU.2011.MONTHLY.02.TO.1.2" xfId="138"/>
    <cellStyle name="_Model_RAB_MRSK_svod 3" xfId="139"/>
    <cellStyle name="_Model_RAB_MRSK_svod_46EE.2011(v1.0)" xfId="140"/>
    <cellStyle name="_Model_RAB_MRSK_svod_46EE.2011(v1.0)_46TE.2011(v1.0)" xfId="141"/>
    <cellStyle name="_Model_RAB_MRSK_svod_46EE.2011(v1.0)_INDEX.STATION.2012(v1.0)_" xfId="142"/>
    <cellStyle name="_Model_RAB_MRSK_svod_46EE.2011(v1.0)_INDEX.STATION.2012(v2.0)" xfId="143"/>
    <cellStyle name="_Model_RAB_MRSK_svod_46EE.2011(v1.0)_INDEX.STATION.2012(v2.1)" xfId="144"/>
    <cellStyle name="_Model_RAB_MRSK_svod_46EE.2011(v1.0)_TEPLO.PREDEL.2012.M(v1.1)_test" xfId="145"/>
    <cellStyle name="_Model_RAB_MRSK_svod_46EE.2011(v1.2)" xfId="146"/>
    <cellStyle name="_Model_RAB_MRSK_svod_46EP.2011(v2.0)" xfId="147"/>
    <cellStyle name="_Model_RAB_MRSK_svod_46EP.2012(v0.1)" xfId="148"/>
    <cellStyle name="_Model_RAB_MRSK_svod_46TE.2011(v1.0)" xfId="149"/>
    <cellStyle name="_Model_RAB_MRSK_svod_4DNS.UPDATE.EXAMPLE" xfId="150"/>
    <cellStyle name="_Model_RAB_MRSK_svod_ARMRAZR" xfId="151"/>
    <cellStyle name="_Model_RAB_MRSK_svod_BALANCE.WARM.2010.FACT(v1.0)" xfId="152"/>
    <cellStyle name="_Model_RAB_MRSK_svod_BALANCE.WARM.2010.PLAN" xfId="153"/>
    <cellStyle name="_Model_RAB_MRSK_svod_BALANCE.WARM.2011YEAR(v0.7)" xfId="154"/>
    <cellStyle name="_Model_RAB_MRSK_svod_BALANCE.WARM.2011YEAR.NEW.UPDATE.SCHEME" xfId="155"/>
    <cellStyle name="_Model_RAB_MRSK_svod_CALC.NORMATIV.KU(v0.2)" xfId="156"/>
    <cellStyle name="_Model_RAB_MRSK_svod_EE.2REK.P2011.4.78(v0.3)" xfId="157"/>
    <cellStyle name="_Model_RAB_MRSK_svod_FORM910.2012(v1.1)" xfId="158"/>
    <cellStyle name="_Model_RAB_MRSK_svod_INVEST.EE.PLAN.4.78(v0.1)" xfId="159"/>
    <cellStyle name="_Model_RAB_MRSK_svod_INVEST.EE.PLAN.4.78(v0.3)" xfId="160"/>
    <cellStyle name="_Model_RAB_MRSK_svod_INVEST.EE.PLAN.4.78(v1.0)" xfId="161"/>
    <cellStyle name="_Model_RAB_MRSK_svod_INVEST.EE.PLAN.4.78(v1.0)_PASSPORT.TEPLO.PROIZV(v2.0)" xfId="162"/>
    <cellStyle name="_Model_RAB_MRSK_svod_INVEST.PLAN.4.78(v0.1)" xfId="163"/>
    <cellStyle name="_Model_RAB_MRSK_svod_INVEST.WARM.PLAN.4.78(v0.1)" xfId="164"/>
    <cellStyle name="_Model_RAB_MRSK_svod_INVEST_WARM_PLAN" xfId="165"/>
    <cellStyle name="_Model_RAB_MRSK_svod_NADB.JNVLP.APTEKA.2012(v1.0)_21_02_12" xfId="166"/>
    <cellStyle name="_Model_RAB_MRSK_svod_NADB.JNVLS.APTEKA.2011(v1.3.3)" xfId="167"/>
    <cellStyle name="_Model_RAB_MRSK_svod_NADB.JNVLS.APTEKA.2011(v1.3.3)_46TE.2011(v1.0)" xfId="168"/>
    <cellStyle name="_Model_RAB_MRSK_svod_NADB.JNVLS.APTEKA.2011(v1.3.3)_INDEX.STATION.2012(v1.0)_" xfId="169"/>
    <cellStyle name="_Model_RAB_MRSK_svod_NADB.JNVLS.APTEKA.2011(v1.3.3)_INDEX.STATION.2012(v2.0)" xfId="170"/>
    <cellStyle name="_Model_RAB_MRSK_svod_NADB.JNVLS.APTEKA.2011(v1.3.3)_INDEX.STATION.2012(v2.1)" xfId="171"/>
    <cellStyle name="_Model_RAB_MRSK_svod_NADB.JNVLS.APTEKA.2011(v1.3.3)_TEPLO.PREDEL.2012.M(v1.1)_test" xfId="172"/>
    <cellStyle name="_Model_RAB_MRSK_svod_NADB.JNVLS.APTEKA.2011(v1.3.4)" xfId="173"/>
    <cellStyle name="_Model_RAB_MRSK_svod_NADB.JNVLS.APTEKA.2011(v1.3.4)_46TE.2011(v1.0)" xfId="174"/>
    <cellStyle name="_Model_RAB_MRSK_svod_NADB.JNVLS.APTEKA.2011(v1.3.4)_INDEX.STATION.2012(v1.0)_" xfId="175"/>
    <cellStyle name="_Model_RAB_MRSK_svod_NADB.JNVLS.APTEKA.2011(v1.3.4)_INDEX.STATION.2012(v2.0)" xfId="176"/>
    <cellStyle name="_Model_RAB_MRSK_svod_NADB.JNVLS.APTEKA.2011(v1.3.4)_INDEX.STATION.2012(v2.1)" xfId="177"/>
    <cellStyle name="_Model_RAB_MRSK_svod_NADB.JNVLS.APTEKA.2011(v1.3.4)_TEPLO.PREDEL.2012.M(v1.1)_test" xfId="178"/>
    <cellStyle name="_Model_RAB_MRSK_svod_PASSPORT.TEPLO.PROIZV(v2.1)" xfId="179"/>
    <cellStyle name="_Model_RAB_MRSK_svod_PASSPORT.TEPLO.SETI(v1.0)" xfId="180"/>
    <cellStyle name="_Model_RAB_MRSK_svod_PR.PROG.WARM.NOTCOMBI.2012.2.16_v1.4(04.04.11) " xfId="181"/>
    <cellStyle name="_Model_RAB_MRSK_svod_PREDEL.JKH.UTV.2011(v1.0.1)" xfId="182"/>
    <cellStyle name="_Model_RAB_MRSK_svod_PREDEL.JKH.UTV.2011(v1.0.1)_46TE.2011(v1.0)" xfId="183"/>
    <cellStyle name="_Model_RAB_MRSK_svod_PREDEL.JKH.UTV.2011(v1.0.1)_INDEX.STATION.2012(v1.0)_" xfId="184"/>
    <cellStyle name="_Model_RAB_MRSK_svod_PREDEL.JKH.UTV.2011(v1.0.1)_INDEX.STATION.2012(v2.0)" xfId="185"/>
    <cellStyle name="_Model_RAB_MRSK_svod_PREDEL.JKH.UTV.2011(v1.0.1)_INDEX.STATION.2012(v2.1)" xfId="186"/>
    <cellStyle name="_Model_RAB_MRSK_svod_PREDEL.JKH.UTV.2011(v1.0.1)_TEPLO.PREDEL.2012.M(v1.1)_test" xfId="187"/>
    <cellStyle name="_Model_RAB_MRSK_svod_PREDEL.JKH.UTV.2011(v1.1)" xfId="188"/>
    <cellStyle name="_Model_RAB_MRSK_svod_REP.BLR.2012(v1.0)" xfId="189"/>
    <cellStyle name="_Model_RAB_MRSK_svod_TEPLO.PREDEL.2012.M(v1.1)" xfId="190"/>
    <cellStyle name="_Model_RAB_MRSK_svod_TEST.TEMPLATE" xfId="191"/>
    <cellStyle name="_Model_RAB_MRSK_svod_UPDATE.46EE.2011.TO.1.1" xfId="192"/>
    <cellStyle name="_Model_RAB_MRSK_svod_UPDATE.46TE.2011.TO.1.1" xfId="193"/>
    <cellStyle name="_Model_RAB_MRSK_svod_UPDATE.46TE.2011.TO.1.2" xfId="194"/>
    <cellStyle name="_Model_RAB_MRSK_svod_UPDATE.BALANCE.WARM.2011YEAR.TO.1.1" xfId="195"/>
    <cellStyle name="_Model_RAB_MRSK_svod_UPDATE.BALANCE.WARM.2011YEAR.TO.1.1_46TE.2011(v1.0)" xfId="196"/>
    <cellStyle name="_Model_RAB_MRSK_svod_UPDATE.BALANCE.WARM.2011YEAR.TO.1.1_INDEX.STATION.2012(v1.0)_" xfId="197"/>
    <cellStyle name="_Model_RAB_MRSK_svod_UPDATE.BALANCE.WARM.2011YEAR.TO.1.1_INDEX.STATION.2012(v2.0)" xfId="198"/>
    <cellStyle name="_Model_RAB_MRSK_svod_UPDATE.BALANCE.WARM.2011YEAR.TO.1.1_INDEX.STATION.2012(v2.1)" xfId="199"/>
    <cellStyle name="_Model_RAB_MRSK_svod_UPDATE.BALANCE.WARM.2011YEAR.TO.1.1_OREP.KU.2011.MONTHLY.02(v1.1)" xfId="200"/>
    <cellStyle name="_Model_RAB_MRSK_svod_UPDATE.BALANCE.WARM.2011YEAR.TO.1.1_TEPLO.PREDEL.2012.M(v1.1)_test" xfId="201"/>
    <cellStyle name="_Model_RAB_MRSK_svod_UPDATE.NADB.JNVLS.APTEKA.2011.TO.1.3.4" xfId="202"/>
    <cellStyle name="_Model_RAB_MRSK_svod_Книга2_PR.PROG.WARM.NOTCOMBI.2012.2.16_v1.4(04.04.11) " xfId="203"/>
    <cellStyle name="_Model_RAB_MRSK_svod_Передача 2011_с макросом" xfId="204"/>
    <cellStyle name="_Model_RAB_MRSK_svod_реестр объектов ЕНЭС" xfId="205"/>
    <cellStyle name="_NF3x00" xfId="206"/>
    <cellStyle name="_NF7x-5x00" xfId="207"/>
    <cellStyle name="_Plug" xfId="208"/>
    <cellStyle name="_Plug_4DNS.UPDATE.EXAMPLE" xfId="209"/>
    <cellStyle name="_Price Lanit 300501" xfId="210"/>
    <cellStyle name="_RAB Астрахань послед. 26.03.10" xfId="211"/>
    <cellStyle name="_RAB Астрахань послед. 26.03.10_Лист1" xfId="212"/>
    <cellStyle name="_RAB с 2010 года" xfId="213"/>
    <cellStyle name="_Rombo 130801" xfId="214"/>
    <cellStyle name="_RP-2000" xfId="215"/>
    <cellStyle name="_stock_1306m1" xfId="216"/>
    <cellStyle name="_Svedlov" xfId="217"/>
    <cellStyle name="_Svedlov_ВЭС_010107" xfId="218"/>
    <cellStyle name="_Svedlov_НТЭС 01-01-2007" xfId="219"/>
    <cellStyle name="_SZNP - Eqiuty Roll" xfId="220"/>
    <cellStyle name="_SZNP - rasshifrovki-002000-333" xfId="221"/>
    <cellStyle name="_SZNP - TRS-092000" xfId="222"/>
    <cellStyle name="_tipogr_end" xfId="223"/>
    <cellStyle name="_TP" xfId="224"/>
    <cellStyle name="_TPopt" xfId="225"/>
    <cellStyle name="_tset.net.2008" xfId="226"/>
    <cellStyle name="_Агафонов ЛИЗИНГ 19 сентября" xfId="227"/>
    <cellStyle name="_Аморт+коэф1 08 04 08" xfId="228"/>
    <cellStyle name="_Анализ КТП_регионы" xfId="229"/>
    <cellStyle name="_Анализ КТП_регионы_Аморт+коэф1 08 04 08" xfId="230"/>
    <cellStyle name="_Анализ КТП_регионы_ДУИ_РИТ" xfId="231"/>
    <cellStyle name="_Анализ КТП_регионы_ДУИ_РИТ2" xfId="232"/>
    <cellStyle name="_Анализ КТП_регионы_ИспАппарат" xfId="233"/>
    <cellStyle name="_Анализ КТП_регионы_СЭС_010107" xfId="234"/>
    <cellStyle name="_Анализ КТП_регионы_ТАЛ ЭС 01_01_2007" xfId="235"/>
    <cellStyle name="_Анализ_231207-3 (2)" xfId="236"/>
    <cellStyle name="_АТФ_2011-2015_240510" xfId="237"/>
    <cellStyle name="_Бюджет2006_ПОКАЗАТЕЛИ СВОДНЫЕ" xfId="238"/>
    <cellStyle name="_в отчет" xfId="239"/>
    <cellStyle name="_Владимирэнерго 3+2+2" xfId="240"/>
    <cellStyle name="_ВО ОП ТЭС-ОТ- 2007" xfId="241"/>
    <cellStyle name="_ВО ОП ТЭС-ОТ- 2007_Новая инструкция1_фст" xfId="242"/>
    <cellStyle name="_Волгоград" xfId="243"/>
    <cellStyle name="_Волгоград Модель_RAB  ( опер.утв.2009, со сглаж.6,2%)" xfId="244"/>
    <cellStyle name="_Волгоград Модель_RAB ( опер.утв.2009) 6,2 БС" xfId="245"/>
    <cellStyle name="_Волгоград_Лист1" xfId="246"/>
    <cellStyle name="_ВФ ОАО ТЭС-ОТ- 2009" xfId="247"/>
    <cellStyle name="_ВФ ОАО ТЭС-ОТ- 2009_Новая инструкция1_фст" xfId="248"/>
    <cellStyle name="_выпадающие доходы от снижения ПО (1)" xfId="249"/>
    <cellStyle name="_выпадающие доходы от снижения ПО (1)_Лист1" xfId="250"/>
    <cellStyle name="_выручка по присоединениям2" xfId="251"/>
    <cellStyle name="_выручка по присоединениям2_Новая инструкция1_фст" xfId="252"/>
    <cellStyle name="_выручка по присоединениям2_реестр объектов ЕНЭС" xfId="253"/>
    <cellStyle name="_Дефицит Выручки-2010" xfId="254"/>
    <cellStyle name="_Договор аренды ЯЭ с разбивкой" xfId="255"/>
    <cellStyle name="_Договор аренды ЯЭ с разбивкой_Новая инструкция1_фст" xfId="256"/>
    <cellStyle name="_ДПН на 3 кв - короткий" xfId="257"/>
    <cellStyle name="_ЕИАС" xfId="258"/>
    <cellStyle name="_Затратный СШГЭС  14 11 2004" xfId="259"/>
    <cellStyle name="_Защита ФЗП" xfId="260"/>
    <cellStyle name="_Заявка Тестова  СКОРРЕКТИРОВАННАЯ" xfId="261"/>
    <cellStyle name="_Инвест программа" xfId="262"/>
    <cellStyle name="_Индексация исторических затрат" xfId="263"/>
    <cellStyle name="_ИНФОРМАЦИЯ ПО ДОГОВОРАМ ЛИЗИНГА" xfId="264"/>
    <cellStyle name="_ИНФОРМАЦИЯ ПО ДОГОВОРАМ ЛИЗИНГА 19 мая" xfId="265"/>
    <cellStyle name="_ИНФОРМАЦИЯ ПО ДОГОВОРАМ ЛИЗИНГА 27.04.071" xfId="266"/>
    <cellStyle name="_ИНФОРМАЦИЯ ПО ДОГОВОРАМ ЛИЗИНГА1" xfId="267"/>
    <cellStyle name="_ИП 17032006" xfId="268"/>
    <cellStyle name="_ИП СО 2006-2010 отпр 22 01 07" xfId="269"/>
    <cellStyle name="_ИП Ставропольэнерго 2006-2010 210807" xfId="270"/>
    <cellStyle name="_ИП ФСК 10_10_07 куцанкиной" xfId="271"/>
    <cellStyle name="_ИП ФСК на 2008-2012 17 12 071" xfId="272"/>
    <cellStyle name="_ИПР ЧЭ 2008 г." xfId="273"/>
    <cellStyle name="_Исходные данные для модели" xfId="274"/>
    <cellStyle name="_Исходные данные для модели_Лист1" xfId="275"/>
    <cellStyle name="_Исходные данные для модели_Новая инструкция1_фст" xfId="276"/>
    <cellStyle name="_Исходные данные для модели_реестр объектов ЕНЭС" xfId="277"/>
    <cellStyle name="_калмыкия 2010" xfId="278"/>
    <cellStyle name="_Кап.вложения - табл 6.2.5" xfId="279"/>
    <cellStyle name="_капитализация 2006 _4аа" xfId="280"/>
    <cellStyle name="_КЗ свыше 3 лет" xfId="281"/>
    <cellStyle name="_КЗ свыше 3 лет_Шаблон по расчету тарифов методом RAB на 2011" xfId="282"/>
    <cellStyle name="_Кировэнерго Заявка в РСТ 27 04 09 новые МУ1" xfId="283"/>
    <cellStyle name="_Книга1" xfId="284"/>
    <cellStyle name="_Книга1 2" xfId="285"/>
    <cellStyle name="_Книга1_Калмэнерго" xfId="286"/>
    <cellStyle name="_Книга1_Копия АРМ_БП_РСК_V10 0_20100213" xfId="287"/>
    <cellStyle name="_Книга1_Копия АРМ_БП_РСК_V10 0_20100213 2" xfId="288"/>
    <cellStyle name="_Книга1_Копия АРМ_БП_РСК_V10 0_20100213_Калмэнерго" xfId="289"/>
    <cellStyle name="_Книга1_Расширенный формат после совещания 2610" xfId="290"/>
    <cellStyle name="_Книга2" xfId="291"/>
    <cellStyle name="_Книга4" xfId="292"/>
    <cellStyle name="_Конечный вариант КАП ВЛОЖ на ПРИС по 4 филиалам (741 829 из 11 000 руб) без 1 и 2 кв и впу 14_06 на общую 2 772 млрд" xfId="293"/>
    <cellStyle name="_Консолидация-2008-проект-new" xfId="294"/>
    <cellStyle name="_Копия RAB_КЭ_с тарифными решениями 2010 (2) (2)" xfId="295"/>
    <cellStyle name="_Копия Выпадающиерасходы за 2007 на 2009 год (ПОСЛЕДНИЙ) (2)" xfId="296"/>
    <cellStyle name="_Копия Модель_2 2 3_МРСК СК  в регионы 131009 с коррект по СтавФ 21 10 09 11111" xfId="297"/>
    <cellStyle name="_Копия Модель_RAB_Калмэнерго_рост10 (опер на уровне утв 2009 со сглаж )" xfId="298"/>
    <cellStyle name="_Копия Прил 2(Показатели ИП)" xfId="299"/>
    <cellStyle name="_Копия Программа первоочередных мер_(правка 18 05 06 Усаров_2А_3)" xfId="300"/>
    <cellStyle name="_Копия Свод все сети+" xfId="301"/>
    <cellStyle name="_Копия формы для ФСК" xfId="302"/>
    <cellStyle name="_Коррект 2009 формула16" xfId="303"/>
    <cellStyle name="_Коррект 2009 формула16_Лист1" xfId="304"/>
    <cellStyle name="_Корректировка НВВ 2011 АЭ" xfId="305"/>
    <cellStyle name="_Кубань НВВ (2)" xfId="306"/>
    <cellStyle name="_Кубань НВВ (2)_Лист1" xfId="307"/>
    <cellStyle name="_ЛИЗИНГ" xfId="308"/>
    <cellStyle name="_Лизинг 1кв 2008г 6пр" xfId="309"/>
    <cellStyle name="_ЛИЗИНГ Агафонов 15.01.08" xfId="310"/>
    <cellStyle name="_Лизинг справка по забалансу 3 апрель" xfId="311"/>
    <cellStyle name="_Лист1" xfId="312"/>
    <cellStyle name="_Лист1 (2)" xfId="313"/>
    <cellStyle name="_Лист4" xfId="314"/>
    <cellStyle name="_Макет_Итоговый лист по анализу ИПР" xfId="315"/>
    <cellStyle name="_меню по ТП (2)" xfId="316"/>
    <cellStyle name="_МОДЕЛЬ_1 (2)" xfId="317"/>
    <cellStyle name="_МОДЕЛЬ_1 (2) 2" xfId="318"/>
    <cellStyle name="_МОДЕЛЬ_1 (2) 2_OREP.KU.2011.MONTHLY.02(v0.1)" xfId="319"/>
    <cellStyle name="_МОДЕЛЬ_1 (2) 2_OREP.KU.2011.MONTHLY.02(v0.4)" xfId="320"/>
    <cellStyle name="_МОДЕЛЬ_1 (2) 2_OREP.KU.2011.MONTHLY.11(v1.4)" xfId="321"/>
    <cellStyle name="_МОДЕЛЬ_1 (2) 2_UPDATE.OREP.KU.2011.MONTHLY.02.TO.1.2" xfId="322"/>
    <cellStyle name="_МОДЕЛЬ_1 (2) 3" xfId="323"/>
    <cellStyle name="_МОДЕЛЬ_1 (2)_46EE.2011(v1.0)" xfId="324"/>
    <cellStyle name="_МОДЕЛЬ_1 (2)_46EE.2011(v1.0)_46TE.2011(v1.0)" xfId="325"/>
    <cellStyle name="_МОДЕЛЬ_1 (2)_46EE.2011(v1.0)_INDEX.STATION.2012(v1.0)_" xfId="326"/>
    <cellStyle name="_МОДЕЛЬ_1 (2)_46EE.2011(v1.0)_INDEX.STATION.2012(v2.0)" xfId="327"/>
    <cellStyle name="_МОДЕЛЬ_1 (2)_46EE.2011(v1.0)_INDEX.STATION.2012(v2.1)" xfId="328"/>
    <cellStyle name="_МОДЕЛЬ_1 (2)_46EE.2011(v1.0)_TEPLO.PREDEL.2012.M(v1.1)_test" xfId="329"/>
    <cellStyle name="_МОДЕЛЬ_1 (2)_46EE.2011(v1.2)" xfId="330"/>
    <cellStyle name="_МОДЕЛЬ_1 (2)_46EP.2011(v2.0)" xfId="331"/>
    <cellStyle name="_МОДЕЛЬ_1 (2)_46EP.2012(v0.1)" xfId="332"/>
    <cellStyle name="_МОДЕЛЬ_1 (2)_46TE.2011(v1.0)" xfId="333"/>
    <cellStyle name="_МОДЕЛЬ_1 (2)_4DNS.UPDATE.EXAMPLE" xfId="334"/>
    <cellStyle name="_МОДЕЛЬ_1 (2)_ARMRAZR" xfId="335"/>
    <cellStyle name="_МОДЕЛЬ_1 (2)_BALANCE.WARM.2010.FACT(v1.0)" xfId="336"/>
    <cellStyle name="_МОДЕЛЬ_1 (2)_BALANCE.WARM.2010.PLAN" xfId="337"/>
    <cellStyle name="_МОДЕЛЬ_1 (2)_BALANCE.WARM.2011YEAR(v0.7)" xfId="338"/>
    <cellStyle name="_МОДЕЛЬ_1 (2)_BALANCE.WARM.2011YEAR.NEW.UPDATE.SCHEME" xfId="339"/>
    <cellStyle name="_МОДЕЛЬ_1 (2)_CALC.NORMATIV.KU(v0.2)" xfId="340"/>
    <cellStyle name="_МОДЕЛЬ_1 (2)_EE.2REK.P2011.4.78(v0.3)" xfId="341"/>
    <cellStyle name="_МОДЕЛЬ_1 (2)_FORM910.2012(v1.1)" xfId="342"/>
    <cellStyle name="_МОДЕЛЬ_1 (2)_INVEST.EE.PLAN.4.78(v0.1)" xfId="343"/>
    <cellStyle name="_МОДЕЛЬ_1 (2)_INVEST.EE.PLAN.4.78(v0.3)" xfId="344"/>
    <cellStyle name="_МОДЕЛЬ_1 (2)_INVEST.EE.PLAN.4.78(v1.0)" xfId="345"/>
    <cellStyle name="_МОДЕЛЬ_1 (2)_INVEST.EE.PLAN.4.78(v1.0)_PASSPORT.TEPLO.PROIZV(v2.0)" xfId="346"/>
    <cellStyle name="_МОДЕЛЬ_1 (2)_INVEST.PLAN.4.78(v0.1)" xfId="347"/>
    <cellStyle name="_МОДЕЛЬ_1 (2)_INVEST.WARM.PLAN.4.78(v0.1)" xfId="348"/>
    <cellStyle name="_МОДЕЛЬ_1 (2)_INVEST_WARM_PLAN" xfId="349"/>
    <cellStyle name="_МОДЕЛЬ_1 (2)_NADB.JNVLP.APTEKA.2012(v1.0)_21_02_12" xfId="350"/>
    <cellStyle name="_МОДЕЛЬ_1 (2)_NADB.JNVLS.APTEKA.2011(v1.3.3)" xfId="351"/>
    <cellStyle name="_МОДЕЛЬ_1 (2)_NADB.JNVLS.APTEKA.2011(v1.3.3)_46TE.2011(v1.0)" xfId="352"/>
    <cellStyle name="_МОДЕЛЬ_1 (2)_NADB.JNVLS.APTEKA.2011(v1.3.3)_INDEX.STATION.2012(v1.0)_" xfId="353"/>
    <cellStyle name="_МОДЕЛЬ_1 (2)_NADB.JNVLS.APTEKA.2011(v1.3.3)_INDEX.STATION.2012(v2.0)" xfId="354"/>
    <cellStyle name="_МОДЕЛЬ_1 (2)_NADB.JNVLS.APTEKA.2011(v1.3.3)_INDEX.STATION.2012(v2.1)" xfId="355"/>
    <cellStyle name="_МОДЕЛЬ_1 (2)_NADB.JNVLS.APTEKA.2011(v1.3.3)_TEPLO.PREDEL.2012.M(v1.1)_test" xfId="356"/>
    <cellStyle name="_МОДЕЛЬ_1 (2)_NADB.JNVLS.APTEKA.2011(v1.3.4)" xfId="357"/>
    <cellStyle name="_МОДЕЛЬ_1 (2)_NADB.JNVLS.APTEKA.2011(v1.3.4)_46TE.2011(v1.0)" xfId="358"/>
    <cellStyle name="_МОДЕЛЬ_1 (2)_NADB.JNVLS.APTEKA.2011(v1.3.4)_INDEX.STATION.2012(v1.0)_" xfId="359"/>
    <cellStyle name="_МОДЕЛЬ_1 (2)_NADB.JNVLS.APTEKA.2011(v1.3.4)_INDEX.STATION.2012(v2.0)" xfId="360"/>
    <cellStyle name="_МОДЕЛЬ_1 (2)_NADB.JNVLS.APTEKA.2011(v1.3.4)_INDEX.STATION.2012(v2.1)" xfId="361"/>
    <cellStyle name="_МОДЕЛЬ_1 (2)_NADB.JNVLS.APTEKA.2011(v1.3.4)_TEPLO.PREDEL.2012.M(v1.1)_test" xfId="362"/>
    <cellStyle name="_МОДЕЛЬ_1 (2)_PASSPORT.TEPLO.PROIZV(v2.1)" xfId="363"/>
    <cellStyle name="_МОДЕЛЬ_1 (2)_PASSPORT.TEPLO.SETI(v1.0)" xfId="364"/>
    <cellStyle name="_МОДЕЛЬ_1 (2)_PR.PROG.WARM.NOTCOMBI.2012.2.16_v1.4(04.04.11) " xfId="365"/>
    <cellStyle name="_МОДЕЛЬ_1 (2)_PREDEL.JKH.UTV.2011(v1.0.1)" xfId="366"/>
    <cellStyle name="_МОДЕЛЬ_1 (2)_PREDEL.JKH.UTV.2011(v1.0.1)_46TE.2011(v1.0)" xfId="367"/>
    <cellStyle name="_МОДЕЛЬ_1 (2)_PREDEL.JKH.UTV.2011(v1.0.1)_INDEX.STATION.2012(v1.0)_" xfId="368"/>
    <cellStyle name="_МОДЕЛЬ_1 (2)_PREDEL.JKH.UTV.2011(v1.0.1)_INDEX.STATION.2012(v2.0)" xfId="369"/>
    <cellStyle name="_МОДЕЛЬ_1 (2)_PREDEL.JKH.UTV.2011(v1.0.1)_INDEX.STATION.2012(v2.1)" xfId="370"/>
    <cellStyle name="_МОДЕЛЬ_1 (2)_PREDEL.JKH.UTV.2011(v1.0.1)_TEPLO.PREDEL.2012.M(v1.1)_test" xfId="371"/>
    <cellStyle name="_МОДЕЛЬ_1 (2)_PREDEL.JKH.UTV.2011(v1.1)" xfId="372"/>
    <cellStyle name="_МОДЕЛЬ_1 (2)_REP.BLR.2012(v1.0)" xfId="373"/>
    <cellStyle name="_МОДЕЛЬ_1 (2)_TEPLO.PREDEL.2012.M(v1.1)" xfId="374"/>
    <cellStyle name="_МОДЕЛЬ_1 (2)_TEST.TEMPLATE" xfId="375"/>
    <cellStyle name="_МОДЕЛЬ_1 (2)_UPDATE.46EE.2011.TO.1.1" xfId="376"/>
    <cellStyle name="_МОДЕЛЬ_1 (2)_UPDATE.46TE.2011.TO.1.1" xfId="377"/>
    <cellStyle name="_МОДЕЛЬ_1 (2)_UPDATE.46TE.2011.TO.1.2" xfId="378"/>
    <cellStyle name="_МОДЕЛЬ_1 (2)_UPDATE.BALANCE.WARM.2011YEAR.TO.1.1" xfId="379"/>
    <cellStyle name="_МОДЕЛЬ_1 (2)_UPDATE.BALANCE.WARM.2011YEAR.TO.1.1_46TE.2011(v1.0)" xfId="380"/>
    <cellStyle name="_МОДЕЛЬ_1 (2)_UPDATE.BALANCE.WARM.2011YEAR.TO.1.1_INDEX.STATION.2012(v1.0)_" xfId="381"/>
    <cellStyle name="_МОДЕЛЬ_1 (2)_UPDATE.BALANCE.WARM.2011YEAR.TO.1.1_INDEX.STATION.2012(v2.0)" xfId="382"/>
    <cellStyle name="_МОДЕЛЬ_1 (2)_UPDATE.BALANCE.WARM.2011YEAR.TO.1.1_INDEX.STATION.2012(v2.1)" xfId="383"/>
    <cellStyle name="_МОДЕЛЬ_1 (2)_UPDATE.BALANCE.WARM.2011YEAR.TO.1.1_OREP.KU.2011.MONTHLY.02(v1.1)" xfId="384"/>
    <cellStyle name="_МОДЕЛЬ_1 (2)_UPDATE.BALANCE.WARM.2011YEAR.TO.1.1_TEPLO.PREDEL.2012.M(v1.1)_test" xfId="385"/>
    <cellStyle name="_МОДЕЛЬ_1 (2)_UPDATE.NADB.JNVLS.APTEKA.2011.TO.1.3.4" xfId="386"/>
    <cellStyle name="_МОДЕЛЬ_1 (2)_Книга2_PR.PROG.WARM.NOTCOMBI.2012.2.16_v1.4(04.04.11) " xfId="387"/>
    <cellStyle name="_МОДЕЛЬ_1 (2)_Передача 2011_с макросом" xfId="388"/>
    <cellStyle name="_Модель_1.4.2" xfId="389"/>
    <cellStyle name="_Модель_2.1" xfId="390"/>
    <cellStyle name="_Модель_RAB (формат 08032009)" xfId="391"/>
    <cellStyle name="_МОЭСК" xfId="392"/>
    <cellStyle name="_НВВ 2007-2009 (2)" xfId="393"/>
    <cellStyle name="_НВВ 2007-2009 (3)" xfId="394"/>
    <cellStyle name="_НВВ 2009 постатейно свод по филиалам_09_02_09" xfId="395"/>
    <cellStyle name="_НВВ 2009 постатейно свод по филиалам_09_02_09_Лист1" xfId="396"/>
    <cellStyle name="_НВВ 2009 постатейно свод по филиалам_09_02_09_Новая инструкция1_фст" xfId="397"/>
    <cellStyle name="_НВВ 2009 постатейно свод по филиалам_для Валентина" xfId="398"/>
    <cellStyle name="_НВВ 2009 постатейно свод по филиалам_для Валентина_Лист1" xfId="399"/>
    <cellStyle name="_НВВ 2009 постатейно свод по филиалам_для Валентина_Новая инструкция1_фст" xfId="400"/>
    <cellStyle name="_ОКС - программа кап.стройки" xfId="401"/>
    <cellStyle name="_Омск" xfId="402"/>
    <cellStyle name="_Омск_Новая инструкция1_фст" xfId="403"/>
    <cellStyle name="_Омск_реестр объектов ЕНЭС" xfId="404"/>
    <cellStyle name="_Оплата труда в тарифе 2007 для ПЭО" xfId="405"/>
    <cellStyle name="_оплата труда в тарифе 2007 для ПЭО (финплан)" xfId="406"/>
    <cellStyle name="_ОТ ИД 2009" xfId="407"/>
    <cellStyle name="_ОТ ИД 2009_Новая инструкция1_фст" xfId="408"/>
    <cellStyle name="_П 1.3, 1.4, 1.5." xfId="409"/>
    <cellStyle name="_п.1.6_2007_гран_4%" xfId="410"/>
    <cellStyle name="_П1.16.3_2008-2011 (1)" xfId="411"/>
    <cellStyle name="_П1.17" xfId="412"/>
    <cellStyle name="_П1.17.1" xfId="413"/>
    <cellStyle name="_П1.17.1_1" xfId="414"/>
    <cellStyle name="_Параметры для расчета критериев перехода RAB" xfId="415"/>
    <cellStyle name="_Передача 2005_отпр в РЭК_сентябрь2005" xfId="416"/>
    <cellStyle name="_план 2006 Тюменьэнерго ОФ" xfId="417"/>
    <cellStyle name="_План 2007 г (1)" xfId="418"/>
    <cellStyle name="_план 2007 Тюменьэнерго" xfId="419"/>
    <cellStyle name="_План 2008 г( В1)" xfId="420"/>
    <cellStyle name="_План2009г н а   утв. в МРСК Владимирова" xfId="421"/>
    <cellStyle name="_Плановая выручка 2010-по  двум  договорам" xfId="422"/>
    <cellStyle name="_Плановая протяженность Января" xfId="423"/>
    <cellStyle name="_Плановая протяженность Января_Аморт+коэф1 08 04 08" xfId="424"/>
    <cellStyle name="_Плановая протяженность Января_ДУИ_РИТ" xfId="425"/>
    <cellStyle name="_Плановая протяженность Января_ДУИ_РИТ2" xfId="426"/>
    <cellStyle name="_Плановая протяженность Января_ИспАппарат" xfId="427"/>
    <cellStyle name="_Плановая протяженность Января_СЭС_010107" xfId="428"/>
    <cellStyle name="_Плановая протяженность Января_ТАЛ ЭС 01_01_2007" xfId="429"/>
    <cellStyle name="_повидовая 2009г.  (3553426)" xfId="430"/>
    <cellStyle name="_повидовая 2009г. факт 1 кв 2009" xfId="431"/>
    <cellStyle name="_повидовая 2010г." xfId="432"/>
    <cellStyle name="_ПОВИДОВАЯ кор 2009" xfId="433"/>
    <cellStyle name="_повидовая коррект 17.09.2009" xfId="434"/>
    <cellStyle name="_ПОВИДОВАЯ КОРРЕКТ 2009г" xfId="435"/>
    <cellStyle name="_ППР ОАО Свердловэнерго на 2007-2011 (от 18 09 07)(для правительства)" xfId="436"/>
    <cellStyle name="_пр 5 тариф RAB" xfId="437"/>
    <cellStyle name="_пр 5 тариф RAB 2" xfId="438"/>
    <cellStyle name="_пр 5 тариф RAB 2_OREP.KU.2011.MONTHLY.02(v0.1)" xfId="439"/>
    <cellStyle name="_пр 5 тариф RAB 2_OREP.KU.2011.MONTHLY.02(v0.4)" xfId="440"/>
    <cellStyle name="_пр 5 тариф RAB 2_OREP.KU.2011.MONTHLY.11(v1.4)" xfId="441"/>
    <cellStyle name="_пр 5 тариф RAB 2_UPDATE.OREP.KU.2011.MONTHLY.02.TO.1.2" xfId="442"/>
    <cellStyle name="_пр 5 тариф RAB 3" xfId="443"/>
    <cellStyle name="_пр 5 тариф RAB_46EE.2011(v1.0)" xfId="444"/>
    <cellStyle name="_пр 5 тариф RAB_46EE.2011(v1.0)_46TE.2011(v1.0)" xfId="445"/>
    <cellStyle name="_пр 5 тариф RAB_46EE.2011(v1.0)_INDEX.STATION.2012(v1.0)_" xfId="446"/>
    <cellStyle name="_пр 5 тариф RAB_46EE.2011(v1.0)_INDEX.STATION.2012(v2.0)" xfId="447"/>
    <cellStyle name="_пр 5 тариф RAB_46EE.2011(v1.0)_INDEX.STATION.2012(v2.1)" xfId="448"/>
    <cellStyle name="_пр 5 тариф RAB_46EE.2011(v1.0)_TEPLO.PREDEL.2012.M(v1.1)_test" xfId="449"/>
    <cellStyle name="_пр 5 тариф RAB_46EE.2011(v1.2)" xfId="450"/>
    <cellStyle name="_пр 5 тариф RAB_46EP.2011(v2.0)" xfId="451"/>
    <cellStyle name="_пр 5 тариф RAB_46EP.2012(v0.1)" xfId="452"/>
    <cellStyle name="_пр 5 тариф RAB_46TE.2011(v1.0)" xfId="453"/>
    <cellStyle name="_пр 5 тариф RAB_4DNS.UPDATE.EXAMPLE" xfId="454"/>
    <cellStyle name="_пр 5 тариф RAB_ARMRAZR" xfId="455"/>
    <cellStyle name="_пр 5 тариф RAB_BALANCE.WARM.2010.FACT(v1.0)" xfId="456"/>
    <cellStyle name="_пр 5 тариф RAB_BALANCE.WARM.2010.PLAN" xfId="457"/>
    <cellStyle name="_пр 5 тариф RAB_BALANCE.WARM.2011YEAR(v0.7)" xfId="458"/>
    <cellStyle name="_пр 5 тариф RAB_BALANCE.WARM.2011YEAR.NEW.UPDATE.SCHEME" xfId="459"/>
    <cellStyle name="_пр 5 тариф RAB_CALC.NORMATIV.KU(v0.2)" xfId="460"/>
    <cellStyle name="_пр 5 тариф RAB_EE.2REK.P2011.4.78(v0.3)" xfId="461"/>
    <cellStyle name="_пр 5 тариф RAB_FORM910.2012(v1.1)" xfId="462"/>
    <cellStyle name="_пр 5 тариф RAB_INVEST.EE.PLAN.4.78(v0.1)" xfId="463"/>
    <cellStyle name="_пр 5 тариф RAB_INVEST.EE.PLAN.4.78(v0.3)" xfId="464"/>
    <cellStyle name="_пр 5 тариф RAB_INVEST.EE.PLAN.4.78(v1.0)" xfId="465"/>
    <cellStyle name="_пр 5 тариф RAB_INVEST.EE.PLAN.4.78(v1.0)_PASSPORT.TEPLO.PROIZV(v2.0)" xfId="466"/>
    <cellStyle name="_пр 5 тариф RAB_INVEST.PLAN.4.78(v0.1)" xfId="467"/>
    <cellStyle name="_пр 5 тариф RAB_INVEST.WARM.PLAN.4.78(v0.1)" xfId="468"/>
    <cellStyle name="_пр 5 тариф RAB_INVEST_WARM_PLAN" xfId="469"/>
    <cellStyle name="_пр 5 тариф RAB_NADB.JNVLP.APTEKA.2012(v1.0)_21_02_12" xfId="470"/>
    <cellStyle name="_пр 5 тариф RAB_NADB.JNVLS.APTEKA.2011(v1.3.3)" xfId="471"/>
    <cellStyle name="_пр 5 тариф RAB_NADB.JNVLS.APTEKA.2011(v1.3.3)_46TE.2011(v1.0)" xfId="472"/>
    <cellStyle name="_пр 5 тариф RAB_NADB.JNVLS.APTEKA.2011(v1.3.3)_INDEX.STATION.2012(v1.0)_" xfId="473"/>
    <cellStyle name="_пр 5 тариф RAB_NADB.JNVLS.APTEKA.2011(v1.3.3)_INDEX.STATION.2012(v2.0)" xfId="474"/>
    <cellStyle name="_пр 5 тариф RAB_NADB.JNVLS.APTEKA.2011(v1.3.3)_INDEX.STATION.2012(v2.1)" xfId="475"/>
    <cellStyle name="_пр 5 тариф RAB_NADB.JNVLS.APTEKA.2011(v1.3.3)_TEPLO.PREDEL.2012.M(v1.1)_test" xfId="476"/>
    <cellStyle name="_пр 5 тариф RAB_NADB.JNVLS.APTEKA.2011(v1.3.4)" xfId="477"/>
    <cellStyle name="_пр 5 тариф RAB_NADB.JNVLS.APTEKA.2011(v1.3.4)_46TE.2011(v1.0)" xfId="478"/>
    <cellStyle name="_пр 5 тариф RAB_NADB.JNVLS.APTEKA.2011(v1.3.4)_INDEX.STATION.2012(v1.0)_" xfId="479"/>
    <cellStyle name="_пр 5 тариф RAB_NADB.JNVLS.APTEKA.2011(v1.3.4)_INDEX.STATION.2012(v2.0)" xfId="480"/>
    <cellStyle name="_пр 5 тариф RAB_NADB.JNVLS.APTEKA.2011(v1.3.4)_INDEX.STATION.2012(v2.1)" xfId="481"/>
    <cellStyle name="_пр 5 тариф RAB_NADB.JNVLS.APTEKA.2011(v1.3.4)_TEPLO.PREDEL.2012.M(v1.1)_test" xfId="482"/>
    <cellStyle name="_пр 5 тариф RAB_PASSPORT.TEPLO.PROIZV(v2.1)" xfId="483"/>
    <cellStyle name="_пр 5 тариф RAB_PASSPORT.TEPLO.SETI(v1.0)" xfId="484"/>
    <cellStyle name="_пр 5 тариф RAB_PR.PROG.WARM.NOTCOMBI.2012.2.16_v1.4(04.04.11) " xfId="485"/>
    <cellStyle name="_пр 5 тариф RAB_PREDEL.JKH.UTV.2011(v1.0.1)" xfId="486"/>
    <cellStyle name="_пр 5 тариф RAB_PREDEL.JKH.UTV.2011(v1.0.1)_46TE.2011(v1.0)" xfId="487"/>
    <cellStyle name="_пр 5 тариф RAB_PREDEL.JKH.UTV.2011(v1.0.1)_INDEX.STATION.2012(v1.0)_" xfId="488"/>
    <cellStyle name="_пр 5 тариф RAB_PREDEL.JKH.UTV.2011(v1.0.1)_INDEX.STATION.2012(v2.0)" xfId="489"/>
    <cellStyle name="_пр 5 тариф RAB_PREDEL.JKH.UTV.2011(v1.0.1)_INDEX.STATION.2012(v2.1)" xfId="490"/>
    <cellStyle name="_пр 5 тариф RAB_PREDEL.JKH.UTV.2011(v1.0.1)_TEPLO.PREDEL.2012.M(v1.1)_test" xfId="491"/>
    <cellStyle name="_пр 5 тариф RAB_PREDEL.JKH.UTV.2011(v1.1)" xfId="492"/>
    <cellStyle name="_пр 5 тариф RAB_REP.BLR.2012(v1.0)" xfId="493"/>
    <cellStyle name="_пр 5 тариф RAB_TEPLO.PREDEL.2012.M(v1.1)" xfId="494"/>
    <cellStyle name="_пр 5 тариф RAB_TEST.TEMPLATE" xfId="495"/>
    <cellStyle name="_пр 5 тариф RAB_UPDATE.46EE.2011.TO.1.1" xfId="496"/>
    <cellStyle name="_пр 5 тариф RAB_UPDATE.46TE.2011.TO.1.1" xfId="497"/>
    <cellStyle name="_пр 5 тариф RAB_UPDATE.46TE.2011.TO.1.2" xfId="498"/>
    <cellStyle name="_пр 5 тариф RAB_UPDATE.BALANCE.WARM.2011YEAR.TO.1.1" xfId="499"/>
    <cellStyle name="_пр 5 тариф RAB_UPDATE.BALANCE.WARM.2011YEAR.TO.1.1_46TE.2011(v1.0)" xfId="500"/>
    <cellStyle name="_пр 5 тариф RAB_UPDATE.BALANCE.WARM.2011YEAR.TO.1.1_INDEX.STATION.2012(v1.0)_" xfId="501"/>
    <cellStyle name="_пр 5 тариф RAB_UPDATE.BALANCE.WARM.2011YEAR.TO.1.1_INDEX.STATION.2012(v2.0)" xfId="502"/>
    <cellStyle name="_пр 5 тариф RAB_UPDATE.BALANCE.WARM.2011YEAR.TO.1.1_INDEX.STATION.2012(v2.1)" xfId="503"/>
    <cellStyle name="_пр 5 тариф RAB_UPDATE.BALANCE.WARM.2011YEAR.TO.1.1_OREP.KU.2011.MONTHLY.02(v1.1)" xfId="504"/>
    <cellStyle name="_пр 5 тариф RAB_UPDATE.BALANCE.WARM.2011YEAR.TO.1.1_TEPLO.PREDEL.2012.M(v1.1)_test" xfId="505"/>
    <cellStyle name="_пр 5 тариф RAB_UPDATE.NADB.JNVLS.APTEKA.2011.TO.1.3.4" xfId="506"/>
    <cellStyle name="_пр 5 тариф RAB_Книга2_PR.PROG.WARM.NOTCOMBI.2012.2.16_v1.4(04.04.11) " xfId="507"/>
    <cellStyle name="_пр 5 тариф RAB_Передача 2011_с макросом" xfId="508"/>
    <cellStyle name="_Предельные уровни тарифов Ставропольский край  21.10.09" xfId="509"/>
    <cellStyle name="_Предожение _ДБП_2009 г ( согласованные БП)  (2)" xfId="510"/>
    <cellStyle name="_Предожение _ДБП_2009 г ( согласованные БП)  (2)_Новая инструкция1_фст" xfId="511"/>
    <cellStyle name="_Предожение _ДБП_2009 г ( согласованные БП)  (2)_реестр объектов ЕНЭС" xfId="512"/>
    <cellStyle name="_Предполагаем везти" xfId="513"/>
    <cellStyle name="_Приведенная НВВ 2011" xfId="514"/>
    <cellStyle name="_Приведенная НВВ 2011_Лист1" xfId="515"/>
    <cellStyle name="_Прил 1 2006" xfId="516"/>
    <cellStyle name="_Прил 3-3.2 Статьи сметы затрат и расход из приб КЭН" xfId="517"/>
    <cellStyle name="_Прил.6 отчет1 квартал  2008" xfId="518"/>
    <cellStyle name="_Прил_1а_2009_11.09_к служебной" xfId="519"/>
    <cellStyle name="_Прил1 ИП 2007 последний" xfId="520"/>
    <cellStyle name="_Прил1-1 (МГИ) (Дубинину) 22 01 07" xfId="521"/>
    <cellStyle name="_Прилож.1, 2008 г 9мес Лена" xfId="522"/>
    <cellStyle name="_Прилож.1, 2008 г В 6(21)прибыль" xfId="523"/>
    <cellStyle name="_Прилож.7 отчет 1 кв 2008" xfId="524"/>
    <cellStyle name="_Приложение 1 план" xfId="525"/>
    <cellStyle name="_Приложение 2 (4)" xfId="526"/>
    <cellStyle name="_Приложение 2 0806 факт" xfId="527"/>
    <cellStyle name="_Приложение 2,3-3.2" xfId="528"/>
    <cellStyle name="_Приложение 6 НОВАЯ ФОРМА" xfId="529"/>
    <cellStyle name="_Приложение 6 отчет 3 кв 2008г. с лизингом 10 10 2008" xfId="530"/>
    <cellStyle name="_Приложение МТС-3-КС" xfId="531"/>
    <cellStyle name="_Приложение МТС-3-КС_Новая инструкция1_фст" xfId="532"/>
    <cellStyle name="_Приложение МТС-3-КС_реестр объектов ЕНЭС" xfId="533"/>
    <cellStyle name="_Приложение_6 отчет 2кв 2008  9 мес уточ" xfId="534"/>
    <cellStyle name="_Приложение_7 отчет 1 кв 2008 ОАО РЭ" xfId="535"/>
    <cellStyle name="_Приложение7а новое  на 2006 год" xfId="536"/>
    <cellStyle name="_Приложение-МТС--2-1" xfId="537"/>
    <cellStyle name="_Приложение-МТС--2-1_Новая инструкция1_фст" xfId="538"/>
    <cellStyle name="_Приложение-МТС--2-1_реестр объектов ЕНЭС" xfId="539"/>
    <cellStyle name="_Приложения 1_4кприказу_филиала_31_03_11" xfId="540"/>
    <cellStyle name="_ПРОГРАММ РСТ 4" xfId="541"/>
    <cellStyle name="_ПРОГРАММ РСТ 7" xfId="542"/>
    <cellStyle name="_Программа СО 7-09 для СД от 29 марта" xfId="543"/>
    <cellStyle name="_Производств-е показатели ЮНГ на 2005 на 49700 для согласования" xfId="544"/>
    <cellStyle name="_Производств-е показатели ЮНГ на 2005 на 49700 для согласования_Аморт+коэф1 08 04 08" xfId="545"/>
    <cellStyle name="_Производств-е показатели ЮНГ на 2005 на 49700 для согласования_ДУИ_РИТ" xfId="546"/>
    <cellStyle name="_Производств-е показатели ЮНГ на 2005 на 49700 для согласования_ДУИ_РИТ2" xfId="547"/>
    <cellStyle name="_Производств-е показатели ЮНГ на 2005 на 49700 для согласования_ИспАппарат" xfId="548"/>
    <cellStyle name="_Производств-е показатели ЮНГ на 2005 на 49700 для согласования_СЭС_010107" xfId="549"/>
    <cellStyle name="_Производств-е показатели ЮНГ на 2005 на 49700 для согласования_ТАЛ ЭС 01_01_2007" xfId="550"/>
    <cellStyle name="_Раздел Е Лизинг 2008" xfId="551"/>
    <cellStyle name="_Расчет 0,4 кВ" xfId="552"/>
    <cellStyle name="_Расчет RAB_22072008" xfId="553"/>
    <cellStyle name="_Расчет RAB_22072008 2" xfId="554"/>
    <cellStyle name="_Расчет RAB_22072008 2_OREP.KU.2011.MONTHLY.02(v0.1)" xfId="555"/>
    <cellStyle name="_Расчет RAB_22072008 2_OREP.KU.2011.MONTHLY.02(v0.4)" xfId="556"/>
    <cellStyle name="_Расчет RAB_22072008 2_OREP.KU.2011.MONTHLY.11(v1.4)" xfId="557"/>
    <cellStyle name="_Расчет RAB_22072008 2_UPDATE.OREP.KU.2011.MONTHLY.02.TO.1.2" xfId="558"/>
    <cellStyle name="_Расчет RAB_22072008 3" xfId="559"/>
    <cellStyle name="_Расчет RAB_22072008_46EE.2011(v1.0)" xfId="560"/>
    <cellStyle name="_Расчет RAB_22072008_46EE.2011(v1.0)_46TE.2011(v1.0)" xfId="561"/>
    <cellStyle name="_Расчет RAB_22072008_46EE.2011(v1.0)_INDEX.STATION.2012(v1.0)_" xfId="562"/>
    <cellStyle name="_Расчет RAB_22072008_46EE.2011(v1.0)_INDEX.STATION.2012(v2.0)" xfId="563"/>
    <cellStyle name="_Расчет RAB_22072008_46EE.2011(v1.0)_INDEX.STATION.2012(v2.1)" xfId="564"/>
    <cellStyle name="_Расчет RAB_22072008_46EE.2011(v1.0)_TEPLO.PREDEL.2012.M(v1.1)_test" xfId="565"/>
    <cellStyle name="_Расчет RAB_22072008_46EE.2011(v1.2)" xfId="566"/>
    <cellStyle name="_Расчет RAB_22072008_46EP.2011(v2.0)" xfId="567"/>
    <cellStyle name="_Расчет RAB_22072008_46EP.2012(v0.1)" xfId="568"/>
    <cellStyle name="_Расчет RAB_22072008_46TE.2011(v1.0)" xfId="569"/>
    <cellStyle name="_Расчет RAB_22072008_4DNS.UPDATE.EXAMPLE" xfId="570"/>
    <cellStyle name="_Расчет RAB_22072008_ARMRAZR" xfId="571"/>
    <cellStyle name="_Расчет RAB_22072008_BALANCE.WARM.2010.FACT(v1.0)" xfId="572"/>
    <cellStyle name="_Расчет RAB_22072008_BALANCE.WARM.2010.PLAN" xfId="573"/>
    <cellStyle name="_Расчет RAB_22072008_BALANCE.WARM.2011YEAR(v0.7)" xfId="574"/>
    <cellStyle name="_Расчет RAB_22072008_BALANCE.WARM.2011YEAR.NEW.UPDATE.SCHEME" xfId="575"/>
    <cellStyle name="_Расчет RAB_22072008_CALC.NORMATIV.KU(v0.2)" xfId="576"/>
    <cellStyle name="_Расчет RAB_22072008_EE.2REK.P2011.4.78(v0.3)" xfId="577"/>
    <cellStyle name="_Расчет RAB_22072008_FORM910.2012(v1.1)" xfId="578"/>
    <cellStyle name="_Расчет RAB_22072008_INVEST.EE.PLAN.4.78(v0.1)" xfId="579"/>
    <cellStyle name="_Расчет RAB_22072008_INVEST.EE.PLAN.4.78(v0.3)" xfId="580"/>
    <cellStyle name="_Расчет RAB_22072008_INVEST.EE.PLAN.4.78(v1.0)" xfId="581"/>
    <cellStyle name="_Расчет RAB_22072008_INVEST.EE.PLAN.4.78(v1.0)_PASSPORT.TEPLO.PROIZV(v2.0)" xfId="582"/>
    <cellStyle name="_Расчет RAB_22072008_INVEST.PLAN.4.78(v0.1)" xfId="583"/>
    <cellStyle name="_Расчет RAB_22072008_INVEST.WARM.PLAN.4.78(v0.1)" xfId="584"/>
    <cellStyle name="_Расчет RAB_22072008_INVEST_WARM_PLAN" xfId="585"/>
    <cellStyle name="_Расчет RAB_22072008_NADB.JNVLP.APTEKA.2012(v1.0)_21_02_12" xfId="586"/>
    <cellStyle name="_Расчет RAB_22072008_NADB.JNVLS.APTEKA.2011(v1.3.3)" xfId="587"/>
    <cellStyle name="_Расчет RAB_22072008_NADB.JNVLS.APTEKA.2011(v1.3.3)_46TE.2011(v1.0)" xfId="588"/>
    <cellStyle name="_Расчет RAB_22072008_NADB.JNVLS.APTEKA.2011(v1.3.3)_INDEX.STATION.2012(v1.0)_" xfId="589"/>
    <cellStyle name="_Расчет RAB_22072008_NADB.JNVLS.APTEKA.2011(v1.3.3)_INDEX.STATION.2012(v2.0)" xfId="590"/>
    <cellStyle name="_Расчет RAB_22072008_NADB.JNVLS.APTEKA.2011(v1.3.3)_INDEX.STATION.2012(v2.1)" xfId="591"/>
    <cellStyle name="_Расчет RAB_22072008_NADB.JNVLS.APTEKA.2011(v1.3.3)_TEPLO.PREDEL.2012.M(v1.1)_test" xfId="592"/>
    <cellStyle name="_Расчет RAB_22072008_NADB.JNVLS.APTEKA.2011(v1.3.4)" xfId="593"/>
    <cellStyle name="_Расчет RAB_22072008_NADB.JNVLS.APTEKA.2011(v1.3.4)_46TE.2011(v1.0)" xfId="594"/>
    <cellStyle name="_Расчет RAB_22072008_NADB.JNVLS.APTEKA.2011(v1.3.4)_INDEX.STATION.2012(v1.0)_" xfId="595"/>
    <cellStyle name="_Расчет RAB_22072008_NADB.JNVLS.APTEKA.2011(v1.3.4)_INDEX.STATION.2012(v2.0)" xfId="596"/>
    <cellStyle name="_Расчет RAB_22072008_NADB.JNVLS.APTEKA.2011(v1.3.4)_INDEX.STATION.2012(v2.1)" xfId="597"/>
    <cellStyle name="_Расчет RAB_22072008_NADB.JNVLS.APTEKA.2011(v1.3.4)_TEPLO.PREDEL.2012.M(v1.1)_test" xfId="598"/>
    <cellStyle name="_Расчет RAB_22072008_PASSPORT.TEPLO.PROIZV(v2.1)" xfId="599"/>
    <cellStyle name="_Расчет RAB_22072008_PASSPORT.TEPLO.SETI(v1.0)" xfId="600"/>
    <cellStyle name="_Расчет RAB_22072008_PR.PROG.WARM.NOTCOMBI.2012.2.16_v1.4(04.04.11) " xfId="601"/>
    <cellStyle name="_Расчет RAB_22072008_PREDEL.JKH.UTV.2011(v1.0.1)" xfId="602"/>
    <cellStyle name="_Расчет RAB_22072008_PREDEL.JKH.UTV.2011(v1.0.1)_46TE.2011(v1.0)" xfId="603"/>
    <cellStyle name="_Расчет RAB_22072008_PREDEL.JKH.UTV.2011(v1.0.1)_INDEX.STATION.2012(v1.0)_" xfId="604"/>
    <cellStyle name="_Расчет RAB_22072008_PREDEL.JKH.UTV.2011(v1.0.1)_INDEX.STATION.2012(v2.0)" xfId="605"/>
    <cellStyle name="_Расчет RAB_22072008_PREDEL.JKH.UTV.2011(v1.0.1)_INDEX.STATION.2012(v2.1)" xfId="606"/>
    <cellStyle name="_Расчет RAB_22072008_PREDEL.JKH.UTV.2011(v1.0.1)_TEPLO.PREDEL.2012.M(v1.1)_test" xfId="607"/>
    <cellStyle name="_Расчет RAB_22072008_PREDEL.JKH.UTV.2011(v1.1)" xfId="608"/>
    <cellStyle name="_Расчет RAB_22072008_REP.BLR.2012(v1.0)" xfId="609"/>
    <cellStyle name="_Расчет RAB_22072008_TEPLO.PREDEL.2012.M(v1.1)" xfId="610"/>
    <cellStyle name="_Расчет RAB_22072008_TEST.TEMPLATE" xfId="611"/>
    <cellStyle name="_Расчет RAB_22072008_UPDATE.46EE.2011.TO.1.1" xfId="612"/>
    <cellStyle name="_Расчет RAB_22072008_UPDATE.46TE.2011.TO.1.1" xfId="613"/>
    <cellStyle name="_Расчет RAB_22072008_UPDATE.46TE.2011.TO.1.2" xfId="614"/>
    <cellStyle name="_Расчет RAB_22072008_UPDATE.BALANCE.WARM.2011YEAR.TO.1.1" xfId="615"/>
    <cellStyle name="_Расчет RAB_22072008_UPDATE.BALANCE.WARM.2011YEAR.TO.1.1_46TE.2011(v1.0)" xfId="616"/>
    <cellStyle name="_Расчет RAB_22072008_UPDATE.BALANCE.WARM.2011YEAR.TO.1.1_INDEX.STATION.2012(v1.0)_" xfId="617"/>
    <cellStyle name="_Расчет RAB_22072008_UPDATE.BALANCE.WARM.2011YEAR.TO.1.1_INDEX.STATION.2012(v2.0)" xfId="618"/>
    <cellStyle name="_Расчет RAB_22072008_UPDATE.BALANCE.WARM.2011YEAR.TO.1.1_INDEX.STATION.2012(v2.1)" xfId="619"/>
    <cellStyle name="_Расчет RAB_22072008_UPDATE.BALANCE.WARM.2011YEAR.TO.1.1_OREP.KU.2011.MONTHLY.02(v1.1)" xfId="620"/>
    <cellStyle name="_Расчет RAB_22072008_UPDATE.BALANCE.WARM.2011YEAR.TO.1.1_TEPLO.PREDEL.2012.M(v1.1)_test" xfId="621"/>
    <cellStyle name="_Расчет RAB_22072008_UPDATE.NADB.JNVLS.APTEKA.2011.TO.1.3.4" xfId="622"/>
    <cellStyle name="_Расчет RAB_22072008_Книга2_PR.PROG.WARM.NOTCOMBI.2012.2.16_v1.4(04.04.11) " xfId="623"/>
    <cellStyle name="_Расчет RAB_22072008_Передача 2011_с макросом" xfId="624"/>
    <cellStyle name="_Расчет RAB_22072008_реестр объектов ЕНЭС" xfId="625"/>
    <cellStyle name="_Расчет RAB_Лен и МОЭСК_с 2010 года_14.04.2009_со сглаж_version 3.0_без ФСК" xfId="626"/>
    <cellStyle name="_Расчет RAB_Лен и МОЭСК_с 2010 года_14.04.2009_со сглаж_version 3.0_без ФСК 2" xfId="627"/>
    <cellStyle name="_Расчет RAB_Лен и МОЭСК_с 2010 года_14.04.2009_со сглаж_version 3.0_без ФСК 2_OREP.KU.2011.MONTHLY.02(v0.1)" xfId="628"/>
    <cellStyle name="_Расчет RAB_Лен и МОЭСК_с 2010 года_14.04.2009_со сглаж_version 3.0_без ФСК 2_OREP.KU.2011.MONTHLY.02(v0.4)" xfId="629"/>
    <cellStyle name="_Расчет RAB_Лен и МОЭСК_с 2010 года_14.04.2009_со сглаж_version 3.0_без ФСК 2_OREP.KU.2011.MONTHLY.11(v1.4)" xfId="630"/>
    <cellStyle name="_Расчет RAB_Лен и МОЭСК_с 2010 года_14.04.2009_со сглаж_version 3.0_без ФСК 2_UPDATE.OREP.KU.2011.MONTHLY.02.TO.1.2" xfId="631"/>
    <cellStyle name="_Расчет RAB_Лен и МОЭСК_с 2010 года_14.04.2009_со сглаж_version 3.0_без ФСК 3" xfId="632"/>
    <cellStyle name="_Расчет RAB_Лен и МОЭСК_с 2010 года_14.04.2009_со сглаж_version 3.0_без ФСК_46EE.2011(v1.0)" xfId="633"/>
    <cellStyle name="_Расчет RAB_Лен и МОЭСК_с 2010 года_14.04.2009_со сглаж_version 3.0_без ФСК_46EE.2011(v1.0)_46TE.2011(v1.0)" xfId="634"/>
    <cellStyle name="_Расчет RAB_Лен и МОЭСК_с 2010 года_14.04.2009_со сглаж_version 3.0_без ФСК_46EE.2011(v1.0)_INDEX.STATION.2012(v1.0)_" xfId="635"/>
    <cellStyle name="_Расчет RAB_Лен и МОЭСК_с 2010 года_14.04.2009_со сглаж_version 3.0_без ФСК_46EE.2011(v1.0)_INDEX.STATION.2012(v2.0)" xfId="636"/>
    <cellStyle name="_Расчет RAB_Лен и МОЭСК_с 2010 года_14.04.2009_со сглаж_version 3.0_без ФСК_46EE.2011(v1.0)_INDEX.STATION.2012(v2.1)" xfId="637"/>
    <cellStyle name="_Расчет RAB_Лен и МОЭСК_с 2010 года_14.04.2009_со сглаж_version 3.0_без ФСК_46EE.2011(v1.0)_TEPLO.PREDEL.2012.M(v1.1)_test" xfId="638"/>
    <cellStyle name="_Расчет RAB_Лен и МОЭСК_с 2010 года_14.04.2009_со сглаж_version 3.0_без ФСК_46EE.2011(v1.2)" xfId="639"/>
    <cellStyle name="_Расчет RAB_Лен и МОЭСК_с 2010 года_14.04.2009_со сглаж_version 3.0_без ФСК_46EP.2011(v2.0)" xfId="640"/>
    <cellStyle name="_Расчет RAB_Лен и МОЭСК_с 2010 года_14.04.2009_со сглаж_version 3.0_без ФСК_46EP.2012(v0.1)" xfId="641"/>
    <cellStyle name="_Расчет RAB_Лен и МОЭСК_с 2010 года_14.04.2009_со сглаж_version 3.0_без ФСК_46TE.2011(v1.0)" xfId="642"/>
    <cellStyle name="_Расчет RAB_Лен и МОЭСК_с 2010 года_14.04.2009_со сглаж_version 3.0_без ФСК_4DNS.UPDATE.EXAMPLE" xfId="643"/>
    <cellStyle name="_Расчет RAB_Лен и МОЭСК_с 2010 года_14.04.2009_со сглаж_version 3.0_без ФСК_ARMRAZR" xfId="644"/>
    <cellStyle name="_Расчет RAB_Лен и МОЭСК_с 2010 года_14.04.2009_со сглаж_version 3.0_без ФСК_BALANCE.WARM.2010.FACT(v1.0)" xfId="645"/>
    <cellStyle name="_Расчет RAB_Лен и МОЭСК_с 2010 года_14.04.2009_со сглаж_version 3.0_без ФСК_BALANCE.WARM.2010.PLAN" xfId="646"/>
    <cellStyle name="_Расчет RAB_Лен и МОЭСК_с 2010 года_14.04.2009_со сглаж_version 3.0_без ФСК_BALANCE.WARM.2011YEAR(v0.7)" xfId="647"/>
    <cellStyle name="_Расчет RAB_Лен и МОЭСК_с 2010 года_14.04.2009_со сглаж_version 3.0_без ФСК_BALANCE.WARM.2011YEAR.NEW.UPDATE.SCHEME" xfId="648"/>
    <cellStyle name="_Расчет RAB_Лен и МОЭСК_с 2010 года_14.04.2009_со сглаж_version 3.0_без ФСК_CALC.NORMATIV.KU(v0.2)" xfId="649"/>
    <cellStyle name="_Расчет RAB_Лен и МОЭСК_с 2010 года_14.04.2009_со сглаж_version 3.0_без ФСК_EE.2REK.P2011.4.78(v0.3)" xfId="650"/>
    <cellStyle name="_Расчет RAB_Лен и МОЭСК_с 2010 года_14.04.2009_со сглаж_version 3.0_без ФСК_FORM910.2012(v1.1)" xfId="651"/>
    <cellStyle name="_Расчет RAB_Лен и МОЭСК_с 2010 года_14.04.2009_со сглаж_version 3.0_без ФСК_INVEST.EE.PLAN.4.78(v0.1)" xfId="652"/>
    <cellStyle name="_Расчет RAB_Лен и МОЭСК_с 2010 года_14.04.2009_со сглаж_version 3.0_без ФСК_INVEST.EE.PLAN.4.78(v0.3)" xfId="653"/>
    <cellStyle name="_Расчет RAB_Лен и МОЭСК_с 2010 года_14.04.2009_со сглаж_version 3.0_без ФСК_INVEST.EE.PLAN.4.78(v1.0)" xfId="654"/>
    <cellStyle name="_Расчет RAB_Лен и МОЭСК_с 2010 года_14.04.2009_со сглаж_version 3.0_без ФСК_INVEST.EE.PLAN.4.78(v1.0)_PASSPORT.TEPLO.PROIZV(v2.0)" xfId="655"/>
    <cellStyle name="_Расчет RAB_Лен и МОЭСК_с 2010 года_14.04.2009_со сглаж_version 3.0_без ФСК_INVEST.PLAN.4.78(v0.1)" xfId="656"/>
    <cellStyle name="_Расчет RAB_Лен и МОЭСК_с 2010 года_14.04.2009_со сглаж_version 3.0_без ФСК_INVEST.WARM.PLAN.4.78(v0.1)" xfId="657"/>
    <cellStyle name="_Расчет RAB_Лен и МОЭСК_с 2010 года_14.04.2009_со сглаж_version 3.0_без ФСК_INVEST_WARM_PLAN" xfId="658"/>
    <cellStyle name="_Расчет RAB_Лен и МОЭСК_с 2010 года_14.04.2009_со сглаж_version 3.0_без ФСК_NADB.JNVLP.APTEKA.2012(v1.0)_21_02_12" xfId="659"/>
    <cellStyle name="_Расчет RAB_Лен и МОЭСК_с 2010 года_14.04.2009_со сглаж_version 3.0_без ФСК_NADB.JNVLS.APTEKA.2011(v1.3.3)" xfId="660"/>
    <cellStyle name="_Расчет RAB_Лен и МОЭСК_с 2010 года_14.04.2009_со сглаж_version 3.0_без ФСК_NADB.JNVLS.APTEKA.2011(v1.3.3)_46TE.2011(v1.0)" xfId="661"/>
    <cellStyle name="_Расчет RAB_Лен и МОЭСК_с 2010 года_14.04.2009_со сглаж_version 3.0_без ФСК_NADB.JNVLS.APTEKA.2011(v1.3.3)_INDEX.STATION.2012(v1.0)_" xfId="662"/>
    <cellStyle name="_Расчет RAB_Лен и МОЭСК_с 2010 года_14.04.2009_со сглаж_version 3.0_без ФСК_NADB.JNVLS.APTEKA.2011(v1.3.3)_INDEX.STATION.2012(v2.0)" xfId="663"/>
    <cellStyle name="_Расчет RAB_Лен и МОЭСК_с 2010 года_14.04.2009_со сглаж_version 3.0_без ФСК_NADB.JNVLS.APTEKA.2011(v1.3.3)_INDEX.STATION.2012(v2.1)" xfId="664"/>
    <cellStyle name="_Расчет RAB_Лен и МОЭСК_с 2010 года_14.04.2009_со сглаж_version 3.0_без ФСК_NADB.JNVLS.APTEKA.2011(v1.3.3)_TEPLO.PREDEL.2012.M(v1.1)_test" xfId="665"/>
    <cellStyle name="_Расчет RAB_Лен и МОЭСК_с 2010 года_14.04.2009_со сглаж_version 3.0_без ФСК_NADB.JNVLS.APTEKA.2011(v1.3.4)" xfId="666"/>
    <cellStyle name="_Расчет RAB_Лен и МОЭСК_с 2010 года_14.04.2009_со сглаж_version 3.0_без ФСК_NADB.JNVLS.APTEKA.2011(v1.3.4)_46TE.2011(v1.0)" xfId="667"/>
    <cellStyle name="_Расчет RAB_Лен и МОЭСК_с 2010 года_14.04.2009_со сглаж_version 3.0_без ФСК_NADB.JNVLS.APTEKA.2011(v1.3.4)_INDEX.STATION.2012(v1.0)_" xfId="668"/>
    <cellStyle name="_Расчет RAB_Лен и МОЭСК_с 2010 года_14.04.2009_со сглаж_version 3.0_без ФСК_NADB.JNVLS.APTEKA.2011(v1.3.4)_INDEX.STATION.2012(v2.0)" xfId="669"/>
    <cellStyle name="_Расчет RAB_Лен и МОЭСК_с 2010 года_14.04.2009_со сглаж_version 3.0_без ФСК_NADB.JNVLS.APTEKA.2011(v1.3.4)_INDEX.STATION.2012(v2.1)" xfId="670"/>
    <cellStyle name="_Расчет RAB_Лен и МОЭСК_с 2010 года_14.04.2009_со сглаж_version 3.0_без ФСК_NADB.JNVLS.APTEKA.2011(v1.3.4)_TEPLO.PREDEL.2012.M(v1.1)_test" xfId="671"/>
    <cellStyle name="_Расчет RAB_Лен и МОЭСК_с 2010 года_14.04.2009_со сглаж_version 3.0_без ФСК_PASSPORT.TEPLO.PROIZV(v2.1)" xfId="672"/>
    <cellStyle name="_Расчет RAB_Лен и МОЭСК_с 2010 года_14.04.2009_со сглаж_version 3.0_без ФСК_PASSPORT.TEPLO.SETI(v1.0)" xfId="673"/>
    <cellStyle name="_Расчет RAB_Лен и МОЭСК_с 2010 года_14.04.2009_со сглаж_version 3.0_без ФСК_PR.PROG.WARM.NOTCOMBI.2012.2.16_v1.4(04.04.11) " xfId="674"/>
    <cellStyle name="_Расчет RAB_Лен и МОЭСК_с 2010 года_14.04.2009_со сглаж_version 3.0_без ФСК_PREDEL.JKH.UTV.2011(v1.0.1)" xfId="675"/>
    <cellStyle name="_Расчет RAB_Лен и МОЭСК_с 2010 года_14.04.2009_со сглаж_version 3.0_без ФСК_PREDEL.JKH.UTV.2011(v1.0.1)_46TE.2011(v1.0)" xfId="676"/>
    <cellStyle name="_Расчет RAB_Лен и МОЭСК_с 2010 года_14.04.2009_со сглаж_version 3.0_без ФСК_PREDEL.JKH.UTV.2011(v1.0.1)_INDEX.STATION.2012(v1.0)_" xfId="677"/>
    <cellStyle name="_Расчет RAB_Лен и МОЭСК_с 2010 года_14.04.2009_со сглаж_version 3.0_без ФСК_PREDEL.JKH.UTV.2011(v1.0.1)_INDEX.STATION.2012(v2.0)" xfId="678"/>
    <cellStyle name="_Расчет RAB_Лен и МОЭСК_с 2010 года_14.04.2009_со сглаж_version 3.0_без ФСК_PREDEL.JKH.UTV.2011(v1.0.1)_INDEX.STATION.2012(v2.1)" xfId="679"/>
    <cellStyle name="_Расчет RAB_Лен и МОЭСК_с 2010 года_14.04.2009_со сглаж_version 3.0_без ФСК_PREDEL.JKH.UTV.2011(v1.0.1)_TEPLO.PREDEL.2012.M(v1.1)_test" xfId="680"/>
    <cellStyle name="_Расчет RAB_Лен и МОЭСК_с 2010 года_14.04.2009_со сглаж_version 3.0_без ФСК_PREDEL.JKH.UTV.2011(v1.1)" xfId="681"/>
    <cellStyle name="_Расчет RAB_Лен и МОЭСК_с 2010 года_14.04.2009_со сглаж_version 3.0_без ФСК_REP.BLR.2012(v1.0)" xfId="682"/>
    <cellStyle name="_Расчет RAB_Лен и МОЭСК_с 2010 года_14.04.2009_со сглаж_version 3.0_без ФСК_TEPLO.PREDEL.2012.M(v1.1)" xfId="683"/>
    <cellStyle name="_Расчет RAB_Лен и МОЭСК_с 2010 года_14.04.2009_со сглаж_version 3.0_без ФСК_TEST.TEMPLATE" xfId="684"/>
    <cellStyle name="_Расчет RAB_Лен и МОЭСК_с 2010 года_14.04.2009_со сглаж_version 3.0_без ФСК_UPDATE.46EE.2011.TO.1.1" xfId="685"/>
    <cellStyle name="_Расчет RAB_Лен и МОЭСК_с 2010 года_14.04.2009_со сглаж_version 3.0_без ФСК_UPDATE.46TE.2011.TO.1.1" xfId="686"/>
    <cellStyle name="_Расчет RAB_Лен и МОЭСК_с 2010 года_14.04.2009_со сглаж_version 3.0_без ФСК_UPDATE.46TE.2011.TO.1.2" xfId="687"/>
    <cellStyle name="_Расчет RAB_Лен и МОЭСК_с 2010 года_14.04.2009_со сглаж_version 3.0_без ФСК_UPDATE.BALANCE.WARM.2011YEAR.TO.1.1" xfId="688"/>
    <cellStyle name="_Расчет RAB_Лен и МОЭСК_с 2010 года_14.04.2009_со сглаж_version 3.0_без ФСК_UPDATE.BALANCE.WARM.2011YEAR.TO.1.1_46TE.2011(v1.0)" xfId="689"/>
    <cellStyle name="_Расчет RAB_Лен и МОЭСК_с 2010 года_14.04.2009_со сглаж_version 3.0_без ФСК_UPDATE.BALANCE.WARM.2011YEAR.TO.1.1_INDEX.STATION.2012(v1.0)_" xfId="690"/>
    <cellStyle name="_Расчет RAB_Лен и МОЭСК_с 2010 года_14.04.2009_со сглаж_version 3.0_без ФСК_UPDATE.BALANCE.WARM.2011YEAR.TO.1.1_INDEX.STATION.2012(v2.0)" xfId="691"/>
    <cellStyle name="_Расчет RAB_Лен и МОЭСК_с 2010 года_14.04.2009_со сглаж_version 3.0_без ФСК_UPDATE.BALANCE.WARM.2011YEAR.TO.1.1_INDEX.STATION.2012(v2.1)" xfId="692"/>
    <cellStyle name="_Расчет RAB_Лен и МОЭСК_с 2010 года_14.04.2009_со сглаж_version 3.0_без ФСК_UPDATE.BALANCE.WARM.2011YEAR.TO.1.1_OREP.KU.2011.MONTHLY.02(v1.1)" xfId="693"/>
    <cellStyle name="_Расчет RAB_Лен и МОЭСК_с 2010 года_14.04.2009_со сглаж_version 3.0_без ФСК_UPDATE.BALANCE.WARM.2011YEAR.TO.1.1_TEPLO.PREDEL.2012.M(v1.1)_test" xfId="694"/>
    <cellStyle name="_Расчет RAB_Лен и МОЭСК_с 2010 года_14.04.2009_со сглаж_version 3.0_без ФСК_UPDATE.NADB.JNVLS.APTEKA.2011.TO.1.3.4" xfId="695"/>
    <cellStyle name="_Расчет RAB_Лен и МОЭСК_с 2010 года_14.04.2009_со сглаж_version 3.0_без ФСК_Книга2_PR.PROG.WARM.NOTCOMBI.2012.2.16_v1.4(04.04.11) " xfId="696"/>
    <cellStyle name="_Расчет RAB_Лен и МОЭСК_с 2010 года_14.04.2009_со сглаж_version 3.0_без ФСК_Передача 2011_с макросом" xfId="697"/>
    <cellStyle name="_Расчет RAB_Лен и МОЭСК_с 2010 года_14.04.2009_со сглаж_version 3.0_без ФСК_реестр объектов ЕНЭС" xfId="698"/>
    <cellStyle name="_Расчет амортизации-ОТПРАВКА" xfId="699"/>
    <cellStyle name="_Расчет ВВ подстанций" xfId="700"/>
    <cellStyle name="_Расчет ВЛ таб.формата 12 рыба" xfId="701"/>
    <cellStyle name="_Расчет ВЛ таб.формата 12 рыба_Аморт+коэф1 08 04 08" xfId="702"/>
    <cellStyle name="_Расчет ВЛ таб.формата 12 рыба_ДУИ_РИТ" xfId="703"/>
    <cellStyle name="_Расчет ВЛ таб.формата 12 рыба_ДУИ_РИТ2" xfId="704"/>
    <cellStyle name="_Расчет ВЛ таб.формата 12 рыба_ИспАппарат" xfId="705"/>
    <cellStyle name="_Расчет ВЛ таб.формата 12 рыба_СЭС_010107" xfId="706"/>
    <cellStyle name="_Расчет ВЛ таб.формата 12 рыба_ТАЛ ЭС 01_01_2007" xfId="707"/>
    <cellStyle name="_расчет для выпадающих" xfId="708"/>
    <cellStyle name="_расчет КЭ по предельнику" xfId="709"/>
    <cellStyle name="_Расчет ожидаемой выручки 2010" xfId="710"/>
    <cellStyle name="_Расчет по RAB корректировка НВВ 2011 АЭ" xfId="711"/>
    <cellStyle name="_Расчет по RAB корректировка НВВ 2011 АЭ 2" xfId="712"/>
    <cellStyle name="_Расчет по RAB корректировка НВВ 2011 АЭ_Лист1" xfId="713"/>
    <cellStyle name="_Расчет под  Заключение-Самара" xfId="714"/>
    <cellStyle name="_Расчет тарифов на 2010 год (с учетом арендов. сетей)." xfId="715"/>
    <cellStyle name="_Расчет_конечные тарифы_2010г " xfId="716"/>
    <cellStyle name="_Расшифровка по приоритетам_МРСК 2" xfId="717"/>
    <cellStyle name="_расшифровки" xfId="718"/>
    <cellStyle name="_реестр" xfId="719"/>
    <cellStyle name="_реестр_Лист1" xfId="720"/>
    <cellStyle name="_Ростов НВВ на 2010-2014" xfId="721"/>
    <cellStyle name="_Ростов НВВ на 2010-2014_Лист1" xfId="722"/>
    <cellStyle name="_РТ СК-регионы 2010-2014 131009 (1)" xfId="723"/>
    <cellStyle name="_РТ СК-регионы 2010-2014 для Зел макета" xfId="724"/>
    <cellStyle name="_РЭ_RAB_продление_28_09_10 _новаяИПР" xfId="725"/>
    <cellStyle name="_РЭ_ИПР 2010-2012 БЕЗ ЗАЕМНЫХ СРЕДСТВ (27 07 2009) снижено ТП (БКС)" xfId="726"/>
    <cellStyle name="_Сб-macro 2020" xfId="727"/>
    <cellStyle name="_сбыты по Населению 2008 (данные РЭК)" xfId="728"/>
    <cellStyle name="_Свод по ИПР (2)" xfId="729"/>
    <cellStyle name="_Свод по ИПР (2)_Новая инструкция1_фст" xfId="730"/>
    <cellStyle name="_Свод по ИПР (2)_реестр объектов ЕНЭС" xfId="731"/>
    <cellStyle name="_Свод селектор_рассылка" xfId="732"/>
    <cellStyle name="_Сергееву_тех х-ки_18.11" xfId="733"/>
    <cellStyle name="_Склад к рассылке 22082000" xfId="734"/>
    <cellStyle name="_смета расходов по версии ФСТ от 26.09.06 - Звержанская" xfId="735"/>
    <cellStyle name="_СМЕТЫ 2005 2006 2007" xfId="736"/>
    <cellStyle name="_СО 2006-2010  Прил1-1 (Дубинину)" xfId="737"/>
    <cellStyle name="_Согласования_0810_final" xfId="738"/>
    <cellStyle name="_Согласования_0810_final_Лист1" xfId="739"/>
    <cellStyle name="_Справка по забалансу по лизингу" xfId="740"/>
    <cellStyle name="_Справочник затрат_ЛХ_20.10.05" xfId="741"/>
    <cellStyle name="_СтавФ_в Лист Согласования 06.10.09" xfId="742"/>
    <cellStyle name="_счета 2008 оплаченные в 2007г " xfId="743"/>
    <cellStyle name="_Табл П2-5 (вар18-10-2006)" xfId="744"/>
    <cellStyle name="_Таблица № П 1 20 3" xfId="745"/>
    <cellStyle name="_таблицы для расчетов28-04-08_2006-2009_прибыль корр_по ИА" xfId="746"/>
    <cellStyle name="_таблицы для расчетов28-04-08_2006-2009_прибыль корр_по ИА_Лист1" xfId="747"/>
    <cellStyle name="_таблицы для расчетов28-04-08_2006-2009_прибыль корр_по ИА_Новая инструкция1_фст" xfId="748"/>
    <cellStyle name="_таблицы для расчетов28-04-08_2006-2009_прибыль корр_по ИА_реестр объектов ЕНЭС" xfId="749"/>
    <cellStyle name="_таблицы для расчетов28-04-08_2006-2009с ИА" xfId="750"/>
    <cellStyle name="_таблицы для расчетов28-04-08_2006-2009с ИА_Лист1" xfId="751"/>
    <cellStyle name="_таблицы для расчетов28-04-08_2006-2009с ИА_Новая инструкция1_фст" xfId="752"/>
    <cellStyle name="_таблицы для расчетов28-04-08_2006-2009с ИА_реестр объектов ЕНЭС" xfId="753"/>
    <cellStyle name="_Тариф ИПР ИнФ 2010-2014" xfId="754"/>
    <cellStyle name="_Тариф ИПР КБФ 2010-2014" xfId="755"/>
    <cellStyle name="_Тариф ИПР КЧФ 2010-2014" xfId="756"/>
    <cellStyle name="_Тариф ИПР СОФ 2010-2014" xfId="757"/>
    <cellStyle name="_Удмуртэнерго 04 3+2+2" xfId="758"/>
    <cellStyle name="_Узлы учета_10.08" xfId="759"/>
    <cellStyle name="_Урал Отчёт за 2009 год (готовые форматы по  977)" xfId="760"/>
    <cellStyle name="_ФЗП ТАРИФ 2006 в РЭК 2 216" xfId="761"/>
    <cellStyle name="_Фина план на 2007 год (ФО)" xfId="762"/>
    <cellStyle name="_Форма 6  РТК.xls(отчет по Адр пр. ЛО)" xfId="763"/>
    <cellStyle name="_Форма 6  РТК.xls(отчет по Адр пр. ЛО)_Новая инструкция1_фст" xfId="764"/>
    <cellStyle name="_Форма 6  РТК.xls(отчет по Адр пр. ЛО)_реестр объектов ЕНЭС" xfId="765"/>
    <cellStyle name="_Форма исх." xfId="766"/>
    <cellStyle name="_форма П1.30 для УРТ" xfId="767"/>
    <cellStyle name="_Формат НВВ 2010 г (мой)" xfId="768"/>
    <cellStyle name="_Формат НВВ 2010_постатейно" xfId="769"/>
    <cellStyle name="_Формат НВВ 2011г." xfId="770"/>
    <cellStyle name="_Формат по выпадающим" xfId="771"/>
    <cellStyle name="_Формат разбивки по МРСК_РСК" xfId="772"/>
    <cellStyle name="_Формат разбивки по МРСК_РСК_Лист1" xfId="773"/>
    <cellStyle name="_Формат разбивки по МРСК_РСК_Новая инструкция1_фст" xfId="774"/>
    <cellStyle name="_Формат разбивки по МРСК_РСК_реестр объектов ЕНЭС" xfId="775"/>
    <cellStyle name="_Формат_для Согласования" xfId="776"/>
    <cellStyle name="_Формат_для Согласования_Лист1" xfId="777"/>
    <cellStyle name="_Формат_для Согласования_Новая инструкция1_фст" xfId="778"/>
    <cellStyle name="_Формат_Сводный для согласования" xfId="779"/>
    <cellStyle name="_Формат_Сводный для согласования_Лист1" xfId="780"/>
    <cellStyle name="_Формирование тарифа на 2010 год с замечаниями" xfId="781"/>
    <cellStyle name="_Формы № 1,2-1,2-2,4,5 ЭТС" xfId="782"/>
    <cellStyle name="_формы технические 1,2-1,2-2,4,5Vfinal" xfId="783"/>
    <cellStyle name="_ФП К" xfId="784"/>
    <cellStyle name="_ФП К_к ФСТ" xfId="785"/>
    <cellStyle name="_ФСТ-2007-отправка-сентябрь ИСТОЧНИКИ" xfId="786"/>
    <cellStyle name="_ХОЛДИНГ_МРСК_09 10 2008" xfId="787"/>
    <cellStyle name="_ХХХ Прил 2 Формы бюджетных документов 2007" xfId="788"/>
    <cellStyle name="_экон.форм-т ВО 1 с разбивкой" xfId="789"/>
    <cellStyle name="_экон.форм-т ВО 1 с разбивкой_Новая инструкция1_фст" xfId="790"/>
    <cellStyle name="’К‰Э [0.00]" xfId="791"/>
    <cellStyle name="”€ќђќ‘ћ‚›‰" xfId="792"/>
    <cellStyle name="”€ќђќ‘ћ‚›‰ 2" xfId="793"/>
    <cellStyle name="”€љ‘€ђћ‚ђќќ›‰" xfId="794"/>
    <cellStyle name="”€љ‘€ђћ‚ђќќ›‰ 2" xfId="795"/>
    <cellStyle name="”ќђќ‘ћ‚›‰" xfId="796"/>
    <cellStyle name="”ќђќ‘ћ‚›‰ 2" xfId="797"/>
    <cellStyle name="”ќђќ‘ћ‚›‰ 3" xfId="798"/>
    <cellStyle name="”ќђќ‘ћ‚›‰ 4" xfId="799"/>
    <cellStyle name="”ќђќ‘ћ‚›‰ 5" xfId="800"/>
    <cellStyle name="”ќђќ‘ћ‚›‰_Расчет критериев" xfId="801"/>
    <cellStyle name="”љ‘ђћ‚ђќќ›‰" xfId="802"/>
    <cellStyle name="”љ‘ђћ‚ђќќ›‰ 2" xfId="803"/>
    <cellStyle name="”љ‘ђћ‚ђќќ›‰ 3" xfId="804"/>
    <cellStyle name="”љ‘ђћ‚ђќќ›‰ 4" xfId="805"/>
    <cellStyle name="”љ‘ђћ‚ђќќ›‰ 5" xfId="806"/>
    <cellStyle name="”љ‘ђћ‚ђќќ›‰_Расчет критериев" xfId="807"/>
    <cellStyle name="„…ќ…†ќ›‰" xfId="808"/>
    <cellStyle name="„…ќ…†ќ›‰ 2" xfId="809"/>
    <cellStyle name="„…ќ…†ќ›‰ 3" xfId="810"/>
    <cellStyle name="„…ќ…†ќ›‰ 4" xfId="811"/>
    <cellStyle name="„…ќ…†ќ›‰ 5" xfId="812"/>
    <cellStyle name="„…ќ…†ќ›‰_Расчет критериев" xfId="813"/>
    <cellStyle name="„ђ’ђ" xfId="814"/>
    <cellStyle name="€’ћѓћ‚›‰" xfId="815"/>
    <cellStyle name="€’ћѓћ‚›‰ 2" xfId="816"/>
    <cellStyle name="‡ђѓћ‹ћ‚ћљ1" xfId="817"/>
    <cellStyle name="‡ђѓћ‹ћ‚ћљ1 2" xfId="818"/>
    <cellStyle name="‡ђѓћ‹ћ‚ћљ1 3" xfId="819"/>
    <cellStyle name="‡ђѓћ‹ћ‚ћљ1 4" xfId="820"/>
    <cellStyle name="‡ђѓћ‹ћ‚ћљ1 5" xfId="821"/>
    <cellStyle name="‡ђѓћ‹ћ‚ћљ1_Расчет критериев" xfId="822"/>
    <cellStyle name="‡ђѓћ‹ћ‚ћљ2" xfId="823"/>
    <cellStyle name="‡ђѓћ‹ћ‚ћљ2 2" xfId="824"/>
    <cellStyle name="‡ђѓћ‹ћ‚ћљ2 3" xfId="825"/>
    <cellStyle name="‡ђѓћ‹ћ‚ћљ2 4" xfId="826"/>
    <cellStyle name="‡ђѓћ‹ћ‚ћљ2 5" xfId="827"/>
    <cellStyle name="‡ђѓћ‹ћ‚ћљ2_Расчет критериев" xfId="828"/>
    <cellStyle name="’ћѓћ‚›‰" xfId="829"/>
    <cellStyle name="’ћѓћ‚›‰ 2" xfId="830"/>
    <cellStyle name="’ћѓћ‚›‰ 3" xfId="831"/>
    <cellStyle name="’ћѓћ‚›‰ 4" xfId="832"/>
    <cellStyle name="’ћѓћ‚›‰ 5" xfId="833"/>
    <cellStyle name="’ћѓћ‚›‰_Расчет критериев" xfId="834"/>
    <cellStyle name="0,00;0;" xfId="835"/>
    <cellStyle name="1Normal" xfId="836"/>
    <cellStyle name="1Outputbox1" xfId="837"/>
    <cellStyle name="1Outputbox2" xfId="838"/>
    <cellStyle name="1Outputheader" xfId="839"/>
    <cellStyle name="1Outputheader2" xfId="840"/>
    <cellStyle name="1Outputsubtitle" xfId="841"/>
    <cellStyle name="1Outputtitle" xfId="842"/>
    <cellStyle name="1Profileheader" xfId="843"/>
    <cellStyle name="1Profilelowerbox" xfId="844"/>
    <cellStyle name="1Profilesubheader" xfId="845"/>
    <cellStyle name="1Profiletitle" xfId="846"/>
    <cellStyle name="1Profiletopbox" xfId="847"/>
    <cellStyle name="20% - Accent1" xfId="848"/>
    <cellStyle name="20% - Accent1 2" xfId="849"/>
    <cellStyle name="20% - Accent1 2 2" xfId="850"/>
    <cellStyle name="20% - Accent1 3" xfId="851"/>
    <cellStyle name="20% - Accent1_46EE.2011(v1.0)" xfId="852"/>
    <cellStyle name="20% - Accent2" xfId="853"/>
    <cellStyle name="20% - Accent2 2" xfId="854"/>
    <cellStyle name="20% - Accent2 2 2" xfId="855"/>
    <cellStyle name="20% - Accent2 3" xfId="856"/>
    <cellStyle name="20% - Accent2_46EE.2011(v1.0)" xfId="857"/>
    <cellStyle name="20% - Accent3" xfId="858"/>
    <cellStyle name="20% - Accent3 2" xfId="859"/>
    <cellStyle name="20% - Accent3 2 2" xfId="860"/>
    <cellStyle name="20% - Accent3 3" xfId="861"/>
    <cellStyle name="20% - Accent3_46EE.2011(v1.0)" xfId="862"/>
    <cellStyle name="20% - Accent4" xfId="863"/>
    <cellStyle name="20% - Accent4 2" xfId="864"/>
    <cellStyle name="20% - Accent4 2 2" xfId="865"/>
    <cellStyle name="20% - Accent4 3" xfId="866"/>
    <cellStyle name="20% - Accent4_46EE.2011(v1.0)" xfId="867"/>
    <cellStyle name="20% - Accent5" xfId="868"/>
    <cellStyle name="20% - Accent5 2" xfId="869"/>
    <cellStyle name="20% - Accent5 2 2" xfId="870"/>
    <cellStyle name="20% - Accent5 3" xfId="871"/>
    <cellStyle name="20% - Accent5_46EE.2011(v1.0)" xfId="872"/>
    <cellStyle name="20% - Accent6" xfId="873"/>
    <cellStyle name="20% - Accent6 2" xfId="874"/>
    <cellStyle name="20% - Accent6 2 2" xfId="875"/>
    <cellStyle name="20% - Accent6 3" xfId="876"/>
    <cellStyle name="20% - Accent6_46EE.2011(v1.0)" xfId="877"/>
    <cellStyle name="20% - Акцент1 10" xfId="878"/>
    <cellStyle name="20% - Акцент1 11" xfId="879"/>
    <cellStyle name="20% - Акцент1 2" xfId="880"/>
    <cellStyle name="20% - Акцент1 2 2" xfId="881"/>
    <cellStyle name="20% - Акцент1 2 3" xfId="882"/>
    <cellStyle name="20% - Акцент1 2_46EE.2011(v1.0)" xfId="883"/>
    <cellStyle name="20% - Акцент1 3" xfId="884"/>
    <cellStyle name="20% - Акцент1 3 2" xfId="885"/>
    <cellStyle name="20% - Акцент1 3 3" xfId="886"/>
    <cellStyle name="20% - Акцент1 3_46EE.2011(v1.0)" xfId="887"/>
    <cellStyle name="20% - Акцент1 4" xfId="888"/>
    <cellStyle name="20% - Акцент1 4 2" xfId="889"/>
    <cellStyle name="20% - Акцент1 4 3" xfId="890"/>
    <cellStyle name="20% - Акцент1 4_46EE.2011(v1.0)" xfId="891"/>
    <cellStyle name="20% - Акцент1 5" xfId="892"/>
    <cellStyle name="20% - Акцент1 5 2" xfId="893"/>
    <cellStyle name="20% - Акцент1 5 3" xfId="894"/>
    <cellStyle name="20% - Акцент1 5_46EE.2011(v1.0)" xfId="895"/>
    <cellStyle name="20% - Акцент1 6" xfId="896"/>
    <cellStyle name="20% - Акцент1 6 2" xfId="897"/>
    <cellStyle name="20% - Акцент1 6 3" xfId="898"/>
    <cellStyle name="20% - Акцент1 6_46EE.2011(v1.0)" xfId="899"/>
    <cellStyle name="20% - Акцент1 7" xfId="900"/>
    <cellStyle name="20% - Акцент1 7 2" xfId="901"/>
    <cellStyle name="20% - Акцент1 7 3" xfId="902"/>
    <cellStyle name="20% - Акцент1 7_46EE.2011(v1.0)" xfId="903"/>
    <cellStyle name="20% - Акцент1 8" xfId="904"/>
    <cellStyle name="20% - Акцент1 8 2" xfId="905"/>
    <cellStyle name="20% - Акцент1 8 3" xfId="906"/>
    <cellStyle name="20% - Акцент1 8_46EE.2011(v1.0)" xfId="907"/>
    <cellStyle name="20% - Акцент1 9" xfId="908"/>
    <cellStyle name="20% - Акцент1 9 2" xfId="909"/>
    <cellStyle name="20% - Акцент1 9 3" xfId="910"/>
    <cellStyle name="20% - Акцент1 9_46EE.2011(v1.0)" xfId="911"/>
    <cellStyle name="20% - Акцент2 10" xfId="912"/>
    <cellStyle name="20% - Акцент2 11" xfId="913"/>
    <cellStyle name="20% - Акцент2 2" xfId="914"/>
    <cellStyle name="20% - Акцент2 2 2" xfId="915"/>
    <cellStyle name="20% - Акцент2 2 3" xfId="916"/>
    <cellStyle name="20% - Акцент2 2_46EE.2011(v1.0)" xfId="917"/>
    <cellStyle name="20% - Акцент2 3" xfId="918"/>
    <cellStyle name="20% - Акцент2 3 2" xfId="919"/>
    <cellStyle name="20% - Акцент2 3 3" xfId="920"/>
    <cellStyle name="20% - Акцент2 3_46EE.2011(v1.0)" xfId="921"/>
    <cellStyle name="20% - Акцент2 4" xfId="922"/>
    <cellStyle name="20% - Акцент2 4 2" xfId="923"/>
    <cellStyle name="20% - Акцент2 4 3" xfId="924"/>
    <cellStyle name="20% - Акцент2 4_46EE.2011(v1.0)" xfId="925"/>
    <cellStyle name="20% - Акцент2 5" xfId="926"/>
    <cellStyle name="20% - Акцент2 5 2" xfId="927"/>
    <cellStyle name="20% - Акцент2 5 3" xfId="928"/>
    <cellStyle name="20% - Акцент2 5_46EE.2011(v1.0)" xfId="929"/>
    <cellStyle name="20% - Акцент2 6" xfId="930"/>
    <cellStyle name="20% - Акцент2 6 2" xfId="931"/>
    <cellStyle name="20% - Акцент2 6 3" xfId="932"/>
    <cellStyle name="20% - Акцент2 6_46EE.2011(v1.0)" xfId="933"/>
    <cellStyle name="20% - Акцент2 7" xfId="934"/>
    <cellStyle name="20% - Акцент2 7 2" xfId="935"/>
    <cellStyle name="20% - Акцент2 7 3" xfId="936"/>
    <cellStyle name="20% - Акцент2 7_46EE.2011(v1.0)" xfId="937"/>
    <cellStyle name="20% - Акцент2 8" xfId="938"/>
    <cellStyle name="20% - Акцент2 8 2" xfId="939"/>
    <cellStyle name="20% - Акцент2 8 3" xfId="940"/>
    <cellStyle name="20% - Акцент2 8_46EE.2011(v1.0)" xfId="941"/>
    <cellStyle name="20% - Акцент2 9" xfId="942"/>
    <cellStyle name="20% - Акцент2 9 2" xfId="943"/>
    <cellStyle name="20% - Акцент2 9 3" xfId="944"/>
    <cellStyle name="20% - Акцент2 9_46EE.2011(v1.0)" xfId="945"/>
    <cellStyle name="20% - Акцент3 10" xfId="946"/>
    <cellStyle name="20% - Акцент3 11" xfId="947"/>
    <cellStyle name="20% - Акцент3 2" xfId="948"/>
    <cellStyle name="20% - Акцент3 2 2" xfId="949"/>
    <cellStyle name="20% - Акцент3 2 3" xfId="950"/>
    <cellStyle name="20% - Акцент3 2_46EE.2011(v1.0)" xfId="951"/>
    <cellStyle name="20% - Акцент3 3" xfId="952"/>
    <cellStyle name="20% - Акцент3 3 2" xfId="953"/>
    <cellStyle name="20% - Акцент3 3 3" xfId="954"/>
    <cellStyle name="20% - Акцент3 3_46EE.2011(v1.0)" xfId="955"/>
    <cellStyle name="20% - Акцент3 4" xfId="956"/>
    <cellStyle name="20% - Акцент3 4 2" xfId="957"/>
    <cellStyle name="20% - Акцент3 4 3" xfId="958"/>
    <cellStyle name="20% - Акцент3 4_46EE.2011(v1.0)" xfId="959"/>
    <cellStyle name="20% - Акцент3 5" xfId="960"/>
    <cellStyle name="20% - Акцент3 5 2" xfId="961"/>
    <cellStyle name="20% - Акцент3 5 3" xfId="962"/>
    <cellStyle name="20% - Акцент3 5_46EE.2011(v1.0)" xfId="963"/>
    <cellStyle name="20% - Акцент3 6" xfId="964"/>
    <cellStyle name="20% - Акцент3 6 2" xfId="965"/>
    <cellStyle name="20% - Акцент3 6 3" xfId="966"/>
    <cellStyle name="20% - Акцент3 6_46EE.2011(v1.0)" xfId="967"/>
    <cellStyle name="20% - Акцент3 7" xfId="968"/>
    <cellStyle name="20% - Акцент3 7 2" xfId="969"/>
    <cellStyle name="20% - Акцент3 7 3" xfId="970"/>
    <cellStyle name="20% - Акцент3 7_46EE.2011(v1.0)" xfId="971"/>
    <cellStyle name="20% - Акцент3 8" xfId="972"/>
    <cellStyle name="20% - Акцент3 8 2" xfId="973"/>
    <cellStyle name="20% - Акцент3 8 3" xfId="974"/>
    <cellStyle name="20% - Акцент3 8_46EE.2011(v1.0)" xfId="975"/>
    <cellStyle name="20% - Акцент3 9" xfId="976"/>
    <cellStyle name="20% - Акцент3 9 2" xfId="977"/>
    <cellStyle name="20% - Акцент3 9 3" xfId="978"/>
    <cellStyle name="20% - Акцент3 9_46EE.2011(v1.0)" xfId="979"/>
    <cellStyle name="20% - Акцент4 10" xfId="980"/>
    <cellStyle name="20% - Акцент4 11" xfId="981"/>
    <cellStyle name="20% - Акцент4 2" xfId="982"/>
    <cellStyle name="20% - Акцент4 2 2" xfId="983"/>
    <cellStyle name="20% - Акцент4 2 3" xfId="984"/>
    <cellStyle name="20% - Акцент4 2_46EE.2011(v1.0)" xfId="985"/>
    <cellStyle name="20% - Акцент4 3" xfId="986"/>
    <cellStyle name="20% - Акцент4 3 2" xfId="987"/>
    <cellStyle name="20% - Акцент4 3 3" xfId="988"/>
    <cellStyle name="20% - Акцент4 3_46EE.2011(v1.0)" xfId="989"/>
    <cellStyle name="20% - Акцент4 4" xfId="990"/>
    <cellStyle name="20% - Акцент4 4 2" xfId="991"/>
    <cellStyle name="20% - Акцент4 4 3" xfId="992"/>
    <cellStyle name="20% - Акцент4 4_46EE.2011(v1.0)" xfId="993"/>
    <cellStyle name="20% - Акцент4 5" xfId="994"/>
    <cellStyle name="20% - Акцент4 5 2" xfId="995"/>
    <cellStyle name="20% - Акцент4 5 3" xfId="996"/>
    <cellStyle name="20% - Акцент4 5_46EE.2011(v1.0)" xfId="997"/>
    <cellStyle name="20% - Акцент4 6" xfId="998"/>
    <cellStyle name="20% - Акцент4 6 2" xfId="999"/>
    <cellStyle name="20% - Акцент4 6 3" xfId="1000"/>
    <cellStyle name="20% - Акцент4 6_46EE.2011(v1.0)" xfId="1001"/>
    <cellStyle name="20% - Акцент4 7" xfId="1002"/>
    <cellStyle name="20% - Акцент4 7 2" xfId="1003"/>
    <cellStyle name="20% - Акцент4 7 3" xfId="1004"/>
    <cellStyle name="20% - Акцент4 7_46EE.2011(v1.0)" xfId="1005"/>
    <cellStyle name="20% - Акцент4 8" xfId="1006"/>
    <cellStyle name="20% - Акцент4 8 2" xfId="1007"/>
    <cellStyle name="20% - Акцент4 8 3" xfId="1008"/>
    <cellStyle name="20% - Акцент4 8_46EE.2011(v1.0)" xfId="1009"/>
    <cellStyle name="20% - Акцент4 9" xfId="1010"/>
    <cellStyle name="20% - Акцент4 9 2" xfId="1011"/>
    <cellStyle name="20% - Акцент4 9 3" xfId="1012"/>
    <cellStyle name="20% - Акцент4 9_46EE.2011(v1.0)" xfId="1013"/>
    <cellStyle name="20% - Акцент5 10" xfId="1014"/>
    <cellStyle name="20% - Акцент5 11" xfId="1015"/>
    <cellStyle name="20% - Акцент5 2" xfId="1016"/>
    <cellStyle name="20% - Акцент5 2 2" xfId="1017"/>
    <cellStyle name="20% - Акцент5 2 3" xfId="1018"/>
    <cellStyle name="20% - Акцент5 2_46EE.2011(v1.0)" xfId="1019"/>
    <cellStyle name="20% - Акцент5 3" xfId="1020"/>
    <cellStyle name="20% - Акцент5 3 2" xfId="1021"/>
    <cellStyle name="20% - Акцент5 3 3" xfId="1022"/>
    <cellStyle name="20% - Акцент5 3_46EE.2011(v1.0)" xfId="1023"/>
    <cellStyle name="20% - Акцент5 4" xfId="1024"/>
    <cellStyle name="20% - Акцент5 4 2" xfId="1025"/>
    <cellStyle name="20% - Акцент5 4 3" xfId="1026"/>
    <cellStyle name="20% - Акцент5 4_46EE.2011(v1.0)" xfId="1027"/>
    <cellStyle name="20% - Акцент5 5" xfId="1028"/>
    <cellStyle name="20% - Акцент5 5 2" xfId="1029"/>
    <cellStyle name="20% - Акцент5 5 3" xfId="1030"/>
    <cellStyle name="20% - Акцент5 5_46EE.2011(v1.0)" xfId="1031"/>
    <cellStyle name="20% - Акцент5 6" xfId="1032"/>
    <cellStyle name="20% - Акцент5 6 2" xfId="1033"/>
    <cellStyle name="20% - Акцент5 6 3" xfId="1034"/>
    <cellStyle name="20% - Акцент5 6_46EE.2011(v1.0)" xfId="1035"/>
    <cellStyle name="20% - Акцент5 7" xfId="1036"/>
    <cellStyle name="20% - Акцент5 7 2" xfId="1037"/>
    <cellStyle name="20% - Акцент5 7 3" xfId="1038"/>
    <cellStyle name="20% - Акцент5 7_46EE.2011(v1.0)" xfId="1039"/>
    <cellStyle name="20% - Акцент5 8" xfId="1040"/>
    <cellStyle name="20% - Акцент5 8 2" xfId="1041"/>
    <cellStyle name="20% - Акцент5 8 3" xfId="1042"/>
    <cellStyle name="20% - Акцент5 8_46EE.2011(v1.0)" xfId="1043"/>
    <cellStyle name="20% - Акцент5 9" xfId="1044"/>
    <cellStyle name="20% - Акцент5 9 2" xfId="1045"/>
    <cellStyle name="20% - Акцент5 9 3" xfId="1046"/>
    <cellStyle name="20% - Акцент5 9_46EE.2011(v1.0)" xfId="1047"/>
    <cellStyle name="20% - Акцент6 10" xfId="1048"/>
    <cellStyle name="20% - Акцент6 11" xfId="1049"/>
    <cellStyle name="20% - Акцент6 2" xfId="1050"/>
    <cellStyle name="20% - Акцент6 2 2" xfId="1051"/>
    <cellStyle name="20% - Акцент6 2 3" xfId="1052"/>
    <cellStyle name="20% - Акцент6 2_46EE.2011(v1.0)" xfId="1053"/>
    <cellStyle name="20% - Акцент6 3" xfId="1054"/>
    <cellStyle name="20% - Акцент6 3 2" xfId="1055"/>
    <cellStyle name="20% - Акцент6 3 3" xfId="1056"/>
    <cellStyle name="20% - Акцент6 3_46EE.2011(v1.0)" xfId="1057"/>
    <cellStyle name="20% - Акцент6 4" xfId="1058"/>
    <cellStyle name="20% - Акцент6 4 2" xfId="1059"/>
    <cellStyle name="20% - Акцент6 4 3" xfId="1060"/>
    <cellStyle name="20% - Акцент6 4_46EE.2011(v1.0)" xfId="1061"/>
    <cellStyle name="20% - Акцент6 5" xfId="1062"/>
    <cellStyle name="20% - Акцент6 5 2" xfId="1063"/>
    <cellStyle name="20% - Акцент6 5 3" xfId="1064"/>
    <cellStyle name="20% - Акцент6 5_46EE.2011(v1.0)" xfId="1065"/>
    <cellStyle name="20% - Акцент6 6" xfId="1066"/>
    <cellStyle name="20% - Акцент6 6 2" xfId="1067"/>
    <cellStyle name="20% - Акцент6 6 3" xfId="1068"/>
    <cellStyle name="20% - Акцент6 6_46EE.2011(v1.0)" xfId="1069"/>
    <cellStyle name="20% - Акцент6 7" xfId="1070"/>
    <cellStyle name="20% - Акцент6 7 2" xfId="1071"/>
    <cellStyle name="20% - Акцент6 7 3" xfId="1072"/>
    <cellStyle name="20% - Акцент6 7_46EE.2011(v1.0)" xfId="1073"/>
    <cellStyle name="20% - Акцент6 8" xfId="1074"/>
    <cellStyle name="20% - Акцент6 8 2" xfId="1075"/>
    <cellStyle name="20% - Акцент6 8 3" xfId="1076"/>
    <cellStyle name="20% - Акцент6 8_46EE.2011(v1.0)" xfId="1077"/>
    <cellStyle name="20% - Акцент6 9" xfId="1078"/>
    <cellStyle name="20% - Акцент6 9 2" xfId="1079"/>
    <cellStyle name="20% - Акцент6 9 3" xfId="1080"/>
    <cellStyle name="20% - Акцент6 9_46EE.2011(v1.0)" xfId="1081"/>
    <cellStyle name="40% - Accent1" xfId="1082"/>
    <cellStyle name="40% - Accent1 2" xfId="1083"/>
    <cellStyle name="40% - Accent1 2 2" xfId="1084"/>
    <cellStyle name="40% - Accent1 3" xfId="1085"/>
    <cellStyle name="40% - Accent1_46EE.2011(v1.0)" xfId="1086"/>
    <cellStyle name="40% - Accent2" xfId="1087"/>
    <cellStyle name="40% - Accent2 2" xfId="1088"/>
    <cellStyle name="40% - Accent2 2 2" xfId="1089"/>
    <cellStyle name="40% - Accent2 3" xfId="1090"/>
    <cellStyle name="40% - Accent2_46EE.2011(v1.0)" xfId="1091"/>
    <cellStyle name="40% - Accent3" xfId="1092"/>
    <cellStyle name="40% - Accent3 2" xfId="1093"/>
    <cellStyle name="40% - Accent3 2 2" xfId="1094"/>
    <cellStyle name="40% - Accent3 3" xfId="1095"/>
    <cellStyle name="40% - Accent3_46EE.2011(v1.0)" xfId="1096"/>
    <cellStyle name="40% - Accent4" xfId="1097"/>
    <cellStyle name="40% - Accent4 2" xfId="1098"/>
    <cellStyle name="40% - Accent4 2 2" xfId="1099"/>
    <cellStyle name="40% - Accent4 3" xfId="1100"/>
    <cellStyle name="40% - Accent4_46EE.2011(v1.0)" xfId="1101"/>
    <cellStyle name="40% - Accent5" xfId="1102"/>
    <cellStyle name="40% - Accent5 2" xfId="1103"/>
    <cellStyle name="40% - Accent5 2 2" xfId="1104"/>
    <cellStyle name="40% - Accent5 3" xfId="1105"/>
    <cellStyle name="40% - Accent5_46EE.2011(v1.0)" xfId="1106"/>
    <cellStyle name="40% - Accent6" xfId="1107"/>
    <cellStyle name="40% - Accent6 2" xfId="1108"/>
    <cellStyle name="40% - Accent6 2 2" xfId="1109"/>
    <cellStyle name="40% - Accent6 3" xfId="1110"/>
    <cellStyle name="40% - Accent6_46EE.2011(v1.0)" xfId="1111"/>
    <cellStyle name="40% - Акцент1 10" xfId="1112"/>
    <cellStyle name="40% - Акцент1 11" xfId="1113"/>
    <cellStyle name="40% - Акцент1 2" xfId="1114"/>
    <cellStyle name="40% - Акцент1 2 2" xfId="1115"/>
    <cellStyle name="40% - Акцент1 2 3" xfId="1116"/>
    <cellStyle name="40% - Акцент1 2_46EE.2011(v1.0)" xfId="1117"/>
    <cellStyle name="40% - Акцент1 3" xfId="1118"/>
    <cellStyle name="40% - Акцент1 3 2" xfId="1119"/>
    <cellStyle name="40% - Акцент1 3 3" xfId="1120"/>
    <cellStyle name="40% - Акцент1 3_46EE.2011(v1.0)" xfId="1121"/>
    <cellStyle name="40% - Акцент1 4" xfId="1122"/>
    <cellStyle name="40% - Акцент1 4 2" xfId="1123"/>
    <cellStyle name="40% - Акцент1 4 3" xfId="1124"/>
    <cellStyle name="40% - Акцент1 4_46EE.2011(v1.0)" xfId="1125"/>
    <cellStyle name="40% - Акцент1 5" xfId="1126"/>
    <cellStyle name="40% - Акцент1 5 2" xfId="1127"/>
    <cellStyle name="40% - Акцент1 5 3" xfId="1128"/>
    <cellStyle name="40% - Акцент1 5_46EE.2011(v1.0)" xfId="1129"/>
    <cellStyle name="40% - Акцент1 6" xfId="1130"/>
    <cellStyle name="40% - Акцент1 6 2" xfId="1131"/>
    <cellStyle name="40% - Акцент1 6 3" xfId="1132"/>
    <cellStyle name="40% - Акцент1 6_46EE.2011(v1.0)" xfId="1133"/>
    <cellStyle name="40% - Акцент1 7" xfId="1134"/>
    <cellStyle name="40% - Акцент1 7 2" xfId="1135"/>
    <cellStyle name="40% - Акцент1 7 3" xfId="1136"/>
    <cellStyle name="40% - Акцент1 7_46EE.2011(v1.0)" xfId="1137"/>
    <cellStyle name="40% - Акцент1 8" xfId="1138"/>
    <cellStyle name="40% - Акцент1 8 2" xfId="1139"/>
    <cellStyle name="40% - Акцент1 8 3" xfId="1140"/>
    <cellStyle name="40% - Акцент1 8_46EE.2011(v1.0)" xfId="1141"/>
    <cellStyle name="40% - Акцент1 9" xfId="1142"/>
    <cellStyle name="40% - Акцент1 9 2" xfId="1143"/>
    <cellStyle name="40% - Акцент1 9 3" xfId="1144"/>
    <cellStyle name="40% - Акцент1 9_46EE.2011(v1.0)" xfId="1145"/>
    <cellStyle name="40% - Акцент2 10" xfId="1146"/>
    <cellStyle name="40% - Акцент2 11" xfId="1147"/>
    <cellStyle name="40% - Акцент2 2" xfId="1148"/>
    <cellStyle name="40% - Акцент2 2 2" xfId="1149"/>
    <cellStyle name="40% - Акцент2 2 3" xfId="1150"/>
    <cellStyle name="40% - Акцент2 2_46EE.2011(v1.0)" xfId="1151"/>
    <cellStyle name="40% - Акцент2 3" xfId="1152"/>
    <cellStyle name="40% - Акцент2 3 2" xfId="1153"/>
    <cellStyle name="40% - Акцент2 3 3" xfId="1154"/>
    <cellStyle name="40% - Акцент2 3_46EE.2011(v1.0)" xfId="1155"/>
    <cellStyle name="40% - Акцент2 4" xfId="1156"/>
    <cellStyle name="40% - Акцент2 4 2" xfId="1157"/>
    <cellStyle name="40% - Акцент2 4 3" xfId="1158"/>
    <cellStyle name="40% - Акцент2 4_46EE.2011(v1.0)" xfId="1159"/>
    <cellStyle name="40% - Акцент2 5" xfId="1160"/>
    <cellStyle name="40% - Акцент2 5 2" xfId="1161"/>
    <cellStyle name="40% - Акцент2 5 3" xfId="1162"/>
    <cellStyle name="40% - Акцент2 5_46EE.2011(v1.0)" xfId="1163"/>
    <cellStyle name="40% - Акцент2 6" xfId="1164"/>
    <cellStyle name="40% - Акцент2 6 2" xfId="1165"/>
    <cellStyle name="40% - Акцент2 6 3" xfId="1166"/>
    <cellStyle name="40% - Акцент2 6_46EE.2011(v1.0)" xfId="1167"/>
    <cellStyle name="40% - Акцент2 7" xfId="1168"/>
    <cellStyle name="40% - Акцент2 7 2" xfId="1169"/>
    <cellStyle name="40% - Акцент2 7 3" xfId="1170"/>
    <cellStyle name="40% - Акцент2 7_46EE.2011(v1.0)" xfId="1171"/>
    <cellStyle name="40% - Акцент2 8" xfId="1172"/>
    <cellStyle name="40% - Акцент2 8 2" xfId="1173"/>
    <cellStyle name="40% - Акцент2 8 3" xfId="1174"/>
    <cellStyle name="40% - Акцент2 8_46EE.2011(v1.0)" xfId="1175"/>
    <cellStyle name="40% - Акцент2 9" xfId="1176"/>
    <cellStyle name="40% - Акцент2 9 2" xfId="1177"/>
    <cellStyle name="40% - Акцент2 9 3" xfId="1178"/>
    <cellStyle name="40% - Акцент2 9_46EE.2011(v1.0)" xfId="1179"/>
    <cellStyle name="40% - Акцент3 10" xfId="1180"/>
    <cellStyle name="40% - Акцент3 11" xfId="1181"/>
    <cellStyle name="40% - Акцент3 2" xfId="1182"/>
    <cellStyle name="40% - Акцент3 2 2" xfId="1183"/>
    <cellStyle name="40% - Акцент3 2 3" xfId="1184"/>
    <cellStyle name="40% - Акцент3 2_46EE.2011(v1.0)" xfId="1185"/>
    <cellStyle name="40% - Акцент3 3" xfId="1186"/>
    <cellStyle name="40% - Акцент3 3 2" xfId="1187"/>
    <cellStyle name="40% - Акцент3 3 3" xfId="1188"/>
    <cellStyle name="40% - Акцент3 3_46EE.2011(v1.0)" xfId="1189"/>
    <cellStyle name="40% - Акцент3 4" xfId="1190"/>
    <cellStyle name="40% - Акцент3 4 2" xfId="1191"/>
    <cellStyle name="40% - Акцент3 4 3" xfId="1192"/>
    <cellStyle name="40% - Акцент3 4_46EE.2011(v1.0)" xfId="1193"/>
    <cellStyle name="40% - Акцент3 5" xfId="1194"/>
    <cellStyle name="40% - Акцент3 5 2" xfId="1195"/>
    <cellStyle name="40% - Акцент3 5 3" xfId="1196"/>
    <cellStyle name="40% - Акцент3 5_46EE.2011(v1.0)" xfId="1197"/>
    <cellStyle name="40% - Акцент3 6" xfId="1198"/>
    <cellStyle name="40% - Акцент3 6 2" xfId="1199"/>
    <cellStyle name="40% - Акцент3 6 3" xfId="1200"/>
    <cellStyle name="40% - Акцент3 6_46EE.2011(v1.0)" xfId="1201"/>
    <cellStyle name="40% - Акцент3 7" xfId="1202"/>
    <cellStyle name="40% - Акцент3 7 2" xfId="1203"/>
    <cellStyle name="40% - Акцент3 7 3" xfId="1204"/>
    <cellStyle name="40% - Акцент3 7_46EE.2011(v1.0)" xfId="1205"/>
    <cellStyle name="40% - Акцент3 8" xfId="1206"/>
    <cellStyle name="40% - Акцент3 8 2" xfId="1207"/>
    <cellStyle name="40% - Акцент3 8 3" xfId="1208"/>
    <cellStyle name="40% - Акцент3 8_46EE.2011(v1.0)" xfId="1209"/>
    <cellStyle name="40% - Акцент3 9" xfId="1210"/>
    <cellStyle name="40% - Акцент3 9 2" xfId="1211"/>
    <cellStyle name="40% - Акцент3 9 3" xfId="1212"/>
    <cellStyle name="40% - Акцент3 9_46EE.2011(v1.0)" xfId="1213"/>
    <cellStyle name="40% - Акцент4 10" xfId="1214"/>
    <cellStyle name="40% - Акцент4 11" xfId="1215"/>
    <cellStyle name="40% - Акцент4 2" xfId="1216"/>
    <cellStyle name="40% - Акцент4 2 2" xfId="1217"/>
    <cellStyle name="40% - Акцент4 2 3" xfId="1218"/>
    <cellStyle name="40% - Акцент4 2_46EE.2011(v1.0)" xfId="1219"/>
    <cellStyle name="40% - Акцент4 3" xfId="1220"/>
    <cellStyle name="40% - Акцент4 3 2" xfId="1221"/>
    <cellStyle name="40% - Акцент4 3 3" xfId="1222"/>
    <cellStyle name="40% - Акцент4 3_46EE.2011(v1.0)" xfId="1223"/>
    <cellStyle name="40% - Акцент4 4" xfId="1224"/>
    <cellStyle name="40% - Акцент4 4 2" xfId="1225"/>
    <cellStyle name="40% - Акцент4 4 3" xfId="1226"/>
    <cellStyle name="40% - Акцент4 4_46EE.2011(v1.0)" xfId="1227"/>
    <cellStyle name="40% - Акцент4 5" xfId="1228"/>
    <cellStyle name="40% - Акцент4 5 2" xfId="1229"/>
    <cellStyle name="40% - Акцент4 5 3" xfId="1230"/>
    <cellStyle name="40% - Акцент4 5_46EE.2011(v1.0)" xfId="1231"/>
    <cellStyle name="40% - Акцент4 6" xfId="1232"/>
    <cellStyle name="40% - Акцент4 6 2" xfId="1233"/>
    <cellStyle name="40% - Акцент4 6 3" xfId="1234"/>
    <cellStyle name="40% - Акцент4 6_46EE.2011(v1.0)" xfId="1235"/>
    <cellStyle name="40% - Акцент4 7" xfId="1236"/>
    <cellStyle name="40% - Акцент4 7 2" xfId="1237"/>
    <cellStyle name="40% - Акцент4 7 3" xfId="1238"/>
    <cellStyle name="40% - Акцент4 7_46EE.2011(v1.0)" xfId="1239"/>
    <cellStyle name="40% - Акцент4 8" xfId="1240"/>
    <cellStyle name="40% - Акцент4 8 2" xfId="1241"/>
    <cellStyle name="40% - Акцент4 8 3" xfId="1242"/>
    <cellStyle name="40% - Акцент4 8_46EE.2011(v1.0)" xfId="1243"/>
    <cellStyle name="40% - Акцент4 9" xfId="1244"/>
    <cellStyle name="40% - Акцент4 9 2" xfId="1245"/>
    <cellStyle name="40% - Акцент4 9 3" xfId="1246"/>
    <cellStyle name="40% - Акцент4 9_46EE.2011(v1.0)" xfId="1247"/>
    <cellStyle name="40% - Акцент5 10" xfId="1248"/>
    <cellStyle name="40% - Акцент5 11" xfId="1249"/>
    <cellStyle name="40% - Акцент5 2" xfId="1250"/>
    <cellStyle name="40% - Акцент5 2 2" xfId="1251"/>
    <cellStyle name="40% - Акцент5 2 3" xfId="1252"/>
    <cellStyle name="40% - Акцент5 2_46EE.2011(v1.0)" xfId="1253"/>
    <cellStyle name="40% - Акцент5 3" xfId="1254"/>
    <cellStyle name="40% - Акцент5 3 2" xfId="1255"/>
    <cellStyle name="40% - Акцент5 3 3" xfId="1256"/>
    <cellStyle name="40% - Акцент5 3_46EE.2011(v1.0)" xfId="1257"/>
    <cellStyle name="40% - Акцент5 4" xfId="1258"/>
    <cellStyle name="40% - Акцент5 4 2" xfId="1259"/>
    <cellStyle name="40% - Акцент5 4 3" xfId="1260"/>
    <cellStyle name="40% - Акцент5 4_46EE.2011(v1.0)" xfId="1261"/>
    <cellStyle name="40% - Акцент5 5" xfId="1262"/>
    <cellStyle name="40% - Акцент5 5 2" xfId="1263"/>
    <cellStyle name="40% - Акцент5 5 3" xfId="1264"/>
    <cellStyle name="40% - Акцент5 5_46EE.2011(v1.0)" xfId="1265"/>
    <cellStyle name="40% - Акцент5 6" xfId="1266"/>
    <cellStyle name="40% - Акцент5 6 2" xfId="1267"/>
    <cellStyle name="40% - Акцент5 6 3" xfId="1268"/>
    <cellStyle name="40% - Акцент5 6_46EE.2011(v1.0)" xfId="1269"/>
    <cellStyle name="40% - Акцент5 7" xfId="1270"/>
    <cellStyle name="40% - Акцент5 7 2" xfId="1271"/>
    <cellStyle name="40% - Акцент5 7 3" xfId="1272"/>
    <cellStyle name="40% - Акцент5 7_46EE.2011(v1.0)" xfId="1273"/>
    <cellStyle name="40% - Акцент5 8" xfId="1274"/>
    <cellStyle name="40% - Акцент5 8 2" xfId="1275"/>
    <cellStyle name="40% - Акцент5 8 3" xfId="1276"/>
    <cellStyle name="40% - Акцент5 8_46EE.2011(v1.0)" xfId="1277"/>
    <cellStyle name="40% - Акцент5 9" xfId="1278"/>
    <cellStyle name="40% - Акцент5 9 2" xfId="1279"/>
    <cellStyle name="40% - Акцент5 9 3" xfId="1280"/>
    <cellStyle name="40% - Акцент5 9_46EE.2011(v1.0)" xfId="1281"/>
    <cellStyle name="40% - Акцент6 10" xfId="1282"/>
    <cellStyle name="40% - Акцент6 11" xfId="1283"/>
    <cellStyle name="40% - Акцент6 2" xfId="1284"/>
    <cellStyle name="40% - Акцент6 2 2" xfId="1285"/>
    <cellStyle name="40% - Акцент6 2 3" xfId="1286"/>
    <cellStyle name="40% - Акцент6 2_46EE.2011(v1.0)" xfId="1287"/>
    <cellStyle name="40% - Акцент6 3" xfId="1288"/>
    <cellStyle name="40% - Акцент6 3 2" xfId="1289"/>
    <cellStyle name="40% - Акцент6 3 3" xfId="1290"/>
    <cellStyle name="40% - Акцент6 3_46EE.2011(v1.0)" xfId="1291"/>
    <cellStyle name="40% - Акцент6 4" xfId="1292"/>
    <cellStyle name="40% - Акцент6 4 2" xfId="1293"/>
    <cellStyle name="40% - Акцент6 4 3" xfId="1294"/>
    <cellStyle name="40% - Акцент6 4_46EE.2011(v1.0)" xfId="1295"/>
    <cellStyle name="40% - Акцент6 5" xfId="1296"/>
    <cellStyle name="40% - Акцент6 5 2" xfId="1297"/>
    <cellStyle name="40% - Акцент6 5 3" xfId="1298"/>
    <cellStyle name="40% - Акцент6 5_46EE.2011(v1.0)" xfId="1299"/>
    <cellStyle name="40% - Акцент6 6" xfId="1300"/>
    <cellStyle name="40% - Акцент6 6 2" xfId="1301"/>
    <cellStyle name="40% - Акцент6 6 3" xfId="1302"/>
    <cellStyle name="40% - Акцент6 6_46EE.2011(v1.0)" xfId="1303"/>
    <cellStyle name="40% - Акцент6 7" xfId="1304"/>
    <cellStyle name="40% - Акцент6 7 2" xfId="1305"/>
    <cellStyle name="40% - Акцент6 7 3" xfId="1306"/>
    <cellStyle name="40% - Акцент6 7_46EE.2011(v1.0)" xfId="1307"/>
    <cellStyle name="40% - Акцент6 8" xfId="1308"/>
    <cellStyle name="40% - Акцент6 8 2" xfId="1309"/>
    <cellStyle name="40% - Акцент6 8 3" xfId="1310"/>
    <cellStyle name="40% - Акцент6 8_46EE.2011(v1.0)" xfId="1311"/>
    <cellStyle name="40% - Акцент6 9" xfId="1312"/>
    <cellStyle name="40% - Акцент6 9 2" xfId="1313"/>
    <cellStyle name="40% - Акцент6 9 3" xfId="1314"/>
    <cellStyle name="40% - Акцент6 9_46EE.2011(v1.0)" xfId="1315"/>
    <cellStyle name="50%" xfId="1316"/>
    <cellStyle name="50% 2" xfId="1317"/>
    <cellStyle name="50% 3" xfId="1318"/>
    <cellStyle name="60% - Accent1" xfId="1319"/>
    <cellStyle name="60% - Accent2" xfId="1320"/>
    <cellStyle name="60% - Accent3" xfId="1321"/>
    <cellStyle name="60% - Accent4" xfId="1322"/>
    <cellStyle name="60% - Accent5" xfId="1323"/>
    <cellStyle name="60% - Accent6" xfId="1324"/>
    <cellStyle name="60% - Акцент1 10" xfId="1325"/>
    <cellStyle name="60% - Акцент1 2" xfId="1326"/>
    <cellStyle name="60% - Акцент1 2 2" xfId="1327"/>
    <cellStyle name="60% - Акцент1 2 3" xfId="1328"/>
    <cellStyle name="60% - Акцент1 2_Приложение 3" xfId="1329"/>
    <cellStyle name="60% - Акцент1 3" xfId="1330"/>
    <cellStyle name="60% - Акцент1 3 2" xfId="1331"/>
    <cellStyle name="60% - Акцент1 4" xfId="1332"/>
    <cellStyle name="60% - Акцент1 4 2" xfId="1333"/>
    <cellStyle name="60% - Акцент1 5" xfId="1334"/>
    <cellStyle name="60% - Акцент1 5 2" xfId="1335"/>
    <cellStyle name="60% - Акцент1 6" xfId="1336"/>
    <cellStyle name="60% - Акцент1 6 2" xfId="1337"/>
    <cellStyle name="60% - Акцент1 7" xfId="1338"/>
    <cellStyle name="60% - Акцент1 7 2" xfId="1339"/>
    <cellStyle name="60% - Акцент1 8" xfId="1340"/>
    <cellStyle name="60% - Акцент1 8 2" xfId="1341"/>
    <cellStyle name="60% - Акцент1 9" xfId="1342"/>
    <cellStyle name="60% - Акцент1 9 2" xfId="1343"/>
    <cellStyle name="60% - Акцент2 10" xfId="1344"/>
    <cellStyle name="60% - Акцент2 2" xfId="1345"/>
    <cellStyle name="60% - Акцент2 2 2" xfId="1346"/>
    <cellStyle name="60% - Акцент2 2 3" xfId="1347"/>
    <cellStyle name="60% - Акцент2 2_Приложение 3" xfId="1348"/>
    <cellStyle name="60% - Акцент2 3" xfId="1349"/>
    <cellStyle name="60% - Акцент2 3 2" xfId="1350"/>
    <cellStyle name="60% - Акцент2 4" xfId="1351"/>
    <cellStyle name="60% - Акцент2 4 2" xfId="1352"/>
    <cellStyle name="60% - Акцент2 5" xfId="1353"/>
    <cellStyle name="60% - Акцент2 5 2" xfId="1354"/>
    <cellStyle name="60% - Акцент2 6" xfId="1355"/>
    <cellStyle name="60% - Акцент2 6 2" xfId="1356"/>
    <cellStyle name="60% - Акцент2 7" xfId="1357"/>
    <cellStyle name="60% - Акцент2 7 2" xfId="1358"/>
    <cellStyle name="60% - Акцент2 8" xfId="1359"/>
    <cellStyle name="60% - Акцент2 8 2" xfId="1360"/>
    <cellStyle name="60% - Акцент2 9" xfId="1361"/>
    <cellStyle name="60% - Акцент2 9 2" xfId="1362"/>
    <cellStyle name="60% - Акцент3 10" xfId="1363"/>
    <cellStyle name="60% - Акцент3 2" xfId="1364"/>
    <cellStyle name="60% - Акцент3 2 2" xfId="1365"/>
    <cellStyle name="60% - Акцент3 2 3" xfId="1366"/>
    <cellStyle name="60% - Акцент3 2_Приложение 3" xfId="1367"/>
    <cellStyle name="60% - Акцент3 3" xfId="1368"/>
    <cellStyle name="60% - Акцент3 3 2" xfId="1369"/>
    <cellStyle name="60% - Акцент3 4" xfId="1370"/>
    <cellStyle name="60% - Акцент3 4 2" xfId="1371"/>
    <cellStyle name="60% - Акцент3 5" xfId="1372"/>
    <cellStyle name="60% - Акцент3 5 2" xfId="1373"/>
    <cellStyle name="60% - Акцент3 6" xfId="1374"/>
    <cellStyle name="60% - Акцент3 6 2" xfId="1375"/>
    <cellStyle name="60% - Акцент3 7" xfId="1376"/>
    <cellStyle name="60% - Акцент3 7 2" xfId="1377"/>
    <cellStyle name="60% - Акцент3 8" xfId="1378"/>
    <cellStyle name="60% - Акцент3 8 2" xfId="1379"/>
    <cellStyle name="60% - Акцент3 9" xfId="1380"/>
    <cellStyle name="60% - Акцент3 9 2" xfId="1381"/>
    <cellStyle name="60% - Акцент4 10" xfId="1382"/>
    <cellStyle name="60% - Акцент4 2" xfId="1383"/>
    <cellStyle name="60% - Акцент4 2 2" xfId="1384"/>
    <cellStyle name="60% - Акцент4 2 3" xfId="1385"/>
    <cellStyle name="60% - Акцент4 2_Приложение 3" xfId="1386"/>
    <cellStyle name="60% - Акцент4 3" xfId="1387"/>
    <cellStyle name="60% - Акцент4 3 2" xfId="1388"/>
    <cellStyle name="60% - Акцент4 4" xfId="1389"/>
    <cellStyle name="60% - Акцент4 4 2" xfId="1390"/>
    <cellStyle name="60% - Акцент4 5" xfId="1391"/>
    <cellStyle name="60% - Акцент4 5 2" xfId="1392"/>
    <cellStyle name="60% - Акцент4 6" xfId="1393"/>
    <cellStyle name="60% - Акцент4 6 2" xfId="1394"/>
    <cellStyle name="60% - Акцент4 7" xfId="1395"/>
    <cellStyle name="60% - Акцент4 7 2" xfId="1396"/>
    <cellStyle name="60% - Акцент4 8" xfId="1397"/>
    <cellStyle name="60% - Акцент4 8 2" xfId="1398"/>
    <cellStyle name="60% - Акцент4 9" xfId="1399"/>
    <cellStyle name="60% - Акцент4 9 2" xfId="1400"/>
    <cellStyle name="60% - Акцент5 10" xfId="1401"/>
    <cellStyle name="60% - Акцент5 2" xfId="1402"/>
    <cellStyle name="60% - Акцент5 2 2" xfId="1403"/>
    <cellStyle name="60% - Акцент5 2 3" xfId="1404"/>
    <cellStyle name="60% - Акцент5 2_Приложение 3" xfId="1405"/>
    <cellStyle name="60% - Акцент5 3" xfId="1406"/>
    <cellStyle name="60% - Акцент5 3 2" xfId="1407"/>
    <cellStyle name="60% - Акцент5 4" xfId="1408"/>
    <cellStyle name="60% - Акцент5 4 2" xfId="1409"/>
    <cellStyle name="60% - Акцент5 5" xfId="1410"/>
    <cellStyle name="60% - Акцент5 5 2" xfId="1411"/>
    <cellStyle name="60% - Акцент5 6" xfId="1412"/>
    <cellStyle name="60% - Акцент5 6 2" xfId="1413"/>
    <cellStyle name="60% - Акцент5 7" xfId="1414"/>
    <cellStyle name="60% - Акцент5 7 2" xfId="1415"/>
    <cellStyle name="60% - Акцент5 8" xfId="1416"/>
    <cellStyle name="60% - Акцент5 8 2" xfId="1417"/>
    <cellStyle name="60% - Акцент5 9" xfId="1418"/>
    <cellStyle name="60% - Акцент5 9 2" xfId="1419"/>
    <cellStyle name="60% - Акцент6 10" xfId="1420"/>
    <cellStyle name="60% - Акцент6 2" xfId="1421"/>
    <cellStyle name="60% - Акцент6 2 2" xfId="1422"/>
    <cellStyle name="60% - Акцент6 2 3" xfId="1423"/>
    <cellStyle name="60% - Акцент6 2_Приложение 3" xfId="1424"/>
    <cellStyle name="60% - Акцент6 3" xfId="1425"/>
    <cellStyle name="60% - Акцент6 3 2" xfId="1426"/>
    <cellStyle name="60% - Акцент6 4" xfId="1427"/>
    <cellStyle name="60% - Акцент6 4 2" xfId="1428"/>
    <cellStyle name="60% - Акцент6 5" xfId="1429"/>
    <cellStyle name="60% - Акцент6 5 2" xfId="1430"/>
    <cellStyle name="60% - Акцент6 6" xfId="1431"/>
    <cellStyle name="60% - Акцент6 6 2" xfId="1432"/>
    <cellStyle name="60% - Акцент6 7" xfId="1433"/>
    <cellStyle name="60% - Акцент6 7 2" xfId="1434"/>
    <cellStyle name="60% - Акцент6 8" xfId="1435"/>
    <cellStyle name="60% - Акцент6 8 2" xfId="1436"/>
    <cellStyle name="60% - Акцент6 9" xfId="1437"/>
    <cellStyle name="60% - Акцент6 9 2" xfId="1438"/>
    <cellStyle name="6Code" xfId="1439"/>
    <cellStyle name="75%" xfId="1440"/>
    <cellStyle name="75% 2" xfId="1441"/>
    <cellStyle name="75% 3" xfId="1442"/>
    <cellStyle name="8pt" xfId="1443"/>
    <cellStyle name="Aaia?iue [0]_vaqduGfTSN7qyUJNWHRlcWo3H" xfId="1444"/>
    <cellStyle name="Aaia?iue_vaqduGfTSN7qyUJNWHRlcWo3H" xfId="1445"/>
    <cellStyle name="Äåíåæíûé [0]_vaqduGfTSN7qyUJNWHRlcWo3H" xfId="1446"/>
    <cellStyle name="Äåíåæíûé_vaqduGfTSN7qyUJNWHRlcWo3H" xfId="1447"/>
    <cellStyle name="Accent1" xfId="1448"/>
    <cellStyle name="Accent1 - 20%" xfId="1449"/>
    <cellStyle name="Accent1 - 40%" xfId="1450"/>
    <cellStyle name="Accent1 - 60%" xfId="1451"/>
    <cellStyle name="Accent1 10" xfId="1452"/>
    <cellStyle name="Accent1 11" xfId="1453"/>
    <cellStyle name="Accent1 12" xfId="1454"/>
    <cellStyle name="Accent1 13" xfId="1455"/>
    <cellStyle name="Accent1 14" xfId="1456"/>
    <cellStyle name="Accent1 15" xfId="1457"/>
    <cellStyle name="Accent1 16" xfId="1458"/>
    <cellStyle name="Accent1 17" xfId="1459"/>
    <cellStyle name="Accent1 18" xfId="1460"/>
    <cellStyle name="Accent1 19" xfId="1461"/>
    <cellStyle name="Accent1 2" xfId="1462"/>
    <cellStyle name="Accent1 20" xfId="1463"/>
    <cellStyle name="Accent1 21" xfId="1464"/>
    <cellStyle name="Accent1 3" xfId="1465"/>
    <cellStyle name="Accent1 4" xfId="1466"/>
    <cellStyle name="Accent1 5" xfId="1467"/>
    <cellStyle name="Accent1 6" xfId="1468"/>
    <cellStyle name="Accent1 7" xfId="1469"/>
    <cellStyle name="Accent1 8" xfId="1470"/>
    <cellStyle name="Accent1 9" xfId="1471"/>
    <cellStyle name="Accent1_Копия Расчет тарифов на 2011 год" xfId="1472"/>
    <cellStyle name="Accent2" xfId="1473"/>
    <cellStyle name="Accent2 - 20%" xfId="1474"/>
    <cellStyle name="Accent2 - 40%" xfId="1475"/>
    <cellStyle name="Accent2 - 60%" xfId="1476"/>
    <cellStyle name="Accent2 10" xfId="1477"/>
    <cellStyle name="Accent2 11" xfId="1478"/>
    <cellStyle name="Accent2 12" xfId="1479"/>
    <cellStyle name="Accent2 13" xfId="1480"/>
    <cellStyle name="Accent2 14" xfId="1481"/>
    <cellStyle name="Accent2 15" xfId="1482"/>
    <cellStyle name="Accent2 16" xfId="1483"/>
    <cellStyle name="Accent2 17" xfId="1484"/>
    <cellStyle name="Accent2 18" xfId="1485"/>
    <cellStyle name="Accent2 19" xfId="1486"/>
    <cellStyle name="Accent2 2" xfId="1487"/>
    <cellStyle name="Accent2 20" xfId="1488"/>
    <cellStyle name="Accent2 21" xfId="1489"/>
    <cellStyle name="Accent2 3" xfId="1490"/>
    <cellStyle name="Accent2 4" xfId="1491"/>
    <cellStyle name="Accent2 5" xfId="1492"/>
    <cellStyle name="Accent2 6" xfId="1493"/>
    <cellStyle name="Accent2 7" xfId="1494"/>
    <cellStyle name="Accent2 8" xfId="1495"/>
    <cellStyle name="Accent2 9" xfId="1496"/>
    <cellStyle name="Accent2_Копия Расчет тарифов на 2011 год" xfId="1497"/>
    <cellStyle name="Accent3" xfId="1498"/>
    <cellStyle name="Accent3 - 20%" xfId="1499"/>
    <cellStyle name="Accent3 - 40%" xfId="1500"/>
    <cellStyle name="Accent3 - 60%" xfId="1501"/>
    <cellStyle name="Accent3 10" xfId="1502"/>
    <cellStyle name="Accent3 11" xfId="1503"/>
    <cellStyle name="Accent3 12" xfId="1504"/>
    <cellStyle name="Accent3 13" xfId="1505"/>
    <cellStyle name="Accent3 14" xfId="1506"/>
    <cellStyle name="Accent3 15" xfId="1507"/>
    <cellStyle name="Accent3 16" xfId="1508"/>
    <cellStyle name="Accent3 17" xfId="1509"/>
    <cellStyle name="Accent3 18" xfId="1510"/>
    <cellStyle name="Accent3 19" xfId="1511"/>
    <cellStyle name="Accent3 2" xfId="1512"/>
    <cellStyle name="Accent3 20" xfId="1513"/>
    <cellStyle name="Accent3 21" xfId="1514"/>
    <cellStyle name="Accent3 3" xfId="1515"/>
    <cellStyle name="Accent3 4" xfId="1516"/>
    <cellStyle name="Accent3 5" xfId="1517"/>
    <cellStyle name="Accent3 6" xfId="1518"/>
    <cellStyle name="Accent3 7" xfId="1519"/>
    <cellStyle name="Accent3 8" xfId="1520"/>
    <cellStyle name="Accent3 9" xfId="1521"/>
    <cellStyle name="Accent3_Копия Расчет тарифов на 2011 год" xfId="1522"/>
    <cellStyle name="Accent4" xfId="1523"/>
    <cellStyle name="Accent4 - 20%" xfId="1524"/>
    <cellStyle name="Accent4 - 40%" xfId="1525"/>
    <cellStyle name="Accent4 - 60%" xfId="1526"/>
    <cellStyle name="Accent4 10" xfId="1527"/>
    <cellStyle name="Accent4 11" xfId="1528"/>
    <cellStyle name="Accent4 12" xfId="1529"/>
    <cellStyle name="Accent4 13" xfId="1530"/>
    <cellStyle name="Accent4 14" xfId="1531"/>
    <cellStyle name="Accent4 15" xfId="1532"/>
    <cellStyle name="Accent4 16" xfId="1533"/>
    <cellStyle name="Accent4 17" xfId="1534"/>
    <cellStyle name="Accent4 18" xfId="1535"/>
    <cellStyle name="Accent4 19" xfId="1536"/>
    <cellStyle name="Accent4 2" xfId="1537"/>
    <cellStyle name="Accent4 20" xfId="1538"/>
    <cellStyle name="Accent4 21" xfId="1539"/>
    <cellStyle name="Accent4 3" xfId="1540"/>
    <cellStyle name="Accent4 4" xfId="1541"/>
    <cellStyle name="Accent4 5" xfId="1542"/>
    <cellStyle name="Accent4 6" xfId="1543"/>
    <cellStyle name="Accent4 7" xfId="1544"/>
    <cellStyle name="Accent4 8" xfId="1545"/>
    <cellStyle name="Accent4 9" xfId="1546"/>
    <cellStyle name="Accent4_Копия Расчет тарифов на 2011 год" xfId="1547"/>
    <cellStyle name="Accent5" xfId="1548"/>
    <cellStyle name="Accent5 - 20%" xfId="1549"/>
    <cellStyle name="Accent5 - 40%" xfId="1550"/>
    <cellStyle name="Accent5 - 60%" xfId="1551"/>
    <cellStyle name="Accent5 10" xfId="1552"/>
    <cellStyle name="Accent5 11" xfId="1553"/>
    <cellStyle name="Accent5 12" xfId="1554"/>
    <cellStyle name="Accent5 13" xfId="1555"/>
    <cellStyle name="Accent5 14" xfId="1556"/>
    <cellStyle name="Accent5 15" xfId="1557"/>
    <cellStyle name="Accent5 16" xfId="1558"/>
    <cellStyle name="Accent5 17" xfId="1559"/>
    <cellStyle name="Accent5 18" xfId="1560"/>
    <cellStyle name="Accent5 19" xfId="1561"/>
    <cellStyle name="Accent5 2" xfId="1562"/>
    <cellStyle name="Accent5 20" xfId="1563"/>
    <cellStyle name="Accent5 21" xfId="1564"/>
    <cellStyle name="Accent5 3" xfId="1565"/>
    <cellStyle name="Accent5 4" xfId="1566"/>
    <cellStyle name="Accent5 5" xfId="1567"/>
    <cellStyle name="Accent5 6" xfId="1568"/>
    <cellStyle name="Accent5 7" xfId="1569"/>
    <cellStyle name="Accent5 8" xfId="1570"/>
    <cellStyle name="Accent5 9" xfId="1571"/>
    <cellStyle name="Accent5_Копия Расчет тарифов на 2011 год" xfId="1572"/>
    <cellStyle name="Accent6" xfId="1573"/>
    <cellStyle name="Accent6 - 20%" xfId="1574"/>
    <cellStyle name="Accent6 - 40%" xfId="1575"/>
    <cellStyle name="Accent6 - 60%" xfId="1576"/>
    <cellStyle name="Accent6 10" xfId="1577"/>
    <cellStyle name="Accent6 11" xfId="1578"/>
    <cellStyle name="Accent6 12" xfId="1579"/>
    <cellStyle name="Accent6 13" xfId="1580"/>
    <cellStyle name="Accent6 14" xfId="1581"/>
    <cellStyle name="Accent6 15" xfId="1582"/>
    <cellStyle name="Accent6 16" xfId="1583"/>
    <cellStyle name="Accent6 17" xfId="1584"/>
    <cellStyle name="Accent6 18" xfId="1585"/>
    <cellStyle name="Accent6 19" xfId="1586"/>
    <cellStyle name="Accent6 2" xfId="1587"/>
    <cellStyle name="Accent6 20" xfId="1588"/>
    <cellStyle name="Accent6 21" xfId="1589"/>
    <cellStyle name="Accent6 3" xfId="1590"/>
    <cellStyle name="Accent6 4" xfId="1591"/>
    <cellStyle name="Accent6 5" xfId="1592"/>
    <cellStyle name="Accent6 6" xfId="1593"/>
    <cellStyle name="Accent6 7" xfId="1594"/>
    <cellStyle name="Accent6 8" xfId="1595"/>
    <cellStyle name="Accent6 9" xfId="1596"/>
    <cellStyle name="Accent6_Копия Расчет тарифов на 2011 год" xfId="1597"/>
    <cellStyle name="account" xfId="1598"/>
    <cellStyle name="Accounting" xfId="1599"/>
    <cellStyle name="acct" xfId="1600"/>
    <cellStyle name="Ăčďĺđńńűëęŕ" xfId="1601"/>
    <cellStyle name="Ăčďĺđńńűëęŕ 2" xfId="1602"/>
    <cellStyle name="Ăčďĺđńńűëęŕ 3" xfId="1603"/>
    <cellStyle name="Ăčďĺđńńűëęŕ_Расчет критериев" xfId="1604"/>
    <cellStyle name="Action" xfId="1605"/>
    <cellStyle name="AeE­ [0]_?A°??µAoC?" xfId="1606"/>
    <cellStyle name="AeE­_?A°??µAoC?" xfId="1607"/>
    <cellStyle name="Aeia?nnueea" xfId="1608"/>
    <cellStyle name="AFE" xfId="1609"/>
    <cellStyle name="AFE 2" xfId="1610"/>
    <cellStyle name="Áĺççŕůčňíűé" xfId="1611"/>
    <cellStyle name="Äĺíĺćíűé [0]_(ňŕá 3č)" xfId="1612"/>
    <cellStyle name="Äĺíĺćíűé_(ňŕá 3č)" xfId="1613"/>
    <cellStyle name="alternate" xfId="1614"/>
    <cellStyle name="Anna" xfId="1615"/>
    <cellStyle name="AP_AR_UPS" xfId="1616"/>
    <cellStyle name="Arial 10" xfId="1617"/>
    <cellStyle name="Arial 12" xfId="1618"/>
    <cellStyle name="BackGround_General" xfId="1619"/>
    <cellStyle name="Bad" xfId="1620"/>
    <cellStyle name="Bad 2" xfId="1621"/>
    <cellStyle name="Balance" xfId="1622"/>
    <cellStyle name="BalanceBold" xfId="1623"/>
    <cellStyle name="BLACK" xfId="1624"/>
    <cellStyle name="blank" xfId="1625"/>
    <cellStyle name="Blue" xfId="1626"/>
    <cellStyle name="Blue 2" xfId="1627"/>
    <cellStyle name="Blue_Calculation" xfId="1628"/>
    <cellStyle name="Body" xfId="1629"/>
    <cellStyle name="British Pound" xfId="1630"/>
    <cellStyle name="C?AO_?A°??µAoC?" xfId="1631"/>
    <cellStyle name="Calc Currency (0)" xfId="1632"/>
    <cellStyle name="Calc Currency (2)" xfId="1633"/>
    <cellStyle name="Calc Percent (0)" xfId="1634"/>
    <cellStyle name="Calc Percent (1)" xfId="1635"/>
    <cellStyle name="Calc Percent (2)" xfId="1636"/>
    <cellStyle name="Calc Units (0)" xfId="1637"/>
    <cellStyle name="Calc Units (1)" xfId="1638"/>
    <cellStyle name="Calc Units (2)" xfId="1639"/>
    <cellStyle name="Calculation" xfId="1640"/>
    <cellStyle name="Calculation 2" xfId="1641"/>
    <cellStyle name="Calculation 3" xfId="1642"/>
    <cellStyle name="Calculation 4" xfId="1643"/>
    <cellStyle name="Calculation 5" xfId="1644"/>
    <cellStyle name="Calculation_реестр объектов ЕНЭС" xfId="1645"/>
    <cellStyle name="Case" xfId="1646"/>
    <cellStyle name="Cells" xfId="1647"/>
    <cellStyle name="Cells 2" xfId="1648"/>
    <cellStyle name="Center Across" xfId="1649"/>
    <cellStyle name="Characteristic" xfId="1650"/>
    <cellStyle name="CharactNote" xfId="1651"/>
    <cellStyle name="CharactType" xfId="1652"/>
    <cellStyle name="CharactValue" xfId="1653"/>
    <cellStyle name="CharactValueNote" xfId="1654"/>
    <cellStyle name="CharShortType" xfId="1655"/>
    <cellStyle name="Check" xfId="1656"/>
    <cellStyle name="Check 2" xfId="1657"/>
    <cellStyle name="Check 3" xfId="1658"/>
    <cellStyle name="Check Cell" xfId="1659"/>
    <cellStyle name="Check Cell 2" xfId="1660"/>
    <cellStyle name="Check Cell 3" xfId="1661"/>
    <cellStyle name="Check Cell_реестр объектов ЕНЭС" xfId="1662"/>
    <cellStyle name="Chek" xfId="1663"/>
    <cellStyle name="Code" xfId="1664"/>
    <cellStyle name="Column Heading" xfId="1665"/>
    <cellStyle name="Com " xfId="1666"/>
    <cellStyle name="Comma [0]" xfId="1667"/>
    <cellStyle name="Comma [00]" xfId="1668"/>
    <cellStyle name="Comma [1]" xfId="1669"/>
    <cellStyle name="Comma 0" xfId="1670"/>
    <cellStyle name="Comma 0*" xfId="1671"/>
    <cellStyle name="Comma 2" xfId="1672"/>
    <cellStyle name="Comma 3*" xfId="1673"/>
    <cellStyle name="Comma_#6 Temps &amp; Contractors" xfId="1674"/>
    <cellStyle name="Comma0" xfId="1675"/>
    <cellStyle name="Comma0 2" xfId="1676"/>
    <cellStyle name="Comments" xfId="1677"/>
    <cellStyle name="Condition" xfId="1678"/>
    <cellStyle name="CondMandatory" xfId="1679"/>
    <cellStyle name="Content1" xfId="1680"/>
    <cellStyle name="Content2" xfId="1681"/>
    <cellStyle name="Content3" xfId="1682"/>
    <cellStyle name="Çŕůčňíűé" xfId="1683"/>
    <cellStyle name="Currency [0]" xfId="1684"/>
    <cellStyle name="Currency [0] 2" xfId="1685"/>
    <cellStyle name="Currency [0] 2 2" xfId="1686"/>
    <cellStyle name="Currency [0] 2 3" xfId="1687"/>
    <cellStyle name="Currency [0] 2 4" xfId="1688"/>
    <cellStyle name="Currency [0] 2 5" xfId="1689"/>
    <cellStyle name="Currency [0] 2 6" xfId="1690"/>
    <cellStyle name="Currency [0] 2 7" xfId="1691"/>
    <cellStyle name="Currency [0] 2 8" xfId="1692"/>
    <cellStyle name="Currency [0] 2 9" xfId="1693"/>
    <cellStyle name="Currency [0] 3" xfId="1694"/>
    <cellStyle name="Currency [0] 3 2" xfId="1695"/>
    <cellStyle name="Currency [0] 3 3" xfId="1696"/>
    <cellStyle name="Currency [0] 3 4" xfId="1697"/>
    <cellStyle name="Currency [0] 3 5" xfId="1698"/>
    <cellStyle name="Currency [0] 3 6" xfId="1699"/>
    <cellStyle name="Currency [0] 3 7" xfId="1700"/>
    <cellStyle name="Currency [0] 3 8" xfId="1701"/>
    <cellStyle name="Currency [0] 3 9" xfId="1702"/>
    <cellStyle name="Currency [0] 4" xfId="1703"/>
    <cellStyle name="Currency [0] 4 2" xfId="1704"/>
    <cellStyle name="Currency [0] 4 3" xfId="1705"/>
    <cellStyle name="Currency [0] 4 4" xfId="1706"/>
    <cellStyle name="Currency [0] 4 5" xfId="1707"/>
    <cellStyle name="Currency [0] 4 6" xfId="1708"/>
    <cellStyle name="Currency [0] 4 7" xfId="1709"/>
    <cellStyle name="Currency [0] 4 8" xfId="1710"/>
    <cellStyle name="Currency [0] 4 9" xfId="1711"/>
    <cellStyle name="Currency [0] 5" xfId="1712"/>
    <cellStyle name="Currency [0] 5 2" xfId="1713"/>
    <cellStyle name="Currency [0] 5 3" xfId="1714"/>
    <cellStyle name="Currency [0] 5 4" xfId="1715"/>
    <cellStyle name="Currency [0] 5 5" xfId="1716"/>
    <cellStyle name="Currency [0] 5 6" xfId="1717"/>
    <cellStyle name="Currency [0] 5 7" xfId="1718"/>
    <cellStyle name="Currency [0] 5 8" xfId="1719"/>
    <cellStyle name="Currency [0] 5 9" xfId="1720"/>
    <cellStyle name="Currency [0] 6" xfId="1721"/>
    <cellStyle name="Currency [0] 6 2" xfId="1722"/>
    <cellStyle name="Currency [0] 6 3" xfId="1723"/>
    <cellStyle name="Currency [0] 7" xfId="1724"/>
    <cellStyle name="Currency [0] 7 2" xfId="1725"/>
    <cellStyle name="Currency [0] 7 3" xfId="1726"/>
    <cellStyle name="Currency [0] 8" xfId="1727"/>
    <cellStyle name="Currency [0] 8 2" xfId="1728"/>
    <cellStyle name="Currency [0] 8 3" xfId="1729"/>
    <cellStyle name="Currency [00]" xfId="1730"/>
    <cellStyle name="Currency [1]" xfId="1731"/>
    <cellStyle name="Currency 0" xfId="1732"/>
    <cellStyle name="Currency 2" xfId="1733"/>
    <cellStyle name="Currency EN" xfId="1734"/>
    <cellStyle name="Currency RU" xfId="1735"/>
    <cellStyle name="Currency RU calc" xfId="1736"/>
    <cellStyle name="Currency RU_CP-P (2)" xfId="1737"/>
    <cellStyle name="Currency_#6 Temps &amp; Contractors" xfId="1738"/>
    <cellStyle name="Currency0" xfId="1739"/>
    <cellStyle name="Currency0 2" xfId="1740"/>
    <cellStyle name="currency1" xfId="1741"/>
    <cellStyle name="Currency2" xfId="1742"/>
    <cellStyle name="currency3" xfId="1743"/>
    <cellStyle name="currency4" xfId="1744"/>
    <cellStyle name="Data" xfId="1745"/>
    <cellStyle name="DataBold" xfId="1746"/>
    <cellStyle name="Date" xfId="1747"/>
    <cellStyle name="date 2" xfId="1748"/>
    <cellStyle name="date 3" xfId="1749"/>
    <cellStyle name="date 4" xfId="1750"/>
    <cellStyle name="Date Aligned" xfId="1751"/>
    <cellStyle name="Date EN" xfId="1752"/>
    <cellStyle name="Date RU" xfId="1753"/>
    <cellStyle name="Date Short" xfId="1754"/>
    <cellStyle name="Date_LRP Model (13.05.02)" xfId="1755"/>
    <cellStyle name="Dates" xfId="1756"/>
    <cellStyle name="DblClick" xfId="1757"/>
    <cellStyle name="Dec_0" xfId="1758"/>
    <cellStyle name="DELTA" xfId="1759"/>
    <cellStyle name="Dezimal [0]_Compiling Utility Macros" xfId="1760"/>
    <cellStyle name="Dezimal_Compiling Utility Macros" xfId="1761"/>
    <cellStyle name="DistributionType" xfId="1762"/>
    <cellStyle name="Dollars" xfId="1763"/>
    <cellStyle name="done" xfId="1764"/>
    <cellStyle name="Dotted Line" xfId="1765"/>
    <cellStyle name="Double Accounting" xfId="1766"/>
    <cellStyle name="Dziesiêtny [0]_1" xfId="1767"/>
    <cellStyle name="Dziesiêtny_1" xfId="1768"/>
    <cellStyle name="E&amp;Y House" xfId="1769"/>
    <cellStyle name="E-mail" xfId="1770"/>
    <cellStyle name="E-mail 2" xfId="1771"/>
    <cellStyle name="E-mail 3" xfId="1772"/>
    <cellStyle name="E-mail_46EP.2011(v2.0)" xfId="1773"/>
    <cellStyle name="Emphasis 1" xfId="1774"/>
    <cellStyle name="Emphasis 2" xfId="1775"/>
    <cellStyle name="Emphasis 3" xfId="1776"/>
    <cellStyle name="Enter Currency (0)" xfId="1777"/>
    <cellStyle name="Enter Currency (2)" xfId="1778"/>
    <cellStyle name="Enter Units (0)" xfId="1779"/>
    <cellStyle name="Enter Units (1)" xfId="1780"/>
    <cellStyle name="Enter Units (2)" xfId="1781"/>
    <cellStyle name="Euro" xfId="1782"/>
    <cellStyle name="Euro 2" xfId="1783"/>
    <cellStyle name="Euro 3" xfId="1784"/>
    <cellStyle name="ew" xfId="1785"/>
    <cellStyle name="Excel Built-in Normal" xfId="1786"/>
    <cellStyle name="Explanatory Text" xfId="1787"/>
    <cellStyle name="Ezres [0]_Document" xfId="1788"/>
    <cellStyle name="Ezres_Document" xfId="1789"/>
    <cellStyle name="F2" xfId="1790"/>
    <cellStyle name="F2 2" xfId="1791"/>
    <cellStyle name="F3" xfId="1792"/>
    <cellStyle name="F3 2" xfId="1793"/>
    <cellStyle name="F4" xfId="1794"/>
    <cellStyle name="F4 2" xfId="1795"/>
    <cellStyle name="F5" xfId="1796"/>
    <cellStyle name="F5 2" xfId="1797"/>
    <cellStyle name="F6" xfId="1798"/>
    <cellStyle name="F6 2" xfId="1799"/>
    <cellStyle name="F7" xfId="1800"/>
    <cellStyle name="F7 2" xfId="1801"/>
    <cellStyle name="F8" xfId="1802"/>
    <cellStyle name="F8 2" xfId="1803"/>
    <cellStyle name="fghdfhgvhgvhOR" xfId="1804"/>
    <cellStyle name="Fixed" xfId="1805"/>
    <cellStyle name="Fixed 2" xfId="1806"/>
    <cellStyle name="Flag" xfId="1807"/>
    <cellStyle name="fo]_x000d__x000a_UserName=Murat Zelef_x000d__x000a_UserCompany=Bumerang_x000d__x000a__x000d__x000a_[File Paths]_x000d__x000a_WorkingDirectory=C:\EQUIS\DLWIN_x000d__x000a_DownLoader=C" xfId="1808"/>
    <cellStyle name="Followed Hyperlink" xfId="1809"/>
    <cellStyle name="Followed Hyperlink 2" xfId="1810"/>
    <cellStyle name="Fonts" xfId="1811"/>
    <cellStyle name="footer" xfId="1812"/>
    <cellStyle name="Footnote" xfId="1813"/>
    <cellStyle name="Footnotes" xfId="1814"/>
    <cellStyle name="Formuls" xfId="1815"/>
    <cellStyle name="General_Ledger" xfId="1816"/>
    <cellStyle name="Good" xfId="1817"/>
    <cellStyle name="Good 2" xfId="1818"/>
    <cellStyle name="Green" xfId="1819"/>
    <cellStyle name="Grey" xfId="1820"/>
    <cellStyle name="Group" xfId="1821"/>
    <cellStyle name="GroupNote" xfId="1822"/>
    <cellStyle name="hard no" xfId="1823"/>
    <cellStyle name="Hard Percent" xfId="1824"/>
    <cellStyle name="hardno" xfId="1825"/>
    <cellStyle name="Header" xfId="1826"/>
    <cellStyle name="Header 2" xfId="1827"/>
    <cellStyle name="Header 3" xfId="1828"/>
    <cellStyle name="Header1" xfId="1829"/>
    <cellStyle name="Header2" xfId="1830"/>
    <cellStyle name="Header2 2" xfId="1831"/>
    <cellStyle name="Header2 3" xfId="1832"/>
    <cellStyle name="Header2 4" xfId="1833"/>
    <cellStyle name="Header2_реестр объектов ЕНЭС" xfId="1834"/>
    <cellStyle name="Heading" xfId="1835"/>
    <cellStyle name="Heading 1" xfId="1836"/>
    <cellStyle name="Heading 1 2" xfId="1837"/>
    <cellStyle name="Heading 1 2 2" xfId="1838"/>
    <cellStyle name="Heading 1 3" xfId="1839"/>
    <cellStyle name="Heading 1 4" xfId="1840"/>
    <cellStyle name="Heading 1_реестр объектов ЕНЭС" xfId="1841"/>
    <cellStyle name="Heading 2" xfId="1842"/>
    <cellStyle name="Heading 2 2" xfId="1843"/>
    <cellStyle name="Heading 2 2 2" xfId="1844"/>
    <cellStyle name="Heading 3" xfId="1845"/>
    <cellStyle name="Heading 3 2" xfId="1846"/>
    <cellStyle name="Heading 4" xfId="1847"/>
    <cellStyle name="Heading 4 2" xfId="1848"/>
    <cellStyle name="heading_a2" xfId="1849"/>
    <cellStyle name="Heading1" xfId="1850"/>
    <cellStyle name="Heading2" xfId="1851"/>
    <cellStyle name="Heading2 2" xfId="1852"/>
    <cellStyle name="Heading2 3" xfId="1853"/>
    <cellStyle name="Heading2_46EP.2011(v2.0)" xfId="1854"/>
    <cellStyle name="Heading3" xfId="1855"/>
    <cellStyle name="Heading4" xfId="1856"/>
    <cellStyle name="Heading5" xfId="1857"/>
    <cellStyle name="Heading6" xfId="1858"/>
    <cellStyle name="HeadingS" xfId="1859"/>
    <cellStyle name="HeadingS 2" xfId="1860"/>
    <cellStyle name="Hidden" xfId="1861"/>
    <cellStyle name="Hidden 2" xfId="1862"/>
    <cellStyle name="Hidden 3" xfId="1863"/>
    <cellStyle name="Hide" xfId="1864"/>
    <cellStyle name="Horizontal" xfId="1865"/>
    <cellStyle name="Hyperlink" xfId="1866"/>
    <cellStyle name="Hyperlink 2" xfId="1867"/>
    <cellStyle name="Hyperlink_Info gathering example (hydro)" xfId="1868"/>
    <cellStyle name="Iau?iue_?iardu1999a" xfId="1869"/>
    <cellStyle name="Iau?iue1" xfId="1870"/>
    <cellStyle name="Îáű÷íűé__FES" xfId="1871"/>
    <cellStyle name="Îáû÷íûé_cogs" xfId="1872"/>
    <cellStyle name="Îňęđűâŕâřŕ˙ń˙ ăčďĺđńńűëęŕ" xfId="1873"/>
    <cellStyle name="Îňęđűâŕâřŕ˙ń˙ ăčďĺđńńűëęŕ 2" xfId="1874"/>
    <cellStyle name="Îňęđűâŕâřŕ˙ń˙ ăčďĺđńńűëęŕ 3" xfId="1875"/>
    <cellStyle name="Îňęđűâŕâřŕ˙ń˙ ăčďĺđńńűëęŕ_Расчет критериев" xfId="1876"/>
    <cellStyle name="Info" xfId="1877"/>
    <cellStyle name="Input" xfId="1878"/>
    <cellStyle name="Input [yellow]" xfId="1879"/>
    <cellStyle name="Input 10" xfId="1880"/>
    <cellStyle name="Input 11" xfId="1881"/>
    <cellStyle name="Input 2" xfId="1882"/>
    <cellStyle name="Input 2 2" xfId="1883"/>
    <cellStyle name="Input 3" xfId="1884"/>
    <cellStyle name="Input 3 2" xfId="1885"/>
    <cellStyle name="Input 4" xfId="1886"/>
    <cellStyle name="Input 4 2" xfId="1887"/>
    <cellStyle name="Input 5" xfId="1888"/>
    <cellStyle name="Input 6" xfId="1889"/>
    <cellStyle name="Input 7" xfId="1890"/>
    <cellStyle name="Input 8" xfId="1891"/>
    <cellStyle name="Input 9" xfId="1892"/>
    <cellStyle name="Input_Cell" xfId="1893"/>
    <cellStyle name="InputCurrency" xfId="1894"/>
    <cellStyle name="InputCurrency2" xfId="1895"/>
    <cellStyle name="InputMultiple1" xfId="1896"/>
    <cellStyle name="InputPercent1" xfId="1897"/>
    <cellStyle name="Inputs" xfId="1898"/>
    <cellStyle name="Inputs (const)" xfId="1899"/>
    <cellStyle name="Inputs (const) 2" xfId="1900"/>
    <cellStyle name="Inputs (const) 3" xfId="1901"/>
    <cellStyle name="Inputs (const)_46EP.2011(v2.0)" xfId="1902"/>
    <cellStyle name="Inputs 10" xfId="1903"/>
    <cellStyle name="Inputs 11" xfId="1904"/>
    <cellStyle name="Inputs 12" xfId="1905"/>
    <cellStyle name="Inputs 13" xfId="1906"/>
    <cellStyle name="Inputs 14" xfId="1907"/>
    <cellStyle name="Inputs 15" xfId="1908"/>
    <cellStyle name="Inputs 16" xfId="1909"/>
    <cellStyle name="Inputs 17" xfId="1910"/>
    <cellStyle name="Inputs 18" xfId="1911"/>
    <cellStyle name="Inputs 19" xfId="1912"/>
    <cellStyle name="Inputs 2" xfId="1913"/>
    <cellStyle name="Inputs 20" xfId="1914"/>
    <cellStyle name="Inputs 21" xfId="1915"/>
    <cellStyle name="Inputs 22" xfId="1916"/>
    <cellStyle name="Inputs 3" xfId="1917"/>
    <cellStyle name="Inputs 4" xfId="1918"/>
    <cellStyle name="Inputs 5" xfId="1919"/>
    <cellStyle name="Inputs 6" xfId="1920"/>
    <cellStyle name="Inputs 7" xfId="1921"/>
    <cellStyle name="Inputs 8" xfId="1922"/>
    <cellStyle name="Inputs 9" xfId="1923"/>
    <cellStyle name="Inputs Co" xfId="1924"/>
    <cellStyle name="Inputs_46EE.2011(v1.0)" xfId="1925"/>
    <cellStyle name="Ioe?uaaaoayny aeia?nnueea" xfId="1926"/>
    <cellStyle name="ISO" xfId="1927"/>
    <cellStyle name="Just_Table" xfId="1928"/>
    <cellStyle name="Komma [0]_Arcen" xfId="1929"/>
    <cellStyle name="Komma_Arcen" xfId="1930"/>
    <cellStyle name="LeftTitle" xfId="1931"/>
    <cellStyle name="Level" xfId="1932"/>
    <cellStyle name="Link Currency (0)" xfId="1933"/>
    <cellStyle name="Link Currency (2)" xfId="1934"/>
    <cellStyle name="Link Units (0)" xfId="1935"/>
    <cellStyle name="Link Units (1)" xfId="1936"/>
    <cellStyle name="Link Units (2)" xfId="1937"/>
    <cellStyle name="Linked Cell" xfId="1938"/>
    <cellStyle name="Linked Cell 2" xfId="1939"/>
    <cellStyle name="Matrix" xfId="1940"/>
    <cellStyle name="Millares [0]_RESULTS" xfId="1941"/>
    <cellStyle name="Millares_RESULTS" xfId="1942"/>
    <cellStyle name="Milliers [0]_BUDGET" xfId="1943"/>
    <cellStyle name="Milliers_BUDGET" xfId="1944"/>
    <cellStyle name="mnb" xfId="1945"/>
    <cellStyle name="Moneda [0]_RESULTS" xfId="1946"/>
    <cellStyle name="Moneda_RESULTS" xfId="1947"/>
    <cellStyle name="Monétaire [0]_BUDGET" xfId="1948"/>
    <cellStyle name="Monétaire_BUDGET" xfId="1949"/>
    <cellStyle name="Multiple" xfId="1950"/>
    <cellStyle name="Multiple [0]" xfId="1951"/>
    <cellStyle name="Multiple [1]" xfId="1952"/>
    <cellStyle name="Multiple 10" xfId="1953"/>
    <cellStyle name="Multiple 11" xfId="1954"/>
    <cellStyle name="Multiple 12" xfId="1955"/>
    <cellStyle name="Multiple 13" xfId="1956"/>
    <cellStyle name="Multiple 14" xfId="1957"/>
    <cellStyle name="Multiple 15" xfId="1958"/>
    <cellStyle name="Multiple 16" xfId="1959"/>
    <cellStyle name="Multiple 17" xfId="1960"/>
    <cellStyle name="Multiple 18" xfId="1961"/>
    <cellStyle name="Multiple 19" xfId="1962"/>
    <cellStyle name="Multiple 2" xfId="1963"/>
    <cellStyle name="Multiple 20" xfId="1964"/>
    <cellStyle name="Multiple 21" xfId="1965"/>
    <cellStyle name="Multiple 3" xfId="1966"/>
    <cellStyle name="Multiple 4" xfId="1967"/>
    <cellStyle name="Multiple 5" xfId="1968"/>
    <cellStyle name="Multiple 6" xfId="1969"/>
    <cellStyle name="Multiple 7" xfId="1970"/>
    <cellStyle name="Multiple 8" xfId="1971"/>
    <cellStyle name="Multiple 9" xfId="1972"/>
    <cellStyle name="Multiple_1 Dec" xfId="1973"/>
    <cellStyle name="Multiple1" xfId="1974"/>
    <cellStyle name="MultipleBelow" xfId="1975"/>
    <cellStyle name="namber" xfId="1976"/>
    <cellStyle name="Neutral" xfId="1977"/>
    <cellStyle name="Neutral 2" xfId="1978"/>
    <cellStyle name="no dec" xfId="1979"/>
    <cellStyle name="No_Input" xfId="1980"/>
    <cellStyle name="Norma11l" xfId="1981"/>
    <cellStyle name="normal" xfId="1982"/>
    <cellStyle name="Normal - Style1" xfId="1983"/>
    <cellStyle name="Normal - Style1 2" xfId="1984"/>
    <cellStyle name="Normal - Style1 3" xfId="1985"/>
    <cellStyle name="Normal - Style1 4" xfId="1986"/>
    <cellStyle name="normal 10" xfId="1987"/>
    <cellStyle name="Normal 2" xfId="1988"/>
    <cellStyle name="Normal 2 2" xfId="1989"/>
    <cellStyle name="Normal 2 3" xfId="1990"/>
    <cellStyle name="Normal 2 4" xfId="1991"/>
    <cellStyle name="Normal 3" xfId="1992"/>
    <cellStyle name="normal 3 2" xfId="1993"/>
    <cellStyle name="Normal 4" xfId="1994"/>
    <cellStyle name="normal 4 2" xfId="1995"/>
    <cellStyle name="normal 5" xfId="1996"/>
    <cellStyle name="normal 6" xfId="1997"/>
    <cellStyle name="normal 7" xfId="1998"/>
    <cellStyle name="normal 8" xfId="1999"/>
    <cellStyle name="normal 9" xfId="2000"/>
    <cellStyle name="Normal." xfId="2001"/>
    <cellStyle name="Normal_! Приложение_Сбор инфо" xfId="2002"/>
    <cellStyle name="Normál_1." xfId="2003"/>
    <cellStyle name="Normal_2001зm" xfId="2004"/>
    <cellStyle name="Normál_VERZIOK" xfId="2005"/>
    <cellStyle name="Normal_баланс для заливки" xfId="2006"/>
    <cellStyle name="Normal1" xfId="2007"/>
    <cellStyle name="Normal2" xfId="2008"/>
    <cellStyle name="NormalGB" xfId="2009"/>
    <cellStyle name="normální_Rozvaha - aktiva" xfId="2010"/>
    <cellStyle name="Normalny_0" xfId="2011"/>
    <cellStyle name="normбlnм_laroux" xfId="2012"/>
    <cellStyle name="normбlnн_laroux" xfId="2013"/>
    <cellStyle name="Note" xfId="2014"/>
    <cellStyle name="Note 2" xfId="2015"/>
    <cellStyle name="Note 2 2" xfId="2016"/>
    <cellStyle name="Note 3" xfId="2017"/>
    <cellStyle name="Note 3 2" xfId="2018"/>
    <cellStyle name="Note 4" xfId="2019"/>
    <cellStyle name="Note 5" xfId="2020"/>
    <cellStyle name="Note 6" xfId="2021"/>
    <cellStyle name="Note_реестр объектов ЕНЭС" xfId="2022"/>
    <cellStyle name="number" xfId="2023"/>
    <cellStyle name="Nun??c [0]_Ecnn1" xfId="2024"/>
    <cellStyle name="Nun??c_Ecnn1" xfId="2025"/>
    <cellStyle name="Ôčíŕíńîâűé [0]_(ňŕá 3č)" xfId="2026"/>
    <cellStyle name="Ociriniaue [0]_5-C" xfId="2027"/>
    <cellStyle name="Ôčíŕíńîâűé_(ňŕá 3č)" xfId="2028"/>
    <cellStyle name="Ociriniaue_5-C" xfId="2029"/>
    <cellStyle name="Option" xfId="2030"/>
    <cellStyle name="OptionHeading" xfId="2031"/>
    <cellStyle name="OptionHeading2" xfId="2032"/>
    <cellStyle name="Òûñÿ÷è [0]_cogs" xfId="2033"/>
    <cellStyle name="Òûñÿ÷è_cogs" xfId="2034"/>
    <cellStyle name="Output" xfId="2035"/>
    <cellStyle name="Output 2" xfId="2036"/>
    <cellStyle name="Output 2 2" xfId="2037"/>
    <cellStyle name="Output 3" xfId="2038"/>
    <cellStyle name="Output 3 2" xfId="2039"/>
    <cellStyle name="Output 4" xfId="2040"/>
    <cellStyle name="Output 4 2" xfId="2041"/>
    <cellStyle name="Output 5" xfId="2042"/>
    <cellStyle name="Output Amounts" xfId="2043"/>
    <cellStyle name="Output Column Headings" xfId="2044"/>
    <cellStyle name="Output Line Items" xfId="2045"/>
    <cellStyle name="Output Report Heading" xfId="2046"/>
    <cellStyle name="Output Report Title" xfId="2047"/>
    <cellStyle name="Output_Расчет котловых тарифов 25.12.2009" xfId="2048"/>
    <cellStyle name="Outputtitle" xfId="2049"/>
    <cellStyle name="Paaotsikko" xfId="2050"/>
    <cellStyle name="Page Number" xfId="2051"/>
    <cellStyle name="PageHeading" xfId="2052"/>
    <cellStyle name="pb_page_heading_LS" xfId="2053"/>
    <cellStyle name="Pénznem [0]_Document" xfId="2054"/>
    <cellStyle name="Pénznem_Document" xfId="2055"/>
    <cellStyle name="Percent [0]" xfId="2056"/>
    <cellStyle name="Percent [00]" xfId="2057"/>
    <cellStyle name="Percent [1]" xfId="2058"/>
    <cellStyle name="Percent [2]" xfId="2059"/>
    <cellStyle name="Percent [2] 2" xfId="2060"/>
    <cellStyle name="Percent [2] 3" xfId="2061"/>
    <cellStyle name="Percent 2" xfId="2062"/>
    <cellStyle name="Percent_#6 Temps &amp; Contractors" xfId="2063"/>
    <cellStyle name="Percent1" xfId="2064"/>
    <cellStyle name="Piug" xfId="2065"/>
    <cellStyle name="Plug" xfId="2066"/>
    <cellStyle name="PrePop Currency (0)" xfId="2067"/>
    <cellStyle name="PrePop Currency (2)" xfId="2068"/>
    <cellStyle name="PrePop Units (0)" xfId="2069"/>
    <cellStyle name="PrePop Units (1)" xfId="2070"/>
    <cellStyle name="PrePop Units (2)" xfId="2071"/>
    <cellStyle name="Price" xfId="2072"/>
    <cellStyle name="prochrek" xfId="2073"/>
    <cellStyle name="ProductClass" xfId="2074"/>
    <cellStyle name="ProductType" xfId="2075"/>
    <cellStyle name="Protected" xfId="2076"/>
    <cellStyle name="Pддotsikko" xfId="2077"/>
    <cellStyle name="QTitle" xfId="2078"/>
    <cellStyle name="QTitle 2" xfId="2079"/>
    <cellStyle name="QTitle 3" xfId="2080"/>
    <cellStyle name="range" xfId="2081"/>
    <cellStyle name="RebateValue" xfId="2082"/>
    <cellStyle name="Red" xfId="2083"/>
    <cellStyle name="ResellerType" xfId="2084"/>
    <cellStyle name="Result" xfId="2085"/>
    <cellStyle name="Result2" xfId="2086"/>
    <cellStyle name="S0" xfId="2087"/>
    <cellStyle name="S3_Лист4 (2)" xfId="2088"/>
    <cellStyle name="S7" xfId="2089"/>
    <cellStyle name="Salomon Logo" xfId="2090"/>
    <cellStyle name="Sample" xfId="2091"/>
    <cellStyle name="SAPBEXaggData" xfId="2092"/>
    <cellStyle name="SAPBEXaggData 2" xfId="2093"/>
    <cellStyle name="SAPBEXaggData 2 2" xfId="2094"/>
    <cellStyle name="SAPBEXaggData 3" xfId="2095"/>
    <cellStyle name="SAPBEXaggData 3 2" xfId="2096"/>
    <cellStyle name="SAPBEXaggData 4" xfId="2097"/>
    <cellStyle name="SAPBEXaggData_реестр объектов ЕНЭС" xfId="2098"/>
    <cellStyle name="SAPBEXaggDataEmph" xfId="2099"/>
    <cellStyle name="SAPBEXaggDataEmph 2" xfId="2100"/>
    <cellStyle name="SAPBEXaggDataEmph 2 2" xfId="2101"/>
    <cellStyle name="SAPBEXaggDataEmph 3" xfId="2102"/>
    <cellStyle name="SAPBEXaggDataEmph 3 2" xfId="2103"/>
    <cellStyle name="SAPBEXaggDataEmph 4" xfId="2104"/>
    <cellStyle name="SAPBEXaggDataEmph_реестр объектов ЕНЭС" xfId="2105"/>
    <cellStyle name="SAPBEXaggItem" xfId="2106"/>
    <cellStyle name="SAPBEXaggItem 2" xfId="2107"/>
    <cellStyle name="SAPBEXaggItem 2 2" xfId="2108"/>
    <cellStyle name="SAPBEXaggItem 3" xfId="2109"/>
    <cellStyle name="SAPBEXaggItem 3 2" xfId="2110"/>
    <cellStyle name="SAPBEXaggItem 4" xfId="2111"/>
    <cellStyle name="SAPBEXaggItem_реестр объектов ЕНЭС" xfId="2112"/>
    <cellStyle name="SAPBEXaggItemX" xfId="2113"/>
    <cellStyle name="SAPBEXaggItemX 2" xfId="2114"/>
    <cellStyle name="SAPBEXaggItemX 2 2" xfId="2115"/>
    <cellStyle name="SAPBEXaggItemX 3" xfId="2116"/>
    <cellStyle name="SAPBEXaggItemX 3 2" xfId="2117"/>
    <cellStyle name="SAPBEXaggItemX 4" xfId="2118"/>
    <cellStyle name="SAPBEXaggItemX_реестр объектов ЕНЭС" xfId="2119"/>
    <cellStyle name="SAPBEXchaText" xfId="2120"/>
    <cellStyle name="SAPBEXchaText 2" xfId="2121"/>
    <cellStyle name="SAPBEXchaText 2 2" xfId="2122"/>
    <cellStyle name="SAPBEXchaText 3" xfId="2123"/>
    <cellStyle name="SAPBEXchaText 3 2" xfId="2124"/>
    <cellStyle name="SAPBEXchaText 4" xfId="2125"/>
    <cellStyle name="SAPBEXchaText 4 2" xfId="2126"/>
    <cellStyle name="SAPBEXchaText 5" xfId="2127"/>
    <cellStyle name="SAPBEXchaText_2. Приложение Доп материалы согласованияБП_БП" xfId="2128"/>
    <cellStyle name="SAPBEXexcBad7" xfId="2129"/>
    <cellStyle name="SAPBEXexcBad7 2" xfId="2130"/>
    <cellStyle name="SAPBEXexcBad7 2 2" xfId="2131"/>
    <cellStyle name="SAPBEXexcBad7 3" xfId="2132"/>
    <cellStyle name="SAPBEXexcBad7 3 2" xfId="2133"/>
    <cellStyle name="SAPBEXexcBad7 4" xfId="2134"/>
    <cellStyle name="SAPBEXexcBad7_реестр объектов ЕНЭС" xfId="2135"/>
    <cellStyle name="SAPBEXexcBad8" xfId="2136"/>
    <cellStyle name="SAPBEXexcBad8 2" xfId="2137"/>
    <cellStyle name="SAPBEXexcBad8 2 2" xfId="2138"/>
    <cellStyle name="SAPBEXexcBad8 3" xfId="2139"/>
    <cellStyle name="SAPBEXexcBad8 3 2" xfId="2140"/>
    <cellStyle name="SAPBEXexcBad8 4" xfId="2141"/>
    <cellStyle name="SAPBEXexcBad8_реестр объектов ЕНЭС" xfId="2142"/>
    <cellStyle name="SAPBEXexcBad9" xfId="2143"/>
    <cellStyle name="SAPBEXexcBad9 2" xfId="2144"/>
    <cellStyle name="SAPBEXexcBad9 2 2" xfId="2145"/>
    <cellStyle name="SAPBEXexcBad9 3" xfId="2146"/>
    <cellStyle name="SAPBEXexcBad9 3 2" xfId="2147"/>
    <cellStyle name="SAPBEXexcBad9 4" xfId="2148"/>
    <cellStyle name="SAPBEXexcBad9_реестр объектов ЕНЭС" xfId="2149"/>
    <cellStyle name="SAPBEXexcCritical4" xfId="2150"/>
    <cellStyle name="SAPBEXexcCritical4 2" xfId="2151"/>
    <cellStyle name="SAPBEXexcCritical4 2 2" xfId="2152"/>
    <cellStyle name="SAPBEXexcCritical4 3" xfId="2153"/>
    <cellStyle name="SAPBEXexcCritical4 3 2" xfId="2154"/>
    <cellStyle name="SAPBEXexcCritical4 4" xfId="2155"/>
    <cellStyle name="SAPBEXexcCritical4_реестр объектов ЕНЭС" xfId="2156"/>
    <cellStyle name="SAPBEXexcCritical5" xfId="2157"/>
    <cellStyle name="SAPBEXexcCritical5 2" xfId="2158"/>
    <cellStyle name="SAPBEXexcCritical5 2 2" xfId="2159"/>
    <cellStyle name="SAPBEXexcCritical5 3" xfId="2160"/>
    <cellStyle name="SAPBEXexcCritical5 3 2" xfId="2161"/>
    <cellStyle name="SAPBEXexcCritical5 4" xfId="2162"/>
    <cellStyle name="SAPBEXexcCritical5_реестр объектов ЕНЭС" xfId="2163"/>
    <cellStyle name="SAPBEXexcCritical6" xfId="2164"/>
    <cellStyle name="SAPBEXexcCritical6 2" xfId="2165"/>
    <cellStyle name="SAPBEXexcCritical6 2 2" xfId="2166"/>
    <cellStyle name="SAPBEXexcCritical6 3" xfId="2167"/>
    <cellStyle name="SAPBEXexcCritical6 3 2" xfId="2168"/>
    <cellStyle name="SAPBEXexcCritical6 4" xfId="2169"/>
    <cellStyle name="SAPBEXexcCritical6_реестр объектов ЕНЭС" xfId="2170"/>
    <cellStyle name="SAPBEXexcGood1" xfId="2171"/>
    <cellStyle name="SAPBEXexcGood1 2" xfId="2172"/>
    <cellStyle name="SAPBEXexcGood1 2 2" xfId="2173"/>
    <cellStyle name="SAPBEXexcGood1 3" xfId="2174"/>
    <cellStyle name="SAPBEXexcGood1 3 2" xfId="2175"/>
    <cellStyle name="SAPBEXexcGood1 4" xfId="2176"/>
    <cellStyle name="SAPBEXexcGood1_реестр объектов ЕНЭС" xfId="2177"/>
    <cellStyle name="SAPBEXexcGood2" xfId="2178"/>
    <cellStyle name="SAPBEXexcGood2 2" xfId="2179"/>
    <cellStyle name="SAPBEXexcGood2 2 2" xfId="2180"/>
    <cellStyle name="SAPBEXexcGood2 3" xfId="2181"/>
    <cellStyle name="SAPBEXexcGood2 3 2" xfId="2182"/>
    <cellStyle name="SAPBEXexcGood2 4" xfId="2183"/>
    <cellStyle name="SAPBEXexcGood2_реестр объектов ЕНЭС" xfId="2184"/>
    <cellStyle name="SAPBEXexcGood3" xfId="2185"/>
    <cellStyle name="SAPBEXexcGood3 2" xfId="2186"/>
    <cellStyle name="SAPBEXexcGood3 2 2" xfId="2187"/>
    <cellStyle name="SAPBEXexcGood3 3" xfId="2188"/>
    <cellStyle name="SAPBEXexcGood3 3 2" xfId="2189"/>
    <cellStyle name="SAPBEXexcGood3 4" xfId="2190"/>
    <cellStyle name="SAPBEXexcGood3_реестр объектов ЕНЭС" xfId="2191"/>
    <cellStyle name="SAPBEXfilterDrill" xfId="2192"/>
    <cellStyle name="SAPBEXfilterDrill 2" xfId="2193"/>
    <cellStyle name="SAPBEXfilterDrill 2 2" xfId="2194"/>
    <cellStyle name="SAPBEXfilterDrill 3" xfId="2195"/>
    <cellStyle name="SAPBEXfilterDrill 3 2" xfId="2196"/>
    <cellStyle name="SAPBEXfilterDrill 4" xfId="2197"/>
    <cellStyle name="SAPBEXfilterDrill_реестр объектов ЕНЭС" xfId="2198"/>
    <cellStyle name="SAPBEXfilterItem" xfId="2199"/>
    <cellStyle name="SAPBEXfilterItem 2" xfId="2200"/>
    <cellStyle name="SAPBEXfilterItem 3" xfId="2201"/>
    <cellStyle name="SAPBEXfilterItem_реестр объектов ЕНЭС" xfId="2202"/>
    <cellStyle name="SAPBEXfilterText" xfId="2203"/>
    <cellStyle name="SAPBEXfilterText 2" xfId="2204"/>
    <cellStyle name="SAPBEXformats" xfId="2205"/>
    <cellStyle name="SAPBEXformats 2" xfId="2206"/>
    <cellStyle name="SAPBEXformats 2 2" xfId="2207"/>
    <cellStyle name="SAPBEXformats 3" xfId="2208"/>
    <cellStyle name="SAPBEXformats 3 2" xfId="2209"/>
    <cellStyle name="SAPBEXformats 4" xfId="2210"/>
    <cellStyle name="SAPBEXformats 4 2" xfId="2211"/>
    <cellStyle name="SAPBEXformats 5" xfId="2212"/>
    <cellStyle name="SAPBEXformats_2. Приложение Доп материалы согласованияБП_БП" xfId="2213"/>
    <cellStyle name="SAPBEXheaderItem" xfId="2214"/>
    <cellStyle name="SAPBEXheaderItem 2" xfId="2215"/>
    <cellStyle name="SAPBEXheaderItem 2 2" xfId="2216"/>
    <cellStyle name="SAPBEXheaderItem 3" xfId="2217"/>
    <cellStyle name="SAPBEXheaderItem 3 2" xfId="2218"/>
    <cellStyle name="SAPBEXheaderItem 4" xfId="2219"/>
    <cellStyle name="SAPBEXheaderItem_реестр объектов ЕНЭС" xfId="2220"/>
    <cellStyle name="SAPBEXheaderText" xfId="2221"/>
    <cellStyle name="SAPBEXheaderText 2" xfId="2222"/>
    <cellStyle name="SAPBEXheaderText 2 2" xfId="2223"/>
    <cellStyle name="SAPBEXheaderText 3" xfId="2224"/>
    <cellStyle name="SAPBEXheaderText 3 2" xfId="2225"/>
    <cellStyle name="SAPBEXheaderText 4" xfId="2226"/>
    <cellStyle name="SAPBEXheaderText_реестр объектов ЕНЭС" xfId="2227"/>
    <cellStyle name="SAPBEXHLevel0" xfId="2228"/>
    <cellStyle name="SAPBEXHLevel0 2" xfId="2229"/>
    <cellStyle name="SAPBEXHLevel0 2 2" xfId="2230"/>
    <cellStyle name="SAPBEXHLevel0 3" xfId="2231"/>
    <cellStyle name="SAPBEXHLevel0 3 2" xfId="2232"/>
    <cellStyle name="SAPBEXHLevel0 4" xfId="2233"/>
    <cellStyle name="SAPBEXHLevel0 4 2" xfId="2234"/>
    <cellStyle name="SAPBEXHLevel0 5" xfId="2235"/>
    <cellStyle name="SAPBEXHLevel0_2. Приложение Доп материалы согласованияБП_БП" xfId="2236"/>
    <cellStyle name="SAPBEXHLevel0X" xfId="2237"/>
    <cellStyle name="SAPBEXHLevel0X 2" xfId="2238"/>
    <cellStyle name="SAPBEXHLevel0X 2 2" xfId="2239"/>
    <cellStyle name="SAPBEXHLevel0X 3" xfId="2240"/>
    <cellStyle name="SAPBEXHLevel0X 3 2" xfId="2241"/>
    <cellStyle name="SAPBEXHLevel0X 4" xfId="2242"/>
    <cellStyle name="SAPBEXHLevel0X 4 2" xfId="2243"/>
    <cellStyle name="SAPBEXHLevel0X 5" xfId="2244"/>
    <cellStyle name="SAPBEXHLevel0X_2. Приложение Доп материалы согласованияБП_БП" xfId="2245"/>
    <cellStyle name="SAPBEXHLevel1" xfId="2246"/>
    <cellStyle name="SAPBEXHLevel1 2" xfId="2247"/>
    <cellStyle name="SAPBEXHLevel1 2 2" xfId="2248"/>
    <cellStyle name="SAPBEXHLevel1 3" xfId="2249"/>
    <cellStyle name="SAPBEXHLevel1 3 2" xfId="2250"/>
    <cellStyle name="SAPBEXHLevel1 4" xfId="2251"/>
    <cellStyle name="SAPBEXHLevel1 4 2" xfId="2252"/>
    <cellStyle name="SAPBEXHLevel1 5" xfId="2253"/>
    <cellStyle name="SAPBEXHLevel1_2. Приложение Доп материалы согласованияБП_БП" xfId="2254"/>
    <cellStyle name="SAPBEXHLevel1X" xfId="2255"/>
    <cellStyle name="SAPBEXHLevel1X 2" xfId="2256"/>
    <cellStyle name="SAPBEXHLevel1X 2 2" xfId="2257"/>
    <cellStyle name="SAPBEXHLevel1X 3" xfId="2258"/>
    <cellStyle name="SAPBEXHLevel1X 3 2" xfId="2259"/>
    <cellStyle name="SAPBEXHLevel1X 4" xfId="2260"/>
    <cellStyle name="SAPBEXHLevel1X 4 2" xfId="2261"/>
    <cellStyle name="SAPBEXHLevel1X 5" xfId="2262"/>
    <cellStyle name="SAPBEXHLevel1X_2. Приложение Доп материалы согласованияБП_БП" xfId="2263"/>
    <cellStyle name="SAPBEXHLevel2" xfId="2264"/>
    <cellStyle name="SAPBEXHLevel2 2" xfId="2265"/>
    <cellStyle name="SAPBEXHLevel2 2 2" xfId="2266"/>
    <cellStyle name="SAPBEXHLevel2 3" xfId="2267"/>
    <cellStyle name="SAPBEXHLevel2 3 2" xfId="2268"/>
    <cellStyle name="SAPBEXHLevel2 4" xfId="2269"/>
    <cellStyle name="SAPBEXHLevel2 4 2" xfId="2270"/>
    <cellStyle name="SAPBEXHLevel2 5" xfId="2271"/>
    <cellStyle name="SAPBEXHLevel2_2. Приложение Доп материалы согласованияБП_БП" xfId="2272"/>
    <cellStyle name="SAPBEXHLevel2X" xfId="2273"/>
    <cellStyle name="SAPBEXHLevel2X 2" xfId="2274"/>
    <cellStyle name="SAPBEXHLevel2X 2 2" xfId="2275"/>
    <cellStyle name="SAPBEXHLevel2X 3" xfId="2276"/>
    <cellStyle name="SAPBEXHLevel2X 3 2" xfId="2277"/>
    <cellStyle name="SAPBEXHLevel2X 4" xfId="2278"/>
    <cellStyle name="SAPBEXHLevel2X 4 2" xfId="2279"/>
    <cellStyle name="SAPBEXHLevel2X 5" xfId="2280"/>
    <cellStyle name="SAPBEXHLevel2X_2. Приложение Доп материалы согласованияБП_БП" xfId="2281"/>
    <cellStyle name="SAPBEXHLevel3" xfId="2282"/>
    <cellStyle name="SAPBEXHLevel3 2" xfId="2283"/>
    <cellStyle name="SAPBEXHLevel3 2 2" xfId="2284"/>
    <cellStyle name="SAPBEXHLevel3 3" xfId="2285"/>
    <cellStyle name="SAPBEXHLevel3 3 2" xfId="2286"/>
    <cellStyle name="SAPBEXHLevel3 4" xfId="2287"/>
    <cellStyle name="SAPBEXHLevel3 4 2" xfId="2288"/>
    <cellStyle name="SAPBEXHLevel3 5" xfId="2289"/>
    <cellStyle name="SAPBEXHLevel3_2. Приложение Доп материалы согласованияБП_БП" xfId="2290"/>
    <cellStyle name="SAPBEXHLevel3X" xfId="2291"/>
    <cellStyle name="SAPBEXHLevel3X 2" xfId="2292"/>
    <cellStyle name="SAPBEXHLevel3X 2 2" xfId="2293"/>
    <cellStyle name="SAPBEXHLevel3X 3" xfId="2294"/>
    <cellStyle name="SAPBEXHLevel3X 3 2" xfId="2295"/>
    <cellStyle name="SAPBEXHLevel3X 4" xfId="2296"/>
    <cellStyle name="SAPBEXHLevel3X 4 2" xfId="2297"/>
    <cellStyle name="SAPBEXHLevel3X 5" xfId="2298"/>
    <cellStyle name="SAPBEXHLevel3X_2. Приложение Доп материалы согласованияБП_БП" xfId="2299"/>
    <cellStyle name="SAPBEXinputData" xfId="2300"/>
    <cellStyle name="SAPBEXinputData 2" xfId="2301"/>
    <cellStyle name="SAPBEXinputData 2 2" xfId="2302"/>
    <cellStyle name="SAPBEXresData" xfId="2303"/>
    <cellStyle name="SAPBEXresData 2" xfId="2304"/>
    <cellStyle name="SAPBEXresData 2 2" xfId="2305"/>
    <cellStyle name="SAPBEXresData 3" xfId="2306"/>
    <cellStyle name="SAPBEXresData 3 2" xfId="2307"/>
    <cellStyle name="SAPBEXresData 4" xfId="2308"/>
    <cellStyle name="SAPBEXresData_реестр объектов ЕНЭС" xfId="2309"/>
    <cellStyle name="SAPBEXresDataEmph" xfId="2310"/>
    <cellStyle name="SAPBEXresDataEmph 2" xfId="2311"/>
    <cellStyle name="SAPBEXresDataEmph 2 2" xfId="2312"/>
    <cellStyle name="SAPBEXresDataEmph 3" xfId="2313"/>
    <cellStyle name="SAPBEXresDataEmph 3 2" xfId="2314"/>
    <cellStyle name="SAPBEXresDataEmph 4" xfId="2315"/>
    <cellStyle name="SAPBEXresDataEmph_реестр объектов ЕНЭС" xfId="2316"/>
    <cellStyle name="SAPBEXresItem" xfId="2317"/>
    <cellStyle name="SAPBEXresItem 2" xfId="2318"/>
    <cellStyle name="SAPBEXresItem 2 2" xfId="2319"/>
    <cellStyle name="SAPBEXresItem 3" xfId="2320"/>
    <cellStyle name="SAPBEXresItem 3 2" xfId="2321"/>
    <cellStyle name="SAPBEXresItem 4" xfId="2322"/>
    <cellStyle name="SAPBEXresItem_реестр объектов ЕНЭС" xfId="2323"/>
    <cellStyle name="SAPBEXresItemX" xfId="2324"/>
    <cellStyle name="SAPBEXresItemX 2" xfId="2325"/>
    <cellStyle name="SAPBEXresItemX 2 2" xfId="2326"/>
    <cellStyle name="SAPBEXresItemX 3" xfId="2327"/>
    <cellStyle name="SAPBEXresItemX 3 2" xfId="2328"/>
    <cellStyle name="SAPBEXresItemX 4" xfId="2329"/>
    <cellStyle name="SAPBEXresItemX_реестр объектов ЕНЭС" xfId="2330"/>
    <cellStyle name="SAPBEXstdData" xfId="2331"/>
    <cellStyle name="SAPBEXstdData 2" xfId="2332"/>
    <cellStyle name="SAPBEXstdData 2 2" xfId="2333"/>
    <cellStyle name="SAPBEXstdData 3" xfId="2334"/>
    <cellStyle name="SAPBEXstdData 3 2" xfId="2335"/>
    <cellStyle name="SAPBEXstdData 4" xfId="2336"/>
    <cellStyle name="SAPBEXstdData_реестр объектов ЕНЭС" xfId="2337"/>
    <cellStyle name="SAPBEXstdDataEmph" xfId="2338"/>
    <cellStyle name="SAPBEXstdDataEmph 2" xfId="2339"/>
    <cellStyle name="SAPBEXstdDataEmph 2 2" xfId="2340"/>
    <cellStyle name="SAPBEXstdDataEmph 3" xfId="2341"/>
    <cellStyle name="SAPBEXstdDataEmph 3 2" xfId="2342"/>
    <cellStyle name="SAPBEXstdDataEmph 4" xfId="2343"/>
    <cellStyle name="SAPBEXstdDataEmph_реестр объектов ЕНЭС" xfId="2344"/>
    <cellStyle name="SAPBEXstdItem" xfId="2345"/>
    <cellStyle name="SAPBEXstdItem 2" xfId="2346"/>
    <cellStyle name="SAPBEXstdItem 2 2" xfId="2347"/>
    <cellStyle name="SAPBEXstdItem 3" xfId="2348"/>
    <cellStyle name="SAPBEXstdItem 3 2" xfId="2349"/>
    <cellStyle name="SAPBEXstdItem 4" xfId="2350"/>
    <cellStyle name="SAPBEXstdItem 4 2" xfId="2351"/>
    <cellStyle name="SAPBEXstdItem 5" xfId="2352"/>
    <cellStyle name="SAPBEXstdItem_2. Приложение Доп материалы согласованияБП_БП" xfId="2353"/>
    <cellStyle name="SAPBEXstdItemX" xfId="2354"/>
    <cellStyle name="SAPBEXstdItemX 2" xfId="2355"/>
    <cellStyle name="SAPBEXstdItemX 2 2" xfId="2356"/>
    <cellStyle name="SAPBEXstdItemX 3" xfId="2357"/>
    <cellStyle name="SAPBEXstdItemX 3 2" xfId="2358"/>
    <cellStyle name="SAPBEXstdItemX 4" xfId="2359"/>
    <cellStyle name="SAPBEXstdItemX 4 2" xfId="2360"/>
    <cellStyle name="SAPBEXstdItemX 5" xfId="2361"/>
    <cellStyle name="SAPBEXstdItemX_2. Приложение Доп материалы согласованияБП_БП" xfId="2362"/>
    <cellStyle name="SAPBEXtitle" xfId="2363"/>
    <cellStyle name="SAPBEXtitle 2" xfId="2364"/>
    <cellStyle name="SAPBEXundefined" xfId="2365"/>
    <cellStyle name="SAPBEXundefined 2" xfId="2366"/>
    <cellStyle name="SAPBEXundefined 2 2" xfId="2367"/>
    <cellStyle name="SAPBEXundefined 3" xfId="2368"/>
    <cellStyle name="SAPBEXundefined 3 2" xfId="2369"/>
    <cellStyle name="SAPBEXundefined 4" xfId="2370"/>
    <cellStyle name="SAPBEXundefined_реестр объектов ЕНЭС" xfId="2371"/>
    <cellStyle name="ScotchRule" xfId="2372"/>
    <cellStyle name="SEM-BPS-data" xfId="2373"/>
    <cellStyle name="SEM-BPS-head" xfId="2374"/>
    <cellStyle name="SEM-BPS-headdata" xfId="2375"/>
    <cellStyle name="SEM-BPS-headkey" xfId="2376"/>
    <cellStyle name="SEM-BPS-input-on" xfId="2377"/>
    <cellStyle name="SEM-BPS-key" xfId="2378"/>
    <cellStyle name="SEM-BPS-sub1" xfId="2379"/>
    <cellStyle name="SEM-BPS-sub2" xfId="2380"/>
    <cellStyle name="SEM-BPS-total" xfId="2381"/>
    <cellStyle name="Sheet Title" xfId="2382"/>
    <cellStyle name="Short $" xfId="2383"/>
    <cellStyle name="Show_Sell" xfId="2384"/>
    <cellStyle name="Single Accounting" xfId="2385"/>
    <cellStyle name="Size" xfId="2386"/>
    <cellStyle name="small" xfId="2387"/>
    <cellStyle name="st1" xfId="2388"/>
    <cellStyle name="stand_bord" xfId="2389"/>
    <cellStyle name="Standard_Anpassen der Amortisation" xfId="2390"/>
    <cellStyle name="Style 1" xfId="2391"/>
    <cellStyle name="STYLE1 - Style1" xfId="2392"/>
    <cellStyle name="Styles" xfId="2393"/>
    <cellStyle name="Subtitle" xfId="2394"/>
    <cellStyle name="tabel" xfId="2395"/>
    <cellStyle name="Table" xfId="2396"/>
    <cellStyle name="Table Head" xfId="2397"/>
    <cellStyle name="Table Head Aligned" xfId="2398"/>
    <cellStyle name="Table Head Blue" xfId="2399"/>
    <cellStyle name="Table Head Green" xfId="2400"/>
    <cellStyle name="Table Head_Val_Sum_Graph" xfId="2401"/>
    <cellStyle name="Table Heading" xfId="2402"/>
    <cellStyle name="Table Heading 2" xfId="2403"/>
    <cellStyle name="Table Heading 3" xfId="2404"/>
    <cellStyle name="Table Heading_46EP.2011(v2.0)" xfId="2405"/>
    <cellStyle name="Table Text" xfId="2406"/>
    <cellStyle name="Table Title" xfId="2407"/>
    <cellStyle name="Table Units" xfId="2408"/>
    <cellStyle name="Table_Header" xfId="2409"/>
    <cellStyle name="Term" xfId="2410"/>
    <cellStyle name="Text" xfId="2411"/>
    <cellStyle name="Text 1" xfId="2412"/>
    <cellStyle name="Text Head" xfId="2413"/>
    <cellStyle name="Text Head 1" xfId="2414"/>
    <cellStyle name="Text Indent A" xfId="2415"/>
    <cellStyle name="Text Indent B" xfId="2416"/>
    <cellStyle name="Text Indent C" xfId="2417"/>
    <cellStyle name="Times 10" xfId="2418"/>
    <cellStyle name="Times 12" xfId="2419"/>
    <cellStyle name="Title" xfId="2420"/>
    <cellStyle name="Title 2" xfId="2421"/>
    <cellStyle name="Title 3" xfId="2422"/>
    <cellStyle name="Title 4" xfId="2423"/>
    <cellStyle name="Total" xfId="2424"/>
    <cellStyle name="Total 2" xfId="2425"/>
    <cellStyle name="Total 2 2" xfId="2426"/>
    <cellStyle name="Total 3" xfId="2427"/>
    <cellStyle name="Total_Критерии_RAB 2011" xfId="2428"/>
    <cellStyle name="TotalCurrency" xfId="2429"/>
    <cellStyle name="TypeNote" xfId="2430"/>
    <cellStyle name="Ujke,jq" xfId="2431"/>
    <cellStyle name="Underline_Single" xfId="2432"/>
    <cellStyle name="Unit" xfId="2433"/>
    <cellStyle name="UnitOfMeasure" xfId="2434"/>
    <cellStyle name="USD" xfId="2435"/>
    <cellStyle name="Validation" xfId="2436"/>
    <cellStyle name="Valiotsikko" xfId="2437"/>
    <cellStyle name="Value" xfId="2438"/>
    <cellStyle name="Valuta [0]_Arcen" xfId="2439"/>
    <cellStyle name="Valuta_Arcen" xfId="2440"/>
    <cellStyle name="Vertical" xfId="2441"/>
    <cellStyle name="Vдliotsikko" xfId="2442"/>
    <cellStyle name="Währung [0]_laroux" xfId="2443"/>
    <cellStyle name="Währung_laroux" xfId="2444"/>
    <cellStyle name="Walutowy [0]_1" xfId="2445"/>
    <cellStyle name="Walutowy_1" xfId="2446"/>
    <cellStyle name="Warning Text" xfId="2447"/>
    <cellStyle name="Warning Text 2" xfId="2448"/>
    <cellStyle name="white" xfId="2449"/>
    <cellStyle name="Wдhrung [0]_Compiling Utility Macros" xfId="2450"/>
    <cellStyle name="Wдhrung_Compiling Utility Macros" xfId="2451"/>
    <cellStyle name="year" xfId="2452"/>
    <cellStyle name="Year EN" xfId="2453"/>
    <cellStyle name="Year RU" xfId="2454"/>
    <cellStyle name="YelNumbersCurr" xfId="2455"/>
    <cellStyle name="YelNumbersCurr 2" xfId="2456"/>
    <cellStyle name="YelNumbersCurr 3" xfId="2457"/>
    <cellStyle name="Yen" xfId="2458"/>
    <cellStyle name="Акцент1 10" xfId="2459"/>
    <cellStyle name="Акцент1 2" xfId="2460"/>
    <cellStyle name="Акцент1 2 2" xfId="2461"/>
    <cellStyle name="Акцент1 2 3" xfId="2462"/>
    <cellStyle name="Акцент1 2_Приложение 3" xfId="2463"/>
    <cellStyle name="Акцент1 3" xfId="2464"/>
    <cellStyle name="Акцент1 3 2" xfId="2465"/>
    <cellStyle name="Акцент1 4" xfId="2466"/>
    <cellStyle name="Акцент1 4 2" xfId="2467"/>
    <cellStyle name="Акцент1 5" xfId="2468"/>
    <cellStyle name="Акцент1 5 2" xfId="2469"/>
    <cellStyle name="Акцент1 6" xfId="2470"/>
    <cellStyle name="Акцент1 6 2" xfId="2471"/>
    <cellStyle name="Акцент1 7" xfId="2472"/>
    <cellStyle name="Акцент1 7 2" xfId="2473"/>
    <cellStyle name="Акцент1 8" xfId="2474"/>
    <cellStyle name="Акцент1 8 2" xfId="2475"/>
    <cellStyle name="Акцент1 9" xfId="2476"/>
    <cellStyle name="Акцент1 9 2" xfId="2477"/>
    <cellStyle name="Акцент2 10" xfId="2478"/>
    <cellStyle name="Акцент2 2" xfId="2479"/>
    <cellStyle name="Акцент2 2 2" xfId="2480"/>
    <cellStyle name="Акцент2 2 3" xfId="2481"/>
    <cellStyle name="Акцент2 2_Приложение 3" xfId="2482"/>
    <cellStyle name="Акцент2 3" xfId="2483"/>
    <cellStyle name="Акцент2 3 2" xfId="2484"/>
    <cellStyle name="Акцент2 4" xfId="2485"/>
    <cellStyle name="Акцент2 4 2" xfId="2486"/>
    <cellStyle name="Акцент2 5" xfId="2487"/>
    <cellStyle name="Акцент2 5 2" xfId="2488"/>
    <cellStyle name="Акцент2 6" xfId="2489"/>
    <cellStyle name="Акцент2 6 2" xfId="2490"/>
    <cellStyle name="Акцент2 7" xfId="2491"/>
    <cellStyle name="Акцент2 7 2" xfId="2492"/>
    <cellStyle name="Акцент2 8" xfId="2493"/>
    <cellStyle name="Акцент2 8 2" xfId="2494"/>
    <cellStyle name="Акцент2 9" xfId="2495"/>
    <cellStyle name="Акцент2 9 2" xfId="2496"/>
    <cellStyle name="Акцент3 10" xfId="2497"/>
    <cellStyle name="Акцент3 2" xfId="2498"/>
    <cellStyle name="Акцент3 2 2" xfId="2499"/>
    <cellStyle name="Акцент3 2 3" xfId="2500"/>
    <cellStyle name="Акцент3 2_Приложение 3" xfId="2501"/>
    <cellStyle name="Акцент3 3" xfId="2502"/>
    <cellStyle name="Акцент3 3 2" xfId="2503"/>
    <cellStyle name="Акцент3 4" xfId="2504"/>
    <cellStyle name="Акцент3 4 2" xfId="2505"/>
    <cellStyle name="Акцент3 5" xfId="2506"/>
    <cellStyle name="Акцент3 5 2" xfId="2507"/>
    <cellStyle name="Акцент3 6" xfId="2508"/>
    <cellStyle name="Акцент3 6 2" xfId="2509"/>
    <cellStyle name="Акцент3 7" xfId="2510"/>
    <cellStyle name="Акцент3 7 2" xfId="2511"/>
    <cellStyle name="Акцент3 8" xfId="2512"/>
    <cellStyle name="Акцент3 8 2" xfId="2513"/>
    <cellStyle name="Акцент3 9" xfId="2514"/>
    <cellStyle name="Акцент3 9 2" xfId="2515"/>
    <cellStyle name="Акцент4 10" xfId="2516"/>
    <cellStyle name="Акцент4 2" xfId="2517"/>
    <cellStyle name="Акцент4 2 2" xfId="2518"/>
    <cellStyle name="Акцент4 2 3" xfId="2519"/>
    <cellStyle name="Акцент4 2_Приложение 3" xfId="2520"/>
    <cellStyle name="Акцент4 3" xfId="2521"/>
    <cellStyle name="Акцент4 3 2" xfId="2522"/>
    <cellStyle name="Акцент4 4" xfId="2523"/>
    <cellStyle name="Акцент4 4 2" xfId="2524"/>
    <cellStyle name="Акцент4 5" xfId="2525"/>
    <cellStyle name="Акцент4 5 2" xfId="2526"/>
    <cellStyle name="Акцент4 6" xfId="2527"/>
    <cellStyle name="Акцент4 6 2" xfId="2528"/>
    <cellStyle name="Акцент4 7" xfId="2529"/>
    <cellStyle name="Акцент4 7 2" xfId="2530"/>
    <cellStyle name="Акцент4 8" xfId="2531"/>
    <cellStyle name="Акцент4 8 2" xfId="2532"/>
    <cellStyle name="Акцент4 9" xfId="2533"/>
    <cellStyle name="Акцент4 9 2" xfId="2534"/>
    <cellStyle name="Акцент5 10" xfId="2535"/>
    <cellStyle name="Акцент5 2" xfId="2536"/>
    <cellStyle name="Акцент5 2 2" xfId="2537"/>
    <cellStyle name="Акцент5 2 3" xfId="2538"/>
    <cellStyle name="Акцент5 2_Приложение 3" xfId="2539"/>
    <cellStyle name="Акцент5 3" xfId="2540"/>
    <cellStyle name="Акцент5 3 2" xfId="2541"/>
    <cellStyle name="Акцент5 4" xfId="2542"/>
    <cellStyle name="Акцент5 4 2" xfId="2543"/>
    <cellStyle name="Акцент5 5" xfId="2544"/>
    <cellStyle name="Акцент5 5 2" xfId="2545"/>
    <cellStyle name="Акцент5 6" xfId="2546"/>
    <cellStyle name="Акцент5 6 2" xfId="2547"/>
    <cellStyle name="Акцент5 7" xfId="2548"/>
    <cellStyle name="Акцент5 7 2" xfId="2549"/>
    <cellStyle name="Акцент5 8" xfId="2550"/>
    <cellStyle name="Акцент5 8 2" xfId="2551"/>
    <cellStyle name="Акцент5 9" xfId="2552"/>
    <cellStyle name="Акцент5 9 2" xfId="2553"/>
    <cellStyle name="Акцент6 10" xfId="2554"/>
    <cellStyle name="Акцент6 2" xfId="2555"/>
    <cellStyle name="Акцент6 2 2" xfId="2556"/>
    <cellStyle name="Акцент6 2 3" xfId="2557"/>
    <cellStyle name="Акцент6 2_Приложение 3" xfId="2558"/>
    <cellStyle name="Акцент6 3" xfId="2559"/>
    <cellStyle name="Акцент6 3 2" xfId="2560"/>
    <cellStyle name="Акцент6 4" xfId="2561"/>
    <cellStyle name="Акцент6 4 2" xfId="2562"/>
    <cellStyle name="Акцент6 5" xfId="2563"/>
    <cellStyle name="Акцент6 5 2" xfId="2564"/>
    <cellStyle name="Акцент6 6" xfId="2565"/>
    <cellStyle name="Акцент6 6 2" xfId="2566"/>
    <cellStyle name="Акцент6 7" xfId="2567"/>
    <cellStyle name="Акцент6 7 2" xfId="2568"/>
    <cellStyle name="Акцент6 8" xfId="2569"/>
    <cellStyle name="Акцент6 8 2" xfId="2570"/>
    <cellStyle name="Акцент6 9" xfId="2571"/>
    <cellStyle name="Акцент6 9 2" xfId="2572"/>
    <cellStyle name="Беззащитный" xfId="2573"/>
    <cellStyle name="Ввод  10" xfId="2574"/>
    <cellStyle name="Ввод  2" xfId="2575"/>
    <cellStyle name="Ввод  2 2" xfId="2576"/>
    <cellStyle name="Ввод  2 2 2" xfId="2577"/>
    <cellStyle name="Ввод  2 3" xfId="2578"/>
    <cellStyle name="Ввод  2 3 2" xfId="2579"/>
    <cellStyle name="Ввод  2 4" xfId="2580"/>
    <cellStyle name="Ввод  2_46EE.2011(v1.0)" xfId="2581"/>
    <cellStyle name="Ввод  3" xfId="2582"/>
    <cellStyle name="Ввод  3 2" xfId="2583"/>
    <cellStyle name="Ввод  3_46EE.2011(v1.0)" xfId="2584"/>
    <cellStyle name="Ввод  4" xfId="2585"/>
    <cellStyle name="Ввод  4 2" xfId="2586"/>
    <cellStyle name="Ввод  4_46EE.2011(v1.0)" xfId="2587"/>
    <cellStyle name="Ввод  5" xfId="2588"/>
    <cellStyle name="Ввод  5 2" xfId="2589"/>
    <cellStyle name="Ввод  5_46EE.2011(v1.0)" xfId="2590"/>
    <cellStyle name="Ввод  6" xfId="2591"/>
    <cellStyle name="Ввод  6 2" xfId="2592"/>
    <cellStyle name="Ввод  6_46EE.2011(v1.0)" xfId="2593"/>
    <cellStyle name="Ввод  7" xfId="2594"/>
    <cellStyle name="Ввод  7 2" xfId="2595"/>
    <cellStyle name="Ввод  7_46EE.2011(v1.0)" xfId="2596"/>
    <cellStyle name="Ввод  8" xfId="2597"/>
    <cellStyle name="Ввод  8 2" xfId="2598"/>
    <cellStyle name="Ввод  8_46EE.2011(v1.0)" xfId="2599"/>
    <cellStyle name="Ввод  9" xfId="2600"/>
    <cellStyle name="Ввод  9 2" xfId="2601"/>
    <cellStyle name="Ввод  9_46EE.2011(v1.0)" xfId="2602"/>
    <cellStyle name="Верт. заголовок" xfId="2603"/>
    <cellStyle name="Вес_продукта" xfId="2604"/>
    <cellStyle name="Внешняя сылка" xfId="2605"/>
    <cellStyle name="Вывод 10" xfId="2606"/>
    <cellStyle name="Вывод 2" xfId="2607"/>
    <cellStyle name="Вывод 2 2" xfId="2608"/>
    <cellStyle name="Вывод 2 2 2" xfId="2609"/>
    <cellStyle name="Вывод 2 3" xfId="2610"/>
    <cellStyle name="Вывод 2 3 2" xfId="2611"/>
    <cellStyle name="Вывод 2 4" xfId="2612"/>
    <cellStyle name="Вывод 2_46EE.2011(v1.0)" xfId="2613"/>
    <cellStyle name="Вывод 3" xfId="2614"/>
    <cellStyle name="Вывод 3 2" xfId="2615"/>
    <cellStyle name="Вывод 3_46EE.2011(v1.0)" xfId="2616"/>
    <cellStyle name="Вывод 4" xfId="2617"/>
    <cellStyle name="Вывод 4 2" xfId="2618"/>
    <cellStyle name="Вывод 4_46EE.2011(v1.0)" xfId="2619"/>
    <cellStyle name="Вывод 5" xfId="2620"/>
    <cellStyle name="Вывод 5 2" xfId="2621"/>
    <cellStyle name="Вывод 5_46EE.2011(v1.0)" xfId="2622"/>
    <cellStyle name="Вывод 6" xfId="2623"/>
    <cellStyle name="Вывод 6 2" xfId="2624"/>
    <cellStyle name="Вывод 6_46EE.2011(v1.0)" xfId="2625"/>
    <cellStyle name="Вывод 7" xfId="2626"/>
    <cellStyle name="Вывод 7 2" xfId="2627"/>
    <cellStyle name="Вывод 7_46EE.2011(v1.0)" xfId="2628"/>
    <cellStyle name="Вывод 8" xfId="2629"/>
    <cellStyle name="Вывод 8 2" xfId="2630"/>
    <cellStyle name="Вывод 8_46EE.2011(v1.0)" xfId="2631"/>
    <cellStyle name="Вывод 9" xfId="2632"/>
    <cellStyle name="Вывод 9 2" xfId="2633"/>
    <cellStyle name="Вывод 9_46EE.2011(v1.0)" xfId="2634"/>
    <cellStyle name="Вычисление 10" xfId="2635"/>
    <cellStyle name="Вычисление 2" xfId="2636"/>
    <cellStyle name="Вычисление 2 2" xfId="2637"/>
    <cellStyle name="Вычисление 2 2 2" xfId="2638"/>
    <cellStyle name="Вычисление 2 3" xfId="2639"/>
    <cellStyle name="Вычисление 2 3 2" xfId="2640"/>
    <cellStyle name="Вычисление 2 4" xfId="2641"/>
    <cellStyle name="Вычисление 2_46EE.2011(v1.0)" xfId="2642"/>
    <cellStyle name="Вычисление 3" xfId="2643"/>
    <cellStyle name="Вычисление 3 2" xfId="2644"/>
    <cellStyle name="Вычисление 3_46EE.2011(v1.0)" xfId="2645"/>
    <cellStyle name="Вычисление 4" xfId="2646"/>
    <cellStyle name="Вычисление 4 2" xfId="2647"/>
    <cellStyle name="Вычисление 4_46EE.2011(v1.0)" xfId="2648"/>
    <cellStyle name="Вычисление 5" xfId="2649"/>
    <cellStyle name="Вычисление 5 2" xfId="2650"/>
    <cellStyle name="Вычисление 5_46EE.2011(v1.0)" xfId="2651"/>
    <cellStyle name="Вычисление 6" xfId="2652"/>
    <cellStyle name="Вычисление 6 2" xfId="2653"/>
    <cellStyle name="Вычисление 6_46EE.2011(v1.0)" xfId="2654"/>
    <cellStyle name="Вычисление 7" xfId="2655"/>
    <cellStyle name="Вычисление 7 2" xfId="2656"/>
    <cellStyle name="Вычисление 7_46EE.2011(v1.0)" xfId="2657"/>
    <cellStyle name="Вычисление 8" xfId="2658"/>
    <cellStyle name="Вычисление 8 2" xfId="2659"/>
    <cellStyle name="Вычисление 8_46EE.2011(v1.0)" xfId="2660"/>
    <cellStyle name="Вычисление 9" xfId="2661"/>
    <cellStyle name="Вычисление 9 2" xfId="2662"/>
    <cellStyle name="Вычисление 9_46EE.2011(v1.0)" xfId="2663"/>
    <cellStyle name="Гиперссылка 2" xfId="2664"/>
    <cellStyle name="Гиперссылка 2 2" xfId="2665"/>
    <cellStyle name="Гиперссылка 2 2 2" xfId="2666"/>
    <cellStyle name="Гиперссылка 2 3" xfId="2667"/>
    <cellStyle name="Гиперссылка 2_PEREDACHA.M2016(v0.1)" xfId="2668"/>
    <cellStyle name="Гиперссылка 3" xfId="2669"/>
    <cellStyle name="Гиперссылка 4" xfId="2670"/>
    <cellStyle name="Гиперссылка 4 2" xfId="2671"/>
    <cellStyle name="Гиперссылка 5" xfId="2672"/>
    <cellStyle name="Гиперссылка 6" xfId="2673"/>
    <cellStyle name="Группа" xfId="2674"/>
    <cellStyle name="Группа 0" xfId="2675"/>
    <cellStyle name="Группа 1" xfId="2676"/>
    <cellStyle name="Группа 2" xfId="2677"/>
    <cellStyle name="Группа 3" xfId="2678"/>
    <cellStyle name="Группа 4" xfId="2679"/>
    <cellStyle name="Группа 5" xfId="2680"/>
    <cellStyle name="Группа 6" xfId="2681"/>
    <cellStyle name="Группа 7" xfId="2682"/>
    <cellStyle name="Группа 8" xfId="2683"/>
    <cellStyle name="Группа_4DNS.UPDATE.EXAMPLE" xfId="2684"/>
    <cellStyle name="Дата" xfId="2685"/>
    <cellStyle name="ДАТА 10" xfId="2686"/>
    <cellStyle name="ДАТА 2" xfId="2687"/>
    <cellStyle name="ДАТА 3" xfId="2688"/>
    <cellStyle name="ДАТА 4" xfId="2689"/>
    <cellStyle name="ДАТА 5" xfId="2690"/>
    <cellStyle name="ДАТА 6" xfId="2691"/>
    <cellStyle name="ДАТА 7" xfId="2692"/>
    <cellStyle name="ДАТА 8" xfId="2693"/>
    <cellStyle name="ДАТА 9" xfId="2694"/>
    <cellStyle name="ДАТА_1" xfId="2695"/>
    <cellStyle name="Денежный 2" xfId="2696"/>
    <cellStyle name="Денежный 2 2" xfId="2697"/>
    <cellStyle name="Денежный 2_INDEX.STATION.2012(v1.0)_" xfId="2698"/>
    <cellStyle name="Заголовок" xfId="2699"/>
    <cellStyle name="Заголовок 1 10" xfId="2700"/>
    <cellStyle name="Заголовок 1 2" xfId="2701"/>
    <cellStyle name="Заголовок 1 2 2" xfId="2702"/>
    <cellStyle name="Заголовок 1 2 2 2" xfId="2703"/>
    <cellStyle name="Заголовок 1 2 3" xfId="2704"/>
    <cellStyle name="Заголовок 1 2 3 2" xfId="2705"/>
    <cellStyle name="Заголовок 1 2 4" xfId="2706"/>
    <cellStyle name="Заголовок 1 2_46EE.2011(v1.0)" xfId="2707"/>
    <cellStyle name="Заголовок 1 3" xfId="2708"/>
    <cellStyle name="Заголовок 1 3 2" xfId="2709"/>
    <cellStyle name="Заголовок 1 3_46EE.2011(v1.0)" xfId="2710"/>
    <cellStyle name="Заголовок 1 4" xfId="2711"/>
    <cellStyle name="Заголовок 1 4 2" xfId="2712"/>
    <cellStyle name="Заголовок 1 4_46EE.2011(v1.0)" xfId="2713"/>
    <cellStyle name="Заголовок 1 5" xfId="2714"/>
    <cellStyle name="Заголовок 1 5 2" xfId="2715"/>
    <cellStyle name="Заголовок 1 5_46EE.2011(v1.0)" xfId="2716"/>
    <cellStyle name="Заголовок 1 6" xfId="2717"/>
    <cellStyle name="Заголовок 1 6 2" xfId="2718"/>
    <cellStyle name="Заголовок 1 6_46EE.2011(v1.0)" xfId="2719"/>
    <cellStyle name="Заголовок 1 7" xfId="2720"/>
    <cellStyle name="Заголовок 1 7 2" xfId="2721"/>
    <cellStyle name="Заголовок 1 7_46EE.2011(v1.0)" xfId="2722"/>
    <cellStyle name="Заголовок 1 8" xfId="2723"/>
    <cellStyle name="Заголовок 1 8 2" xfId="2724"/>
    <cellStyle name="Заголовок 1 8_46EE.2011(v1.0)" xfId="2725"/>
    <cellStyle name="Заголовок 1 9" xfId="2726"/>
    <cellStyle name="Заголовок 1 9 2" xfId="2727"/>
    <cellStyle name="Заголовок 1 9_46EE.2011(v1.0)" xfId="2728"/>
    <cellStyle name="Заголовок 2 10" xfId="2729"/>
    <cellStyle name="Заголовок 2 2" xfId="2730"/>
    <cellStyle name="Заголовок 2 2 2" xfId="2731"/>
    <cellStyle name="Заголовок 2 2 2 2" xfId="2732"/>
    <cellStyle name="Заголовок 2 2 3" xfId="2733"/>
    <cellStyle name="Заголовок 2 2 3 2" xfId="2734"/>
    <cellStyle name="Заголовок 2 2 4" xfId="2735"/>
    <cellStyle name="Заголовок 2 2_46EE.2011(v1.0)" xfId="2736"/>
    <cellStyle name="Заголовок 2 3" xfId="2737"/>
    <cellStyle name="Заголовок 2 3 2" xfId="2738"/>
    <cellStyle name="Заголовок 2 3_46EE.2011(v1.0)" xfId="2739"/>
    <cellStyle name="Заголовок 2 4" xfId="2740"/>
    <cellStyle name="Заголовок 2 4 2" xfId="2741"/>
    <cellStyle name="Заголовок 2 4_46EE.2011(v1.0)" xfId="2742"/>
    <cellStyle name="Заголовок 2 5" xfId="2743"/>
    <cellStyle name="Заголовок 2 5 2" xfId="2744"/>
    <cellStyle name="Заголовок 2 5_46EE.2011(v1.0)" xfId="2745"/>
    <cellStyle name="Заголовок 2 6" xfId="2746"/>
    <cellStyle name="Заголовок 2 6 2" xfId="2747"/>
    <cellStyle name="Заголовок 2 6_46EE.2011(v1.0)" xfId="2748"/>
    <cellStyle name="Заголовок 2 7" xfId="2749"/>
    <cellStyle name="Заголовок 2 7 2" xfId="2750"/>
    <cellStyle name="Заголовок 2 7_46EE.2011(v1.0)" xfId="2751"/>
    <cellStyle name="Заголовок 2 8" xfId="2752"/>
    <cellStyle name="Заголовок 2 8 2" xfId="2753"/>
    <cellStyle name="Заголовок 2 8_46EE.2011(v1.0)" xfId="2754"/>
    <cellStyle name="Заголовок 2 9" xfId="2755"/>
    <cellStyle name="Заголовок 2 9 2" xfId="2756"/>
    <cellStyle name="Заголовок 2 9_46EE.2011(v1.0)" xfId="2757"/>
    <cellStyle name="Заголовок 3 10" xfId="2758"/>
    <cellStyle name="Заголовок 3 2" xfId="2759"/>
    <cellStyle name="Заголовок 3 2 2" xfId="2760"/>
    <cellStyle name="Заголовок 3 2 3" xfId="2761"/>
    <cellStyle name="Заголовок 3 2_46EE.2011(v1.0)" xfId="2762"/>
    <cellStyle name="Заголовок 3 3" xfId="2763"/>
    <cellStyle name="Заголовок 3 3 2" xfId="2764"/>
    <cellStyle name="Заголовок 3 3_46EE.2011(v1.0)" xfId="2765"/>
    <cellStyle name="Заголовок 3 4" xfId="2766"/>
    <cellStyle name="Заголовок 3 4 2" xfId="2767"/>
    <cellStyle name="Заголовок 3 4_46EE.2011(v1.0)" xfId="2768"/>
    <cellStyle name="Заголовок 3 5" xfId="2769"/>
    <cellStyle name="Заголовок 3 5 2" xfId="2770"/>
    <cellStyle name="Заголовок 3 5_46EE.2011(v1.0)" xfId="2771"/>
    <cellStyle name="Заголовок 3 6" xfId="2772"/>
    <cellStyle name="Заголовок 3 6 2" xfId="2773"/>
    <cellStyle name="Заголовок 3 6_46EE.2011(v1.0)" xfId="2774"/>
    <cellStyle name="Заголовок 3 7" xfId="2775"/>
    <cellStyle name="Заголовок 3 7 2" xfId="2776"/>
    <cellStyle name="Заголовок 3 7_46EE.2011(v1.0)" xfId="2777"/>
    <cellStyle name="Заголовок 3 8" xfId="2778"/>
    <cellStyle name="Заголовок 3 8 2" xfId="2779"/>
    <cellStyle name="Заголовок 3 8_46EE.2011(v1.0)" xfId="2780"/>
    <cellStyle name="Заголовок 3 9" xfId="2781"/>
    <cellStyle name="Заголовок 3 9 2" xfId="2782"/>
    <cellStyle name="Заголовок 3 9_46EE.2011(v1.0)" xfId="2783"/>
    <cellStyle name="Заголовок 4 10" xfId="2784"/>
    <cellStyle name="Заголовок 4 2" xfId="2785"/>
    <cellStyle name="Заголовок 4 2 2" xfId="2786"/>
    <cellStyle name="Заголовок 4 2 3" xfId="2787"/>
    <cellStyle name="Заголовок 4 3" xfId="2788"/>
    <cellStyle name="Заголовок 4 3 2" xfId="2789"/>
    <cellStyle name="Заголовок 4 4" xfId="2790"/>
    <cellStyle name="Заголовок 4 4 2" xfId="2791"/>
    <cellStyle name="Заголовок 4 5" xfId="2792"/>
    <cellStyle name="Заголовок 4 5 2" xfId="2793"/>
    <cellStyle name="Заголовок 4 6" xfId="2794"/>
    <cellStyle name="Заголовок 4 6 2" xfId="2795"/>
    <cellStyle name="Заголовок 4 7" xfId="2796"/>
    <cellStyle name="Заголовок 4 7 2" xfId="2797"/>
    <cellStyle name="Заголовок 4 8" xfId="2798"/>
    <cellStyle name="Заголовок 4 8 2" xfId="2799"/>
    <cellStyle name="Заголовок 4 9" xfId="2800"/>
    <cellStyle name="Заголовок 4 9 2" xfId="2801"/>
    <cellStyle name="Заголовок таблицы" xfId="2802"/>
    <cellStyle name="Заголовок таблицы 2" xfId="2803"/>
    <cellStyle name="Заголовок таблицы 3" xfId="2804"/>
    <cellStyle name="ЗАГОЛОВОК1" xfId="2805"/>
    <cellStyle name="ЗАГОЛОВОК2" xfId="2806"/>
    <cellStyle name="ЗаголовокСтолбца" xfId="2807"/>
    <cellStyle name="ЗаголовокСтолбца 2" xfId="2808"/>
    <cellStyle name="ЗаголовокСтолбца 3" xfId="2809"/>
    <cellStyle name="ЗаголовокСтолбца 3 2" xfId="4613"/>
    <cellStyle name="ЗаголовокСтолбца 8" xfId="2810"/>
    <cellStyle name="ЗаголовокСтолбца_реестр объектов ЕНЭС" xfId="2811"/>
    <cellStyle name="Защитный" xfId="2812"/>
    <cellStyle name="Значение" xfId="2813"/>
    <cellStyle name="Значение 19" xfId="2814"/>
    <cellStyle name="Значение 2" xfId="2815"/>
    <cellStyle name="Значение 2 2" xfId="2816"/>
    <cellStyle name="Значение 2 3" xfId="2817"/>
    <cellStyle name="Значение 3" xfId="2818"/>
    <cellStyle name="Значение 3 2" xfId="2819"/>
    <cellStyle name="Значение 3 3" xfId="2820"/>
    <cellStyle name="Значение 4" xfId="2821"/>
    <cellStyle name="Значение 5" xfId="2822"/>
    <cellStyle name="Значение 6" xfId="2823"/>
    <cellStyle name="Значение 6 3" xfId="4614"/>
    <cellStyle name="Значение 7" xfId="2824"/>
    <cellStyle name="Значение_реестр объектов ЕНЭС" xfId="2825"/>
    <cellStyle name="Зоголовок" xfId="2826"/>
    <cellStyle name="зфпуруфвштп" xfId="2827"/>
    <cellStyle name="Итог 10" xfId="2829"/>
    <cellStyle name="Итог 2" xfId="2830"/>
    <cellStyle name="Итог 2 2" xfId="2831"/>
    <cellStyle name="Итог 2 2 2" xfId="2832"/>
    <cellStyle name="Итог 2 3" xfId="2833"/>
    <cellStyle name="Итог 2 3 2" xfId="2834"/>
    <cellStyle name="Итог 2 4" xfId="2835"/>
    <cellStyle name="Итог 2_46EE.2011(v1.0)" xfId="2836"/>
    <cellStyle name="Итог 3" xfId="2837"/>
    <cellStyle name="Итог 3 2" xfId="2838"/>
    <cellStyle name="Итог 3_46EE.2011(v1.0)" xfId="2839"/>
    <cellStyle name="Итог 4" xfId="2840"/>
    <cellStyle name="Итог 4 2" xfId="2841"/>
    <cellStyle name="Итог 4_46EE.2011(v1.0)" xfId="2842"/>
    <cellStyle name="Итог 5" xfId="2843"/>
    <cellStyle name="Итог 5 2" xfId="2844"/>
    <cellStyle name="Итог 5_46EE.2011(v1.0)" xfId="2845"/>
    <cellStyle name="Итог 6" xfId="2846"/>
    <cellStyle name="Итог 6 2" xfId="2847"/>
    <cellStyle name="Итог 6_46EE.2011(v1.0)" xfId="2848"/>
    <cellStyle name="Итог 7" xfId="2849"/>
    <cellStyle name="Итог 7 2" xfId="2850"/>
    <cellStyle name="Итог 7_46EE.2011(v1.0)" xfId="2851"/>
    <cellStyle name="Итог 8" xfId="2852"/>
    <cellStyle name="Итог 8 2" xfId="2853"/>
    <cellStyle name="Итог 8_46EE.2011(v1.0)" xfId="2854"/>
    <cellStyle name="Итог 9" xfId="2855"/>
    <cellStyle name="Итог 9 2" xfId="2856"/>
    <cellStyle name="Итог 9_46EE.2011(v1.0)" xfId="2857"/>
    <cellStyle name="Итого" xfId="2858"/>
    <cellStyle name="Итого 2" xfId="2859"/>
    <cellStyle name="Итого 3" xfId="2860"/>
    <cellStyle name="Итого 4" xfId="2861"/>
    <cellStyle name="ИТОГОВЫЙ" xfId="2862"/>
    <cellStyle name="ИТОГОВЫЙ 2" xfId="2863"/>
    <cellStyle name="ИТОГОВЫЙ 3" xfId="2864"/>
    <cellStyle name="ИТОГОВЫЙ 4" xfId="2865"/>
    <cellStyle name="ИТОГОВЫЙ 5" xfId="2866"/>
    <cellStyle name="ИТОГОВЫЙ 6" xfId="2867"/>
    <cellStyle name="ИТОГОВЫЙ 7" xfId="2868"/>
    <cellStyle name="ИТОГОВЫЙ 8" xfId="2869"/>
    <cellStyle name="ИТОГОВЫЙ 9" xfId="2870"/>
    <cellStyle name="ИТОГОВЫЙ_1" xfId="2871"/>
    <cellStyle name="йешеду" xfId="2828"/>
    <cellStyle name="Контрольная ячейка 10" xfId="2872"/>
    <cellStyle name="Контрольная ячейка 2" xfId="2873"/>
    <cellStyle name="Контрольная ячейка 2 2" xfId="2874"/>
    <cellStyle name="Контрольная ячейка 2 3" xfId="2875"/>
    <cellStyle name="Контрольная ячейка 2_46EE.2011(v1.0)" xfId="2876"/>
    <cellStyle name="Контрольная ячейка 3" xfId="2877"/>
    <cellStyle name="Контрольная ячейка 3 2" xfId="2878"/>
    <cellStyle name="Контрольная ячейка 3_46EE.2011(v1.0)" xfId="2879"/>
    <cellStyle name="Контрольная ячейка 4" xfId="2880"/>
    <cellStyle name="Контрольная ячейка 4 2" xfId="2881"/>
    <cellStyle name="Контрольная ячейка 4_46EE.2011(v1.0)" xfId="2882"/>
    <cellStyle name="Контрольная ячейка 5" xfId="2883"/>
    <cellStyle name="Контрольная ячейка 5 2" xfId="2884"/>
    <cellStyle name="Контрольная ячейка 5_46EE.2011(v1.0)" xfId="2885"/>
    <cellStyle name="Контрольная ячейка 6" xfId="2886"/>
    <cellStyle name="Контрольная ячейка 6 2" xfId="2887"/>
    <cellStyle name="Контрольная ячейка 6_46EE.2011(v1.0)" xfId="2888"/>
    <cellStyle name="Контрольная ячейка 7" xfId="2889"/>
    <cellStyle name="Контрольная ячейка 7 2" xfId="2890"/>
    <cellStyle name="Контрольная ячейка 7_46EE.2011(v1.0)" xfId="2891"/>
    <cellStyle name="Контрольная ячейка 8" xfId="2892"/>
    <cellStyle name="Контрольная ячейка 8 2" xfId="2893"/>
    <cellStyle name="Контрольная ячейка 8_46EE.2011(v1.0)" xfId="2894"/>
    <cellStyle name="Контрольная ячейка 9" xfId="2895"/>
    <cellStyle name="Контрольная ячейка 9 2" xfId="2896"/>
    <cellStyle name="Контрольная ячейка 9_46EE.2011(v1.0)" xfId="2897"/>
    <cellStyle name="Миша (бланки отчетности)" xfId="2898"/>
    <cellStyle name="Мои наименования показателей" xfId="2907"/>
    <cellStyle name="Мои наименования показателей 2" xfId="2908"/>
    <cellStyle name="Мои наименования показателей 2 2" xfId="2909"/>
    <cellStyle name="Мои наименования показателей 2 3" xfId="2910"/>
    <cellStyle name="Мои наименования показателей 2 4" xfId="2911"/>
    <cellStyle name="Мои наименования показателей 2 5" xfId="2912"/>
    <cellStyle name="Мои наименования показателей 2 6" xfId="2913"/>
    <cellStyle name="Мои наименования показателей 2 7" xfId="2914"/>
    <cellStyle name="Мои наименования показателей 2 8" xfId="2915"/>
    <cellStyle name="Мои наименования показателей 2 9" xfId="2916"/>
    <cellStyle name="Мои наименования показателей 2_1" xfId="2917"/>
    <cellStyle name="Мои наименования показателей 3" xfId="2918"/>
    <cellStyle name="Мои наименования показателей 3 2" xfId="2919"/>
    <cellStyle name="Мои наименования показателей 3 3" xfId="2920"/>
    <cellStyle name="Мои наименования показателей 3 4" xfId="2921"/>
    <cellStyle name="Мои наименования показателей 3 5" xfId="2922"/>
    <cellStyle name="Мои наименования показателей 3 6" xfId="2923"/>
    <cellStyle name="Мои наименования показателей 3 7" xfId="2924"/>
    <cellStyle name="Мои наименования показателей 3 8" xfId="2925"/>
    <cellStyle name="Мои наименования показателей 3 9" xfId="2926"/>
    <cellStyle name="Мои наименования показателей 3_1" xfId="2927"/>
    <cellStyle name="Мои наименования показателей 4" xfId="2928"/>
    <cellStyle name="Мои наименования показателей 4 2" xfId="2929"/>
    <cellStyle name="Мои наименования показателей 4 3" xfId="2930"/>
    <cellStyle name="Мои наименования показателей 4 4" xfId="2931"/>
    <cellStyle name="Мои наименования показателей 4 5" xfId="2932"/>
    <cellStyle name="Мои наименования показателей 4 6" xfId="2933"/>
    <cellStyle name="Мои наименования показателей 4 7" xfId="2934"/>
    <cellStyle name="Мои наименования показателей 4 8" xfId="2935"/>
    <cellStyle name="Мои наименования показателей 4 9" xfId="2936"/>
    <cellStyle name="Мои наименования показателей 4_1" xfId="2937"/>
    <cellStyle name="Мои наименования показателей 5" xfId="2938"/>
    <cellStyle name="Мои наименования показателей 5 10" xfId="2939"/>
    <cellStyle name="Мои наименования показателей 5 2" xfId="2940"/>
    <cellStyle name="Мои наименования показателей 5 3" xfId="2941"/>
    <cellStyle name="Мои наименования показателей 5 4" xfId="2942"/>
    <cellStyle name="Мои наименования показателей 5 5" xfId="2943"/>
    <cellStyle name="Мои наименования показателей 5 6" xfId="2944"/>
    <cellStyle name="Мои наименования показателей 5 7" xfId="2945"/>
    <cellStyle name="Мои наименования показателей 5 8" xfId="2946"/>
    <cellStyle name="Мои наименования показателей 5 9" xfId="2947"/>
    <cellStyle name="Мои наименования показателей 5_1" xfId="2948"/>
    <cellStyle name="Мои наименования показателей 6" xfId="2949"/>
    <cellStyle name="Мои наименования показателей 6 2" xfId="2950"/>
    <cellStyle name="Мои наименования показателей 6 3" xfId="2951"/>
    <cellStyle name="Мои наименования показателей 6_46EE.2011(v1.0)" xfId="2952"/>
    <cellStyle name="Мои наименования показателей 7" xfId="2953"/>
    <cellStyle name="Мои наименования показателей 7 2" xfId="2954"/>
    <cellStyle name="Мои наименования показателей 7 3" xfId="2955"/>
    <cellStyle name="Мои наименования показателей 7_46EE.2011(v1.0)" xfId="2956"/>
    <cellStyle name="Мои наименования показателей 8" xfId="2957"/>
    <cellStyle name="Мои наименования показателей 8 2" xfId="2958"/>
    <cellStyle name="Мои наименования показателей 8 3" xfId="2959"/>
    <cellStyle name="Мои наименования показателей 8_46EE.2011(v1.0)" xfId="2960"/>
    <cellStyle name="Мои наименования показателей_46EE.2011" xfId="2961"/>
    <cellStyle name="Мой заголовок" xfId="2899"/>
    <cellStyle name="Мой заголовок листа" xfId="2900"/>
    <cellStyle name="Мой заголовок листа 2" xfId="2901"/>
    <cellStyle name="Мой заголовок листа 2 2" xfId="2902"/>
    <cellStyle name="Мой заголовок листа 3" xfId="2903"/>
    <cellStyle name="Мой заголовок листа 4" xfId="2904"/>
    <cellStyle name="Мой заголовок листа_Итоги тариф. кампании 2011_коррек" xfId="2905"/>
    <cellStyle name="Мой заголовок_Новая инструкция1_фст" xfId="2906"/>
    <cellStyle name="назв фил" xfId="2962"/>
    <cellStyle name="Название 10" xfId="2963"/>
    <cellStyle name="Название 2" xfId="2964"/>
    <cellStyle name="Название 2 2" xfId="2965"/>
    <cellStyle name="Название 2 3" xfId="2966"/>
    <cellStyle name="Название 3" xfId="2967"/>
    <cellStyle name="Название 3 2" xfId="2968"/>
    <cellStyle name="Название 4" xfId="2969"/>
    <cellStyle name="Название 4 2" xfId="2970"/>
    <cellStyle name="Название 5" xfId="2971"/>
    <cellStyle name="Название 5 2" xfId="2972"/>
    <cellStyle name="Название 6" xfId="2973"/>
    <cellStyle name="Название 6 2" xfId="2974"/>
    <cellStyle name="Название 7" xfId="2975"/>
    <cellStyle name="Название 7 2" xfId="2976"/>
    <cellStyle name="Название 8" xfId="2977"/>
    <cellStyle name="Название 8 2" xfId="2978"/>
    <cellStyle name="Название 9" xfId="2979"/>
    <cellStyle name="Название 9 2" xfId="2980"/>
    <cellStyle name="Невидимый" xfId="2981"/>
    <cellStyle name="недельный" xfId="2982"/>
    <cellStyle name="Нейтральный 10" xfId="2983"/>
    <cellStyle name="Нейтральный 2" xfId="2984"/>
    <cellStyle name="Нейтральный 2 2" xfId="2985"/>
    <cellStyle name="Нейтральный 2 3" xfId="2986"/>
    <cellStyle name="Нейтральный 2_Приложение 3" xfId="2987"/>
    <cellStyle name="Нейтральный 3" xfId="2988"/>
    <cellStyle name="Нейтральный 3 2" xfId="2989"/>
    <cellStyle name="Нейтральный 4" xfId="2990"/>
    <cellStyle name="Нейтральный 4 2" xfId="2991"/>
    <cellStyle name="Нейтральный 5" xfId="2992"/>
    <cellStyle name="Нейтральный 5 2" xfId="2993"/>
    <cellStyle name="Нейтральный 6" xfId="2994"/>
    <cellStyle name="Нейтральный 6 2" xfId="2995"/>
    <cellStyle name="Нейтральный 7" xfId="2996"/>
    <cellStyle name="Нейтральный 7 2" xfId="2997"/>
    <cellStyle name="Нейтральный 8" xfId="2998"/>
    <cellStyle name="Нейтральный 8 2" xfId="2999"/>
    <cellStyle name="Нейтральный 9" xfId="3000"/>
    <cellStyle name="Нейтральный 9 2" xfId="3001"/>
    <cellStyle name="Низ1" xfId="3002"/>
    <cellStyle name="Низ2" xfId="3003"/>
    <cellStyle name="Обычный" xfId="0" builtinId="0"/>
    <cellStyle name="Обычный 10" xfId="3004"/>
    <cellStyle name="Обычный 10 2" xfId="3005"/>
    <cellStyle name="Обычный 10 2 2" xfId="3006"/>
    <cellStyle name="Обычный 10 3" xfId="3007"/>
    <cellStyle name="Обычный 10 4" xfId="3008"/>
    <cellStyle name="Обычный 10 4 2" xfId="4627"/>
    <cellStyle name="Обычный 10 4 3" xfId="4630"/>
    <cellStyle name="Обычный 10 5" xfId="3009"/>
    <cellStyle name="Обычный 10 6" xfId="3010"/>
    <cellStyle name="Обычный 10 7" xfId="3011"/>
    <cellStyle name="Обычный 10_Копия (Приложение 4 3)_вставка значения" xfId="3012"/>
    <cellStyle name="Обычный 100" xfId="3013"/>
    <cellStyle name="Обычный 101" xfId="3014"/>
    <cellStyle name="Обычный 102" xfId="3015"/>
    <cellStyle name="Обычный 103" xfId="3016"/>
    <cellStyle name="Обычный 104" xfId="3017"/>
    <cellStyle name="Обычный 105" xfId="3018"/>
    <cellStyle name="Обычный 106" xfId="3019"/>
    <cellStyle name="Обычный 107" xfId="3020"/>
    <cellStyle name="Обычный 108" xfId="3021"/>
    <cellStyle name="Обычный 109" xfId="3022"/>
    <cellStyle name="Обычный 11" xfId="3023"/>
    <cellStyle name="Обычный 11 2" xfId="3024"/>
    <cellStyle name="Обычный 11 2 2" xfId="3025"/>
    <cellStyle name="Обычный 11 2 2 2" xfId="3026"/>
    <cellStyle name="Обычный 11 2 3" xfId="3027"/>
    <cellStyle name="Обычный 11 3" xfId="3028"/>
    <cellStyle name="Обычный 11_46EE.2011(v1.2)" xfId="3029"/>
    <cellStyle name="Обычный 110" xfId="3030"/>
    <cellStyle name="Обычный 111" xfId="3031"/>
    <cellStyle name="Обычный 112" xfId="3032"/>
    <cellStyle name="Обычный 113" xfId="3033"/>
    <cellStyle name="Обычный 114" xfId="3034"/>
    <cellStyle name="Обычный 115" xfId="3035"/>
    <cellStyle name="Обычный 116" xfId="3036"/>
    <cellStyle name="Обычный 117" xfId="3037"/>
    <cellStyle name="Обычный 118" xfId="3038"/>
    <cellStyle name="Обычный 119" xfId="3039"/>
    <cellStyle name="Обычный 12" xfId="3040"/>
    <cellStyle name="Обычный 12 2" xfId="3041"/>
    <cellStyle name="Обычный 12 3" xfId="3042"/>
    <cellStyle name="Обычный 120" xfId="3043"/>
    <cellStyle name="Обычный 121" xfId="3044"/>
    <cellStyle name="Обычный 122" xfId="3045"/>
    <cellStyle name="Обычный 123" xfId="3046"/>
    <cellStyle name="Обычный 124" xfId="3047"/>
    <cellStyle name="Обычный 125" xfId="3048"/>
    <cellStyle name="Обычный 126" xfId="3049"/>
    <cellStyle name="Обычный 127" xfId="3050"/>
    <cellStyle name="Обычный 128" xfId="3051"/>
    <cellStyle name="Обычный 129" xfId="3052"/>
    <cellStyle name="Обычный 13" xfId="3053"/>
    <cellStyle name="Обычный 13 2" xfId="3054"/>
    <cellStyle name="Обычный 13 2 2" xfId="3055"/>
    <cellStyle name="Обычный 130" xfId="3056"/>
    <cellStyle name="Обычный 131" xfId="3057"/>
    <cellStyle name="Обычный 132" xfId="3058"/>
    <cellStyle name="Обычный 133" xfId="3059"/>
    <cellStyle name="Обычный 134" xfId="3060"/>
    <cellStyle name="Обычный 135" xfId="3061"/>
    <cellStyle name="Обычный 136" xfId="3062"/>
    <cellStyle name="Обычный 137" xfId="3063"/>
    <cellStyle name="Обычный 138" xfId="3064"/>
    <cellStyle name="Обычный 139" xfId="3065"/>
    <cellStyle name="Обычный 14" xfId="3066"/>
    <cellStyle name="Обычный 14 2" xfId="3067"/>
    <cellStyle name="Обычный 14 2 2" xfId="3068"/>
    <cellStyle name="Обычный 14 2 3" xfId="3069"/>
    <cellStyle name="Обычный 14 3" xfId="3070"/>
    <cellStyle name="Обычный 140" xfId="3071"/>
    <cellStyle name="Обычный 141" xfId="3072"/>
    <cellStyle name="Обычный 142" xfId="3073"/>
    <cellStyle name="Обычный 143" xfId="3074"/>
    <cellStyle name="Обычный 144" xfId="3075"/>
    <cellStyle name="Обычный 145" xfId="3076"/>
    <cellStyle name="Обычный 146" xfId="3077"/>
    <cellStyle name="Обычный 147" xfId="3078"/>
    <cellStyle name="Обычный 148" xfId="3079"/>
    <cellStyle name="Обычный 149" xfId="3080"/>
    <cellStyle name="Обычный 15" xfId="3081"/>
    <cellStyle name="Обычный 15 2" xfId="3082"/>
    <cellStyle name="Обычный 15 2 2" xfId="3083"/>
    <cellStyle name="Обычный 150" xfId="3084"/>
    <cellStyle name="Обычный 151" xfId="3085"/>
    <cellStyle name="Обычный 152" xfId="3086"/>
    <cellStyle name="Обычный 153" xfId="3087"/>
    <cellStyle name="Обычный 154" xfId="3088"/>
    <cellStyle name="Обычный 155" xfId="3089"/>
    <cellStyle name="Обычный 156" xfId="3090"/>
    <cellStyle name="Обычный 157" xfId="3091"/>
    <cellStyle name="Обычный 158" xfId="3092"/>
    <cellStyle name="Обычный 158 2" xfId="3093"/>
    <cellStyle name="Обычный 159" xfId="3094"/>
    <cellStyle name="Обычный 16" xfId="3095"/>
    <cellStyle name="Обычный 16 10" xfId="3096"/>
    <cellStyle name="Обычный 16 10 2" xfId="4632"/>
    <cellStyle name="Обычный 16 2" xfId="3097"/>
    <cellStyle name="Обычный 16 2 2" xfId="3098"/>
    <cellStyle name="Обычный 16 2 2 2" xfId="3099"/>
    <cellStyle name="Обычный 16 2 3" xfId="3100"/>
    <cellStyle name="Обычный 16 3" xfId="3101"/>
    <cellStyle name="Обычный 16 3 2" xfId="3102"/>
    <cellStyle name="Обычный 160" xfId="3103"/>
    <cellStyle name="Обычный 161" xfId="3104"/>
    <cellStyle name="Обычный 162" xfId="3105"/>
    <cellStyle name="Обычный 163" xfId="3106"/>
    <cellStyle name="Обычный 164" xfId="3107"/>
    <cellStyle name="Обычный 165" xfId="3108"/>
    <cellStyle name="Обычный 166" xfId="3109"/>
    <cellStyle name="Обычный 166 2" xfId="3110"/>
    <cellStyle name="Обычный 167" xfId="3111"/>
    <cellStyle name="Обычный 168" xfId="3112"/>
    <cellStyle name="Обычный 169" xfId="3113"/>
    <cellStyle name="Обычный 17" xfId="3114"/>
    <cellStyle name="Обычный 17 2" xfId="3115"/>
    <cellStyle name="Обычный 17 2 2" xfId="3116"/>
    <cellStyle name="Обычный 17 2 2 2" xfId="3117"/>
    <cellStyle name="Обычный 17 2 3" xfId="3118"/>
    <cellStyle name="Обычный 17 3" xfId="3119"/>
    <cellStyle name="Обычный 17 3 2" xfId="3120"/>
    <cellStyle name="Обычный 17 4" xfId="3121"/>
    <cellStyle name="Обычный 170" xfId="3122"/>
    <cellStyle name="Обычный 171" xfId="3123"/>
    <cellStyle name="Обычный 172" xfId="3124"/>
    <cellStyle name="Обычный 173" xfId="3125"/>
    <cellStyle name="Обычный 174" xfId="3126"/>
    <cellStyle name="Обычный 175" xfId="3127"/>
    <cellStyle name="Обычный 176" xfId="3128"/>
    <cellStyle name="Обычный 177" xfId="3129"/>
    <cellStyle name="Обычный 178" xfId="3130"/>
    <cellStyle name="Обычный 179" xfId="3131"/>
    <cellStyle name="Обычный 18" xfId="3132"/>
    <cellStyle name="Обычный 18 2" xfId="3133"/>
    <cellStyle name="Обычный 18 2 2" xfId="3134"/>
    <cellStyle name="Обычный 18 2 2 2" xfId="3135"/>
    <cellStyle name="Обычный 18 2 3" xfId="3136"/>
    <cellStyle name="Обычный 18 3" xfId="3137"/>
    <cellStyle name="Обычный 18 3 2" xfId="3138"/>
    <cellStyle name="Обычный 18 4" xfId="3139"/>
    <cellStyle name="Обычный 180" xfId="3140"/>
    <cellStyle name="Обычный 181" xfId="3141"/>
    <cellStyle name="Обычный 182" xfId="3142"/>
    <cellStyle name="Обычный 183" xfId="4616"/>
    <cellStyle name="Обычный 183 3" xfId="4615"/>
    <cellStyle name="Обычный 183 4 2" xfId="4635"/>
    <cellStyle name="Обычный 184" xfId="3143"/>
    <cellStyle name="Обычный 185" xfId="4617"/>
    <cellStyle name="Обычный 186" xfId="4620"/>
    <cellStyle name="Обычный 187" xfId="4628"/>
    <cellStyle name="Обычный 19" xfId="3144"/>
    <cellStyle name="Обычный 19 2" xfId="3145"/>
    <cellStyle name="Обычный 19 4" xfId="3146"/>
    <cellStyle name="Обычный 190" xfId="3147"/>
    <cellStyle name="Обычный 196 2" xfId="4634"/>
    <cellStyle name="Обычный 2" xfId="3148"/>
    <cellStyle name="Обычный 2 10" xfId="3149"/>
    <cellStyle name="Обычный 2 10 2" xfId="3150"/>
    <cellStyle name="Обычный 2 10 2 2" xfId="3151"/>
    <cellStyle name="Обычный 2 10 2 2 2" xfId="3152"/>
    <cellStyle name="Обычный 2 10 2 2 2 2" xfId="3153"/>
    <cellStyle name="Обычный 2 10 2 2 2 2 2" xfId="3154"/>
    <cellStyle name="Обычный 2 10 2 2 2 3" xfId="3155"/>
    <cellStyle name="Обычный 2 10 2 2 3" xfId="3156"/>
    <cellStyle name="Обычный 2 10 2 2 3 2" xfId="3157"/>
    <cellStyle name="Обычный 2 10 2 2 4" xfId="3158"/>
    <cellStyle name="Обычный 2 10 2 3" xfId="3159"/>
    <cellStyle name="Обычный 2 10 2 3 2" xfId="3160"/>
    <cellStyle name="Обычный 2 10 2 3 2 2" xfId="3161"/>
    <cellStyle name="Обычный 2 10 2 3 2 2 2" xfId="3162"/>
    <cellStyle name="Обычный 2 10 2 3 2 3" xfId="3163"/>
    <cellStyle name="Обычный 2 10 2 3 3" xfId="3164"/>
    <cellStyle name="Обычный 2 10 2 3 3 2" xfId="3165"/>
    <cellStyle name="Обычный 2 10 2 3 4" xfId="3166"/>
    <cellStyle name="Обычный 2 10 2 4" xfId="3167"/>
    <cellStyle name="Обычный 2 10 2 4 2" xfId="3168"/>
    <cellStyle name="Обычный 2 10 2 4 2 2" xfId="3169"/>
    <cellStyle name="Обычный 2 10 2 4 3" xfId="3170"/>
    <cellStyle name="Обычный 2 10 2 5" xfId="3171"/>
    <cellStyle name="Обычный 2 10 2 5 2" xfId="3172"/>
    <cellStyle name="Обычный 2 10 2 6" xfId="3173"/>
    <cellStyle name="Обычный 2 10 2 7" xfId="3174"/>
    <cellStyle name="Обычный 2 10 3" xfId="3175"/>
    <cellStyle name="Обычный 2 10_2. Приложение Доп материалы согласованияБП_БП" xfId="3176"/>
    <cellStyle name="Обычный 2 11" xfId="3177"/>
    <cellStyle name="Обычный 2 11 2" xfId="3178"/>
    <cellStyle name="Обычный 2 12" xfId="3179"/>
    <cellStyle name="Обычный 2 12 2" xfId="3180"/>
    <cellStyle name="Обычный 2 13" xfId="3181"/>
    <cellStyle name="Обычный 2 13 2" xfId="3182"/>
    <cellStyle name="Обычный 2 14" xfId="3183"/>
    <cellStyle name="Обычный 2 14 2" xfId="3184"/>
    <cellStyle name="Обычный 2 15" xfId="3185"/>
    <cellStyle name="Обычный 2 15 2" xfId="3186"/>
    <cellStyle name="Обычный 2 16" xfId="3187"/>
    <cellStyle name="Обычный 2 16 2" xfId="3188"/>
    <cellStyle name="Обычный 2 17" xfId="3189"/>
    <cellStyle name="Обычный 2 17 2" xfId="3190"/>
    <cellStyle name="Обычный 2 18" xfId="3191"/>
    <cellStyle name="Обычный 2 18 2" xfId="3192"/>
    <cellStyle name="Обычный 2 19" xfId="3193"/>
    <cellStyle name="Обычный 2 19 2" xfId="3194"/>
    <cellStyle name="Обычный 2 2" xfId="3195"/>
    <cellStyle name="Обычный 2 2 10" xfId="3196"/>
    <cellStyle name="Обычный 2 2 11" xfId="3197"/>
    <cellStyle name="Обычный 2 2 12" xfId="3198"/>
    <cellStyle name="Обычный 2 2 13" xfId="3199"/>
    <cellStyle name="Обычный 2 2 14" xfId="3200"/>
    <cellStyle name="Обычный 2 2 15" xfId="3201"/>
    <cellStyle name="Обычный 2 2 16" xfId="3202"/>
    <cellStyle name="Обычный 2 2 17" xfId="3203"/>
    <cellStyle name="Обычный 2 2 18" xfId="3204"/>
    <cellStyle name="Обычный 2 2 19" xfId="3205"/>
    <cellStyle name="Обычный 2 2 2" xfId="3206"/>
    <cellStyle name="Обычный 2 2 2 2" xfId="3207"/>
    <cellStyle name="Обычный 2 2 2 2 2" xfId="3208"/>
    <cellStyle name="Обычный 2 2 2 2 2 2" xfId="3209"/>
    <cellStyle name="Обычный 2 2 2 2 2 2 2" xfId="3210"/>
    <cellStyle name="Обычный 2 2 2 2 2 2 2 2" xfId="3211"/>
    <cellStyle name="Обычный 2 2 2 2 2 2 2 3" xfId="3212"/>
    <cellStyle name="Обычный 2 2 2 2 2 2 2 4" xfId="3213"/>
    <cellStyle name="Обычный 2 2 2 2 2 2 3" xfId="3214"/>
    <cellStyle name="Обычный 2 2 2 2 2 2 4" xfId="3215"/>
    <cellStyle name="Обычный 2 2 2 2 2 2 5" xfId="3216"/>
    <cellStyle name="Обычный 2 2 2 2 2 3" xfId="3217"/>
    <cellStyle name="Обычный 2 2 2 2 2 4" xfId="3218"/>
    <cellStyle name="Обычный 2 2 2 2 2 5" xfId="3219"/>
    <cellStyle name="Обычный 2 2 2 2 3" xfId="3220"/>
    <cellStyle name="Обычный 2 2 2 2 4" xfId="3221"/>
    <cellStyle name="Обычный 2 2 2 2 5" xfId="3222"/>
    <cellStyle name="Обычный 2 2 2 2 6" xfId="3223"/>
    <cellStyle name="Обычный 2 2 2 3" xfId="3224"/>
    <cellStyle name="Обычный 2 2 2 4" xfId="3225"/>
    <cellStyle name="Обычный 2 2 2 5" xfId="3226"/>
    <cellStyle name="Обычный 2 2 2 6" xfId="3227"/>
    <cellStyle name="Обычный 2 2 2 7" xfId="3228"/>
    <cellStyle name="Обычный 2 2 2_Приложение 3" xfId="3229"/>
    <cellStyle name="Обычный 2 2 20 2" xfId="3230"/>
    <cellStyle name="Обычный 2 2 3" xfId="3231"/>
    <cellStyle name="Обычный 2 2 3 2" xfId="3232"/>
    <cellStyle name="Обычный 2 2 3 3" xfId="3233"/>
    <cellStyle name="Обычный 2 2 3 4" xfId="3234"/>
    <cellStyle name="Обычный 2 2 3 5" xfId="3235"/>
    <cellStyle name="Обычный 2 2 3_Приложение 3" xfId="3236"/>
    <cellStyle name="Обычный 2 2 4" xfId="3237"/>
    <cellStyle name="Обычный 2 2 5" xfId="3238"/>
    <cellStyle name="Обычный 2 2 6" xfId="3239"/>
    <cellStyle name="Обычный 2 2 7" xfId="3240"/>
    <cellStyle name="Обычный 2 2 8" xfId="3241"/>
    <cellStyle name="Обычный 2 2 9" xfId="3242"/>
    <cellStyle name="Обычный 2 2_2. Приложение Доп материалы согласованияБП_БП" xfId="3243"/>
    <cellStyle name="Обычный 2 20" xfId="3244"/>
    <cellStyle name="Обычный 2 20 2" xfId="3245"/>
    <cellStyle name="Обычный 2 20 2 2" xfId="3246"/>
    <cellStyle name="Обычный 2 21" xfId="3247"/>
    <cellStyle name="Обычный 2 21 2" xfId="3248"/>
    <cellStyle name="Обычный 2 22" xfId="3249"/>
    <cellStyle name="Обычный 2 22 2" xfId="3250"/>
    <cellStyle name="Обычный 2 23" xfId="3251"/>
    <cellStyle name="Обычный 2 24" xfId="3252"/>
    <cellStyle name="Обычный 2 25" xfId="3253"/>
    <cellStyle name="Обычный 2 26" xfId="3254"/>
    <cellStyle name="Обычный 2 27" xfId="3255"/>
    <cellStyle name="Обычный 2 28" xfId="3256"/>
    <cellStyle name="Обычный 2 29" xfId="3257"/>
    <cellStyle name="Обычный 2 3" xfId="3258"/>
    <cellStyle name="Обычный 2 3 10" xfId="3259"/>
    <cellStyle name="Обычный 2 3 11" xfId="3260"/>
    <cellStyle name="Обычный 2 3 12" xfId="3261"/>
    <cellStyle name="Обычный 2 3 13" xfId="3262"/>
    <cellStyle name="Обычный 2 3 14" xfId="3263"/>
    <cellStyle name="Обычный 2 3 15" xfId="3264"/>
    <cellStyle name="Обычный 2 3 16" xfId="3265"/>
    <cellStyle name="Обычный 2 3 17" xfId="3266"/>
    <cellStyle name="Обычный 2 3 2" xfId="3267"/>
    <cellStyle name="Обычный 2 3 2 2" xfId="3268"/>
    <cellStyle name="Обычный 2 3 2 2 2" xfId="3269"/>
    <cellStyle name="Обычный 2 3 2 2 2 2" xfId="3270"/>
    <cellStyle name="Обычный 2 3 2 2 2 2 2" xfId="3271"/>
    <cellStyle name="Обычный 2 3 2 2 2 3" xfId="3272"/>
    <cellStyle name="Обычный 2 3 2 2 3" xfId="3273"/>
    <cellStyle name="Обычный 2 3 2 2 3 2" xfId="3274"/>
    <cellStyle name="Обычный 2 3 2 3" xfId="3275"/>
    <cellStyle name="Обычный 2 3 2 3 2" xfId="3276"/>
    <cellStyle name="Обычный 2 3 2 3 2 2" xfId="3277"/>
    <cellStyle name="Обычный 2 3 2 3 2 2 2" xfId="3278"/>
    <cellStyle name="Обычный 2 3 2 3 2 3" xfId="3279"/>
    <cellStyle name="Обычный 2 3 2 3 3" xfId="3280"/>
    <cellStyle name="Обычный 2 3 2 3 3 2" xfId="3281"/>
    <cellStyle name="Обычный 2 3 2 3 4" xfId="3282"/>
    <cellStyle name="Обычный 2 3 2 4" xfId="3283"/>
    <cellStyle name="Обычный 2 3 2 4 2" xfId="3284"/>
    <cellStyle name="Обычный 2 3 2 4 2 2" xfId="3285"/>
    <cellStyle name="Обычный 2 3 2 4 3" xfId="3286"/>
    <cellStyle name="Обычный 2 3 2 5" xfId="3287"/>
    <cellStyle name="Обычный 2 3 2 5 2" xfId="3288"/>
    <cellStyle name="Обычный 2 3 2 6" xfId="3289"/>
    <cellStyle name="Обычный 2 3 2 7" xfId="3290"/>
    <cellStyle name="Обычный 2 3 3" xfId="3291"/>
    <cellStyle name="Обычный 2 3 3 2" xfId="3292"/>
    <cellStyle name="Обычный 2 3 4" xfId="3293"/>
    <cellStyle name="Обычный 2 3 5" xfId="3294"/>
    <cellStyle name="Обычный 2 3 6" xfId="3295"/>
    <cellStyle name="Обычный 2 3 7" xfId="3296"/>
    <cellStyle name="Обычный 2 3 8" xfId="3297"/>
    <cellStyle name="Обычный 2 3 9" xfId="3298"/>
    <cellStyle name="Обычный 2 3_2. Приложение Доп материалы согласованияБП_БП" xfId="3299"/>
    <cellStyle name="Обычный 2 30" xfId="3300"/>
    <cellStyle name="Обычный 2 31" xfId="3301"/>
    <cellStyle name="Обычный 2 32" xfId="3302"/>
    <cellStyle name="Обычный 2 33" xfId="3303"/>
    <cellStyle name="Обычный 2 34" xfId="3304"/>
    <cellStyle name="Обычный 2 35" xfId="3305"/>
    <cellStyle name="Обычный 2 36" xfId="3306"/>
    <cellStyle name="Обычный 2 37" xfId="3307"/>
    <cellStyle name="Обычный 2 38" xfId="3308"/>
    <cellStyle name="Обычный 2 39" xfId="3309"/>
    <cellStyle name="Обычный 2 4" xfId="3310"/>
    <cellStyle name="Обычный 2 4 2" xfId="3311"/>
    <cellStyle name="Обычный 2 4 2 2" xfId="3312"/>
    <cellStyle name="Обычный 2 4 2 2 2" xfId="3313"/>
    <cellStyle name="Обычный 2 4 2 2 2 2" xfId="3314"/>
    <cellStyle name="Обычный 2 4 2 2 2 2 2" xfId="3315"/>
    <cellStyle name="Обычный 2 4 2 2 2 3" xfId="3316"/>
    <cellStyle name="Обычный 2 4 2 2 3" xfId="3317"/>
    <cellStyle name="Обычный 2 4 2 2 3 2" xfId="3318"/>
    <cellStyle name="Обычный 2 4 2 2 4" xfId="3319"/>
    <cellStyle name="Обычный 2 4 2 3" xfId="3320"/>
    <cellStyle name="Обычный 2 4 2 3 2" xfId="3321"/>
    <cellStyle name="Обычный 2 4 2 3 2 2" xfId="3322"/>
    <cellStyle name="Обычный 2 4 2 3 2 2 2" xfId="3323"/>
    <cellStyle name="Обычный 2 4 2 3 2 3" xfId="3324"/>
    <cellStyle name="Обычный 2 4 2 3 3" xfId="3325"/>
    <cellStyle name="Обычный 2 4 2 3 3 2" xfId="3326"/>
    <cellStyle name="Обычный 2 4 2 3 4" xfId="3327"/>
    <cellStyle name="Обычный 2 4 2 4" xfId="3328"/>
    <cellStyle name="Обычный 2 4 2 4 2" xfId="3329"/>
    <cellStyle name="Обычный 2 4 2 4 2 2" xfId="3330"/>
    <cellStyle name="Обычный 2 4 2 4 3" xfId="3331"/>
    <cellStyle name="Обычный 2 4 2 5" xfId="3332"/>
    <cellStyle name="Обычный 2 4 2 5 2" xfId="3333"/>
    <cellStyle name="Обычный 2 4 2 6" xfId="3334"/>
    <cellStyle name="Обычный 2 4 2 7" xfId="3335"/>
    <cellStyle name="Обычный 2 4 3" xfId="3336"/>
    <cellStyle name="Обычный 2 4 3 2" xfId="3337"/>
    <cellStyle name="Обычный 2 4 3 2 2" xfId="3338"/>
    <cellStyle name="Обычный 2 4 3 2 2 2" xfId="3339"/>
    <cellStyle name="Обычный 2 4 3 2 3" xfId="3340"/>
    <cellStyle name="Обычный 2 4 3 3" xfId="3341"/>
    <cellStyle name="Обычный 2 4 3 3 2" xfId="3342"/>
    <cellStyle name="Обычный 2 4 3 4" xfId="3343"/>
    <cellStyle name="Обычный 2 4 4" xfId="3344"/>
    <cellStyle name="Обычный 2 4 4 2" xfId="3345"/>
    <cellStyle name="Обычный 2 4 4 2 2" xfId="3346"/>
    <cellStyle name="Обычный 2 4 4 2 2 2" xfId="3347"/>
    <cellStyle name="Обычный 2 4 4 2 3" xfId="3348"/>
    <cellStyle name="Обычный 2 4 4 3" xfId="3349"/>
    <cellStyle name="Обычный 2 4 4 3 2" xfId="3350"/>
    <cellStyle name="Обычный 2 4 4 4" xfId="3351"/>
    <cellStyle name="Обычный 2 4 5" xfId="3352"/>
    <cellStyle name="Обычный 2 4 5 2" xfId="3353"/>
    <cellStyle name="Обычный 2 4 5 2 2" xfId="3354"/>
    <cellStyle name="Обычный 2 4 5 3" xfId="3355"/>
    <cellStyle name="Обычный 2 4 6" xfId="3356"/>
    <cellStyle name="Обычный 2 4 6 2" xfId="3357"/>
    <cellStyle name="Обычный 2 4 7" xfId="3358"/>
    <cellStyle name="Обычный 2 4_2. Приложение Доп материалы согласованияБП_БП" xfId="3359"/>
    <cellStyle name="Обычный 2 40" xfId="3360"/>
    <cellStyle name="Обычный 2 41" xfId="3361"/>
    <cellStyle name="Обычный 2 42" xfId="3362"/>
    <cellStyle name="Обычный 2 43" xfId="3363"/>
    <cellStyle name="Обычный 2 44" xfId="3364"/>
    <cellStyle name="Обычный 2 45" xfId="3365"/>
    <cellStyle name="Обычный 2 46" xfId="3366"/>
    <cellStyle name="Обычный 2 47" xfId="3367"/>
    <cellStyle name="Обычный 2 48" xfId="3368"/>
    <cellStyle name="Обычный 2 49" xfId="3369"/>
    <cellStyle name="Обычный 2 5" xfId="3370"/>
    <cellStyle name="Обычный 2 5 2" xfId="3371"/>
    <cellStyle name="Обычный 2 5 2 2" xfId="3372"/>
    <cellStyle name="Обычный 2 5 3" xfId="3373"/>
    <cellStyle name="Обычный 2 5 3 2" xfId="3374"/>
    <cellStyle name="Обычный 2 5 4" xfId="3375"/>
    <cellStyle name="Обычный 2 5 5" xfId="3376"/>
    <cellStyle name="Обычный 2 5 6" xfId="3377"/>
    <cellStyle name="Обычный 2 5 7" xfId="3378"/>
    <cellStyle name="Обычный 2 5 8" xfId="3379"/>
    <cellStyle name="Обычный 2 5 9" xfId="3380"/>
    <cellStyle name="Обычный 2 5_46EE.2011(v1.0)" xfId="3381"/>
    <cellStyle name="Обычный 2 50" xfId="3382"/>
    <cellStyle name="Обычный 2 51" xfId="3383"/>
    <cellStyle name="Обычный 2 52" xfId="3384"/>
    <cellStyle name="Обычный 2 53" xfId="3385"/>
    <cellStyle name="Обычный 2 54" xfId="3386"/>
    <cellStyle name="Обычный 2 6" xfId="3387"/>
    <cellStyle name="Обычный 2 6 2" xfId="3388"/>
    <cellStyle name="Обычный 2 6 2 2" xfId="3389"/>
    <cellStyle name="Обычный 2 6 3" xfId="3390"/>
    <cellStyle name="Обычный 2 6 3 2" xfId="3391"/>
    <cellStyle name="Обычный 2 6 4" xfId="3392"/>
    <cellStyle name="Обычный 2 6 5" xfId="3393"/>
    <cellStyle name="Обычный 2 6 6" xfId="3394"/>
    <cellStyle name="Обычный 2 6 7" xfId="3395"/>
    <cellStyle name="Обычный 2 6_46EE.2011(v1.0)" xfId="3396"/>
    <cellStyle name="Обычный 2 7" xfId="3397"/>
    <cellStyle name="Обычный 2 7 2" xfId="3398"/>
    <cellStyle name="Обычный 2 7 2 2" xfId="3399"/>
    <cellStyle name="Обычный 2 7 2 2 2" xfId="3400"/>
    <cellStyle name="Обычный 2 7 2 2 2 2" xfId="3401"/>
    <cellStyle name="Обычный 2 7 2 2 2 2 2" xfId="3402"/>
    <cellStyle name="Обычный 2 7 2 2 2 3" xfId="3403"/>
    <cellStyle name="Обычный 2 7 2 2 3" xfId="3404"/>
    <cellStyle name="Обычный 2 7 2 2 3 2" xfId="3405"/>
    <cellStyle name="Обычный 2 7 2 2 4" xfId="3406"/>
    <cellStyle name="Обычный 2 7 2 3" xfId="3407"/>
    <cellStyle name="Обычный 2 7 2 3 2" xfId="3408"/>
    <cellStyle name="Обычный 2 7 2 3 2 2" xfId="3409"/>
    <cellStyle name="Обычный 2 7 2 3 2 2 2" xfId="3410"/>
    <cellStyle name="Обычный 2 7 2 3 2 3" xfId="3411"/>
    <cellStyle name="Обычный 2 7 2 3 3" xfId="3412"/>
    <cellStyle name="Обычный 2 7 2 3 3 2" xfId="3413"/>
    <cellStyle name="Обычный 2 7 2 3 4" xfId="3414"/>
    <cellStyle name="Обычный 2 7 2 4" xfId="3415"/>
    <cellStyle name="Обычный 2 7 2 4 2" xfId="3416"/>
    <cellStyle name="Обычный 2 7 2 4 2 2" xfId="3417"/>
    <cellStyle name="Обычный 2 7 2 4 3" xfId="3418"/>
    <cellStyle name="Обычный 2 7 2 5" xfId="3419"/>
    <cellStyle name="Обычный 2 7 2 5 2" xfId="3420"/>
    <cellStyle name="Обычный 2 7 2 6" xfId="3421"/>
    <cellStyle name="Обычный 2 7 3" xfId="3422"/>
    <cellStyle name="Обычный 2 7 3 2" xfId="3423"/>
    <cellStyle name="Обычный 2 7 3 2 2" xfId="3424"/>
    <cellStyle name="Обычный 2 7 3 2 2 2" xfId="3425"/>
    <cellStyle name="Обычный 2 7 3 2 3" xfId="3426"/>
    <cellStyle name="Обычный 2 7 3 3" xfId="3427"/>
    <cellStyle name="Обычный 2 7 3 3 2" xfId="3428"/>
    <cellStyle name="Обычный 2 7 4" xfId="3429"/>
    <cellStyle name="Обычный 2 7 4 2" xfId="3430"/>
    <cellStyle name="Обычный 2 7 4 2 2" xfId="3431"/>
    <cellStyle name="Обычный 2 7 4 2 2 2" xfId="3432"/>
    <cellStyle name="Обычный 2 7 4 2 3" xfId="3433"/>
    <cellStyle name="Обычный 2 7 4 3" xfId="3434"/>
    <cellStyle name="Обычный 2 7 4 3 2" xfId="3435"/>
    <cellStyle name="Обычный 2 7 4 4" xfId="3436"/>
    <cellStyle name="Обычный 2 7 5" xfId="3437"/>
    <cellStyle name="Обычный 2 7 5 2" xfId="3438"/>
    <cellStyle name="Обычный 2 7 5 2 2" xfId="3439"/>
    <cellStyle name="Обычный 2 7 5 3" xfId="3440"/>
    <cellStyle name="Обычный 2 7 6" xfId="3441"/>
    <cellStyle name="Обычный 2 7 6 2" xfId="3442"/>
    <cellStyle name="Обычный 2 7 7" xfId="3443"/>
    <cellStyle name="Обычный 2 7_2. Приложение Доп материалы согласованияБП_БП" xfId="3444"/>
    <cellStyle name="Обычный 2 8" xfId="3445"/>
    <cellStyle name="Обычный 2 8 2" xfId="3446"/>
    <cellStyle name="Обычный 2 8 2 2" xfId="3447"/>
    <cellStyle name="Обычный 2 8 2 2 2" xfId="3448"/>
    <cellStyle name="Обычный 2 8 2 2 2 2" xfId="3449"/>
    <cellStyle name="Обычный 2 8 2 2 2 2 2" xfId="3450"/>
    <cellStyle name="Обычный 2 8 2 2 2 3" xfId="3451"/>
    <cellStyle name="Обычный 2 8 2 2 3" xfId="3452"/>
    <cellStyle name="Обычный 2 8 2 2 3 2" xfId="3453"/>
    <cellStyle name="Обычный 2 8 2 2 4" xfId="3454"/>
    <cellStyle name="Обычный 2 8 2 3" xfId="3455"/>
    <cellStyle name="Обычный 2 8 2 3 2" xfId="3456"/>
    <cellStyle name="Обычный 2 8 2 3 2 2" xfId="3457"/>
    <cellStyle name="Обычный 2 8 2 3 2 2 2" xfId="3458"/>
    <cellStyle name="Обычный 2 8 2 3 2 3" xfId="3459"/>
    <cellStyle name="Обычный 2 8 2 3 3" xfId="3460"/>
    <cellStyle name="Обычный 2 8 2 3 3 2" xfId="3461"/>
    <cellStyle name="Обычный 2 8 2 3 4" xfId="3462"/>
    <cellStyle name="Обычный 2 8 2 4" xfId="3463"/>
    <cellStyle name="Обычный 2 8 2 4 2" xfId="3464"/>
    <cellStyle name="Обычный 2 8 2 4 2 2" xfId="3465"/>
    <cellStyle name="Обычный 2 8 2 4 3" xfId="3466"/>
    <cellStyle name="Обычный 2 8 2 5" xfId="3467"/>
    <cellStyle name="Обычный 2 8 2 5 2" xfId="3468"/>
    <cellStyle name="Обычный 2 8 2 6" xfId="3469"/>
    <cellStyle name="Обычный 2 8 3" xfId="3470"/>
    <cellStyle name="Обычный 2 8 3 2" xfId="3471"/>
    <cellStyle name="Обычный 2 8 3 2 2" xfId="3472"/>
    <cellStyle name="Обычный 2 8 3 2 2 2" xfId="3473"/>
    <cellStyle name="Обычный 2 8 3 2 3" xfId="3474"/>
    <cellStyle name="Обычный 2 8 3 3" xfId="3475"/>
    <cellStyle name="Обычный 2 8 3 3 2" xfId="3476"/>
    <cellStyle name="Обычный 2 8 4" xfId="3477"/>
    <cellStyle name="Обычный 2 8 4 2" xfId="3478"/>
    <cellStyle name="Обычный 2 8 4 2 2" xfId="3479"/>
    <cellStyle name="Обычный 2 8 4 2 2 2" xfId="3480"/>
    <cellStyle name="Обычный 2 8 4 2 3" xfId="3481"/>
    <cellStyle name="Обычный 2 8 4 3" xfId="3482"/>
    <cellStyle name="Обычный 2 8 4 3 2" xfId="3483"/>
    <cellStyle name="Обычный 2 8 4 4" xfId="3484"/>
    <cellStyle name="Обычный 2 8 5" xfId="3485"/>
    <cellStyle name="Обычный 2 8 5 2" xfId="3486"/>
    <cellStyle name="Обычный 2 8 5 2 2" xfId="3487"/>
    <cellStyle name="Обычный 2 8 5 3" xfId="3488"/>
    <cellStyle name="Обычный 2 8 6" xfId="3489"/>
    <cellStyle name="Обычный 2 8 6 2" xfId="3490"/>
    <cellStyle name="Обычный 2 8 7" xfId="3491"/>
    <cellStyle name="Обычный 2 8_2. Приложение Доп материалы согласованияБП_БП" xfId="3492"/>
    <cellStyle name="Обычный 2 9" xfId="3493"/>
    <cellStyle name="Обычный 2 9 2" xfId="3494"/>
    <cellStyle name="Обычный 2 9 2 2" xfId="3495"/>
    <cellStyle name="Обычный 2 9 2 2 2" xfId="3496"/>
    <cellStyle name="Обычный 2 9 2 2 2 2" xfId="3497"/>
    <cellStyle name="Обычный 2 9 2 2 2 2 2" xfId="3498"/>
    <cellStyle name="Обычный 2 9 2 2 2 3" xfId="3499"/>
    <cellStyle name="Обычный 2 9 2 2 3" xfId="3500"/>
    <cellStyle name="Обычный 2 9 2 2 3 2" xfId="3501"/>
    <cellStyle name="Обычный 2 9 2 2 4" xfId="3502"/>
    <cellStyle name="Обычный 2 9 2 3" xfId="3503"/>
    <cellStyle name="Обычный 2 9 2 3 2" xfId="3504"/>
    <cellStyle name="Обычный 2 9 2 3 2 2" xfId="3505"/>
    <cellStyle name="Обычный 2 9 2 3 2 2 2" xfId="3506"/>
    <cellStyle name="Обычный 2 9 2 3 2 3" xfId="3507"/>
    <cellStyle name="Обычный 2 9 2 3 3" xfId="3508"/>
    <cellStyle name="Обычный 2 9 2 3 3 2" xfId="3509"/>
    <cellStyle name="Обычный 2 9 2 3 4" xfId="3510"/>
    <cellStyle name="Обычный 2 9 2 4" xfId="3511"/>
    <cellStyle name="Обычный 2 9 2 4 2" xfId="3512"/>
    <cellStyle name="Обычный 2 9 2 4 2 2" xfId="3513"/>
    <cellStyle name="Обычный 2 9 2 4 3" xfId="3514"/>
    <cellStyle name="Обычный 2 9 2 5" xfId="3515"/>
    <cellStyle name="Обычный 2 9 2 5 2" xfId="3516"/>
    <cellStyle name="Обычный 2 9 2 6" xfId="3517"/>
    <cellStyle name="Обычный 2 9 3" xfId="3518"/>
    <cellStyle name="Обычный 2 9 3 2" xfId="3519"/>
    <cellStyle name="Обычный 2 9 3 2 2" xfId="3520"/>
    <cellStyle name="Обычный 2 9 3 2 2 2" xfId="3521"/>
    <cellStyle name="Обычный 2 9 3 2 3" xfId="3522"/>
    <cellStyle name="Обычный 2 9 3 3" xfId="3523"/>
    <cellStyle name="Обычный 2 9 3 3 2" xfId="3524"/>
    <cellStyle name="Обычный 2 9 4" xfId="3525"/>
    <cellStyle name="Обычный 2 9 4 2" xfId="3526"/>
    <cellStyle name="Обычный 2 9 4 2 2" xfId="3527"/>
    <cellStyle name="Обычный 2 9 4 2 2 2" xfId="3528"/>
    <cellStyle name="Обычный 2 9 4 2 3" xfId="3529"/>
    <cellStyle name="Обычный 2 9 4 3" xfId="3530"/>
    <cellStyle name="Обычный 2 9 4 3 2" xfId="3531"/>
    <cellStyle name="Обычный 2 9 4 4" xfId="3532"/>
    <cellStyle name="Обычный 2 9 5" xfId="3533"/>
    <cellStyle name="Обычный 2 9 5 2" xfId="3534"/>
    <cellStyle name="Обычный 2 9 5 2 2" xfId="3535"/>
    <cellStyle name="Обычный 2 9 5 3" xfId="3536"/>
    <cellStyle name="Обычный 2 9 6" xfId="3537"/>
    <cellStyle name="Обычный 2 9 6 2" xfId="3538"/>
    <cellStyle name="Обычный 2 9_2. Приложение Доп материалы согласованияБП_БП" xfId="3539"/>
    <cellStyle name="Обычный 2_1" xfId="3540"/>
    <cellStyle name="Обычный 2_Формат_ЕИАС_с_формулами_дополненный" xfId="3541"/>
    <cellStyle name="Обычный 20" xfId="3542"/>
    <cellStyle name="Обычный 20 2" xfId="3543"/>
    <cellStyle name="Обычный 20 2 2" xfId="3544"/>
    <cellStyle name="Обычный 20 3" xfId="3545"/>
    <cellStyle name="Обычный 21" xfId="3546"/>
    <cellStyle name="Обычный 22" xfId="3547"/>
    <cellStyle name="Обычный 23" xfId="3548"/>
    <cellStyle name="Обычный 24" xfId="3549"/>
    <cellStyle name="Обычный 24 2" xfId="3550"/>
    <cellStyle name="Обычный 25" xfId="3551"/>
    <cellStyle name="Обычный 25 2" xfId="3552"/>
    <cellStyle name="Обычный 26" xfId="3553"/>
    <cellStyle name="Обычный 26 2" xfId="3554"/>
    <cellStyle name="Обычный 27" xfId="3555"/>
    <cellStyle name="Обычный 28" xfId="3556"/>
    <cellStyle name="Обычный 29" xfId="3557"/>
    <cellStyle name="Обычный 3" xfId="3558"/>
    <cellStyle name="Обычный 3 10" xfId="3559"/>
    <cellStyle name="Обычный 3 11" xfId="3560"/>
    <cellStyle name="Обычный 3 12" xfId="3561"/>
    <cellStyle name="Обычный 3 13" xfId="3562"/>
    <cellStyle name="Обычный 3 14" xfId="3563"/>
    <cellStyle name="Обычный 3 15" xfId="3564"/>
    <cellStyle name="Обычный 3 16" xfId="3565"/>
    <cellStyle name="Обычный 3 17" xfId="3566"/>
    <cellStyle name="Обычный 3 18" xfId="3567"/>
    <cellStyle name="Обычный 3 19" xfId="3568"/>
    <cellStyle name="Обычный 3 19 2" xfId="3569"/>
    <cellStyle name="Обычный 3 2" xfId="3570"/>
    <cellStyle name="Обычный 3 2 2" xfId="3571"/>
    <cellStyle name="Обычный 3 2 2 2" xfId="3572"/>
    <cellStyle name="Обычный 3 2 2 2 2" xfId="3573"/>
    <cellStyle name="Обычный 3 2 2 2 2 2" xfId="3574"/>
    <cellStyle name="Обычный 3 2 2 2 2 2 2" xfId="3575"/>
    <cellStyle name="Обычный 3 2 2 2 2 3" xfId="3576"/>
    <cellStyle name="Обычный 3 2 2 2 3" xfId="3577"/>
    <cellStyle name="Обычный 3 2 2 2 3 2" xfId="3578"/>
    <cellStyle name="Обычный 3 2 2 2 4" xfId="3579"/>
    <cellStyle name="Обычный 3 2 2 3" xfId="3580"/>
    <cellStyle name="Обычный 3 2 2 3 2" xfId="3581"/>
    <cellStyle name="Обычный 3 2 2 3 2 2" xfId="3582"/>
    <cellStyle name="Обычный 3 2 2 3 2 2 2" xfId="3583"/>
    <cellStyle name="Обычный 3 2 2 3 2 3" xfId="3584"/>
    <cellStyle name="Обычный 3 2 2 3 3" xfId="3585"/>
    <cellStyle name="Обычный 3 2 2 3 3 2" xfId="3586"/>
    <cellStyle name="Обычный 3 2 2 3 4" xfId="3587"/>
    <cellStyle name="Обычный 3 2 2 4" xfId="3588"/>
    <cellStyle name="Обычный 3 2 2 4 2" xfId="3589"/>
    <cellStyle name="Обычный 3 2 2 4 2 2" xfId="3590"/>
    <cellStyle name="Обычный 3 2 2 4 3" xfId="3591"/>
    <cellStyle name="Обычный 3 2 2 5" xfId="3592"/>
    <cellStyle name="Обычный 3 2 2 5 2" xfId="3593"/>
    <cellStyle name="Обычный 3 2 2 6" xfId="3594"/>
    <cellStyle name="Обычный 3 2 3" xfId="3595"/>
    <cellStyle name="Обычный 3 2 3 2" xfId="3596"/>
    <cellStyle name="Обычный 3 2 4" xfId="3597"/>
    <cellStyle name="Обычный 3 2_2. Приложение Доп материалы согласованияБП_БП" xfId="3598"/>
    <cellStyle name="Обычный 3 20" xfId="3599"/>
    <cellStyle name="Обычный 3 21" xfId="3600"/>
    <cellStyle name="Обычный 3 22" xfId="3601"/>
    <cellStyle name="Обычный 3 23" xfId="3602"/>
    <cellStyle name="Обычный 3 24" xfId="3603"/>
    <cellStyle name="Обычный 3 3" xfId="3604"/>
    <cellStyle name="Обычный 3 3 2" xfId="3605"/>
    <cellStyle name="Обычный 3 3 2 2" xfId="3606"/>
    <cellStyle name="Обычный 3 3 3" xfId="3607"/>
    <cellStyle name="Обычный 3 4" xfId="3608"/>
    <cellStyle name="Обычный 3 5" xfId="3609"/>
    <cellStyle name="Обычный 3 5 2" xfId="3610"/>
    <cellStyle name="Обычный 3 6" xfId="3611"/>
    <cellStyle name="Обычный 3 6 2" xfId="3612"/>
    <cellStyle name="Обычный 3 7" xfId="3613"/>
    <cellStyle name="Обычный 3 8" xfId="3614"/>
    <cellStyle name="Обычный 3 9" xfId="3615"/>
    <cellStyle name="Обычный 3_Допматериалы ДБП" xfId="3616"/>
    <cellStyle name="Обычный 30" xfId="3617"/>
    <cellStyle name="Обычный 31" xfId="3618"/>
    <cellStyle name="Обычный 32" xfId="3619"/>
    <cellStyle name="Обычный 33" xfId="3620"/>
    <cellStyle name="Обычный 34" xfId="3621"/>
    <cellStyle name="Обычный 35" xfId="3622"/>
    <cellStyle name="Обычный 36" xfId="3623"/>
    <cellStyle name="Обычный 37" xfId="3624"/>
    <cellStyle name="Обычный 38" xfId="3625"/>
    <cellStyle name="Обычный 39" xfId="3626"/>
    <cellStyle name="Обычный 4" xfId="3627"/>
    <cellStyle name="Обычный 4 10" xfId="3628"/>
    <cellStyle name="Обычный 4 11" xfId="3629"/>
    <cellStyle name="Обычный 4 12" xfId="3630"/>
    <cellStyle name="Обычный 4 13" xfId="3631"/>
    <cellStyle name="Обычный 4 14" xfId="3632"/>
    <cellStyle name="Обычный 4 15" xfId="3633"/>
    <cellStyle name="Обычный 4 2" xfId="3634"/>
    <cellStyle name="Обычный 4 2 2" xfId="3635"/>
    <cellStyle name="Обычный 4 2 2 2" xfId="3636"/>
    <cellStyle name="Обычный 4 2 2 3" xfId="3637"/>
    <cellStyle name="Обычный 4 2 3" xfId="3638"/>
    <cellStyle name="Обычный 4 2 4" xfId="3639"/>
    <cellStyle name="Обычный 4 2 5" xfId="3640"/>
    <cellStyle name="Обычный 4 2_46EP.2012(v0.1)" xfId="3641"/>
    <cellStyle name="Обычный 4 3" xfId="3642"/>
    <cellStyle name="Обычный 4 4" xfId="3643"/>
    <cellStyle name="Обычный 4 4 2" xfId="3644"/>
    <cellStyle name="Обычный 4 5" xfId="3645"/>
    <cellStyle name="Обычный 4 6" xfId="3646"/>
    <cellStyle name="Обычный 4 7" xfId="3647"/>
    <cellStyle name="Обычный 4 8" xfId="3648"/>
    <cellStyle name="Обычный 4 9" xfId="3649"/>
    <cellStyle name="Обычный 4_ARMRAZR" xfId="3650"/>
    <cellStyle name="Обычный 40" xfId="3651"/>
    <cellStyle name="Обычный 41" xfId="3652"/>
    <cellStyle name="Обычный 42" xfId="3653"/>
    <cellStyle name="Обычный 43" xfId="3654"/>
    <cellStyle name="Обычный 44" xfId="3655"/>
    <cellStyle name="Обычный 45" xfId="3656"/>
    <cellStyle name="Обычный 46" xfId="3657"/>
    <cellStyle name="Обычный 47" xfId="3658"/>
    <cellStyle name="Обычный 48" xfId="3659"/>
    <cellStyle name="Обычный 49" xfId="3660"/>
    <cellStyle name="Обычный 5" xfId="3661"/>
    <cellStyle name="Обычный 5 10" xfId="3662"/>
    <cellStyle name="Обычный 5 11" xfId="3663"/>
    <cellStyle name="Обычный 5 12" xfId="3664"/>
    <cellStyle name="Обычный 5 13" xfId="3665"/>
    <cellStyle name="Обычный 5 2" xfId="3666"/>
    <cellStyle name="Обычный 5 2 2" xfId="3667"/>
    <cellStyle name="Обычный 5 3" xfId="3668"/>
    <cellStyle name="Обычный 5 4" xfId="3669"/>
    <cellStyle name="Обычный 5 5" xfId="3670"/>
    <cellStyle name="Обычный 5 6" xfId="3671"/>
    <cellStyle name="Обычный 5 7" xfId="3672"/>
    <cellStyle name="Обычный 5 8" xfId="3673"/>
    <cellStyle name="Обычный 5 9" xfId="3674"/>
    <cellStyle name="Обычный 5_2. Приложение Доп материалы согласованияБП_БП" xfId="3675"/>
    <cellStyle name="Обычный 50" xfId="3676"/>
    <cellStyle name="Обычный 50 2" xfId="3677"/>
    <cellStyle name="Обычный 51" xfId="3678"/>
    <cellStyle name="Обычный 52" xfId="3679"/>
    <cellStyle name="Обычный 53" xfId="3680"/>
    <cellStyle name="Обычный 54" xfId="3681"/>
    <cellStyle name="Обычный 55" xfId="3682"/>
    <cellStyle name="Обычный 56" xfId="3683"/>
    <cellStyle name="Обычный 57" xfId="3684"/>
    <cellStyle name="Обычный 58" xfId="3685"/>
    <cellStyle name="Обычный 59" xfId="3686"/>
    <cellStyle name="Обычный 6" xfId="3687"/>
    <cellStyle name="Обычный 6 2" xfId="3688"/>
    <cellStyle name="Обычный 6 2 2" xfId="3689"/>
    <cellStyle name="Обычный 6 2 3" xfId="3690"/>
    <cellStyle name="Обычный 6 2 4" xfId="3691"/>
    <cellStyle name="Обычный 6 3" xfId="3692"/>
    <cellStyle name="Обычный 6 4" xfId="3693"/>
    <cellStyle name="Обычный 6 5" xfId="3694"/>
    <cellStyle name="Обычный 6 6" xfId="3695"/>
    <cellStyle name="Обычный 6_2. Приложение Доп материалы согласованияБП_БП" xfId="3696"/>
    <cellStyle name="Обычный 60" xfId="3697"/>
    <cellStyle name="Обычный 61" xfId="3698"/>
    <cellStyle name="Обычный 62" xfId="3699"/>
    <cellStyle name="Обычный 63" xfId="3700"/>
    <cellStyle name="Обычный 64" xfId="3701"/>
    <cellStyle name="Обычный 65" xfId="3702"/>
    <cellStyle name="Обычный 66" xfId="3703"/>
    <cellStyle name="Обычный 67" xfId="3704"/>
    <cellStyle name="Обычный 68" xfId="3705"/>
    <cellStyle name="Обычный 69" xfId="3706"/>
    <cellStyle name="Обычный 7" xfId="3707"/>
    <cellStyle name="Обычный 7 2" xfId="3708"/>
    <cellStyle name="Обычный 7 2 2" xfId="3709"/>
    <cellStyle name="Обычный 7 3" xfId="3710"/>
    <cellStyle name="Обычный 7 4" xfId="3711"/>
    <cellStyle name="Обычный 7 5" xfId="3712"/>
    <cellStyle name="Обычный 7 6" xfId="3713"/>
    <cellStyle name="Обычный 7 7" xfId="3714"/>
    <cellStyle name="Обычный 7 8" xfId="3715"/>
    <cellStyle name="Обычный 7_Итоги тариф. кампании 2011_коррек" xfId="3716"/>
    <cellStyle name="Обычный 70" xfId="3717"/>
    <cellStyle name="Обычный 71" xfId="3718"/>
    <cellStyle name="Обычный 72" xfId="3719"/>
    <cellStyle name="Обычный 73" xfId="3720"/>
    <cellStyle name="Обычный 74" xfId="3721"/>
    <cellStyle name="Обычный 75" xfId="3722"/>
    <cellStyle name="Обычный 76" xfId="3723"/>
    <cellStyle name="Обычный 77" xfId="3724"/>
    <cellStyle name="Обычный 78" xfId="3725"/>
    <cellStyle name="Обычный 79" xfId="3726"/>
    <cellStyle name="Обычный 8" xfId="3727"/>
    <cellStyle name="Обычный 8 2" xfId="3728"/>
    <cellStyle name="Обычный 8 3" xfId="3729"/>
    <cellStyle name="Обычный 8 4" xfId="3730"/>
    <cellStyle name="Обычный 8 5" xfId="3731"/>
    <cellStyle name="Обычный 8 6" xfId="3732"/>
    <cellStyle name="Обычный 8_Копия (Приложение 4 3)_вставка значения" xfId="3733"/>
    <cellStyle name="Обычный 80" xfId="3734"/>
    <cellStyle name="Обычный 81" xfId="3735"/>
    <cellStyle name="Обычный 82" xfId="3736"/>
    <cellStyle name="Обычный 83" xfId="3737"/>
    <cellStyle name="Обычный 84" xfId="3738"/>
    <cellStyle name="Обычный 85" xfId="3739"/>
    <cellStyle name="Обычный 86" xfId="3740"/>
    <cellStyle name="Обычный 87" xfId="3741"/>
    <cellStyle name="Обычный 88" xfId="3742"/>
    <cellStyle name="Обычный 89" xfId="3743"/>
    <cellStyle name="Обычный 9" xfId="3744"/>
    <cellStyle name="Обычный 9 2" xfId="3745"/>
    <cellStyle name="Обычный 9 3" xfId="3746"/>
    <cellStyle name="Обычный 9 3 2" xfId="3747"/>
    <cellStyle name="Обычный 9 4" xfId="3748"/>
    <cellStyle name="Обычный 9_Копия (Приложение 4 3)_вставка значения" xfId="3749"/>
    <cellStyle name="Обычный 90" xfId="3750"/>
    <cellStyle name="Обычный 91" xfId="3751"/>
    <cellStyle name="Обычный 92" xfId="3752"/>
    <cellStyle name="Обычный 93" xfId="3753"/>
    <cellStyle name="Обычный 94" xfId="3754"/>
    <cellStyle name="Обычный 95" xfId="3755"/>
    <cellStyle name="Обычный 96" xfId="3756"/>
    <cellStyle name="Обычный 97" xfId="3757"/>
    <cellStyle name="Обычный 98" xfId="3758"/>
    <cellStyle name="Обычный 99" xfId="3759"/>
    <cellStyle name="Обычный_Приложение 1" xfId="4626"/>
    <cellStyle name="Обычный_Приложение 8 (выпадающие)_на 2011 год_13 08 10" xfId="4619"/>
    <cellStyle name="Обычный_стр.1_5" xfId="3760"/>
    <cellStyle name="Обычный1" xfId="3761"/>
    <cellStyle name="Ошибка" xfId="3762"/>
    <cellStyle name="Плохой 10" xfId="3763"/>
    <cellStyle name="Плохой 2" xfId="3764"/>
    <cellStyle name="Плохой 2 2" xfId="3765"/>
    <cellStyle name="Плохой 2 3" xfId="3766"/>
    <cellStyle name="Плохой 2_Приложение 3" xfId="3767"/>
    <cellStyle name="Плохой 3" xfId="3768"/>
    <cellStyle name="Плохой 3 2" xfId="3769"/>
    <cellStyle name="Плохой 4" xfId="3770"/>
    <cellStyle name="Плохой 4 2" xfId="3771"/>
    <cellStyle name="Плохой 5" xfId="3772"/>
    <cellStyle name="Плохой 5 2" xfId="3773"/>
    <cellStyle name="Плохой 6" xfId="3774"/>
    <cellStyle name="Плохой 6 2" xfId="3775"/>
    <cellStyle name="Плохой 7" xfId="3776"/>
    <cellStyle name="Плохой 7 2" xfId="3777"/>
    <cellStyle name="Плохой 8" xfId="3778"/>
    <cellStyle name="Плохой 8 2" xfId="3779"/>
    <cellStyle name="Плохой 9" xfId="3780"/>
    <cellStyle name="Плохой 9 2" xfId="3781"/>
    <cellStyle name="По центру с переносом" xfId="3782"/>
    <cellStyle name="По центру с переносом 2" xfId="3783"/>
    <cellStyle name="По центру с переносом 2 2" xfId="3784"/>
    <cellStyle name="По ширине с переносом" xfId="3785"/>
    <cellStyle name="По ширине с переносом 2" xfId="3786"/>
    <cellStyle name="По ширине с переносом 2 2" xfId="3787"/>
    <cellStyle name="Подгруппа" xfId="3788"/>
    <cellStyle name="Поле ввода" xfId="3789"/>
    <cellStyle name="Пояснение 10" xfId="3790"/>
    <cellStyle name="Пояснение 2" xfId="3791"/>
    <cellStyle name="Пояснение 2 2" xfId="3792"/>
    <cellStyle name="Пояснение 2 3" xfId="3793"/>
    <cellStyle name="Пояснение 3" xfId="3794"/>
    <cellStyle name="Пояснение 3 2" xfId="3795"/>
    <cellStyle name="Пояснение 4" xfId="3796"/>
    <cellStyle name="Пояснение 4 2" xfId="3797"/>
    <cellStyle name="Пояснение 5" xfId="3798"/>
    <cellStyle name="Пояснение 5 2" xfId="3799"/>
    <cellStyle name="Пояснение 6" xfId="3800"/>
    <cellStyle name="Пояснение 6 2" xfId="3801"/>
    <cellStyle name="Пояснение 7" xfId="3802"/>
    <cellStyle name="Пояснение 7 2" xfId="3803"/>
    <cellStyle name="Пояснение 8" xfId="3804"/>
    <cellStyle name="Пояснение 8 2" xfId="3805"/>
    <cellStyle name="Пояснение 9" xfId="3806"/>
    <cellStyle name="Пояснение 9 2" xfId="3807"/>
    <cellStyle name="Примечание 10" xfId="3808"/>
    <cellStyle name="Примечание 10 2" xfId="3809"/>
    <cellStyle name="Примечание 10 3" xfId="3810"/>
    <cellStyle name="Примечание 10 4" xfId="3811"/>
    <cellStyle name="Примечание 10_46EE.2011(v1.0)" xfId="3812"/>
    <cellStyle name="Примечание 11" xfId="3813"/>
    <cellStyle name="Примечание 11 2" xfId="3814"/>
    <cellStyle name="Примечание 11 3" xfId="3815"/>
    <cellStyle name="Примечание 11 4" xfId="3816"/>
    <cellStyle name="Примечание 11_46EE.2011(v1.0)" xfId="3817"/>
    <cellStyle name="Примечание 12" xfId="3818"/>
    <cellStyle name="Примечание 12 2" xfId="3819"/>
    <cellStyle name="Примечание 12 3" xfId="3820"/>
    <cellStyle name="Примечание 12 4" xfId="3821"/>
    <cellStyle name="Примечание 12_46EE.2011(v1.0)" xfId="3822"/>
    <cellStyle name="Примечание 13" xfId="3823"/>
    <cellStyle name="Примечание 13 2" xfId="3824"/>
    <cellStyle name="Примечание 14" xfId="3825"/>
    <cellStyle name="Примечание 15" xfId="3826"/>
    <cellStyle name="Примечание 16" xfId="3827"/>
    <cellStyle name="Примечание 17" xfId="3828"/>
    <cellStyle name="Примечание 18" xfId="3829"/>
    <cellStyle name="Примечание 19" xfId="3830"/>
    <cellStyle name="Примечание 2" xfId="3831"/>
    <cellStyle name="Примечание 2 10" xfId="3832"/>
    <cellStyle name="Примечание 2 2" xfId="3833"/>
    <cellStyle name="Примечание 2 2 2" xfId="3834"/>
    <cellStyle name="Примечание 2 2 3" xfId="3835"/>
    <cellStyle name="Примечание 2 3" xfId="3836"/>
    <cellStyle name="Примечание 2 3 2" xfId="3837"/>
    <cellStyle name="Примечание 2 3 3" xfId="3838"/>
    <cellStyle name="Примечание 2 4" xfId="3839"/>
    <cellStyle name="Примечание 2 4 2" xfId="3840"/>
    <cellStyle name="Примечание 2 5" xfId="3841"/>
    <cellStyle name="Примечание 2 6" xfId="3842"/>
    <cellStyle name="Примечание 2 7" xfId="3843"/>
    <cellStyle name="Примечание 2 8" xfId="3844"/>
    <cellStyle name="Примечание 2 9" xfId="3845"/>
    <cellStyle name="Примечание 2_46EE.2011(v1.0)" xfId="3846"/>
    <cellStyle name="Примечание 20" xfId="3847"/>
    <cellStyle name="Примечание 21" xfId="3848"/>
    <cellStyle name="Примечание 22" xfId="3849"/>
    <cellStyle name="Примечание 23" xfId="3850"/>
    <cellStyle name="Примечание 24" xfId="3851"/>
    <cellStyle name="Примечание 25" xfId="3852"/>
    <cellStyle name="Примечание 26" xfId="3853"/>
    <cellStyle name="Примечание 27" xfId="3854"/>
    <cellStyle name="Примечание 28" xfId="3855"/>
    <cellStyle name="Примечание 29" xfId="3856"/>
    <cellStyle name="Примечание 3" xfId="3857"/>
    <cellStyle name="Примечание 3 10" xfId="3858"/>
    <cellStyle name="Примечание 3 2" xfId="3859"/>
    <cellStyle name="Примечание 3 2 2" xfId="3860"/>
    <cellStyle name="Примечание 3 3" xfId="3861"/>
    <cellStyle name="Примечание 3 4" xfId="3862"/>
    <cellStyle name="Примечание 3 5" xfId="3863"/>
    <cellStyle name="Примечание 3 6" xfId="3864"/>
    <cellStyle name="Примечание 3 7" xfId="3865"/>
    <cellStyle name="Примечание 3 8" xfId="3866"/>
    <cellStyle name="Примечание 3 9" xfId="3867"/>
    <cellStyle name="Примечание 3_46EE.2011(v1.0)" xfId="3868"/>
    <cellStyle name="Примечание 30" xfId="3869"/>
    <cellStyle name="Примечание 31" xfId="3870"/>
    <cellStyle name="Примечание 32" xfId="3871"/>
    <cellStyle name="Примечание 33" xfId="3872"/>
    <cellStyle name="Примечание 34" xfId="3873"/>
    <cellStyle name="Примечание 35" xfId="3874"/>
    <cellStyle name="Примечание 36" xfId="3875"/>
    <cellStyle name="Примечание 37" xfId="3876"/>
    <cellStyle name="Примечание 38" xfId="3877"/>
    <cellStyle name="Примечание 39" xfId="3878"/>
    <cellStyle name="Примечание 4" xfId="3879"/>
    <cellStyle name="Примечание 4 10" xfId="3880"/>
    <cellStyle name="Примечание 4 2" xfId="3881"/>
    <cellStyle name="Примечание 4 2 2" xfId="3882"/>
    <cellStyle name="Примечание 4 3" xfId="3883"/>
    <cellStyle name="Примечание 4 4" xfId="3884"/>
    <cellStyle name="Примечание 4 5" xfId="3885"/>
    <cellStyle name="Примечание 4 6" xfId="3886"/>
    <cellStyle name="Примечание 4 7" xfId="3887"/>
    <cellStyle name="Примечание 4 8" xfId="3888"/>
    <cellStyle name="Примечание 4 9" xfId="3889"/>
    <cellStyle name="Примечание 4_46EE.2011(v1.0)" xfId="3890"/>
    <cellStyle name="Примечание 40" xfId="3891"/>
    <cellStyle name="Примечание 41" xfId="3892"/>
    <cellStyle name="Примечание 42" xfId="3893"/>
    <cellStyle name="Примечание 5" xfId="3894"/>
    <cellStyle name="Примечание 5 10" xfId="3895"/>
    <cellStyle name="Примечание 5 2" xfId="3896"/>
    <cellStyle name="Примечание 5 2 2" xfId="3897"/>
    <cellStyle name="Примечание 5 3" xfId="3898"/>
    <cellStyle name="Примечание 5 4" xfId="3899"/>
    <cellStyle name="Примечание 5 5" xfId="3900"/>
    <cellStyle name="Примечание 5 6" xfId="3901"/>
    <cellStyle name="Примечание 5 7" xfId="3902"/>
    <cellStyle name="Примечание 5 8" xfId="3903"/>
    <cellStyle name="Примечание 5 9" xfId="3904"/>
    <cellStyle name="Примечание 5_46EE.2011(v1.0)" xfId="3905"/>
    <cellStyle name="Примечание 6" xfId="3906"/>
    <cellStyle name="Примечание 6 2" xfId="3907"/>
    <cellStyle name="Примечание 6 3" xfId="3908"/>
    <cellStyle name="Примечание 6_46EE.2011(v1.0)" xfId="3909"/>
    <cellStyle name="Примечание 7" xfId="3910"/>
    <cellStyle name="Примечание 7 2" xfId="3911"/>
    <cellStyle name="Примечание 7 3" xfId="3912"/>
    <cellStyle name="Примечание 7_46EE.2011(v1.0)" xfId="3913"/>
    <cellStyle name="Примечание 8" xfId="3914"/>
    <cellStyle name="Примечание 8 2" xfId="3915"/>
    <cellStyle name="Примечание 8 3" xfId="3916"/>
    <cellStyle name="Примечание 8_46EE.2011(v1.0)" xfId="3917"/>
    <cellStyle name="Примечание 84" xfId="3918"/>
    <cellStyle name="Примечание 9" xfId="3919"/>
    <cellStyle name="Примечание 9 2" xfId="3920"/>
    <cellStyle name="Примечание 9 3" xfId="3921"/>
    <cellStyle name="Примечание 9_46EE.2011(v1.0)" xfId="3922"/>
    <cellStyle name="Продукт" xfId="3923"/>
    <cellStyle name="Процентный" xfId="3924" builtinId="5"/>
    <cellStyle name="Процентный 10" xfId="3925"/>
    <cellStyle name="Процентный 10 10" xfId="3926"/>
    <cellStyle name="Процентный 10 11" xfId="3927"/>
    <cellStyle name="Процентный 10 12" xfId="3928"/>
    <cellStyle name="Процентный 10 13" xfId="4636"/>
    <cellStyle name="Процентный 10 2" xfId="3929"/>
    <cellStyle name="Процентный 10 3" xfId="3930"/>
    <cellStyle name="Процентный 10 4" xfId="3931"/>
    <cellStyle name="Процентный 10 5" xfId="3932"/>
    <cellStyle name="Процентный 10 6" xfId="3933"/>
    <cellStyle name="Процентный 10 7" xfId="3934"/>
    <cellStyle name="Процентный 10 8" xfId="3935"/>
    <cellStyle name="Процентный 10 9" xfId="3936"/>
    <cellStyle name="Процентный 11" xfId="3937"/>
    <cellStyle name="Процентный 12" xfId="3938"/>
    <cellStyle name="Процентный 12 2" xfId="3939"/>
    <cellStyle name="Процентный 12 3" xfId="3940"/>
    <cellStyle name="Процентный 13" xfId="3941"/>
    <cellStyle name="Процентный 14" xfId="3942"/>
    <cellStyle name="Процентный 14 2" xfId="3943"/>
    <cellStyle name="Процентный 15" xfId="3944"/>
    <cellStyle name="Процентный 16" xfId="3945"/>
    <cellStyle name="Процентный 17" xfId="4623"/>
    <cellStyle name="Процентный 18" xfId="3946"/>
    <cellStyle name="Процентный 2" xfId="3947"/>
    <cellStyle name="Процентный 2 10" xfId="3948"/>
    <cellStyle name="Процентный 2 10 10" xfId="3949"/>
    <cellStyle name="Процентный 2 10 11" xfId="3950"/>
    <cellStyle name="Процентный 2 10 12" xfId="3951"/>
    <cellStyle name="Процентный 2 10 2" xfId="3952"/>
    <cellStyle name="Процентный 2 10 3" xfId="3953"/>
    <cellStyle name="Процентный 2 10 4" xfId="3954"/>
    <cellStyle name="Процентный 2 10 5" xfId="3955"/>
    <cellStyle name="Процентный 2 10 6" xfId="3956"/>
    <cellStyle name="Процентный 2 10 7" xfId="3957"/>
    <cellStyle name="Процентный 2 10 8" xfId="3958"/>
    <cellStyle name="Процентный 2 10 9" xfId="3959"/>
    <cellStyle name="Процентный 2 11" xfId="3960"/>
    <cellStyle name="Процентный 2 12" xfId="3961"/>
    <cellStyle name="Процентный 2 13" xfId="3962"/>
    <cellStyle name="Процентный 2 14" xfId="3963"/>
    <cellStyle name="Процентный 2 15" xfId="3964"/>
    <cellStyle name="Процентный 2 16" xfId="3965"/>
    <cellStyle name="Процентный 2 17" xfId="3966"/>
    <cellStyle name="Процентный 2 18" xfId="3967"/>
    <cellStyle name="Процентный 2 19" xfId="3968"/>
    <cellStyle name="Процентный 2 2" xfId="3969"/>
    <cellStyle name="Процентный 2 2 10" xfId="3970"/>
    <cellStyle name="Процентный 2 2 11" xfId="3971"/>
    <cellStyle name="Процентный 2 2 12" xfId="3972"/>
    <cellStyle name="Процентный 2 2 2" xfId="3973"/>
    <cellStyle name="Процентный 2 2 3" xfId="3974"/>
    <cellStyle name="Процентный 2 2 4" xfId="3975"/>
    <cellStyle name="Процентный 2 2 5" xfId="3976"/>
    <cellStyle name="Процентный 2 2 6" xfId="3977"/>
    <cellStyle name="Процентный 2 2 7" xfId="3978"/>
    <cellStyle name="Процентный 2 2 8" xfId="3979"/>
    <cellStyle name="Процентный 2 2 9" xfId="3980"/>
    <cellStyle name="Процентный 2 20" xfId="3981"/>
    <cellStyle name="Процентный 2 21" xfId="3982"/>
    <cellStyle name="Процентный 2 3" xfId="3983"/>
    <cellStyle name="Процентный 2 3 10" xfId="3984"/>
    <cellStyle name="Процентный 2 3 11" xfId="3985"/>
    <cellStyle name="Процентный 2 3 12" xfId="3986"/>
    <cellStyle name="Процентный 2 3 2" xfId="3987"/>
    <cellStyle name="Процентный 2 3 2 2" xfId="3988"/>
    <cellStyle name="Процентный 2 3 3" xfId="3989"/>
    <cellStyle name="Процентный 2 3 4" xfId="3990"/>
    <cellStyle name="Процентный 2 3 5" xfId="3991"/>
    <cellStyle name="Процентный 2 3 6" xfId="3992"/>
    <cellStyle name="Процентный 2 3 7" xfId="3993"/>
    <cellStyle name="Процентный 2 3 8" xfId="3994"/>
    <cellStyle name="Процентный 2 3 9" xfId="3995"/>
    <cellStyle name="Процентный 2 4" xfId="3996"/>
    <cellStyle name="Процентный 2 4 10" xfId="3997"/>
    <cellStyle name="Процентный 2 4 11" xfId="3998"/>
    <cellStyle name="Процентный 2 4 12" xfId="3999"/>
    <cellStyle name="Процентный 2 4 2" xfId="4000"/>
    <cellStyle name="Процентный 2 4 3" xfId="4001"/>
    <cellStyle name="Процентный 2 4 4" xfId="4002"/>
    <cellStyle name="Процентный 2 4 5" xfId="4003"/>
    <cellStyle name="Процентный 2 4 6" xfId="4004"/>
    <cellStyle name="Процентный 2 4 7" xfId="4005"/>
    <cellStyle name="Процентный 2 4 8" xfId="4006"/>
    <cellStyle name="Процентный 2 4 9" xfId="4007"/>
    <cellStyle name="Процентный 2 5" xfId="4008"/>
    <cellStyle name="Процентный 2 5 10" xfId="4009"/>
    <cellStyle name="Процентный 2 5 11" xfId="4010"/>
    <cellStyle name="Процентный 2 5 12" xfId="4011"/>
    <cellStyle name="Процентный 2 5 2" xfId="4012"/>
    <cellStyle name="Процентный 2 5 3" xfId="4013"/>
    <cellStyle name="Процентный 2 5 4" xfId="4014"/>
    <cellStyle name="Процентный 2 5 5" xfId="4015"/>
    <cellStyle name="Процентный 2 5 6" xfId="4016"/>
    <cellStyle name="Процентный 2 5 7" xfId="4017"/>
    <cellStyle name="Процентный 2 5 8" xfId="4018"/>
    <cellStyle name="Процентный 2 5 9" xfId="4019"/>
    <cellStyle name="Процентный 2 6" xfId="4020"/>
    <cellStyle name="Процентный 2 6 10" xfId="4021"/>
    <cellStyle name="Процентный 2 6 11" xfId="4022"/>
    <cellStyle name="Процентный 2 6 12" xfId="4023"/>
    <cellStyle name="Процентный 2 6 2" xfId="4024"/>
    <cellStyle name="Процентный 2 6 3" xfId="4025"/>
    <cellStyle name="Процентный 2 6 4" xfId="4026"/>
    <cellStyle name="Процентный 2 6 5" xfId="4027"/>
    <cellStyle name="Процентный 2 6 6" xfId="4028"/>
    <cellStyle name="Процентный 2 6 7" xfId="4029"/>
    <cellStyle name="Процентный 2 6 8" xfId="4030"/>
    <cellStyle name="Процентный 2 6 9" xfId="4031"/>
    <cellStyle name="Процентный 2 7" xfId="4032"/>
    <cellStyle name="Процентный 2 7 10" xfId="4033"/>
    <cellStyle name="Процентный 2 7 11" xfId="4034"/>
    <cellStyle name="Процентный 2 7 12" xfId="4035"/>
    <cellStyle name="Процентный 2 7 2" xfId="4036"/>
    <cellStyle name="Процентный 2 7 3" xfId="4037"/>
    <cellStyle name="Процентный 2 7 4" xfId="4038"/>
    <cellStyle name="Процентный 2 7 5" xfId="4039"/>
    <cellStyle name="Процентный 2 7 6" xfId="4040"/>
    <cellStyle name="Процентный 2 7 7" xfId="4041"/>
    <cellStyle name="Процентный 2 7 8" xfId="4042"/>
    <cellStyle name="Процентный 2 7 9" xfId="4043"/>
    <cellStyle name="Процентный 2 8" xfId="4044"/>
    <cellStyle name="Процентный 2 8 10" xfId="4045"/>
    <cellStyle name="Процентный 2 8 11" xfId="4046"/>
    <cellStyle name="Процентный 2 8 12" xfId="4047"/>
    <cellStyle name="Процентный 2 8 2" xfId="4048"/>
    <cellStyle name="Процентный 2 8 3" xfId="4049"/>
    <cellStyle name="Процентный 2 8 4" xfId="4050"/>
    <cellStyle name="Процентный 2 8 5" xfId="4051"/>
    <cellStyle name="Процентный 2 8 6" xfId="4052"/>
    <cellStyle name="Процентный 2 8 7" xfId="4053"/>
    <cellStyle name="Процентный 2 8 8" xfId="4054"/>
    <cellStyle name="Процентный 2 8 9" xfId="4055"/>
    <cellStyle name="Процентный 2 9" xfId="4056"/>
    <cellStyle name="Процентный 2 9 10" xfId="4057"/>
    <cellStyle name="Процентный 2 9 11" xfId="4058"/>
    <cellStyle name="Процентный 2 9 12" xfId="4059"/>
    <cellStyle name="Процентный 2 9 2" xfId="4060"/>
    <cellStyle name="Процентный 2 9 3" xfId="4061"/>
    <cellStyle name="Процентный 2 9 4" xfId="4062"/>
    <cellStyle name="Процентный 2 9 5" xfId="4063"/>
    <cellStyle name="Процентный 2 9 6" xfId="4064"/>
    <cellStyle name="Процентный 2 9 7" xfId="4065"/>
    <cellStyle name="Процентный 2 9 8" xfId="4066"/>
    <cellStyle name="Процентный 2 9 9" xfId="4067"/>
    <cellStyle name="Процентный 2_Копия (Приложение 4 3)_вставка значения" xfId="4068"/>
    <cellStyle name="Процентный 3" xfId="4069"/>
    <cellStyle name="Процентный 3 10" xfId="4070"/>
    <cellStyle name="Процентный 3 11" xfId="4071"/>
    <cellStyle name="Процентный 3 12" xfId="4072"/>
    <cellStyle name="Процентный 3 13" xfId="4073"/>
    <cellStyle name="Процентный 3 2" xfId="4074"/>
    <cellStyle name="Процентный 3 2 2" xfId="4075"/>
    <cellStyle name="Процентный 3 3" xfId="4076"/>
    <cellStyle name="Процентный 3 4" xfId="4077"/>
    <cellStyle name="Процентный 3 5" xfId="4078"/>
    <cellStyle name="Процентный 3 6" xfId="4079"/>
    <cellStyle name="Процентный 3 7" xfId="4080"/>
    <cellStyle name="Процентный 3 8" xfId="4081"/>
    <cellStyle name="Процентный 3 9" xfId="4082"/>
    <cellStyle name="Процентный 4" xfId="4083"/>
    <cellStyle name="Процентный 4 10" xfId="4084"/>
    <cellStyle name="Процентный 4 11" xfId="4085"/>
    <cellStyle name="Процентный 4 12" xfId="4086"/>
    <cellStyle name="Процентный 4 2" xfId="4087"/>
    <cellStyle name="Процентный 4 2 2" xfId="4088"/>
    <cellStyle name="Процентный 4 2 3" xfId="4089"/>
    <cellStyle name="Процентный 4 3" xfId="4090"/>
    <cellStyle name="Процентный 4 3 2" xfId="4091"/>
    <cellStyle name="Процентный 4 4" xfId="4092"/>
    <cellStyle name="Процентный 4 5" xfId="4093"/>
    <cellStyle name="Процентный 4 6" xfId="4094"/>
    <cellStyle name="Процентный 4 7" xfId="4095"/>
    <cellStyle name="Процентный 4 8" xfId="4096"/>
    <cellStyle name="Процентный 4 9" xfId="4097"/>
    <cellStyle name="Процентный 4_РТ-передача" xfId="4098"/>
    <cellStyle name="Процентный 5" xfId="4099"/>
    <cellStyle name="Процентный 5 10" xfId="4100"/>
    <cellStyle name="Процентный 5 11" xfId="4101"/>
    <cellStyle name="Процентный 5 12" xfId="4102"/>
    <cellStyle name="Процентный 5 13" xfId="4103"/>
    <cellStyle name="Процентный 5 13 2" xfId="4104"/>
    <cellStyle name="Процентный 5 14" xfId="4105"/>
    <cellStyle name="Процентный 5 2" xfId="4106"/>
    <cellStyle name="Процентный 5 2 2" xfId="4107"/>
    <cellStyle name="Процентный 5 2 2 2" xfId="4108"/>
    <cellStyle name="Процентный 5 2 3" xfId="4109"/>
    <cellStyle name="Процентный 5 3" xfId="4110"/>
    <cellStyle name="Процентный 5 3 2" xfId="4111"/>
    <cellStyle name="Процентный 5 4" xfId="4112"/>
    <cellStyle name="Процентный 5 5" xfId="4113"/>
    <cellStyle name="Процентный 5 6" xfId="4114"/>
    <cellStyle name="Процентный 5 7" xfId="4115"/>
    <cellStyle name="Процентный 5 8" xfId="4116"/>
    <cellStyle name="Процентный 5 9" xfId="4117"/>
    <cellStyle name="Процентный 6" xfId="4118"/>
    <cellStyle name="Процентный 6 10" xfId="4119"/>
    <cellStyle name="Процентный 6 11" xfId="4120"/>
    <cellStyle name="Процентный 6 12" xfId="4121"/>
    <cellStyle name="Процентный 6 13" xfId="4122"/>
    <cellStyle name="Процентный 6 13 2" xfId="4123"/>
    <cellStyle name="Процентный 6 13 3" xfId="4124"/>
    <cellStyle name="Процентный 6 14" xfId="4125"/>
    <cellStyle name="Процентный 6 2" xfId="4126"/>
    <cellStyle name="Процентный 6 2 2" xfId="4127"/>
    <cellStyle name="Процентный 6 3" xfId="4128"/>
    <cellStyle name="Процентный 6 4" xfId="4129"/>
    <cellStyle name="Процентный 6 5" xfId="4130"/>
    <cellStyle name="Процентный 6 6" xfId="4131"/>
    <cellStyle name="Процентный 6 7" xfId="4132"/>
    <cellStyle name="Процентный 6 8" xfId="4133"/>
    <cellStyle name="Процентный 6 9" xfId="4134"/>
    <cellStyle name="Процентный 7" xfId="4135"/>
    <cellStyle name="Процентный 7 10" xfId="4136"/>
    <cellStyle name="Процентный 7 11" xfId="4137"/>
    <cellStyle name="Процентный 7 12" xfId="4138"/>
    <cellStyle name="Процентный 7 13" xfId="4139"/>
    <cellStyle name="Процентный 7 2" xfId="4140"/>
    <cellStyle name="Процентный 7 3" xfId="4141"/>
    <cellStyle name="Процентный 7 4" xfId="4142"/>
    <cellStyle name="Процентный 7 5" xfId="4143"/>
    <cellStyle name="Процентный 7 6" xfId="4144"/>
    <cellStyle name="Процентный 7 7" xfId="4145"/>
    <cellStyle name="Процентный 7 8" xfId="4146"/>
    <cellStyle name="Процентный 7 9" xfId="4147"/>
    <cellStyle name="Процентный 8" xfId="4148"/>
    <cellStyle name="Процентный 8 10" xfId="4149"/>
    <cellStyle name="Процентный 8 11" xfId="4150"/>
    <cellStyle name="Процентный 8 12" xfId="4151"/>
    <cellStyle name="Процентный 8 13" xfId="4152"/>
    <cellStyle name="Процентный 8 2" xfId="4153"/>
    <cellStyle name="Процентный 8 2 2" xfId="4154"/>
    <cellStyle name="Процентный 8 3" xfId="4155"/>
    <cellStyle name="Процентный 8 4" xfId="4156"/>
    <cellStyle name="Процентный 8 5" xfId="4157"/>
    <cellStyle name="Процентный 8 6" xfId="4158"/>
    <cellStyle name="Процентный 8 7" xfId="4159"/>
    <cellStyle name="Процентный 8 8" xfId="4160"/>
    <cellStyle name="Процентный 8 9" xfId="4161"/>
    <cellStyle name="Процентный 9" xfId="4162"/>
    <cellStyle name="Процентный 9 10" xfId="4163"/>
    <cellStyle name="Процентный 9 11" xfId="4164"/>
    <cellStyle name="Процентный 9 12" xfId="4165"/>
    <cellStyle name="Процентный 9 2" xfId="4166"/>
    <cellStyle name="Процентный 9 3" xfId="4167"/>
    <cellStyle name="Процентный 9 4" xfId="4168"/>
    <cellStyle name="Процентный 9 5" xfId="4169"/>
    <cellStyle name="Процентный 9 6" xfId="4170"/>
    <cellStyle name="Процентный 9 7" xfId="4171"/>
    <cellStyle name="Процентный 9 8" xfId="4172"/>
    <cellStyle name="Процентный 9 9" xfId="4173"/>
    <cellStyle name="Разница" xfId="4174"/>
    <cellStyle name="Рамки" xfId="4175"/>
    <cellStyle name="Сводная таблица" xfId="4176"/>
    <cellStyle name="Связанная ячейка 10" xfId="4177"/>
    <cellStyle name="Связанная ячейка 2" xfId="4178"/>
    <cellStyle name="Связанная ячейка 2 2" xfId="4179"/>
    <cellStyle name="Связанная ячейка 2 3" xfId="4180"/>
    <cellStyle name="Связанная ячейка 2_46EE.2011(v1.0)" xfId="4181"/>
    <cellStyle name="Связанная ячейка 3" xfId="4182"/>
    <cellStyle name="Связанная ячейка 3 2" xfId="4183"/>
    <cellStyle name="Связанная ячейка 3_46EE.2011(v1.0)" xfId="4184"/>
    <cellStyle name="Связанная ячейка 4" xfId="4185"/>
    <cellStyle name="Связанная ячейка 4 2" xfId="4186"/>
    <cellStyle name="Связанная ячейка 4_46EE.2011(v1.0)" xfId="4187"/>
    <cellStyle name="Связанная ячейка 5" xfId="4188"/>
    <cellStyle name="Связанная ячейка 5 2" xfId="4189"/>
    <cellStyle name="Связанная ячейка 5_46EE.2011(v1.0)" xfId="4190"/>
    <cellStyle name="Связанная ячейка 6" xfId="4191"/>
    <cellStyle name="Связанная ячейка 6 2" xfId="4192"/>
    <cellStyle name="Связанная ячейка 6_46EE.2011(v1.0)" xfId="4193"/>
    <cellStyle name="Связанная ячейка 7" xfId="4194"/>
    <cellStyle name="Связанная ячейка 7 2" xfId="4195"/>
    <cellStyle name="Связанная ячейка 7_46EE.2011(v1.0)" xfId="4196"/>
    <cellStyle name="Связанная ячейка 8" xfId="4197"/>
    <cellStyle name="Связанная ячейка 8 2" xfId="4198"/>
    <cellStyle name="Связанная ячейка 8_46EE.2011(v1.0)" xfId="4199"/>
    <cellStyle name="Связанная ячейка 9" xfId="4200"/>
    <cellStyle name="Связанная ячейка 9 2" xfId="4201"/>
    <cellStyle name="Связанная ячейка 9_46EE.2011(v1.0)" xfId="4202"/>
    <cellStyle name="смр" xfId="4203"/>
    <cellStyle name="Стиль 1" xfId="4204"/>
    <cellStyle name="Стиль 1 2" xfId="4205"/>
    <cellStyle name="Стиль 1 2 2" xfId="4206"/>
    <cellStyle name="Стиль 1 2 2 2" xfId="4207"/>
    <cellStyle name="Стиль 1 2 3" xfId="4208"/>
    <cellStyle name="Стиль 1 2 7" xfId="4209"/>
    <cellStyle name="Стиль 1 2_46EP.2011(v2.0)" xfId="4210"/>
    <cellStyle name="Стиль 1 3" xfId="4211"/>
    <cellStyle name="Стиль 1 4" xfId="4212"/>
    <cellStyle name="Стиль 1 5" xfId="4213"/>
    <cellStyle name="Стиль 1_8 Инвестиции-свод" xfId="4214"/>
    <cellStyle name="Стиль 2" xfId="4215"/>
    <cellStyle name="Стиль 3" xfId="4216"/>
    <cellStyle name="Стиль 4" xfId="4217"/>
    <cellStyle name="Стиль 5" xfId="4218"/>
    <cellStyle name="Стиль 6" xfId="4219"/>
    <cellStyle name="Стиль 7" xfId="4220"/>
    <cellStyle name="Стиль 8" xfId="4221"/>
    <cellStyle name="Стиль 9" xfId="4222"/>
    <cellStyle name="Стиль_названий" xfId="4223"/>
    <cellStyle name="Субсчет" xfId="4224"/>
    <cellStyle name="Счет" xfId="4225"/>
    <cellStyle name="ТЕКСТ" xfId="4226"/>
    <cellStyle name="ТЕКСТ 10" xfId="4227"/>
    <cellStyle name="ТЕКСТ 2" xfId="4228"/>
    <cellStyle name="ТЕКСТ 2 2" xfId="4229"/>
    <cellStyle name="ТЕКСТ 3" xfId="4230"/>
    <cellStyle name="ТЕКСТ 4" xfId="4231"/>
    <cellStyle name="ТЕКСТ 5" xfId="4232"/>
    <cellStyle name="ТЕКСТ 6" xfId="4233"/>
    <cellStyle name="ТЕКСТ 7" xfId="4234"/>
    <cellStyle name="ТЕКСТ 8" xfId="4235"/>
    <cellStyle name="ТЕКСТ 9" xfId="4236"/>
    <cellStyle name="Текст предупреждения 10" xfId="4237"/>
    <cellStyle name="Текст предупреждения 2" xfId="4238"/>
    <cellStyle name="Текст предупреждения 2 2" xfId="4239"/>
    <cellStyle name="Текст предупреждения 2 3" xfId="4240"/>
    <cellStyle name="Текст предупреждения 3" xfId="4241"/>
    <cellStyle name="Текст предупреждения 3 2" xfId="4242"/>
    <cellStyle name="Текст предупреждения 4" xfId="4243"/>
    <cellStyle name="Текст предупреждения 4 2" xfId="4244"/>
    <cellStyle name="Текст предупреждения 5" xfId="4245"/>
    <cellStyle name="Текст предупреждения 5 2" xfId="4246"/>
    <cellStyle name="Текст предупреждения 6" xfId="4247"/>
    <cellStyle name="Текст предупреждения 6 2" xfId="4248"/>
    <cellStyle name="Текст предупреждения 7" xfId="4249"/>
    <cellStyle name="Текст предупреждения 7 2" xfId="4250"/>
    <cellStyle name="Текст предупреждения 8" xfId="4251"/>
    <cellStyle name="Текст предупреждения 8 2" xfId="4252"/>
    <cellStyle name="Текст предупреждения 9" xfId="4253"/>
    <cellStyle name="Текст предупреждения 9 2" xfId="4254"/>
    <cellStyle name="Текстовый" xfId="4255"/>
    <cellStyle name="Текстовый 2" xfId="4256"/>
    <cellStyle name="Текстовый 3" xfId="4257"/>
    <cellStyle name="Текстовый 4" xfId="4258"/>
    <cellStyle name="Текстовый 4 2" xfId="4259"/>
    <cellStyle name="Текстовый 5" xfId="4260"/>
    <cellStyle name="Текстовый 6" xfId="4261"/>
    <cellStyle name="Текстовый 7" xfId="4262"/>
    <cellStyle name="Текстовый 8" xfId="4263"/>
    <cellStyle name="Текстовый 9" xfId="4264"/>
    <cellStyle name="Текстовый_1" xfId="4265"/>
    <cellStyle name="тонны" xfId="4266"/>
    <cellStyle name="Тысячи [0]_01.01.98" xfId="4267"/>
    <cellStyle name="Тысячи_01.01.98" xfId="4268"/>
    <cellStyle name="УровеньСтолб_1 2" xfId="4269"/>
    <cellStyle name="ФИКСИРОВАННЫЙ" xfId="4270"/>
    <cellStyle name="ФИКСИРОВАННЫЙ 2" xfId="4271"/>
    <cellStyle name="ФИКСИРОВАННЫЙ 3" xfId="4272"/>
    <cellStyle name="ФИКСИРОВАННЫЙ 4" xfId="4273"/>
    <cellStyle name="ФИКСИРОВАННЫЙ 5" xfId="4274"/>
    <cellStyle name="ФИКСИРОВАННЫЙ 6" xfId="4275"/>
    <cellStyle name="ФИКСИРОВАННЫЙ 7" xfId="4276"/>
    <cellStyle name="ФИКСИРОВАННЫЙ 8" xfId="4277"/>
    <cellStyle name="ФИКСИРОВАННЫЙ 9" xfId="4278"/>
    <cellStyle name="ФИКСИРОВАННЫЙ_1" xfId="4279"/>
    <cellStyle name="Финансовый" xfId="4612" builtinId="3"/>
    <cellStyle name="Финансовый 10" xfId="4280"/>
    <cellStyle name="Финансовый 10 10" xfId="4281"/>
    <cellStyle name="Финансовый 10 11" xfId="4282"/>
    <cellStyle name="Финансовый 10 12" xfId="4283"/>
    <cellStyle name="Финансовый 10 13" xfId="4631"/>
    <cellStyle name="Финансовый 10 2" xfId="4284"/>
    <cellStyle name="Финансовый 10 3" xfId="4285"/>
    <cellStyle name="Финансовый 10 4" xfId="4286"/>
    <cellStyle name="Финансовый 10 5" xfId="4287"/>
    <cellStyle name="Финансовый 10 6" xfId="4288"/>
    <cellStyle name="Финансовый 10 7" xfId="4289"/>
    <cellStyle name="Финансовый 10 8" xfId="4290"/>
    <cellStyle name="Финансовый 10 9" xfId="4291"/>
    <cellStyle name="Финансовый 11" xfId="4292"/>
    <cellStyle name="Финансовый 12" xfId="4293"/>
    <cellStyle name="Финансовый 13" xfId="4294"/>
    <cellStyle name="Финансовый 13 2" xfId="4295"/>
    <cellStyle name="Финансовый 14" xfId="4296"/>
    <cellStyle name="Финансовый 15" xfId="4297"/>
    <cellStyle name="Финансовый 16" xfId="4298"/>
    <cellStyle name="Финансовый 17" xfId="4299"/>
    <cellStyle name="Финансовый 18" xfId="4300"/>
    <cellStyle name="Финансовый 19" xfId="4301"/>
    <cellStyle name="Финансовый 2" xfId="4302"/>
    <cellStyle name="Финансовый 2 10" xfId="4303"/>
    <cellStyle name="Финансовый 2 10 10" xfId="4304"/>
    <cellStyle name="Финансовый 2 10 11" xfId="4305"/>
    <cellStyle name="Финансовый 2 10 12" xfId="4306"/>
    <cellStyle name="Финансовый 2 10 2" xfId="4307"/>
    <cellStyle name="Финансовый 2 10 3" xfId="4308"/>
    <cellStyle name="Финансовый 2 10 4" xfId="4309"/>
    <cellStyle name="Финансовый 2 10 5" xfId="4310"/>
    <cellStyle name="Финансовый 2 10 6" xfId="4311"/>
    <cellStyle name="Финансовый 2 10 7" xfId="4312"/>
    <cellStyle name="Финансовый 2 10 8" xfId="4313"/>
    <cellStyle name="Финансовый 2 10 9" xfId="4314"/>
    <cellStyle name="Финансовый 2 11" xfId="4315"/>
    <cellStyle name="Финансовый 2 12" xfId="4316"/>
    <cellStyle name="Финансовый 2 13" xfId="4317"/>
    <cellStyle name="Финансовый 2 14" xfId="4318"/>
    <cellStyle name="Финансовый 2 15" xfId="4319"/>
    <cellStyle name="Финансовый 2 16" xfId="4320"/>
    <cellStyle name="Финансовый 2 17" xfId="4321"/>
    <cellStyle name="Финансовый 2 18" xfId="4322"/>
    <cellStyle name="Финансовый 2 19" xfId="4323"/>
    <cellStyle name="Финансовый 2 2" xfId="4324"/>
    <cellStyle name="Финансовый 2 2 10" xfId="4325"/>
    <cellStyle name="Финансовый 2 2 11" xfId="4326"/>
    <cellStyle name="Финансовый 2 2 12" xfId="4327"/>
    <cellStyle name="Финансовый 2 2 13" xfId="4328"/>
    <cellStyle name="Финансовый 2 2 2" xfId="4329"/>
    <cellStyle name="Финансовый 2 2 2 2" xfId="4330"/>
    <cellStyle name="Финансовый 2 2 3" xfId="4331"/>
    <cellStyle name="Финансовый 2 2 4" xfId="4332"/>
    <cellStyle name="Финансовый 2 2 5" xfId="4333"/>
    <cellStyle name="Финансовый 2 2 6" xfId="4334"/>
    <cellStyle name="Финансовый 2 2 7" xfId="4335"/>
    <cellStyle name="Финансовый 2 2 8" xfId="4336"/>
    <cellStyle name="Финансовый 2 2 9" xfId="4337"/>
    <cellStyle name="Финансовый 2 2_INDEX.STATION.2012(v1.0)_" xfId="4338"/>
    <cellStyle name="Финансовый 2 20" xfId="4339"/>
    <cellStyle name="Финансовый 2 21" xfId="4340"/>
    <cellStyle name="Финансовый 2 22" xfId="4622"/>
    <cellStyle name="Финансовый 2 27" xfId="4624"/>
    <cellStyle name="Финансовый 2 3" xfId="4341"/>
    <cellStyle name="Финансовый 2 3 10" xfId="4342"/>
    <cellStyle name="Финансовый 2 3 11" xfId="4343"/>
    <cellStyle name="Финансовый 2 3 12" xfId="4344"/>
    <cellStyle name="Финансовый 2 3 13" xfId="4345"/>
    <cellStyle name="Финансовый 2 3 2" xfId="4346"/>
    <cellStyle name="Финансовый 2 3 3" xfId="4347"/>
    <cellStyle name="Финансовый 2 3 4" xfId="4348"/>
    <cellStyle name="Финансовый 2 3 5" xfId="4349"/>
    <cellStyle name="Финансовый 2 3 6" xfId="4350"/>
    <cellStyle name="Финансовый 2 3 7" xfId="4351"/>
    <cellStyle name="Финансовый 2 3 8" xfId="4352"/>
    <cellStyle name="Финансовый 2 3 9" xfId="4353"/>
    <cellStyle name="Финансовый 2 4" xfId="4354"/>
    <cellStyle name="Финансовый 2 4 10" xfId="4355"/>
    <cellStyle name="Финансовый 2 4 11" xfId="4356"/>
    <cellStyle name="Финансовый 2 4 12" xfId="4357"/>
    <cellStyle name="Финансовый 2 4 2" xfId="4358"/>
    <cellStyle name="Финансовый 2 4 3" xfId="4359"/>
    <cellStyle name="Финансовый 2 4 4" xfId="4360"/>
    <cellStyle name="Финансовый 2 4 5" xfId="4361"/>
    <cellStyle name="Финансовый 2 4 6" xfId="4362"/>
    <cellStyle name="Финансовый 2 4 7" xfId="4363"/>
    <cellStyle name="Финансовый 2 4 8" xfId="4364"/>
    <cellStyle name="Финансовый 2 4 9" xfId="4365"/>
    <cellStyle name="Финансовый 2 5" xfId="4366"/>
    <cellStyle name="Финансовый 2 5 10" xfId="4367"/>
    <cellStyle name="Финансовый 2 5 11" xfId="4368"/>
    <cellStyle name="Финансовый 2 5 12" xfId="4369"/>
    <cellStyle name="Финансовый 2 5 2" xfId="4370"/>
    <cellStyle name="Финансовый 2 5 3" xfId="4371"/>
    <cellStyle name="Финансовый 2 5 4" xfId="4372"/>
    <cellStyle name="Финансовый 2 5 5" xfId="4373"/>
    <cellStyle name="Финансовый 2 5 6" xfId="4374"/>
    <cellStyle name="Финансовый 2 5 7" xfId="4375"/>
    <cellStyle name="Финансовый 2 5 8" xfId="4376"/>
    <cellStyle name="Финансовый 2 5 9" xfId="4377"/>
    <cellStyle name="Финансовый 2 6" xfId="4378"/>
    <cellStyle name="Финансовый 2 6 10" xfId="4379"/>
    <cellStyle name="Финансовый 2 6 11" xfId="4380"/>
    <cellStyle name="Финансовый 2 6 12" xfId="4381"/>
    <cellStyle name="Финансовый 2 6 2" xfId="4382"/>
    <cellStyle name="Финансовый 2 6 3" xfId="4383"/>
    <cellStyle name="Финансовый 2 6 4" xfId="4384"/>
    <cellStyle name="Финансовый 2 6 5" xfId="4385"/>
    <cellStyle name="Финансовый 2 6 6" xfId="4386"/>
    <cellStyle name="Финансовый 2 6 7" xfId="4387"/>
    <cellStyle name="Финансовый 2 6 8" xfId="4388"/>
    <cellStyle name="Финансовый 2 6 9" xfId="4389"/>
    <cellStyle name="Финансовый 2 7" xfId="4390"/>
    <cellStyle name="Финансовый 2 7 10" xfId="4391"/>
    <cellStyle name="Финансовый 2 7 11" xfId="4392"/>
    <cellStyle name="Финансовый 2 7 12" xfId="4393"/>
    <cellStyle name="Финансовый 2 7 2" xfId="4394"/>
    <cellStyle name="Финансовый 2 7 3" xfId="4395"/>
    <cellStyle name="Финансовый 2 7 4" xfId="4396"/>
    <cellStyle name="Финансовый 2 7 5" xfId="4397"/>
    <cellStyle name="Финансовый 2 7 6" xfId="4398"/>
    <cellStyle name="Финансовый 2 7 7" xfId="4399"/>
    <cellStyle name="Финансовый 2 7 8" xfId="4400"/>
    <cellStyle name="Финансовый 2 7 9" xfId="4401"/>
    <cellStyle name="Финансовый 2 8" xfId="4402"/>
    <cellStyle name="Финансовый 2 8 10" xfId="4403"/>
    <cellStyle name="Финансовый 2 8 11" xfId="4404"/>
    <cellStyle name="Финансовый 2 8 12" xfId="4405"/>
    <cellStyle name="Финансовый 2 8 2" xfId="4406"/>
    <cellStyle name="Финансовый 2 8 3" xfId="4407"/>
    <cellStyle name="Финансовый 2 8 4" xfId="4408"/>
    <cellStyle name="Финансовый 2 8 5" xfId="4409"/>
    <cellStyle name="Финансовый 2 8 6" xfId="4410"/>
    <cellStyle name="Финансовый 2 8 7" xfId="4411"/>
    <cellStyle name="Финансовый 2 8 8" xfId="4412"/>
    <cellStyle name="Финансовый 2 8 9" xfId="4413"/>
    <cellStyle name="Финансовый 2 9" xfId="4414"/>
    <cellStyle name="Финансовый 2 9 10" xfId="4415"/>
    <cellStyle name="Финансовый 2 9 11" xfId="4416"/>
    <cellStyle name="Финансовый 2 9 12" xfId="4417"/>
    <cellStyle name="Финансовый 2 9 2" xfId="4418"/>
    <cellStyle name="Финансовый 2 9 3" xfId="4419"/>
    <cellStyle name="Финансовый 2 9 4" xfId="4420"/>
    <cellStyle name="Финансовый 2 9 5" xfId="4421"/>
    <cellStyle name="Финансовый 2 9 6" xfId="4422"/>
    <cellStyle name="Финансовый 2 9 7" xfId="4423"/>
    <cellStyle name="Финансовый 2 9 8" xfId="4424"/>
    <cellStyle name="Финансовый 2 9 9" xfId="4425"/>
    <cellStyle name="Финансовый 2_46EE.2011(v1.0)" xfId="4426"/>
    <cellStyle name="Финансовый 20" xfId="4618"/>
    <cellStyle name="Финансовый 21" xfId="4427"/>
    <cellStyle name="Финансовый 22" xfId="4428"/>
    <cellStyle name="Финансовый 23" xfId="4621"/>
    <cellStyle name="Финансовый 24" xfId="4629"/>
    <cellStyle name="Финансовый 3" xfId="4429"/>
    <cellStyle name="Финансовый 3 10" xfId="4430"/>
    <cellStyle name="Финансовый 3 11" xfId="4431"/>
    <cellStyle name="Финансовый 3 12" xfId="4432"/>
    <cellStyle name="Финансовый 3 13" xfId="4633"/>
    <cellStyle name="Финансовый 3 2" xfId="4433"/>
    <cellStyle name="Финансовый 3 2 2" xfId="4434"/>
    <cellStyle name="Финансовый 3 3" xfId="4435"/>
    <cellStyle name="Финансовый 3 3 2" xfId="4436"/>
    <cellStyle name="Финансовый 3 4" xfId="4437"/>
    <cellStyle name="Финансовый 3 4 2" xfId="4438"/>
    <cellStyle name="Финансовый 3 5" xfId="4439"/>
    <cellStyle name="Финансовый 3 6" xfId="4440"/>
    <cellStyle name="Финансовый 3 7" xfId="4441"/>
    <cellStyle name="Финансовый 3 8" xfId="4442"/>
    <cellStyle name="Финансовый 3 9" xfId="4443"/>
    <cellStyle name="Финансовый 3_INDEX.STATION.2012(v1.0)_" xfId="4444"/>
    <cellStyle name="Финансовый 30" xfId="4625"/>
    <cellStyle name="Финансовый 4" xfId="4445"/>
    <cellStyle name="Финансовый 4 10" xfId="4446"/>
    <cellStyle name="Финансовый 4 11" xfId="4447"/>
    <cellStyle name="Финансовый 4 12" xfId="4448"/>
    <cellStyle name="Финансовый 4 13" xfId="4449"/>
    <cellStyle name="Финансовый 4 14" xfId="4450"/>
    <cellStyle name="Финансовый 4 14 2" xfId="4451"/>
    <cellStyle name="Финансовый 4 15" xfId="4452"/>
    <cellStyle name="Финансовый 4 2" xfId="4453"/>
    <cellStyle name="Финансовый 4 2 2" xfId="4454"/>
    <cellStyle name="Финансовый 4 3" xfId="4455"/>
    <cellStyle name="Финансовый 4 3 2" xfId="4456"/>
    <cellStyle name="Финансовый 4 4" xfId="4457"/>
    <cellStyle name="Финансовый 4 5" xfId="4458"/>
    <cellStyle name="Финансовый 4 6" xfId="4459"/>
    <cellStyle name="Финансовый 4 7" xfId="4460"/>
    <cellStyle name="Финансовый 4 8" xfId="4461"/>
    <cellStyle name="Финансовый 4 9" xfId="4462"/>
    <cellStyle name="Финансовый 4_ТМ передача 31.03.2011 (Морд)" xfId="4463"/>
    <cellStyle name="Финансовый 5" xfId="4464"/>
    <cellStyle name="Финансовый 5 10" xfId="4465"/>
    <cellStyle name="Финансовый 5 11" xfId="4466"/>
    <cellStyle name="Финансовый 5 12" xfId="4467"/>
    <cellStyle name="Финансовый 5 13" xfId="4468"/>
    <cellStyle name="Финансовый 5 14" xfId="4469"/>
    <cellStyle name="Финансовый 5 14 2" xfId="4470"/>
    <cellStyle name="Финансовый 5 15" xfId="4471"/>
    <cellStyle name="Финансовый 5 2" xfId="4472"/>
    <cellStyle name="Финансовый 5 3" xfId="4473"/>
    <cellStyle name="Финансовый 5 4" xfId="4474"/>
    <cellStyle name="Финансовый 5 5" xfId="4475"/>
    <cellStyle name="Финансовый 5 6" xfId="4476"/>
    <cellStyle name="Финансовый 5 7" xfId="4477"/>
    <cellStyle name="Финансовый 5 8" xfId="4478"/>
    <cellStyle name="Финансовый 5 9" xfId="4479"/>
    <cellStyle name="Финансовый 6" xfId="4480"/>
    <cellStyle name="Финансовый 6 10" xfId="4481"/>
    <cellStyle name="Финансовый 6 11" xfId="4482"/>
    <cellStyle name="Финансовый 6 12" xfId="4483"/>
    <cellStyle name="Финансовый 6 13" xfId="4484"/>
    <cellStyle name="Финансовый 6 2" xfId="4485"/>
    <cellStyle name="Финансовый 6 2 2" xfId="4486"/>
    <cellStyle name="Финансовый 6 2 2 2" xfId="4487"/>
    <cellStyle name="Финансовый 6 2 3" xfId="4488"/>
    <cellStyle name="Финансовый 6 3" xfId="4489"/>
    <cellStyle name="Финансовый 6 3 2" xfId="4490"/>
    <cellStyle name="Финансовый 6 4" xfId="4491"/>
    <cellStyle name="Финансовый 6 5" xfId="4492"/>
    <cellStyle name="Финансовый 6 6" xfId="4493"/>
    <cellStyle name="Финансовый 6 7" xfId="4494"/>
    <cellStyle name="Финансовый 6 8" xfId="4495"/>
    <cellStyle name="Финансовый 6 9" xfId="4496"/>
    <cellStyle name="Финансовый 7" xfId="4497"/>
    <cellStyle name="Финансовый 7 10" xfId="4498"/>
    <cellStyle name="Финансовый 7 11" xfId="4499"/>
    <cellStyle name="Финансовый 7 12" xfId="4500"/>
    <cellStyle name="Финансовый 7 2" xfId="4501"/>
    <cellStyle name="Финансовый 7 3" xfId="4502"/>
    <cellStyle name="Финансовый 7 4" xfId="4503"/>
    <cellStyle name="Финансовый 7 5" xfId="4504"/>
    <cellStyle name="Финансовый 7 6" xfId="4505"/>
    <cellStyle name="Финансовый 7 7" xfId="4506"/>
    <cellStyle name="Финансовый 7 8" xfId="4507"/>
    <cellStyle name="Финансовый 7 9" xfId="4508"/>
    <cellStyle name="Финансовый 8" xfId="4509"/>
    <cellStyle name="Финансовый 8 10" xfId="4510"/>
    <cellStyle name="Финансовый 8 11" xfId="4511"/>
    <cellStyle name="Финансовый 8 12" xfId="4512"/>
    <cellStyle name="Финансовый 8 2" xfId="4513"/>
    <cellStyle name="Финансовый 8 3" xfId="4514"/>
    <cellStyle name="Финансовый 8 4" xfId="4515"/>
    <cellStyle name="Финансовый 8 5" xfId="4516"/>
    <cellStyle name="Финансовый 8 6" xfId="4517"/>
    <cellStyle name="Финансовый 8 7" xfId="4518"/>
    <cellStyle name="Финансовый 8 8" xfId="4519"/>
    <cellStyle name="Финансовый 8 9" xfId="4520"/>
    <cellStyle name="Финансовый 9" xfId="4521"/>
    <cellStyle name="Финансовый 9 10" xfId="4522"/>
    <cellStyle name="Финансовый 9 11" xfId="4523"/>
    <cellStyle name="Финансовый 9 12" xfId="4524"/>
    <cellStyle name="Финансовый 9 2" xfId="4525"/>
    <cellStyle name="Финансовый 9 3" xfId="4526"/>
    <cellStyle name="Финансовый 9 4" xfId="4527"/>
    <cellStyle name="Финансовый 9 5" xfId="4528"/>
    <cellStyle name="Финансовый 9 6" xfId="4529"/>
    <cellStyle name="Финансовый 9 7" xfId="4530"/>
    <cellStyle name="Финансовый 9 8" xfId="4531"/>
    <cellStyle name="Финансовый 9 9" xfId="4532"/>
    <cellStyle name="Финансовый0[0]_FU_bal" xfId="4533"/>
    <cellStyle name="Формула" xfId="4534"/>
    <cellStyle name="Формула 2" xfId="4535"/>
    <cellStyle name="Формула 2 2" xfId="4536"/>
    <cellStyle name="Формула 2_реестр объектов ЕНЭС" xfId="4537"/>
    <cellStyle name="Формула 3" xfId="4538"/>
    <cellStyle name="Формула 4" xfId="4539"/>
    <cellStyle name="Формула_5" xfId="4540"/>
    <cellStyle name="Формула_GRES.2007.5" xfId="4541"/>
    <cellStyle name="ФормулаВБ" xfId="4542"/>
    <cellStyle name="ФормулаВБ 2" xfId="4543"/>
    <cellStyle name="ФормулаВБ 2 2" xfId="4544"/>
    <cellStyle name="ФормулаВБ 2 3" xfId="4545"/>
    <cellStyle name="ФормулаВБ 2 4" xfId="4546"/>
    <cellStyle name="ФормулаВБ 3" xfId="4547"/>
    <cellStyle name="ФормулаВБ 4" xfId="4548"/>
    <cellStyle name="ФормулаВБ 5" xfId="4549"/>
    <cellStyle name="ФормулаВБ_Критерии_RAB 2011" xfId="4550"/>
    <cellStyle name="ФормулаНаКонтроль" xfId="4551"/>
    <cellStyle name="ФормулаНаКонтроль 2" xfId="4552"/>
    <cellStyle name="ФормулаНаКонтроль 2 2" xfId="4553"/>
    <cellStyle name="ФормулаНаКонтроль 3" xfId="4554"/>
    <cellStyle name="ФормулаНаКонтроль 4" xfId="4555"/>
    <cellStyle name="ФормулаНаКонтроль 5" xfId="4556"/>
    <cellStyle name="ФормулаНаКонтроль_GRES.2007.5" xfId="4557"/>
    <cellStyle name="Хороший 10" xfId="4558"/>
    <cellStyle name="Хороший 2" xfId="4559"/>
    <cellStyle name="Хороший 2 2" xfId="4560"/>
    <cellStyle name="Хороший 2 3" xfId="4561"/>
    <cellStyle name="Хороший 2_Приложение 3" xfId="4562"/>
    <cellStyle name="Хороший 3" xfId="4563"/>
    <cellStyle name="Хороший 3 2" xfId="4564"/>
    <cellStyle name="Хороший 4" xfId="4565"/>
    <cellStyle name="Хороший 4 2" xfId="4566"/>
    <cellStyle name="Хороший 5" xfId="4567"/>
    <cellStyle name="Хороший 5 2" xfId="4568"/>
    <cellStyle name="Хороший 6" xfId="4569"/>
    <cellStyle name="Хороший 6 2" xfId="4570"/>
    <cellStyle name="Хороший 7" xfId="4571"/>
    <cellStyle name="Хороший 7 2" xfId="4572"/>
    <cellStyle name="Хороший 8" xfId="4573"/>
    <cellStyle name="Хороший 8 2" xfId="4574"/>
    <cellStyle name="Хороший 9" xfId="4575"/>
    <cellStyle name="Хороший 9 2" xfId="4576"/>
    <cellStyle name="Цена_продукта" xfId="4577"/>
    <cellStyle name="Цифры по центру с десятыми" xfId="4578"/>
    <cellStyle name="Цифры по центру с десятыми 2" xfId="4579"/>
    <cellStyle name="Цифры по центру с десятыми 2 2" xfId="4580"/>
    <cellStyle name="Цифры по центру с десятыми 3" xfId="4581"/>
    <cellStyle name="Цифры по центру с десятыми 4" xfId="4582"/>
    <cellStyle name="число" xfId="4583"/>
    <cellStyle name="Числовой" xfId="4584"/>
    <cellStyle name="Џђћ–…ќ’ќ›‰" xfId="4585"/>
    <cellStyle name="Џђћ–…ќ’ќ›‰ 2" xfId="4586"/>
    <cellStyle name="Џђћ–…ќ’ќ›‰ 3" xfId="4587"/>
    <cellStyle name="Џђћ–…ќ’ќ›‰ 4" xfId="4588"/>
    <cellStyle name="Џђћ–…ќ’ќ›‰ 5" xfId="4589"/>
    <cellStyle name="Џђћ–…ќ’ќ›‰_Расчет критериев" xfId="4590"/>
    <cellStyle name="Шапка" xfId="4591"/>
    <cellStyle name="Шапка таблицы" xfId="4592"/>
    <cellStyle name="Шапка таблицы 2" xfId="4593"/>
    <cellStyle name="Шапка таблицы 3" xfId="4594"/>
    <cellStyle name="Шапка таблицы 4" xfId="4595"/>
    <cellStyle name="Шапка таблицы_реестр объектов ЕНЭС" xfId="4596"/>
    <cellStyle name="Шапка_4DNS.UPDATE.EXAMPLE" xfId="4597"/>
    <cellStyle name="ШАУ" xfId="4598"/>
    <cellStyle name="標準_PL-CF sheet" xfId="4599"/>
    <cellStyle name="㼿" xfId="4600"/>
    <cellStyle name="㼿 2" xfId="4601"/>
    <cellStyle name="㼿?" xfId="4602"/>
    <cellStyle name="㼿㼿" xfId="4603"/>
    <cellStyle name="㼿㼿?" xfId="4604"/>
    <cellStyle name="㼿㼿? 2" xfId="4605"/>
    <cellStyle name="㼿㼿㼿" xfId="4606"/>
    <cellStyle name="㼿㼿㼿?" xfId="4607"/>
    <cellStyle name="㼿㼿㼿㼿" xfId="4608"/>
    <cellStyle name="㼿㼿㼿㼿?" xfId="4609"/>
    <cellStyle name="㼿㼿㼿㼿㼿" xfId="4610"/>
    <cellStyle name="䁺_x0001_" xfId="46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98" Type="http://schemas.openxmlformats.org/officeDocument/2006/relationships/styles" Target="styles.xml"/><Relationship  Id="rId97" Type="http://schemas.openxmlformats.org/officeDocument/2006/relationships/sharedStrings" Target="sharedStrings.xml"/><Relationship  Id="rId96" Type="http://schemas.openxmlformats.org/officeDocument/2006/relationships/theme" Target="theme/theme1.xml"/><Relationship  Id="rId95" Type="http://schemas.openxmlformats.org/officeDocument/2006/relationships/worksheet" Target="worksheets/sheet28.xml"/><Relationship  Id="rId93" Type="http://schemas.openxmlformats.org/officeDocument/2006/relationships/worksheet" Target="worksheets/sheet26.xml"/><Relationship  Id="rId89" Type="http://schemas.openxmlformats.org/officeDocument/2006/relationships/worksheet" Target="worksheets/sheet22.xml"/><Relationship  Id="rId88" Type="http://schemas.openxmlformats.org/officeDocument/2006/relationships/worksheet" Target="worksheets/sheet21.xml"/><Relationship  Id="rId87" Type="http://schemas.openxmlformats.org/officeDocument/2006/relationships/worksheet" Target="worksheets/sheet20.xml"/><Relationship  Id="rId84" Type="http://schemas.openxmlformats.org/officeDocument/2006/relationships/worksheet" Target="worksheets/sheet17.xml"/><Relationship  Id="rId82" Type="http://schemas.openxmlformats.org/officeDocument/2006/relationships/worksheet" Target="worksheets/sheet15.xml"/><Relationship  Id="rId81" Type="http://schemas.openxmlformats.org/officeDocument/2006/relationships/worksheet" Target="worksheets/sheet14.xml"/><Relationship  Id="rId75" Type="http://schemas.openxmlformats.org/officeDocument/2006/relationships/worksheet" Target="worksheets/sheet8.xml"/><Relationship  Id="rId71" Type="http://schemas.openxmlformats.org/officeDocument/2006/relationships/worksheet" Target="worksheets/sheet4.xml"/><Relationship  Id="rId69" Type="http://schemas.openxmlformats.org/officeDocument/2006/relationships/worksheet" Target="worksheets/sheet2.xml"/><Relationship  Id="rId68" Type="http://schemas.openxmlformats.org/officeDocument/2006/relationships/worksheet" Target="worksheets/sheet1.xml"/><Relationship  Id="rId67" Type="http://schemas.openxmlformats.org/officeDocument/2006/relationships/externalLink" Target="externalLinks/externalLink67.xml"/><Relationship  Id="rId85" Type="http://schemas.openxmlformats.org/officeDocument/2006/relationships/worksheet" Target="worksheets/sheet18.xml"/><Relationship  Id="rId66" Type="http://schemas.openxmlformats.org/officeDocument/2006/relationships/externalLink" Target="externalLinks/externalLink66.xml"/><Relationship  Id="rId65" Type="http://schemas.openxmlformats.org/officeDocument/2006/relationships/externalLink" Target="externalLinks/externalLink65.xml"/><Relationship  Id="rId60" Type="http://schemas.openxmlformats.org/officeDocument/2006/relationships/externalLink" Target="externalLinks/externalLink60.xml"/><Relationship  Id="rId83" Type="http://schemas.openxmlformats.org/officeDocument/2006/relationships/worksheet" Target="worksheets/sheet16.xml"/><Relationship  Id="rId59" Type="http://schemas.openxmlformats.org/officeDocument/2006/relationships/externalLink" Target="externalLinks/externalLink59.xml"/><Relationship  Id="rId63" Type="http://schemas.openxmlformats.org/officeDocument/2006/relationships/externalLink" Target="externalLinks/externalLink63.xml"/><Relationship  Id="rId57" Type="http://schemas.openxmlformats.org/officeDocument/2006/relationships/externalLink" Target="externalLinks/externalLink57.xml"/><Relationship  Id="rId56" Type="http://schemas.openxmlformats.org/officeDocument/2006/relationships/externalLink" Target="externalLinks/externalLink56.xml"/><Relationship  Id="rId91" Type="http://schemas.openxmlformats.org/officeDocument/2006/relationships/worksheet" Target="worksheets/sheet24.xml"/><Relationship  Id="rId51" Type="http://schemas.openxmlformats.org/officeDocument/2006/relationships/externalLink" Target="externalLinks/externalLink51.xml"/><Relationship  Id="rId48" Type="http://schemas.openxmlformats.org/officeDocument/2006/relationships/externalLink" Target="externalLinks/externalLink48.xml"/><Relationship  Id="rId55" Type="http://schemas.openxmlformats.org/officeDocument/2006/relationships/externalLink" Target="externalLinks/externalLink55.xml"/><Relationship  Id="rId78" Type="http://schemas.openxmlformats.org/officeDocument/2006/relationships/worksheet" Target="worksheets/sheet11.xml"/><Relationship  Id="rId47" Type="http://schemas.openxmlformats.org/officeDocument/2006/relationships/externalLink" Target="externalLinks/externalLink47.xml"/><Relationship  Id="rId45" Type="http://schemas.openxmlformats.org/officeDocument/2006/relationships/externalLink" Target="externalLinks/externalLink45.xml"/><Relationship  Id="rId64" Type="http://schemas.openxmlformats.org/officeDocument/2006/relationships/externalLink" Target="externalLinks/externalLink64.xml"/><Relationship  Id="rId44" Type="http://schemas.openxmlformats.org/officeDocument/2006/relationships/externalLink" Target="externalLinks/externalLink44.xml"/><Relationship  Id="rId74" Type="http://schemas.openxmlformats.org/officeDocument/2006/relationships/worksheet" Target="worksheets/sheet7.xml"/><Relationship  Id="rId70" Type="http://schemas.openxmlformats.org/officeDocument/2006/relationships/worksheet" Target="worksheets/sheet3.xml"/><Relationship  Id="rId62" Type="http://schemas.openxmlformats.org/officeDocument/2006/relationships/externalLink" Target="externalLinks/externalLink62.xml"/><Relationship  Id="rId43" Type="http://schemas.openxmlformats.org/officeDocument/2006/relationships/externalLink" Target="externalLinks/externalLink43.xml"/><Relationship  Id="rId49" Type="http://schemas.openxmlformats.org/officeDocument/2006/relationships/externalLink" Target="externalLinks/externalLink49.xml"/><Relationship  Id="rId42" Type="http://schemas.openxmlformats.org/officeDocument/2006/relationships/externalLink" Target="externalLinks/externalLink42.xml"/><Relationship  Id="rId90" Type="http://schemas.openxmlformats.org/officeDocument/2006/relationships/worksheet" Target="worksheets/sheet23.xml"/><Relationship  Id="rId40" Type="http://schemas.openxmlformats.org/officeDocument/2006/relationships/externalLink" Target="externalLinks/externalLink40.xml"/><Relationship  Id="rId94" Type="http://schemas.openxmlformats.org/officeDocument/2006/relationships/worksheet" Target="worksheets/sheet27.xml"/><Relationship  Id="rId79" Type="http://schemas.openxmlformats.org/officeDocument/2006/relationships/worksheet" Target="worksheets/sheet12.xml"/><Relationship  Id="rId39" Type="http://schemas.openxmlformats.org/officeDocument/2006/relationships/externalLink" Target="externalLinks/externalLink39.xml"/><Relationship  Id="rId38" Type="http://schemas.openxmlformats.org/officeDocument/2006/relationships/externalLink" Target="externalLinks/externalLink38.xml"/><Relationship  Id="rId54" Type="http://schemas.openxmlformats.org/officeDocument/2006/relationships/externalLink" Target="externalLinks/externalLink54.xml"/><Relationship  Id="rId41" Type="http://schemas.openxmlformats.org/officeDocument/2006/relationships/externalLink" Target="externalLinks/externalLink41.xml"/><Relationship  Id="rId36" Type="http://schemas.openxmlformats.org/officeDocument/2006/relationships/externalLink" Target="externalLinks/externalLink36.xml"/><Relationship  Id="rId80" Type="http://schemas.openxmlformats.org/officeDocument/2006/relationships/worksheet" Target="worksheets/sheet13.xml"/><Relationship  Id="rId35" Type="http://schemas.openxmlformats.org/officeDocument/2006/relationships/externalLink" Target="externalLinks/externalLink35.xml"/><Relationship  Id="rId34" Type="http://schemas.openxmlformats.org/officeDocument/2006/relationships/externalLink" Target="externalLinks/externalLink34.xml"/><Relationship  Id="rId33" Type="http://schemas.openxmlformats.org/officeDocument/2006/relationships/externalLink" Target="externalLinks/externalLink33.xml"/><Relationship  Id="rId58" Type="http://schemas.openxmlformats.org/officeDocument/2006/relationships/externalLink" Target="externalLinks/externalLink58.xml"/><Relationship  Id="rId29" Type="http://schemas.openxmlformats.org/officeDocument/2006/relationships/externalLink" Target="externalLinks/externalLink29.xml"/><Relationship  Id="rId28" Type="http://schemas.openxmlformats.org/officeDocument/2006/relationships/externalLink" Target="externalLinks/externalLink28.xml"/><Relationship  Id="rId27" Type="http://schemas.openxmlformats.org/officeDocument/2006/relationships/externalLink" Target="externalLinks/externalLink27.xml"/><Relationship  Id="rId23" Type="http://schemas.openxmlformats.org/officeDocument/2006/relationships/externalLink" Target="externalLinks/externalLink23.xml"/><Relationship  Id="rId52" Type="http://schemas.openxmlformats.org/officeDocument/2006/relationships/externalLink" Target="externalLinks/externalLink52.xml"/><Relationship  Id="rId61" Type="http://schemas.openxmlformats.org/officeDocument/2006/relationships/externalLink" Target="externalLinks/externalLink61.xml"/><Relationship  Id="rId76" Type="http://schemas.openxmlformats.org/officeDocument/2006/relationships/worksheet" Target="worksheets/sheet9.xml"/><Relationship  Id="rId22" Type="http://schemas.openxmlformats.org/officeDocument/2006/relationships/externalLink" Target="externalLinks/externalLink22.xml"/><Relationship  Id="rId21" Type="http://schemas.openxmlformats.org/officeDocument/2006/relationships/externalLink" Target="externalLinks/externalLink21.xml"/><Relationship  Id="rId25" Type="http://schemas.openxmlformats.org/officeDocument/2006/relationships/externalLink" Target="externalLinks/externalLink25.xml"/><Relationship  Id="rId13" Type="http://schemas.openxmlformats.org/officeDocument/2006/relationships/externalLink" Target="externalLinks/externalLink13.xml"/><Relationship  Id="rId50" Type="http://schemas.openxmlformats.org/officeDocument/2006/relationships/externalLink" Target="externalLinks/externalLink50.xml"/><Relationship  Id="rId24" Type="http://schemas.openxmlformats.org/officeDocument/2006/relationships/externalLink" Target="externalLinks/externalLink24.xml"/><Relationship  Id="rId11" Type="http://schemas.openxmlformats.org/officeDocument/2006/relationships/externalLink" Target="externalLinks/externalLink11.xml"/><Relationship  Id="rId17" Type="http://schemas.openxmlformats.org/officeDocument/2006/relationships/externalLink" Target="externalLinks/externalLink17.xml"/><Relationship  Id="rId10" Type="http://schemas.openxmlformats.org/officeDocument/2006/relationships/externalLink" Target="externalLinks/externalLink10.xml"/><Relationship  Id="rId18" Type="http://schemas.openxmlformats.org/officeDocument/2006/relationships/externalLink" Target="externalLinks/externalLink18.xml"/><Relationship  Id="rId26" Type="http://schemas.openxmlformats.org/officeDocument/2006/relationships/externalLink" Target="externalLinks/externalLink26.xml"/><Relationship  Id="rId86" Type="http://schemas.openxmlformats.org/officeDocument/2006/relationships/worksheet" Target="worksheets/sheet19.xml"/><Relationship  Id="rId53" Type="http://schemas.openxmlformats.org/officeDocument/2006/relationships/externalLink" Target="externalLinks/externalLink53.xml"/><Relationship  Id="rId15" Type="http://schemas.openxmlformats.org/officeDocument/2006/relationships/externalLink" Target="externalLinks/externalLink15.xml"/><Relationship  Id="rId9" Type="http://schemas.openxmlformats.org/officeDocument/2006/relationships/externalLink" Target="externalLinks/externalLink9.xml"/><Relationship  Id="rId20" Type="http://schemas.openxmlformats.org/officeDocument/2006/relationships/externalLink" Target="externalLinks/externalLink20.xml"/><Relationship  Id="rId8" Type="http://schemas.openxmlformats.org/officeDocument/2006/relationships/externalLink" Target="externalLinks/externalLink8.xml"/><Relationship  Id="rId31" Type="http://schemas.openxmlformats.org/officeDocument/2006/relationships/externalLink" Target="externalLinks/externalLink31.xml"/><Relationship  Id="rId19" Type="http://schemas.openxmlformats.org/officeDocument/2006/relationships/externalLink" Target="externalLinks/externalLink19.xml"/><Relationship  Id="rId37" Type="http://schemas.openxmlformats.org/officeDocument/2006/relationships/externalLink" Target="externalLinks/externalLink37.xml"/><Relationship  Id="rId46" Type="http://schemas.openxmlformats.org/officeDocument/2006/relationships/externalLink" Target="externalLinks/externalLink46.xml"/><Relationship  Id="rId7" Type="http://schemas.openxmlformats.org/officeDocument/2006/relationships/externalLink" Target="externalLinks/externalLink7.xml"/><Relationship  Id="rId73" Type="http://schemas.openxmlformats.org/officeDocument/2006/relationships/worksheet" Target="worksheets/sheet6.xml"/><Relationship  Id="rId14" Type="http://schemas.openxmlformats.org/officeDocument/2006/relationships/externalLink" Target="externalLinks/externalLink14.xml"/><Relationship  Id="rId77" Type="http://schemas.openxmlformats.org/officeDocument/2006/relationships/worksheet" Target="worksheets/sheet10.xml"/><Relationship  Id="rId6" Type="http://schemas.openxmlformats.org/officeDocument/2006/relationships/externalLink" Target="externalLinks/externalLink6.xml"/><Relationship  Id="rId5" Type="http://schemas.openxmlformats.org/officeDocument/2006/relationships/externalLink" Target="externalLinks/externalLink5.xml"/><Relationship  Id="rId16" Type="http://schemas.openxmlformats.org/officeDocument/2006/relationships/externalLink" Target="externalLinks/externalLink16.xml"/><Relationship  Id="rId4" Type="http://schemas.openxmlformats.org/officeDocument/2006/relationships/externalLink" Target="externalLinks/externalLink4.xml"/><Relationship  Id="rId12" Type="http://schemas.openxmlformats.org/officeDocument/2006/relationships/externalLink" Target="externalLinks/externalLink12.xml"/><Relationship  Id="rId72" Type="http://schemas.openxmlformats.org/officeDocument/2006/relationships/worksheet" Target="worksheets/sheet5.xml"/><Relationship  Id="rId32" Type="http://schemas.openxmlformats.org/officeDocument/2006/relationships/externalLink" Target="externalLinks/externalLink32.xml"/><Relationship  Id="rId30" Type="http://schemas.openxmlformats.org/officeDocument/2006/relationships/externalLink" Target="externalLinks/externalLink30.xml"/><Relationship  Id="rId3" Type="http://schemas.openxmlformats.org/officeDocument/2006/relationships/externalLink" Target="externalLinks/externalLink3.xml"/><Relationship  Id="rId2" Type="http://schemas.openxmlformats.org/officeDocument/2006/relationships/externalLink" Target="externalLinks/externalLink2.xml"/><Relationship  Id="rId92" Type="http://schemas.openxmlformats.org/officeDocument/2006/relationships/worksheet" Target="worksheets/sheet25.xml"/><Relationship  Id="rId1" Type="http://schemas.openxmlformats.org/officeDocument/2006/relationships/externalLink" Target="externalLinks/externalLink1.xml"/></Relationships>
</file>

<file path=xl/drawings/_rels/drawing1.xml.rels><?xml version="1.0" encoding="UTF-8" standalone="yes"?><Relationships xmlns="http://schemas.openxmlformats.org/package/2006/relationships"><Relationship Id="rId1" Type="http://schemas.openxmlformats.org/officeDocument/2006/relationships/image" Target="../media/image1.wmf"/><Relationship Id="rId3" Type="http://schemas.openxmlformats.org/officeDocument/2006/relationships/image" Target="../media/image2.wmf"/></Relationships>
</file>

<file path=xl/drawings/_rels/drawing2.xml.rels><?xml version="1.0" encoding="UTF-8" standalone="yes"?><Relationships xmlns="http://schemas.openxmlformats.org/package/2006/relationships"><Relationship Id="rId1" Type="http://schemas.openxmlformats.org/officeDocument/2006/relationships/image" Target="../media/image3.wmf"/><Relationship Id="rId2" Type="http://schemas.openxmlformats.org/officeDocument/2006/relationships/image" Target="../media/image4.wmf"/><Relationship Id="rId3" Type="http://schemas.openxmlformats.org/officeDocument/2006/relationships/image" Target="../media/image5.wmf"/><Relationship Id="rId4" Type="http://schemas.openxmlformats.org/officeDocument/2006/relationships/image" Target="../media/image6.wmf"/><Relationship Id="rId5" Type="http://schemas.openxmlformats.org/officeDocument/2006/relationships/image" Target="../media/image7.wmf"/><Relationship Id="rId6" Type="http://schemas.openxmlformats.org/officeDocument/2006/relationships/image" Target="../media/image8.wmf"/><Relationship Id="rId7" Type="http://schemas.openxmlformats.org/officeDocument/2006/relationships/image" Target="../media/image9.wmf"/><Relationship Id="rId8" Type="http://schemas.openxmlformats.org/officeDocument/2006/relationships/image" Target="../media/image10.wmf"/><Relationship Id="rId9" Type="http://schemas.openxmlformats.org/officeDocument/2006/relationships/image" Target="../media/image11.wmf"/><Relationship Id="rId10" Type="http://schemas.openxmlformats.org/officeDocument/2006/relationships/image" Target="../media/image12.png"/><Relationship Id="rId11" Type="http://schemas.openxmlformats.org/officeDocument/2006/relationships/image" Target="../media/image13.png"/><Relationship Id="rId12" Type="http://schemas.openxmlformats.org/officeDocument/2006/relationships/image" Target="../media/image14.jpg"/><Relationship Id="rId13" Type="http://schemas.openxmlformats.org/officeDocument/2006/relationships/image" Target="../media/image15.jpg"/><Relationship Id="rId14" Type="http://schemas.openxmlformats.org/officeDocument/2006/relationships/image" Target="../media/image16.png"/><Relationship Id="rId15" Type="http://schemas.openxmlformats.org/officeDocument/2006/relationships/image" Target="../media/image17.png"/><Relationship Id="rId16" Type="http://schemas.openxmlformats.org/officeDocument/2006/relationships/image" Target="../media/image18.png"/><Relationship Id="rId17" Type="http://schemas.openxmlformats.org/officeDocument/2006/relationships/image" Target="../media/image19.wmf"/><Relationship Id="rId18" Type="http://schemas.openxmlformats.org/officeDocument/2006/relationships/image" Target="../media/image20.png"/><Relationship Id="rId19" Type="http://schemas.openxmlformats.org/officeDocument/2006/relationships/image" Target="../media/image21.png"/><Relationship Id="rId20" Type="http://schemas.openxmlformats.org/officeDocument/2006/relationships/image" Target="../media/image22.png"/><Relationship Id="rId21" Type="http://schemas.openxmlformats.org/officeDocument/2006/relationships/image" Target="../media/image23.emf"/></Relationships>
</file>

<file path=xl/drawings/_rels/vmlDrawing1.vml.rels><?xml version="1.0" encoding="UTF-8" standalone="yes"?><Relationships xmlns="http://schemas.openxmlformats.org/package/2006/relationships"><Relationship  Id="rId3" Type="http://schemas.openxmlformats.org/officeDocument/2006/relationships/image" Target="../media/image2.wmf"/><Relationship  Id="rId1" Type="http://schemas.openxmlformats.org/officeDocument/2006/relationships/image" Target="../media/image1.wmf"/></Relationships>
</file>

<file path=xl/drawings/_rels/vmlDrawing2.vml.rels><?xml version="1.0" encoding="UTF-8" standalone="yes"?><Relationships xmlns="http://schemas.openxmlformats.org/package/2006/relationships"><Relationship  Id="rId2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file>

<file path=xl/drawings/drawing2.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xdr:from>
      <xdr:col>2</xdr:col>
      <xdr:colOff>276224</xdr:colOff>
      <xdr:row>9</xdr:row>
      <xdr:rowOff>38102</xdr:rowOff>
    </xdr:from>
    <xdr:to>
      <xdr:col>2</xdr:col>
      <xdr:colOff>600075</xdr:colOff>
      <xdr:row>9</xdr:row>
      <xdr:rowOff>306254</xdr:rowOff>
    </xdr:to>
    <xdr:pic>
      <xdr:nvPicPr>
        <xdr:cNvPr id="4" name="Рисунок 1"/>
        <xdr:cNvPicPr>
          <a:picLocks noChangeAspect="1" noChangeArrowheads="1"/>
        </xdr:cNvPicPr>
      </xdr:nvPicPr>
      <xdr:blipFill>
        <a:blip r:embed="rId1"/>
        <a:stretch/>
      </xdr:blipFill>
      <xdr:spPr bwMode="auto">
        <a:xfrm>
          <a:off x="4400550" y="3362328"/>
          <a:ext cx="323850" cy="268151"/>
        </a:xfrm>
        <a:prstGeom prst="rect">
          <a:avLst/>
        </a:prstGeom>
        <a:noFill/>
      </xdr:spPr>
    </xdr:pic>
    <xdr:clientData/>
  </xdr:twoCellAnchor>
  <xdr:twoCellAnchor>
    <xdr:from>
      <xdr:col>2</xdr:col>
      <xdr:colOff>123824</xdr:colOff>
      <xdr:row>14</xdr:row>
      <xdr:rowOff>66675</xdr:rowOff>
    </xdr:from>
    <xdr:to>
      <xdr:col>2</xdr:col>
      <xdr:colOff>937641</xdr:colOff>
      <xdr:row>14</xdr:row>
      <xdr:rowOff>385109</xdr:rowOff>
    </xdr:to>
    <xdr:pic>
      <xdr:nvPicPr>
        <xdr:cNvPr id="5" name="Рисунок 2"/>
        <xdr:cNvPicPr>
          <a:picLocks noChangeAspect="1" noChangeArrowheads="1"/>
        </xdr:cNvPicPr>
      </xdr:nvPicPr>
      <xdr:blipFill>
        <a:blip r:embed="rId2"/>
        <a:stretch/>
      </xdr:blipFill>
      <xdr:spPr bwMode="auto">
        <a:xfrm>
          <a:off x="4248150" y="5248275"/>
          <a:ext cx="813816" cy="318435"/>
        </a:xfrm>
        <a:prstGeom prst="rect">
          <a:avLst/>
        </a:prstGeom>
        <a:noFill/>
      </xdr:spPr>
    </xdr:pic>
    <xdr:clientData/>
  </xdr:twoCellAnchor>
  <xdr:twoCellAnchor>
    <xdr:from>
      <xdr:col>2</xdr:col>
      <xdr:colOff>47625</xdr:colOff>
      <xdr:row>15</xdr:row>
      <xdr:rowOff>66676</xdr:rowOff>
    </xdr:from>
    <xdr:to>
      <xdr:col>2</xdr:col>
      <xdr:colOff>887349</xdr:colOff>
      <xdr:row>15</xdr:row>
      <xdr:rowOff>396048</xdr:rowOff>
    </xdr:to>
    <xdr:pic>
      <xdr:nvPicPr>
        <xdr:cNvPr id="6" name="Рисунок 3"/>
        <xdr:cNvPicPr>
          <a:picLocks noChangeAspect="1" noChangeArrowheads="1"/>
        </xdr:cNvPicPr>
      </xdr:nvPicPr>
      <xdr:blipFill>
        <a:blip r:embed="rId3"/>
        <a:stretch/>
      </xdr:blipFill>
      <xdr:spPr bwMode="auto">
        <a:xfrm>
          <a:off x="4171950" y="5724526"/>
          <a:ext cx="839724" cy="329372"/>
        </a:xfrm>
        <a:prstGeom prst="rect">
          <a:avLst/>
        </a:prstGeom>
        <a:noFill/>
      </xdr:spPr>
    </xdr:pic>
    <xdr:clientData/>
  </xdr:twoCellAnchor>
  <xdr:twoCellAnchor>
    <xdr:from>
      <xdr:col>2</xdr:col>
      <xdr:colOff>285750</xdr:colOff>
      <xdr:row>23</xdr:row>
      <xdr:rowOff>38100</xdr:rowOff>
    </xdr:from>
    <xdr:to>
      <xdr:col>2</xdr:col>
      <xdr:colOff>800099</xdr:colOff>
      <xdr:row>23</xdr:row>
      <xdr:rowOff>324016</xdr:rowOff>
    </xdr:to>
    <xdr:pic>
      <xdr:nvPicPr>
        <xdr:cNvPr id="7" name="Рисунок 4"/>
        <xdr:cNvPicPr>
          <a:picLocks noChangeAspect="1" noChangeArrowheads="1"/>
        </xdr:cNvPicPr>
      </xdr:nvPicPr>
      <xdr:blipFill>
        <a:blip r:embed="rId4"/>
        <a:stretch/>
      </xdr:blipFill>
      <xdr:spPr bwMode="auto">
        <a:xfrm>
          <a:off x="4410075" y="8124825"/>
          <a:ext cx="514349" cy="285917"/>
        </a:xfrm>
        <a:prstGeom prst="rect">
          <a:avLst/>
        </a:prstGeom>
        <a:noFill/>
      </xdr:spPr>
    </xdr:pic>
    <xdr:clientData/>
  </xdr:twoCellAnchor>
  <xdr:twoCellAnchor>
    <xdr:from>
      <xdr:col>2</xdr:col>
      <xdr:colOff>249072</xdr:colOff>
      <xdr:row>25</xdr:row>
      <xdr:rowOff>47625</xdr:rowOff>
    </xdr:from>
    <xdr:to>
      <xdr:col>2</xdr:col>
      <xdr:colOff>857048</xdr:colOff>
      <xdr:row>25</xdr:row>
      <xdr:rowOff>333374</xdr:rowOff>
    </xdr:to>
    <xdr:pic>
      <xdr:nvPicPr>
        <xdr:cNvPr id="8" name="Рисунок 5"/>
        <xdr:cNvPicPr>
          <a:picLocks noChangeAspect="1" noChangeArrowheads="1"/>
        </xdr:cNvPicPr>
      </xdr:nvPicPr>
      <xdr:blipFill>
        <a:blip r:embed="rId5"/>
        <a:stretch/>
      </xdr:blipFill>
      <xdr:spPr bwMode="auto">
        <a:xfrm>
          <a:off x="4373397" y="8877300"/>
          <a:ext cx="607976" cy="285749"/>
        </a:xfrm>
        <a:prstGeom prst="rect">
          <a:avLst/>
        </a:prstGeom>
        <a:noFill/>
      </xdr:spPr>
    </xdr:pic>
    <xdr:clientData/>
  </xdr:twoCellAnchor>
  <xdr:twoCellAnchor>
    <xdr:from>
      <xdr:col>2</xdr:col>
      <xdr:colOff>215822</xdr:colOff>
      <xdr:row>20</xdr:row>
      <xdr:rowOff>146824</xdr:rowOff>
    </xdr:from>
    <xdr:to>
      <xdr:col>2</xdr:col>
      <xdr:colOff>853996</xdr:colOff>
      <xdr:row>21</xdr:row>
      <xdr:rowOff>265770</xdr:rowOff>
    </xdr:to>
    <xdr:pic>
      <xdr:nvPicPr>
        <xdr:cNvPr id="9" name="Рисунок 7" descr="base_1_287253_49"/>
        <xdr:cNvPicPr>
          <a:picLocks noChangeArrowheads="1"/>
        </xdr:cNvPicPr>
      </xdr:nvPicPr>
      <xdr:blipFill>
        <a:blip r:embed="rId6"/>
        <a:stretch/>
      </xdr:blipFill>
      <xdr:spPr bwMode="auto">
        <a:xfrm>
          <a:off x="5071249" y="9276885"/>
          <a:ext cx="638174" cy="304800"/>
        </a:xfrm>
        <a:prstGeom prst="rect">
          <a:avLst/>
        </a:prstGeom>
        <a:noFill/>
        <a:ln>
          <a:noFill/>
        </a:ln>
      </xdr:spPr>
    </xdr:pic>
    <xdr:clientData/>
  </xdr:twoCellAnchor>
  <xdr:twoCellAnchor>
    <xdr:from>
      <xdr:col>2</xdr:col>
      <xdr:colOff>209550</xdr:colOff>
      <xdr:row>24</xdr:row>
      <xdr:rowOff>19049</xdr:rowOff>
    </xdr:from>
    <xdr:to>
      <xdr:col>2</xdr:col>
      <xdr:colOff>847725</xdr:colOff>
      <xdr:row>24</xdr:row>
      <xdr:rowOff>333374</xdr:rowOff>
    </xdr:to>
    <xdr:pic>
      <xdr:nvPicPr>
        <xdr:cNvPr id="10" name="Рисунок 8" descr="base_1_287253_50"/>
        <xdr:cNvPicPr>
          <a:picLocks noChangeArrowheads="1"/>
        </xdr:cNvPicPr>
      </xdr:nvPicPr>
      <xdr:blipFill>
        <a:blip r:embed="rId7"/>
        <a:stretch/>
      </xdr:blipFill>
      <xdr:spPr bwMode="auto">
        <a:xfrm>
          <a:off x="4333875" y="8477249"/>
          <a:ext cx="638175" cy="314325"/>
        </a:xfrm>
        <a:prstGeom prst="rect">
          <a:avLst/>
        </a:prstGeom>
        <a:noFill/>
        <a:ln>
          <a:noFill/>
        </a:ln>
      </xdr:spPr>
    </xdr:pic>
    <xdr:clientData/>
  </xdr:twoCellAnchor>
  <xdr:twoCellAnchor>
    <xdr:from>
      <xdr:col>2</xdr:col>
      <xdr:colOff>152400</xdr:colOff>
      <xdr:row>16</xdr:row>
      <xdr:rowOff>28575</xdr:rowOff>
    </xdr:from>
    <xdr:to>
      <xdr:col>2</xdr:col>
      <xdr:colOff>695325</xdr:colOff>
      <xdr:row>16</xdr:row>
      <xdr:rowOff>295274</xdr:rowOff>
    </xdr:to>
    <xdr:pic>
      <xdr:nvPicPr>
        <xdr:cNvPr id="11" name="Рисунок 9" descr="base_1_287253_55"/>
        <xdr:cNvPicPr>
          <a:picLocks noChangeArrowheads="1"/>
        </xdr:cNvPicPr>
      </xdr:nvPicPr>
      <xdr:blipFill>
        <a:blip r:embed="rId8"/>
        <a:stretch/>
      </xdr:blipFill>
      <xdr:spPr bwMode="auto">
        <a:xfrm>
          <a:off x="4276725" y="6315075"/>
          <a:ext cx="542925" cy="266700"/>
        </a:xfrm>
        <a:prstGeom prst="rect">
          <a:avLst/>
        </a:prstGeom>
        <a:noFill/>
        <a:ln>
          <a:noFill/>
        </a:ln>
      </xdr:spPr>
    </xdr:pic>
    <xdr:clientData/>
  </xdr:twoCellAnchor>
  <xdr:twoCellAnchor>
    <xdr:from>
      <xdr:col>2</xdr:col>
      <xdr:colOff>161924</xdr:colOff>
      <xdr:row>17</xdr:row>
      <xdr:rowOff>133350</xdr:rowOff>
    </xdr:from>
    <xdr:to>
      <xdr:col>2</xdr:col>
      <xdr:colOff>704849</xdr:colOff>
      <xdr:row>17</xdr:row>
      <xdr:rowOff>400050</xdr:rowOff>
    </xdr:to>
    <xdr:pic>
      <xdr:nvPicPr>
        <xdr:cNvPr id="12" name="Рисунок 10" descr="base_1_287253_56"/>
        <xdr:cNvPicPr>
          <a:picLocks noChangeArrowheads="1"/>
        </xdr:cNvPicPr>
      </xdr:nvPicPr>
      <xdr:blipFill>
        <a:blip r:embed="rId9"/>
        <a:stretch/>
      </xdr:blipFill>
      <xdr:spPr bwMode="auto">
        <a:xfrm>
          <a:off x="4286250" y="6791325"/>
          <a:ext cx="542925" cy="266700"/>
        </a:xfrm>
        <a:prstGeom prst="rect">
          <a:avLst/>
        </a:prstGeom>
        <a:noFill/>
        <a:ln>
          <a:noFill/>
        </a:ln>
      </xdr:spPr>
    </xdr:pic>
    <xdr:clientData/>
  </xdr:twoCellAnchor>
  <xdr:twoCellAnchor editAs="oneCell">
    <xdr:from>
      <xdr:col>2</xdr:col>
      <xdr:colOff>0</xdr:colOff>
      <xdr:row>21</xdr:row>
      <xdr:rowOff>0</xdr:rowOff>
    </xdr:from>
    <xdr:to>
      <xdr:col>2</xdr:col>
      <xdr:colOff>571500</xdr:colOff>
      <xdr:row>24</xdr:row>
      <xdr:rowOff>238127</xdr:rowOff>
    </xdr:to>
    <xdr:sp macro="">
      <xdr:nvSpPr>
        <xdr:cNvPr id="13" name="AutoShape 12"/>
        <xdr:cNvSpPr>
          <a:spLocks noChangeArrowheads="1" noChangeAspect="1"/>
        </xdr:cNvSpPr>
      </xdr:nvSpPr>
      <xdr:spPr bwMode="auto">
        <a:xfrm>
          <a:off x="4124325" y="7343775"/>
          <a:ext cx="571500" cy="1295400"/>
        </a:xfrm>
        <a:prstGeom prst="rect">
          <a:avLst/>
        </a:prstGeom>
        <a:noFill/>
      </xdr:spPr>
    </xdr:sp>
    <xdr:clientData/>
  </xdr:twoCellAnchor>
  <xdr:twoCellAnchor editAs="oneCell">
    <xdr:from>
      <xdr:col>2</xdr:col>
      <xdr:colOff>247649</xdr:colOff>
      <xdr:row>13</xdr:row>
      <xdr:rowOff>57150</xdr:rowOff>
    </xdr:from>
    <xdr:to>
      <xdr:col>2</xdr:col>
      <xdr:colOff>723899</xdr:colOff>
      <xdr:row>14</xdr:row>
      <xdr:rowOff>78169</xdr:rowOff>
    </xdr:to>
    <xdr:pic>
      <xdr:nvPicPr>
        <xdr:cNvPr id="14" name="Рисунок 12"/>
        <xdr:cNvPicPr>
          <a:picLocks noChangeAspect="1"/>
        </xdr:cNvPicPr>
      </xdr:nvPicPr>
      <xdr:blipFill>
        <a:blip r:embed="rId10"/>
        <a:stretch/>
      </xdr:blipFill>
      <xdr:spPr bwMode="auto">
        <a:xfrm>
          <a:off x="4371975" y="4867274"/>
          <a:ext cx="476249" cy="344869"/>
        </a:xfrm>
        <a:prstGeom prst="rect">
          <a:avLst/>
        </a:prstGeom>
      </xdr:spPr>
    </xdr:pic>
    <xdr:clientData/>
  </xdr:twoCellAnchor>
  <xdr:twoCellAnchor editAs="oneCell">
    <xdr:from>
      <xdr:col>2</xdr:col>
      <xdr:colOff>238125</xdr:colOff>
      <xdr:row>12</xdr:row>
      <xdr:rowOff>15875</xdr:rowOff>
    </xdr:from>
    <xdr:to>
      <xdr:col>2</xdr:col>
      <xdr:colOff>676274</xdr:colOff>
      <xdr:row>13</xdr:row>
      <xdr:rowOff>47627</xdr:rowOff>
    </xdr:to>
    <xdr:pic>
      <xdr:nvPicPr>
        <xdr:cNvPr id="15" name="Рисунок 13"/>
        <xdr:cNvPicPr>
          <a:picLocks noChangeAspect="1"/>
        </xdr:cNvPicPr>
      </xdr:nvPicPr>
      <xdr:blipFill>
        <a:blip r:embed="rId11"/>
        <a:stretch/>
      </xdr:blipFill>
      <xdr:spPr bwMode="auto">
        <a:xfrm>
          <a:off x="4362450" y="4454526"/>
          <a:ext cx="438149" cy="365124"/>
        </a:xfrm>
        <a:prstGeom prst="rect">
          <a:avLst/>
        </a:prstGeom>
      </xdr:spPr>
    </xdr:pic>
    <xdr:clientData/>
  </xdr:twoCellAnchor>
  <xdr:twoCellAnchor editAs="oneCell">
    <xdr:from>
      <xdr:col>2</xdr:col>
      <xdr:colOff>123824</xdr:colOff>
      <xdr:row>11</xdr:row>
      <xdr:rowOff>44031</xdr:rowOff>
    </xdr:from>
    <xdr:to>
      <xdr:col>2</xdr:col>
      <xdr:colOff>942975</xdr:colOff>
      <xdr:row>11</xdr:row>
      <xdr:rowOff>333375</xdr:rowOff>
    </xdr:to>
    <xdr:pic>
      <xdr:nvPicPr>
        <xdr:cNvPr id="16" name="Рисунок 14"/>
        <xdr:cNvPicPr>
          <a:picLocks noChangeAspect="1"/>
        </xdr:cNvPicPr>
      </xdr:nvPicPr>
      <xdr:blipFill>
        <a:blip r:embed="rId12"/>
        <a:stretch/>
      </xdr:blipFill>
      <xdr:spPr bwMode="auto">
        <a:xfrm>
          <a:off x="4248150" y="4111206"/>
          <a:ext cx="819150" cy="289344"/>
        </a:xfrm>
        <a:prstGeom prst="rect">
          <a:avLst/>
        </a:prstGeom>
      </xdr:spPr>
    </xdr:pic>
    <xdr:clientData/>
  </xdr:twoCellAnchor>
  <xdr:twoCellAnchor editAs="oneCell">
    <xdr:from>
      <xdr:col>2</xdr:col>
      <xdr:colOff>285751</xdr:colOff>
      <xdr:row>10</xdr:row>
      <xdr:rowOff>14890</xdr:rowOff>
    </xdr:from>
    <xdr:to>
      <xdr:col>2</xdr:col>
      <xdr:colOff>876301</xdr:colOff>
      <xdr:row>10</xdr:row>
      <xdr:rowOff>314323</xdr:rowOff>
    </xdr:to>
    <xdr:pic>
      <xdr:nvPicPr>
        <xdr:cNvPr id="17" name="Рисунок 15"/>
        <xdr:cNvPicPr>
          <a:picLocks noChangeAspect="1"/>
        </xdr:cNvPicPr>
      </xdr:nvPicPr>
      <xdr:blipFill>
        <a:blip r:embed="rId13"/>
        <a:stretch/>
      </xdr:blipFill>
      <xdr:spPr bwMode="auto">
        <a:xfrm>
          <a:off x="4343401" y="3634391"/>
          <a:ext cx="590550" cy="299433"/>
        </a:xfrm>
        <a:prstGeom prst="rect">
          <a:avLst/>
        </a:prstGeom>
      </xdr:spPr>
    </xdr:pic>
    <xdr:clientData/>
  </xdr:twoCellAnchor>
  <xdr:twoCellAnchor editAs="oneCell">
    <xdr:from>
      <xdr:col>2</xdr:col>
      <xdr:colOff>133350</xdr:colOff>
      <xdr:row>8</xdr:row>
      <xdr:rowOff>19052</xdr:rowOff>
    </xdr:from>
    <xdr:to>
      <xdr:col>2</xdr:col>
      <xdr:colOff>838074</xdr:colOff>
      <xdr:row>9</xdr:row>
      <xdr:rowOff>9525</xdr:rowOff>
    </xdr:to>
    <xdr:pic>
      <xdr:nvPicPr>
        <xdr:cNvPr id="18" name="Рисунок 16"/>
        <xdr:cNvPicPr>
          <a:picLocks noChangeAspect="1"/>
        </xdr:cNvPicPr>
      </xdr:nvPicPr>
      <xdr:blipFill>
        <a:blip r:embed="rId14"/>
        <a:stretch/>
      </xdr:blipFill>
      <xdr:spPr bwMode="auto">
        <a:xfrm>
          <a:off x="4257675" y="2971802"/>
          <a:ext cx="704724" cy="304798"/>
        </a:xfrm>
        <a:prstGeom prst="rect">
          <a:avLst/>
        </a:prstGeom>
      </xdr:spPr>
    </xdr:pic>
    <xdr:clientData/>
  </xdr:twoCellAnchor>
  <xdr:twoCellAnchor editAs="oneCell">
    <xdr:from>
      <xdr:col>2</xdr:col>
      <xdr:colOff>142875</xdr:colOff>
      <xdr:row>7</xdr:row>
      <xdr:rowOff>28576</xdr:rowOff>
    </xdr:from>
    <xdr:to>
      <xdr:col>2</xdr:col>
      <xdr:colOff>838200</xdr:colOff>
      <xdr:row>8</xdr:row>
      <xdr:rowOff>28573</xdr:rowOff>
    </xdr:to>
    <xdr:pic>
      <xdr:nvPicPr>
        <xdr:cNvPr id="19" name="Рисунок 17"/>
        <xdr:cNvPicPr>
          <a:picLocks noChangeAspect="1"/>
        </xdr:cNvPicPr>
      </xdr:nvPicPr>
      <xdr:blipFill>
        <a:blip r:embed="rId15"/>
        <a:stretch/>
      </xdr:blipFill>
      <xdr:spPr bwMode="auto">
        <a:xfrm>
          <a:off x="4267200" y="2609852"/>
          <a:ext cx="695325" cy="323848"/>
        </a:xfrm>
        <a:prstGeom prst="rect">
          <a:avLst/>
        </a:prstGeom>
      </xdr:spPr>
    </xdr:pic>
    <xdr:clientData/>
  </xdr:twoCellAnchor>
  <xdr:twoCellAnchor editAs="oneCell">
    <xdr:from>
      <xdr:col>2</xdr:col>
      <xdr:colOff>295079</xdr:colOff>
      <xdr:row>22</xdr:row>
      <xdr:rowOff>9525</xdr:rowOff>
    </xdr:from>
    <xdr:to>
      <xdr:col>2</xdr:col>
      <xdr:colOff>904874</xdr:colOff>
      <xdr:row>23</xdr:row>
      <xdr:rowOff>0</xdr:rowOff>
    </xdr:to>
    <xdr:pic>
      <xdr:nvPicPr>
        <xdr:cNvPr id="20" name="Рисунок 18"/>
        <xdr:cNvPicPr>
          <a:picLocks noChangeAspect="1"/>
        </xdr:cNvPicPr>
      </xdr:nvPicPr>
      <xdr:blipFill>
        <a:blip r:embed="rId16"/>
        <a:stretch/>
      </xdr:blipFill>
      <xdr:spPr bwMode="auto">
        <a:xfrm>
          <a:off x="4352729" y="7029450"/>
          <a:ext cx="609795" cy="304800"/>
        </a:xfrm>
        <a:prstGeom prst="rect">
          <a:avLst/>
        </a:prstGeom>
      </xdr:spPr>
    </xdr:pic>
    <xdr:clientData/>
  </xdr:twoCellAnchor>
  <xdr:twoCellAnchor>
    <xdr:from>
      <xdr:col>2</xdr:col>
      <xdr:colOff>47625</xdr:colOff>
      <xdr:row>30</xdr:row>
      <xdr:rowOff>295274</xdr:rowOff>
    </xdr:from>
    <xdr:to>
      <xdr:col>2</xdr:col>
      <xdr:colOff>410882</xdr:colOff>
      <xdr:row>30</xdr:row>
      <xdr:rowOff>647699</xdr:rowOff>
    </xdr:to>
    <xdr:pic>
      <xdr:nvPicPr>
        <xdr:cNvPr id="21" name="Рисунок 19"/>
        <xdr:cNvPicPr>
          <a:picLocks noChangeAspect="1" noChangeArrowheads="1"/>
        </xdr:cNvPicPr>
      </xdr:nvPicPr>
      <xdr:blipFill>
        <a:blip r:embed="rId17"/>
        <a:stretch/>
      </xdr:blipFill>
      <xdr:spPr bwMode="auto">
        <a:xfrm>
          <a:off x="4171950" y="10677523"/>
          <a:ext cx="363257" cy="352425"/>
        </a:xfrm>
        <a:prstGeom prst="rect">
          <a:avLst/>
        </a:prstGeom>
        <a:noFill/>
      </xdr:spPr>
    </xdr:pic>
    <xdr:clientData/>
  </xdr:twoCellAnchor>
  <xdr:twoCellAnchor>
    <xdr:from>
      <xdr:col>2</xdr:col>
      <xdr:colOff>285750</xdr:colOff>
      <xdr:row>27</xdr:row>
      <xdr:rowOff>114301</xdr:rowOff>
    </xdr:from>
    <xdr:to>
      <xdr:col>2</xdr:col>
      <xdr:colOff>771525</xdr:colOff>
      <xdr:row>27</xdr:row>
      <xdr:rowOff>585591</xdr:rowOff>
    </xdr:to>
    <xdr:pic>
      <xdr:nvPicPr>
        <xdr:cNvPr id="22" name="Рисунок 20"/>
        <xdr:cNvPicPr>
          <a:picLocks noChangeAspect="1" noChangeArrowheads="1"/>
        </xdr:cNvPicPr>
      </xdr:nvPicPr>
      <xdr:blipFill>
        <a:blip r:embed="rId17"/>
        <a:stretch/>
      </xdr:blipFill>
      <xdr:spPr bwMode="auto">
        <a:xfrm>
          <a:off x="4410075" y="9315451"/>
          <a:ext cx="485775" cy="471289"/>
        </a:xfrm>
        <a:prstGeom prst="rect">
          <a:avLst/>
        </a:prstGeom>
        <a:noFill/>
      </xdr:spPr>
    </xdr:pic>
    <xdr:clientData/>
  </xdr:twoCellAnchor>
  <xdr:twoCellAnchor>
    <xdr:from>
      <xdr:col>0</xdr:col>
      <xdr:colOff>0</xdr:colOff>
      <xdr:row>0</xdr:row>
      <xdr:rowOff>0</xdr:rowOff>
    </xdr:from>
    <xdr:to>
      <xdr:col>13</xdr:col>
      <xdr:colOff>180975</xdr:colOff>
      <xdr:row>27</xdr:row>
      <xdr:rowOff>561975</xdr:rowOff>
    </xdr:to>
    <xdr:sp macro="">
      <xdr:nvSpPr>
        <xdr:cNvPr id="9218" name="AutoShape 1026" hidden="1"/>
        <xdr:cNvSpPr>
          <a:spLocks noChangeArrowheads="1" noSelect="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editAs="oneCell">
    <xdr:from>
      <xdr:col>15</xdr:col>
      <xdr:colOff>255549</xdr:colOff>
      <xdr:row>16</xdr:row>
      <xdr:rowOff>104543</xdr:rowOff>
    </xdr:from>
    <xdr:to>
      <xdr:col>17</xdr:col>
      <xdr:colOff>350799</xdr:colOff>
      <xdr:row>17</xdr:row>
      <xdr:rowOff>28111</xdr:rowOff>
    </xdr:to>
    <xdr:sp macro="">
      <xdr:nvSpPr>
        <xdr:cNvPr id="2" name="ext-gen1320" descr="https://internet.garant.ru/document/formula?revision=313202357&amp;text=RGVsdGEm019pPURlbHRhJtNfKGktMile9ODq8i1EZWx0YSbTXyhpLTIp"/>
        <xdr:cNvSpPr>
          <a:spLocks noChangeArrowheads="1" noChangeAspect="1"/>
        </xdr:cNvSpPr>
      </xdr:nvSpPr>
      <xdr:spPr bwMode="auto">
        <a:xfrm>
          <a:off x="16575823" y="6168019"/>
          <a:ext cx="1303299" cy="295275"/>
        </a:xfrm>
        <a:prstGeom prst="rect">
          <a:avLst/>
        </a:prstGeom>
        <a:noFill/>
      </xdr:spPr>
    </xdr:sp>
    <xdr:clientData/>
  </xdr:twoCellAnchor>
  <xdr:twoCellAnchor editAs="oneCell">
    <xdr:from>
      <xdr:col>15</xdr:col>
      <xdr:colOff>0</xdr:colOff>
      <xdr:row>15</xdr:row>
      <xdr:rowOff>0</xdr:rowOff>
    </xdr:from>
    <xdr:to>
      <xdr:col>15</xdr:col>
      <xdr:colOff>304800</xdr:colOff>
      <xdr:row>15</xdr:row>
      <xdr:rowOff>304800</xdr:rowOff>
    </xdr:to>
    <xdr:sp macro="">
      <xdr:nvSpPr>
        <xdr:cNvPr id="9219" name="AutoShape 1027" descr="https://internet.garant.ru/document/formula?revision=313202357&amp;text=018oaS0yKSzTXyhpLTIpXvTg6vI="/>
        <xdr:cNvSpPr>
          <a:spLocks noChangeArrowheads="1" noChangeAspect="1"/>
        </xdr:cNvSpPr>
      </xdr:nvSpPr>
      <xdr:spPr bwMode="auto">
        <a:xfrm>
          <a:off x="16354425" y="5734050"/>
          <a:ext cx="304800" cy="304800"/>
        </a:xfrm>
        <a:prstGeom prst="rect">
          <a:avLst/>
        </a:prstGeom>
        <a:noFill/>
      </xdr:spPr>
    </xdr:sp>
    <xdr:clientData/>
  </xdr:twoCellAnchor>
  <xdr:twoCellAnchor editAs="oneCell">
    <xdr:from>
      <xdr:col>17</xdr:col>
      <xdr:colOff>0</xdr:colOff>
      <xdr:row>3</xdr:row>
      <xdr:rowOff>0</xdr:rowOff>
    </xdr:from>
    <xdr:to>
      <xdr:col>17</xdr:col>
      <xdr:colOff>304800</xdr:colOff>
      <xdr:row>3</xdr:row>
      <xdr:rowOff>304800</xdr:rowOff>
    </xdr:to>
    <xdr:sp macro="">
      <xdr:nvSpPr>
        <xdr:cNvPr id="9220" name="AutoShape 1028" descr="https://internet.garant.ru/document/formula?revision=313202357&amp;text=018oaS0yKSzTXyhpLTIpXvTg6vI="/>
        <xdr:cNvSpPr>
          <a:spLocks noChangeArrowheads="1" noChangeAspect="1"/>
        </xdr:cNvSpPr>
      </xdr:nvSpPr>
      <xdr:spPr bwMode="auto">
        <a:xfrm>
          <a:off x="17573625" y="1724025"/>
          <a:ext cx="304800" cy="304800"/>
        </a:xfrm>
        <a:prstGeom prst="rect">
          <a:avLst/>
        </a:prstGeom>
        <a:noFill/>
      </xdr:spPr>
    </xdr:sp>
    <xdr:clientData/>
  </xdr:twoCellAnchor>
  <xdr:twoCellAnchor editAs="oneCell">
    <xdr:from>
      <xdr:col>2</xdr:col>
      <xdr:colOff>197470</xdr:colOff>
      <xdr:row>19</xdr:row>
      <xdr:rowOff>284588</xdr:rowOff>
    </xdr:from>
    <xdr:to>
      <xdr:col>2</xdr:col>
      <xdr:colOff>964115</xdr:colOff>
      <xdr:row>19</xdr:row>
      <xdr:rowOff>720183</xdr:rowOff>
    </xdr:to>
    <xdr:pic>
      <xdr:nvPicPr>
        <xdr:cNvPr id="32" name="Рисунок 31" descr="https://e-ecolog.ru/docs_files/d2HU8xZtXgYQMu-s1bEGM.png"/>
        <xdr:cNvPicPr>
          <a:picLocks noChangeAspect="1" noChangeArrowheads="1"/>
        </xdr:cNvPicPr>
      </xdr:nvPicPr>
      <xdr:blipFill>
        <a:blip r:embed="rId18"/>
        <a:srcRect/>
        <a:stretch/>
      </xdr:blipFill>
      <xdr:spPr bwMode="auto">
        <a:xfrm>
          <a:off x="5052897" y="8299527"/>
          <a:ext cx="766646" cy="435595"/>
        </a:xfrm>
        <a:prstGeom prst="rect">
          <a:avLst/>
        </a:prstGeom>
        <a:noFill/>
      </xdr:spPr>
    </xdr:pic>
    <xdr:clientData/>
  </xdr:twoCellAnchor>
  <xdr:twoCellAnchor editAs="oneCell">
    <xdr:from>
      <xdr:col>2</xdr:col>
      <xdr:colOff>267164</xdr:colOff>
      <xdr:row>18</xdr:row>
      <xdr:rowOff>292486</xdr:rowOff>
    </xdr:from>
    <xdr:to>
      <xdr:col>2</xdr:col>
      <xdr:colOff>847957</xdr:colOff>
      <xdr:row>18</xdr:row>
      <xdr:rowOff>728082</xdr:rowOff>
    </xdr:to>
    <xdr:pic>
      <xdr:nvPicPr>
        <xdr:cNvPr id="33" name="Рисунок 32" descr="https://e-ecolog.ru/docs_files/C6Ex_vKm73MYqrhTzKCp7.png"/>
        <xdr:cNvPicPr>
          <a:picLocks noChangeAspect="1" noChangeArrowheads="1"/>
        </xdr:cNvPicPr>
      </xdr:nvPicPr>
      <xdr:blipFill>
        <a:blip r:embed="rId19"/>
        <a:srcRect/>
        <a:stretch/>
      </xdr:blipFill>
      <xdr:spPr bwMode="auto">
        <a:xfrm>
          <a:off x="5122591" y="7227152"/>
          <a:ext cx="580793" cy="435595"/>
        </a:xfrm>
        <a:prstGeom prst="rect">
          <a:avLst/>
        </a:prstGeom>
        <a:noFill/>
      </xdr:spPr>
    </xdr:pic>
    <xdr:clientData/>
  </xdr:twoCellAnchor>
  <xdr:twoCellAnchor editAs="oneCell">
    <xdr:from>
      <xdr:col>2</xdr:col>
      <xdr:colOff>383324</xdr:colOff>
      <xdr:row>26</xdr:row>
      <xdr:rowOff>255548</xdr:rowOff>
    </xdr:from>
    <xdr:to>
      <xdr:col>2</xdr:col>
      <xdr:colOff>859572</xdr:colOff>
      <xdr:row>26</xdr:row>
      <xdr:rowOff>649685</xdr:rowOff>
    </xdr:to>
    <xdr:pic>
      <xdr:nvPicPr>
        <xdr:cNvPr id="34" name="Рисунок 33" descr="https://e-ecolog.ru/docs_files/asEJ9jf6eCyRc4aWPpdCi.png"/>
        <xdr:cNvPicPr>
          <a:picLocks noChangeAspect="1" noChangeArrowheads="1"/>
        </xdr:cNvPicPr>
      </xdr:nvPicPr>
      <xdr:blipFill>
        <a:blip r:embed="rId20"/>
        <a:srcRect/>
        <a:stretch/>
      </xdr:blipFill>
      <xdr:spPr bwMode="auto">
        <a:xfrm>
          <a:off x="5238751" y="11371920"/>
          <a:ext cx="476249" cy="394137"/>
        </a:xfrm>
        <a:prstGeom prst="rect">
          <a:avLst/>
        </a:prstGeom>
        <a:noFill/>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file:///D:/Documents%20and%20Settings/LozovayaMA/&#1056;&#1072;&#1073;&#1086;&#1095;&#1080;&#1081;%20&#1089;&#1090;&#1086;&#1083;/&#1084;&#1086;&#1103;%20&#1087;&#1072;&#1087;&#1082;&#1072;/&#1058;&#1044;/&#1058;&#1044;%20-%20&#1087;&#1077;&#1088;&#1077;&#1076;&#1072;&#1095;&#1072;/03%20&#1055;&#1088;&#1086;&#1076;&#1083;&#1077;&#1085;&#1080;&#1077;%202011-2012/&#1064;&#1072;&#1073;&#1083;&#1086;&#1085;%20RAB%20&#1045;&#1048;&#1040;&#1057;/&#1085;&#1072;%20&#1089;&#1072;&#1081;&#1090;&#1077;%20&#1060;&#1057;&#1058;%20&#1086;&#1092;&#1080;&#1094;&#1080;&#1072;&#1083;&#1100;&#1085;&#1086;/2012.04.13/PREDEL.PEREDACHA.2012(v2.0).xls" TargetMode="External"/></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file:///D:/Users/lozovayama/Desktop/2014/2014.06.17%20-%20&#1079;&#1072;&#1087;&#1088;&#1086;&#1089;%202%20&#1089;&#1094;&#1077;&#1085;&#1072;&#1088;&#1080;&#1103;%20&#1084;&#1086;&#1076;&#1077;&#1083;&#1080;/&#1055;&#1088;&#1080;&#1083;&#1086;&#1078;&#1077;&#1085;&#1080;&#1077;%202%20&#1058;&#1072;&#1088;&#1080;&#1092;&#1085;&#1072;&#1103;%20&#1084;&#1086;&#1076;&#1077;&#1083;&#1100;%20&#1089;&#1086;%20&#1089;&#1094;&#1077;&#1085;&#1072;&#1088;&#1085;&#1099;&#1084;&#1080;.xlsm" TargetMode="External"/></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file:///T:/&#1053;&#1077;&#1095;&#1077;&#1089;&#1086;&#1074;/PREDEL.PEREDACHA.LIM2014.(v1.2)%2031.10.2013.xls" TargetMode="External"/></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1101;&#1101;" TargetMode="External"/></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D:/1/&#1040;&#1083;&#1090;&#1072;&#1081;&#1089;&#1082;&#1080;&#1081;%20&#1082;&#1088;&#1072;&#1081;.xls" TargetMode="External"/></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19.xml.rels><?xml version="1.0" encoding="UTF-8" standalone="yes"?><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20.xml.rels><?xml version="1.0" encoding="UTF-8" standalone="yes"?><Relationships xmlns="http://schemas.openxmlformats.org/package/2006/relationships"><Relationship  Id="rId1" Type="http://schemas.openxmlformats.org/officeDocument/2006/relationships/externalLinkPath" Target="file:///D:/Users/laptenokag/AppData/Local/Microsoft/Windows/Temporary%20Internet%20Files/Content.Outlook/IVYNZR3I/&#1052;&#1077;&#1090;&#1086;&#1076;%20&#1089;&#1088;&#1072;&#1074;&#1085;&#1077;&#1085;&#1080;&#1103;%20&#1072;&#1085;&#1072;&#1083;&#1086;&#1075;&#1086;&#1074;,%20&#1073;&#1101;&#1085;&#1095;/&#1040;&#1069;/&#1040;&#1069;%20_&#1052;&#1077;&#1090;&#1086;&#1076;%20&#1089;&#1088;&#1072;&#1074;&#1085;&#1077;&#1085;&#1080;&#1103;%20&#1072;&#1085;&#1072;&#1083;&#1086;&#1075;&#1086;&#1074;%202016%20&#1048;&#1057;&#1055;&#1056;&#1040;&#1042;&#1051;&#1045;&#1053;&#1054;.xlsx" TargetMode="External"/></Relationships>
</file>

<file path=xl/externalLinks/_rels/externalLink21.xml.rels><?xml version="1.0" encoding="UTF-8" standalone="yes"?><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22.xml.rels><?xml version="1.0" encoding="UTF-8" standalone="yes"?><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23.xml.rels><?xml version="1.0" encoding="UTF-8" standalone="yes"?><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24.xml.rels><?xml version="1.0" encoding="UTF-8" standalone="yes"?><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25.xml.rels><?xml version="1.0" encoding="UTF-8" standalone="yes"?><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26.xml.rels><?xml version="1.0" encoding="UTF-8" standalone="yes"?><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1055;&#1083;&#1072;&#1085;%20&#1085;&#1072;%202008-2010(13.7).xls" TargetMode="External"/></Relationships>
</file>

<file path=xl/externalLinks/_rels/externalLink27.xml.rels><?xml version="1.0" encoding="UTF-8" standalone="yes"?><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28.xml.rels><?xml version="1.0" encoding="UTF-8" standalone="yes"?><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29.xml.rels><?xml version="1.0" encoding="UTF-8" standalone="yes"?><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30.xml.rels><?xml version="1.0" encoding="UTF-8" standalone="yes"?><Relationships xmlns="http://schemas.openxmlformats.org/package/2006/relationships"><Relationship  Id="rId1" Type="http://schemas.openxmlformats.org/officeDocument/2006/relationships/externalLinkPath" Target="file://///Michaelsrv/Disk%20T/DOCUME~1/mgolovko/LOCALS~1/Temp/notes6030C8/PREDEL.ELEK.2011.CZ%20&#1050;&#1086;&#1088;&#1088;.%20&#1052;&#1080;&#1085;&#1080;&#1084;&#1091;&#1084;.xls" TargetMode="External"/></Relationships>
</file>

<file path=xl/externalLinks/_rels/externalLink31.xml.rels><?xml version="1.0" encoding="UTF-8" standalone="yes"?><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32.xml.rels><?xml version="1.0" encoding="UTF-8" standalone="yes"?><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33.xml.rels><?xml version="1.0" encoding="UTF-8" standalone="yes"?><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34.xml.rels><?xml version="1.0" encoding="UTF-8" standalone="yes"?><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35.xml.rels><?xml version="1.0" encoding="UTF-8" standalone="yes"?><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36.xml.rels><?xml version="1.0" encoding="UTF-8" standalone="yes"?><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37.xml.rels><?xml version="1.0" encoding="UTF-8" standalone="yes"?><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38.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39.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D:/&#1086;&#1073;&#1084;&#1077;&#1085;/&#1092;&#1083;&#1101;&#1096;/16%20&#1085;&#1086;&#1103;&#1073;&#1088;&#1103;%20&#1087;&#1086;&#1089;&#1083;&#1077;&#1076;&#1085;&#1080;&#1081;/RAB.2010%20&#1050;&#1069;&#1085;.xls" TargetMode="External"/></Relationships>
</file>

<file path=xl/externalLinks/_rels/externalLink40.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41.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42.xml.rels><?xml version="1.0" encoding="UTF-8" standalone="yes"?><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43.xml.rels><?xml version="1.0" encoding="UTF-8" standalone="yes"?><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44.xml.rels><?xml version="1.0" encoding="UTF-8" standalone="yes"?><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45.xml.rels><?xml version="1.0" encoding="UTF-8" standalone="yes"?><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46.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47.xml.rels><?xml version="1.0" encoding="UTF-8" standalone="yes"?><Relationships xmlns="http://schemas.openxmlformats.org/package/2006/relationships"><Relationship  Id="rId1" Type="http://schemas.openxmlformats.org/officeDocument/2006/relationships/externalLinkPath" Target="file:///D:/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48.xml.rels><?xml version="1.0" encoding="UTF-8" standalone="yes"?><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49.xml.rels><?xml version="1.0" encoding="UTF-8" standalone="yes"?><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50.xml.rels><?xml version="1.0" encoding="UTF-8" standalone="yes"?><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51.xml.rels><?xml version="1.0" encoding="UTF-8" standalone="yes"?><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52.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53.xml.rels><?xml version="1.0" encoding="UTF-8" standalone="yes"?><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54.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55.xml.rels><?xml version="1.0" encoding="UTF-8" standalone="yes"?><Relationships xmlns="http://schemas.openxmlformats.org/package/2006/relationships"><Relationship  Id="rId1" Type="http://schemas.openxmlformats.org/officeDocument/2006/relationships/externalLinkPath" Target="file:///D:/Documents%20and%20Settings/shlakina_ah.ENERGO/Local%20Settings/Temporary%20Internet%20Files/Content.IE5/S9MJGT6F/&#1056;&#1072;&#1089;&#1095;&#1077;&#1090;%20&#1040;&#1089;&#1090;&#1088;&#1072;&#1093;&#1072;&#1085;&#1100;&#1101;&#1085;&#1077;&#1088;&#1075;&#1086;.xls" TargetMode="External"/></Relationships>
</file>

<file path=xl/externalLinks/_rels/externalLink56.xml.rels><?xml version="1.0" encoding="UTF-8" standalone="yes"?><Relationships xmlns="http://schemas.openxmlformats.org/package/2006/relationships"><Relationship  Id="rId1" Type="http://schemas.openxmlformats.org/officeDocument/2006/relationships/externalLinkPath" Target="file://///Michaelsrv/Disk%20T/Documents%20and%20Settings/mayeria/Local%20Settings/Temporary%20Internet%20Files/OLK149/06.08/TEPLO.PREDEL.0911.2.xls" TargetMode="External"/></Relationships>
</file>

<file path=xl/externalLinks/_rels/externalLink57.xml.rels><?xml version="1.0" encoding="UTF-8" standalone="yes"?><Relationships xmlns="http://schemas.openxmlformats.org/package/2006/relationships"><Relationship  Id="rId1" Type="http://schemas.openxmlformats.org/officeDocument/2006/relationships/externalLinkPath" Target="file:///D:/DOCUME~1/POLUDN~1/LOCALS~1/Temp/Rar$DI00.539/&#1055;&#1077;&#1088;&#1077;&#1090;&#1086;&#1082;%20&#1056;&#1057;&#1050;%20&#1089;%20&#1058;&#1057;&#1054;%202008.xls" TargetMode="External"/></Relationships>
</file>

<file path=xl/externalLinks/_rels/externalLink58.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59.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60.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61.xml.rels><?xml version="1.0" encoding="UTF-8" standalone="yes"?><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62.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63.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64.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65.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66.xml.rels><?xml version="1.0" encoding="UTF-8" standalone="yes"?><Relationships xmlns="http://schemas.openxmlformats.org/package/2006/relationships"><Relationship  Id="rId1" Type="http://schemas.openxmlformats.org/officeDocument/2006/relationships/externalLinkPath" Target="file:///D:/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67.xml.rels><?xml version="1.0" encoding="UTF-8" standalone="yes"?><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8.xml.rels><?xml version="1.0" encoding="UTF-8" standalone="yes"?><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 val="1"/>
      <sheetName val="9. Смета затрат"/>
      <sheetName val="11 Прочие_расчет"/>
      <sheetName val="10. БДР"/>
      <sheetName val="на 1 тут"/>
      <sheetName val=""/>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9 с увязкой (АРМ)"/>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справочник"/>
      <sheetName val="янв"/>
      <sheetName val="фев"/>
      <sheetName val="мар"/>
      <sheetName val="апр"/>
      <sheetName val="май"/>
      <sheetName val="июн"/>
      <sheetName val="1кв"/>
      <sheetName val="2кв"/>
      <sheetName val="Топливо"/>
      <sheetName val="Форэм-тепло"/>
      <sheetName val="на_1_тут"/>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Список ДохРасх"/>
      <sheetName val="Список компаний"/>
      <sheetName val="Ед. измер."/>
      <sheetName val="Свод мвз"/>
      <sheetName val="мвз"/>
      <sheetName val="Вып. списки"/>
      <sheetName val="ПФМ"/>
      <sheetName val="Принадлежность"/>
      <sheetName val="Shflu Calc"/>
      <sheetName val="Анализ"/>
      <sheetName val="Main"/>
      <sheetName val="карточка"/>
      <sheetName val="Journals"/>
      <sheetName val="затраты"/>
      <sheetName val="Assumptions"/>
      <sheetName val="Вспомогат."/>
      <sheetName val="баланс СЗАО"/>
      <sheetName val="МЕНЮ"/>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refreshError="1"/>
      <sheetData sheetId="380" refreshError="1"/>
      <sheetData sheetId="381" refreshError="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Гр5(о)"/>
      <sheetName val="ПС 110 кВ №13 А"/>
      <sheetName val="17"/>
      <sheetName val="Ф-1 (для АО-энерго)"/>
      <sheetName val="Ф-2 (для АО-энерго)"/>
      <sheetName val="свод"/>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Уравнения"/>
      <sheetName val="расчетный"/>
      <sheetName val="расчет"/>
      <sheetName val="Бюджет_6ме"/>
      <sheetName val="Бюджет_6ме쨌/"/>
      <sheetName val="Бюджет_6ме쨀/"/>
      <sheetName val="тариф Бежецк"/>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 val="Калькуляция кв"/>
      <sheetName val="2008 -2010"/>
      <sheetName val="Лист5"/>
      <sheetName val="Бюджет_6㒴ʍꌠ੘쎨ૡ"/>
      <sheetName val="Бюджет_6㒴ʍꌠ੘璘ዥ"/>
      <sheetName val="реализация_СВОД3"/>
      <sheetName val="реализация_нерег3"/>
      <sheetName val="реализация_рег3"/>
      <sheetName val="расчет_смешанного_тарифа3"/>
      <sheetName val="товарка_население3"/>
      <sheetName val="товарка_исх3"/>
      <sheetName val="смешанный_тариф_рег3"/>
      <sheetName val="товарка_рег3"/>
      <sheetName val="смешанный_тариф_нерег3"/>
      <sheetName val="товарка_нерег3"/>
      <sheetName val="смешанный_тариф_итого3"/>
      <sheetName val="товарка_итого3"/>
      <sheetName val="1_1_1_1_(товарка_исх_)3"/>
      <sheetName val="1_1_1_1_(товарка_рег)3"/>
      <sheetName val="1_1_1_1_(товарка_нерег)3"/>
      <sheetName val="1_1_1_1_(товарка_итого)3"/>
      <sheetName val="1_1_1_1_(товарка_горсети_исх_)3"/>
      <sheetName val="1_1_1_1_(товарка_горсети_рег)3"/>
      <sheetName val="1_1_1_1_(товарка_горсети_нерег3"/>
      <sheetName val="1_1_1_1_(товарка_горсети_итого3"/>
      <sheetName val="товарка_отрасли3"/>
      <sheetName val="товарка_группы3"/>
      <sheetName val="товарка_горсети3"/>
      <sheetName val="Анализ_по_товарке3"/>
      <sheetName val="Анализ_по_товарке_(ОПП)3"/>
      <sheetName val="Анализ_по_реализации3"/>
      <sheetName val="товарка_факт_по_рег__тарифу3"/>
      <sheetName val="Анализ_товарки_по_рег__тарифу3"/>
      <sheetName val="Анализ_товарки_ОПП_рег__тарифу3"/>
      <sheetName val="P2_13"/>
      <sheetName val="Мониторинг__23"/>
      <sheetName val="группы_итого_1с3"/>
      <sheetName val="группы_рег_3"/>
      <sheetName val="группы_нерег_3"/>
      <sheetName val="группы_перерасчет_рег_3"/>
      <sheetName val="группы_перерасчет_нерег_3"/>
      <sheetName val="группы_итого_проверка3"/>
      <sheetName val="Бюджет_2010_ожид_3"/>
      <sheetName val="Ген__не_уч__ОРЭМ3"/>
      <sheetName val="шаблон_для_R33"/>
      <sheetName val="18_23"/>
      <sheetName val="17_13"/>
      <sheetName val="2_33"/>
      <sheetName val="21_33"/>
      <sheetName val="Форма_20_(1)3"/>
      <sheetName val="Форма_20_(2)3"/>
      <sheetName val="Форма_20_(3)3"/>
      <sheetName val="Форма_20_(4)3"/>
      <sheetName val="Форма_20_(5)3"/>
      <sheetName val="анализ_503"/>
      <sheetName val="анализ_513"/>
      <sheetName val="анализ_573"/>
      <sheetName val="анализ_623"/>
      <sheetName val="расшифровка_623"/>
      <sheetName val="76_5,513"/>
      <sheetName val="91_2,513"/>
      <sheetName val="расх__из_приб__фев_20103"/>
      <sheetName val="инвест_прогр3"/>
      <sheetName val="сч_60_услуги_СЭ3"/>
      <sheetName val="БР_продажа_3"/>
      <sheetName val="КЗ_60_13"/>
      <sheetName val="КЗ_76_53"/>
      <sheetName val="авансы_выданные_60_23"/>
      <sheetName val="_анализ__703"/>
      <sheetName val="68_1_ПОДОХОДНЫЙ3"/>
      <sheetName val="68_2_НДС3"/>
      <sheetName val="68_4_налог_на_ПРИБЫЛЬ3"/>
      <sheetName val="68_4_1__платежи_в_бюджет3"/>
      <sheetName val="68_4_2_начисление__налога_ПРИБ3"/>
      <sheetName val="68_8_ИМУЩЕСТВО3"/>
      <sheetName val="68_10_ОКР_СРЕДА3"/>
      <sheetName val="68_11_ТРАНСПОРТ3"/>
      <sheetName val="68_12_ЗЕМЛЯ3"/>
      <sheetName val="68_14_ГОСПОШЛИНА3"/>
      <sheetName val="Анализ_973"/>
      <sheetName val="69_1_СОЦ_СТРАХ3"/>
      <sheetName val="69_2_ПФ3"/>
      <sheetName val="69_3_МЕД_СТРАХ_3"/>
      <sheetName val="69_11_ТРАВМАТИЗМ3"/>
      <sheetName val="58_1_АКЦИИ_СГЭС3"/>
      <sheetName val="58_2_ВЕКСЕЛЯ3"/>
      <sheetName val="58_3_ЗАЙМЫ3"/>
      <sheetName val="58_2_91_1_ВЕКСЕЛЯ3"/>
      <sheetName val="91_2_58_2_ВЕКСЕЛЯ3"/>
      <sheetName val="анализ_сч_753"/>
      <sheetName val="план_счетов3"/>
      <sheetName val="Лист1_(2)3"/>
      <sheetName val="Электроэн_4кв3"/>
      <sheetName val="Вода_4кв3"/>
      <sheetName val="Тепло_4кв3"/>
      <sheetName val="ДПН_внутр3"/>
      <sheetName val="ДПН_АРМ3"/>
      <sheetName val="P2_22"/>
      <sheetName val="14б_ДПН_отчет2"/>
      <sheetName val="16а_Сводный_анализ2"/>
      <sheetName val="Таб1_12"/>
      <sheetName val="ПС_110_кВ_№13_А2"/>
      <sheetName val="Ф-1_(для_АО-энерго)2"/>
      <sheetName val="Ф-2_(для_АО-энерго)2"/>
      <sheetName val="Расчёт_НВВ_по_RAB2"/>
      <sheetName val="ТО_20162"/>
      <sheetName val="СВОД_БДДС2"/>
      <sheetName val="2__Баланс2"/>
      <sheetName val="3__БДДС2"/>
      <sheetName val="Бюджет_15_поквартально_2"/>
      <sheetName val="Бюджет_01_152"/>
      <sheetName val="ПФ_01_152"/>
      <sheetName val="ПД_01_152"/>
      <sheetName val="Бюджет_02_152"/>
      <sheetName val="ПФ_02_152"/>
      <sheetName val="ПД_02_152"/>
      <sheetName val="Бюджет_03_152"/>
      <sheetName val="ПФ_03_152"/>
      <sheetName val="ПД_03_152"/>
      <sheetName val="Бюджет_1кв__152"/>
      <sheetName val="ПФ_1кв__152"/>
      <sheetName val="ПД_1кв__152"/>
      <sheetName val="Бюджет_04_152"/>
      <sheetName val="ПФ_04_152"/>
      <sheetName val="ПД_04_152"/>
      <sheetName val="Бюджет_05_152"/>
      <sheetName val="ПФ_05_152"/>
      <sheetName val="ПД_05_152"/>
      <sheetName val="Бюджет_06_152"/>
      <sheetName val="ПФ_06_152"/>
      <sheetName val="ПД_06_152"/>
      <sheetName val="Бюджет_2кв__152"/>
      <sheetName val="ПФ_2кв__152"/>
      <sheetName val="ПД_2кв__152"/>
      <sheetName val="Бюджет_6мес__152"/>
      <sheetName val="ПФ_6мес__152"/>
      <sheetName val="ТюмТПО_2"/>
      <sheetName val="ЮжТПО_2"/>
      <sheetName val="ПС_-_Действующие2"/>
      <sheetName val="ПД_6мес__152"/>
      <sheetName val="Бюджет_07_152"/>
      <sheetName val="ПФ_07_152"/>
      <sheetName val="ПД_07_152"/>
      <sheetName val="Бюджет_08_152"/>
      <sheetName val="ПФ_08_152"/>
      <sheetName val="ПД_08_152"/>
      <sheetName val="Бюджет_09_152"/>
      <sheetName val="ПФ_09_152"/>
      <sheetName val="ПД_09_152"/>
      <sheetName val="Бюджет_3кв__152"/>
      <sheetName val="Список_дефектов2"/>
      <sheetName val="ПФ_3кв__152"/>
      <sheetName val="ПД_3кв__152"/>
      <sheetName val="Бюджет_9мес__152"/>
      <sheetName val="ПФ_9мес__152"/>
      <sheetName val="ПД_9мес__152"/>
      <sheetName val="Бюджет_10_152"/>
      <sheetName val="ПФ_10_152"/>
      <sheetName val="ПД_10_152"/>
      <sheetName val="Бюджет_11_152"/>
      <sheetName val="ПФ_11_152"/>
      <sheetName val="ПД_11_152"/>
      <sheetName val="Бюджет_12_152"/>
      <sheetName val="ПФ_12_152"/>
      <sheetName val="ПД_12_152"/>
      <sheetName val="Бюджет_4кв__152"/>
      <sheetName val="ПФ_4кв__152"/>
      <sheetName val="ПД_4кв__152"/>
      <sheetName val="Производство_электроэнергии2"/>
      <sheetName val="Т19_12"/>
      <sheetName val="Сценарные_условия2"/>
      <sheetName val="Содержание_-_расшир_формат2"/>
      <sheetName val="Содержание_-_агрегир__формат2"/>
      <sheetName val="1_Общие_сведения2"/>
      <sheetName val="2_Оценочные_показатели2"/>
      <sheetName val="9_ОФР2"/>
      <sheetName val="3_Программа_реализации2"/>
      <sheetName val="4_Баланс_эм2"/>
      <sheetName val="5_Производство2"/>
      <sheetName val="6_Топливо2"/>
      <sheetName val="7_ИПР2"/>
      <sheetName val="8_Затраты_на_персонал2"/>
      <sheetName val="10_1__Смета_затрат2"/>
      <sheetName val="10_2__Прочие_ДиР2"/>
      <sheetName val="11__БДР2"/>
      <sheetName val="12_БДДС_(ДПН)2"/>
      <sheetName val="13_Прогнозный_баланс2"/>
      <sheetName val="14_ПУЭ2"/>
      <sheetName val="ОР_новая_методика_22"/>
      <sheetName val="ОР_новая_методика2"/>
      <sheetName val="_O???2"/>
      <sheetName val="_O2"/>
      <sheetName val="_O?2"/>
      <sheetName val="1_3_Расчет_НВВ_по_RAB_(2022)2"/>
      <sheetName val="1_7_Баланс_ээ2"/>
      <sheetName val="прил_11"/>
      <sheetName val="реализация_СВОД4"/>
      <sheetName val="реализация_нерег4"/>
      <sheetName val="реализация_рег4"/>
      <sheetName val="расчет_смешанного_тарифа4"/>
      <sheetName val="товарка_население4"/>
      <sheetName val="товарка_исх4"/>
      <sheetName val="смешанный_тариф_рег4"/>
      <sheetName val="товарка_рег4"/>
      <sheetName val="смешанный_тариф_нерег4"/>
      <sheetName val="товарка_нерег4"/>
      <sheetName val="смешанный_тариф_итого4"/>
      <sheetName val="товарка_итого4"/>
      <sheetName val="1_1_1_1_(товарка_исх_)4"/>
      <sheetName val="1_1_1_1_(товарка_рег)4"/>
      <sheetName val="1_1_1_1_(товарка_нерег)4"/>
      <sheetName val="1_1_1_1_(товарка_итого)4"/>
      <sheetName val="1_1_1_1_(товарка_горсети_исх_)4"/>
      <sheetName val="1_1_1_1_(товарка_горсети_рег)4"/>
      <sheetName val="1_1_1_1_(товарка_горсети_нерег4"/>
      <sheetName val="1_1_1_1_(товарка_горсети_итого4"/>
      <sheetName val="товарка_отрасли4"/>
      <sheetName val="товарка_группы4"/>
      <sheetName val="товарка_горсети4"/>
      <sheetName val="Анализ_по_товарке4"/>
      <sheetName val="Анализ_по_товарке_(ОПП)4"/>
      <sheetName val="Анализ_по_реализации4"/>
      <sheetName val="товарка_факт_по_рег__тарифу4"/>
      <sheetName val="Анализ_товарки_по_рег__тарифу4"/>
      <sheetName val="Анализ_товарки_ОПП_рег__тарифу4"/>
      <sheetName val="P2_14"/>
      <sheetName val="Мониторинг__24"/>
      <sheetName val="группы_итого_1с4"/>
      <sheetName val="группы_рег_4"/>
      <sheetName val="группы_нерег_4"/>
      <sheetName val="группы_перерасчет_рег_4"/>
      <sheetName val="группы_перерасчет_нерег_4"/>
      <sheetName val="группы_итого_проверка4"/>
      <sheetName val="Бюджет_2010_ожид_4"/>
      <sheetName val="Ген__не_уч__ОРЭМ4"/>
      <sheetName val="шаблон_для_R34"/>
      <sheetName val="Форма_20_(1)4"/>
      <sheetName val="Форма_20_(2)4"/>
      <sheetName val="Форма_20_(3)4"/>
      <sheetName val="Форма_20_(4)4"/>
      <sheetName val="Форма_20_(5)4"/>
      <sheetName val="18_24"/>
      <sheetName val="17_14"/>
      <sheetName val="2_34"/>
      <sheetName val="21_34"/>
      <sheetName val="анализ_504"/>
      <sheetName val="анализ_514"/>
      <sheetName val="анализ_574"/>
      <sheetName val="анализ_624"/>
      <sheetName val="расшифровка_624"/>
      <sheetName val="76_5,514"/>
      <sheetName val="91_2,514"/>
      <sheetName val="расх__из_приб__фев_20104"/>
      <sheetName val="инвест_прогр4"/>
      <sheetName val="сч_60_услуги_СЭ4"/>
      <sheetName val="БР_продажа_4"/>
      <sheetName val="КЗ_60_14"/>
      <sheetName val="КЗ_76_54"/>
      <sheetName val="авансы_выданные_60_24"/>
      <sheetName val="_анализ__704"/>
      <sheetName val="68_1_ПОДОХОДНЫЙ4"/>
      <sheetName val="68_2_НДС4"/>
      <sheetName val="68_4_налог_на_ПРИБЫЛЬ4"/>
      <sheetName val="68_4_1__платежи_в_бюджет4"/>
      <sheetName val="68_4_2_начисление__налога_ПРИБ4"/>
      <sheetName val="68_8_ИМУЩЕСТВО4"/>
      <sheetName val="68_10_ОКР_СРЕДА4"/>
      <sheetName val="68_11_ТРАНСПОРТ4"/>
      <sheetName val="68_12_ЗЕМЛЯ4"/>
      <sheetName val="68_14_ГОСПОШЛИНА4"/>
      <sheetName val="Анализ_974"/>
      <sheetName val="69_1_СОЦ_СТРАХ4"/>
      <sheetName val="69_2_ПФ4"/>
      <sheetName val="69_3_МЕД_СТРАХ_4"/>
      <sheetName val="69_11_ТРАВМАТИЗМ4"/>
      <sheetName val="58_1_АКЦИИ_СГЭС4"/>
      <sheetName val="58_2_ВЕКСЕЛЯ4"/>
      <sheetName val="58_3_ЗАЙМЫ4"/>
      <sheetName val="58_2_91_1_ВЕКСЕЛЯ4"/>
      <sheetName val="91_2_58_2_ВЕКСЕЛЯ4"/>
      <sheetName val="анализ_сч_754"/>
      <sheetName val="план_счетов4"/>
      <sheetName val="Лист1_(2)4"/>
      <sheetName val="Электроэн_4кв4"/>
      <sheetName val="Вода_4кв4"/>
      <sheetName val="Тепло_4кв4"/>
      <sheetName val="ДПН_внутр4"/>
      <sheetName val="ДПН_АРМ4"/>
      <sheetName val="P2_23"/>
      <sheetName val="14б_ДПН_отчет3"/>
      <sheetName val="16а_Сводный_анализ3"/>
      <sheetName val="Таб1_13"/>
      <sheetName val="ПС_110_кВ_№13_А3"/>
      <sheetName val="Ф-1_(для_АО-энерго)3"/>
      <sheetName val="Ф-2_(для_АО-энерго)3"/>
      <sheetName val="Расчёт_НВВ_по_RAB3"/>
      <sheetName val="СВОД_БДДС3"/>
      <sheetName val="2__Баланс3"/>
      <sheetName val="3__БДДС3"/>
      <sheetName val="Бюджет_15_поквартально_3"/>
      <sheetName val="Бюджет_01_153"/>
      <sheetName val="ПФ_01_153"/>
      <sheetName val="ПД_01_153"/>
      <sheetName val="Бюджет_02_153"/>
      <sheetName val="ПФ_02_153"/>
      <sheetName val="ПД_02_153"/>
      <sheetName val="Бюджет_03_153"/>
      <sheetName val="ПФ_03_153"/>
      <sheetName val="ПД_03_153"/>
      <sheetName val="Бюджет_1кв__153"/>
      <sheetName val="ПФ_1кв__153"/>
      <sheetName val="ПД_1кв__153"/>
      <sheetName val="Бюджет_04_153"/>
      <sheetName val="ПФ_04_153"/>
      <sheetName val="ПД_04_153"/>
      <sheetName val="Бюджет_05_153"/>
      <sheetName val="ПФ_05_153"/>
      <sheetName val="ПД_05_153"/>
      <sheetName val="Бюджет_06_153"/>
      <sheetName val="ПФ_06_153"/>
      <sheetName val="ПД_06_153"/>
      <sheetName val="Бюджет_2кв__153"/>
      <sheetName val="ПФ_2кв__153"/>
      <sheetName val="ПД_2кв__153"/>
      <sheetName val="Бюджет_6мес__153"/>
      <sheetName val="ПФ_6мес__153"/>
      <sheetName val="ТюмТПО_3"/>
      <sheetName val="ЮжТПО_3"/>
      <sheetName val="ПС_-_Действующие3"/>
      <sheetName val="ПД_6мес__153"/>
      <sheetName val="Бюджет_07_153"/>
      <sheetName val="ПФ_07_153"/>
      <sheetName val="ПД_07_153"/>
      <sheetName val="Бюджет_08_153"/>
      <sheetName val="ПФ_08_153"/>
      <sheetName val="ПД_08_153"/>
      <sheetName val="Бюджет_09_153"/>
      <sheetName val="ПФ_09_153"/>
      <sheetName val="ПД_09_153"/>
      <sheetName val="Бюджет_3кв__153"/>
      <sheetName val="Список_дефектов3"/>
      <sheetName val="ПФ_3кв__153"/>
      <sheetName val="ПД_3кв__153"/>
      <sheetName val="Бюджет_9мес__153"/>
      <sheetName val="ПФ_9мес__153"/>
      <sheetName val="ПД_9мес__153"/>
      <sheetName val="Бюджет_10_153"/>
      <sheetName val="ПФ_10_153"/>
      <sheetName val="ПД_10_153"/>
      <sheetName val="Бюджет_11_153"/>
      <sheetName val="ПФ_11_153"/>
      <sheetName val="ПД_11_153"/>
      <sheetName val="Бюджет_12_153"/>
      <sheetName val="ПФ_12_153"/>
      <sheetName val="ПД_12_153"/>
      <sheetName val="Бюджет_4кв__153"/>
      <sheetName val="ПФ_4кв__153"/>
      <sheetName val="ПД_4кв__153"/>
      <sheetName val="ТО_20163"/>
      <sheetName val="Производство_электроэнергии3"/>
      <sheetName val="Т19_13"/>
      <sheetName val="Сценарные_условия3"/>
      <sheetName val="Содержание_-_расшир_формат3"/>
      <sheetName val="Содержание_-_агрегир__формат3"/>
      <sheetName val="1_Общие_сведения3"/>
      <sheetName val="2_Оценочные_показатели3"/>
      <sheetName val="9_ОФР3"/>
      <sheetName val="3_Программа_реализации3"/>
      <sheetName val="4_Баланс_эм3"/>
      <sheetName val="5_Производство3"/>
      <sheetName val="6_Топливо3"/>
      <sheetName val="7_ИПР3"/>
      <sheetName val="8_Затраты_на_персонал3"/>
      <sheetName val="10_1__Смета_затрат3"/>
      <sheetName val="10_2__Прочие_ДиР3"/>
      <sheetName val="11__БДР3"/>
      <sheetName val="12_БДДС_(ДПН)3"/>
      <sheetName val="13_Прогнозный_баланс3"/>
      <sheetName val="14_ПУЭ3"/>
      <sheetName val="ОР_новая_методика_23"/>
      <sheetName val="ОР_новая_методика3"/>
      <sheetName val="_O???3"/>
      <sheetName val="_O3"/>
      <sheetName val="_O?3"/>
      <sheetName val="1_3_Расчет_НВВ_по_RAB_(2022)3"/>
      <sheetName val="1_7_Баланс_ээ3"/>
      <sheetName val="прил_12"/>
      <sheetName val="_O___1"/>
      <sheetName val="_O_1"/>
      <sheetName val="0_11"/>
      <sheetName val="24_11"/>
      <sheetName val="6_11"/>
      <sheetName val="Page_21"/>
      <sheetName val="Служебный_лист1"/>
      <sheetName val="на_1_тут1"/>
      <sheetName val="ESTI_1"/>
      <sheetName val="main_gate_house1"/>
      <sheetName val="см-2_шатурс_сети__проект_работ1"/>
      <sheetName val="Расчет_НВВ_общий1"/>
      <sheetName val="group_structure1"/>
      <sheetName val="income_statement1"/>
      <sheetName val="Форма_сетевой_график_ЭРСБ1"/>
      <sheetName val="B_inputs1"/>
      <sheetName val="тариф_Бежецк1"/>
      <sheetName val="Лимит_по_протоколам1"/>
      <sheetName val="Для_лимита_20161"/>
      <sheetName val="Для_лимита_2016_(И)1"/>
      <sheetName val="Валдай_20131"/>
      <sheetName val="Вер-Д__20131"/>
      <sheetName val="Вол-Д_20131"/>
      <sheetName val="Вол-О_20131"/>
      <sheetName val="Вологда_20131"/>
      <sheetName val="М_20131"/>
      <sheetName val="Пр_20131"/>
      <sheetName val="Чер_20131"/>
      <sheetName val="Упр_20131"/>
      <sheetName val="СПБ_20131"/>
      <sheetName val="Валдай_20141"/>
      <sheetName val="Вер-Д_20141"/>
      <sheetName val="Вол-Д_20141"/>
      <sheetName val="Вол-О_20141"/>
      <sheetName val="Вологда_20141"/>
      <sheetName val="М_20141"/>
      <sheetName val="Пр_20141"/>
      <sheetName val="Чер_20141"/>
      <sheetName val="Упр_20141"/>
      <sheetName val="СПБ_20141"/>
      <sheetName val="Валдай_20151"/>
      <sheetName val="Вер-Д_20151"/>
      <sheetName val="Вол-Д_20151"/>
      <sheetName val="Вол-О_20151"/>
      <sheetName val="Вологда_20151"/>
      <sheetName val="М_20151"/>
      <sheetName val="Пр_20151"/>
      <sheetName val="Чер_20151"/>
      <sheetName val="Упр_20151"/>
      <sheetName val="СПБ_20151"/>
      <sheetName val="РЕЗЕРВ_(c_эрками)1"/>
      <sheetName val="СПБ_1"/>
      <sheetName val="реализация_СВОД5"/>
      <sheetName val="реализация_нерег5"/>
      <sheetName val="реализация_рег5"/>
      <sheetName val="расчет_смешанного_тарифа5"/>
      <sheetName val="товарка_население5"/>
      <sheetName val="товарка_исх5"/>
      <sheetName val="смешанный_тариф_рег5"/>
      <sheetName val="товарка_рег5"/>
      <sheetName val="смешанный_тариф_нерег5"/>
      <sheetName val="товарка_нерег5"/>
      <sheetName val="смешанный_тариф_итого5"/>
      <sheetName val="товарка_итого5"/>
      <sheetName val="1_1_1_1_(товарка_исх_)5"/>
      <sheetName val="1_1_1_1_(товарка_рег)5"/>
      <sheetName val="1_1_1_1_(товарка_нерег)5"/>
      <sheetName val="1_1_1_1_(товарка_итого)5"/>
      <sheetName val="1_1_1_1_(товарка_горсети_исх_)5"/>
      <sheetName val="1_1_1_1_(товарка_горсети_рег)5"/>
      <sheetName val="1_1_1_1_(товарка_горсети_нерег5"/>
      <sheetName val="1_1_1_1_(товарка_горсети_итого5"/>
      <sheetName val="товарка_отрасли5"/>
      <sheetName val="товарка_группы5"/>
      <sheetName val="товарка_горсети5"/>
      <sheetName val="Анализ_по_товарке5"/>
      <sheetName val="Анализ_по_товарке_(ОПП)5"/>
      <sheetName val="Анализ_по_реализации5"/>
      <sheetName val="товарка_факт_по_рег__тарифу5"/>
      <sheetName val="Анализ_товарки_по_рег__тарифу5"/>
      <sheetName val="Анализ_товарки_ОПП_рег__тарифу5"/>
      <sheetName val="P2_15"/>
      <sheetName val="Мониторинг__25"/>
      <sheetName val="группы_итого_1с5"/>
      <sheetName val="группы_рег_5"/>
      <sheetName val="группы_нерег_5"/>
      <sheetName val="группы_перерасчет_рег_5"/>
      <sheetName val="группы_перерасчет_нерег_5"/>
      <sheetName val="группы_итого_проверка5"/>
      <sheetName val="Бюджет_2010_ожид_5"/>
      <sheetName val="Ген__не_уч__ОРЭМ5"/>
      <sheetName val="шаблон_для_R35"/>
      <sheetName val="Форма_20_(1)5"/>
      <sheetName val="Форма_20_(2)5"/>
      <sheetName val="Форма_20_(3)5"/>
      <sheetName val="Форма_20_(4)5"/>
      <sheetName val="Форма_20_(5)5"/>
      <sheetName val="18_25"/>
      <sheetName val="17_15"/>
      <sheetName val="2_35"/>
      <sheetName val="21_35"/>
      <sheetName val="анализ_505"/>
      <sheetName val="анализ_515"/>
      <sheetName val="анализ_575"/>
      <sheetName val="анализ_625"/>
      <sheetName val="расшифровка_625"/>
      <sheetName val="76_5,515"/>
      <sheetName val="91_2,515"/>
      <sheetName val="расх__из_приб__фев_20105"/>
      <sheetName val="инвест_прогр5"/>
      <sheetName val="сч_60_услуги_СЭ5"/>
      <sheetName val="БР_продажа_5"/>
      <sheetName val="КЗ_60_15"/>
      <sheetName val="КЗ_76_55"/>
      <sheetName val="авансы_выданные_60_25"/>
      <sheetName val="_анализ__705"/>
      <sheetName val="68_1_ПОДОХОДНЫЙ5"/>
      <sheetName val="68_2_НДС5"/>
      <sheetName val="68_4_налог_на_ПРИБЫЛЬ5"/>
      <sheetName val="68_4_1__платежи_в_бюджет5"/>
      <sheetName val="68_4_2_начисление__налога_ПРИБ5"/>
      <sheetName val="68_8_ИМУЩЕСТВО5"/>
      <sheetName val="68_10_ОКР_СРЕДА5"/>
      <sheetName val="68_11_ТРАНСПОРТ5"/>
      <sheetName val="68_12_ЗЕМЛЯ5"/>
      <sheetName val="68_14_ГОСПОШЛИНА5"/>
      <sheetName val="Анализ_975"/>
      <sheetName val="69_1_СОЦ_СТРАХ5"/>
      <sheetName val="69_2_ПФ5"/>
      <sheetName val="69_3_МЕД_СТРАХ_5"/>
      <sheetName val="69_11_ТРАВМАТИЗМ5"/>
      <sheetName val="58_1_АКЦИИ_СГЭС5"/>
      <sheetName val="58_2_ВЕКСЕЛЯ5"/>
      <sheetName val="58_3_ЗАЙМЫ5"/>
      <sheetName val="58_2_91_1_ВЕКСЕЛЯ5"/>
      <sheetName val="91_2_58_2_ВЕКСЕЛЯ5"/>
      <sheetName val="анализ_сч_755"/>
      <sheetName val="план_счетов5"/>
      <sheetName val="Лист1_(2)5"/>
      <sheetName val="Электроэн_4кв5"/>
      <sheetName val="Вода_4кв5"/>
      <sheetName val="Тепло_4кв5"/>
      <sheetName val="ДПН_внутр5"/>
      <sheetName val="ДПН_АРМ5"/>
      <sheetName val="P2_24"/>
      <sheetName val="14б_ДПН_отчет4"/>
      <sheetName val="16а_Сводный_анализ4"/>
      <sheetName val="Таб1_14"/>
      <sheetName val="ПС_110_кВ_№13_А4"/>
      <sheetName val="Ф-1_(для_АО-энерго)4"/>
      <sheetName val="Ф-2_(для_АО-энерго)4"/>
      <sheetName val="Расчёт_НВВ_по_RAB4"/>
      <sheetName val="СВОД_БДДС4"/>
      <sheetName val="2__Баланс4"/>
      <sheetName val="3__БДДС4"/>
      <sheetName val="Бюджет_15_поквартально_4"/>
      <sheetName val="Бюджет_01_154"/>
      <sheetName val="ПФ_01_154"/>
      <sheetName val="ПД_01_154"/>
      <sheetName val="Бюджет_02_154"/>
      <sheetName val="ПФ_02_154"/>
      <sheetName val="ПД_02_154"/>
      <sheetName val="Бюджет_03_154"/>
      <sheetName val="ПФ_03_154"/>
      <sheetName val="ПД_03_154"/>
      <sheetName val="Бюджет_1кв__154"/>
      <sheetName val="ПФ_1кв__154"/>
      <sheetName val="ПД_1кв__154"/>
      <sheetName val="Бюджет_04_154"/>
      <sheetName val="ПФ_04_154"/>
      <sheetName val="ПД_04_154"/>
      <sheetName val="Бюджет_05_154"/>
      <sheetName val="ПФ_05_154"/>
      <sheetName val="ПД_05_154"/>
      <sheetName val="Бюджет_06_154"/>
      <sheetName val="ПФ_06_154"/>
      <sheetName val="ПД_06_154"/>
      <sheetName val="Бюджет_2кв__154"/>
      <sheetName val="ПФ_2кв__154"/>
      <sheetName val="ПД_2кв__154"/>
      <sheetName val="Бюджет_6мес__154"/>
      <sheetName val="ПФ_6мес__154"/>
      <sheetName val="ТюмТПО_4"/>
      <sheetName val="ЮжТПО_4"/>
      <sheetName val="ПС_-_Действующие4"/>
      <sheetName val="ПД_6мес__154"/>
      <sheetName val="Бюджет_07_154"/>
      <sheetName val="ПФ_07_154"/>
      <sheetName val="ПД_07_154"/>
      <sheetName val="Бюджет_08_154"/>
      <sheetName val="ПФ_08_154"/>
      <sheetName val="ПД_08_154"/>
      <sheetName val="Бюджет_09_154"/>
      <sheetName val="ПФ_09_154"/>
      <sheetName val="ПД_09_154"/>
      <sheetName val="Бюджет_3кв__154"/>
      <sheetName val="Список_дефектов4"/>
      <sheetName val="ПФ_3кв__154"/>
      <sheetName val="ПД_3кв__154"/>
      <sheetName val="Бюджет_9мес__154"/>
      <sheetName val="ПФ_9мес__154"/>
      <sheetName val="ПД_9мес__154"/>
      <sheetName val="Бюджет_10_154"/>
      <sheetName val="ПФ_10_154"/>
      <sheetName val="ПД_10_154"/>
      <sheetName val="Бюджет_11_154"/>
      <sheetName val="ПФ_11_154"/>
      <sheetName val="ПД_11_154"/>
      <sheetName val="Бюджет_12_154"/>
      <sheetName val="ПФ_12_154"/>
      <sheetName val="ПД_12_154"/>
      <sheetName val="Бюджет_4кв__154"/>
      <sheetName val="ПФ_4кв__154"/>
      <sheetName val="ПД_4кв__154"/>
      <sheetName val="ТО_20164"/>
      <sheetName val="Производство_электроэнергии4"/>
      <sheetName val="Т19_14"/>
      <sheetName val="Сценарные_условия4"/>
      <sheetName val="Содержание_-_расшир_формат4"/>
      <sheetName val="Содержание_-_агрегир__формат4"/>
      <sheetName val="1_Общие_сведения4"/>
      <sheetName val="2_Оценочные_показатели4"/>
      <sheetName val="9_ОФР4"/>
      <sheetName val="3_Программа_реализации4"/>
      <sheetName val="4_Баланс_эм4"/>
      <sheetName val="5_Производство4"/>
      <sheetName val="6_Топливо4"/>
      <sheetName val="7_ИПР4"/>
      <sheetName val="8_Затраты_на_персонал4"/>
      <sheetName val="10_1__Смета_затрат4"/>
      <sheetName val="10_2__Прочие_ДиР4"/>
      <sheetName val="11__БДР4"/>
      <sheetName val="12_БДДС_(ДПН)4"/>
      <sheetName val="13_Прогнозный_баланс4"/>
      <sheetName val="14_ПУЭ4"/>
      <sheetName val="ОР_новая_методика_24"/>
      <sheetName val="ОР_новая_методика4"/>
      <sheetName val="_O???4"/>
      <sheetName val="_O4"/>
      <sheetName val="_O?4"/>
      <sheetName val="1_3_Расчет_НВВ_по_RAB_(2022)4"/>
      <sheetName val="1_7_Баланс_ээ4"/>
      <sheetName val="прил_13"/>
      <sheetName val="_O___2"/>
      <sheetName val="_O_2"/>
      <sheetName val="0_12"/>
      <sheetName val="24_12"/>
      <sheetName val="6_12"/>
      <sheetName val="Page_22"/>
      <sheetName val="Служебный_лист2"/>
      <sheetName val="на_1_тут2"/>
      <sheetName val="ESTI_2"/>
      <sheetName val="main_gate_house2"/>
      <sheetName val="см-2_шатурс_сети__проект_работ2"/>
      <sheetName val="Расчет_НВВ_общий2"/>
      <sheetName val="group_structure2"/>
      <sheetName val="income_statement2"/>
      <sheetName val="Форма_сетевой_график_ЭРСБ2"/>
      <sheetName val="B_inputs2"/>
      <sheetName val="тариф_Бежецк2"/>
      <sheetName val="Лимит_по_протоколам2"/>
      <sheetName val="Для_лимита_20162"/>
      <sheetName val="Для_лимита_2016_(И)2"/>
      <sheetName val="Валдай_20132"/>
      <sheetName val="Вер-Д__20132"/>
      <sheetName val="Вол-Д_20132"/>
      <sheetName val="Вол-О_20132"/>
      <sheetName val="Вологда_20132"/>
      <sheetName val="М_20132"/>
      <sheetName val="Пр_20132"/>
      <sheetName val="Чер_20132"/>
      <sheetName val="Упр_20132"/>
      <sheetName val="СПБ_20132"/>
      <sheetName val="Валдай_20142"/>
      <sheetName val="Вер-Д_20142"/>
      <sheetName val="Вол-Д_20142"/>
      <sheetName val="Вол-О_20142"/>
      <sheetName val="Вологда_20142"/>
      <sheetName val="М_20142"/>
      <sheetName val="Пр_20142"/>
      <sheetName val="Чер_20142"/>
      <sheetName val="Упр_20142"/>
      <sheetName val="СПБ_20142"/>
      <sheetName val="Валдай_20152"/>
      <sheetName val="Вер-Д_20152"/>
      <sheetName val="Вол-Д_20152"/>
      <sheetName val="Вол-О_20152"/>
      <sheetName val="Вологда_20152"/>
      <sheetName val="М_20152"/>
      <sheetName val="Пр_20152"/>
      <sheetName val="Чер_20152"/>
      <sheetName val="Упр_20152"/>
      <sheetName val="СПБ_20152"/>
      <sheetName val="РЕЗЕРВ_(c_эрками)2"/>
      <sheetName val="СПБ_2"/>
      <sheetName val="реализация_СВОД6"/>
      <sheetName val="реализация_нерег6"/>
      <sheetName val="реализация_рег6"/>
      <sheetName val="расчет_смешанного_тарифа6"/>
      <sheetName val="товарка_население6"/>
      <sheetName val="товарка_исх6"/>
      <sheetName val="смешанный_тариф_рег6"/>
      <sheetName val="товарка_рег6"/>
      <sheetName val="смешанный_тариф_нерег6"/>
      <sheetName val="товарка_нерег6"/>
      <sheetName val="смешанный_тариф_итого6"/>
      <sheetName val="товарка_итого6"/>
      <sheetName val="1_1_1_1_(товарка_исх_)6"/>
      <sheetName val="1_1_1_1_(товарка_рег)6"/>
      <sheetName val="1_1_1_1_(товарка_нерег)6"/>
      <sheetName val="1_1_1_1_(товарка_итого)6"/>
      <sheetName val="1_1_1_1_(товарка_горсети_исх_)6"/>
      <sheetName val="1_1_1_1_(товарка_горсети_рег)6"/>
      <sheetName val="1_1_1_1_(товарка_горсети_нерег6"/>
      <sheetName val="1_1_1_1_(товарка_горсети_итого6"/>
      <sheetName val="товарка_отрасли6"/>
      <sheetName val="товарка_группы6"/>
      <sheetName val="товарка_горсети6"/>
      <sheetName val="Анализ_по_товарке6"/>
      <sheetName val="Анализ_по_товарке_(ОПП)6"/>
      <sheetName val="Анализ_по_реализации6"/>
      <sheetName val="товарка_факт_по_рег__тарифу6"/>
      <sheetName val="Анализ_товарки_по_рег__тарифу6"/>
      <sheetName val="Анализ_товарки_ОПП_рег__тарифу6"/>
      <sheetName val="P2_16"/>
      <sheetName val="Мониторинг__26"/>
      <sheetName val="группы_итого_1с6"/>
      <sheetName val="группы_рег_6"/>
      <sheetName val="группы_нерег_6"/>
      <sheetName val="группы_перерасчет_рег_6"/>
      <sheetName val="группы_перерасчет_нерег_6"/>
      <sheetName val="группы_итого_проверка6"/>
      <sheetName val="Бюджет_2010_ожид_6"/>
      <sheetName val="Ген__не_уч__ОРЭМ6"/>
      <sheetName val="шаблон_для_R36"/>
      <sheetName val="Форма_20_(1)6"/>
      <sheetName val="Форма_20_(2)6"/>
      <sheetName val="Форма_20_(3)6"/>
      <sheetName val="Форма_20_(4)6"/>
      <sheetName val="Форма_20_(5)6"/>
      <sheetName val="18_26"/>
      <sheetName val="17_16"/>
      <sheetName val="2_36"/>
      <sheetName val="21_36"/>
      <sheetName val="анализ_506"/>
      <sheetName val="анализ_516"/>
      <sheetName val="анализ_576"/>
      <sheetName val="анализ_626"/>
      <sheetName val="расшифровка_626"/>
      <sheetName val="76_5,516"/>
      <sheetName val="91_2,516"/>
      <sheetName val="расх__из_приб__фев_20106"/>
      <sheetName val="инвест_прогр6"/>
      <sheetName val="сч_60_услуги_СЭ6"/>
      <sheetName val="БР_продажа_6"/>
      <sheetName val="КЗ_60_16"/>
      <sheetName val="КЗ_76_56"/>
      <sheetName val="авансы_выданные_60_26"/>
      <sheetName val="_анализ__706"/>
      <sheetName val="68_1_ПОДОХОДНЫЙ6"/>
      <sheetName val="68_2_НДС6"/>
      <sheetName val="68_4_налог_на_ПРИБЫЛЬ6"/>
      <sheetName val="68_4_1__платежи_в_бюджет6"/>
      <sheetName val="68_4_2_начисление__налога_ПРИБ6"/>
      <sheetName val="68_8_ИМУЩЕСТВО6"/>
      <sheetName val="68_10_ОКР_СРЕДА6"/>
      <sheetName val="68_11_ТРАНСПОРТ6"/>
      <sheetName val="68_12_ЗЕМЛЯ6"/>
      <sheetName val="68_14_ГОСПОШЛИНА6"/>
      <sheetName val="Анализ_976"/>
      <sheetName val="69_1_СОЦ_СТРАХ6"/>
      <sheetName val="69_2_ПФ6"/>
      <sheetName val="69_3_МЕД_СТРАХ_6"/>
      <sheetName val="69_11_ТРАВМАТИЗМ6"/>
      <sheetName val="58_1_АКЦИИ_СГЭС6"/>
      <sheetName val="58_2_ВЕКСЕЛЯ6"/>
      <sheetName val="58_3_ЗАЙМЫ6"/>
      <sheetName val="58_2_91_1_ВЕКСЕЛЯ6"/>
      <sheetName val="91_2_58_2_ВЕКСЕЛЯ6"/>
      <sheetName val="анализ_сч_756"/>
      <sheetName val="план_счетов6"/>
      <sheetName val="Лист1_(2)6"/>
      <sheetName val="Электроэн_4кв6"/>
      <sheetName val="Вода_4кв6"/>
      <sheetName val="Тепло_4кв6"/>
      <sheetName val="ДПН_внутр6"/>
      <sheetName val="ДПН_АРМ6"/>
      <sheetName val="P2_25"/>
      <sheetName val="14б_ДПН_отчет5"/>
      <sheetName val="16а_Сводный_анализ5"/>
      <sheetName val="Таб1_15"/>
      <sheetName val="ПС_110_кВ_№13_А5"/>
      <sheetName val="Ф-1_(для_АО-энерго)5"/>
      <sheetName val="Ф-2_(для_АО-энерго)5"/>
      <sheetName val="Расчёт_НВВ_по_RAB5"/>
      <sheetName val="СВОД_БДДС5"/>
      <sheetName val="2__Баланс5"/>
      <sheetName val="3__БДДС5"/>
      <sheetName val="Бюджет_15_поквартально_5"/>
      <sheetName val="Бюджет_01_155"/>
      <sheetName val="ПФ_01_155"/>
      <sheetName val="ПД_01_155"/>
      <sheetName val="Бюджет_02_155"/>
      <sheetName val="ПФ_02_155"/>
      <sheetName val="ПД_02_155"/>
      <sheetName val="Бюджет_03_155"/>
      <sheetName val="ПФ_03_155"/>
      <sheetName val="ПД_03_155"/>
      <sheetName val="Бюджет_1кв__155"/>
      <sheetName val="ПФ_1кв__155"/>
      <sheetName val="ПД_1кв__155"/>
      <sheetName val="Бюджет_04_155"/>
      <sheetName val="ПФ_04_155"/>
      <sheetName val="ПД_04_155"/>
      <sheetName val="Бюджет_05_155"/>
      <sheetName val="ПФ_05_155"/>
      <sheetName val="ПД_05_155"/>
      <sheetName val="Бюджет_06_155"/>
      <sheetName val="ПФ_06_155"/>
      <sheetName val="ПД_06_155"/>
      <sheetName val="Бюджет_2кв__155"/>
      <sheetName val="ПФ_2кв__155"/>
      <sheetName val="ПД_2кв__155"/>
      <sheetName val="Бюджет_6мес__155"/>
      <sheetName val="ПФ_6мес__155"/>
      <sheetName val="ТюмТПО_5"/>
      <sheetName val="ЮжТПО_5"/>
      <sheetName val="ПС_-_Действующие5"/>
      <sheetName val="ПД_6мес__155"/>
      <sheetName val="Бюджет_07_155"/>
      <sheetName val="ПФ_07_155"/>
      <sheetName val="ПД_07_155"/>
      <sheetName val="Бюджет_08_155"/>
      <sheetName val="ПФ_08_155"/>
      <sheetName val="ПД_08_155"/>
      <sheetName val="Бюджет_09_155"/>
      <sheetName val="ПФ_09_155"/>
      <sheetName val="ПД_09_155"/>
      <sheetName val="Бюджет_3кв__155"/>
      <sheetName val="Список_дефектов5"/>
      <sheetName val="ПФ_3кв__155"/>
      <sheetName val="ПД_3кв__155"/>
      <sheetName val="Бюджет_9мес__155"/>
      <sheetName val="ПФ_9мес__155"/>
      <sheetName val="ПД_9мес__155"/>
      <sheetName val="Бюджет_10_155"/>
      <sheetName val="ПФ_10_155"/>
      <sheetName val="ПД_10_155"/>
      <sheetName val="Бюджет_11_155"/>
      <sheetName val="ПФ_11_155"/>
      <sheetName val="ПД_11_155"/>
      <sheetName val="Бюджет_12_155"/>
      <sheetName val="ПФ_12_155"/>
      <sheetName val="ПД_12_155"/>
      <sheetName val="Бюджет_4кв__155"/>
      <sheetName val="ПФ_4кв__155"/>
      <sheetName val="ПД_4кв__155"/>
      <sheetName val="ТО_20165"/>
      <sheetName val="Производство_электроэнергии5"/>
      <sheetName val="Т19_15"/>
      <sheetName val="Сценарные_условия5"/>
      <sheetName val="Содержание_-_расшир_формат5"/>
      <sheetName val="Содержание_-_агрегир__формат5"/>
      <sheetName val="1_Общие_сведения5"/>
      <sheetName val="2_Оценочные_показатели5"/>
      <sheetName val="9_ОФР5"/>
      <sheetName val="3_Программа_реализации5"/>
      <sheetName val="4_Баланс_эм5"/>
      <sheetName val="5_Производство5"/>
      <sheetName val="6_Топливо5"/>
      <sheetName val="7_ИПР5"/>
      <sheetName val="8_Затраты_на_персонал5"/>
      <sheetName val="10_1__Смета_затрат5"/>
      <sheetName val="10_2__Прочие_ДиР5"/>
      <sheetName val="11__БДР5"/>
      <sheetName val="12_БДДС_(ДПН)5"/>
      <sheetName val="13_Прогнозный_баланс5"/>
      <sheetName val="14_ПУЭ5"/>
      <sheetName val="ОР_новая_методика_25"/>
      <sheetName val="ОР_новая_методика5"/>
      <sheetName val="_O???5"/>
      <sheetName val="_O5"/>
      <sheetName val="_O?5"/>
      <sheetName val="1_3_Расчет_НВВ_по_RAB_(2022)5"/>
      <sheetName val="1_7_Баланс_ээ5"/>
      <sheetName val="прил_14"/>
      <sheetName val="_O___3"/>
      <sheetName val="_O_3"/>
      <sheetName val="0_13"/>
      <sheetName val="24_13"/>
      <sheetName val="6_13"/>
      <sheetName val="Page_23"/>
      <sheetName val="Служебный_лист3"/>
      <sheetName val="на_1_тут3"/>
      <sheetName val="ESTI_3"/>
      <sheetName val="main_gate_house3"/>
      <sheetName val="см-2_шатурс_сети__проект_работ3"/>
      <sheetName val="Расчет_НВВ_общий3"/>
      <sheetName val="group_structure3"/>
      <sheetName val="income_statement3"/>
      <sheetName val="Форма_сетевой_график_ЭРСБ3"/>
      <sheetName val="B_inputs3"/>
      <sheetName val="тариф_Бежецк3"/>
      <sheetName val="Лимит_по_протоколам3"/>
      <sheetName val="Для_лимита_20163"/>
      <sheetName val="Для_лимита_2016_(И)3"/>
      <sheetName val="Валдай_20133"/>
      <sheetName val="Вер-Д__20133"/>
      <sheetName val="Вол-Д_20133"/>
      <sheetName val="Вол-О_20133"/>
      <sheetName val="Вологда_20133"/>
      <sheetName val="М_20133"/>
      <sheetName val="Пр_20133"/>
      <sheetName val="Чер_20133"/>
      <sheetName val="Упр_20133"/>
      <sheetName val="СПБ_20133"/>
      <sheetName val="Валдай_20143"/>
      <sheetName val="Вер-Д_20143"/>
      <sheetName val="Вол-Д_20143"/>
      <sheetName val="Вол-О_20143"/>
      <sheetName val="Вологда_20143"/>
      <sheetName val="М_20143"/>
      <sheetName val="Пр_20143"/>
      <sheetName val="Чер_20143"/>
      <sheetName val="Упр_20143"/>
      <sheetName val="СПБ_20143"/>
      <sheetName val="Валдай_20153"/>
      <sheetName val="Вер-Д_20153"/>
      <sheetName val="Вол-Д_20153"/>
      <sheetName val="Вол-О_20153"/>
      <sheetName val="Вологда_20153"/>
      <sheetName val="М_20153"/>
      <sheetName val="Пр_20153"/>
      <sheetName val="Чер_20153"/>
      <sheetName val="Упр_20153"/>
      <sheetName val="СПБ_20153"/>
      <sheetName val="РЕЗЕРВ_(c_эрками)3"/>
      <sheetName val="СПБ_3"/>
      <sheetName val="реализация_СВОД7"/>
      <sheetName val="реализация_нерег7"/>
      <sheetName val="реализация_рег7"/>
      <sheetName val="расчет_смешанного_тарифа7"/>
      <sheetName val="товарка_население7"/>
      <sheetName val="товарка_исх7"/>
      <sheetName val="смешанный_тариф_рег7"/>
      <sheetName val="товарка_рег7"/>
      <sheetName val="смешанный_тариф_нерег7"/>
      <sheetName val="товарка_нерег7"/>
      <sheetName val="смешанный_тариф_итого7"/>
      <sheetName val="товарка_итого7"/>
      <sheetName val="1_1_1_1_(товарка_исх_)7"/>
      <sheetName val="1_1_1_1_(товарка_рег)7"/>
      <sheetName val="1_1_1_1_(товарка_нерег)7"/>
      <sheetName val="1_1_1_1_(товарка_итого)7"/>
      <sheetName val="1_1_1_1_(товарка_горсети_исх_)7"/>
      <sheetName val="1_1_1_1_(товарка_горсети_рег)7"/>
      <sheetName val="1_1_1_1_(товарка_горсети_нерег7"/>
      <sheetName val="1_1_1_1_(товарка_горсети_итого7"/>
      <sheetName val="товарка_отрасли7"/>
      <sheetName val="товарка_группы7"/>
      <sheetName val="товарка_горсети7"/>
      <sheetName val="Анализ_по_товарке7"/>
      <sheetName val="Анализ_по_товарке_(ОПП)7"/>
      <sheetName val="Анализ_по_реализации7"/>
      <sheetName val="товарка_факт_по_рег__тарифу7"/>
      <sheetName val="Анализ_товарки_по_рег__тарифу7"/>
      <sheetName val="Анализ_товарки_ОПП_рег__тарифу7"/>
      <sheetName val="P2_17"/>
      <sheetName val="Мониторинг__27"/>
      <sheetName val="группы_итого_1с7"/>
      <sheetName val="группы_рег_7"/>
      <sheetName val="группы_нерег_7"/>
      <sheetName val="группы_перерасчет_рег_7"/>
      <sheetName val="группы_перерасчет_нерег_7"/>
      <sheetName val="группы_итого_проверка7"/>
      <sheetName val="Бюджет_2010_ожид_7"/>
      <sheetName val="Ген__не_уч__ОРЭМ7"/>
      <sheetName val="шаблон_для_R37"/>
      <sheetName val="Форма_20_(1)7"/>
      <sheetName val="Форма_20_(2)7"/>
      <sheetName val="Форма_20_(3)7"/>
      <sheetName val="Форма_20_(4)7"/>
      <sheetName val="Форма_20_(5)7"/>
      <sheetName val="18_27"/>
      <sheetName val="17_17"/>
      <sheetName val="2_37"/>
      <sheetName val="21_37"/>
      <sheetName val="анализ_507"/>
      <sheetName val="анализ_517"/>
      <sheetName val="анализ_577"/>
      <sheetName val="анализ_627"/>
      <sheetName val="расшифровка_627"/>
      <sheetName val="76_5,517"/>
      <sheetName val="91_2,517"/>
      <sheetName val="расх__из_приб__фев_20107"/>
      <sheetName val="инвест_прогр7"/>
      <sheetName val="сч_60_услуги_СЭ7"/>
      <sheetName val="БР_продажа_7"/>
      <sheetName val="КЗ_60_17"/>
      <sheetName val="КЗ_76_57"/>
      <sheetName val="авансы_выданные_60_27"/>
      <sheetName val="_анализ__707"/>
      <sheetName val="68_1_ПОДОХОДНЫЙ7"/>
      <sheetName val="68_2_НДС7"/>
      <sheetName val="68_4_налог_на_ПРИБЫЛЬ7"/>
      <sheetName val="68_4_1__платежи_в_бюджет7"/>
      <sheetName val="68_4_2_начисление__налога_ПРИБ7"/>
      <sheetName val="68_8_ИМУЩЕСТВО7"/>
      <sheetName val="68_10_ОКР_СРЕДА7"/>
      <sheetName val="68_11_ТРАНСПОРТ7"/>
      <sheetName val="68_12_ЗЕМЛЯ7"/>
      <sheetName val="68_14_ГОСПОШЛИНА7"/>
      <sheetName val="Анализ_977"/>
      <sheetName val="69_1_СОЦ_СТРАХ7"/>
      <sheetName val="69_2_ПФ7"/>
      <sheetName val="69_3_МЕД_СТРАХ_7"/>
      <sheetName val="69_11_ТРАВМАТИЗМ7"/>
      <sheetName val="58_1_АКЦИИ_СГЭС7"/>
      <sheetName val="58_2_ВЕКСЕЛЯ7"/>
      <sheetName val="58_3_ЗАЙМЫ7"/>
      <sheetName val="58_2_91_1_ВЕКСЕЛЯ7"/>
      <sheetName val="91_2_58_2_ВЕКСЕЛЯ7"/>
      <sheetName val="анализ_сч_757"/>
      <sheetName val="план_счетов7"/>
      <sheetName val="Лист1_(2)7"/>
      <sheetName val="Электроэн_4кв7"/>
      <sheetName val="Вода_4кв7"/>
      <sheetName val="Тепло_4кв7"/>
      <sheetName val="ДПН_внутр7"/>
      <sheetName val="ДПН_АРМ7"/>
      <sheetName val="P2_26"/>
      <sheetName val="14б_ДПН_отчет6"/>
      <sheetName val="16а_Сводный_анализ6"/>
      <sheetName val="Таб1_16"/>
      <sheetName val="ПС_110_кВ_№13_А6"/>
      <sheetName val="Ф-1_(для_АО-энерго)6"/>
      <sheetName val="Ф-2_(для_АО-энерго)6"/>
      <sheetName val="Расчёт_НВВ_по_RAB6"/>
      <sheetName val="СВОД_БДДС6"/>
      <sheetName val="2__Баланс6"/>
      <sheetName val="3__БДДС6"/>
      <sheetName val="Бюджет_15_поквартально_6"/>
      <sheetName val="Бюджет_01_156"/>
      <sheetName val="ПФ_01_156"/>
      <sheetName val="ПД_01_156"/>
      <sheetName val="Бюджет_02_156"/>
      <sheetName val="ПФ_02_156"/>
      <sheetName val="ПД_02_156"/>
      <sheetName val="Бюджет_03_156"/>
      <sheetName val="ПФ_03_156"/>
      <sheetName val="ПД_03_156"/>
      <sheetName val="Бюджет_1кв__156"/>
      <sheetName val="ПФ_1кв__156"/>
      <sheetName val="ПД_1кв__156"/>
      <sheetName val="Бюджет_04_156"/>
      <sheetName val="ПФ_04_156"/>
      <sheetName val="ПД_04_156"/>
      <sheetName val="Бюджет_05_156"/>
      <sheetName val="ПФ_05_156"/>
      <sheetName val="ПД_05_156"/>
      <sheetName val="Бюджет_06_156"/>
      <sheetName val="ПФ_06_156"/>
      <sheetName val="ПД_06_156"/>
      <sheetName val="Бюджет_2кв__156"/>
      <sheetName val="ПФ_2кв__156"/>
      <sheetName val="ПД_2кв__156"/>
      <sheetName val="Бюджет_6мес__156"/>
      <sheetName val="ПФ_6мес__156"/>
      <sheetName val="ТюмТПО_6"/>
      <sheetName val="ЮжТПО_6"/>
      <sheetName val="ПС_-_Действующие6"/>
      <sheetName val="ПД_6мес__156"/>
      <sheetName val="Бюджет_07_156"/>
      <sheetName val="ПФ_07_156"/>
      <sheetName val="ПД_07_156"/>
      <sheetName val="Бюджет_08_156"/>
      <sheetName val="ПФ_08_156"/>
      <sheetName val="ПД_08_156"/>
      <sheetName val="Бюджет_09_156"/>
      <sheetName val="ПФ_09_156"/>
      <sheetName val="ПД_09_156"/>
      <sheetName val="Бюджет_3кв__156"/>
      <sheetName val="Список_дефектов6"/>
      <sheetName val="ПФ_3кв__156"/>
      <sheetName val="ПД_3кв__156"/>
      <sheetName val="Бюджет_9мес__156"/>
      <sheetName val="ПФ_9мес__156"/>
      <sheetName val="ПД_9мес__156"/>
      <sheetName val="Бюджет_10_156"/>
      <sheetName val="ПФ_10_156"/>
      <sheetName val="ПД_10_156"/>
      <sheetName val="Бюджет_11_156"/>
      <sheetName val="ПФ_11_156"/>
      <sheetName val="ПД_11_156"/>
      <sheetName val="Бюджет_12_156"/>
      <sheetName val="ПФ_12_156"/>
      <sheetName val="ПД_12_156"/>
      <sheetName val="Бюджет_4кв__156"/>
      <sheetName val="ПФ_4кв__156"/>
      <sheetName val="ПД_4кв__156"/>
      <sheetName val="ТО_20166"/>
      <sheetName val="Производство_электроэнергии6"/>
      <sheetName val="Т19_16"/>
      <sheetName val="Сценарные_условия6"/>
      <sheetName val="Содержание_-_расшир_формат6"/>
      <sheetName val="Содержание_-_агрегир__формат6"/>
      <sheetName val="1_Общие_сведения6"/>
      <sheetName val="2_Оценочные_показатели6"/>
      <sheetName val="9_ОФР6"/>
      <sheetName val="3_Программа_реализации6"/>
      <sheetName val="4_Баланс_эм6"/>
      <sheetName val="5_Производство6"/>
      <sheetName val="6_Топливо6"/>
      <sheetName val="7_ИПР6"/>
      <sheetName val="8_Затраты_на_персонал6"/>
      <sheetName val="10_1__Смета_затрат6"/>
      <sheetName val="10_2__Прочие_ДиР6"/>
      <sheetName val="11__БДР6"/>
      <sheetName val="12_БДДС_(ДПН)6"/>
      <sheetName val="13_Прогнозный_баланс6"/>
      <sheetName val="14_ПУЭ6"/>
      <sheetName val="ОР_новая_методика_26"/>
      <sheetName val="ОР_новая_методика6"/>
      <sheetName val="_O???6"/>
      <sheetName val="_O6"/>
      <sheetName val="_O?6"/>
      <sheetName val="1_3_Расчет_НВВ_по_RAB_(2022)6"/>
      <sheetName val="1_7_Баланс_ээ6"/>
      <sheetName val="прил_15"/>
      <sheetName val="_O___4"/>
      <sheetName val="_O_4"/>
      <sheetName val="0_14"/>
      <sheetName val="24_14"/>
      <sheetName val="6_14"/>
      <sheetName val="Page_24"/>
      <sheetName val="Служебный_лист4"/>
      <sheetName val="на_1_тут4"/>
      <sheetName val="ESTI_4"/>
      <sheetName val="main_gate_house4"/>
      <sheetName val="см-2_шатурс_сети__проект_работ4"/>
      <sheetName val="Расчет_НВВ_общий4"/>
      <sheetName val="group_structure4"/>
      <sheetName val="income_statement4"/>
      <sheetName val="Форма_сетевой_график_ЭРСБ4"/>
      <sheetName val="B_inputs4"/>
      <sheetName val="тариф_Бежецк4"/>
      <sheetName val="Лимит_по_протоколам4"/>
      <sheetName val="Для_лимита_20164"/>
      <sheetName val="Для_лимита_2016_(И)4"/>
      <sheetName val="Валдай_20134"/>
      <sheetName val="Вер-Д__20134"/>
      <sheetName val="Вол-Д_20134"/>
      <sheetName val="Вол-О_20134"/>
      <sheetName val="Вологда_20134"/>
      <sheetName val="М_20134"/>
      <sheetName val="Пр_20134"/>
      <sheetName val="Чер_20134"/>
      <sheetName val="Упр_20134"/>
      <sheetName val="СПБ_20134"/>
      <sheetName val="Валдай_20144"/>
      <sheetName val="Вер-Д_20144"/>
      <sheetName val="Вол-Д_20144"/>
      <sheetName val="Вол-О_20144"/>
      <sheetName val="Вологда_20144"/>
      <sheetName val="М_20144"/>
      <sheetName val="Пр_20144"/>
      <sheetName val="Чер_20144"/>
      <sheetName val="Упр_20144"/>
      <sheetName val="СПБ_20144"/>
      <sheetName val="Валдай_20154"/>
      <sheetName val="Вер-Д_20154"/>
      <sheetName val="Вол-Д_20154"/>
      <sheetName val="Вол-О_20154"/>
      <sheetName val="Вологда_20154"/>
      <sheetName val="М_20154"/>
      <sheetName val="Пр_20154"/>
      <sheetName val="Чер_20154"/>
      <sheetName val="Упр_20154"/>
      <sheetName val="СПБ_20154"/>
      <sheetName val="РЕЗЕРВ_(c_эрками)4"/>
      <sheetName val="СПБ_4"/>
      <sheetName val="2006"/>
      <sheetName val="Расчет системных блоков"/>
      <sheetName val="f4"/>
      <sheetName val="Rev"/>
      <sheetName val="dairy precedents"/>
      <sheetName val="p&amp;l"/>
      <sheetName val="water"/>
      <sheetName val="Инструкции"/>
      <sheetName val="Анали_x0001__x0000_蕈Ë"/>
      <sheetName val="_x0008_"/>
      <sheetName val="Анали_x0001_"/>
      <sheetName val="Inputs"/>
      <sheetName val="факт 2018"/>
      <sheetName val="31.08.2004"/>
      <sheetName val="_x0018_O_x0000__x00"/>
      <sheetName val="Тарифы"/>
      <sheetName val="Смета"/>
      <sheetName val="rombo"/>
      <sheetName val="Set"/>
      <sheetName val="Поставщики и субподрядчики"/>
      <sheetName val="Расчет_системных_блоков"/>
      <sheetName val="Список компаний сектора"/>
      <sheetName val="Treppe"/>
      <sheetName val="_x0018_O_x00"/>
      <sheetName val="НСИ"/>
      <sheetName val="Амортизация"/>
      <sheetName val="Форма_28кот."/>
      <sheetName val="Title"/>
      <sheetName val="числ"/>
      <sheetName val="Справочник_2"/>
      <sheetName val="расчет НВВ РСК по RAB"/>
    </sheetNames>
    <sheetDataSet>
      <sheetData sheetId="0" refreshError="1"/>
      <sheetData sheetId="1" refreshError="1"/>
      <sheetData sheetId="2" refreshError="1">
        <row r="1">
          <cell r="A1">
            <v>0</v>
          </cell>
        </row>
        <row r="2">
          <cell r="A2" t="str">
            <v>ТЭС-1</v>
          </cell>
        </row>
        <row r="3">
          <cell r="A3" t="str">
            <v>ТЭС-2</v>
          </cell>
        </row>
        <row r="16">
          <cell r="A16" t="str">
            <v xml:space="preserve">Котельная - 1</v>
          </cell>
        </row>
        <row r="17">
          <cell r="A17" t="str">
            <v xml:space="preserve">Котельная - 2</v>
          </cell>
        </row>
        <row r="18">
          <cell r="A18" t="str">
            <v xml:space="preserve">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 xml:space="preserve">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1">
          <cell r="A1">
            <v>0</v>
          </cell>
        </row>
        <row r="8">
          <cell r="C8">
            <v>0</v>
          </cell>
          <cell r="D8">
            <v>0</v>
          </cell>
          <cell r="E8">
            <v>0</v>
          </cell>
          <cell r="F8">
            <v>0</v>
          </cell>
          <cell r="G8">
            <v>0</v>
          </cell>
          <cell r="H8">
            <v>0</v>
          </cell>
          <cell r="I8" t="str">
            <v xml:space="preserve">Добавить столбцы</v>
          </cell>
          <cell r="J8">
            <v>0</v>
          </cell>
          <cell r="K8">
            <v>0</v>
          </cell>
          <cell r="L8">
            <v>0</v>
          </cell>
          <cell r="M8" t="e">
            <v>#NAME?</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E11">
            <v>0</v>
          </cell>
          <cell r="G11">
            <v>0</v>
          </cell>
          <cell r="H11">
            <v>0</v>
          </cell>
          <cell r="I11" t="str">
            <v>-</v>
          </cell>
          <cell r="J11">
            <v>0</v>
          </cell>
          <cell r="K11" t="e">
            <v>#NAME?</v>
          </cell>
          <cell r="M11" t="e">
            <v>#NAME?</v>
          </cell>
          <cell r="O11" t="str">
            <v>-</v>
          </cell>
          <cell r="P11">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cell r="P16">
            <v>0</v>
          </cell>
        </row>
        <row r="20">
          <cell r="B20" t="str">
            <v xml:space="preserve">Котельная - 1</v>
          </cell>
          <cell r="D20">
            <v>0</v>
          </cell>
          <cell r="E20">
            <v>0</v>
          </cell>
          <cell r="F20">
            <v>0</v>
          </cell>
          <cell r="G20">
            <v>0</v>
          </cell>
          <cell r="H20">
            <v>0</v>
          </cell>
          <cell r="I20">
            <v>0</v>
          </cell>
          <cell r="J20">
            <v>0</v>
          </cell>
          <cell r="K20" t="e">
            <v>#NAME?</v>
          </cell>
          <cell r="L20">
            <v>0</v>
          </cell>
          <cell r="M20" t="e">
            <v>#NAME?</v>
          </cell>
          <cell r="N20">
            <v>0</v>
          </cell>
          <cell r="O20" t="str">
            <v>-</v>
          </cell>
          <cell r="P20">
            <v>0</v>
          </cell>
        </row>
        <row r="21">
          <cell r="B21" t="str">
            <v xml:space="preserve">Котельная - 2</v>
          </cell>
          <cell r="D21">
            <v>0</v>
          </cell>
          <cell r="F21">
            <v>0</v>
          </cell>
          <cell r="L21">
            <v>0</v>
          </cell>
          <cell r="N21">
            <v>0</v>
          </cell>
        </row>
        <row r="22">
          <cell r="B22" t="str">
            <v xml:space="preserve">Котельная - 2</v>
          </cell>
          <cell r="D22">
            <v>0</v>
          </cell>
          <cell r="E22">
            <v>0</v>
          </cell>
          <cell r="F22">
            <v>0</v>
          </cell>
          <cell r="I22">
            <v>0</v>
          </cell>
          <cell r="K22" t="e">
            <v>#NAME?</v>
          </cell>
          <cell r="L22">
            <v>0</v>
          </cell>
          <cell r="M22" t="e">
            <v>#NAME?</v>
          </cell>
          <cell r="N22">
            <v>0</v>
          </cell>
        </row>
        <row r="26">
          <cell r="B26" t="str">
            <v xml:space="preserve">Электробойлерная - 1</v>
          </cell>
          <cell r="D26">
            <v>0</v>
          </cell>
          <cell r="E26">
            <v>0</v>
          </cell>
          <cell r="F26">
            <v>0</v>
          </cell>
          <cell r="G26">
            <v>0</v>
          </cell>
          <cell r="H26">
            <v>0</v>
          </cell>
          <cell r="I26" t="str">
            <v>-</v>
          </cell>
          <cell r="J26">
            <v>0</v>
          </cell>
          <cell r="K26">
            <v>0</v>
          </cell>
          <cell r="L26">
            <v>0</v>
          </cell>
          <cell r="M26">
            <v>0</v>
          </cell>
          <cell r="N26">
            <v>0</v>
          </cell>
          <cell r="O26" t="str">
            <v>-</v>
          </cell>
          <cell r="P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O31">
            <v>0</v>
          </cell>
          <cell r="P31">
            <v>0</v>
          </cell>
        </row>
      </sheetData>
      <sheetData sheetId="6" refreshError="1">
        <row r="1">
          <cell r="A1">
            <v>0</v>
          </cell>
        </row>
        <row r="8">
          <cell r="E8">
            <v>0</v>
          </cell>
          <cell r="F8">
            <v>0</v>
          </cell>
          <cell r="G8">
            <v>0</v>
          </cell>
          <cell r="H8">
            <v>0</v>
          </cell>
          <cell r="I8" t="str">
            <v xml:space="preserve">Добавить столбцы</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 xml:space="preserve">Добавить столбцы</v>
          </cell>
          <cell r="J8">
            <v>0</v>
          </cell>
          <cell r="K8">
            <v>0</v>
          </cell>
          <cell r="L8">
            <v>0</v>
          </cell>
          <cell r="O8" t="str">
            <v xml:space="preserve">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cell r="P11">
            <v>0</v>
          </cell>
        </row>
        <row r="12">
          <cell r="B12" t="str">
            <v>ТЭС-2</v>
          </cell>
          <cell r="C12" t="str">
            <v xml:space="preserve">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ТЭС-1</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 xml:space="preserve">Котельная - 1</v>
          </cell>
          <cell r="B16" t="str">
            <v>ГЭС-1</v>
          </cell>
          <cell r="C16" t="str">
            <v xml:space="preserve">Добавить строки</v>
          </cell>
          <cell r="E16">
            <v>0</v>
          </cell>
          <cell r="F16">
            <v>0</v>
          </cell>
          <cell r="G16">
            <v>0</v>
          </cell>
          <cell r="H16">
            <v>0</v>
          </cell>
          <cell r="I16">
            <v>0</v>
          </cell>
          <cell r="J16">
            <v>0</v>
          </cell>
          <cell r="K16">
            <v>0</v>
          </cell>
          <cell r="L16">
            <v>0</v>
          </cell>
          <cell r="M16">
            <v>0</v>
          </cell>
          <cell r="N16">
            <v>0</v>
          </cell>
          <cell r="P16">
            <v>0</v>
          </cell>
        </row>
        <row r="17">
          <cell r="A17" t="str">
            <v xml:space="preserve">Добавить строки</v>
          </cell>
          <cell r="B17" t="str">
            <v>ГЭС-2</v>
          </cell>
          <cell r="C17">
            <v>0</v>
          </cell>
          <cell r="F17">
            <v>0</v>
          </cell>
          <cell r="I17">
            <v>0</v>
          </cell>
        </row>
        <row r="18">
          <cell r="A18" t="str">
            <v xml:space="preserve">Котельная - 1</v>
          </cell>
          <cell r="B18" t="str">
            <v xml:space="preserve">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 xml:space="preserve">Котельная - 1</v>
          </cell>
          <cell r="C19" t="str">
            <v>Газ</v>
          </cell>
          <cell r="E19">
            <v>0</v>
          </cell>
          <cell r="H19">
            <v>0</v>
          </cell>
          <cell r="K19" t="e">
            <v>#NAME?</v>
          </cell>
          <cell r="L19" t="e">
            <v>#NAME?</v>
          </cell>
          <cell r="M19" t="e">
            <v>#NAME?</v>
          </cell>
          <cell r="N19">
            <v>0</v>
          </cell>
        </row>
        <row r="20">
          <cell r="B20" t="str">
            <v xml:space="preserve">Котельная - 1</v>
          </cell>
          <cell r="E20">
            <v>0</v>
          </cell>
          <cell r="F20">
            <v>0</v>
          </cell>
          <cell r="G20">
            <v>0</v>
          </cell>
          <cell r="H20">
            <v>0</v>
          </cell>
          <cell r="I20">
            <v>0</v>
          </cell>
          <cell r="J20">
            <v>0</v>
          </cell>
          <cell r="K20" t="e">
            <v>#NAME?</v>
          </cell>
          <cell r="L20" t="e">
            <v>#NAME?</v>
          </cell>
          <cell r="M20" t="e">
            <v>#NAME?</v>
          </cell>
          <cell r="N20">
            <v>0</v>
          </cell>
          <cell r="O20" t="str">
            <v>-</v>
          </cell>
          <cell r="P20">
            <v>0</v>
          </cell>
        </row>
        <row r="21">
          <cell r="B21" t="str">
            <v xml:space="preserve">Котельная - 2</v>
          </cell>
          <cell r="C21" t="str">
            <v xml:space="preserve">Добавить строки</v>
          </cell>
          <cell r="F21">
            <v>0</v>
          </cell>
          <cell r="L21">
            <v>0</v>
          </cell>
          <cell r="N21">
            <v>0</v>
          </cell>
        </row>
        <row r="22">
          <cell r="A22" t="str">
            <v xml:space="preserve">Котельная - 2</v>
          </cell>
          <cell r="B22" t="str">
            <v xml:space="preserve">Котельная - 2</v>
          </cell>
          <cell r="C22" t="str">
            <v>Мазут</v>
          </cell>
          <cell r="E22">
            <v>0</v>
          </cell>
          <cell r="F22">
            <v>0</v>
          </cell>
          <cell r="I22">
            <v>0</v>
          </cell>
          <cell r="K22" t="e">
            <v>#NAME?</v>
          </cell>
          <cell r="L22">
            <v>0</v>
          </cell>
          <cell r="M22" t="e">
            <v>#NAME?</v>
          </cell>
          <cell r="N22">
            <v>0</v>
          </cell>
        </row>
        <row r="23">
          <cell r="B23" t="str">
            <v xml:space="preserve">Котельная - 2</v>
          </cell>
          <cell r="C23" t="str">
            <v>Газ</v>
          </cell>
          <cell r="E23">
            <v>0</v>
          </cell>
          <cell r="F23">
            <v>0</v>
          </cell>
          <cell r="I23">
            <v>0</v>
          </cell>
          <cell r="K23" t="e">
            <v>#NAME?</v>
          </cell>
          <cell r="L23" t="e">
            <v>#NAME?</v>
          </cell>
          <cell r="M23" t="e">
            <v>#NAME?</v>
          </cell>
          <cell r="N23">
            <v>0</v>
          </cell>
        </row>
        <row r="24">
          <cell r="B24" t="str">
            <v xml:space="preserve">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 xml:space="preserve">Добавить строки</v>
          </cell>
        </row>
        <row r="26">
          <cell r="B26" t="str">
            <v xml:space="preserve">Электробойлерная - 1</v>
          </cell>
          <cell r="E26">
            <v>0</v>
          </cell>
          <cell r="F26">
            <v>0</v>
          </cell>
          <cell r="G26">
            <v>0</v>
          </cell>
          <cell r="H26">
            <v>0</v>
          </cell>
          <cell r="I26" t="str">
            <v>-</v>
          </cell>
          <cell r="J26">
            <v>0</v>
          </cell>
          <cell r="K26">
            <v>0</v>
          </cell>
          <cell r="L26">
            <v>0</v>
          </cell>
          <cell r="M26">
            <v>0</v>
          </cell>
          <cell r="N26">
            <v>0</v>
          </cell>
          <cell r="O26" t="str">
            <v>-</v>
          </cell>
          <cell r="P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 xml:space="preserve">Добавить строки</v>
          </cell>
          <cell r="D30">
            <v>0</v>
          </cell>
          <cell r="F30">
            <v>0</v>
          </cell>
          <cell r="H30">
            <v>0</v>
          </cell>
          <cell r="I30">
            <v>0</v>
          </cell>
          <cell r="N30">
            <v>0</v>
          </cell>
        </row>
        <row r="31">
          <cell r="B31" t="str">
            <v xml:space="preserve">СЦТ - 1</v>
          </cell>
          <cell r="C31" t="str">
            <v>Итого</v>
          </cell>
          <cell r="D31">
            <v>0</v>
          </cell>
          <cell r="E31">
            <v>0</v>
          </cell>
          <cell r="F31">
            <v>0</v>
          </cell>
          <cell r="G31">
            <v>0</v>
          </cell>
          <cell r="H31">
            <v>0</v>
          </cell>
          <cell r="L31">
            <v>0</v>
          </cell>
          <cell r="M31" t="e">
            <v>#NAME?</v>
          </cell>
          <cell r="N31">
            <v>0</v>
          </cell>
          <cell r="O31">
            <v>0</v>
          </cell>
          <cell r="P31">
            <v>0</v>
          </cell>
        </row>
        <row r="32">
          <cell r="A32" t="str">
            <v xml:space="preserve">СЦТ - 1</v>
          </cell>
          <cell r="B32" t="str">
            <v xml:space="preserve">СЦТ - 2</v>
          </cell>
          <cell r="D32">
            <v>0</v>
          </cell>
          <cell r="E32">
            <v>0</v>
          </cell>
          <cell r="F32">
            <v>0</v>
          </cell>
          <cell r="H32">
            <v>0</v>
          </cell>
          <cell r="K32" t="e">
            <v>#NAME?</v>
          </cell>
          <cell r="L32" t="e">
            <v>#NAME?</v>
          </cell>
          <cell r="M32" t="e">
            <v>#NAME?</v>
          </cell>
          <cell r="N32">
            <v>0</v>
          </cell>
        </row>
        <row r="33">
          <cell r="A33" t="str">
            <v xml:space="preserve">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 xml:space="preserve">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 xml:space="preserve">Добавить строки</v>
          </cell>
          <cell r="F44">
            <v>0</v>
          </cell>
          <cell r="I44">
            <v>0</v>
          </cell>
        </row>
        <row r="45">
          <cell r="A45" t="str">
            <v xml:space="preserve">Добавить строки</v>
          </cell>
        </row>
        <row r="46">
          <cell r="A46" t="str">
            <v xml:space="preserve">Котельная - 1</v>
          </cell>
          <cell r="B46" t="str">
            <v xml:space="preserve">Котельная - 1</v>
          </cell>
          <cell r="C46" t="str">
            <v>Мазут</v>
          </cell>
          <cell r="E46">
            <v>0</v>
          </cell>
          <cell r="F46">
            <v>0</v>
          </cell>
          <cell r="G46">
            <v>0</v>
          </cell>
          <cell r="H46">
            <v>0</v>
          </cell>
          <cell r="I46">
            <v>0</v>
          </cell>
          <cell r="K46" t="e">
            <v>#NAME?</v>
          </cell>
          <cell r="L46" t="e">
            <v>#NAME?</v>
          </cell>
          <cell r="M46" t="e">
            <v>#NAME?</v>
          </cell>
          <cell r="N46">
            <v>0</v>
          </cell>
        </row>
        <row r="47">
          <cell r="B47" t="str">
            <v xml:space="preserve">Котельная - 1</v>
          </cell>
          <cell r="C47" t="str">
            <v>Газ</v>
          </cell>
          <cell r="E47">
            <v>0</v>
          </cell>
          <cell r="K47" t="e">
            <v>#NAME?</v>
          </cell>
          <cell r="L47" t="e">
            <v>#NAME?</v>
          </cell>
          <cell r="M47" t="e">
            <v>#NAME?</v>
          </cell>
          <cell r="N47">
            <v>0</v>
          </cell>
        </row>
        <row r="48">
          <cell r="B48" t="str">
            <v xml:space="preserve">Котельная - 1</v>
          </cell>
          <cell r="E48">
            <v>0</v>
          </cell>
          <cell r="F48">
            <v>0</v>
          </cell>
          <cell r="I48">
            <v>0</v>
          </cell>
          <cell r="K48" t="e">
            <v>#NAME?</v>
          </cell>
          <cell r="L48" t="e">
            <v>#NAME?</v>
          </cell>
          <cell r="M48" t="e">
            <v>#NAME?</v>
          </cell>
          <cell r="N48">
            <v>0</v>
          </cell>
        </row>
        <row r="49">
          <cell r="B49" t="str">
            <v xml:space="preserve">Котельная - 2</v>
          </cell>
          <cell r="C49" t="str">
            <v xml:space="preserve">Добавить строки</v>
          </cell>
          <cell r="F49">
            <v>0</v>
          </cell>
          <cell r="I49">
            <v>0</v>
          </cell>
        </row>
        <row r="50">
          <cell r="A50" t="str">
            <v xml:space="preserve">Котельная - 2</v>
          </cell>
          <cell r="B50" t="str">
            <v xml:space="preserve">Котельная - 2</v>
          </cell>
          <cell r="C50" t="str">
            <v>Мазут</v>
          </cell>
          <cell r="E50">
            <v>0</v>
          </cell>
          <cell r="F50">
            <v>0</v>
          </cell>
          <cell r="I50">
            <v>0</v>
          </cell>
          <cell r="K50" t="e">
            <v>#NAME?</v>
          </cell>
          <cell r="L50" t="e">
            <v>#NAME?</v>
          </cell>
          <cell r="M50" t="e">
            <v>#NAME?</v>
          </cell>
          <cell r="N50">
            <v>0</v>
          </cell>
        </row>
        <row r="51">
          <cell r="B51" t="str">
            <v xml:space="preserve">Котельная - 2</v>
          </cell>
          <cell r="C51" t="str">
            <v>Газ</v>
          </cell>
          <cell r="E51">
            <v>0</v>
          </cell>
          <cell r="K51" t="e">
            <v>#NAME?</v>
          </cell>
          <cell r="L51" t="e">
            <v>#NAME?</v>
          </cell>
          <cell r="M51" t="e">
            <v>#NAME?</v>
          </cell>
          <cell r="N51">
            <v>0</v>
          </cell>
        </row>
        <row r="52">
          <cell r="B52" t="str">
            <v xml:space="preserve">Котельная - 2</v>
          </cell>
          <cell r="E52">
            <v>0</v>
          </cell>
          <cell r="F52">
            <v>0</v>
          </cell>
          <cell r="G52">
            <v>0</v>
          </cell>
          <cell r="H52">
            <v>0</v>
          </cell>
          <cell r="I52">
            <v>0</v>
          </cell>
          <cell r="K52" t="e">
            <v>#NAME?</v>
          </cell>
          <cell r="L52" t="e">
            <v>#NAME?</v>
          </cell>
          <cell r="M52" t="e">
            <v>#NAME?</v>
          </cell>
          <cell r="N52">
            <v>0</v>
          </cell>
        </row>
        <row r="53">
          <cell r="C53" t="str">
            <v xml:space="preserve">Добавить строки</v>
          </cell>
        </row>
        <row r="54">
          <cell r="B54" t="str">
            <v xml:space="preserve">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 xml:space="preserve">Добавить строки</v>
          </cell>
        </row>
        <row r="59">
          <cell r="C59" t="str">
            <v>Итого</v>
          </cell>
          <cell r="E59">
            <v>0</v>
          </cell>
          <cell r="F59">
            <v>0</v>
          </cell>
          <cell r="G59">
            <v>0</v>
          </cell>
          <cell r="M59" t="e">
            <v>#NAME?</v>
          </cell>
          <cell r="N59">
            <v>0</v>
          </cell>
          <cell r="O59">
            <v>0</v>
          </cell>
          <cell r="P59">
            <v>0</v>
          </cell>
        </row>
        <row r="60">
          <cell r="A60" t="str">
            <v xml:space="preserve">СЦТ - 1</v>
          </cell>
          <cell r="D60">
            <v>0</v>
          </cell>
          <cell r="E60">
            <v>0</v>
          </cell>
          <cell r="F60">
            <v>0</v>
          </cell>
          <cell r="G60">
            <v>0</v>
          </cell>
          <cell r="H60">
            <v>0</v>
          </cell>
          <cell r="I60">
            <v>0</v>
          </cell>
          <cell r="K60" t="e">
            <v>#NAME?</v>
          </cell>
          <cell r="L60" t="e">
            <v>#NAME?</v>
          </cell>
          <cell r="M60" t="e">
            <v>#NAME?</v>
          </cell>
          <cell r="N60">
            <v>0</v>
          </cell>
        </row>
        <row r="61">
          <cell r="A61" t="str">
            <v xml:space="preserve">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1">
          <cell r="A1">
            <v>0</v>
          </cell>
        </row>
        <row r="8">
          <cell r="E8">
            <v>0</v>
          </cell>
          <cell r="F8">
            <v>0</v>
          </cell>
          <cell r="G8">
            <v>0</v>
          </cell>
          <cell r="H8">
            <v>0</v>
          </cell>
          <cell r="J8">
            <v>0</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 xml:space="preserve">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sheetData sheetId="10" refreshError="1">
        <row r="1">
          <cell r="A1">
            <v>0</v>
          </cell>
        </row>
        <row r="8">
          <cell r="C8">
            <v>0</v>
          </cell>
          <cell r="D8">
            <v>0</v>
          </cell>
          <cell r="F8">
            <v>0</v>
          </cell>
          <cell r="G8">
            <v>0</v>
          </cell>
          <cell r="H8">
            <v>0</v>
          </cell>
          <cell r="I8">
            <v>0</v>
          </cell>
          <cell r="J8">
            <v>0</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v>0</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 xml:space="preserve">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 xml:space="preserve">Резерв по сомнительным долгам</v>
          </cell>
          <cell r="C23">
            <v>0</v>
          </cell>
          <cell r="D23">
            <v>0</v>
          </cell>
          <cell r="E23">
            <v>0</v>
          </cell>
          <cell r="F23">
            <v>0</v>
          </cell>
          <cell r="I23">
            <v>0</v>
          </cell>
          <cell r="K23" t="e">
            <v>#NAME?</v>
          </cell>
          <cell r="L23" t="e">
            <v>#NAME?</v>
          </cell>
          <cell r="M23" t="e">
            <v>#NAME?</v>
          </cell>
          <cell r="N23">
            <v>0</v>
          </cell>
        </row>
        <row r="24">
          <cell r="B24" t="str">
            <v xml:space="preserve">Котельная - 2</v>
          </cell>
          <cell r="C24">
            <v>0</v>
          </cell>
          <cell r="D24">
            <v>0</v>
          </cell>
          <cell r="E24">
            <v>0</v>
          </cell>
          <cell r="F24">
            <v>0</v>
          </cell>
          <cell r="G24">
            <v>0</v>
          </cell>
          <cell r="H24">
            <v>0</v>
          </cell>
          <cell r="I24">
            <v>0</v>
          </cell>
          <cell r="J24">
            <v>0</v>
          </cell>
          <cell r="K24">
            <v>0</v>
          </cell>
          <cell r="L24">
            <v>0</v>
          </cell>
          <cell r="M24">
            <v>0</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v>0</v>
          </cell>
          <cell r="M32" t="e">
            <v>#NAME?</v>
          </cell>
          <cell r="N32">
            <v>0</v>
          </cell>
        </row>
        <row r="34">
          <cell r="B34" t="str">
            <v xml:space="preserve">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 xml:space="preserve">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t="str">
            <v xml:space="preserve">Добавить столбцы</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 xml:space="preserve">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 xml:space="preserve">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 xml:space="preserve">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 xml:space="preserve">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 xml:space="preserve">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1">
          <cell r="A1">
            <v>0</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D11">
            <v>0</v>
          </cell>
          <cell r="E11">
            <v>0</v>
          </cell>
          <cell r="F11">
            <v>0</v>
          </cell>
          <cell r="G11">
            <v>0</v>
          </cell>
          <cell r="H11">
            <v>0</v>
          </cell>
          <cell r="I11">
            <v>0</v>
          </cell>
        </row>
        <row r="12">
          <cell r="E12">
            <v>0</v>
          </cell>
          <cell r="F12">
            <v>0</v>
          </cell>
          <cell r="G12">
            <v>0</v>
          </cell>
          <cell r="H12">
            <v>0</v>
          </cell>
          <cell r="I12">
            <v>0</v>
          </cell>
        </row>
        <row r="13">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 xml:space="preserve">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 xml:space="preserve">Другие прочие платежи из прибыли</v>
          </cell>
          <cell r="D22">
            <v>0</v>
          </cell>
          <cell r="E22">
            <v>0</v>
          </cell>
          <cell r="F22">
            <v>0</v>
          </cell>
          <cell r="I22">
            <v>0</v>
          </cell>
        </row>
        <row r="23">
          <cell r="B23" t="str">
            <v xml:space="preserve">Резерв по сомнительным долгам</v>
          </cell>
          <cell r="D23">
            <v>0</v>
          </cell>
          <cell r="E23">
            <v>0</v>
          </cell>
          <cell r="F23">
            <v>0</v>
          </cell>
          <cell r="I23">
            <v>0</v>
          </cell>
        </row>
        <row r="24">
          <cell r="B24" t="str">
            <v xml:space="preserve">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 xml:space="preserve">Электробойлерная - 1</v>
          </cell>
          <cell r="D28">
            <v>0</v>
          </cell>
          <cell r="E28">
            <v>0</v>
          </cell>
          <cell r="F28">
            <v>0</v>
          </cell>
          <cell r="G28">
            <v>0</v>
          </cell>
          <cell r="H28">
            <v>0</v>
          </cell>
          <cell r="I28">
            <v>0</v>
          </cell>
        </row>
        <row r="29">
          <cell r="B29" t="str">
            <v xml:space="preserve">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 xml:space="preserve">Котельная - 1</v>
          </cell>
          <cell r="E48">
            <v>0</v>
          </cell>
          <cell r="F48">
            <v>0</v>
          </cell>
          <cell r="I48">
            <v>0</v>
          </cell>
        </row>
        <row r="49">
          <cell r="B49" t="str">
            <v xml:space="preserve">Котельная - 2</v>
          </cell>
          <cell r="F49">
            <v>0</v>
          </cell>
          <cell r="I49">
            <v>0</v>
          </cell>
        </row>
        <row r="50">
          <cell r="B50" t="str">
            <v xml:space="preserve">Котельная - 2</v>
          </cell>
          <cell r="E50">
            <v>0</v>
          </cell>
          <cell r="F50">
            <v>0</v>
          </cell>
          <cell r="I50">
            <v>0</v>
          </cell>
        </row>
        <row r="51">
          <cell r="E51">
            <v>0</v>
          </cell>
        </row>
        <row r="52">
          <cell r="D52">
            <v>0</v>
          </cell>
          <cell r="E52">
            <v>0</v>
          </cell>
          <cell r="F52">
            <v>0</v>
          </cell>
          <cell r="G52">
            <v>0</v>
          </cell>
          <cell r="H52">
            <v>0</v>
          </cell>
          <cell r="I52">
            <v>0</v>
          </cell>
        </row>
        <row r="54">
          <cell r="B54" t="str">
            <v xml:space="preserve">Электробойлерная - 1</v>
          </cell>
          <cell r="F54">
            <v>0</v>
          </cell>
          <cell r="I54">
            <v>0</v>
          </cell>
        </row>
        <row r="55">
          <cell r="B55" t="str">
            <v xml:space="preserve">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F89">
            <v>0</v>
          </cell>
          <cell r="I89">
            <v>0</v>
          </cell>
        </row>
        <row r="90">
          <cell r="F90">
            <v>0</v>
          </cell>
          <cell r="I90">
            <v>0</v>
          </cell>
        </row>
        <row r="91">
          <cell r="F91">
            <v>0</v>
          </cell>
          <cell r="I91">
            <v>0</v>
          </cell>
        </row>
        <row r="94">
          <cell r="F94">
            <v>0</v>
          </cell>
          <cell r="I94">
            <v>0</v>
          </cell>
        </row>
        <row r="95">
          <cell r="F95">
            <v>0</v>
          </cell>
          <cell r="I95">
            <v>0</v>
          </cell>
        </row>
        <row r="96">
          <cell r="F96">
            <v>0</v>
          </cell>
          <cell r="I96">
            <v>0</v>
          </cell>
        </row>
        <row r="98">
          <cell r="D98">
            <v>0</v>
          </cell>
          <cell r="E98">
            <v>0</v>
          </cell>
          <cell r="F98">
            <v>0</v>
          </cell>
          <cell r="G98">
            <v>0</v>
          </cell>
          <cell r="H98">
            <v>0</v>
          </cell>
          <cell r="I98">
            <v>0</v>
          </cell>
        </row>
        <row r="100">
          <cell r="F100">
            <v>0</v>
          </cell>
          <cell r="I100">
            <v>0</v>
          </cell>
        </row>
        <row r="101">
          <cell r="F101">
            <v>0</v>
          </cell>
          <cell r="I101">
            <v>0</v>
          </cell>
        </row>
        <row r="102">
          <cell r="F102">
            <v>0</v>
          </cell>
          <cell r="I102">
            <v>0</v>
          </cell>
        </row>
        <row r="104">
          <cell r="D104">
            <v>0</v>
          </cell>
          <cell r="E104">
            <v>0</v>
          </cell>
          <cell r="F104">
            <v>0</v>
          </cell>
          <cell r="G104">
            <v>0</v>
          </cell>
          <cell r="H104">
            <v>0</v>
          </cell>
          <cell r="I104">
            <v>0</v>
          </cell>
        </row>
        <row r="106">
          <cell r="F106">
            <v>0</v>
          </cell>
          <cell r="I106">
            <v>0</v>
          </cell>
        </row>
        <row r="107">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D115" t="e">
            <v>#NAME?</v>
          </cell>
          <cell r="E115" t="e">
            <v>#NAME?</v>
          </cell>
          <cell r="F115" t="e">
            <v>#NAME?</v>
          </cell>
          <cell r="G115" t="e">
            <v>#NAME?</v>
          </cell>
          <cell r="H115" t="e">
            <v>#NAME?</v>
          </cell>
          <cell r="I115" t="e">
            <v>#NAME?</v>
          </cell>
        </row>
        <row r="116">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D120" t="e">
            <v>#NAME?</v>
          </cell>
          <cell r="E120" t="e">
            <v>#NAME?</v>
          </cell>
          <cell r="F120" t="e">
            <v>#NAME?</v>
          </cell>
          <cell r="G120" t="e">
            <v>#NAME?</v>
          </cell>
          <cell r="H120" t="e">
            <v>#NAME?</v>
          </cell>
          <cell r="I120" t="e">
            <v>#NAME?</v>
          </cell>
        </row>
        <row r="121">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D126" t="e">
            <v>#NAME?</v>
          </cell>
          <cell r="E126" t="e">
            <v>#NAME?</v>
          </cell>
          <cell r="F126" t="e">
            <v>#NAME?</v>
          </cell>
          <cell r="G126" t="e">
            <v>#NAME?</v>
          </cell>
          <cell r="H126" t="e">
            <v>#NAME?</v>
          </cell>
          <cell r="I126" t="e">
            <v>#NAME?</v>
          </cell>
        </row>
        <row r="127">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D132" t="e">
            <v>#NAME?</v>
          </cell>
          <cell r="E132" t="e">
            <v>#NAME?</v>
          </cell>
          <cell r="F132" t="e">
            <v>#NAME?</v>
          </cell>
          <cell r="G132" t="e">
            <v>#NAME?</v>
          </cell>
          <cell r="H132" t="e">
            <v>#NAME?</v>
          </cell>
          <cell r="I132" t="e">
            <v>#NAME?</v>
          </cell>
        </row>
        <row r="133">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D141">
            <v>0</v>
          </cell>
          <cell r="E141">
            <v>0</v>
          </cell>
          <cell r="F141">
            <v>0</v>
          </cell>
          <cell r="G141">
            <v>0</v>
          </cell>
          <cell r="H141">
            <v>0</v>
          </cell>
          <cell r="I141">
            <v>0</v>
          </cell>
        </row>
        <row r="142">
          <cell r="D142">
            <v>0</v>
          </cell>
          <cell r="E142">
            <v>0</v>
          </cell>
          <cell r="F142">
            <v>0</v>
          </cell>
          <cell r="G142">
            <v>0</v>
          </cell>
          <cell r="H142">
            <v>0</v>
          </cell>
          <cell r="I142">
            <v>0</v>
          </cell>
        </row>
        <row r="143">
          <cell r="D143">
            <v>0</v>
          </cell>
          <cell r="E143">
            <v>0</v>
          </cell>
          <cell r="F143">
            <v>0</v>
          </cell>
          <cell r="G143">
            <v>0</v>
          </cell>
          <cell r="H143">
            <v>0</v>
          </cell>
          <cell r="I143">
            <v>0</v>
          </cell>
        </row>
        <row r="146">
          <cell r="D146">
            <v>0</v>
          </cell>
          <cell r="E146">
            <v>0</v>
          </cell>
          <cell r="F146">
            <v>0</v>
          </cell>
          <cell r="G146">
            <v>0</v>
          </cell>
          <cell r="H146">
            <v>0</v>
          </cell>
          <cell r="I146">
            <v>0</v>
          </cell>
        </row>
        <row r="147">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D152">
            <v>0</v>
          </cell>
          <cell r="E152">
            <v>0</v>
          </cell>
          <cell r="F152">
            <v>0</v>
          </cell>
          <cell r="G152">
            <v>0</v>
          </cell>
          <cell r="H152">
            <v>0</v>
          </cell>
          <cell r="I152">
            <v>0</v>
          </cell>
        </row>
        <row r="153">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D158">
            <v>0</v>
          </cell>
          <cell r="E158">
            <v>0</v>
          </cell>
          <cell r="F158">
            <v>0</v>
          </cell>
          <cell r="G158">
            <v>0</v>
          </cell>
          <cell r="H158">
            <v>0</v>
          </cell>
          <cell r="I158">
            <v>0</v>
          </cell>
        </row>
        <row r="159">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76">
          <cell r="D176">
            <v>0</v>
          </cell>
          <cell r="E176">
            <v>0</v>
          </cell>
          <cell r="G176">
            <v>0</v>
          </cell>
          <cell r="H176">
            <v>0</v>
          </cell>
        </row>
        <row r="182">
          <cell r="D182">
            <v>0</v>
          </cell>
          <cell r="E182">
            <v>0</v>
          </cell>
          <cell r="G182">
            <v>0</v>
          </cell>
          <cell r="H182">
            <v>0</v>
          </cell>
        </row>
        <row r="190">
          <cell r="D190">
            <v>0</v>
          </cell>
          <cell r="E190">
            <v>0</v>
          </cell>
          <cell r="G190">
            <v>0</v>
          </cell>
          <cell r="H190">
            <v>0</v>
          </cell>
        </row>
        <row r="191">
          <cell r="D191">
            <v>0</v>
          </cell>
          <cell r="E191">
            <v>0</v>
          </cell>
          <cell r="G191">
            <v>0</v>
          </cell>
          <cell r="H191">
            <v>0</v>
          </cell>
        </row>
        <row r="202">
          <cell r="D202">
            <v>0</v>
          </cell>
          <cell r="E202">
            <v>0</v>
          </cell>
          <cell r="G202">
            <v>0</v>
          </cell>
          <cell r="H202">
            <v>0</v>
          </cell>
        </row>
        <row r="208">
          <cell r="D208">
            <v>0</v>
          </cell>
          <cell r="E208">
            <v>0</v>
          </cell>
          <cell r="G208">
            <v>0</v>
          </cell>
          <cell r="H208">
            <v>0</v>
          </cell>
        </row>
        <row r="216">
          <cell r="D216" t="e">
            <v>#NAME?</v>
          </cell>
          <cell r="E216" t="e">
            <v>#NAME?</v>
          </cell>
          <cell r="G216" t="e">
            <v>#NAME?</v>
          </cell>
          <cell r="H216" t="e">
            <v>#NAME?</v>
          </cell>
        </row>
        <row r="217">
          <cell r="D217" t="e">
            <v>#NAME?</v>
          </cell>
          <cell r="E217" t="e">
            <v>#NAME?</v>
          </cell>
          <cell r="G217" t="e">
            <v>#NAME?</v>
          </cell>
          <cell r="H217" t="e">
            <v>#NAME?</v>
          </cell>
        </row>
        <row r="219">
          <cell r="D219" t="e">
            <v>#NAME?</v>
          </cell>
          <cell r="E219" t="e">
            <v>#NAME?</v>
          </cell>
          <cell r="G219" t="e">
            <v>#NAME?</v>
          </cell>
          <cell r="H219" t="e">
            <v>#NAME?</v>
          </cell>
        </row>
        <row r="220">
          <cell r="D220" t="e">
            <v>#NAME?</v>
          </cell>
          <cell r="E220" t="e">
            <v>#NAME?</v>
          </cell>
          <cell r="G220" t="e">
            <v>#NAME?</v>
          </cell>
          <cell r="H220" t="e">
            <v>#NAME?</v>
          </cell>
        </row>
        <row r="221">
          <cell r="D221" t="e">
            <v>#NAME?</v>
          </cell>
          <cell r="E221" t="e">
            <v>#NAME?</v>
          </cell>
          <cell r="G221" t="e">
            <v>#NAME?</v>
          </cell>
          <cell r="H221" t="e">
            <v>#NAME?</v>
          </cell>
        </row>
        <row r="224">
          <cell r="D224" t="e">
            <v>#NAME?</v>
          </cell>
          <cell r="E224" t="e">
            <v>#NAME?</v>
          </cell>
          <cell r="G224" t="e">
            <v>#NAME?</v>
          </cell>
          <cell r="H224" t="e">
            <v>#NAME?</v>
          </cell>
        </row>
        <row r="225">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D230" t="e">
            <v>#NAME?</v>
          </cell>
          <cell r="E230" t="e">
            <v>#NAME?</v>
          </cell>
          <cell r="G230" t="e">
            <v>#NAME?</v>
          </cell>
          <cell r="H230" t="e">
            <v>#NAME?</v>
          </cell>
        </row>
        <row r="231">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D236" t="e">
            <v>#NAME?</v>
          </cell>
          <cell r="E236" t="e">
            <v>#NAME?</v>
          </cell>
          <cell r="G236" t="e">
            <v>#NAME?</v>
          </cell>
          <cell r="H236" t="e">
            <v>#NAME?</v>
          </cell>
        </row>
        <row r="237">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D245" t="e">
            <v>#NAME?</v>
          </cell>
          <cell r="G245" t="e">
            <v>#NAME?</v>
          </cell>
        </row>
        <row r="246">
          <cell r="D246" t="e">
            <v>#NAME?</v>
          </cell>
          <cell r="G246" t="e">
            <v>#NAME?</v>
          </cell>
        </row>
        <row r="247">
          <cell r="D247" t="e">
            <v>#NAME?</v>
          </cell>
          <cell r="G247" t="e">
            <v>#NAME?</v>
          </cell>
        </row>
        <row r="250">
          <cell r="D250" t="e">
            <v>#NAME?</v>
          </cell>
          <cell r="G250" t="e">
            <v>#NAME?</v>
          </cell>
        </row>
        <row r="251">
          <cell r="D251" t="e">
            <v>#NAME?</v>
          </cell>
          <cell r="G251" t="e">
            <v>#NAME?</v>
          </cell>
        </row>
        <row r="252">
          <cell r="D252" t="e">
            <v>#NAME?</v>
          </cell>
          <cell r="G252" t="e">
            <v>#NAME?</v>
          </cell>
        </row>
        <row r="254">
          <cell r="D254" t="e">
            <v>#NAME?</v>
          </cell>
          <cell r="G254" t="e">
            <v>#NAME?</v>
          </cell>
        </row>
        <row r="256">
          <cell r="D256" t="e">
            <v>#NAME?</v>
          </cell>
          <cell r="G256" t="e">
            <v>#NAME?</v>
          </cell>
        </row>
        <row r="257">
          <cell r="D257" t="e">
            <v>#NAME?</v>
          </cell>
          <cell r="G257" t="e">
            <v>#NAME?</v>
          </cell>
        </row>
        <row r="258">
          <cell r="D258" t="e">
            <v>#NAME?</v>
          </cell>
          <cell r="G258" t="e">
            <v>#NAME?</v>
          </cell>
        </row>
        <row r="260">
          <cell r="D260" t="e">
            <v>#NAME?</v>
          </cell>
          <cell r="G260" t="e">
            <v>#NAME?</v>
          </cell>
        </row>
        <row r="262">
          <cell r="D262" t="e">
            <v>#NAME?</v>
          </cell>
          <cell r="G262" t="e">
            <v>#NAME?</v>
          </cell>
        </row>
        <row r="263">
          <cell r="D263" t="e">
            <v>#NAME?</v>
          </cell>
          <cell r="G263" t="e">
            <v>#NAME?</v>
          </cell>
        </row>
        <row r="264">
          <cell r="D264" t="e">
            <v>#NAME?</v>
          </cell>
          <cell r="G264" t="e">
            <v>#NAME?</v>
          </cell>
        </row>
        <row r="268">
          <cell r="D268" t="e">
            <v>#NAME?</v>
          </cell>
          <cell r="G268" t="e">
            <v>#NAME?</v>
          </cell>
        </row>
        <row r="269">
          <cell r="D269" t="e">
            <v>#NAME?</v>
          </cell>
          <cell r="G269" t="e">
            <v>#NAME?</v>
          </cell>
        </row>
        <row r="271">
          <cell r="D271" t="e">
            <v>#NAME?</v>
          </cell>
          <cell r="G271" t="e">
            <v>#NAME?</v>
          </cell>
        </row>
        <row r="272">
          <cell r="D272" t="e">
            <v>#NAME?</v>
          </cell>
          <cell r="G272" t="e">
            <v>#NAME?</v>
          </cell>
        </row>
        <row r="273">
          <cell r="D273" t="e">
            <v>#NAME?</v>
          </cell>
          <cell r="G273" t="e">
            <v>#NAME?</v>
          </cell>
        </row>
        <row r="276">
          <cell r="D276" t="e">
            <v>#NAME?</v>
          </cell>
          <cell r="G276" t="e">
            <v>#NAME?</v>
          </cell>
        </row>
        <row r="277">
          <cell r="D277" t="e">
            <v>#NAME?</v>
          </cell>
          <cell r="G277" t="e">
            <v>#NAME?</v>
          </cell>
        </row>
        <row r="278">
          <cell r="D278" t="e">
            <v>#NAME?</v>
          </cell>
          <cell r="G278" t="e">
            <v>#NAME?</v>
          </cell>
        </row>
        <row r="280">
          <cell r="D280" t="e">
            <v>#NAME?</v>
          </cell>
          <cell r="G280" t="e">
            <v>#NAME?</v>
          </cell>
        </row>
        <row r="282">
          <cell r="D282" t="e">
            <v>#NAME?</v>
          </cell>
          <cell r="G282" t="e">
            <v>#NAME?</v>
          </cell>
        </row>
        <row r="283">
          <cell r="D283" t="e">
            <v>#NAME?</v>
          </cell>
          <cell r="G283" t="e">
            <v>#NAME?</v>
          </cell>
        </row>
        <row r="284">
          <cell r="D284" t="e">
            <v>#NAME?</v>
          </cell>
          <cell r="G284" t="e">
            <v>#NAME?</v>
          </cell>
        </row>
        <row r="286">
          <cell r="D286" t="e">
            <v>#NAME?</v>
          </cell>
          <cell r="G286" t="e">
            <v>#NAME?</v>
          </cell>
        </row>
        <row r="288">
          <cell r="D288" t="e">
            <v>#NAME?</v>
          </cell>
          <cell r="G288" t="e">
            <v>#NAME?</v>
          </cell>
        </row>
        <row r="289">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v>0</v>
          </cell>
          <cell r="G20">
            <v>0</v>
          </cell>
          <cell r="I20">
            <v>0</v>
          </cell>
          <cell r="J20">
            <v>0</v>
          </cell>
          <cell r="L20">
            <v>0</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t="e">
            <v>#NAME?</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
          <cell r="A1">
            <v>0</v>
          </cell>
        </row>
      </sheetData>
      <sheetData sheetId="273">
        <row r="1">
          <cell r="A1">
            <v>0</v>
          </cell>
        </row>
      </sheetData>
      <sheetData sheetId="274">
        <row r="1">
          <cell r="A1">
            <v>0</v>
          </cell>
        </row>
      </sheetData>
      <sheetData sheetId="275">
        <row r="1">
          <cell r="A1">
            <v>0</v>
          </cell>
        </row>
      </sheetData>
      <sheetData sheetId="276">
        <row r="1">
          <cell r="A1">
            <v>0</v>
          </cell>
        </row>
      </sheetData>
      <sheetData sheetId="277">
        <row r="1">
          <cell r="A1">
            <v>0</v>
          </cell>
        </row>
      </sheetData>
      <sheetData sheetId="278">
        <row r="1">
          <cell r="A1">
            <v>0</v>
          </cell>
        </row>
      </sheetData>
      <sheetData sheetId="279">
        <row r="1">
          <cell r="A1">
            <v>0</v>
          </cell>
        </row>
      </sheetData>
      <sheetData sheetId="280">
        <row r="1">
          <cell r="A1">
            <v>0</v>
          </cell>
        </row>
      </sheetData>
      <sheetData sheetId="281">
        <row r="1">
          <cell r="A1">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
          <cell r="A1">
            <v>0</v>
          </cell>
        </row>
      </sheetData>
      <sheetData sheetId="311">
        <row r="1">
          <cell r="A1">
            <v>0</v>
          </cell>
        </row>
      </sheetData>
      <sheetData sheetId="312">
        <row r="1">
          <cell r="A1">
            <v>0</v>
          </cell>
        </row>
      </sheetData>
      <sheetData sheetId="313">
        <row r="1">
          <cell r="A1">
            <v>0</v>
          </cell>
        </row>
      </sheetData>
      <sheetData sheetId="314">
        <row r="1">
          <cell r="A1">
            <v>0</v>
          </cell>
        </row>
      </sheetData>
      <sheetData sheetId="315">
        <row r="1">
          <cell r="A1">
            <v>0</v>
          </cell>
        </row>
      </sheetData>
      <sheetData sheetId="316">
        <row r="1">
          <cell r="A1">
            <v>0</v>
          </cell>
        </row>
      </sheetData>
      <sheetData sheetId="317">
        <row r="1">
          <cell r="A1">
            <v>0</v>
          </cell>
        </row>
      </sheetData>
      <sheetData sheetId="318">
        <row r="1">
          <cell r="A1">
            <v>0</v>
          </cell>
        </row>
      </sheetData>
      <sheetData sheetId="319">
        <row r="1">
          <cell r="A1">
            <v>0</v>
          </cell>
        </row>
      </sheetData>
      <sheetData sheetId="320">
        <row r="1">
          <cell r="A1">
            <v>0</v>
          </cell>
        </row>
      </sheetData>
      <sheetData sheetId="321">
        <row r="1">
          <cell r="A1">
            <v>0</v>
          </cell>
        </row>
      </sheetData>
      <sheetData sheetId="322">
        <row r="1">
          <cell r="A1">
            <v>0</v>
          </cell>
        </row>
      </sheetData>
      <sheetData sheetId="323">
        <row r="1">
          <cell r="A1">
            <v>0</v>
          </cell>
        </row>
      </sheetData>
      <sheetData sheetId="324">
        <row r="1">
          <cell r="A1">
            <v>0</v>
          </cell>
        </row>
      </sheetData>
      <sheetData sheetId="325" refreshError="1"/>
      <sheetData sheetId="326" refreshError="1"/>
      <sheetData sheetId="327" refreshError="1"/>
      <sheetData sheetId="328" refreshError="1"/>
      <sheetData sheetId="329">
        <row r="1">
          <cell r="A1">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1">
          <cell r="A1">
            <v>0</v>
          </cell>
        </row>
      </sheetData>
      <sheetData sheetId="372">
        <row r="1">
          <cell r="A1">
            <v>0</v>
          </cell>
        </row>
      </sheetData>
      <sheetData sheetId="373">
        <row r="1">
          <cell r="A1">
            <v>0</v>
          </cell>
        </row>
      </sheetData>
      <sheetData sheetId="374">
        <row r="1">
          <cell r="A1">
            <v>0</v>
          </cell>
        </row>
      </sheetData>
      <sheetData sheetId="375">
        <row r="1">
          <cell r="A1">
            <v>0</v>
          </cell>
        </row>
      </sheetData>
      <sheetData sheetId="376">
        <row r="1">
          <cell r="A1">
            <v>0</v>
          </cell>
        </row>
      </sheetData>
      <sheetData sheetId="377">
        <row r="1">
          <cell r="A1">
            <v>0</v>
          </cell>
        </row>
      </sheetData>
      <sheetData sheetId="378">
        <row r="1">
          <cell r="A1">
            <v>0</v>
          </cell>
        </row>
      </sheetData>
      <sheetData sheetId="379">
        <row r="1">
          <cell r="A1">
            <v>0</v>
          </cell>
        </row>
      </sheetData>
      <sheetData sheetId="380">
        <row r="1">
          <cell r="A1">
            <v>0</v>
          </cell>
        </row>
      </sheetData>
      <sheetData sheetId="381">
        <row r="1">
          <cell r="A1">
            <v>0</v>
          </cell>
        </row>
      </sheetData>
      <sheetData sheetId="382">
        <row r="1">
          <cell r="A1">
            <v>0</v>
          </cell>
        </row>
      </sheetData>
      <sheetData sheetId="383">
        <row r="1">
          <cell r="A1">
            <v>0</v>
          </cell>
        </row>
      </sheetData>
      <sheetData sheetId="384">
        <row r="1">
          <cell r="A1">
            <v>0</v>
          </cell>
        </row>
      </sheetData>
      <sheetData sheetId="385">
        <row r="1">
          <cell r="A1">
            <v>0</v>
          </cell>
        </row>
      </sheetData>
      <sheetData sheetId="386">
        <row r="1">
          <cell r="A1">
            <v>0</v>
          </cell>
        </row>
      </sheetData>
      <sheetData sheetId="387">
        <row r="1">
          <cell r="A1">
            <v>0</v>
          </cell>
        </row>
      </sheetData>
      <sheetData sheetId="388">
        <row r="1">
          <cell r="A1">
            <v>0</v>
          </cell>
        </row>
      </sheetData>
      <sheetData sheetId="389">
        <row r="1">
          <cell r="A1">
            <v>0</v>
          </cell>
        </row>
      </sheetData>
      <sheetData sheetId="390">
        <row r="1">
          <cell r="A1">
            <v>0</v>
          </cell>
        </row>
      </sheetData>
      <sheetData sheetId="391">
        <row r="1">
          <cell r="A1">
            <v>0</v>
          </cell>
        </row>
      </sheetData>
      <sheetData sheetId="392">
        <row r="1">
          <cell r="A1">
            <v>0</v>
          </cell>
        </row>
      </sheetData>
      <sheetData sheetId="393">
        <row r="1">
          <cell r="A1">
            <v>0</v>
          </cell>
        </row>
      </sheetData>
      <sheetData sheetId="394">
        <row r="1">
          <cell r="A1">
            <v>0</v>
          </cell>
        </row>
      </sheetData>
      <sheetData sheetId="395">
        <row r="1">
          <cell r="A1">
            <v>0</v>
          </cell>
        </row>
      </sheetData>
      <sheetData sheetId="396">
        <row r="1">
          <cell r="A1">
            <v>0</v>
          </cell>
        </row>
      </sheetData>
      <sheetData sheetId="397">
        <row r="1">
          <cell r="A1">
            <v>0</v>
          </cell>
        </row>
      </sheetData>
      <sheetData sheetId="398">
        <row r="1">
          <cell r="A1">
            <v>0</v>
          </cell>
        </row>
      </sheetData>
      <sheetData sheetId="399">
        <row r="1">
          <cell r="A1">
            <v>0</v>
          </cell>
        </row>
      </sheetData>
      <sheetData sheetId="400">
        <row r="1">
          <cell r="A1">
            <v>0</v>
          </cell>
        </row>
      </sheetData>
      <sheetData sheetId="401">
        <row r="1">
          <cell r="A1">
            <v>0</v>
          </cell>
        </row>
      </sheetData>
      <sheetData sheetId="402">
        <row r="1">
          <cell r="A1">
            <v>0</v>
          </cell>
        </row>
      </sheetData>
      <sheetData sheetId="403">
        <row r="1">
          <cell r="A1">
            <v>0</v>
          </cell>
        </row>
      </sheetData>
      <sheetData sheetId="404">
        <row r="1">
          <cell r="A1">
            <v>0</v>
          </cell>
        </row>
      </sheetData>
      <sheetData sheetId="405">
        <row r="1">
          <cell r="A1">
            <v>0</v>
          </cell>
        </row>
      </sheetData>
      <sheetData sheetId="406">
        <row r="1">
          <cell r="A1">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1">
          <cell r="A1">
            <v>0</v>
          </cell>
        </row>
      </sheetData>
      <sheetData sheetId="419">
        <row r="1">
          <cell r="A1">
            <v>0</v>
          </cell>
        </row>
      </sheetData>
      <sheetData sheetId="420">
        <row r="1">
          <cell r="A1">
            <v>0</v>
          </cell>
        </row>
      </sheetData>
      <sheetData sheetId="421">
        <row r="1">
          <cell r="A1">
            <v>0</v>
          </cell>
        </row>
      </sheetData>
      <sheetData sheetId="422">
        <row r="1">
          <cell r="A1">
            <v>0</v>
          </cell>
        </row>
      </sheetData>
      <sheetData sheetId="423">
        <row r="1">
          <cell r="A1">
            <v>0</v>
          </cell>
        </row>
      </sheetData>
      <sheetData sheetId="424">
        <row r="1">
          <cell r="A1">
            <v>0</v>
          </cell>
        </row>
      </sheetData>
      <sheetData sheetId="425">
        <row r="1">
          <cell r="A1">
            <v>0</v>
          </cell>
        </row>
      </sheetData>
      <sheetData sheetId="426">
        <row r="1">
          <cell r="A1">
            <v>0</v>
          </cell>
        </row>
      </sheetData>
      <sheetData sheetId="427">
        <row r="1">
          <cell r="A1">
            <v>0</v>
          </cell>
        </row>
      </sheetData>
      <sheetData sheetId="428">
        <row r="1">
          <cell r="A1">
            <v>0</v>
          </cell>
        </row>
      </sheetData>
      <sheetData sheetId="429">
        <row r="1">
          <cell r="A1">
            <v>0</v>
          </cell>
        </row>
      </sheetData>
      <sheetData sheetId="430">
        <row r="1">
          <cell r="A1">
            <v>0</v>
          </cell>
        </row>
      </sheetData>
      <sheetData sheetId="431">
        <row r="1">
          <cell r="A1">
            <v>0</v>
          </cell>
        </row>
      </sheetData>
      <sheetData sheetId="432">
        <row r="1">
          <cell r="A1">
            <v>0</v>
          </cell>
        </row>
      </sheetData>
      <sheetData sheetId="433">
        <row r="1">
          <cell r="A1">
            <v>0</v>
          </cell>
        </row>
      </sheetData>
      <sheetData sheetId="434">
        <row r="1">
          <cell r="A1">
            <v>0</v>
          </cell>
        </row>
      </sheetData>
      <sheetData sheetId="435">
        <row r="1">
          <cell r="A1">
            <v>0</v>
          </cell>
        </row>
      </sheetData>
      <sheetData sheetId="436">
        <row r="1">
          <cell r="A1">
            <v>0</v>
          </cell>
        </row>
      </sheetData>
      <sheetData sheetId="437">
        <row r="1">
          <cell r="A1">
            <v>0</v>
          </cell>
        </row>
      </sheetData>
      <sheetData sheetId="438">
        <row r="1">
          <cell r="A1">
            <v>0</v>
          </cell>
        </row>
      </sheetData>
      <sheetData sheetId="439">
        <row r="1">
          <cell r="A1">
            <v>0</v>
          </cell>
        </row>
      </sheetData>
      <sheetData sheetId="440">
        <row r="1">
          <cell r="A1">
            <v>0</v>
          </cell>
        </row>
      </sheetData>
      <sheetData sheetId="441">
        <row r="1">
          <cell r="A1">
            <v>0</v>
          </cell>
        </row>
      </sheetData>
      <sheetData sheetId="442">
        <row r="1">
          <cell r="A1">
            <v>0</v>
          </cell>
        </row>
      </sheetData>
      <sheetData sheetId="443">
        <row r="1">
          <cell r="A1">
            <v>0</v>
          </cell>
        </row>
      </sheetData>
      <sheetData sheetId="444">
        <row r="1">
          <cell r="A1">
            <v>0</v>
          </cell>
        </row>
      </sheetData>
      <sheetData sheetId="445">
        <row r="1">
          <cell r="A1">
            <v>0</v>
          </cell>
        </row>
      </sheetData>
      <sheetData sheetId="446">
        <row r="1">
          <cell r="A1">
            <v>0</v>
          </cell>
        </row>
      </sheetData>
      <sheetData sheetId="447">
        <row r="1">
          <cell r="A1">
            <v>0</v>
          </cell>
        </row>
      </sheetData>
      <sheetData sheetId="448">
        <row r="1">
          <cell r="A1">
            <v>0</v>
          </cell>
        </row>
      </sheetData>
      <sheetData sheetId="449">
        <row r="1">
          <cell r="A1">
            <v>0</v>
          </cell>
        </row>
      </sheetData>
      <sheetData sheetId="450">
        <row r="1">
          <cell r="A1">
            <v>0</v>
          </cell>
        </row>
      </sheetData>
      <sheetData sheetId="451">
        <row r="1">
          <cell r="A1">
            <v>0</v>
          </cell>
        </row>
      </sheetData>
      <sheetData sheetId="452">
        <row r="1">
          <cell r="A1">
            <v>0</v>
          </cell>
        </row>
      </sheetData>
      <sheetData sheetId="453">
        <row r="1">
          <cell r="A1">
            <v>0</v>
          </cell>
        </row>
      </sheetData>
      <sheetData sheetId="454">
        <row r="1">
          <cell r="A1">
            <v>0</v>
          </cell>
        </row>
      </sheetData>
      <sheetData sheetId="455">
        <row r="1">
          <cell r="A1">
            <v>0</v>
          </cell>
        </row>
      </sheetData>
      <sheetData sheetId="456">
        <row r="1">
          <cell r="A1">
            <v>0</v>
          </cell>
        </row>
      </sheetData>
      <sheetData sheetId="457">
        <row r="1">
          <cell r="A1">
            <v>0</v>
          </cell>
        </row>
      </sheetData>
      <sheetData sheetId="458">
        <row r="1">
          <cell r="A1">
            <v>0</v>
          </cell>
        </row>
      </sheetData>
      <sheetData sheetId="459">
        <row r="1">
          <cell r="A1">
            <v>0</v>
          </cell>
        </row>
      </sheetData>
      <sheetData sheetId="460">
        <row r="1">
          <cell r="A1">
            <v>0</v>
          </cell>
        </row>
      </sheetData>
      <sheetData sheetId="461">
        <row r="1">
          <cell r="A1">
            <v>0</v>
          </cell>
        </row>
      </sheetData>
      <sheetData sheetId="462">
        <row r="1">
          <cell r="A1">
            <v>0</v>
          </cell>
        </row>
      </sheetData>
      <sheetData sheetId="463">
        <row r="1">
          <cell r="A1">
            <v>0</v>
          </cell>
        </row>
      </sheetData>
      <sheetData sheetId="464">
        <row r="1">
          <cell r="A1">
            <v>0</v>
          </cell>
        </row>
      </sheetData>
      <sheetData sheetId="465">
        <row r="1">
          <cell r="A1">
            <v>0</v>
          </cell>
        </row>
      </sheetData>
      <sheetData sheetId="466">
        <row r="1">
          <cell r="A1">
            <v>0</v>
          </cell>
        </row>
      </sheetData>
      <sheetData sheetId="467">
        <row r="1">
          <cell r="A1">
            <v>0</v>
          </cell>
        </row>
      </sheetData>
      <sheetData sheetId="468">
        <row r="1">
          <cell r="A1">
            <v>0</v>
          </cell>
        </row>
      </sheetData>
      <sheetData sheetId="469">
        <row r="1">
          <cell r="A1">
            <v>0</v>
          </cell>
        </row>
      </sheetData>
      <sheetData sheetId="470">
        <row r="1">
          <cell r="A1">
            <v>0</v>
          </cell>
        </row>
      </sheetData>
      <sheetData sheetId="471">
        <row r="1">
          <cell r="A1">
            <v>0</v>
          </cell>
        </row>
      </sheetData>
      <sheetData sheetId="472">
        <row r="1">
          <cell r="A1">
            <v>0</v>
          </cell>
        </row>
      </sheetData>
      <sheetData sheetId="473">
        <row r="1">
          <cell r="A1">
            <v>0</v>
          </cell>
        </row>
      </sheetData>
      <sheetData sheetId="474">
        <row r="1">
          <cell r="A1">
            <v>0</v>
          </cell>
        </row>
      </sheetData>
      <sheetData sheetId="475">
        <row r="1">
          <cell r="A1">
            <v>0</v>
          </cell>
        </row>
      </sheetData>
      <sheetData sheetId="476">
        <row r="1">
          <cell r="A1">
            <v>0</v>
          </cell>
        </row>
      </sheetData>
      <sheetData sheetId="477">
        <row r="1">
          <cell r="A1">
            <v>0</v>
          </cell>
        </row>
      </sheetData>
      <sheetData sheetId="478">
        <row r="1">
          <cell r="A1">
            <v>0</v>
          </cell>
        </row>
      </sheetData>
      <sheetData sheetId="479">
        <row r="1">
          <cell r="A1">
            <v>0</v>
          </cell>
        </row>
      </sheetData>
      <sheetData sheetId="480">
        <row r="1">
          <cell r="A1">
            <v>0</v>
          </cell>
        </row>
      </sheetData>
      <sheetData sheetId="481">
        <row r="1">
          <cell r="A1">
            <v>0</v>
          </cell>
        </row>
      </sheetData>
      <sheetData sheetId="482">
        <row r="1">
          <cell r="A1">
            <v>0</v>
          </cell>
        </row>
      </sheetData>
      <sheetData sheetId="483">
        <row r="1">
          <cell r="A1">
            <v>0</v>
          </cell>
        </row>
      </sheetData>
      <sheetData sheetId="484">
        <row r="1">
          <cell r="A1">
            <v>0</v>
          </cell>
        </row>
      </sheetData>
      <sheetData sheetId="485">
        <row r="1">
          <cell r="A1">
            <v>0</v>
          </cell>
        </row>
      </sheetData>
      <sheetData sheetId="486">
        <row r="1">
          <cell r="A1">
            <v>0</v>
          </cell>
        </row>
      </sheetData>
      <sheetData sheetId="487">
        <row r="1">
          <cell r="A1">
            <v>0</v>
          </cell>
        </row>
      </sheetData>
      <sheetData sheetId="488">
        <row r="1">
          <cell r="A1">
            <v>0</v>
          </cell>
        </row>
      </sheetData>
      <sheetData sheetId="489">
        <row r="1">
          <cell r="A1">
            <v>0</v>
          </cell>
        </row>
      </sheetData>
      <sheetData sheetId="490">
        <row r="1">
          <cell r="A1">
            <v>0</v>
          </cell>
        </row>
      </sheetData>
      <sheetData sheetId="491">
        <row r="1">
          <cell r="A1">
            <v>0</v>
          </cell>
        </row>
      </sheetData>
      <sheetData sheetId="492">
        <row r="1">
          <cell r="A1">
            <v>0</v>
          </cell>
        </row>
      </sheetData>
      <sheetData sheetId="493">
        <row r="1">
          <cell r="A1">
            <v>0</v>
          </cell>
        </row>
      </sheetData>
      <sheetData sheetId="494">
        <row r="1">
          <cell r="A1">
            <v>0</v>
          </cell>
        </row>
      </sheetData>
      <sheetData sheetId="495">
        <row r="1">
          <cell r="A1">
            <v>0</v>
          </cell>
        </row>
      </sheetData>
      <sheetData sheetId="496">
        <row r="1">
          <cell r="A1">
            <v>0</v>
          </cell>
        </row>
      </sheetData>
      <sheetData sheetId="497">
        <row r="1">
          <cell r="A1">
            <v>0</v>
          </cell>
        </row>
      </sheetData>
      <sheetData sheetId="498">
        <row r="1">
          <cell r="A1">
            <v>0</v>
          </cell>
        </row>
      </sheetData>
      <sheetData sheetId="499">
        <row r="1">
          <cell r="A1">
            <v>0</v>
          </cell>
        </row>
      </sheetData>
      <sheetData sheetId="500">
        <row r="1">
          <cell r="A1">
            <v>0</v>
          </cell>
        </row>
      </sheetData>
      <sheetData sheetId="501">
        <row r="1">
          <cell r="A1">
            <v>0</v>
          </cell>
        </row>
      </sheetData>
      <sheetData sheetId="502">
        <row r="1">
          <cell r="A1">
            <v>0</v>
          </cell>
        </row>
      </sheetData>
      <sheetData sheetId="503">
        <row r="1">
          <cell r="A1">
            <v>0</v>
          </cell>
        </row>
      </sheetData>
      <sheetData sheetId="504">
        <row r="1">
          <cell r="A1">
            <v>0</v>
          </cell>
        </row>
      </sheetData>
      <sheetData sheetId="505">
        <row r="1">
          <cell r="A1">
            <v>0</v>
          </cell>
        </row>
      </sheetData>
      <sheetData sheetId="506">
        <row r="1">
          <cell r="A1">
            <v>0</v>
          </cell>
        </row>
      </sheetData>
      <sheetData sheetId="507">
        <row r="1">
          <cell r="A1">
            <v>0</v>
          </cell>
        </row>
      </sheetData>
      <sheetData sheetId="508">
        <row r="1">
          <cell r="A1">
            <v>0</v>
          </cell>
        </row>
      </sheetData>
      <sheetData sheetId="509">
        <row r="1">
          <cell r="A1">
            <v>0</v>
          </cell>
        </row>
      </sheetData>
      <sheetData sheetId="510">
        <row r="1">
          <cell r="A1">
            <v>0</v>
          </cell>
        </row>
      </sheetData>
      <sheetData sheetId="511">
        <row r="1">
          <cell r="A1">
            <v>0</v>
          </cell>
        </row>
      </sheetData>
      <sheetData sheetId="512">
        <row r="1">
          <cell r="A1">
            <v>0</v>
          </cell>
        </row>
      </sheetData>
      <sheetData sheetId="513">
        <row r="1">
          <cell r="A1">
            <v>0</v>
          </cell>
        </row>
      </sheetData>
      <sheetData sheetId="514">
        <row r="1">
          <cell r="A1">
            <v>0</v>
          </cell>
        </row>
      </sheetData>
      <sheetData sheetId="515">
        <row r="1">
          <cell r="A1">
            <v>0</v>
          </cell>
        </row>
      </sheetData>
      <sheetData sheetId="516">
        <row r="1">
          <cell r="A1">
            <v>0</v>
          </cell>
        </row>
      </sheetData>
      <sheetData sheetId="517">
        <row r="1">
          <cell r="A1">
            <v>0</v>
          </cell>
        </row>
      </sheetData>
      <sheetData sheetId="518">
        <row r="1">
          <cell r="A1">
            <v>0</v>
          </cell>
        </row>
      </sheetData>
      <sheetData sheetId="519">
        <row r="1">
          <cell r="A1">
            <v>0</v>
          </cell>
        </row>
      </sheetData>
      <sheetData sheetId="520">
        <row r="1">
          <cell r="A1">
            <v>0</v>
          </cell>
        </row>
      </sheetData>
      <sheetData sheetId="521">
        <row r="1">
          <cell r="A1">
            <v>0</v>
          </cell>
        </row>
      </sheetData>
      <sheetData sheetId="522">
        <row r="1">
          <cell r="A1">
            <v>0</v>
          </cell>
        </row>
      </sheetData>
      <sheetData sheetId="523">
        <row r="1">
          <cell r="A1">
            <v>0</v>
          </cell>
        </row>
      </sheetData>
      <sheetData sheetId="524">
        <row r="1">
          <cell r="A1">
            <v>0</v>
          </cell>
        </row>
      </sheetData>
      <sheetData sheetId="525">
        <row r="1">
          <cell r="A1">
            <v>0</v>
          </cell>
        </row>
      </sheetData>
      <sheetData sheetId="526">
        <row r="1">
          <cell r="A1">
            <v>0</v>
          </cell>
        </row>
      </sheetData>
      <sheetData sheetId="527">
        <row r="1">
          <cell r="A1">
            <v>0</v>
          </cell>
        </row>
      </sheetData>
      <sheetData sheetId="528">
        <row r="1">
          <cell r="A1">
            <v>0</v>
          </cell>
        </row>
      </sheetData>
      <sheetData sheetId="529">
        <row r="1">
          <cell r="A1">
            <v>0</v>
          </cell>
        </row>
      </sheetData>
      <sheetData sheetId="530">
        <row r="1">
          <cell r="A1">
            <v>0</v>
          </cell>
        </row>
      </sheetData>
      <sheetData sheetId="531">
        <row r="1">
          <cell r="A1">
            <v>0</v>
          </cell>
        </row>
      </sheetData>
      <sheetData sheetId="532">
        <row r="1">
          <cell r="A1">
            <v>0</v>
          </cell>
        </row>
      </sheetData>
      <sheetData sheetId="533">
        <row r="1">
          <cell r="A1">
            <v>0</v>
          </cell>
        </row>
      </sheetData>
      <sheetData sheetId="534">
        <row r="1">
          <cell r="A1">
            <v>0</v>
          </cell>
        </row>
      </sheetData>
      <sheetData sheetId="535">
        <row r="1">
          <cell r="A1">
            <v>0</v>
          </cell>
        </row>
      </sheetData>
      <sheetData sheetId="536">
        <row r="1">
          <cell r="A1">
            <v>0</v>
          </cell>
        </row>
      </sheetData>
      <sheetData sheetId="537">
        <row r="1">
          <cell r="A1">
            <v>0</v>
          </cell>
        </row>
      </sheetData>
      <sheetData sheetId="538">
        <row r="1">
          <cell r="A1">
            <v>0</v>
          </cell>
        </row>
      </sheetData>
      <sheetData sheetId="539">
        <row r="1">
          <cell r="A1">
            <v>0</v>
          </cell>
        </row>
      </sheetData>
      <sheetData sheetId="540">
        <row r="1">
          <cell r="A1">
            <v>0</v>
          </cell>
        </row>
      </sheetData>
      <sheetData sheetId="541">
        <row r="1">
          <cell r="A1">
            <v>0</v>
          </cell>
        </row>
      </sheetData>
      <sheetData sheetId="542">
        <row r="1">
          <cell r="A1">
            <v>0</v>
          </cell>
        </row>
      </sheetData>
      <sheetData sheetId="543">
        <row r="1">
          <cell r="A1">
            <v>0</v>
          </cell>
        </row>
      </sheetData>
      <sheetData sheetId="544">
        <row r="1">
          <cell r="A1">
            <v>0</v>
          </cell>
        </row>
      </sheetData>
      <sheetData sheetId="545">
        <row r="1">
          <cell r="A1">
            <v>0</v>
          </cell>
        </row>
      </sheetData>
      <sheetData sheetId="546">
        <row r="1">
          <cell r="A1">
            <v>0</v>
          </cell>
        </row>
      </sheetData>
      <sheetData sheetId="547">
        <row r="1">
          <cell r="A1">
            <v>0</v>
          </cell>
        </row>
      </sheetData>
      <sheetData sheetId="548">
        <row r="1">
          <cell r="A1">
            <v>0</v>
          </cell>
        </row>
      </sheetData>
      <sheetData sheetId="549">
        <row r="1">
          <cell r="A1">
            <v>0</v>
          </cell>
        </row>
      </sheetData>
      <sheetData sheetId="550">
        <row r="1">
          <cell r="A1">
            <v>0</v>
          </cell>
        </row>
      </sheetData>
      <sheetData sheetId="551">
        <row r="1">
          <cell r="A1">
            <v>0</v>
          </cell>
        </row>
      </sheetData>
      <sheetData sheetId="552">
        <row r="1">
          <cell r="A1">
            <v>0</v>
          </cell>
        </row>
      </sheetData>
      <sheetData sheetId="553">
        <row r="1">
          <cell r="A1">
            <v>0</v>
          </cell>
        </row>
      </sheetData>
      <sheetData sheetId="554">
        <row r="1">
          <cell r="A1">
            <v>0</v>
          </cell>
        </row>
      </sheetData>
      <sheetData sheetId="555">
        <row r="1">
          <cell r="A1">
            <v>0</v>
          </cell>
        </row>
      </sheetData>
      <sheetData sheetId="556">
        <row r="1">
          <cell r="A1">
            <v>0</v>
          </cell>
        </row>
      </sheetData>
      <sheetData sheetId="557">
        <row r="1">
          <cell r="A1">
            <v>0</v>
          </cell>
        </row>
      </sheetData>
      <sheetData sheetId="558">
        <row r="1">
          <cell r="A1">
            <v>0</v>
          </cell>
        </row>
      </sheetData>
      <sheetData sheetId="559">
        <row r="1">
          <cell r="A1">
            <v>0</v>
          </cell>
        </row>
      </sheetData>
      <sheetData sheetId="560">
        <row r="1">
          <cell r="A1">
            <v>0</v>
          </cell>
        </row>
      </sheetData>
      <sheetData sheetId="561">
        <row r="1">
          <cell r="A1">
            <v>0</v>
          </cell>
        </row>
      </sheetData>
      <sheetData sheetId="562">
        <row r="1">
          <cell r="A1">
            <v>0</v>
          </cell>
        </row>
      </sheetData>
      <sheetData sheetId="563">
        <row r="1">
          <cell r="A1">
            <v>0</v>
          </cell>
        </row>
      </sheetData>
      <sheetData sheetId="564">
        <row r="1">
          <cell r="A1">
            <v>0</v>
          </cell>
        </row>
      </sheetData>
      <sheetData sheetId="565">
        <row r="1">
          <cell r="A1">
            <v>0</v>
          </cell>
        </row>
      </sheetData>
      <sheetData sheetId="566">
        <row r="1">
          <cell r="A1">
            <v>0</v>
          </cell>
        </row>
      </sheetData>
      <sheetData sheetId="567">
        <row r="1">
          <cell r="A1">
            <v>0</v>
          </cell>
        </row>
      </sheetData>
      <sheetData sheetId="568">
        <row r="1">
          <cell r="A1">
            <v>0</v>
          </cell>
        </row>
      </sheetData>
      <sheetData sheetId="569">
        <row r="1">
          <cell r="A1">
            <v>0</v>
          </cell>
        </row>
      </sheetData>
      <sheetData sheetId="570">
        <row r="1">
          <cell r="A1">
            <v>0</v>
          </cell>
        </row>
      </sheetData>
      <sheetData sheetId="571">
        <row r="1">
          <cell r="A1">
            <v>0</v>
          </cell>
        </row>
      </sheetData>
      <sheetData sheetId="572">
        <row r="1">
          <cell r="A1">
            <v>0</v>
          </cell>
        </row>
      </sheetData>
      <sheetData sheetId="573">
        <row r="1">
          <cell r="A1">
            <v>0</v>
          </cell>
        </row>
      </sheetData>
      <sheetData sheetId="574">
        <row r="1">
          <cell r="A1">
            <v>0</v>
          </cell>
        </row>
      </sheetData>
      <sheetData sheetId="575">
        <row r="1">
          <cell r="A1">
            <v>0</v>
          </cell>
        </row>
      </sheetData>
      <sheetData sheetId="576">
        <row r="1">
          <cell r="A1">
            <v>0</v>
          </cell>
        </row>
      </sheetData>
      <sheetData sheetId="577">
        <row r="1">
          <cell r="A1">
            <v>0</v>
          </cell>
        </row>
      </sheetData>
      <sheetData sheetId="578">
        <row r="1">
          <cell r="A1">
            <v>0</v>
          </cell>
        </row>
      </sheetData>
      <sheetData sheetId="579">
        <row r="1">
          <cell r="A1">
            <v>0</v>
          </cell>
        </row>
      </sheetData>
      <sheetData sheetId="580">
        <row r="1">
          <cell r="A1">
            <v>0</v>
          </cell>
        </row>
      </sheetData>
      <sheetData sheetId="581">
        <row r="1">
          <cell r="A1">
            <v>0</v>
          </cell>
        </row>
      </sheetData>
      <sheetData sheetId="582">
        <row r="1">
          <cell r="A1">
            <v>0</v>
          </cell>
        </row>
      </sheetData>
      <sheetData sheetId="583">
        <row r="1">
          <cell r="A1">
            <v>0</v>
          </cell>
        </row>
      </sheetData>
      <sheetData sheetId="584">
        <row r="1">
          <cell r="A1">
            <v>0</v>
          </cell>
        </row>
      </sheetData>
      <sheetData sheetId="585">
        <row r="1">
          <cell r="A1">
            <v>0</v>
          </cell>
        </row>
      </sheetData>
      <sheetData sheetId="586">
        <row r="1">
          <cell r="A1">
            <v>0</v>
          </cell>
        </row>
      </sheetData>
      <sheetData sheetId="587">
        <row r="1">
          <cell r="A1">
            <v>0</v>
          </cell>
        </row>
      </sheetData>
      <sheetData sheetId="588">
        <row r="1">
          <cell r="A1">
            <v>0</v>
          </cell>
        </row>
      </sheetData>
      <sheetData sheetId="589">
        <row r="1">
          <cell r="A1">
            <v>0</v>
          </cell>
        </row>
      </sheetData>
      <sheetData sheetId="590">
        <row r="1">
          <cell r="A1">
            <v>0</v>
          </cell>
        </row>
      </sheetData>
      <sheetData sheetId="591">
        <row r="1">
          <cell r="A1">
            <v>0</v>
          </cell>
        </row>
      </sheetData>
      <sheetData sheetId="592">
        <row r="1">
          <cell r="A1">
            <v>0</v>
          </cell>
        </row>
      </sheetData>
      <sheetData sheetId="593">
        <row r="1">
          <cell r="A1">
            <v>0</v>
          </cell>
        </row>
      </sheetData>
      <sheetData sheetId="594">
        <row r="1">
          <cell r="A1">
            <v>0</v>
          </cell>
        </row>
      </sheetData>
      <sheetData sheetId="595">
        <row r="1">
          <cell r="A1">
            <v>0</v>
          </cell>
        </row>
      </sheetData>
      <sheetData sheetId="596">
        <row r="1">
          <cell r="A1">
            <v>0</v>
          </cell>
        </row>
      </sheetData>
      <sheetData sheetId="597">
        <row r="1">
          <cell r="A1">
            <v>0</v>
          </cell>
        </row>
      </sheetData>
      <sheetData sheetId="598">
        <row r="1">
          <cell r="A1">
            <v>0</v>
          </cell>
        </row>
      </sheetData>
      <sheetData sheetId="599">
        <row r="1">
          <cell r="A1">
            <v>0</v>
          </cell>
        </row>
      </sheetData>
      <sheetData sheetId="600">
        <row r="1">
          <cell r="A1">
            <v>0</v>
          </cell>
        </row>
      </sheetData>
      <sheetData sheetId="601">
        <row r="1">
          <cell r="A1">
            <v>0</v>
          </cell>
        </row>
      </sheetData>
      <sheetData sheetId="602">
        <row r="1">
          <cell r="A1">
            <v>0</v>
          </cell>
        </row>
      </sheetData>
      <sheetData sheetId="603">
        <row r="1">
          <cell r="A1">
            <v>0</v>
          </cell>
        </row>
      </sheetData>
      <sheetData sheetId="604">
        <row r="1">
          <cell r="A1">
            <v>0</v>
          </cell>
        </row>
      </sheetData>
      <sheetData sheetId="605">
        <row r="1">
          <cell r="A1">
            <v>0</v>
          </cell>
        </row>
      </sheetData>
      <sheetData sheetId="606">
        <row r="1">
          <cell r="A1">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ow r="2">
          <cell r="A2">
            <v>0</v>
          </cell>
        </row>
      </sheetData>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ow r="1">
          <cell r="A1">
            <v>0</v>
          </cell>
        </row>
      </sheetData>
      <sheetData sheetId="664">
        <row r="1">
          <cell r="A1">
            <v>0</v>
          </cell>
        </row>
      </sheetData>
      <sheetData sheetId="665">
        <row r="1">
          <cell r="A1">
            <v>0</v>
          </cell>
        </row>
      </sheetData>
      <sheetData sheetId="666" refreshError="1"/>
      <sheetData sheetId="667" refreshError="1"/>
      <sheetData sheetId="668" refreshError="1"/>
      <sheetData sheetId="669">
        <row r="1">
          <cell r="A1">
            <v>0</v>
          </cell>
        </row>
      </sheetData>
      <sheetData sheetId="670">
        <row r="1">
          <cell r="A1">
            <v>0</v>
          </cell>
        </row>
      </sheetData>
      <sheetData sheetId="671" refreshError="1"/>
      <sheetData sheetId="672" refreshError="1"/>
      <sheetData sheetId="673" refreshError="1"/>
      <sheetData sheetId="674" refreshError="1"/>
      <sheetData sheetId="675" refreshError="1"/>
      <sheetData sheetId="676" refreshError="1"/>
      <sheetData sheetId="677" refreshError="1"/>
      <sheetData sheetId="678">
        <row r="1">
          <cell r="A1">
            <v>0</v>
          </cell>
        </row>
      </sheetData>
      <sheetData sheetId="679">
        <row r="1">
          <cell r="A1">
            <v>0</v>
          </cell>
        </row>
      </sheetData>
      <sheetData sheetId="680">
        <row r="1">
          <cell r="A1">
            <v>0</v>
          </cell>
        </row>
      </sheetData>
      <sheetData sheetId="681" refreshError="1"/>
      <sheetData sheetId="682">
        <row r="1">
          <cell r="A1">
            <v>0</v>
          </cell>
        </row>
      </sheetData>
      <sheetData sheetId="683">
        <row r="1">
          <cell r="A1">
            <v>0</v>
          </cell>
        </row>
      </sheetData>
      <sheetData sheetId="684">
        <row r="1">
          <cell r="A1">
            <v>0</v>
          </cell>
        </row>
      </sheetData>
      <sheetData sheetId="685">
        <row r="1">
          <cell r="A1">
            <v>0</v>
          </cell>
        </row>
      </sheetData>
      <sheetData sheetId="686">
        <row r="1">
          <cell r="A1">
            <v>0</v>
          </cell>
        </row>
      </sheetData>
      <sheetData sheetId="687">
        <row r="1">
          <cell r="A1">
            <v>0</v>
          </cell>
        </row>
      </sheetData>
      <sheetData sheetId="688">
        <row r="1">
          <cell r="A1">
            <v>0</v>
          </cell>
        </row>
      </sheetData>
      <sheetData sheetId="689">
        <row r="1">
          <cell r="A1">
            <v>0</v>
          </cell>
        </row>
      </sheetData>
      <sheetData sheetId="690">
        <row r="1">
          <cell r="A1">
            <v>0</v>
          </cell>
        </row>
      </sheetData>
      <sheetData sheetId="691">
        <row r="1">
          <cell r="A1">
            <v>0</v>
          </cell>
        </row>
      </sheetData>
      <sheetData sheetId="692">
        <row r="1">
          <cell r="A1">
            <v>0</v>
          </cell>
        </row>
      </sheetData>
      <sheetData sheetId="693">
        <row r="1">
          <cell r="A1">
            <v>0</v>
          </cell>
        </row>
      </sheetData>
      <sheetData sheetId="694">
        <row r="1">
          <cell r="A1">
            <v>0</v>
          </cell>
        </row>
      </sheetData>
      <sheetData sheetId="695">
        <row r="1">
          <cell r="A1">
            <v>0</v>
          </cell>
        </row>
      </sheetData>
      <sheetData sheetId="696">
        <row r="1">
          <cell r="A1">
            <v>0</v>
          </cell>
        </row>
      </sheetData>
      <sheetData sheetId="697">
        <row r="1">
          <cell r="A1">
            <v>0</v>
          </cell>
        </row>
      </sheetData>
      <sheetData sheetId="698">
        <row r="1">
          <cell r="A1">
            <v>0</v>
          </cell>
        </row>
      </sheetData>
      <sheetData sheetId="699">
        <row r="1">
          <cell r="A1">
            <v>0</v>
          </cell>
        </row>
      </sheetData>
      <sheetData sheetId="700">
        <row r="1">
          <cell r="A1">
            <v>0</v>
          </cell>
        </row>
      </sheetData>
      <sheetData sheetId="701">
        <row r="1">
          <cell r="A1">
            <v>0</v>
          </cell>
        </row>
      </sheetData>
      <sheetData sheetId="702">
        <row r="1">
          <cell r="A1">
            <v>0</v>
          </cell>
        </row>
      </sheetData>
      <sheetData sheetId="703">
        <row r="1">
          <cell r="A1">
            <v>0</v>
          </cell>
        </row>
      </sheetData>
      <sheetData sheetId="704">
        <row r="1">
          <cell r="A1">
            <v>0</v>
          </cell>
        </row>
      </sheetData>
      <sheetData sheetId="705">
        <row r="1">
          <cell r="A1">
            <v>0</v>
          </cell>
        </row>
      </sheetData>
      <sheetData sheetId="706">
        <row r="1">
          <cell r="A1">
            <v>0</v>
          </cell>
        </row>
      </sheetData>
      <sheetData sheetId="707">
        <row r="1">
          <cell r="A1">
            <v>0</v>
          </cell>
        </row>
      </sheetData>
      <sheetData sheetId="708">
        <row r="1">
          <cell r="A1">
            <v>0</v>
          </cell>
        </row>
      </sheetData>
      <sheetData sheetId="709">
        <row r="1">
          <cell r="A1">
            <v>0</v>
          </cell>
        </row>
      </sheetData>
      <sheetData sheetId="710">
        <row r="1">
          <cell r="A1">
            <v>0</v>
          </cell>
        </row>
      </sheetData>
      <sheetData sheetId="711">
        <row r="1">
          <cell r="A1">
            <v>0</v>
          </cell>
        </row>
      </sheetData>
      <sheetData sheetId="712">
        <row r="1">
          <cell r="A1">
            <v>0</v>
          </cell>
        </row>
      </sheetData>
      <sheetData sheetId="713">
        <row r="1">
          <cell r="A1">
            <v>0</v>
          </cell>
        </row>
      </sheetData>
      <sheetData sheetId="714">
        <row r="1">
          <cell r="A1">
            <v>0</v>
          </cell>
        </row>
      </sheetData>
      <sheetData sheetId="715">
        <row r="1">
          <cell r="A1">
            <v>0</v>
          </cell>
        </row>
      </sheetData>
      <sheetData sheetId="716">
        <row r="1">
          <cell r="A1">
            <v>0</v>
          </cell>
        </row>
      </sheetData>
      <sheetData sheetId="717">
        <row r="1">
          <cell r="A1">
            <v>0</v>
          </cell>
        </row>
      </sheetData>
      <sheetData sheetId="718">
        <row r="1">
          <cell r="A1">
            <v>0</v>
          </cell>
        </row>
      </sheetData>
      <sheetData sheetId="719">
        <row r="1">
          <cell r="A1">
            <v>0</v>
          </cell>
        </row>
      </sheetData>
      <sheetData sheetId="720">
        <row r="1">
          <cell r="A1">
            <v>0</v>
          </cell>
        </row>
      </sheetData>
      <sheetData sheetId="721">
        <row r="1">
          <cell r="A1">
            <v>0</v>
          </cell>
        </row>
      </sheetData>
      <sheetData sheetId="722">
        <row r="1">
          <cell r="A1">
            <v>0</v>
          </cell>
        </row>
      </sheetData>
      <sheetData sheetId="723">
        <row r="1">
          <cell r="A1">
            <v>0</v>
          </cell>
        </row>
      </sheetData>
      <sheetData sheetId="724">
        <row r="1">
          <cell r="A1">
            <v>0</v>
          </cell>
        </row>
      </sheetData>
      <sheetData sheetId="725">
        <row r="1">
          <cell r="A1">
            <v>0</v>
          </cell>
        </row>
      </sheetData>
      <sheetData sheetId="726">
        <row r="1">
          <cell r="A1">
            <v>0</v>
          </cell>
        </row>
      </sheetData>
      <sheetData sheetId="727">
        <row r="1">
          <cell r="A1">
            <v>0</v>
          </cell>
        </row>
      </sheetData>
      <sheetData sheetId="728">
        <row r="1">
          <cell r="A1">
            <v>0</v>
          </cell>
        </row>
      </sheetData>
      <sheetData sheetId="729">
        <row r="1">
          <cell r="A1">
            <v>0</v>
          </cell>
        </row>
      </sheetData>
      <sheetData sheetId="730">
        <row r="1">
          <cell r="A1">
            <v>0</v>
          </cell>
        </row>
      </sheetData>
      <sheetData sheetId="731">
        <row r="1">
          <cell r="A1">
            <v>0</v>
          </cell>
        </row>
      </sheetData>
      <sheetData sheetId="732">
        <row r="1">
          <cell r="A1">
            <v>0</v>
          </cell>
        </row>
      </sheetData>
      <sheetData sheetId="733">
        <row r="1">
          <cell r="A1">
            <v>0</v>
          </cell>
        </row>
      </sheetData>
      <sheetData sheetId="734">
        <row r="1">
          <cell r="A1">
            <v>0</v>
          </cell>
        </row>
      </sheetData>
      <sheetData sheetId="735">
        <row r="1">
          <cell r="A1">
            <v>0</v>
          </cell>
        </row>
      </sheetData>
      <sheetData sheetId="736">
        <row r="1">
          <cell r="A1">
            <v>0</v>
          </cell>
        </row>
      </sheetData>
      <sheetData sheetId="737">
        <row r="1">
          <cell r="A1">
            <v>0</v>
          </cell>
        </row>
      </sheetData>
      <sheetData sheetId="738" refreshError="1"/>
      <sheetData sheetId="739" refreshError="1"/>
      <sheetData sheetId="740" refreshError="1"/>
      <sheetData sheetId="741">
        <row r="1">
          <cell r="A1">
            <v>0</v>
          </cell>
        </row>
      </sheetData>
      <sheetData sheetId="742">
        <row r="1">
          <cell r="A1">
            <v>0</v>
          </cell>
        </row>
      </sheetData>
      <sheetData sheetId="743" refreshError="1"/>
      <sheetData sheetId="744" refreshError="1"/>
      <sheetData sheetId="745" refreshError="1"/>
      <sheetData sheetId="746" refreshError="1"/>
      <sheetData sheetId="747" refreshError="1"/>
      <sheetData sheetId="748" refreshError="1"/>
      <sheetData sheetId="749">
        <row r="1">
          <cell r="A1">
            <v>0</v>
          </cell>
        </row>
      </sheetData>
      <sheetData sheetId="750">
        <row r="1">
          <cell r="A1">
            <v>0</v>
          </cell>
        </row>
      </sheetData>
      <sheetData sheetId="751">
        <row r="1">
          <cell r="A1">
            <v>0</v>
          </cell>
        </row>
      </sheetData>
      <sheetData sheetId="752">
        <row r="1">
          <cell r="A1">
            <v>0</v>
          </cell>
        </row>
      </sheetData>
      <sheetData sheetId="753">
        <row r="1">
          <cell r="A1">
            <v>0</v>
          </cell>
        </row>
      </sheetData>
      <sheetData sheetId="754">
        <row r="1">
          <cell r="A1">
            <v>0</v>
          </cell>
        </row>
      </sheetData>
      <sheetData sheetId="755">
        <row r="1">
          <cell r="A1">
            <v>0</v>
          </cell>
        </row>
      </sheetData>
      <sheetData sheetId="756">
        <row r="1">
          <cell r="A1">
            <v>0</v>
          </cell>
        </row>
      </sheetData>
      <sheetData sheetId="757">
        <row r="1">
          <cell r="A1">
            <v>0</v>
          </cell>
        </row>
      </sheetData>
      <sheetData sheetId="758">
        <row r="1">
          <cell r="A1">
            <v>0</v>
          </cell>
        </row>
      </sheetData>
      <sheetData sheetId="759">
        <row r="1">
          <cell r="A1">
            <v>0</v>
          </cell>
        </row>
      </sheetData>
      <sheetData sheetId="760">
        <row r="1">
          <cell r="A1">
            <v>0</v>
          </cell>
        </row>
      </sheetData>
      <sheetData sheetId="761">
        <row r="1">
          <cell r="A1">
            <v>0</v>
          </cell>
        </row>
      </sheetData>
      <sheetData sheetId="762">
        <row r="1">
          <cell r="A1">
            <v>0</v>
          </cell>
        </row>
      </sheetData>
      <sheetData sheetId="763">
        <row r="1">
          <cell r="A1">
            <v>0</v>
          </cell>
        </row>
      </sheetData>
      <sheetData sheetId="764">
        <row r="1">
          <cell r="A1">
            <v>0</v>
          </cell>
        </row>
      </sheetData>
      <sheetData sheetId="765">
        <row r="1">
          <cell r="A1">
            <v>0</v>
          </cell>
        </row>
      </sheetData>
      <sheetData sheetId="766">
        <row r="1">
          <cell r="A1">
            <v>0</v>
          </cell>
        </row>
      </sheetData>
      <sheetData sheetId="767">
        <row r="1">
          <cell r="A1">
            <v>0</v>
          </cell>
        </row>
      </sheetData>
      <sheetData sheetId="768">
        <row r="1">
          <cell r="A1">
            <v>0</v>
          </cell>
        </row>
      </sheetData>
      <sheetData sheetId="769">
        <row r="1">
          <cell r="A1">
            <v>0</v>
          </cell>
        </row>
      </sheetData>
      <sheetData sheetId="770">
        <row r="1">
          <cell r="A1">
            <v>0</v>
          </cell>
        </row>
      </sheetData>
      <sheetData sheetId="771">
        <row r="1">
          <cell r="A1">
            <v>0</v>
          </cell>
        </row>
      </sheetData>
      <sheetData sheetId="772">
        <row r="1">
          <cell r="A1">
            <v>0</v>
          </cell>
        </row>
      </sheetData>
      <sheetData sheetId="773">
        <row r="1">
          <cell r="A1">
            <v>0</v>
          </cell>
        </row>
      </sheetData>
      <sheetData sheetId="774">
        <row r="1">
          <cell r="A1">
            <v>0</v>
          </cell>
        </row>
      </sheetData>
      <sheetData sheetId="775">
        <row r="1">
          <cell r="A1">
            <v>0</v>
          </cell>
        </row>
      </sheetData>
      <sheetData sheetId="776">
        <row r="1">
          <cell r="A1">
            <v>0</v>
          </cell>
        </row>
      </sheetData>
      <sheetData sheetId="777">
        <row r="1">
          <cell r="A1">
            <v>0</v>
          </cell>
        </row>
      </sheetData>
      <sheetData sheetId="778">
        <row r="1">
          <cell r="A1">
            <v>0</v>
          </cell>
        </row>
      </sheetData>
      <sheetData sheetId="779">
        <row r="1">
          <cell r="A1">
            <v>0</v>
          </cell>
        </row>
      </sheetData>
      <sheetData sheetId="780">
        <row r="1">
          <cell r="A1">
            <v>0</v>
          </cell>
        </row>
      </sheetData>
      <sheetData sheetId="781">
        <row r="1">
          <cell r="A1">
            <v>0</v>
          </cell>
        </row>
      </sheetData>
      <sheetData sheetId="782">
        <row r="1">
          <cell r="A1">
            <v>0</v>
          </cell>
        </row>
      </sheetData>
      <sheetData sheetId="783">
        <row r="1">
          <cell r="A1">
            <v>0</v>
          </cell>
        </row>
      </sheetData>
      <sheetData sheetId="784">
        <row r="1">
          <cell r="A1">
            <v>0</v>
          </cell>
        </row>
      </sheetData>
      <sheetData sheetId="785">
        <row r="1">
          <cell r="A1">
            <v>0</v>
          </cell>
        </row>
      </sheetData>
      <sheetData sheetId="786">
        <row r="1">
          <cell r="A1">
            <v>0</v>
          </cell>
        </row>
      </sheetData>
      <sheetData sheetId="787">
        <row r="1">
          <cell r="A1">
            <v>0</v>
          </cell>
        </row>
      </sheetData>
      <sheetData sheetId="788">
        <row r="1">
          <cell r="A1">
            <v>0</v>
          </cell>
        </row>
      </sheetData>
      <sheetData sheetId="789">
        <row r="1">
          <cell r="A1">
            <v>0</v>
          </cell>
        </row>
      </sheetData>
      <sheetData sheetId="790">
        <row r="1">
          <cell r="A1">
            <v>0</v>
          </cell>
        </row>
      </sheetData>
      <sheetData sheetId="791">
        <row r="1">
          <cell r="A1">
            <v>0</v>
          </cell>
        </row>
      </sheetData>
      <sheetData sheetId="792">
        <row r="1">
          <cell r="A1">
            <v>0</v>
          </cell>
        </row>
      </sheetData>
      <sheetData sheetId="793">
        <row r="1">
          <cell r="A1">
            <v>0</v>
          </cell>
        </row>
      </sheetData>
      <sheetData sheetId="794">
        <row r="1">
          <cell r="A1">
            <v>0</v>
          </cell>
        </row>
      </sheetData>
      <sheetData sheetId="795">
        <row r="1">
          <cell r="A1">
            <v>0</v>
          </cell>
        </row>
      </sheetData>
      <sheetData sheetId="796">
        <row r="1">
          <cell r="A1">
            <v>0</v>
          </cell>
        </row>
      </sheetData>
      <sheetData sheetId="797">
        <row r="1">
          <cell r="A1">
            <v>0</v>
          </cell>
        </row>
      </sheetData>
      <sheetData sheetId="798">
        <row r="1">
          <cell r="A1">
            <v>0</v>
          </cell>
        </row>
      </sheetData>
      <sheetData sheetId="799">
        <row r="1">
          <cell r="A1">
            <v>0</v>
          </cell>
        </row>
      </sheetData>
      <sheetData sheetId="800">
        <row r="1">
          <cell r="A1">
            <v>0</v>
          </cell>
        </row>
      </sheetData>
      <sheetData sheetId="801">
        <row r="1">
          <cell r="A1">
            <v>0</v>
          </cell>
        </row>
      </sheetData>
      <sheetData sheetId="802">
        <row r="1">
          <cell r="A1">
            <v>0</v>
          </cell>
        </row>
      </sheetData>
      <sheetData sheetId="803">
        <row r="1">
          <cell r="A1">
            <v>0</v>
          </cell>
        </row>
      </sheetData>
      <sheetData sheetId="804">
        <row r="1">
          <cell r="A1">
            <v>0</v>
          </cell>
        </row>
      </sheetData>
      <sheetData sheetId="805">
        <row r="1">
          <cell r="A1">
            <v>0</v>
          </cell>
        </row>
      </sheetData>
      <sheetData sheetId="806">
        <row r="1">
          <cell r="A1">
            <v>0</v>
          </cell>
        </row>
      </sheetData>
      <sheetData sheetId="807">
        <row r="1">
          <cell r="A1">
            <v>0</v>
          </cell>
        </row>
      </sheetData>
      <sheetData sheetId="808">
        <row r="1">
          <cell r="A1">
            <v>0</v>
          </cell>
        </row>
      </sheetData>
      <sheetData sheetId="809">
        <row r="1">
          <cell r="A1">
            <v>0</v>
          </cell>
        </row>
      </sheetData>
      <sheetData sheetId="810">
        <row r="1">
          <cell r="A1">
            <v>0</v>
          </cell>
        </row>
      </sheetData>
      <sheetData sheetId="811">
        <row r="1">
          <cell r="A1">
            <v>0</v>
          </cell>
        </row>
      </sheetData>
      <sheetData sheetId="812">
        <row r="1">
          <cell r="A1">
            <v>0</v>
          </cell>
        </row>
      </sheetData>
      <sheetData sheetId="813">
        <row r="1">
          <cell r="A1">
            <v>0</v>
          </cell>
        </row>
      </sheetData>
      <sheetData sheetId="814">
        <row r="1">
          <cell r="A1">
            <v>0</v>
          </cell>
        </row>
      </sheetData>
      <sheetData sheetId="815">
        <row r="1">
          <cell r="A1">
            <v>0</v>
          </cell>
        </row>
      </sheetData>
      <sheetData sheetId="816">
        <row r="1">
          <cell r="A1">
            <v>0</v>
          </cell>
        </row>
      </sheetData>
      <sheetData sheetId="817">
        <row r="1">
          <cell r="A1">
            <v>0</v>
          </cell>
        </row>
      </sheetData>
      <sheetData sheetId="818">
        <row r="1">
          <cell r="A1">
            <v>0</v>
          </cell>
        </row>
      </sheetData>
      <sheetData sheetId="819">
        <row r="1">
          <cell r="A1">
            <v>0</v>
          </cell>
        </row>
      </sheetData>
      <sheetData sheetId="820">
        <row r="1">
          <cell r="A1">
            <v>0</v>
          </cell>
        </row>
      </sheetData>
      <sheetData sheetId="821">
        <row r="1">
          <cell r="A1">
            <v>0</v>
          </cell>
        </row>
      </sheetData>
      <sheetData sheetId="822">
        <row r="1">
          <cell r="A1">
            <v>0</v>
          </cell>
        </row>
      </sheetData>
      <sheetData sheetId="823">
        <row r="1">
          <cell r="A1">
            <v>0</v>
          </cell>
        </row>
      </sheetData>
      <sheetData sheetId="824">
        <row r="1">
          <cell r="A1">
            <v>0</v>
          </cell>
        </row>
      </sheetData>
      <sheetData sheetId="825">
        <row r="1">
          <cell r="A1">
            <v>0</v>
          </cell>
        </row>
      </sheetData>
      <sheetData sheetId="826">
        <row r="1">
          <cell r="A1">
            <v>0</v>
          </cell>
        </row>
      </sheetData>
      <sheetData sheetId="827">
        <row r="1">
          <cell r="A1">
            <v>0</v>
          </cell>
        </row>
      </sheetData>
      <sheetData sheetId="828">
        <row r="1">
          <cell r="A1">
            <v>0</v>
          </cell>
        </row>
      </sheetData>
      <sheetData sheetId="829">
        <row r="1">
          <cell r="A1">
            <v>0</v>
          </cell>
        </row>
      </sheetData>
      <sheetData sheetId="830">
        <row r="1">
          <cell r="A1">
            <v>0</v>
          </cell>
        </row>
      </sheetData>
      <sheetData sheetId="831">
        <row r="1">
          <cell r="A1">
            <v>0</v>
          </cell>
        </row>
      </sheetData>
      <sheetData sheetId="832">
        <row r="1">
          <cell r="A1">
            <v>0</v>
          </cell>
        </row>
      </sheetData>
      <sheetData sheetId="833">
        <row r="1">
          <cell r="A1">
            <v>0</v>
          </cell>
        </row>
      </sheetData>
      <sheetData sheetId="834">
        <row r="1">
          <cell r="A1">
            <v>0</v>
          </cell>
        </row>
      </sheetData>
      <sheetData sheetId="835">
        <row r="1">
          <cell r="A1">
            <v>0</v>
          </cell>
        </row>
      </sheetData>
      <sheetData sheetId="836">
        <row r="1">
          <cell r="A1">
            <v>0</v>
          </cell>
        </row>
      </sheetData>
      <sheetData sheetId="837">
        <row r="1">
          <cell r="A1">
            <v>0</v>
          </cell>
        </row>
      </sheetData>
      <sheetData sheetId="838">
        <row r="1">
          <cell r="A1">
            <v>0</v>
          </cell>
        </row>
      </sheetData>
      <sheetData sheetId="839">
        <row r="1">
          <cell r="A1">
            <v>0</v>
          </cell>
        </row>
      </sheetData>
      <sheetData sheetId="840">
        <row r="1">
          <cell r="A1">
            <v>0</v>
          </cell>
        </row>
      </sheetData>
      <sheetData sheetId="841">
        <row r="1">
          <cell r="A1">
            <v>0</v>
          </cell>
        </row>
      </sheetData>
      <sheetData sheetId="842">
        <row r="1">
          <cell r="A1">
            <v>0</v>
          </cell>
        </row>
      </sheetData>
      <sheetData sheetId="843">
        <row r="1">
          <cell r="A1">
            <v>0</v>
          </cell>
        </row>
      </sheetData>
      <sheetData sheetId="844">
        <row r="1">
          <cell r="A1">
            <v>0</v>
          </cell>
        </row>
      </sheetData>
      <sheetData sheetId="845">
        <row r="1">
          <cell r="A1">
            <v>0</v>
          </cell>
        </row>
      </sheetData>
      <sheetData sheetId="846">
        <row r="1">
          <cell r="A1">
            <v>0</v>
          </cell>
        </row>
      </sheetData>
      <sheetData sheetId="847">
        <row r="1">
          <cell r="A1">
            <v>0</v>
          </cell>
        </row>
      </sheetData>
      <sheetData sheetId="848">
        <row r="1">
          <cell r="A1">
            <v>0</v>
          </cell>
        </row>
      </sheetData>
      <sheetData sheetId="849">
        <row r="1">
          <cell r="A1">
            <v>0</v>
          </cell>
        </row>
      </sheetData>
      <sheetData sheetId="850">
        <row r="1">
          <cell r="A1">
            <v>0</v>
          </cell>
        </row>
      </sheetData>
      <sheetData sheetId="851">
        <row r="1">
          <cell r="A1">
            <v>0</v>
          </cell>
        </row>
      </sheetData>
      <sheetData sheetId="852">
        <row r="1">
          <cell r="A1">
            <v>0</v>
          </cell>
        </row>
      </sheetData>
      <sheetData sheetId="853">
        <row r="1">
          <cell r="A1">
            <v>0</v>
          </cell>
        </row>
      </sheetData>
      <sheetData sheetId="854">
        <row r="1">
          <cell r="A1">
            <v>0</v>
          </cell>
        </row>
      </sheetData>
      <sheetData sheetId="855">
        <row r="1">
          <cell r="A1">
            <v>0</v>
          </cell>
        </row>
      </sheetData>
      <sheetData sheetId="856">
        <row r="1">
          <cell r="A1">
            <v>0</v>
          </cell>
        </row>
      </sheetData>
      <sheetData sheetId="857">
        <row r="1">
          <cell r="A1">
            <v>0</v>
          </cell>
        </row>
      </sheetData>
      <sheetData sheetId="858">
        <row r="1">
          <cell r="A1">
            <v>0</v>
          </cell>
        </row>
      </sheetData>
      <sheetData sheetId="859">
        <row r="1">
          <cell r="A1">
            <v>0</v>
          </cell>
        </row>
      </sheetData>
      <sheetData sheetId="860">
        <row r="1">
          <cell r="A1">
            <v>0</v>
          </cell>
        </row>
      </sheetData>
      <sheetData sheetId="861">
        <row r="1">
          <cell r="A1">
            <v>0</v>
          </cell>
        </row>
      </sheetData>
      <sheetData sheetId="862">
        <row r="1">
          <cell r="A1">
            <v>0</v>
          </cell>
        </row>
      </sheetData>
      <sheetData sheetId="863">
        <row r="1">
          <cell r="A1">
            <v>0</v>
          </cell>
        </row>
      </sheetData>
      <sheetData sheetId="864">
        <row r="1">
          <cell r="A1">
            <v>0</v>
          </cell>
        </row>
      </sheetData>
      <sheetData sheetId="865">
        <row r="1">
          <cell r="A1">
            <v>0</v>
          </cell>
        </row>
      </sheetData>
      <sheetData sheetId="866">
        <row r="1">
          <cell r="A1">
            <v>0</v>
          </cell>
        </row>
      </sheetData>
      <sheetData sheetId="867">
        <row r="1">
          <cell r="A1">
            <v>0</v>
          </cell>
        </row>
      </sheetData>
      <sheetData sheetId="868">
        <row r="1">
          <cell r="A1">
            <v>0</v>
          </cell>
        </row>
      </sheetData>
      <sheetData sheetId="869">
        <row r="1">
          <cell r="A1">
            <v>0</v>
          </cell>
        </row>
      </sheetData>
      <sheetData sheetId="870">
        <row r="1">
          <cell r="A1">
            <v>0</v>
          </cell>
        </row>
      </sheetData>
      <sheetData sheetId="871">
        <row r="1">
          <cell r="A1">
            <v>0</v>
          </cell>
        </row>
      </sheetData>
      <sheetData sheetId="872">
        <row r="1">
          <cell r="A1">
            <v>0</v>
          </cell>
        </row>
      </sheetData>
      <sheetData sheetId="873">
        <row r="1">
          <cell r="A1">
            <v>0</v>
          </cell>
        </row>
      </sheetData>
      <sheetData sheetId="874">
        <row r="1">
          <cell r="A1">
            <v>0</v>
          </cell>
        </row>
      </sheetData>
      <sheetData sheetId="875">
        <row r="1">
          <cell r="A1">
            <v>0</v>
          </cell>
        </row>
      </sheetData>
      <sheetData sheetId="876">
        <row r="1">
          <cell r="A1">
            <v>0</v>
          </cell>
        </row>
      </sheetData>
      <sheetData sheetId="877">
        <row r="1">
          <cell r="A1">
            <v>0</v>
          </cell>
        </row>
      </sheetData>
      <sheetData sheetId="878">
        <row r="1">
          <cell r="A1">
            <v>0</v>
          </cell>
        </row>
      </sheetData>
      <sheetData sheetId="879">
        <row r="1">
          <cell r="A1">
            <v>0</v>
          </cell>
        </row>
      </sheetData>
      <sheetData sheetId="880">
        <row r="1">
          <cell r="A1">
            <v>0</v>
          </cell>
        </row>
      </sheetData>
      <sheetData sheetId="881">
        <row r="1">
          <cell r="A1">
            <v>0</v>
          </cell>
        </row>
      </sheetData>
      <sheetData sheetId="882">
        <row r="1">
          <cell r="A1">
            <v>0</v>
          </cell>
        </row>
      </sheetData>
      <sheetData sheetId="883">
        <row r="1">
          <cell r="A1">
            <v>0</v>
          </cell>
        </row>
      </sheetData>
      <sheetData sheetId="884">
        <row r="1">
          <cell r="A1">
            <v>0</v>
          </cell>
        </row>
      </sheetData>
      <sheetData sheetId="885">
        <row r="1">
          <cell r="A1">
            <v>0</v>
          </cell>
        </row>
      </sheetData>
      <sheetData sheetId="886">
        <row r="1">
          <cell r="A1">
            <v>0</v>
          </cell>
        </row>
      </sheetData>
      <sheetData sheetId="887">
        <row r="1">
          <cell r="A1">
            <v>0</v>
          </cell>
        </row>
      </sheetData>
      <sheetData sheetId="888">
        <row r="1">
          <cell r="A1">
            <v>0</v>
          </cell>
        </row>
      </sheetData>
      <sheetData sheetId="889">
        <row r="1">
          <cell r="A1">
            <v>0</v>
          </cell>
        </row>
      </sheetData>
      <sheetData sheetId="890">
        <row r="1">
          <cell r="A1">
            <v>0</v>
          </cell>
        </row>
      </sheetData>
      <sheetData sheetId="891">
        <row r="1">
          <cell r="A1">
            <v>0</v>
          </cell>
        </row>
      </sheetData>
      <sheetData sheetId="892">
        <row r="1">
          <cell r="A1">
            <v>0</v>
          </cell>
        </row>
      </sheetData>
      <sheetData sheetId="893">
        <row r="1">
          <cell r="A1">
            <v>0</v>
          </cell>
        </row>
      </sheetData>
      <sheetData sheetId="894">
        <row r="1">
          <cell r="A1">
            <v>0</v>
          </cell>
        </row>
      </sheetData>
      <sheetData sheetId="895">
        <row r="1">
          <cell r="A1">
            <v>0</v>
          </cell>
        </row>
      </sheetData>
      <sheetData sheetId="896">
        <row r="1">
          <cell r="A1">
            <v>0</v>
          </cell>
        </row>
      </sheetData>
      <sheetData sheetId="897">
        <row r="1">
          <cell r="A1">
            <v>0</v>
          </cell>
        </row>
      </sheetData>
      <sheetData sheetId="898">
        <row r="1">
          <cell r="A1">
            <v>0</v>
          </cell>
        </row>
      </sheetData>
      <sheetData sheetId="899">
        <row r="1">
          <cell r="A1">
            <v>0</v>
          </cell>
        </row>
      </sheetData>
      <sheetData sheetId="900">
        <row r="1">
          <cell r="A1">
            <v>0</v>
          </cell>
        </row>
      </sheetData>
      <sheetData sheetId="901">
        <row r="1">
          <cell r="A1">
            <v>0</v>
          </cell>
        </row>
      </sheetData>
      <sheetData sheetId="902">
        <row r="1">
          <cell r="A1">
            <v>0</v>
          </cell>
        </row>
      </sheetData>
      <sheetData sheetId="903">
        <row r="1">
          <cell r="A1">
            <v>0</v>
          </cell>
        </row>
      </sheetData>
      <sheetData sheetId="904">
        <row r="1">
          <cell r="A1">
            <v>0</v>
          </cell>
        </row>
      </sheetData>
      <sheetData sheetId="905">
        <row r="1">
          <cell r="A1">
            <v>0</v>
          </cell>
        </row>
      </sheetData>
      <sheetData sheetId="906">
        <row r="1">
          <cell r="A1">
            <v>0</v>
          </cell>
        </row>
      </sheetData>
      <sheetData sheetId="907">
        <row r="1">
          <cell r="A1">
            <v>0</v>
          </cell>
        </row>
      </sheetData>
      <sheetData sheetId="908">
        <row r="1">
          <cell r="A1">
            <v>0</v>
          </cell>
        </row>
      </sheetData>
      <sheetData sheetId="909">
        <row r="1">
          <cell r="A1">
            <v>0</v>
          </cell>
        </row>
      </sheetData>
      <sheetData sheetId="910">
        <row r="1">
          <cell r="A1">
            <v>0</v>
          </cell>
        </row>
      </sheetData>
      <sheetData sheetId="911">
        <row r="1">
          <cell r="A1">
            <v>0</v>
          </cell>
        </row>
      </sheetData>
      <sheetData sheetId="912">
        <row r="1">
          <cell r="A1">
            <v>0</v>
          </cell>
        </row>
      </sheetData>
      <sheetData sheetId="913">
        <row r="1">
          <cell r="A1">
            <v>0</v>
          </cell>
        </row>
      </sheetData>
      <sheetData sheetId="914">
        <row r="1">
          <cell r="A1">
            <v>0</v>
          </cell>
        </row>
      </sheetData>
      <sheetData sheetId="915">
        <row r="1">
          <cell r="A1">
            <v>0</v>
          </cell>
        </row>
      </sheetData>
      <sheetData sheetId="916">
        <row r="1">
          <cell r="A1">
            <v>0</v>
          </cell>
        </row>
      </sheetData>
      <sheetData sheetId="917">
        <row r="1">
          <cell r="A1">
            <v>0</v>
          </cell>
        </row>
      </sheetData>
      <sheetData sheetId="918">
        <row r="1">
          <cell r="A1">
            <v>0</v>
          </cell>
        </row>
      </sheetData>
      <sheetData sheetId="919">
        <row r="1">
          <cell r="A1">
            <v>0</v>
          </cell>
        </row>
      </sheetData>
      <sheetData sheetId="920">
        <row r="1">
          <cell r="A1">
            <v>0</v>
          </cell>
        </row>
      </sheetData>
      <sheetData sheetId="921">
        <row r="1">
          <cell r="A1">
            <v>0</v>
          </cell>
        </row>
      </sheetData>
      <sheetData sheetId="922">
        <row r="1">
          <cell r="A1">
            <v>0</v>
          </cell>
        </row>
      </sheetData>
      <sheetData sheetId="923">
        <row r="1">
          <cell r="A1">
            <v>0</v>
          </cell>
        </row>
      </sheetData>
      <sheetData sheetId="924">
        <row r="1">
          <cell r="A1">
            <v>0</v>
          </cell>
        </row>
      </sheetData>
      <sheetData sheetId="925">
        <row r="1">
          <cell r="A1">
            <v>0</v>
          </cell>
        </row>
      </sheetData>
      <sheetData sheetId="926">
        <row r="1">
          <cell r="A1">
            <v>0</v>
          </cell>
        </row>
      </sheetData>
      <sheetData sheetId="927">
        <row r="1">
          <cell r="A1">
            <v>0</v>
          </cell>
        </row>
      </sheetData>
      <sheetData sheetId="928">
        <row r="1">
          <cell r="A1">
            <v>0</v>
          </cell>
        </row>
      </sheetData>
      <sheetData sheetId="929">
        <row r="1">
          <cell r="A1">
            <v>0</v>
          </cell>
        </row>
      </sheetData>
      <sheetData sheetId="930">
        <row r="1">
          <cell r="A1">
            <v>0</v>
          </cell>
        </row>
      </sheetData>
      <sheetData sheetId="931">
        <row r="1">
          <cell r="A1">
            <v>0</v>
          </cell>
        </row>
      </sheetData>
      <sheetData sheetId="932">
        <row r="1">
          <cell r="A1">
            <v>0</v>
          </cell>
        </row>
      </sheetData>
      <sheetData sheetId="933">
        <row r="1">
          <cell r="A1">
            <v>0</v>
          </cell>
        </row>
      </sheetData>
      <sheetData sheetId="934">
        <row r="1">
          <cell r="A1">
            <v>0</v>
          </cell>
        </row>
      </sheetData>
      <sheetData sheetId="935">
        <row r="1">
          <cell r="A1">
            <v>0</v>
          </cell>
        </row>
      </sheetData>
      <sheetData sheetId="936">
        <row r="1">
          <cell r="A1">
            <v>0</v>
          </cell>
        </row>
      </sheetData>
      <sheetData sheetId="937">
        <row r="1">
          <cell r="A1">
            <v>0</v>
          </cell>
        </row>
      </sheetData>
      <sheetData sheetId="938">
        <row r="1">
          <cell r="A1">
            <v>0</v>
          </cell>
        </row>
      </sheetData>
      <sheetData sheetId="939">
        <row r="1">
          <cell r="A1">
            <v>0</v>
          </cell>
        </row>
      </sheetData>
      <sheetData sheetId="940">
        <row r="1">
          <cell r="A1">
            <v>0</v>
          </cell>
        </row>
      </sheetData>
      <sheetData sheetId="941">
        <row r="1">
          <cell r="A1">
            <v>0</v>
          </cell>
        </row>
      </sheetData>
      <sheetData sheetId="942">
        <row r="1">
          <cell r="A1">
            <v>0</v>
          </cell>
        </row>
      </sheetData>
      <sheetData sheetId="943">
        <row r="1">
          <cell r="A1">
            <v>0</v>
          </cell>
        </row>
      </sheetData>
      <sheetData sheetId="944">
        <row r="1">
          <cell r="A1">
            <v>0</v>
          </cell>
        </row>
      </sheetData>
      <sheetData sheetId="945">
        <row r="1">
          <cell r="A1">
            <v>0</v>
          </cell>
        </row>
      </sheetData>
      <sheetData sheetId="946">
        <row r="1">
          <cell r="A1">
            <v>0</v>
          </cell>
        </row>
      </sheetData>
      <sheetData sheetId="947">
        <row r="1">
          <cell r="A1">
            <v>0</v>
          </cell>
        </row>
      </sheetData>
      <sheetData sheetId="948">
        <row r="1">
          <cell r="A1">
            <v>0</v>
          </cell>
        </row>
      </sheetData>
      <sheetData sheetId="949">
        <row r="1">
          <cell r="A1">
            <v>0</v>
          </cell>
        </row>
      </sheetData>
      <sheetData sheetId="950">
        <row r="1">
          <cell r="A1">
            <v>0</v>
          </cell>
        </row>
      </sheetData>
      <sheetData sheetId="951">
        <row r="1">
          <cell r="A1">
            <v>0</v>
          </cell>
        </row>
      </sheetData>
      <sheetData sheetId="952">
        <row r="1">
          <cell r="A1">
            <v>0</v>
          </cell>
        </row>
      </sheetData>
      <sheetData sheetId="953">
        <row r="1">
          <cell r="A1">
            <v>0</v>
          </cell>
        </row>
      </sheetData>
      <sheetData sheetId="954">
        <row r="1">
          <cell r="A1">
            <v>0</v>
          </cell>
        </row>
      </sheetData>
      <sheetData sheetId="955">
        <row r="1">
          <cell r="A1">
            <v>0</v>
          </cell>
        </row>
      </sheetData>
      <sheetData sheetId="956">
        <row r="1">
          <cell r="A1">
            <v>0</v>
          </cell>
        </row>
      </sheetData>
      <sheetData sheetId="957">
        <row r="1">
          <cell r="A1">
            <v>0</v>
          </cell>
        </row>
      </sheetData>
      <sheetData sheetId="958">
        <row r="1">
          <cell r="A1">
            <v>0</v>
          </cell>
        </row>
      </sheetData>
      <sheetData sheetId="959">
        <row r="1">
          <cell r="A1">
            <v>0</v>
          </cell>
        </row>
      </sheetData>
      <sheetData sheetId="960">
        <row r="1">
          <cell r="A1">
            <v>0</v>
          </cell>
        </row>
      </sheetData>
      <sheetData sheetId="961">
        <row r="1">
          <cell r="A1">
            <v>0</v>
          </cell>
        </row>
      </sheetData>
      <sheetData sheetId="962">
        <row r="1">
          <cell r="A1">
            <v>0</v>
          </cell>
        </row>
      </sheetData>
      <sheetData sheetId="963">
        <row r="1">
          <cell r="A1">
            <v>0</v>
          </cell>
        </row>
      </sheetData>
      <sheetData sheetId="964">
        <row r="1">
          <cell r="A1">
            <v>0</v>
          </cell>
        </row>
      </sheetData>
      <sheetData sheetId="965">
        <row r="1">
          <cell r="A1">
            <v>0</v>
          </cell>
        </row>
      </sheetData>
      <sheetData sheetId="966">
        <row r="1">
          <cell r="A1">
            <v>0</v>
          </cell>
        </row>
      </sheetData>
      <sheetData sheetId="967">
        <row r="1">
          <cell r="A1">
            <v>0</v>
          </cell>
        </row>
      </sheetData>
      <sheetData sheetId="968">
        <row r="1">
          <cell r="A1">
            <v>0</v>
          </cell>
        </row>
      </sheetData>
      <sheetData sheetId="969">
        <row r="1">
          <cell r="A1">
            <v>0</v>
          </cell>
        </row>
      </sheetData>
      <sheetData sheetId="970">
        <row r="1">
          <cell r="A1">
            <v>0</v>
          </cell>
        </row>
      </sheetData>
      <sheetData sheetId="971">
        <row r="1">
          <cell r="A1">
            <v>0</v>
          </cell>
        </row>
      </sheetData>
      <sheetData sheetId="972">
        <row r="1">
          <cell r="A1">
            <v>0</v>
          </cell>
        </row>
      </sheetData>
      <sheetData sheetId="973">
        <row r="1">
          <cell r="A1">
            <v>0</v>
          </cell>
        </row>
      </sheetData>
      <sheetData sheetId="974">
        <row r="1">
          <cell r="A1">
            <v>0</v>
          </cell>
        </row>
      </sheetData>
      <sheetData sheetId="975">
        <row r="1">
          <cell r="A1">
            <v>0</v>
          </cell>
        </row>
      </sheetData>
      <sheetData sheetId="976">
        <row r="1">
          <cell r="A1">
            <v>0</v>
          </cell>
        </row>
      </sheetData>
      <sheetData sheetId="977">
        <row r="1">
          <cell r="A1">
            <v>0</v>
          </cell>
        </row>
      </sheetData>
      <sheetData sheetId="978">
        <row r="1">
          <cell r="A1">
            <v>0</v>
          </cell>
        </row>
      </sheetData>
      <sheetData sheetId="979">
        <row r="1">
          <cell r="A1">
            <v>0</v>
          </cell>
        </row>
      </sheetData>
      <sheetData sheetId="980">
        <row r="1">
          <cell r="A1">
            <v>0</v>
          </cell>
        </row>
      </sheetData>
      <sheetData sheetId="981">
        <row r="1">
          <cell r="A1">
            <v>0</v>
          </cell>
        </row>
      </sheetData>
      <sheetData sheetId="982">
        <row r="1">
          <cell r="A1">
            <v>0</v>
          </cell>
        </row>
      </sheetData>
      <sheetData sheetId="983">
        <row r="1">
          <cell r="A1">
            <v>0</v>
          </cell>
        </row>
      </sheetData>
      <sheetData sheetId="984">
        <row r="1">
          <cell r="A1">
            <v>0</v>
          </cell>
        </row>
      </sheetData>
      <sheetData sheetId="985">
        <row r="1">
          <cell r="A1">
            <v>0</v>
          </cell>
        </row>
      </sheetData>
      <sheetData sheetId="986">
        <row r="1">
          <cell r="A1">
            <v>0</v>
          </cell>
        </row>
      </sheetData>
      <sheetData sheetId="987">
        <row r="1">
          <cell r="A1">
            <v>0</v>
          </cell>
        </row>
      </sheetData>
      <sheetData sheetId="988">
        <row r="1">
          <cell r="A1">
            <v>0</v>
          </cell>
        </row>
      </sheetData>
      <sheetData sheetId="989">
        <row r="1">
          <cell r="A1">
            <v>0</v>
          </cell>
        </row>
      </sheetData>
      <sheetData sheetId="990">
        <row r="1">
          <cell r="A1">
            <v>0</v>
          </cell>
        </row>
      </sheetData>
      <sheetData sheetId="991">
        <row r="1">
          <cell r="A1">
            <v>0</v>
          </cell>
        </row>
      </sheetData>
      <sheetData sheetId="992">
        <row r="1">
          <cell r="A1">
            <v>0</v>
          </cell>
        </row>
      </sheetData>
      <sheetData sheetId="993">
        <row r="1">
          <cell r="A1">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ow r="2">
          <cell r="A2">
            <v>0</v>
          </cell>
        </row>
      </sheetData>
      <sheetData sheetId="1002" refreshError="1"/>
      <sheetData sheetId="1003">
        <row r="2">
          <cell r="A2">
            <v>0</v>
          </cell>
        </row>
      </sheetData>
      <sheetData sheetId="1004" refreshError="1"/>
      <sheetData sheetId="1005" refreshError="1"/>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ow r="2">
          <cell r="A2">
            <v>0</v>
          </cell>
        </row>
      </sheetData>
      <sheetData sheetId="1051">
        <row r="2">
          <cell r="A2">
            <v>0</v>
          </cell>
        </row>
      </sheetData>
      <sheetData sheetId="1052">
        <row r="2">
          <cell r="A2">
            <v>0</v>
          </cell>
        </row>
      </sheetData>
      <sheetData sheetId="1053">
        <row r="2">
          <cell r="A2">
            <v>0</v>
          </cell>
        </row>
      </sheetData>
      <sheetData sheetId="1054">
        <row r="2">
          <cell r="A2">
            <v>0</v>
          </cell>
        </row>
      </sheetData>
      <sheetData sheetId="1055">
        <row r="2">
          <cell r="A2">
            <v>0</v>
          </cell>
        </row>
      </sheetData>
      <sheetData sheetId="1056">
        <row r="2">
          <cell r="A2">
            <v>0</v>
          </cell>
        </row>
      </sheetData>
      <sheetData sheetId="1057">
        <row r="2">
          <cell r="A2">
            <v>0</v>
          </cell>
        </row>
      </sheetData>
      <sheetData sheetId="1058">
        <row r="2">
          <cell r="A2">
            <v>0</v>
          </cell>
        </row>
      </sheetData>
      <sheetData sheetId="1059">
        <row r="2">
          <cell r="A2">
            <v>0</v>
          </cell>
        </row>
      </sheetData>
      <sheetData sheetId="1060">
        <row r="2">
          <cell r="A2">
            <v>0</v>
          </cell>
        </row>
      </sheetData>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ow r="2">
          <cell r="A2">
            <v>0</v>
          </cell>
        </row>
      </sheetData>
      <sheetData sheetId="1082">
        <row r="2">
          <cell r="A2">
            <v>0</v>
          </cell>
        </row>
      </sheetData>
      <sheetData sheetId="1083">
        <row r="2">
          <cell r="A2">
            <v>0</v>
          </cell>
        </row>
      </sheetData>
      <sheetData sheetId="1084">
        <row r="2">
          <cell r="A2">
            <v>0</v>
          </cell>
        </row>
      </sheetData>
      <sheetData sheetId="1085">
        <row r="2">
          <cell r="A2">
            <v>0</v>
          </cell>
        </row>
      </sheetData>
      <sheetData sheetId="1086">
        <row r="2">
          <cell r="A2">
            <v>0</v>
          </cell>
        </row>
      </sheetData>
      <sheetData sheetId="1087">
        <row r="2">
          <cell r="A2">
            <v>0</v>
          </cell>
        </row>
      </sheetData>
      <sheetData sheetId="1088">
        <row r="2">
          <cell r="A2">
            <v>0</v>
          </cell>
        </row>
      </sheetData>
      <sheetData sheetId="1089">
        <row r="2">
          <cell r="A2">
            <v>0</v>
          </cell>
        </row>
      </sheetData>
      <sheetData sheetId="1090">
        <row r="2">
          <cell r="A2">
            <v>0</v>
          </cell>
        </row>
      </sheetData>
      <sheetData sheetId="1091">
        <row r="2">
          <cell r="A2">
            <v>0</v>
          </cell>
        </row>
      </sheetData>
      <sheetData sheetId="1092">
        <row r="2">
          <cell r="A2">
            <v>0</v>
          </cell>
        </row>
      </sheetData>
      <sheetData sheetId="1093">
        <row r="2">
          <cell r="A2">
            <v>0</v>
          </cell>
        </row>
      </sheetData>
      <sheetData sheetId="1094">
        <row r="2">
          <cell r="A2">
            <v>0</v>
          </cell>
        </row>
      </sheetData>
      <sheetData sheetId="1095">
        <row r="2">
          <cell r="A2">
            <v>0</v>
          </cell>
        </row>
      </sheetData>
      <sheetData sheetId="1096">
        <row r="2">
          <cell r="A2">
            <v>0</v>
          </cell>
        </row>
      </sheetData>
      <sheetData sheetId="1097">
        <row r="2">
          <cell r="A2">
            <v>0</v>
          </cell>
        </row>
      </sheetData>
      <sheetData sheetId="1098">
        <row r="2">
          <cell r="A2">
            <v>0</v>
          </cell>
        </row>
      </sheetData>
      <sheetData sheetId="1099">
        <row r="2">
          <cell r="A2">
            <v>0</v>
          </cell>
        </row>
      </sheetData>
      <sheetData sheetId="1100">
        <row r="2">
          <cell r="A2">
            <v>0</v>
          </cell>
        </row>
      </sheetData>
      <sheetData sheetId="1101">
        <row r="2">
          <cell r="A2">
            <v>0</v>
          </cell>
        </row>
      </sheetData>
      <sheetData sheetId="1102">
        <row r="2">
          <cell r="A2">
            <v>0</v>
          </cell>
        </row>
      </sheetData>
      <sheetData sheetId="1103">
        <row r="2">
          <cell r="A2">
            <v>0</v>
          </cell>
        </row>
      </sheetData>
      <sheetData sheetId="1104">
        <row r="2">
          <cell r="A2">
            <v>0</v>
          </cell>
        </row>
      </sheetData>
      <sheetData sheetId="1105">
        <row r="2">
          <cell r="A2">
            <v>0</v>
          </cell>
        </row>
      </sheetData>
      <sheetData sheetId="1106">
        <row r="2">
          <cell r="A2">
            <v>0</v>
          </cell>
        </row>
      </sheetData>
      <sheetData sheetId="1107">
        <row r="2">
          <cell r="A2">
            <v>0</v>
          </cell>
        </row>
      </sheetData>
      <sheetData sheetId="1108">
        <row r="2">
          <cell r="A2">
            <v>0</v>
          </cell>
        </row>
      </sheetData>
      <sheetData sheetId="1109">
        <row r="2">
          <cell r="A2">
            <v>0</v>
          </cell>
        </row>
      </sheetData>
      <sheetData sheetId="1110">
        <row r="2">
          <cell r="A2">
            <v>0</v>
          </cell>
        </row>
      </sheetData>
      <sheetData sheetId="1111">
        <row r="2">
          <cell r="A2">
            <v>0</v>
          </cell>
        </row>
      </sheetData>
      <sheetData sheetId="1112">
        <row r="8">
          <cell r="D8">
            <v>15739</v>
          </cell>
        </row>
      </sheetData>
      <sheetData sheetId="1113">
        <row r="2">
          <cell r="A2">
            <v>0</v>
          </cell>
        </row>
      </sheetData>
      <sheetData sheetId="1114">
        <row r="2">
          <cell r="A2">
            <v>0</v>
          </cell>
        </row>
      </sheetData>
      <sheetData sheetId="1115">
        <row r="2">
          <cell r="A2">
            <v>0</v>
          </cell>
        </row>
      </sheetData>
      <sheetData sheetId="1116">
        <row r="2">
          <cell r="A2">
            <v>0</v>
          </cell>
        </row>
      </sheetData>
      <sheetData sheetId="1117">
        <row r="2">
          <cell r="A2">
            <v>0</v>
          </cell>
        </row>
      </sheetData>
      <sheetData sheetId="1118">
        <row r="8">
          <cell r="D8">
            <v>15739</v>
          </cell>
        </row>
      </sheetData>
      <sheetData sheetId="1119">
        <row r="2">
          <cell r="A2">
            <v>0</v>
          </cell>
        </row>
      </sheetData>
      <sheetData sheetId="1120">
        <row r="2">
          <cell r="A2">
            <v>0</v>
          </cell>
        </row>
      </sheetData>
      <sheetData sheetId="1121">
        <row r="2">
          <cell r="A2">
            <v>0</v>
          </cell>
        </row>
      </sheetData>
      <sheetData sheetId="1122">
        <row r="2">
          <cell r="A2">
            <v>0</v>
          </cell>
        </row>
      </sheetData>
      <sheetData sheetId="1123">
        <row r="2">
          <cell r="A2">
            <v>0</v>
          </cell>
        </row>
      </sheetData>
      <sheetData sheetId="1124">
        <row r="2">
          <cell r="A2">
            <v>0</v>
          </cell>
        </row>
      </sheetData>
      <sheetData sheetId="1125">
        <row r="2">
          <cell r="A2">
            <v>0</v>
          </cell>
        </row>
      </sheetData>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8">
          <cell r="D8">
            <v>15739</v>
          </cell>
        </row>
      </sheetData>
      <sheetData sheetId="1265">
        <row r="8">
          <cell r="D8">
            <v>15739</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8">
          <cell r="D8">
            <v>15739</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8">
          <cell r="D8">
            <v>15739</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8">
          <cell r="D8">
            <v>15739</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8">
          <cell r="D8">
            <v>15739</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row r="2">
          <cell r="A2">
            <v>0</v>
          </cell>
        </row>
      </sheetData>
      <sheetData sheetId="2167">
        <row r="2">
          <cell r="A2">
            <v>0</v>
          </cell>
        </row>
      </sheetData>
      <sheetData sheetId="2168">
        <row r="2">
          <cell r="A2">
            <v>0</v>
          </cell>
        </row>
      </sheetData>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sheetData sheetId="2190" refreshError="1"/>
      <sheetData sheetId="2191" refreshError="1"/>
      <sheetData sheetId="2192" refreshError="1"/>
      <sheetData sheetId="2193" refreshError="1"/>
      <sheetData sheetId="2194">
        <row r="2">
          <cell r="A2">
            <v>0</v>
          </cell>
        </row>
      </sheetData>
      <sheetData sheetId="2195">
        <row r="4">
          <cell r="A4" t="str">
            <v xml:space="preserve">№  п/п</v>
          </cell>
        </row>
      </sheetData>
      <sheetData sheetId="2196"/>
      <sheetData sheetId="2197" refreshError="1"/>
      <sheetData sheetId="2198" refreshError="1"/>
      <sheetData sheetId="219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odProv"/>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List00"/>
      <sheetName val="modList04"/>
    </sheetNames>
    <sheetDataSet>
      <sheetData sheetId="0"/>
      <sheetData sheetId="1">
        <row r="3">
          <cell r="B3" t="str">
            <v xml:space="preserve">Версия 2.1</v>
          </cell>
        </row>
      </sheetData>
      <sheetData sheetId="2"/>
      <sheetData sheetId="3"/>
      <sheetData sheetId="4"/>
      <sheetData sheetId="5">
        <row r="8">
          <cell r="F8" t="str">
            <v xml:space="preserve">Краснодарский край</v>
          </cell>
        </row>
      </sheetData>
      <sheetData sheetId="6">
        <row r="14">
          <cell r="F14" t="str">
            <v xml:space="preserve">ОАО "Кубаньэнерго"</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9">
          <cell r="K39">
            <v>3109178.801983336</v>
          </cell>
        </row>
      </sheetData>
      <sheetData sheetId="22">
        <row r="8">
          <cell r="I8">
            <v>11851602.213710299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Справочники"/>
      <sheetName val="Формат"/>
    </sheetNames>
    <sheetDataSet>
      <sheetData sheetId="0">
        <row r="1">
          <cell r="B1" t="str">
            <v xml:space="preserve">Выберите наименование ДЗО из списка</v>
          </cell>
          <cell r="D1" t="str">
            <v xml:space="preserve">Выберите наименование РСК (региона) из списка</v>
          </cell>
          <cell r="M1" t="str">
            <v xml:space="preserve">Выберите из списка</v>
          </cell>
        </row>
        <row r="2">
          <cell r="B2" t="str">
            <v xml:space="preserve">МРСК Северного Кавказа</v>
          </cell>
          <cell r="D2" t="str">
            <v xml:space="preserve">Кабардино Балкарские РС</v>
          </cell>
          <cell r="M2" t="str">
            <v>RAB</v>
          </cell>
        </row>
        <row r="3">
          <cell r="B3" t="str">
            <v xml:space="preserve">МРСК Центра</v>
          </cell>
          <cell r="D3" t="str">
            <v xml:space="preserve">Карачаево Черкесские РС</v>
          </cell>
          <cell r="M3" t="str">
            <v>Индекс</v>
          </cell>
        </row>
        <row r="4">
          <cell r="B4" t="str">
            <v xml:space="preserve">МРСК Северо-Запада</v>
          </cell>
          <cell r="D4" t="str">
            <v xml:space="preserve">Северо осетинские РС</v>
          </cell>
          <cell r="M4" t="str">
            <v xml:space="preserve">"Жесткий" индекс</v>
          </cell>
        </row>
        <row r="5">
          <cell r="B5" t="str">
            <v xml:space="preserve">МРСК Сибири</v>
          </cell>
          <cell r="D5" t="str">
            <v>Дагэнерго</v>
          </cell>
        </row>
        <row r="6">
          <cell r="B6" t="str">
            <v xml:space="preserve">МРСК Урала</v>
          </cell>
          <cell r="D6" t="str">
            <v>Ингушэнерго</v>
          </cell>
        </row>
        <row r="7">
          <cell r="B7" t="str">
            <v xml:space="preserve">МРСК Юга</v>
          </cell>
          <cell r="D7" t="str">
            <v>Нурэнерго*</v>
          </cell>
        </row>
        <row r="8">
          <cell r="B8" t="str">
            <v xml:space="preserve">МРСК Центра и Приволжья</v>
          </cell>
          <cell r="D8" t="str">
            <v>Ставропольэнерго</v>
          </cell>
        </row>
        <row r="9">
          <cell r="B9" t="str">
            <v xml:space="preserve">МРСК Волги</v>
          </cell>
          <cell r="D9" t="str">
            <v>Белгородэнерго</v>
          </cell>
        </row>
        <row r="10">
          <cell r="B10" t="str">
            <v xml:space="preserve">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 xml:space="preserve">Томская РК</v>
          </cell>
          <cell r="D15" t="str">
            <v>Орелэнерго</v>
          </cell>
        </row>
        <row r="16">
          <cell r="D16" t="str">
            <v>Смоленскэнерго</v>
          </cell>
        </row>
        <row r="17">
          <cell r="D17" t="str">
            <v>Тамбовэнерго</v>
          </cell>
        </row>
        <row r="18">
          <cell r="D18" t="str">
            <v>Тверьэнерго</v>
          </cell>
          <cell r="J18" t="str">
            <v xml:space="preserve">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 xml:space="preserve">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 xml:space="preserve">Самарские РС</v>
          </cell>
        </row>
        <row r="53">
          <cell r="D53" t="str">
            <v xml:space="preserve">Саратовские РС</v>
          </cell>
        </row>
        <row r="54">
          <cell r="D54" t="str">
            <v xml:space="preserve">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 xml:space="preserve">Московская область</v>
          </cell>
        </row>
        <row r="61">
          <cell r="D61" t="str">
            <v>Санкт-Петербург</v>
          </cell>
        </row>
        <row r="62">
          <cell r="D62" t="str">
            <v xml:space="preserve">Ленинградская область</v>
          </cell>
        </row>
      </sheetData>
      <sheetData sheetId="1">
        <row r="29">
          <cell r="I29">
            <v>23573910.741810843</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odList01"/>
      <sheetName val="modProv"/>
      <sheetName val="Инструкция"/>
      <sheetName val="Обновление"/>
      <sheetName val="Лог обновления"/>
      <sheetName val="Титульный"/>
      <sheetName val="Справочники"/>
      <sheetName val="P2.1 У.Е. 2014"/>
      <sheetName val="P2.2 У.Е. 2014"/>
      <sheetName val="4 баланс ээ"/>
      <sheetName val="5 баланс мощности"/>
      <sheetName val="6 баланс мощности"/>
      <sheetName val="НВВ РСК 2014 (I пол) МИН"/>
      <sheetName val="НВВ РСК 2014 (II пол) МИН"/>
      <sheetName val="НВВ РСК 2014 МИН"/>
      <sheetName val="НВВ РСК 2014 (I пол) МАКС"/>
      <sheetName val="НВВ РСК 2014 (II пол) МАКС"/>
      <sheetName val="НВВ РСК 2014 МАКС"/>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13-17)корр"/>
      <sheetName val="Расчет НВВ по RAB (13-17)корр"/>
      <sheetName val="Расчет расх. по RAB (13-17)согл"/>
      <sheetName val="Расчет НВВ по RAB (13-17)согл"/>
      <sheetName val="Расчет НВВ"/>
      <sheetName val="Расчет НВВ РСК - индексация"/>
      <sheetName val="Комментарии"/>
      <sheetName val="Проверка"/>
      <sheetName val="modHyp"/>
      <sheetName val="et_union_hor"/>
      <sheetName val="et_union_ver"/>
      <sheetName val="TEHSHEET"/>
      <sheetName val="AllSheetsInThisWorkbook"/>
      <sheetName val="modUpdTemplMain"/>
      <sheetName val="REESTR_ORG"/>
      <sheetName val="modfrmReestr"/>
      <sheetName val="modReestr"/>
      <sheetName val="modList08"/>
      <sheetName val="modList00"/>
    </sheetNames>
    <sheetDataSet>
      <sheetData sheetId="0"/>
      <sheetData sheetId="1"/>
      <sheetData sheetId="2">
        <row r="3">
          <cell r="B3" t="str">
            <v xml:space="preserve">Версия 1.2</v>
          </cell>
        </row>
      </sheetData>
      <sheetData sheetId="3"/>
      <sheetData sheetId="4"/>
      <sheetData sheetId="5">
        <row r="7">
          <cell r="F7" t="str">
            <v xml:space="preserve">Краснодарский край</v>
          </cell>
        </row>
      </sheetData>
      <sheetData sheetId="6">
        <row r="9">
          <cell r="G9" t="str">
            <v xml:space="preserve">ОАО "Кубаньэнерго"</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2013-2017(корр)</v>
          </cell>
        </row>
        <row r="8">
          <cell r="N8" t="str">
            <v>2013-2017(согл)</v>
          </cell>
        </row>
      </sheetData>
      <sheetData sheetId="41"/>
      <sheetData sheetId="42"/>
      <sheetData sheetId="43"/>
      <sheetData sheetId="44"/>
      <sheetData sheetId="45"/>
      <sheetData sheetId="46"/>
      <sheetData sheetId="47"/>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Main"/>
      <sheetName val="Гр5(о)"/>
      <sheetName val="XLR_NoRangeSheet"/>
      <sheetName val="Сводная"/>
      <sheetName val="незав. Домодедово"/>
      <sheetName val="Титульный"/>
      <sheetName val="Инструкция"/>
      <sheetName val="20 25 лет непр ст"/>
      <sheetName val="Constants"/>
      <sheetName val="NIUs"/>
      <sheetName val="Списки"/>
      <sheetName val="2.Инфо"/>
      <sheetName val="Вводные_данные_систем1"/>
      <sheetName val="Вводные_данные_систем"/>
      <sheetName val="_REF"/>
      <sheetName val="Ген__не_уч__ОРЭМ"/>
      <sheetName val="1_6"/>
      <sheetName val="незав__Домодедово"/>
      <sheetName val="20_25_лет_непр_ст"/>
      <sheetName val="Ген__не_уч__ОРЭМ1"/>
      <sheetName val="1_61"/>
      <sheetName val="незав__Домодедово1"/>
      <sheetName val="20_25_лет_непр_ст1"/>
      <sheetName val="Вводные_данные_систем2"/>
      <sheetName val="Ген__не_уч__ОРЭМ2"/>
      <sheetName val="1_62"/>
      <sheetName val="незав__Домодедово2"/>
      <sheetName val="20_25_лет_непр_ст2"/>
      <sheetName val="Вводные_данные_систем3"/>
      <sheetName val="Ген__не_уч__ОРЭМ3"/>
      <sheetName val="1_63"/>
      <sheetName val="незав__Домодедово3"/>
      <sheetName val="20_25_лет_непр_с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 xml:space="preserve">Версия 2.2</v>
          </cell>
        </row>
      </sheetData>
      <sheetData sheetId="3" refreshError="1"/>
      <sheetData sheetId="4" refreshError="1"/>
      <sheetData sheetId="5" refreshError="1"/>
      <sheetData sheetId="6">
        <row r="8">
          <cell r="F8" t="str">
            <v xml:space="preserve">Алтайский край</v>
          </cell>
        </row>
        <row r="12">
          <cell r="F12" t="str">
            <v>нет</v>
          </cell>
        </row>
      </sheetData>
      <sheetData sheetId="7">
        <row r="9">
          <cell r="E9" t="str">
            <v xml:space="preserve">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006"/>
      <sheetName val="21.3"/>
      <sheetName val="P2.2"/>
      <sheetName val="Справочники"/>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БДР"/>
      <sheetName val="БДР план"/>
      <sheetName val=""/>
      <sheetName val="20020431 Командировочные по СПб"/>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 val="mto rev.2(armor)"/>
      <sheetName val="pbc - tb"/>
      <sheetName val="ээ"/>
      <sheetName val="REESTR_MO"/>
      <sheetName val="Инструкция"/>
      <sheetName val="XR"/>
      <sheetName val="Производство электроэнерги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уф-61"/>
      <sheetName val="1_Основной"/>
      <sheetName val="2_Движение_денег"/>
      <sheetName val="3_Отчеты_о_затратах"/>
      <sheetName val="4_Сводка"/>
      <sheetName val="5_Распределение_по_статьям_затр"/>
      <sheetName val="6_Списки"/>
      <sheetName val="7_анализ_затрат"/>
      <sheetName val="18_2"/>
      <sheetName val="17_1"/>
      <sheetName val="2_3"/>
      <sheetName val="P2_1"/>
      <sheetName val="24_1"/>
      <sheetName val="4_1"/>
      <sheetName val="21_3"/>
      <sheetName val="P2_2"/>
      <sheetName val="P2_1_усл__единицы"/>
      <sheetName val="Расчет_НВВ_РСК_по_RAB"/>
      <sheetName val="Сводка_-_лизинг"/>
      <sheetName val="2_квартал_2015г__(понед)"/>
      <sheetName val="2008_-2010"/>
      <sheetName val="Ф-1_(для_АО-энерго)"/>
      <sheetName val="Ф-2_(для_АО-энерго)"/>
      <sheetName val="20020431_Командировочные_по_СПб"/>
      <sheetName val="БДР_план"/>
      <sheetName val="14б_дпн_отчет"/>
      <sheetName val="16а_сводный_анализ"/>
      <sheetName val="20_1"/>
      <sheetName val="Доходы_от_эл__и_теплоэнергии"/>
      <sheetName val="mto_rev_2(armor)"/>
      <sheetName val="pbc_-_tb"/>
      <sheetName val="1_Основной1"/>
      <sheetName val="2_Движение_денег1"/>
      <sheetName val="3_Отчеты_о_затратах1"/>
      <sheetName val="4_Сводка1"/>
      <sheetName val="5_Распределение_по_статьям_зат1"/>
      <sheetName val="6_Списки1"/>
      <sheetName val="7_анализ_затрат1"/>
      <sheetName val="18_21"/>
      <sheetName val="17_11"/>
      <sheetName val="2_31"/>
      <sheetName val="P2_11"/>
      <sheetName val="24_11"/>
      <sheetName val="4_11"/>
      <sheetName val="21_31"/>
      <sheetName val="P2_21"/>
      <sheetName val="P2_1_усл__единицы1"/>
      <sheetName val="Расчет_НВВ_РСК_по_RAB1"/>
      <sheetName val="Сводка_-_лизинг1"/>
      <sheetName val="2_квартал_2015г__(понед)1"/>
      <sheetName val="2008_-20101"/>
      <sheetName val="Ф-1_(для_АО-энерго)1"/>
      <sheetName val="Ф-2_(для_АО-энерго)1"/>
      <sheetName val="БДР_план1"/>
      <sheetName val="20020431_Командировочные_по_СП1"/>
      <sheetName val="14б_дпн_отчет1"/>
      <sheetName val="16а_сводный_анализ1"/>
      <sheetName val="20_11"/>
      <sheetName val="Доходы_от_эл__и_теплоэнергии1"/>
      <sheetName val="mto_rev_2(armor)1"/>
      <sheetName val="pbc_-_tb1"/>
      <sheetName val="1_Основной2"/>
      <sheetName val="2_Движение_денег2"/>
      <sheetName val="3_Отчеты_о_затратах2"/>
      <sheetName val="4_Сводка2"/>
      <sheetName val="5_Распределение_по_статьям_зат2"/>
      <sheetName val="6_Списки2"/>
      <sheetName val="7_анализ_затрат2"/>
      <sheetName val="18_22"/>
      <sheetName val="17_12"/>
      <sheetName val="2_32"/>
      <sheetName val="P2_12"/>
      <sheetName val="24_12"/>
      <sheetName val="4_12"/>
      <sheetName val="21_32"/>
      <sheetName val="P2_22"/>
      <sheetName val="P2_1_усл__единицы2"/>
      <sheetName val="Расчет_НВВ_РСК_по_RAB2"/>
      <sheetName val="Сводка_-_лизинг2"/>
      <sheetName val="2_квартал_2015г__(понед)2"/>
      <sheetName val="2008_-20102"/>
      <sheetName val="Ф-1_(для_АО-энерго)2"/>
      <sheetName val="Ф-2_(для_АО-энерго)2"/>
      <sheetName val="20020431_Командировочные_по_СП2"/>
      <sheetName val="БДР_план2"/>
      <sheetName val="14б_дпн_отчет2"/>
      <sheetName val="16а_сводный_анализ2"/>
      <sheetName val="20_12"/>
      <sheetName val="Доходы_от_эл__и_теплоэнергии2"/>
      <sheetName val="1_Основной3"/>
      <sheetName val="2_Движение_денег3"/>
      <sheetName val="3_Отчеты_о_затратах3"/>
      <sheetName val="4_Сводка3"/>
      <sheetName val="5_Распределение_по_статьям_зат3"/>
      <sheetName val="6_Списки3"/>
      <sheetName val="7_анализ_затрат3"/>
      <sheetName val="18_23"/>
      <sheetName val="17_13"/>
      <sheetName val="2_33"/>
      <sheetName val="P2_13"/>
      <sheetName val="24_13"/>
      <sheetName val="4_13"/>
      <sheetName val="21_33"/>
      <sheetName val="P2_23"/>
      <sheetName val="P2_1_усл__единицы3"/>
      <sheetName val="Расчет_НВВ_РСК_по_RAB3"/>
      <sheetName val="Сводка_-_лизинг3"/>
      <sheetName val="2_квартал_2015г__(понед)3"/>
      <sheetName val="2008_-20103"/>
      <sheetName val="Ф-1_(для_АО-энерго)3"/>
      <sheetName val="Ф-2_(для_АО-энерго)3"/>
      <sheetName val="20020431_Командировочные_по_СП3"/>
      <sheetName val="БДР_план3"/>
      <sheetName val="14б_дпн_отчет3"/>
      <sheetName val="16а_сводный_анализ3"/>
      <sheetName val="20_13"/>
      <sheetName val="Доходы_от_эл__и_теплоэнергии3"/>
      <sheetName val="1_Основной4"/>
      <sheetName val="2_Движение_денег4"/>
      <sheetName val="3_Отчеты_о_затратах4"/>
      <sheetName val="4_Сводка4"/>
      <sheetName val="5_Распределение_по_статьям_зат4"/>
      <sheetName val="6_Списки4"/>
      <sheetName val="7_анализ_затрат4"/>
      <sheetName val="18_24"/>
      <sheetName val="17_14"/>
      <sheetName val="2_34"/>
      <sheetName val="P2_14"/>
      <sheetName val="24_14"/>
      <sheetName val="4_14"/>
      <sheetName val="21_34"/>
      <sheetName val="P2_24"/>
      <sheetName val="P2_1_усл__единицы4"/>
      <sheetName val="Расчет_НВВ_РСК_по_RAB4"/>
      <sheetName val="Сводка_-_лизинг4"/>
      <sheetName val="2_квартал_2015г__(понед)4"/>
      <sheetName val="2008_-20104"/>
      <sheetName val="Ф-1_(для_АО-энерго)4"/>
      <sheetName val="Ф-2_(для_АО-энерго)4"/>
      <sheetName val="20020431_Командировочные_по_СП4"/>
      <sheetName val="БДР_план4"/>
      <sheetName val="14б_дпн_отчет4"/>
      <sheetName val="16а_сводный_анализ4"/>
      <sheetName val="20_14"/>
      <sheetName val="Доходы_от_эл__и_теплоэнергии4"/>
      <sheetName val="вводные данные систем"/>
      <sheetName val="P2"/>
      <sheetName val="Проводки'02"/>
      <sheetName val="Перечень адресов"/>
      <sheetName val="Параметры-не удалять"/>
      <sheetName val="Резерв по отпускам"/>
      <sheetName val="исходные данные"/>
      <sheetName val="АКРасч"/>
      <sheetName val="group structure"/>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ras_bs"/>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2">
          <cell r="A2" t="str">
            <v>Асташкин</v>
          </cell>
        </row>
      </sheetData>
      <sheetData sheetId="90">
        <row r="2">
          <cell r="A2" t="str">
            <v>Асташкин</v>
          </cell>
        </row>
      </sheetData>
      <sheetData sheetId="91">
        <row r="2">
          <cell r="A2" t="str">
            <v>Асташкин</v>
          </cell>
        </row>
      </sheetData>
      <sheetData sheetId="92">
        <row r="2">
          <cell r="A2" t="str">
            <v>Асташкин</v>
          </cell>
        </row>
      </sheetData>
      <sheetData sheetId="93">
        <row r="2">
          <cell r="A2" t="str">
            <v>Асташкин</v>
          </cell>
        </row>
      </sheetData>
      <sheetData sheetId="94">
        <row r="2">
          <cell r="A2" t="str">
            <v>Асташкин</v>
          </cell>
        </row>
      </sheetData>
      <sheetData sheetId="95">
        <row r="2">
          <cell r="A2" t="str">
            <v>Асташкин</v>
          </cell>
        </row>
      </sheetData>
      <sheetData sheetId="96">
        <row r="2">
          <cell r="A2" t="str">
            <v>Асташкин</v>
          </cell>
        </row>
      </sheetData>
      <sheetData sheetId="97">
        <row r="2">
          <cell r="A2" t="str">
            <v>Асташкин</v>
          </cell>
        </row>
      </sheetData>
      <sheetData sheetId="98">
        <row r="2">
          <cell r="A2" t="str">
            <v>Асташкин</v>
          </cell>
        </row>
      </sheetData>
      <sheetData sheetId="99">
        <row r="2">
          <cell r="A2" t="str">
            <v>Асташкин</v>
          </cell>
        </row>
      </sheetData>
      <sheetData sheetId="100">
        <row r="2">
          <cell r="A2" t="str">
            <v>Асташкин</v>
          </cell>
        </row>
      </sheetData>
      <sheetData sheetId="101">
        <row r="2">
          <cell r="A2" t="str">
            <v>Асташкин</v>
          </cell>
        </row>
      </sheetData>
      <sheetData sheetId="102">
        <row r="2">
          <cell r="A2" t="str">
            <v>Асташкин</v>
          </cell>
        </row>
      </sheetData>
      <sheetData sheetId="103" refreshError="1"/>
      <sheetData sheetId="104" refreshError="1"/>
      <sheetData sheetId="105" refreshError="1"/>
      <sheetData sheetId="106">
        <row r="2">
          <cell r="A2" t="str">
            <v>Асташкин</v>
          </cell>
        </row>
      </sheetData>
      <sheetData sheetId="107">
        <row r="2">
          <cell r="A2" t="str">
            <v>Асташкин</v>
          </cell>
        </row>
      </sheetData>
      <sheetData sheetId="108">
        <row r="2">
          <cell r="A2" t="str">
            <v>Асташкин</v>
          </cell>
        </row>
      </sheetData>
      <sheetData sheetId="109">
        <row r="2">
          <cell r="A2" t="str">
            <v>Асташкин</v>
          </cell>
        </row>
      </sheetData>
      <sheetData sheetId="110">
        <row r="2">
          <cell r="A2" t="str">
            <v>Асташкин</v>
          </cell>
        </row>
      </sheetData>
      <sheetData sheetId="111">
        <row r="2">
          <cell r="A2" t="str">
            <v>Асташкин</v>
          </cell>
        </row>
      </sheetData>
      <sheetData sheetId="112">
        <row r="2">
          <cell r="A2" t="str">
            <v>Асташкин</v>
          </cell>
        </row>
      </sheetData>
      <sheetData sheetId="113">
        <row r="2">
          <cell r="A2" t="str">
            <v>Асташкин</v>
          </cell>
        </row>
      </sheetData>
      <sheetData sheetId="114">
        <row r="2">
          <cell r="A2" t="str">
            <v>Асташкин</v>
          </cell>
        </row>
      </sheetData>
      <sheetData sheetId="115">
        <row r="2">
          <cell r="A2" t="str">
            <v>Асташкин</v>
          </cell>
        </row>
      </sheetData>
      <sheetData sheetId="116">
        <row r="2">
          <cell r="A2" t="str">
            <v>Асташкин</v>
          </cell>
        </row>
      </sheetData>
      <sheetData sheetId="117">
        <row r="2">
          <cell r="A2" t="str">
            <v>Асташкин</v>
          </cell>
        </row>
      </sheetData>
      <sheetData sheetId="118">
        <row r="2">
          <cell r="A2" t="str">
            <v>Асташкин</v>
          </cell>
        </row>
      </sheetData>
      <sheetData sheetId="119">
        <row r="2">
          <cell r="A2" t="str">
            <v>Асташкин</v>
          </cell>
        </row>
      </sheetData>
      <sheetData sheetId="120">
        <row r="2">
          <cell r="A2" t="str">
            <v>Асташкин</v>
          </cell>
        </row>
      </sheetData>
      <sheetData sheetId="121">
        <row r="2">
          <cell r="A2" t="str">
            <v>Асташкин</v>
          </cell>
        </row>
      </sheetData>
      <sheetData sheetId="122">
        <row r="2">
          <cell r="A2" t="str">
            <v>Асташкин</v>
          </cell>
        </row>
      </sheetData>
      <sheetData sheetId="123">
        <row r="4">
          <cell r="E4">
            <v>0</v>
          </cell>
        </row>
      </sheetData>
      <sheetData sheetId="124">
        <row r="4">
          <cell r="E4">
            <v>0</v>
          </cell>
        </row>
      </sheetData>
      <sheetData sheetId="125">
        <row r="4">
          <cell r="E4">
            <v>0</v>
          </cell>
        </row>
      </sheetData>
      <sheetData sheetId="126">
        <row r="4">
          <cell r="E4">
            <v>0</v>
          </cell>
        </row>
      </sheetData>
      <sheetData sheetId="127">
        <row r="4">
          <cell r="E4">
            <v>0</v>
          </cell>
        </row>
      </sheetData>
      <sheetData sheetId="128">
        <row r="4">
          <cell r="E4">
            <v>0</v>
          </cell>
        </row>
      </sheetData>
      <sheetData sheetId="129">
        <row r="4">
          <cell r="E4">
            <v>0</v>
          </cell>
        </row>
      </sheetData>
      <sheetData sheetId="130">
        <row r="4">
          <cell r="E4">
            <v>0</v>
          </cell>
        </row>
      </sheetData>
      <sheetData sheetId="131">
        <row r="2">
          <cell r="A2" t="str">
            <v>Асташкин</v>
          </cell>
        </row>
      </sheetData>
      <sheetData sheetId="132">
        <row r="2">
          <cell r="A2" t="str">
            <v>Асташкин</v>
          </cell>
        </row>
      </sheetData>
      <sheetData sheetId="133">
        <row r="2">
          <cell r="A2" t="str">
            <v>Асташкин</v>
          </cell>
        </row>
      </sheetData>
      <sheetData sheetId="134">
        <row r="2">
          <cell r="A2" t="str">
            <v>Асташкин</v>
          </cell>
        </row>
      </sheetData>
      <sheetData sheetId="135">
        <row r="2">
          <cell r="A2" t="str">
            <v>Асташкин</v>
          </cell>
        </row>
      </sheetData>
      <sheetData sheetId="136">
        <row r="2">
          <cell r="A2" t="str">
            <v>Асташкин</v>
          </cell>
        </row>
      </sheetData>
      <sheetData sheetId="137">
        <row r="2">
          <cell r="A2" t="str">
            <v>Асташкин</v>
          </cell>
        </row>
      </sheetData>
      <sheetData sheetId="138">
        <row r="2">
          <cell r="A2" t="str">
            <v>Асташкин</v>
          </cell>
        </row>
      </sheetData>
      <sheetData sheetId="139">
        <row r="2">
          <cell r="A2" t="str">
            <v>Асташкин</v>
          </cell>
        </row>
      </sheetData>
      <sheetData sheetId="140">
        <row r="2">
          <cell r="A2" t="str">
            <v>Асташкин</v>
          </cell>
        </row>
      </sheetData>
      <sheetData sheetId="141">
        <row r="4">
          <cell r="E4">
            <v>0</v>
          </cell>
        </row>
      </sheetData>
      <sheetData sheetId="142"/>
      <sheetData sheetId="143"/>
      <sheetData sheetId="144">
        <row r="4">
          <cell r="E4">
            <v>0</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ow r="4">
          <cell r="E4">
            <v>0</v>
          </cell>
        </row>
      </sheetData>
      <sheetData sheetId="182">
        <row r="4">
          <cell r="E4">
            <v>0</v>
          </cell>
        </row>
      </sheetData>
      <sheetData sheetId="183">
        <row r="4">
          <cell r="E4">
            <v>0</v>
          </cell>
        </row>
      </sheetData>
      <sheetData sheetId="184">
        <row r="4">
          <cell r="E4">
            <v>0</v>
          </cell>
        </row>
      </sheetData>
      <sheetData sheetId="185">
        <row r="4">
          <cell r="E4">
            <v>0</v>
          </cell>
        </row>
      </sheetData>
      <sheetData sheetId="186">
        <row r="4">
          <cell r="E4">
            <v>0</v>
          </cell>
        </row>
      </sheetData>
      <sheetData sheetId="187">
        <row r="4">
          <cell r="E4">
            <v>0</v>
          </cell>
        </row>
      </sheetData>
      <sheetData sheetId="188">
        <row r="4">
          <cell r="E4">
            <v>0</v>
          </cell>
        </row>
      </sheetData>
      <sheetData sheetId="189">
        <row r="4">
          <cell r="E4">
            <v>0</v>
          </cell>
        </row>
      </sheetData>
      <sheetData sheetId="190">
        <row r="4">
          <cell r="E4">
            <v>0</v>
          </cell>
        </row>
      </sheetData>
      <sheetData sheetId="191">
        <row r="2">
          <cell r="A2" t="str">
            <v>Асташкин</v>
          </cell>
        </row>
      </sheetData>
      <sheetData sheetId="192">
        <row r="2">
          <cell r="A2" t="str">
            <v>Асташкин</v>
          </cell>
        </row>
      </sheetData>
      <sheetData sheetId="193">
        <row r="2">
          <cell r="A2" t="str">
            <v>Асташкин</v>
          </cell>
        </row>
      </sheetData>
      <sheetData sheetId="194">
        <row r="2">
          <cell r="A2" t="str">
            <v>Асташкин</v>
          </cell>
        </row>
      </sheetData>
      <sheetData sheetId="195">
        <row r="2">
          <cell r="A2" t="str">
            <v>Асташкин</v>
          </cell>
        </row>
      </sheetData>
      <sheetData sheetId="196">
        <row r="2">
          <cell r="A2" t="str">
            <v>Асташкин</v>
          </cell>
        </row>
      </sheetData>
      <sheetData sheetId="197">
        <row r="2">
          <cell r="A2" t="str">
            <v>Асташкин</v>
          </cell>
        </row>
      </sheetData>
      <sheetData sheetId="198">
        <row r="2">
          <cell r="A2" t="str">
            <v>Асташкин</v>
          </cell>
        </row>
      </sheetData>
      <sheetData sheetId="199">
        <row r="2">
          <cell r="A2" t="str">
            <v>Асташкин</v>
          </cell>
        </row>
      </sheetData>
      <sheetData sheetId="200">
        <row r="2">
          <cell r="A2" t="str">
            <v>Асташкин</v>
          </cell>
        </row>
      </sheetData>
      <sheetData sheetId="201">
        <row r="2">
          <cell r="A2" t="str">
            <v>Асташкин</v>
          </cell>
        </row>
      </sheetData>
      <sheetData sheetId="202">
        <row r="2">
          <cell r="A2" t="str">
            <v>Асташкин</v>
          </cell>
        </row>
      </sheetData>
      <sheetData sheetId="203">
        <row r="2">
          <cell r="A2" t="str">
            <v>Асташкин</v>
          </cell>
        </row>
      </sheetData>
      <sheetData sheetId="204">
        <row r="2">
          <cell r="A2" t="str">
            <v>Асташкин</v>
          </cell>
        </row>
      </sheetData>
      <sheetData sheetId="205">
        <row r="2">
          <cell r="A2" t="str">
            <v>Асташкин</v>
          </cell>
        </row>
      </sheetData>
      <sheetData sheetId="206">
        <row r="2">
          <cell r="A2" t="str">
            <v>Асташкин</v>
          </cell>
        </row>
      </sheetData>
      <sheetData sheetId="207">
        <row r="2">
          <cell r="A2" t="str">
            <v>Асташкин</v>
          </cell>
        </row>
      </sheetData>
      <sheetData sheetId="208">
        <row r="2">
          <cell r="A2" t="str">
            <v>Асташкин</v>
          </cell>
        </row>
      </sheetData>
      <sheetData sheetId="209">
        <row r="2">
          <cell r="A2" t="str">
            <v>Асташкин</v>
          </cell>
        </row>
      </sheetData>
      <sheetData sheetId="210">
        <row r="4">
          <cell r="E4">
            <v>0</v>
          </cell>
        </row>
      </sheetData>
      <sheetData sheetId="211">
        <row r="4">
          <cell r="E4">
            <v>0</v>
          </cell>
        </row>
      </sheetData>
      <sheetData sheetId="212">
        <row r="4">
          <cell r="E4">
            <v>0</v>
          </cell>
        </row>
      </sheetData>
      <sheetData sheetId="213">
        <row r="4">
          <cell r="E4">
            <v>0</v>
          </cell>
        </row>
      </sheetData>
      <sheetData sheetId="214">
        <row r="4">
          <cell r="E4">
            <v>0</v>
          </cell>
        </row>
      </sheetData>
      <sheetData sheetId="215">
        <row r="4">
          <cell r="E4">
            <v>0</v>
          </cell>
        </row>
      </sheetData>
      <sheetData sheetId="216">
        <row r="4">
          <cell r="E4">
            <v>0</v>
          </cell>
        </row>
      </sheetData>
      <sheetData sheetId="217">
        <row r="4">
          <cell r="E4">
            <v>0</v>
          </cell>
        </row>
      </sheetData>
      <sheetData sheetId="218">
        <row r="4">
          <cell r="E4">
            <v>0</v>
          </cell>
        </row>
      </sheetData>
      <sheetData sheetId="219">
        <row r="2">
          <cell r="A2" t="str">
            <v>Асташкин</v>
          </cell>
        </row>
      </sheetData>
      <sheetData sheetId="220">
        <row r="2">
          <cell r="A2" t="str">
            <v>Асташкин</v>
          </cell>
        </row>
      </sheetData>
      <sheetData sheetId="221">
        <row r="2">
          <cell r="A2" t="str">
            <v>Асташкин</v>
          </cell>
        </row>
      </sheetData>
      <sheetData sheetId="222">
        <row r="2">
          <cell r="A2" t="str">
            <v>Асташкин</v>
          </cell>
        </row>
      </sheetData>
      <sheetData sheetId="223">
        <row r="2">
          <cell r="A2" t="str">
            <v>Асташкин</v>
          </cell>
        </row>
      </sheetData>
      <sheetData sheetId="224">
        <row r="2">
          <cell r="A2" t="str">
            <v>Асташкин</v>
          </cell>
        </row>
      </sheetData>
      <sheetData sheetId="225">
        <row r="2">
          <cell r="A2" t="str">
            <v>Асташкин</v>
          </cell>
        </row>
      </sheetData>
      <sheetData sheetId="226">
        <row r="2">
          <cell r="A2" t="str">
            <v>Асташкин</v>
          </cell>
        </row>
      </sheetData>
      <sheetData sheetId="227">
        <row r="2">
          <cell r="A2" t="str">
            <v>Асташкин</v>
          </cell>
        </row>
      </sheetData>
      <sheetData sheetId="228">
        <row r="2">
          <cell r="A2" t="str">
            <v>Асташкин</v>
          </cell>
        </row>
      </sheetData>
      <sheetData sheetId="229">
        <row r="2">
          <cell r="A2" t="str">
            <v>Асташкин</v>
          </cell>
        </row>
      </sheetData>
      <sheetData sheetId="230">
        <row r="2">
          <cell r="A2" t="str">
            <v>Асташкин</v>
          </cell>
        </row>
      </sheetData>
      <sheetData sheetId="231">
        <row r="2">
          <cell r="A2" t="str">
            <v>Асташкин</v>
          </cell>
        </row>
      </sheetData>
      <sheetData sheetId="232">
        <row r="2">
          <cell r="A2" t="str">
            <v>Асташкин</v>
          </cell>
        </row>
      </sheetData>
      <sheetData sheetId="233">
        <row r="2">
          <cell r="A2" t="str">
            <v>Асташкин</v>
          </cell>
        </row>
      </sheetData>
      <sheetData sheetId="234">
        <row r="2">
          <cell r="A2" t="str">
            <v>Асташкин</v>
          </cell>
        </row>
      </sheetData>
      <sheetData sheetId="235">
        <row r="2">
          <cell r="A2" t="str">
            <v>Асташкин</v>
          </cell>
        </row>
      </sheetData>
      <sheetData sheetId="236">
        <row r="2">
          <cell r="A2" t="str">
            <v>Асташкин</v>
          </cell>
        </row>
      </sheetData>
      <sheetData sheetId="237">
        <row r="2">
          <cell r="A2" t="str">
            <v>Асташкин</v>
          </cell>
        </row>
      </sheetData>
      <sheetData sheetId="238">
        <row r="4">
          <cell r="E4">
            <v>0</v>
          </cell>
        </row>
      </sheetData>
      <sheetData sheetId="239">
        <row r="4">
          <cell r="E4">
            <v>0</v>
          </cell>
        </row>
      </sheetData>
      <sheetData sheetId="240">
        <row r="4">
          <cell r="E4">
            <v>0</v>
          </cell>
        </row>
      </sheetData>
      <sheetData sheetId="241">
        <row r="4">
          <cell r="E4">
            <v>0</v>
          </cell>
        </row>
      </sheetData>
      <sheetData sheetId="242">
        <row r="4">
          <cell r="E4">
            <v>0</v>
          </cell>
        </row>
      </sheetData>
      <sheetData sheetId="243">
        <row r="4">
          <cell r="E4">
            <v>0</v>
          </cell>
        </row>
      </sheetData>
      <sheetData sheetId="244">
        <row r="4">
          <cell r="E4">
            <v>0</v>
          </cell>
        </row>
      </sheetData>
      <sheetData sheetId="245">
        <row r="4">
          <cell r="E4">
            <v>0</v>
          </cell>
        </row>
      </sheetData>
      <sheetData sheetId="246">
        <row r="4">
          <cell r="E4">
            <v>0</v>
          </cell>
        </row>
      </sheetData>
      <sheetData sheetId="247">
        <row r="4">
          <cell r="E4">
            <v>0</v>
          </cell>
        </row>
      </sheetData>
      <sheetData sheetId="248">
        <row r="4">
          <cell r="E4">
            <v>0</v>
          </cell>
        </row>
      </sheetData>
      <sheetData sheetId="249">
        <row r="4">
          <cell r="E4">
            <v>0</v>
          </cell>
        </row>
      </sheetData>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InputTI"/>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FST5"/>
      <sheetName val="Свод"/>
      <sheetName val="ээ"/>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Заголово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Выдача_денег_на_командир"/>
      <sheetName val="Окончательный_расчет"/>
      <sheetName val="Распределение_по_статьям_затрат"/>
      <sheetName val="план_2000"/>
      <sheetName val="6_Списки"/>
      <sheetName val="20020415_Командировочные_по_СПб"/>
      <sheetName val="Калькуляция_кв"/>
      <sheetName val="17_1"/>
      <sheetName val="24_1"/>
      <sheetName val="4_1"/>
      <sheetName val="расчет_тарифов"/>
      <sheetName val="18_2"/>
      <sheetName val="2_3"/>
      <sheetName val="P2_1"/>
      <sheetName val="ESTI_"/>
      <sheetName val="ИТОГИ__по_Н,Р,Э,Q"/>
      <sheetName val="Предлагаемая_новая_форма_СТРС"/>
      <sheetName val="1_1__нвв_переход"/>
      <sheetName val="Выдача_денег_на_командир1"/>
      <sheetName val="Окончательный_расчет1"/>
      <sheetName val="Распределение_по_статьям_затра1"/>
      <sheetName val="план_20001"/>
      <sheetName val="6_Списки1"/>
      <sheetName val="20020415_Командировочные_по_СП1"/>
      <sheetName val="Калькуляция_кв1"/>
      <sheetName val="17_11"/>
      <sheetName val="24_11"/>
      <sheetName val="4_11"/>
      <sheetName val="расчет_тарифов1"/>
      <sheetName val="18_21"/>
      <sheetName val="2_31"/>
      <sheetName val="P2_11"/>
      <sheetName val="ESTI_1"/>
      <sheetName val="ИТОГИ__по_Н,Р,Э,Q1"/>
      <sheetName val="Предлагаемая_новая_форма_СТРС1"/>
      <sheetName val="1_1__нвв_переход1"/>
      <sheetName val="Выдача_денег_на_командир2"/>
      <sheetName val="Окончательный_расчет2"/>
      <sheetName val="Распределение_по_статьям_затра2"/>
      <sheetName val="план_20002"/>
      <sheetName val="6_Списки2"/>
      <sheetName val="20020415_Командировочные_по_СП2"/>
      <sheetName val="Калькуляция_кв2"/>
      <sheetName val="17_12"/>
      <sheetName val="24_12"/>
      <sheetName val="4_12"/>
      <sheetName val="расчет_тарифов2"/>
      <sheetName val="18_22"/>
      <sheetName val="2_32"/>
      <sheetName val="P2_12"/>
      <sheetName val="ESTI_2"/>
      <sheetName val="ИТОГИ__по_Н,Р,Э,Q2"/>
      <sheetName val="Предлагаемая_новая_форма_СТРС2"/>
      <sheetName val="1_1__нвв_переход2"/>
      <sheetName val="Выдача_денег_на_командир3"/>
      <sheetName val="Окончательный_расчет3"/>
      <sheetName val="Распределение_по_статьям_затра3"/>
      <sheetName val="план_20003"/>
      <sheetName val="6_Списки3"/>
      <sheetName val="20020415_Командировочные_по_СП3"/>
      <sheetName val="Калькуляция_кв3"/>
      <sheetName val="17_13"/>
      <sheetName val="24_13"/>
      <sheetName val="4_13"/>
      <sheetName val="расчет_тарифов3"/>
      <sheetName val="18_23"/>
      <sheetName val="2_33"/>
      <sheetName val="P2_13"/>
      <sheetName val="ESTI_3"/>
      <sheetName val="ИТОГИ__по_Н,Р,Э,Q3"/>
      <sheetName val="Предлагаемая_новая_форма_СТРС3"/>
      <sheetName val="1_1__нвв_переход3"/>
      <sheetName val="Выдача_денег_на_командир4"/>
      <sheetName val="Окончательный_расчет4"/>
      <sheetName val="Распределение_по_статьям_затра4"/>
      <sheetName val="план_20004"/>
      <sheetName val="6_Списки4"/>
      <sheetName val="20020415_Командировочные_по_СП4"/>
      <sheetName val="Калькуляция_кв4"/>
      <sheetName val="17_14"/>
      <sheetName val="24_14"/>
      <sheetName val="4_14"/>
      <sheetName val="расчет_тарифов4"/>
      <sheetName val="18_24"/>
      <sheetName val="2_34"/>
      <sheetName val="P2_14"/>
      <sheetName val="ESTI_4"/>
      <sheetName val="ИТОГИ__по_Н,Р,Э,Q4"/>
      <sheetName val="Предлагаемая_новая_форма_СТРС4"/>
      <sheetName val="1_1__нвв_переход4"/>
      <sheetName val="REESTR_MO"/>
      <sheetName val="Инструкция"/>
      <sheetName val="прогноз_1"/>
      <sheetName val="Ф-1 (для АО-энерго)"/>
      <sheetName val="Ф-2 (для АО-энерго)"/>
      <sheetName val="valuations"/>
      <sheetName val="rje"/>
      <sheetName val="Служебный лист"/>
      <sheetName val="Форма сетевой график ЭРСБ"/>
      <sheetName val="Проводки'02"/>
      <sheetName val="АКРасч"/>
      <sheetName val="Управление"/>
      <sheetName val="ФедД"/>
      <sheetName val="Исполнение_ТП"/>
      <sheetName val="Мощность_ТП"/>
      <sheetName val="Сечение_жил"/>
      <sheetName val="Сечение_провода"/>
      <sheetName val="Тип_опор"/>
      <sheetName val="Тип_провода"/>
      <sheetName val="Тип_прокладки"/>
      <sheetName val="прил_1"/>
      <sheetName val="共機計算"/>
      <sheetName val="共機J"/>
      <sheetName val="вводные данные систем"/>
    </sheetNames>
    <sheetDataSet>
      <sheetData sheetId="0" refreshError="1"/>
      <sheetData sheetId="1" refreshError="1"/>
      <sheetData sheetId="2" refreshError="1"/>
      <sheetData sheetId="3" refreshError="1"/>
      <sheetData sheetId="4" refreshError="1">
        <row r="2">
          <cell r="B2" t="str">
            <v>АЛНАС</v>
          </cell>
        </row>
        <row r="3">
          <cell r="B3" t="str">
            <v xml:space="preserve">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 xml:space="preserve">Гражданские самолеты Сухого</v>
          </cell>
        </row>
        <row r="9">
          <cell r="B9" t="str">
            <v>ИАПО</v>
          </cell>
        </row>
        <row r="10">
          <cell r="B10" t="str">
            <v>Казахойл</v>
          </cell>
        </row>
        <row r="11">
          <cell r="B11" t="str">
            <v xml:space="preserve">Карельский Окатыш</v>
          </cell>
        </row>
        <row r="12">
          <cell r="B12" t="str">
            <v>КПК</v>
          </cell>
        </row>
        <row r="13">
          <cell r="B13" t="str">
            <v>Купол</v>
          </cell>
        </row>
        <row r="14">
          <cell r="B14" t="str">
            <v>Логоваз</v>
          </cell>
        </row>
        <row r="15">
          <cell r="B15" t="str">
            <v>Руспромавто</v>
          </cell>
        </row>
        <row r="16">
          <cell r="B16" t="str">
            <v xml:space="preserve">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row r="2">
          <cell r="B2" t="str">
            <v>АЛНАС</v>
          </cell>
        </row>
      </sheetData>
      <sheetData sheetId="150"/>
      <sheetData sheetId="151"/>
      <sheetData sheetId="152">
        <row r="2">
          <cell r="B2" t="str">
            <v>АЛНАС</v>
          </cell>
        </row>
      </sheetData>
      <sheetData sheetId="153"/>
      <sheetData sheetId="154">
        <row r="2">
          <cell r="B2" t="str">
            <v>АЛНАС</v>
          </cell>
        </row>
      </sheetData>
      <sheetData sheetId="155">
        <row r="2">
          <cell r="B2" t="str">
            <v>АЛНАС</v>
          </cell>
        </row>
      </sheetData>
      <sheetData sheetId="156"/>
      <sheetData sheetId="157">
        <row r="2">
          <cell r="B2" t="str">
            <v>АЛНАС</v>
          </cell>
        </row>
      </sheetData>
      <sheetData sheetId="158">
        <row r="2">
          <cell r="B2" t="str">
            <v>АЛНАС</v>
          </cell>
        </row>
      </sheetData>
      <sheetData sheetId="159">
        <row r="2">
          <cell r="B2" t="str">
            <v>АЛНАС</v>
          </cell>
        </row>
      </sheetData>
      <sheetData sheetId="160">
        <row r="2">
          <cell r="B2" t="str">
            <v>АЛНАС</v>
          </cell>
        </row>
      </sheetData>
      <sheetData sheetId="161">
        <row r="2">
          <cell r="B2" t="str">
            <v>АЛНАС</v>
          </cell>
        </row>
      </sheetData>
      <sheetData sheetId="162">
        <row r="2">
          <cell r="B2" t="str">
            <v>АЛНАС</v>
          </cell>
        </row>
      </sheetData>
      <sheetData sheetId="163">
        <row r="2">
          <cell r="B2" t="str">
            <v>АЛНАС</v>
          </cell>
        </row>
      </sheetData>
      <sheetData sheetId="164">
        <row r="2">
          <cell r="B2" t="str">
            <v>АЛНАС</v>
          </cell>
        </row>
      </sheetData>
      <sheetData sheetId="165">
        <row r="2">
          <cell r="B2" t="str">
            <v>АЛНАС</v>
          </cell>
        </row>
      </sheetData>
      <sheetData sheetId="166">
        <row r="2">
          <cell r="B2" t="str">
            <v>АЛНАС</v>
          </cell>
        </row>
      </sheetData>
      <sheetData sheetId="167">
        <row r="2">
          <cell r="B2" t="str">
            <v>АЛНАС</v>
          </cell>
        </row>
      </sheetData>
      <sheetData sheetId="168">
        <row r="2">
          <cell r="B2" t="str">
            <v>АЛНАС</v>
          </cell>
        </row>
      </sheetData>
      <sheetData sheetId="169">
        <row r="2">
          <cell r="B2" t="str">
            <v>АЛНАС</v>
          </cell>
        </row>
      </sheetData>
      <sheetData sheetId="170">
        <row r="2">
          <cell r="B2" t="str">
            <v>АЛНАС</v>
          </cell>
        </row>
      </sheetData>
      <sheetData sheetId="171">
        <row r="2">
          <cell r="B2" t="str">
            <v>АЛНАС</v>
          </cell>
        </row>
      </sheetData>
      <sheetData sheetId="172">
        <row r="2">
          <cell r="B2" t="str">
            <v>АЛНАС</v>
          </cell>
        </row>
      </sheetData>
      <sheetData sheetId="173">
        <row r="2">
          <cell r="B2" t="str">
            <v>АЛНАС</v>
          </cell>
        </row>
      </sheetData>
      <sheetData sheetId="174">
        <row r="2">
          <cell r="B2" t="str">
            <v>АЛНАС</v>
          </cell>
        </row>
      </sheetData>
      <sheetData sheetId="175">
        <row r="2">
          <cell r="B2" t="str">
            <v>АЛНАС</v>
          </cell>
        </row>
      </sheetData>
      <sheetData sheetId="176">
        <row r="2">
          <cell r="B2" t="str">
            <v>АЛНАС</v>
          </cell>
        </row>
      </sheetData>
      <sheetData sheetId="177">
        <row r="2">
          <cell r="B2" t="str">
            <v>АЛНАС</v>
          </cell>
        </row>
      </sheetData>
      <sheetData sheetId="178">
        <row r="2">
          <cell r="B2" t="str">
            <v>АЛНАС</v>
          </cell>
        </row>
      </sheetData>
      <sheetData sheetId="179">
        <row r="2">
          <cell r="B2" t="str">
            <v>АЛНАС</v>
          </cell>
        </row>
      </sheetData>
      <sheetData sheetId="180">
        <row r="2">
          <cell r="B2" t="str">
            <v>АЛНАС</v>
          </cell>
        </row>
      </sheetData>
      <sheetData sheetId="181">
        <row r="2">
          <cell r="B2" t="str">
            <v>АЛНАС</v>
          </cell>
        </row>
      </sheetData>
      <sheetData sheetId="182">
        <row r="2">
          <cell r="B2" t="str">
            <v>АЛНАС</v>
          </cell>
        </row>
      </sheetData>
      <sheetData sheetId="183">
        <row r="2">
          <cell r="B2" t="str">
            <v>АЛНАС</v>
          </cell>
        </row>
      </sheetData>
      <sheetData sheetId="184">
        <row r="2">
          <cell r="B2" t="str">
            <v>АЛНАС</v>
          </cell>
        </row>
      </sheetData>
      <sheetData sheetId="185">
        <row r="2">
          <cell r="B2" t="str">
            <v>АЛНАС</v>
          </cell>
        </row>
      </sheetData>
      <sheetData sheetId="186">
        <row r="2">
          <cell r="B2" t="str">
            <v>АЛНАС</v>
          </cell>
        </row>
      </sheetData>
      <sheetData sheetId="187">
        <row r="2">
          <cell r="B2" t="str">
            <v>АЛНАС</v>
          </cell>
        </row>
      </sheetData>
      <sheetData sheetId="188">
        <row r="2">
          <cell r="B2" t="str">
            <v>АЛНАС</v>
          </cell>
        </row>
      </sheetData>
      <sheetData sheetId="189">
        <row r="2">
          <cell r="B2" t="str">
            <v>АЛНАС</v>
          </cell>
        </row>
      </sheetData>
      <sheetData sheetId="190">
        <row r="2">
          <cell r="B2" t="str">
            <v>АЛНАС</v>
          </cell>
        </row>
      </sheetData>
      <sheetData sheetId="191">
        <row r="2">
          <cell r="B2" t="str">
            <v>АЛНАС</v>
          </cell>
        </row>
      </sheetData>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6"/>
      <sheetName val="Прил.5"/>
      <sheetName val="Лист1"/>
    </sheetNames>
    <sheetDataSet>
      <sheetData sheetId="0" refreshError="1">
        <row r="1">
          <cell r="A1" t="str">
            <v xml:space="preserve">Филиал ОАО "МРСК Юга"- "Калмэнерго"</v>
          </cell>
        </row>
        <row r="2">
          <cell r="A2" t="str">
            <v xml:space="preserve">ОАО "Калмыцкая энергетическая компания"</v>
          </cell>
        </row>
        <row r="3">
          <cell r="A3" t="str">
            <v xml:space="preserve">Северо-Кавказский филиал ООО "Газпром энерго"</v>
          </cell>
        </row>
        <row r="4">
          <cell r="A4" t="str">
            <v xml:space="preserve">Северо-Кавказская дирекция по энергообеспечению СП "Трансэнерго" - филиал ОАО "РЖД"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6 Спис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FST5"/>
      <sheetName val="регионы"/>
      <sheetName val="SENSITIVITY"/>
      <sheetName val="План_20071"/>
      <sheetName val="Факт_20071"/>
      <sheetName val="План_20081"/>
      <sheetName val="План_20091"/>
      <sheetName val="Стоимость_ЭЭ1"/>
      <sheetName val="6_Списки1"/>
      <sheetName val="Ф-1_(для_АО-энерго)1"/>
      <sheetName val="Ф-2_(для_АО-энерго)1"/>
      <sheetName val="17_11"/>
      <sheetName val="2_31"/>
      <sheetName val="21_31"/>
      <sheetName val="P2_11"/>
      <sheetName val="24_11"/>
      <sheetName val="4_11"/>
      <sheetName val="FORM3_1_2009"/>
      <sheetName val="форма-прил_к_ф№1"/>
      <sheetName val="План_20072"/>
      <sheetName val="Факт_20072"/>
      <sheetName val="План_20082"/>
      <sheetName val="План_20092"/>
      <sheetName val="Стоимость_ЭЭ2"/>
      <sheetName val="6_Списки2"/>
      <sheetName val="Ф-1_(для_АО-энерго)2"/>
      <sheetName val="Ф-2_(для_АО-энерго)2"/>
      <sheetName val="17_12"/>
      <sheetName val="2_32"/>
      <sheetName val="21_32"/>
      <sheetName val="P2_12"/>
      <sheetName val="24_12"/>
      <sheetName val="4_12"/>
      <sheetName val="FORM3_1_20091"/>
      <sheetName val="форма-прил_к_ф№11"/>
      <sheetName val="План_20073"/>
      <sheetName val="Факт_20073"/>
      <sheetName val="План_20083"/>
      <sheetName val="План_20093"/>
      <sheetName val="Стоимость_ЭЭ3"/>
      <sheetName val="6_Списки3"/>
      <sheetName val="17_13"/>
      <sheetName val="2_33"/>
      <sheetName val="21_33"/>
      <sheetName val="P2_13"/>
      <sheetName val="Ф-1_(для_АО-энерго)3"/>
      <sheetName val="Ф-2_(для_АО-энерго)3"/>
      <sheetName val="24_13"/>
      <sheetName val="4_13"/>
      <sheetName val="План_20074"/>
      <sheetName val="Факт_20074"/>
      <sheetName val="План_20084"/>
      <sheetName val="План_20094"/>
      <sheetName val="Стоимость_ЭЭ4"/>
      <sheetName val="6_Списки4"/>
      <sheetName val="17_14"/>
      <sheetName val="2_34"/>
      <sheetName val="21_34"/>
      <sheetName val="P2_14"/>
      <sheetName val="Ф-1_(для_АО-энерго)4"/>
      <sheetName val="Ф-2_(для_АО-энерго)4"/>
      <sheetName val="24_14"/>
      <sheetName val="4_14"/>
      <sheetName val="Титульный"/>
      <sheetName val="CURVE"/>
      <sheetName val="подряд"/>
      <sheetName val="баланс квадраты ПЭ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 xml:space="preserve">Выберите название региона из списка</v>
          </cell>
        </row>
        <row r="3">
          <cell r="B3" t="str">
            <v xml:space="preserve">Алтайский край</v>
          </cell>
        </row>
        <row r="4">
          <cell r="B4" t="str">
            <v xml:space="preserve">Амурская область</v>
          </cell>
        </row>
        <row r="5">
          <cell r="B5" t="str">
            <v xml:space="preserve">Архангельская область</v>
          </cell>
        </row>
        <row r="6">
          <cell r="B6" t="str">
            <v xml:space="preserve">Астраханская область</v>
          </cell>
        </row>
        <row r="7">
          <cell r="B7" t="str">
            <v xml:space="preserve">Белгородская область</v>
          </cell>
        </row>
        <row r="8">
          <cell r="B8" t="str">
            <v xml:space="preserve">Брянская область</v>
          </cell>
        </row>
        <row r="9">
          <cell r="B9" t="str">
            <v xml:space="preserve">Владимирская область</v>
          </cell>
        </row>
        <row r="10">
          <cell r="B10" t="str">
            <v xml:space="preserve">Волгоградская область</v>
          </cell>
        </row>
        <row r="11">
          <cell r="B11" t="str">
            <v xml:space="preserve">Вологодская область</v>
          </cell>
        </row>
        <row r="12">
          <cell r="B12" t="str">
            <v xml:space="preserve">Воронежская область</v>
          </cell>
        </row>
        <row r="13">
          <cell r="B13" t="str">
            <v xml:space="preserve">г. Москва</v>
          </cell>
        </row>
        <row r="14">
          <cell r="B14" t="str">
            <v>г.Байконур</v>
          </cell>
        </row>
        <row r="15">
          <cell r="B15" t="str">
            <v>г.Санкт-Петербург</v>
          </cell>
        </row>
        <row r="16">
          <cell r="B16" t="str">
            <v xml:space="preserve">Еврейская автономная область</v>
          </cell>
        </row>
        <row r="17">
          <cell r="B17" t="str">
            <v xml:space="preserve">Забайкальский край</v>
          </cell>
        </row>
        <row r="18">
          <cell r="B18" t="str">
            <v xml:space="preserve">Ивановская область</v>
          </cell>
        </row>
        <row r="19">
          <cell r="B19" t="str">
            <v xml:space="preserve">Иркутская область</v>
          </cell>
        </row>
        <row r="20">
          <cell r="B20" t="str">
            <v xml:space="preserve">Кабардино-Балкарская республика</v>
          </cell>
        </row>
        <row r="21">
          <cell r="B21" t="str">
            <v xml:space="preserve">Калининградская область</v>
          </cell>
        </row>
        <row r="22">
          <cell r="B22" t="str">
            <v xml:space="preserve">Калужская область</v>
          </cell>
        </row>
        <row r="23">
          <cell r="B23" t="str">
            <v xml:space="preserve">Камчатский край</v>
          </cell>
        </row>
        <row r="24">
          <cell r="B24" t="str">
            <v xml:space="preserve">Карачаево-Черкесская республика</v>
          </cell>
        </row>
        <row r="25">
          <cell r="B25" t="str">
            <v xml:space="preserve">Кемеровская область</v>
          </cell>
        </row>
        <row r="26">
          <cell r="B26" t="str">
            <v xml:space="preserve">Кировская область</v>
          </cell>
        </row>
        <row r="27">
          <cell r="B27" t="str">
            <v xml:space="preserve">Костромская область</v>
          </cell>
        </row>
        <row r="28">
          <cell r="B28" t="str">
            <v xml:space="preserve">Краснодарский край</v>
          </cell>
        </row>
        <row r="29">
          <cell r="B29" t="str">
            <v xml:space="preserve">Красноярский край</v>
          </cell>
        </row>
        <row r="30">
          <cell r="B30" t="str">
            <v xml:space="preserve">Курганская область</v>
          </cell>
        </row>
        <row r="31">
          <cell r="B31" t="str">
            <v xml:space="preserve">Курская область</v>
          </cell>
        </row>
        <row r="32">
          <cell r="B32" t="str">
            <v xml:space="preserve">Ленинградская область</v>
          </cell>
        </row>
        <row r="33">
          <cell r="B33" t="str">
            <v xml:space="preserve">Липецкая область</v>
          </cell>
        </row>
        <row r="34">
          <cell r="B34" t="str">
            <v xml:space="preserve">Магаданская область</v>
          </cell>
        </row>
        <row r="35">
          <cell r="B35" t="str">
            <v xml:space="preserve">Московская область</v>
          </cell>
        </row>
        <row r="36">
          <cell r="B36" t="str">
            <v xml:space="preserve">Мурманская область</v>
          </cell>
        </row>
        <row r="37">
          <cell r="B37" t="str">
            <v xml:space="preserve">Ненецкий автономный округ</v>
          </cell>
        </row>
        <row r="38">
          <cell r="B38" t="str">
            <v xml:space="preserve">Нижегородская область</v>
          </cell>
        </row>
        <row r="39">
          <cell r="B39" t="str">
            <v xml:space="preserve">Новгородская область</v>
          </cell>
        </row>
        <row r="40">
          <cell r="B40" t="str">
            <v xml:space="preserve">Новосибирская область</v>
          </cell>
        </row>
        <row r="41">
          <cell r="B41" t="str">
            <v xml:space="preserve">Омская область</v>
          </cell>
        </row>
        <row r="42">
          <cell r="B42" t="str">
            <v xml:space="preserve">Оренбургская область</v>
          </cell>
        </row>
        <row r="43">
          <cell r="B43" t="str">
            <v xml:space="preserve">Орловская область</v>
          </cell>
        </row>
        <row r="44">
          <cell r="B44" t="str">
            <v xml:space="preserve">Пензенская область</v>
          </cell>
        </row>
        <row r="45">
          <cell r="B45" t="str">
            <v xml:space="preserve">Пермский край</v>
          </cell>
        </row>
        <row r="46">
          <cell r="B46" t="str">
            <v xml:space="preserve">Приморский край</v>
          </cell>
        </row>
        <row r="47">
          <cell r="B47" t="str">
            <v xml:space="preserve">Псковская область</v>
          </cell>
        </row>
        <row r="48">
          <cell r="B48" t="str">
            <v xml:space="preserve">Республика Адыгея</v>
          </cell>
        </row>
        <row r="49">
          <cell r="B49" t="str">
            <v xml:space="preserve">Республика Алтай</v>
          </cell>
        </row>
        <row r="50">
          <cell r="B50" t="str">
            <v xml:space="preserve">Республика Башкортостан</v>
          </cell>
        </row>
        <row r="51">
          <cell r="B51" t="str">
            <v xml:space="preserve">Республика Бурятия</v>
          </cell>
        </row>
        <row r="52">
          <cell r="B52" t="str">
            <v xml:space="preserve">Республика Дагестан</v>
          </cell>
        </row>
        <row r="53">
          <cell r="B53" t="str">
            <v xml:space="preserve">Республика Ингушетия</v>
          </cell>
        </row>
        <row r="54">
          <cell r="B54" t="str">
            <v xml:space="preserve">Республика Калмыкия</v>
          </cell>
        </row>
        <row r="55">
          <cell r="B55" t="str">
            <v xml:space="preserve">Республика Карелия</v>
          </cell>
        </row>
        <row r="56">
          <cell r="B56" t="str">
            <v xml:space="preserve">Республика Коми</v>
          </cell>
        </row>
        <row r="57">
          <cell r="B57" t="str">
            <v xml:space="preserve">Республика Марий Эл</v>
          </cell>
        </row>
        <row r="58">
          <cell r="B58" t="str">
            <v xml:space="preserve">Республика Мордовия</v>
          </cell>
        </row>
        <row r="59">
          <cell r="B59" t="str">
            <v xml:space="preserve">Республика Саха (Якутия)</v>
          </cell>
        </row>
        <row r="60">
          <cell r="B60" t="str">
            <v xml:space="preserve">Республика Северная Осетия-Алания</v>
          </cell>
        </row>
        <row r="61">
          <cell r="B61" t="str">
            <v xml:space="preserve">Республика Татарстан</v>
          </cell>
        </row>
        <row r="62">
          <cell r="B62" t="str">
            <v xml:space="preserve">Республика Тыва</v>
          </cell>
        </row>
        <row r="63">
          <cell r="B63" t="str">
            <v xml:space="preserve">Республика Хакасия</v>
          </cell>
        </row>
        <row r="64">
          <cell r="B64" t="str">
            <v xml:space="preserve">Ростовская область</v>
          </cell>
        </row>
        <row r="65">
          <cell r="B65" t="str">
            <v xml:space="preserve">Рязанская область</v>
          </cell>
        </row>
        <row r="66">
          <cell r="B66" t="str">
            <v xml:space="preserve">Самарская область</v>
          </cell>
        </row>
        <row r="67">
          <cell r="B67" t="str">
            <v xml:space="preserve">Саратовская область</v>
          </cell>
        </row>
        <row r="68">
          <cell r="B68" t="str">
            <v xml:space="preserve">Сахалинская область</v>
          </cell>
        </row>
        <row r="69">
          <cell r="B69" t="str">
            <v xml:space="preserve">Свердловская область</v>
          </cell>
        </row>
        <row r="70">
          <cell r="B70" t="str">
            <v xml:space="preserve">Смоленская область</v>
          </cell>
        </row>
        <row r="71">
          <cell r="B71" t="str">
            <v xml:space="preserve">Ставропольский край</v>
          </cell>
        </row>
        <row r="72">
          <cell r="B72" t="str">
            <v xml:space="preserve">Тамбовская область</v>
          </cell>
        </row>
        <row r="73">
          <cell r="B73" t="str">
            <v xml:space="preserve">Тверская область</v>
          </cell>
        </row>
        <row r="74">
          <cell r="B74" t="str">
            <v xml:space="preserve">Томская область</v>
          </cell>
        </row>
        <row r="75">
          <cell r="B75" t="str">
            <v xml:space="preserve">Тульская область</v>
          </cell>
        </row>
        <row r="76">
          <cell r="B76" t="str">
            <v xml:space="preserve">Тюменская область</v>
          </cell>
        </row>
        <row r="77">
          <cell r="B77" t="str">
            <v xml:space="preserve">Удмуртская республика</v>
          </cell>
        </row>
        <row r="78">
          <cell r="B78" t="str">
            <v xml:space="preserve">Ульяновская область</v>
          </cell>
        </row>
        <row r="79">
          <cell r="B79" t="str">
            <v xml:space="preserve">Хабаровский край</v>
          </cell>
        </row>
        <row r="80">
          <cell r="B80" t="str">
            <v xml:space="preserve">Ханты-Мансийский автономный округ</v>
          </cell>
        </row>
        <row r="81">
          <cell r="B81" t="str">
            <v xml:space="preserve">Челябинская область</v>
          </cell>
        </row>
        <row r="82">
          <cell r="B82" t="str">
            <v xml:space="preserve">Чеченская республика</v>
          </cell>
        </row>
        <row r="83">
          <cell r="B83" t="str">
            <v xml:space="preserve">Чувашская республика</v>
          </cell>
        </row>
        <row r="84">
          <cell r="B84" t="str">
            <v xml:space="preserve">Чукотский автономный округ</v>
          </cell>
        </row>
        <row r="85">
          <cell r="B85" t="str">
            <v xml:space="preserve">Ямало-Ненецкий автономный округ</v>
          </cell>
        </row>
        <row r="86">
          <cell r="B86" t="str">
            <v xml:space="preserve">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 val="Архангельский "/>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row r="6">
          <cell r="C6" t="str">
            <v xml:space="preserve">Алтайский край</v>
          </cell>
          <cell r="K6" t="str">
            <v xml:space="preserve">Предложение организации</v>
          </cell>
        </row>
        <row r="7">
          <cell r="C7" t="str">
            <v xml:space="preserve">Амурская область</v>
          </cell>
          <cell r="K7" t="str">
            <v xml:space="preserve">Предложение регионального регулятора</v>
          </cell>
        </row>
        <row r="8">
          <cell r="C8" t="str">
            <v xml:space="preserve">Архангельская область</v>
          </cell>
        </row>
        <row r="9">
          <cell r="C9" t="str">
            <v xml:space="preserve">Астраханская область</v>
          </cell>
        </row>
        <row r="10">
          <cell r="C10" t="str">
            <v xml:space="preserve">Белгородская область</v>
          </cell>
        </row>
        <row r="11">
          <cell r="C11" t="str">
            <v xml:space="preserve">Брянская область</v>
          </cell>
        </row>
        <row r="12">
          <cell r="C12" t="str">
            <v xml:space="preserve">Владимирская область</v>
          </cell>
        </row>
        <row r="13">
          <cell r="C13" t="str">
            <v xml:space="preserve">Волгоградская область</v>
          </cell>
        </row>
        <row r="14">
          <cell r="C14" t="str">
            <v xml:space="preserve">Вологодская область</v>
          </cell>
        </row>
        <row r="15">
          <cell r="C15" t="str">
            <v xml:space="preserve">Воронежская область</v>
          </cell>
        </row>
        <row r="16">
          <cell r="C16" t="str">
            <v xml:space="preserve">г. Москва</v>
          </cell>
        </row>
        <row r="17">
          <cell r="C17" t="str">
            <v>г.Байконур</v>
          </cell>
        </row>
        <row r="18">
          <cell r="C18" t="str">
            <v>г.Санкт-Петербург</v>
          </cell>
        </row>
        <row r="19">
          <cell r="C19" t="str">
            <v xml:space="preserve">Еврейская автономная область</v>
          </cell>
        </row>
        <row r="20">
          <cell r="C20" t="str">
            <v xml:space="preserve">Забайкальский край</v>
          </cell>
        </row>
        <row r="21">
          <cell r="C21" t="str">
            <v xml:space="preserve">Ивановская область</v>
          </cell>
        </row>
        <row r="22">
          <cell r="C22" t="str">
            <v xml:space="preserve">Иркутская область</v>
          </cell>
        </row>
        <row r="23">
          <cell r="C23" t="str">
            <v xml:space="preserve">Кабардино-Балкарская республика</v>
          </cell>
        </row>
        <row r="24">
          <cell r="C24" t="str">
            <v xml:space="preserve">Калининградская область</v>
          </cell>
        </row>
        <row r="25">
          <cell r="C25" t="str">
            <v xml:space="preserve">Калужская область</v>
          </cell>
        </row>
        <row r="26">
          <cell r="C26" t="str">
            <v xml:space="preserve">Камчатский край</v>
          </cell>
        </row>
        <row r="27">
          <cell r="C27" t="str">
            <v xml:space="preserve">Карачаево-Черкесская республика</v>
          </cell>
        </row>
        <row r="28">
          <cell r="C28" t="str">
            <v xml:space="preserve">Кемеровская область</v>
          </cell>
        </row>
        <row r="29">
          <cell r="C29" t="str">
            <v xml:space="preserve">Кировская область</v>
          </cell>
        </row>
        <row r="30">
          <cell r="C30" t="str">
            <v xml:space="preserve">Костромская область</v>
          </cell>
        </row>
        <row r="31">
          <cell r="C31" t="str">
            <v xml:space="preserve">Краснодарский край</v>
          </cell>
        </row>
        <row r="32">
          <cell r="C32" t="str">
            <v xml:space="preserve">Красноярский край</v>
          </cell>
        </row>
        <row r="33">
          <cell r="C33" t="str">
            <v xml:space="preserve">Курганская область</v>
          </cell>
        </row>
        <row r="34">
          <cell r="C34" t="str">
            <v xml:space="preserve">Курская область</v>
          </cell>
        </row>
        <row r="35">
          <cell r="C35" t="str">
            <v xml:space="preserve">Ленинградская область</v>
          </cell>
        </row>
        <row r="36">
          <cell r="C36" t="str">
            <v xml:space="preserve">Липецкая область</v>
          </cell>
        </row>
        <row r="37">
          <cell r="C37" t="str">
            <v xml:space="preserve">Магаданская область</v>
          </cell>
        </row>
        <row r="38">
          <cell r="C38" t="str">
            <v xml:space="preserve">Московская область</v>
          </cell>
        </row>
        <row r="39">
          <cell r="C39" t="str">
            <v xml:space="preserve">Мурманская область</v>
          </cell>
        </row>
        <row r="40">
          <cell r="C40" t="str">
            <v xml:space="preserve">Ненецкий автономный округ</v>
          </cell>
        </row>
        <row r="41">
          <cell r="C41" t="str">
            <v xml:space="preserve">Нижегородская область</v>
          </cell>
        </row>
        <row r="42">
          <cell r="C42" t="str">
            <v xml:space="preserve">Новгородская область</v>
          </cell>
        </row>
        <row r="43">
          <cell r="C43" t="str">
            <v xml:space="preserve">Новосибирская область</v>
          </cell>
        </row>
        <row r="44">
          <cell r="C44" t="str">
            <v xml:space="preserve">Омская область</v>
          </cell>
        </row>
        <row r="45">
          <cell r="C45" t="str">
            <v xml:space="preserve">Оренбургская область</v>
          </cell>
        </row>
        <row r="46">
          <cell r="C46" t="str">
            <v xml:space="preserve">Орловская область</v>
          </cell>
        </row>
        <row r="47">
          <cell r="C47" t="str">
            <v xml:space="preserve">Пензенская область</v>
          </cell>
        </row>
        <row r="48">
          <cell r="C48" t="str">
            <v xml:space="preserve">Пермский край</v>
          </cell>
        </row>
        <row r="49">
          <cell r="C49" t="str">
            <v xml:space="preserve">Приморский край</v>
          </cell>
        </row>
        <row r="50">
          <cell r="C50" t="str">
            <v xml:space="preserve">Псковская область</v>
          </cell>
        </row>
        <row r="51">
          <cell r="C51" t="str">
            <v xml:space="preserve">Республика Адыгея</v>
          </cell>
        </row>
        <row r="52">
          <cell r="C52" t="str">
            <v xml:space="preserve">Республика Алтай</v>
          </cell>
        </row>
        <row r="53">
          <cell r="C53" t="str">
            <v xml:space="preserve">Республика Башкортостан</v>
          </cell>
        </row>
        <row r="54">
          <cell r="C54" t="str">
            <v xml:space="preserve">Республика Бурятия</v>
          </cell>
        </row>
        <row r="55">
          <cell r="C55" t="str">
            <v xml:space="preserve">Республика Дагестан</v>
          </cell>
        </row>
        <row r="56">
          <cell r="C56" t="str">
            <v xml:space="preserve">Республика Ингушетия</v>
          </cell>
        </row>
        <row r="57">
          <cell r="C57" t="str">
            <v xml:space="preserve">Республика Калмыкия</v>
          </cell>
        </row>
        <row r="58">
          <cell r="C58" t="str">
            <v xml:space="preserve">Республика Карелия</v>
          </cell>
        </row>
        <row r="59">
          <cell r="C59" t="str">
            <v xml:space="preserve">Республика Коми</v>
          </cell>
        </row>
        <row r="60">
          <cell r="C60" t="str">
            <v xml:space="preserve">Республика Марий Эл</v>
          </cell>
        </row>
        <row r="61">
          <cell r="C61" t="str">
            <v xml:space="preserve">Республика Мордовия</v>
          </cell>
        </row>
        <row r="62">
          <cell r="C62" t="str">
            <v xml:space="preserve">Республика Саха (Якутия)</v>
          </cell>
        </row>
        <row r="63">
          <cell r="C63" t="str">
            <v xml:space="preserve">Республика Северная Осетия-Алания</v>
          </cell>
        </row>
        <row r="64">
          <cell r="C64" t="str">
            <v xml:space="preserve">Республика Татарстан</v>
          </cell>
        </row>
        <row r="65">
          <cell r="C65" t="str">
            <v xml:space="preserve">Республика Тыва</v>
          </cell>
        </row>
        <row r="66">
          <cell r="C66" t="str">
            <v xml:space="preserve">Республика Хакасия</v>
          </cell>
        </row>
        <row r="67">
          <cell r="C67" t="str">
            <v xml:space="preserve">Ростовская область</v>
          </cell>
        </row>
        <row r="68">
          <cell r="C68" t="str">
            <v xml:space="preserve">Рязанская область</v>
          </cell>
        </row>
        <row r="69">
          <cell r="C69" t="str">
            <v xml:space="preserve">Самарская область</v>
          </cell>
        </row>
        <row r="70">
          <cell r="C70" t="str">
            <v xml:space="preserve">Саратовская область</v>
          </cell>
        </row>
        <row r="71">
          <cell r="C71" t="str">
            <v xml:space="preserve">Сахалинская область</v>
          </cell>
        </row>
        <row r="72">
          <cell r="C72" t="str">
            <v xml:space="preserve">Свердловская область</v>
          </cell>
        </row>
        <row r="73">
          <cell r="C73" t="str">
            <v xml:space="preserve">Смоленская область</v>
          </cell>
        </row>
        <row r="74">
          <cell r="C74" t="str">
            <v xml:space="preserve">Ставропольский край</v>
          </cell>
        </row>
        <row r="75">
          <cell r="C75" t="str">
            <v xml:space="preserve">Тамбовская область</v>
          </cell>
        </row>
        <row r="76">
          <cell r="C76" t="str">
            <v xml:space="preserve">Тверская область</v>
          </cell>
        </row>
        <row r="77">
          <cell r="C77" t="str">
            <v xml:space="preserve">Томская область</v>
          </cell>
        </row>
        <row r="78">
          <cell r="C78" t="str">
            <v xml:space="preserve">Тульская область</v>
          </cell>
        </row>
        <row r="79">
          <cell r="C79" t="str">
            <v xml:space="preserve">Тюменская область</v>
          </cell>
        </row>
        <row r="80">
          <cell r="C80" t="str">
            <v xml:space="preserve">Удмуртская республика</v>
          </cell>
        </row>
        <row r="81">
          <cell r="C81" t="str">
            <v xml:space="preserve">Ульяновская область</v>
          </cell>
        </row>
        <row r="82">
          <cell r="C82" t="str">
            <v xml:space="preserve">Хабаровский край</v>
          </cell>
        </row>
        <row r="83">
          <cell r="C83" t="str">
            <v xml:space="preserve">Ханты-Мансийский автономный округ</v>
          </cell>
        </row>
        <row r="84">
          <cell r="C84" t="str">
            <v xml:space="preserve">Челябинская область</v>
          </cell>
        </row>
        <row r="85">
          <cell r="C85" t="str">
            <v xml:space="preserve">Чеченская республика</v>
          </cell>
        </row>
        <row r="86">
          <cell r="C86" t="str">
            <v xml:space="preserve">Чувашская республика</v>
          </cell>
        </row>
        <row r="87">
          <cell r="C87" t="str">
            <v xml:space="preserve">Чукотский автономный округ</v>
          </cell>
        </row>
        <row r="88">
          <cell r="C88" t="str">
            <v xml:space="preserve">Ямало-Ненецкий автономный округ</v>
          </cell>
        </row>
        <row r="89">
          <cell r="C89" t="str">
            <v xml:space="preserve">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4">
          <cell r="C4" t="str">
            <v>Признак</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 xml:space="preserve">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row r="5">
          <cell r="C5" t="str">
            <v>_________</v>
          </cell>
          <cell r="D5" t="str">
            <v xml:space="preserve">200_ г.</v>
          </cell>
        </row>
      </sheetData>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 xml:space="preserve">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Регионы"/>
      <sheetName val="2008 -2010"/>
      <sheetName val="свод"/>
      <sheetName val="DATA"/>
      <sheetName val="FST5"/>
      <sheetName val="Справочники"/>
      <sheetName val="16"/>
      <sheetName val="17"/>
      <sheetName val="4"/>
      <sheetName val="5"/>
      <sheetName val="Ф-1 (для АО-энерго)"/>
      <sheetName val="Ф-2 (для АО-энерго)"/>
      <sheetName val="перекрестка"/>
      <sheetName val="17.1"/>
      <sheetName val="24"/>
      <sheetName val="25"/>
      <sheetName val="Вводные данные систе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 val="Рег генер"/>
      <sheetName val="сети"/>
      <sheetName val="Баланс ээ"/>
      <sheetName val="Баланс мощности"/>
      <sheetName val="regs"/>
      <sheetName val="Справочник"/>
      <sheetName val="MAIN"/>
      <sheetName val="смета2 проект. раб."/>
      <sheetName val="s"/>
      <sheetName val="на 1 тут"/>
      <sheetName val="Стоимость ЭЭ:TEHSHEET"/>
      <sheetName val="Обнулить"/>
      <sheetName val="Штатное распис"/>
      <sheetName val="БДДС"/>
      <sheetName val="Филиал в КО ШР 01.07.13"/>
      <sheetName val="с 01.01.2014 ШР"/>
      <sheetName val="Расчет "/>
      <sheetName val="Лист согласования_свод"/>
      <sheetName val="ФЗП_свод ФСТ"/>
      <sheetName val="ФЗП_свод_БДР"/>
      <sheetName val="ФЗП_У Кем"/>
      <sheetName val="ФЗП_ОРП"/>
      <sheetName val="ФЗП_РСУ"/>
      <sheetName val="ФЗП_ПСО"/>
      <sheetName val="ФЗП_Кор"/>
      <sheetName val="ФЗП_ВДГО"/>
      <sheetName val="ФЗП_АО"/>
      <sheetName val="ФЗП_СНС К"/>
      <sheetName val="ФЗП_Юрга"/>
      <sheetName val="ФЗП_АДС К"/>
      <sheetName val="ФЗП_У Нк"/>
      <sheetName val="ФЗП_АДС Н"/>
      <sheetName val="Числ-ть.по МВЗ без водит."/>
      <sheetName val="Числ-ть.по МВЗ c водит."/>
      <sheetName val="Премии"/>
      <sheetName val="СВОД_ФСТ"/>
      <sheetName val="Производство"/>
      <sheetName val="Производство_ФСТ"/>
      <sheetName val="СВОД с филиалами"/>
      <sheetName val="СВОД_ФСТ_"/>
      <sheetName val="СВОД_безКФ_НФ_РА"/>
      <sheetName val="АУП"/>
      <sheetName val="СВОД_безКФ_НФ УКС"/>
      <sheetName val="СВОД_Томская"/>
      <sheetName val="СВОД_ТО_УКС"/>
      <sheetName val="ОМТС"/>
      <sheetName val="ОПЗГ"/>
      <sheetName val="ОРП"/>
      <sheetName val="ЦДС"/>
      <sheetName val="СПГ"/>
      <sheetName val="Чажемто"/>
      <sheetName val="Северский"/>
      <sheetName val="ЛНК"/>
      <sheetName val="Томский"/>
      <sheetName val="АДС_Томска"/>
      <sheetName val="Кривошеинский"/>
      <sheetName val="Каргасокский"/>
      <sheetName val="Шегарский"/>
      <sheetName val="Александровский"/>
      <sheetName val="СВОД_Колпашево"/>
      <sheetName val="Колпашевский"/>
      <sheetName val="АДС_Колпашево"/>
      <sheetName val="ВДГО"/>
      <sheetName val="УКС"/>
      <sheetName val="УТЭ"/>
      <sheetName val="УВДГО"/>
      <sheetName val="СВОД_УКС"/>
      <sheetName val="Уп_УКС"/>
      <sheetName val="Группа_план_и_дог"/>
      <sheetName val="ОИЗ"/>
      <sheetName val="ОНП"/>
      <sheetName val="Группа_инф_обслуж"/>
      <sheetName val="ОКС"/>
      <sheetName val="ОКС с 08"/>
      <sheetName val="РСУ"/>
      <sheetName val="ПСО"/>
      <sheetName val="Омский"/>
      <sheetName val="СВОД_Иркутск"/>
      <sheetName val="Упр_Иркутск"/>
      <sheetName val="Братск"/>
      <sheetName val="АДС_Братск"/>
      <sheetName val="Жигаловский"/>
      <sheetName val="Респ_Алтай_упр"/>
      <sheetName val="Респ_Алтай_ГА"/>
      <sheetName val="СВОД_безКФ_НФ"/>
      <sheetName val="СВОД_ТО"/>
      <sheetName val="ОКС_ст"/>
      <sheetName val="Кемерово"/>
      <sheetName val="Новосибирск"/>
      <sheetName val="СВОД_РА (2)"/>
      <sheetName val="КФ"/>
      <sheetName val="НФ"/>
      <sheetName val="СВОД_РА"/>
      <sheetName val="Анализ"/>
      <sheetName val="11"/>
      <sheetName val="2"/>
      <sheetName val="3"/>
      <sheetName val="не_удалять"/>
      <sheetName val="FST5"/>
      <sheetName val="0"/>
      <sheetName val="1"/>
      <sheetName val="10"/>
      <sheetName val="12"/>
      <sheetName val="13"/>
      <sheetName val="14"/>
      <sheetName val="18"/>
      <sheetName val="24.1"/>
      <sheetName val="4.1"/>
      <sheetName val="8"/>
      <sheetName val="9"/>
      <sheetName val="Тип изоляции"/>
      <sheetName val="Тип ТП"/>
      <sheetName val="Стоимость_ЭЭ"/>
      <sheetName val="FORM_1_1"/>
      <sheetName val="услуги_непроизводств_"/>
      <sheetName val="другие_затраты_с-ст"/>
      <sheetName val="налоги_в_с-ст"/>
      <sheetName val="%_за_кредит"/>
      <sheetName val="поощрение_(ДВ)"/>
      <sheetName val="другие_из_прибыли"/>
      <sheetName val="Прил_5"/>
      <sheetName val="Ф-1_(для_АО-энерго)"/>
      <sheetName val="Ф-2_(для_АО-энерго)"/>
      <sheetName val="17_1"/>
      <sheetName val="Расчёт_расходов"/>
      <sheetName val="НВВ_по_уровням"/>
      <sheetName val="18_2"/>
      <sheetName val="21_3"/>
      <sheetName val="2_3"/>
      <sheetName val="Рег_генер"/>
      <sheetName val="Баланс_ээ"/>
      <sheetName val="Баланс_мощности"/>
      <sheetName val="Стоимость_ЭЭ1"/>
      <sheetName val="FORM_1_11"/>
      <sheetName val="услуги_непроизводств_1"/>
      <sheetName val="другие_затраты_с-ст1"/>
      <sheetName val="налоги_в_с-ст1"/>
      <sheetName val="%_за_кредит1"/>
      <sheetName val="поощрение_(ДВ)1"/>
      <sheetName val="другие_из_прибыли1"/>
      <sheetName val="Прил_51"/>
      <sheetName val="Ф-1_(для_АО-энерго)1"/>
      <sheetName val="Ф-2_(для_АО-энерго)1"/>
      <sheetName val="17_11"/>
      <sheetName val="Расчёт_расходов1"/>
      <sheetName val="НВВ_по_уровням1"/>
      <sheetName val="18_21"/>
      <sheetName val="21_31"/>
      <sheetName val="2_31"/>
      <sheetName val="Рег_генер1"/>
      <sheetName val="Баланс_ээ1"/>
      <sheetName val="Баланс_мощности1"/>
      <sheetName val="топливо2009"/>
      <sheetName val="2009"/>
      <sheetName val="Стоимость_ЭЭ2"/>
      <sheetName val="FORM_1_12"/>
      <sheetName val="услуги_непроизводств_2"/>
      <sheetName val="другие_затраты_с-ст2"/>
      <sheetName val="налоги_в_с-ст2"/>
      <sheetName val="%_за_кредит2"/>
      <sheetName val="поощрение_(ДВ)2"/>
      <sheetName val="другие_из_прибыли2"/>
      <sheetName val="Стоимость_ЭЭ3"/>
      <sheetName val="FORM_1_13"/>
      <sheetName val="услуги_непроизводств_3"/>
      <sheetName val="другие_затраты_с-ст3"/>
      <sheetName val="налоги_в_с-ст3"/>
      <sheetName val="%_за_кредит3"/>
      <sheetName val="поощрение_(ДВ)3"/>
      <sheetName val="другие_из_прибыли3"/>
      <sheetName val="Стоимость_ЭЭ4"/>
      <sheetName val="FORM_1_14"/>
      <sheetName val="услуги_непроизводств_4"/>
      <sheetName val="другие_затраты_с-ст4"/>
      <sheetName val="налоги_в_с-ст4"/>
      <sheetName val="%_за_кредит4"/>
      <sheetName val="поощрение_(ДВ)4"/>
      <sheetName val="другие_из_прибыли4"/>
      <sheetName val="библиотека документов"/>
      <sheetName val="комментарии"/>
      <sheetName val="3.3"/>
      <sheetName val="3.4"/>
      <sheetName val="свод нвв"/>
      <sheetName val="1999-veca"/>
      <sheetName val="База"/>
    </sheetNames>
    <sheetDataSet>
      <sheetData sheetId="0">
        <row r="51">
          <cell r="G51">
            <v>0</v>
          </cell>
        </row>
      </sheetData>
      <sheetData sheetId="1">
        <row r="51">
          <cell r="G51">
            <v>0</v>
          </cell>
        </row>
      </sheetData>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5">
          <cell r="C5" t="str">
            <v xml:space="preserve">Итого на 2015 год</v>
          </cell>
        </row>
      </sheetData>
      <sheetData sheetId="64">
        <row r="9">
          <cell r="E9">
            <v>254.25</v>
          </cell>
        </row>
      </sheetData>
      <sheetData sheetId="65">
        <row r="14">
          <cell r="G14">
            <v>0</v>
          </cell>
        </row>
      </sheetData>
      <sheetData sheetId="66">
        <row r="5">
          <cell r="C5" t="str">
            <v xml:space="preserve">Итого на 2015 год</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9">
          <cell r="E9">
            <v>254.25</v>
          </cell>
        </row>
      </sheetData>
      <sheetData sheetId="86">
        <row r="14">
          <cell r="G14">
            <v>0</v>
          </cell>
        </row>
      </sheetData>
      <sheetData sheetId="87">
        <row r="5">
          <cell r="C5" t="str">
            <v xml:space="preserve">Итого на 2015 год</v>
          </cell>
        </row>
      </sheetData>
      <sheetData sheetId="88">
        <row r="9">
          <cell r="E9">
            <v>254.25</v>
          </cell>
        </row>
      </sheetData>
      <sheetData sheetId="89">
        <row r="14">
          <cell r="G14">
            <v>0</v>
          </cell>
        </row>
      </sheetData>
      <sheetData sheetId="90">
        <row r="5">
          <cell r="C5" t="str">
            <v xml:space="preserve">Итого на 2015 год</v>
          </cell>
        </row>
      </sheetData>
      <sheetData sheetId="91">
        <row r="9">
          <cell r="E9">
            <v>254.25</v>
          </cell>
        </row>
      </sheetData>
      <sheetData sheetId="92">
        <row r="14">
          <cell r="G14">
            <v>0</v>
          </cell>
        </row>
      </sheetData>
      <sheetData sheetId="93">
        <row r="5">
          <cell r="C5" t="str">
            <v xml:space="preserve">Итого на 2015 год</v>
          </cell>
        </row>
      </sheetData>
      <sheetData sheetId="94">
        <row r="9">
          <cell r="E9">
            <v>254.25</v>
          </cell>
        </row>
      </sheetData>
      <sheetData sheetId="95">
        <row r="14">
          <cell r="G14">
            <v>0</v>
          </cell>
        </row>
      </sheetData>
      <sheetData sheetId="96">
        <row r="5">
          <cell r="C5" t="str">
            <v xml:space="preserve">Итого на 2015 год</v>
          </cell>
        </row>
      </sheetData>
      <sheetData sheetId="97">
        <row r="9">
          <cell r="E9">
            <v>254.25</v>
          </cell>
        </row>
      </sheetData>
      <sheetData sheetId="98">
        <row r="14">
          <cell r="G14">
            <v>0</v>
          </cell>
        </row>
      </sheetData>
      <sheetData sheetId="99">
        <row r="5">
          <cell r="C5" t="str">
            <v xml:space="preserve">Итого на 2015 год</v>
          </cell>
        </row>
      </sheetData>
      <sheetData sheetId="100">
        <row r="9">
          <cell r="E9">
            <v>254.25</v>
          </cell>
        </row>
      </sheetData>
      <sheetData sheetId="101">
        <row r="14">
          <cell r="G14">
            <v>0</v>
          </cell>
        </row>
      </sheetData>
      <sheetData sheetId="102">
        <row r="5">
          <cell r="C5" t="str">
            <v xml:space="preserve">Итого на 2015 год</v>
          </cell>
        </row>
      </sheetData>
      <sheetData sheetId="103">
        <row r="9">
          <cell r="E9">
            <v>254.25</v>
          </cell>
        </row>
      </sheetData>
      <sheetData sheetId="104">
        <row r="14">
          <cell r="G14">
            <v>0</v>
          </cell>
        </row>
      </sheetData>
      <sheetData sheetId="105">
        <row r="5">
          <cell r="C5" t="str">
            <v xml:space="preserve">Итого на 2015 год</v>
          </cell>
        </row>
      </sheetData>
      <sheetData sheetId="106">
        <row r="14">
          <cell r="F14">
            <v>0</v>
          </cell>
        </row>
      </sheetData>
      <sheetData sheetId="107">
        <row r="86">
          <cell r="D86">
            <v>22</v>
          </cell>
        </row>
      </sheetData>
      <sheetData sheetId="108">
        <row r="5">
          <cell r="C5" t="str">
            <v xml:space="preserve">Итого на 2015 год</v>
          </cell>
        </row>
      </sheetData>
      <sheetData sheetId="109">
        <row r="14">
          <cell r="G14">
            <v>0</v>
          </cell>
        </row>
      </sheetData>
      <sheetData sheetId="110">
        <row r="86">
          <cell r="D86">
            <v>22</v>
          </cell>
        </row>
      </sheetData>
      <sheetData sheetId="111">
        <row r="5">
          <cell r="C5" t="str">
            <v xml:space="preserve">Итого на 2015 год</v>
          </cell>
        </row>
      </sheetData>
      <sheetData sheetId="112"/>
      <sheetData sheetId="113">
        <row r="86">
          <cell r="D86">
            <v>22</v>
          </cell>
        </row>
      </sheetData>
      <sheetData sheetId="114">
        <row r="5">
          <cell r="C5" t="str">
            <v xml:space="preserve">Итого на 2015 год</v>
          </cell>
        </row>
      </sheetData>
      <sheetData sheetId="115"/>
      <sheetData sheetId="116">
        <row r="86">
          <cell r="D86">
            <v>22</v>
          </cell>
        </row>
      </sheetData>
      <sheetData sheetId="117">
        <row r="5">
          <cell r="C5" t="str">
            <v xml:space="preserve">Итого на 2015 год</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9">
          <cell r="E9">
            <v>254.25</v>
          </cell>
        </row>
      </sheetData>
      <sheetData sheetId="134">
        <row r="14">
          <cell r="G14">
            <v>0</v>
          </cell>
        </row>
      </sheetData>
      <sheetData sheetId="135"/>
      <sheetData sheetId="136">
        <row r="9">
          <cell r="E9">
            <v>254.25</v>
          </cell>
        </row>
      </sheetData>
      <sheetData sheetId="137">
        <row r="14">
          <cell r="G14">
            <v>0</v>
          </cell>
        </row>
      </sheetData>
      <sheetData sheetId="138">
        <row r="5">
          <cell r="C5" t="str">
            <v xml:space="preserve">Итого на 2015 год</v>
          </cell>
        </row>
      </sheetData>
      <sheetData sheetId="139">
        <row r="9">
          <cell r="E9">
            <v>254.25</v>
          </cell>
        </row>
      </sheetData>
      <sheetData sheetId="140">
        <row r="14">
          <cell r="G14">
            <v>0</v>
          </cell>
        </row>
      </sheetData>
      <sheetData sheetId="141">
        <row r="5">
          <cell r="C5" t="str">
            <v xml:space="preserve">Итого на 2015 год</v>
          </cell>
        </row>
      </sheetData>
      <sheetData sheetId="142">
        <row r="9">
          <cell r="E9">
            <v>254.25</v>
          </cell>
        </row>
      </sheetData>
      <sheetData sheetId="143">
        <row r="14">
          <cell r="G14">
            <v>0</v>
          </cell>
        </row>
      </sheetData>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Заголовок"/>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 val="на 1 тут"/>
      <sheetName val="НЕ УДАЛЯТЬ!!!"/>
      <sheetName val="Обнулить"/>
      <sheetName val="31.08.2004"/>
      <sheetName val="#ССЫЛКА"/>
      <sheetName val="Лист12"/>
      <sheetName val="Ф-1 (для АО-энерго)"/>
      <sheetName val="Ф-2 (для АО-энерго)"/>
      <sheetName val="перекрестка"/>
      <sheetName val="regs"/>
      <sheetName val="2007 (Min)"/>
      <sheetName val="2007 (Max)"/>
      <sheetName val="Стоимость_ЭЭ"/>
      <sheetName val="17_1"/>
      <sheetName val="18_2"/>
      <sheetName val="21_3"/>
      <sheetName val="24_1"/>
      <sheetName val="4_1"/>
      <sheetName val="Стоимость_ЭЭ1"/>
      <sheetName val="17_11"/>
      <sheetName val="18_21"/>
      <sheetName val="21_31"/>
      <sheetName val="24_11"/>
      <sheetName val="4_11"/>
      <sheetName val="топливо2009"/>
      <sheetName val="2009"/>
      <sheetName val="Стоимость_ЭЭ2"/>
      <sheetName val="Стоимость_ЭЭ3"/>
      <sheetName val="Стоимость_ЭЭ4"/>
      <sheetName val="0.1"/>
      <sheetName val="30"/>
      <sheetName val="6.1"/>
      <sheetName val="7"/>
      <sheetName val="ias$FIL"/>
      <sheetName val="Data Validators"/>
      <sheetName val="Next 4 Qtr Forecasts"/>
      <sheetName val="подряд"/>
      <sheetName val="э2"/>
      <sheetName val="э3"/>
      <sheetName val="FST5"/>
    </sheetNames>
    <sheetDataSet>
      <sheetData sheetId="0" refreshError="1"/>
      <sheetData sheetId="1" refreshError="1"/>
      <sheetData sheetId="2" refreshError="1"/>
      <sheetData sheetId="3" refreshError="1">
        <row r="3">
          <cell r="E3" t="str">
            <v xml:space="preserve">Республика Карелия</v>
          </cell>
        </row>
        <row r="6">
          <cell r="E6" t="str">
            <v xml:space="preserve">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Баланс ээ"/>
      <sheetName val="Баланс мощности"/>
      <sheetName val="regs"/>
      <sheetName val="Справочник"/>
      <sheetName val="ЭСО"/>
      <sheetName val="Рег генер"/>
      <sheetName val="сети"/>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Служебный лист"/>
      <sheetName val="vec"/>
      <sheetName val="лист1"/>
      <sheetName val="clone"/>
      <sheetName val="Свод по регионам"/>
      <sheetName val="Лист3"/>
      <sheetName val="s"/>
      <sheetName val="Лист"/>
      <sheetName val="Параметры"/>
      <sheetName val="навигация"/>
      <sheetName val="Производство электроэнергии"/>
      <sheetName val="структура"/>
      <sheetName val="Т11"/>
      <sheetName val="Т8"/>
      <sheetName val="Ш_Передача_ЭЭ"/>
      <sheetName val="НЕ УДАЛЯТЬ!!!"/>
      <sheetName val="Обнулить"/>
      <sheetName val="Ф-1 (для АО-энерго)"/>
      <sheetName val="Ф-2 (для АО-энерго)"/>
      <sheetName val="31.08.2004"/>
      <sheetName val="Лист1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P2.1"/>
      <sheetName val="P2.2"/>
      <sheetName val="Баланс_ВО1"/>
      <sheetName val="Калькуляция_ВО1"/>
      <sheetName val="Стоимость_ЭЭ1"/>
      <sheetName val="вводные_данные_систем"/>
      <sheetName val="Баланс_ээ"/>
      <sheetName val="Баланс_мощности"/>
      <sheetName val="Рег_генер"/>
      <sheetName val="17_1"/>
      <sheetName val="24_1"/>
      <sheetName val="4_1"/>
      <sheetName val="Баланс_ВО2"/>
      <sheetName val="Калькуляция_ВО2"/>
      <sheetName val="Стоимость_ЭЭ2"/>
      <sheetName val="вводные_данные_систем1"/>
      <sheetName val="Баланс_ээ1"/>
      <sheetName val="Баланс_мощности1"/>
      <sheetName val="Рег_генер1"/>
      <sheetName val="17_11"/>
      <sheetName val="24_11"/>
      <sheetName val="4_11"/>
      <sheetName val="VODOOTV.BALANCE.2007year2"/>
      <sheetName val="Баланс_ВО3"/>
      <sheetName val="Калькуляция_ВО3"/>
      <sheetName val="Стоимость_ЭЭ3"/>
      <sheetName val="Баланс_ВО4"/>
      <sheetName val="Калькуляция_ВО4"/>
      <sheetName val="Стоимость_ЭЭ4"/>
      <sheetName val="Страхов"/>
      <sheetName val=" КВЛ 2010"/>
      <sheetName val="НВВ общая"/>
      <sheetName val="амортизация по уровням напряжен"/>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численность"/>
      <sheetName val="2.1"/>
      <sheetName val="2.2"/>
      <sheetName val="Euro"/>
      <sheetName val="опу"/>
      <sheetName val="Результаты"/>
      <sheetName val="ДДС"/>
      <sheetName val="Метки"/>
      <sheetName val="Финансовый план"/>
      <sheetName val="долг"/>
      <sheetName val="вспомогат."/>
      <sheetName val="зап.ч. для вт"/>
      <sheetName val="ремонт оборуд."/>
      <sheetName val="ремонт трансп."/>
      <sheetName val="вт"/>
      <sheetName val="охрана труда"/>
      <sheetName val="лизинг авто"/>
      <sheetName val="амортизация"/>
      <sheetName val="топливо2009"/>
      <sheetName val="2009"/>
    </sheetNames>
    <sheetDataSet>
      <sheetData sheetId="0" refreshError="1"/>
      <sheetData sheetId="1" refreshError="1"/>
      <sheetData sheetId="2" refreshError="1"/>
      <sheetData sheetId="3" refreshError="1"/>
      <sheetData sheetId="4" refreshError="1">
        <row r="3">
          <cell r="R3" t="str">
            <v xml:space="preserve">упрощенная система</v>
          </cell>
        </row>
        <row r="4">
          <cell r="R4" t="str">
            <v xml:space="preserve">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TEHSHEET"/>
      <sheetName val="Заголовок"/>
      <sheetName val="шаблон"/>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 val="св. о."/>
      <sheetName val="ДДКП"/>
      <sheetName val="Узл. цены"/>
      <sheetName val="И-40"/>
      <sheetName val="УИ-34_(ЭО)"/>
      <sheetName val="УЗ-25_(ЭО)"/>
      <sheetName val="доп__по_ремонтам"/>
      <sheetName val="И-40_"/>
      <sheetName val="УК-48_(ОУК)"/>
      <sheetName val="УФ-54_(ЭО)"/>
      <sheetName val="Налоги_2002"/>
      <sheetName val="на_1_тут"/>
      <sheetName val="ARH_Biznes_pl"/>
      <sheetName val="1_5_среднее"/>
      <sheetName val="продажи_(н)"/>
      <sheetName val="расчет_НВВ_РСК_по_RAB"/>
      <sheetName val="Page_2"/>
      <sheetName val="св__о_"/>
      <sheetName val="Узл__цены"/>
      <sheetName val="УИ-34_(ЭО)1"/>
      <sheetName val="УЗ-25_(ЭО)1"/>
      <sheetName val="доп__по_ремонтам1"/>
      <sheetName val="И-40_1"/>
      <sheetName val="УК-48_(ОУК)1"/>
      <sheetName val="УФ-54_(ЭО)1"/>
      <sheetName val="Налоги_20021"/>
      <sheetName val="на_1_тут1"/>
      <sheetName val="ARH_Biznes_pl1"/>
      <sheetName val="1_5_среднее1"/>
      <sheetName val="продажи_(н)1"/>
      <sheetName val="расчет_НВВ_РСК_по_RAB1"/>
      <sheetName val="Page_21"/>
      <sheetName val="св__о_1"/>
      <sheetName val="Узл__цены1"/>
      <sheetName val="УИ-34_(ЭО)2"/>
      <sheetName val="УЗ-25_(ЭО)2"/>
      <sheetName val="доп__по_ремонтам2"/>
      <sheetName val="И-40_2"/>
      <sheetName val="УК-48_(ОУК)2"/>
      <sheetName val="УФ-54_(ЭО)2"/>
      <sheetName val="Налоги_20022"/>
      <sheetName val="на_1_тут2"/>
      <sheetName val="ARH_Biznes_pl2"/>
      <sheetName val="1_5_среднее2"/>
      <sheetName val="продажи_(н)2"/>
      <sheetName val="расчет_НВВ_РСК_по_RAB2"/>
      <sheetName val="Page_22"/>
      <sheetName val="св__о_2"/>
      <sheetName val="Узл__цены2"/>
      <sheetName val="УИ-34_(ЭО)3"/>
      <sheetName val="УЗ-25_(ЭО)3"/>
      <sheetName val="доп__по_ремонтам3"/>
      <sheetName val="И-40_3"/>
      <sheetName val="УК-48_(ОУК)3"/>
      <sheetName val="УФ-54_(ЭО)3"/>
      <sheetName val="Налоги_20023"/>
      <sheetName val="на_1_тут3"/>
      <sheetName val="ARH_Biznes_pl3"/>
      <sheetName val="1_5_среднее3"/>
      <sheetName val="продажи_(н)3"/>
      <sheetName val="расчет_НВВ_РСК_по_RAB3"/>
      <sheetName val="Page_23"/>
      <sheetName val="св__о_3"/>
      <sheetName val="Узл__цены3"/>
      <sheetName val="УИ-34_(ЭО)4"/>
      <sheetName val="УЗ-25_(ЭО)4"/>
      <sheetName val="доп__по_ремонтам4"/>
      <sheetName val="И-40_4"/>
      <sheetName val="УК-48_(ОУК)4"/>
      <sheetName val="УФ-54_(ЭО)4"/>
      <sheetName val="Налоги_20024"/>
      <sheetName val="на_1_тут4"/>
      <sheetName val="ARH_Biznes_pl4"/>
      <sheetName val="1_5_среднее4"/>
      <sheetName val="продажи_(н)4"/>
      <sheetName val="расчет_НВВ_РСК_по_RAB4"/>
      <sheetName val="Page_24"/>
      <sheetName val="св__о_4"/>
      <sheetName val="Узл__цены4"/>
      <sheetName val="Справочно"/>
      <sheetName val="ИТ-бюджет"/>
      <sheetName val="Инструкция"/>
      <sheetName val="З_П_ 2007"/>
      <sheetName val="Dairy Precedents"/>
      <sheetName val="P&amp;L"/>
      <sheetName val="Water"/>
      <sheetName val="Файлы"/>
      <sheetName val="REESTR_MO"/>
      <sheetName val="TEC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 val="tehsheet"/>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 xml:space="preserve">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 xml:space="preserve">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 xml:space="preserve">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 xml:space="preserve">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 xml:space="preserve">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 xml:space="preserve">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 xml:space="preserve">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 xml:space="preserve">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 xml:space="preserve">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 xml:space="preserve">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 xml:space="preserve">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 xml:space="preserve">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 xml:space="preserve">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 xml:space="preserve">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 xml:space="preserve">Передаточные устройства</v>
          </cell>
          <cell r="I9">
            <v>0</v>
          </cell>
          <cell r="K9">
            <v>0</v>
          </cell>
          <cell r="L9">
            <v>0</v>
          </cell>
          <cell r="M9">
            <v>0</v>
          </cell>
          <cell r="N9">
            <v>0</v>
          </cell>
          <cell r="O9">
            <v>0</v>
          </cell>
          <cell r="P9">
            <v>0</v>
          </cell>
          <cell r="Q9">
            <v>0</v>
          </cell>
        </row>
        <row r="10">
          <cell r="C10" t="str">
            <v xml:space="preserve">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 xml:space="preserve">Силовые машины</v>
          </cell>
          <cell r="I11">
            <v>0</v>
          </cell>
          <cell r="K11">
            <v>0</v>
          </cell>
          <cell r="L11">
            <v>0</v>
          </cell>
          <cell r="M11">
            <v>0</v>
          </cell>
          <cell r="N11">
            <v>0</v>
          </cell>
          <cell r="O11">
            <v>0</v>
          </cell>
          <cell r="P11">
            <v>0</v>
          </cell>
          <cell r="Q11">
            <v>0</v>
          </cell>
        </row>
        <row r="12">
          <cell r="C12" t="str">
            <v xml:space="preserve">Рабочие машины</v>
          </cell>
          <cell r="I12">
            <v>0</v>
          </cell>
          <cell r="K12">
            <v>0</v>
          </cell>
          <cell r="L12">
            <v>0</v>
          </cell>
          <cell r="M12">
            <v>0</v>
          </cell>
          <cell r="N12">
            <v>0</v>
          </cell>
          <cell r="O12">
            <v>0</v>
          </cell>
          <cell r="P12">
            <v>0</v>
          </cell>
          <cell r="Q12">
            <v>0</v>
          </cell>
        </row>
        <row r="13">
          <cell r="C13" t="str">
            <v xml:space="preserve">Приборы и лабораторное оборудование</v>
          </cell>
          <cell r="I13">
            <v>0</v>
          </cell>
          <cell r="K13">
            <v>0</v>
          </cell>
          <cell r="L13">
            <v>0</v>
          </cell>
          <cell r="M13">
            <v>0</v>
          </cell>
          <cell r="N13">
            <v>0</v>
          </cell>
          <cell r="O13">
            <v>0</v>
          </cell>
          <cell r="P13">
            <v>0</v>
          </cell>
          <cell r="Q13">
            <v>0</v>
          </cell>
        </row>
        <row r="14">
          <cell r="C14" t="str">
            <v xml:space="preserve">Вычислительная техника</v>
          </cell>
          <cell r="I14">
            <v>0</v>
          </cell>
          <cell r="K14">
            <v>0</v>
          </cell>
          <cell r="L14">
            <v>0</v>
          </cell>
          <cell r="M14">
            <v>0</v>
          </cell>
          <cell r="N14">
            <v>0</v>
          </cell>
          <cell r="O14">
            <v>0</v>
          </cell>
          <cell r="P14">
            <v>0</v>
          </cell>
          <cell r="Q14">
            <v>0</v>
          </cell>
        </row>
        <row r="15">
          <cell r="C15" t="str">
            <v xml:space="preserve">Прочие машины</v>
          </cell>
          <cell r="I15">
            <v>0</v>
          </cell>
          <cell r="K15">
            <v>0</v>
          </cell>
          <cell r="L15">
            <v>0</v>
          </cell>
          <cell r="M15">
            <v>0</v>
          </cell>
          <cell r="N15">
            <v>0</v>
          </cell>
          <cell r="O15">
            <v>0</v>
          </cell>
          <cell r="P15">
            <v>0</v>
          </cell>
          <cell r="Q15">
            <v>0</v>
          </cell>
        </row>
        <row r="16">
          <cell r="C16" t="str">
            <v xml:space="preserve">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 xml:space="preserve">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 xml:space="preserve">Передаточные устройства</v>
          </cell>
          <cell r="I23">
            <v>0</v>
          </cell>
          <cell r="N23">
            <v>0</v>
          </cell>
          <cell r="O23">
            <v>0</v>
          </cell>
          <cell r="P23">
            <v>0</v>
          </cell>
          <cell r="Q23">
            <v>0</v>
          </cell>
        </row>
        <row r="24">
          <cell r="C24" t="str">
            <v xml:space="preserve">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 xml:space="preserve">Силовые машины</v>
          </cell>
          <cell r="I25">
            <v>0</v>
          </cell>
          <cell r="N25">
            <v>0</v>
          </cell>
          <cell r="O25">
            <v>0</v>
          </cell>
          <cell r="P25">
            <v>0</v>
          </cell>
          <cell r="Q25">
            <v>0</v>
          </cell>
        </row>
        <row r="26">
          <cell r="C26" t="str">
            <v xml:space="preserve">Рабочие машины</v>
          </cell>
          <cell r="I26">
            <v>0</v>
          </cell>
          <cell r="N26">
            <v>0</v>
          </cell>
          <cell r="O26">
            <v>0</v>
          </cell>
          <cell r="P26">
            <v>0</v>
          </cell>
          <cell r="Q26">
            <v>0</v>
          </cell>
        </row>
        <row r="27">
          <cell r="C27" t="str">
            <v xml:space="preserve">Приборы и лабораторное оборудование</v>
          </cell>
          <cell r="I27">
            <v>0</v>
          </cell>
          <cell r="N27">
            <v>0</v>
          </cell>
          <cell r="O27">
            <v>0</v>
          </cell>
          <cell r="P27">
            <v>0</v>
          </cell>
          <cell r="Q27">
            <v>0</v>
          </cell>
        </row>
        <row r="28">
          <cell r="C28" t="str">
            <v xml:space="preserve">Вычислительная техника</v>
          </cell>
          <cell r="I28">
            <v>0</v>
          </cell>
          <cell r="N28">
            <v>0</v>
          </cell>
          <cell r="O28">
            <v>0</v>
          </cell>
          <cell r="P28">
            <v>0</v>
          </cell>
          <cell r="Q28">
            <v>0</v>
          </cell>
        </row>
        <row r="29">
          <cell r="C29" t="str">
            <v xml:space="preserve">Прочие машины</v>
          </cell>
          <cell r="I29">
            <v>0</v>
          </cell>
          <cell r="N29">
            <v>0</v>
          </cell>
          <cell r="O29">
            <v>0</v>
          </cell>
          <cell r="P29">
            <v>0</v>
          </cell>
          <cell r="Q29">
            <v>0</v>
          </cell>
        </row>
        <row r="30">
          <cell r="C30" t="str">
            <v xml:space="preserve">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 xml:space="preserve">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 xml:space="preserve">Передаточные устройства</v>
          </cell>
          <cell r="I37">
            <v>0</v>
          </cell>
          <cell r="N37">
            <v>0</v>
          </cell>
          <cell r="O37">
            <v>0</v>
          </cell>
          <cell r="P37">
            <v>0</v>
          </cell>
          <cell r="Q37">
            <v>0</v>
          </cell>
        </row>
        <row r="38">
          <cell r="C38" t="str">
            <v xml:space="preserve">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 xml:space="preserve">Силовые машины</v>
          </cell>
          <cell r="I39">
            <v>0</v>
          </cell>
          <cell r="N39">
            <v>0</v>
          </cell>
          <cell r="O39">
            <v>0</v>
          </cell>
          <cell r="P39">
            <v>0</v>
          </cell>
          <cell r="Q39">
            <v>0</v>
          </cell>
        </row>
        <row r="40">
          <cell r="C40" t="str">
            <v xml:space="preserve">Рабочие машины</v>
          </cell>
          <cell r="I40">
            <v>0</v>
          </cell>
          <cell r="N40">
            <v>0</v>
          </cell>
          <cell r="O40">
            <v>0</v>
          </cell>
          <cell r="P40">
            <v>0</v>
          </cell>
          <cell r="Q40">
            <v>0</v>
          </cell>
        </row>
        <row r="41">
          <cell r="C41" t="str">
            <v xml:space="preserve">Приборы и лабораторное оборудование</v>
          </cell>
          <cell r="I41">
            <v>0</v>
          </cell>
          <cell r="N41">
            <v>0</v>
          </cell>
          <cell r="O41">
            <v>0</v>
          </cell>
          <cell r="P41">
            <v>0</v>
          </cell>
          <cell r="Q41">
            <v>0</v>
          </cell>
        </row>
        <row r="42">
          <cell r="C42" t="str">
            <v xml:space="preserve">Вычислительная техника</v>
          </cell>
          <cell r="I42">
            <v>0</v>
          </cell>
          <cell r="N42">
            <v>0</v>
          </cell>
          <cell r="O42">
            <v>0</v>
          </cell>
          <cell r="P42">
            <v>0</v>
          </cell>
          <cell r="Q42">
            <v>0</v>
          </cell>
        </row>
        <row r="43">
          <cell r="C43" t="str">
            <v xml:space="preserve">Прочие машины</v>
          </cell>
          <cell r="I43">
            <v>0</v>
          </cell>
          <cell r="N43">
            <v>0</v>
          </cell>
          <cell r="O43">
            <v>0</v>
          </cell>
          <cell r="P43">
            <v>0</v>
          </cell>
          <cell r="Q43">
            <v>0</v>
          </cell>
        </row>
        <row r="44">
          <cell r="C44" t="str">
            <v xml:space="preserve">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 xml:space="preserve">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 xml:space="preserve">Передаточные устройства</v>
          </cell>
          <cell r="I51">
            <v>0</v>
          </cell>
          <cell r="J51">
            <v>0</v>
          </cell>
          <cell r="K51">
            <v>0</v>
          </cell>
          <cell r="L51">
            <v>0</v>
          </cell>
          <cell r="M51">
            <v>0</v>
          </cell>
          <cell r="N51">
            <v>0</v>
          </cell>
          <cell r="O51">
            <v>0</v>
          </cell>
          <cell r="P51">
            <v>0</v>
          </cell>
          <cell r="Q51">
            <v>0</v>
          </cell>
        </row>
        <row r="52">
          <cell r="C52" t="str">
            <v xml:space="preserve">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 xml:space="preserve">Силовые машины</v>
          </cell>
          <cell r="I53">
            <v>0</v>
          </cell>
          <cell r="J53">
            <v>0</v>
          </cell>
          <cell r="K53">
            <v>0</v>
          </cell>
          <cell r="L53">
            <v>0</v>
          </cell>
          <cell r="M53">
            <v>0</v>
          </cell>
          <cell r="N53">
            <v>0</v>
          </cell>
          <cell r="O53">
            <v>0</v>
          </cell>
          <cell r="P53">
            <v>0</v>
          </cell>
          <cell r="Q53">
            <v>0</v>
          </cell>
        </row>
        <row r="54">
          <cell r="C54" t="str">
            <v xml:space="preserve">Рабочие машины</v>
          </cell>
          <cell r="I54">
            <v>0</v>
          </cell>
          <cell r="J54">
            <v>0</v>
          </cell>
          <cell r="K54">
            <v>0</v>
          </cell>
          <cell r="L54">
            <v>0</v>
          </cell>
          <cell r="M54">
            <v>0</v>
          </cell>
          <cell r="N54">
            <v>0</v>
          </cell>
          <cell r="O54">
            <v>0</v>
          </cell>
          <cell r="P54">
            <v>0</v>
          </cell>
          <cell r="Q54">
            <v>0</v>
          </cell>
        </row>
        <row r="55">
          <cell r="C55" t="str">
            <v xml:space="preserve">Приборы и лабораторное оборудование</v>
          </cell>
          <cell r="I55">
            <v>0</v>
          </cell>
          <cell r="J55">
            <v>0</v>
          </cell>
          <cell r="K55">
            <v>0</v>
          </cell>
          <cell r="L55">
            <v>0</v>
          </cell>
          <cell r="M55">
            <v>0</v>
          </cell>
          <cell r="N55">
            <v>0</v>
          </cell>
          <cell r="O55">
            <v>0</v>
          </cell>
          <cell r="P55">
            <v>0</v>
          </cell>
          <cell r="Q55">
            <v>0</v>
          </cell>
        </row>
        <row r="56">
          <cell r="C56" t="str">
            <v xml:space="preserve">Вычислительная техника</v>
          </cell>
          <cell r="I56">
            <v>0</v>
          </cell>
          <cell r="J56">
            <v>0</v>
          </cell>
          <cell r="K56">
            <v>0</v>
          </cell>
          <cell r="L56">
            <v>0</v>
          </cell>
          <cell r="M56">
            <v>0</v>
          </cell>
          <cell r="N56">
            <v>0</v>
          </cell>
          <cell r="O56">
            <v>0</v>
          </cell>
          <cell r="P56">
            <v>0</v>
          </cell>
          <cell r="Q56">
            <v>0</v>
          </cell>
        </row>
        <row r="57">
          <cell r="C57" t="str">
            <v xml:space="preserve">Прочие машины</v>
          </cell>
          <cell r="I57">
            <v>0</v>
          </cell>
          <cell r="J57">
            <v>0</v>
          </cell>
          <cell r="K57">
            <v>0</v>
          </cell>
          <cell r="L57">
            <v>0</v>
          </cell>
          <cell r="M57">
            <v>0</v>
          </cell>
          <cell r="N57">
            <v>0</v>
          </cell>
          <cell r="O57">
            <v>0</v>
          </cell>
          <cell r="P57">
            <v>0</v>
          </cell>
          <cell r="Q57">
            <v>0</v>
          </cell>
        </row>
        <row r="58">
          <cell r="C58" t="str">
            <v xml:space="preserve">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 xml:space="preserve">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 xml:space="preserve">Передаточные устройства</v>
          </cell>
          <cell r="N65">
            <v>0</v>
          </cell>
          <cell r="O65">
            <v>0</v>
          </cell>
          <cell r="P65">
            <v>0</v>
          </cell>
          <cell r="Q65">
            <v>0</v>
          </cell>
        </row>
        <row r="66">
          <cell r="C66" t="str">
            <v xml:space="preserve">Машины и оборудование</v>
          </cell>
          <cell r="N66">
            <v>0</v>
          </cell>
          <cell r="O66">
            <v>0</v>
          </cell>
          <cell r="P66">
            <v>0</v>
          </cell>
          <cell r="Q66">
            <v>0</v>
          </cell>
        </row>
        <row r="67">
          <cell r="C67" t="str">
            <v xml:space="preserve">Силовые машины</v>
          </cell>
          <cell r="N67">
            <v>0</v>
          </cell>
          <cell r="O67">
            <v>0</v>
          </cell>
          <cell r="P67">
            <v>0</v>
          </cell>
          <cell r="Q67">
            <v>0</v>
          </cell>
        </row>
        <row r="68">
          <cell r="C68" t="str">
            <v xml:space="preserve">Рабочие машины</v>
          </cell>
          <cell r="N68">
            <v>0</v>
          </cell>
          <cell r="O68">
            <v>0</v>
          </cell>
          <cell r="P68">
            <v>0</v>
          </cell>
          <cell r="Q68">
            <v>0</v>
          </cell>
        </row>
        <row r="69">
          <cell r="C69" t="str">
            <v xml:space="preserve">Приборы и лабораторное оборудование</v>
          </cell>
          <cell r="N69">
            <v>0</v>
          </cell>
          <cell r="O69">
            <v>0</v>
          </cell>
          <cell r="P69">
            <v>0</v>
          </cell>
          <cell r="Q69">
            <v>0</v>
          </cell>
        </row>
        <row r="70">
          <cell r="C70" t="str">
            <v xml:space="preserve">Вычислительная техника</v>
          </cell>
          <cell r="N70">
            <v>0</v>
          </cell>
          <cell r="O70">
            <v>0</v>
          </cell>
          <cell r="P70">
            <v>0</v>
          </cell>
          <cell r="Q70">
            <v>0</v>
          </cell>
        </row>
        <row r="71">
          <cell r="C71" t="str">
            <v xml:space="preserve">Прочие машины</v>
          </cell>
          <cell r="N71">
            <v>0</v>
          </cell>
          <cell r="O71">
            <v>0</v>
          </cell>
          <cell r="P71">
            <v>0</v>
          </cell>
          <cell r="Q71">
            <v>0</v>
          </cell>
        </row>
        <row r="72">
          <cell r="C72" t="str">
            <v xml:space="preserve">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 xml:space="preserve">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 xml:space="preserve">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 xml:space="preserve">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 xml:space="preserve">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 xml:space="preserve">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 xml:space="preserve">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 xml:space="preserve">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 xml:space="preserve">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 xml:space="preserve">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 xml:space="preserve">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 xml:space="preserve">договор № ___ от ____</v>
          </cell>
          <cell r="I9">
            <v>0</v>
          </cell>
          <cell r="J9">
            <v>0</v>
          </cell>
          <cell r="K9">
            <v>0</v>
          </cell>
          <cell r="L9">
            <v>0</v>
          </cell>
        </row>
        <row r="10">
          <cell r="B10" t="str">
            <v xml:space="preserve">договор № ___ от ____</v>
          </cell>
          <cell r="I10">
            <v>0</v>
          </cell>
          <cell r="J10">
            <v>0</v>
          </cell>
          <cell r="K10">
            <v>0</v>
          </cell>
          <cell r="L10">
            <v>0</v>
          </cell>
        </row>
        <row r="11">
          <cell r="B11" t="str">
            <v xml:space="preserve">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 xml:space="preserve">договор № ___ от ____</v>
          </cell>
          <cell r="I15">
            <v>0</v>
          </cell>
          <cell r="J15">
            <v>0</v>
          </cell>
          <cell r="K15">
            <v>0</v>
          </cell>
          <cell r="L15">
            <v>0</v>
          </cell>
        </row>
        <row r="16">
          <cell r="B16" t="str">
            <v xml:space="preserve">договор № ___ от ____</v>
          </cell>
          <cell r="I16">
            <v>0</v>
          </cell>
          <cell r="J16">
            <v>0</v>
          </cell>
          <cell r="K16">
            <v>0</v>
          </cell>
          <cell r="L16">
            <v>0</v>
          </cell>
        </row>
        <row r="17">
          <cell r="B17" t="str">
            <v xml:space="preserve">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 xml:space="preserve">договор № ___ от ____</v>
          </cell>
          <cell r="I21">
            <v>0</v>
          </cell>
          <cell r="J21">
            <v>0</v>
          </cell>
          <cell r="K21">
            <v>0</v>
          </cell>
          <cell r="L21">
            <v>0</v>
          </cell>
        </row>
        <row r="22">
          <cell r="B22" t="str">
            <v xml:space="preserve">договор № ___ от ____</v>
          </cell>
          <cell r="I22">
            <v>0</v>
          </cell>
          <cell r="J22">
            <v>0</v>
          </cell>
          <cell r="K22">
            <v>0</v>
          </cell>
          <cell r="L22">
            <v>0</v>
          </cell>
        </row>
        <row r="23">
          <cell r="B23" t="str">
            <v xml:space="preserve">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 xml:space="preserve">договор № ___ от ____</v>
          </cell>
          <cell r="I27">
            <v>0</v>
          </cell>
          <cell r="J27">
            <v>0</v>
          </cell>
          <cell r="K27">
            <v>0</v>
          </cell>
          <cell r="L27">
            <v>0</v>
          </cell>
        </row>
        <row r="28">
          <cell r="B28" t="str">
            <v xml:space="preserve">договор № ___ от ____</v>
          </cell>
          <cell r="I28">
            <v>0</v>
          </cell>
          <cell r="J28">
            <v>0</v>
          </cell>
          <cell r="K28">
            <v>0</v>
          </cell>
          <cell r="L28">
            <v>0</v>
          </cell>
        </row>
        <row r="29">
          <cell r="B29" t="str">
            <v xml:space="preserve">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 xml:space="preserve">договор № ___ от ____</v>
          </cell>
          <cell r="I8">
            <v>0</v>
          </cell>
          <cell r="J8">
            <v>0</v>
          </cell>
          <cell r="K8">
            <v>0</v>
          </cell>
          <cell r="L8">
            <v>0</v>
          </cell>
        </row>
        <row r="9">
          <cell r="B9" t="str">
            <v xml:space="preserve">договор № ___ от ____</v>
          </cell>
          <cell r="I9">
            <v>0</v>
          </cell>
          <cell r="J9">
            <v>0</v>
          </cell>
          <cell r="K9">
            <v>0</v>
          </cell>
          <cell r="L9">
            <v>0</v>
          </cell>
        </row>
        <row r="10">
          <cell r="B10" t="str">
            <v xml:space="preserve">договор № ___ от ____</v>
          </cell>
          <cell r="I10">
            <v>0</v>
          </cell>
          <cell r="J10">
            <v>0</v>
          </cell>
          <cell r="K10">
            <v>0</v>
          </cell>
          <cell r="L10">
            <v>0</v>
          </cell>
        </row>
        <row r="11">
          <cell r="B11" t="str">
            <v xml:space="preserve">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 xml:space="preserve">договор № ___ от ____</v>
          </cell>
          <cell r="I15">
            <v>0</v>
          </cell>
          <cell r="J15">
            <v>0</v>
          </cell>
          <cell r="K15">
            <v>0</v>
          </cell>
          <cell r="L15">
            <v>0</v>
          </cell>
        </row>
        <row r="16">
          <cell r="B16" t="str">
            <v xml:space="preserve">договор № ___ от ____</v>
          </cell>
          <cell r="I16">
            <v>0</v>
          </cell>
          <cell r="J16">
            <v>0</v>
          </cell>
          <cell r="K16">
            <v>0</v>
          </cell>
          <cell r="L16">
            <v>0</v>
          </cell>
        </row>
        <row r="17">
          <cell r="B17" t="str">
            <v xml:space="preserve">договор № ___ от ____</v>
          </cell>
          <cell r="I17">
            <v>0</v>
          </cell>
          <cell r="J17">
            <v>0</v>
          </cell>
          <cell r="K17">
            <v>0</v>
          </cell>
          <cell r="L17">
            <v>0</v>
          </cell>
        </row>
        <row r="18">
          <cell r="B18" t="str">
            <v xml:space="preserve">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 xml:space="preserve">договор № ___ от ____</v>
          </cell>
          <cell r="I22">
            <v>0</v>
          </cell>
          <cell r="J22">
            <v>0</v>
          </cell>
          <cell r="K22">
            <v>0</v>
          </cell>
          <cell r="L22">
            <v>0</v>
          </cell>
        </row>
        <row r="23">
          <cell r="B23" t="str">
            <v xml:space="preserve">договор № ___ от ____</v>
          </cell>
          <cell r="I23">
            <v>0</v>
          </cell>
          <cell r="J23">
            <v>0</v>
          </cell>
          <cell r="K23">
            <v>0</v>
          </cell>
          <cell r="L23">
            <v>0</v>
          </cell>
        </row>
        <row r="24">
          <cell r="B24" t="str">
            <v xml:space="preserve">договор № ___ от ____</v>
          </cell>
          <cell r="I24">
            <v>0</v>
          </cell>
          <cell r="J24">
            <v>0</v>
          </cell>
          <cell r="K24">
            <v>0</v>
          </cell>
          <cell r="L24">
            <v>0</v>
          </cell>
        </row>
        <row r="25">
          <cell r="B25" t="str">
            <v xml:space="preserve">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 xml:space="preserve">договор № ___ от ____</v>
          </cell>
          <cell r="I29">
            <v>0</v>
          </cell>
          <cell r="J29">
            <v>0</v>
          </cell>
          <cell r="K29">
            <v>0</v>
          </cell>
          <cell r="L29">
            <v>0</v>
          </cell>
        </row>
        <row r="30">
          <cell r="B30" t="str">
            <v xml:space="preserve">договор № ___ от ____</v>
          </cell>
          <cell r="I30">
            <v>0</v>
          </cell>
          <cell r="J30">
            <v>0</v>
          </cell>
          <cell r="K30">
            <v>0</v>
          </cell>
          <cell r="L30">
            <v>0</v>
          </cell>
        </row>
        <row r="31">
          <cell r="B31" t="str">
            <v xml:space="preserve">договор № ___ от ____</v>
          </cell>
          <cell r="I31">
            <v>0</v>
          </cell>
          <cell r="J31">
            <v>0</v>
          </cell>
          <cell r="K31">
            <v>0</v>
          </cell>
          <cell r="L31">
            <v>0</v>
          </cell>
        </row>
        <row r="32">
          <cell r="B32" t="str">
            <v xml:space="preserve">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 xml:space="preserve">договор № ___ от ____</v>
          </cell>
          <cell r="I36">
            <v>0</v>
          </cell>
          <cell r="J36">
            <v>0</v>
          </cell>
          <cell r="K36">
            <v>0</v>
          </cell>
          <cell r="L36">
            <v>0</v>
          </cell>
        </row>
        <row r="37">
          <cell r="B37" t="str">
            <v xml:space="preserve">договор № ___ от ____</v>
          </cell>
          <cell r="I37">
            <v>0</v>
          </cell>
          <cell r="J37">
            <v>0</v>
          </cell>
          <cell r="K37">
            <v>0</v>
          </cell>
          <cell r="L37">
            <v>0</v>
          </cell>
        </row>
        <row r="38">
          <cell r="B38" t="str">
            <v xml:space="preserve">договор № ___ от ____</v>
          </cell>
          <cell r="I38">
            <v>0</v>
          </cell>
          <cell r="J38">
            <v>0</v>
          </cell>
          <cell r="K38">
            <v>0</v>
          </cell>
          <cell r="L38">
            <v>0</v>
          </cell>
        </row>
        <row r="39">
          <cell r="B39" t="str">
            <v xml:space="preserve">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 xml:space="preserve">договор № ___ от ____</v>
          </cell>
          <cell r="I43">
            <v>0</v>
          </cell>
          <cell r="J43">
            <v>0</v>
          </cell>
          <cell r="K43">
            <v>0</v>
          </cell>
          <cell r="L43">
            <v>0</v>
          </cell>
        </row>
        <row r="44">
          <cell r="B44" t="str">
            <v xml:space="preserve">договор № ___ от ____</v>
          </cell>
          <cell r="I44">
            <v>0</v>
          </cell>
          <cell r="J44">
            <v>0</v>
          </cell>
          <cell r="K44">
            <v>0</v>
          </cell>
          <cell r="L44">
            <v>0</v>
          </cell>
        </row>
        <row r="45">
          <cell r="B45" t="str">
            <v xml:space="preserve">договор № ___ от ____</v>
          </cell>
          <cell r="I45">
            <v>0</v>
          </cell>
          <cell r="J45">
            <v>0</v>
          </cell>
          <cell r="K45">
            <v>0</v>
          </cell>
          <cell r="L45">
            <v>0</v>
          </cell>
        </row>
        <row r="46">
          <cell r="B46" t="str">
            <v xml:space="preserve">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 xml:space="preserve">договор № ___ от ____</v>
          </cell>
          <cell r="I51">
            <v>0</v>
          </cell>
          <cell r="J51">
            <v>0</v>
          </cell>
          <cell r="K51">
            <v>0</v>
          </cell>
          <cell r="L51">
            <v>0</v>
          </cell>
        </row>
        <row r="52">
          <cell r="B52" t="str">
            <v xml:space="preserve">договор № ___ от ____</v>
          </cell>
          <cell r="I52">
            <v>0</v>
          </cell>
          <cell r="J52">
            <v>0</v>
          </cell>
          <cell r="K52">
            <v>0</v>
          </cell>
          <cell r="L52">
            <v>0</v>
          </cell>
        </row>
        <row r="53">
          <cell r="B53" t="str">
            <v xml:space="preserve">договор № ___ от ____</v>
          </cell>
          <cell r="I53">
            <v>0</v>
          </cell>
          <cell r="J53">
            <v>0</v>
          </cell>
          <cell r="K53">
            <v>0</v>
          </cell>
          <cell r="L53">
            <v>0</v>
          </cell>
        </row>
        <row r="54">
          <cell r="B54" t="str">
            <v xml:space="preserve">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 xml:space="preserve">договор № ___ от ____</v>
          </cell>
          <cell r="I58">
            <v>0</v>
          </cell>
          <cell r="J58">
            <v>0</v>
          </cell>
          <cell r="K58">
            <v>0</v>
          </cell>
          <cell r="L58">
            <v>0</v>
          </cell>
        </row>
        <row r="59">
          <cell r="B59" t="str">
            <v xml:space="preserve">договор № ___ от ____</v>
          </cell>
          <cell r="I59">
            <v>0</v>
          </cell>
          <cell r="J59">
            <v>0</v>
          </cell>
          <cell r="K59">
            <v>0</v>
          </cell>
          <cell r="L59">
            <v>0</v>
          </cell>
        </row>
        <row r="60">
          <cell r="B60" t="str">
            <v xml:space="preserve">договор № ___ от ____</v>
          </cell>
          <cell r="I60">
            <v>0</v>
          </cell>
          <cell r="J60">
            <v>0</v>
          </cell>
          <cell r="K60">
            <v>0</v>
          </cell>
          <cell r="L60">
            <v>0</v>
          </cell>
        </row>
        <row r="61">
          <cell r="B61" t="str">
            <v xml:space="preserve">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 xml:space="preserve">договор № ___ от ____</v>
          </cell>
          <cell r="I65">
            <v>0</v>
          </cell>
          <cell r="J65">
            <v>0</v>
          </cell>
          <cell r="K65">
            <v>0</v>
          </cell>
          <cell r="L65">
            <v>0</v>
          </cell>
        </row>
        <row r="66">
          <cell r="B66" t="str">
            <v xml:space="preserve">договор № ___ от ____</v>
          </cell>
          <cell r="I66">
            <v>0</v>
          </cell>
          <cell r="J66">
            <v>0</v>
          </cell>
          <cell r="K66">
            <v>0</v>
          </cell>
          <cell r="L66">
            <v>0</v>
          </cell>
        </row>
        <row r="67">
          <cell r="B67" t="str">
            <v xml:space="preserve">договор № ___ от ____</v>
          </cell>
          <cell r="I67">
            <v>0</v>
          </cell>
          <cell r="J67">
            <v>0</v>
          </cell>
          <cell r="K67">
            <v>0</v>
          </cell>
          <cell r="L67">
            <v>0</v>
          </cell>
        </row>
        <row r="68">
          <cell r="B68" t="str">
            <v xml:space="preserve">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 xml:space="preserve">договор № ___ от ____</v>
          </cell>
          <cell r="I72">
            <v>0</v>
          </cell>
          <cell r="J72">
            <v>0</v>
          </cell>
          <cell r="K72">
            <v>0</v>
          </cell>
          <cell r="L72">
            <v>0</v>
          </cell>
        </row>
        <row r="73">
          <cell r="B73" t="str">
            <v xml:space="preserve">договор № ___ от ____</v>
          </cell>
          <cell r="I73">
            <v>0</v>
          </cell>
          <cell r="J73">
            <v>0</v>
          </cell>
          <cell r="K73">
            <v>0</v>
          </cell>
          <cell r="L73">
            <v>0</v>
          </cell>
        </row>
        <row r="74">
          <cell r="B74" t="str">
            <v xml:space="preserve">договор № ___ от ____</v>
          </cell>
          <cell r="I74">
            <v>0</v>
          </cell>
          <cell r="J74">
            <v>0</v>
          </cell>
          <cell r="K74">
            <v>0</v>
          </cell>
          <cell r="L74">
            <v>0</v>
          </cell>
        </row>
        <row r="75">
          <cell r="B75" t="str">
            <v xml:space="preserve">договор № ___ от ____</v>
          </cell>
          <cell r="I75">
            <v>0</v>
          </cell>
          <cell r="J75">
            <v>0</v>
          </cell>
          <cell r="K75">
            <v>0</v>
          </cell>
          <cell r="L75">
            <v>0</v>
          </cell>
        </row>
        <row r="76">
          <cell r="B76" t="str">
            <v xml:space="preserve">договор № ___ от ____</v>
          </cell>
          <cell r="I76">
            <v>0</v>
          </cell>
          <cell r="J76">
            <v>0</v>
          </cell>
          <cell r="K76">
            <v>0</v>
          </cell>
          <cell r="L76">
            <v>0</v>
          </cell>
        </row>
        <row r="77">
          <cell r="B77" t="str">
            <v xml:space="preserve">договор № ___ от ____</v>
          </cell>
          <cell r="I77">
            <v>0</v>
          </cell>
          <cell r="J77">
            <v>0</v>
          </cell>
          <cell r="K77">
            <v>0</v>
          </cell>
          <cell r="L77">
            <v>0</v>
          </cell>
        </row>
        <row r="78">
          <cell r="B78" t="str">
            <v xml:space="preserve">договор № ___ от ____</v>
          </cell>
          <cell r="I78">
            <v>0</v>
          </cell>
          <cell r="J78">
            <v>0</v>
          </cell>
          <cell r="K78">
            <v>0</v>
          </cell>
          <cell r="L78">
            <v>0</v>
          </cell>
        </row>
        <row r="79">
          <cell r="B79" t="str">
            <v xml:space="preserve">договор № ___ от ____</v>
          </cell>
          <cell r="I79">
            <v>0</v>
          </cell>
          <cell r="J79">
            <v>0</v>
          </cell>
          <cell r="K79">
            <v>0</v>
          </cell>
          <cell r="L79">
            <v>0</v>
          </cell>
        </row>
        <row r="80">
          <cell r="B80" t="str">
            <v xml:space="preserve">договор № ___ от ____</v>
          </cell>
          <cell r="I80">
            <v>0</v>
          </cell>
          <cell r="J80">
            <v>0</v>
          </cell>
          <cell r="K80">
            <v>0</v>
          </cell>
          <cell r="L80">
            <v>0</v>
          </cell>
        </row>
        <row r="81">
          <cell r="B81" t="str">
            <v xml:space="preserve">договор № ___ от ____</v>
          </cell>
          <cell r="I81">
            <v>0</v>
          </cell>
          <cell r="J81">
            <v>0</v>
          </cell>
          <cell r="K81">
            <v>0</v>
          </cell>
          <cell r="L81">
            <v>0</v>
          </cell>
        </row>
        <row r="82">
          <cell r="B82" t="str">
            <v xml:space="preserve">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 xml:space="preserve">договор № ___ от ____</v>
          </cell>
          <cell r="C11" t="str">
            <v xml:space="preserve">договор № ___ от ____</v>
          </cell>
          <cell r="D11" t="str">
            <v>тыс.руб.</v>
          </cell>
          <cell r="J11">
            <v>0</v>
          </cell>
          <cell r="K11">
            <v>0</v>
          </cell>
          <cell r="L11">
            <v>0</v>
          </cell>
          <cell r="M11">
            <v>0</v>
          </cell>
        </row>
        <row r="12">
          <cell r="B12" t="str">
            <v xml:space="preserve">площадь земли</v>
          </cell>
          <cell r="C12" t="str">
            <v xml:space="preserve">договор № ___ от ____</v>
          </cell>
          <cell r="D12" t="str">
            <v>га</v>
          </cell>
          <cell r="J12">
            <v>0</v>
          </cell>
          <cell r="K12">
            <v>0</v>
          </cell>
          <cell r="L12">
            <v>0</v>
          </cell>
          <cell r="M12">
            <v>0</v>
          </cell>
        </row>
        <row r="13">
          <cell r="A13" t="str">
            <v>2.2</v>
          </cell>
          <cell r="B13" t="str">
            <v xml:space="preserve">договор № ___ от ____</v>
          </cell>
          <cell r="C13" t="str">
            <v xml:space="preserve">договор № ___ от ____</v>
          </cell>
          <cell r="D13" t="str">
            <v>тыс.руб.</v>
          </cell>
          <cell r="J13">
            <v>0</v>
          </cell>
          <cell r="K13">
            <v>0</v>
          </cell>
          <cell r="L13">
            <v>0</v>
          </cell>
          <cell r="M13">
            <v>0</v>
          </cell>
        </row>
        <row r="14">
          <cell r="B14" t="str">
            <v xml:space="preserve">площадь земли</v>
          </cell>
          <cell r="C14" t="str">
            <v xml:space="preserve">договор № ___ от ____</v>
          </cell>
          <cell r="D14" t="str">
            <v>га</v>
          </cell>
          <cell r="J14">
            <v>0</v>
          </cell>
          <cell r="K14">
            <v>0</v>
          </cell>
          <cell r="L14">
            <v>0</v>
          </cell>
          <cell r="M14">
            <v>0</v>
          </cell>
        </row>
        <row r="15">
          <cell r="A15" t="str">
            <v>2.3</v>
          </cell>
          <cell r="B15" t="str">
            <v xml:space="preserve">договор № ___ от ____</v>
          </cell>
          <cell r="C15" t="str">
            <v xml:space="preserve">договор № ___ от ____</v>
          </cell>
          <cell r="D15" t="str">
            <v>тыс.руб.</v>
          </cell>
          <cell r="J15">
            <v>0</v>
          </cell>
          <cell r="K15">
            <v>0</v>
          </cell>
          <cell r="L15">
            <v>0</v>
          </cell>
          <cell r="M15">
            <v>0</v>
          </cell>
        </row>
        <row r="16">
          <cell r="B16" t="str">
            <v xml:space="preserve">площадь земли</v>
          </cell>
          <cell r="C16" t="str">
            <v xml:space="preserve">договор № ___ от ____</v>
          </cell>
          <cell r="D16" t="str">
            <v>га</v>
          </cell>
          <cell r="J16">
            <v>0</v>
          </cell>
          <cell r="K16">
            <v>0</v>
          </cell>
          <cell r="L16">
            <v>0</v>
          </cell>
          <cell r="M16">
            <v>0</v>
          </cell>
        </row>
        <row r="17">
          <cell r="A17" t="str">
            <v>2.4</v>
          </cell>
          <cell r="B17" t="str">
            <v xml:space="preserve">договор № ___ от ____</v>
          </cell>
          <cell r="C17" t="str">
            <v xml:space="preserve">договор № ___ от ____</v>
          </cell>
          <cell r="D17" t="str">
            <v>тыс.руб.</v>
          </cell>
          <cell r="J17">
            <v>0</v>
          </cell>
          <cell r="K17">
            <v>0</v>
          </cell>
          <cell r="L17">
            <v>0</v>
          </cell>
          <cell r="M17">
            <v>0</v>
          </cell>
        </row>
        <row r="18">
          <cell r="B18" t="str">
            <v xml:space="preserve">площадь земли</v>
          </cell>
          <cell r="C18" t="str">
            <v xml:space="preserve">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 xml:space="preserve">Налог 1</v>
          </cell>
          <cell r="C7" t="str">
            <v xml:space="preserve">Налог 1</v>
          </cell>
          <cell r="D7" t="str">
            <v>тыс.руб.</v>
          </cell>
          <cell r="E7">
            <v>0</v>
          </cell>
          <cell r="F7">
            <v>0</v>
          </cell>
          <cell r="G7">
            <v>0</v>
          </cell>
          <cell r="H7">
            <v>0</v>
          </cell>
          <cell r="I7">
            <v>0</v>
          </cell>
          <cell r="J7">
            <v>0</v>
          </cell>
          <cell r="K7">
            <v>0</v>
          </cell>
          <cell r="L7">
            <v>0</v>
          </cell>
          <cell r="M7">
            <v>0</v>
          </cell>
        </row>
        <row r="8">
          <cell r="B8" t="str">
            <v xml:space="preserve">налогооблагаемая база</v>
          </cell>
          <cell r="C8" t="str">
            <v xml:space="preserve">Налог 1</v>
          </cell>
          <cell r="D8" t="str">
            <v>тыс.руб.</v>
          </cell>
          <cell r="J8">
            <v>0</v>
          </cell>
          <cell r="K8">
            <v>0</v>
          </cell>
          <cell r="L8">
            <v>0</v>
          </cell>
          <cell r="M8">
            <v>0</v>
          </cell>
        </row>
        <row r="9">
          <cell r="B9" t="str">
            <v xml:space="preserve">ставка налога</v>
          </cell>
          <cell r="C9" t="str">
            <v xml:space="preserve">Налог 1</v>
          </cell>
          <cell r="D9" t="str">
            <v>%</v>
          </cell>
          <cell r="J9">
            <v>0</v>
          </cell>
          <cell r="K9">
            <v>0</v>
          </cell>
          <cell r="L9">
            <v>0</v>
          </cell>
          <cell r="M9">
            <v>0</v>
          </cell>
        </row>
        <row r="10">
          <cell r="A10" t="str">
            <v>1.2</v>
          </cell>
          <cell r="B10" t="str">
            <v xml:space="preserve">Налог 2</v>
          </cell>
          <cell r="C10" t="str">
            <v xml:space="preserve">Налог 2</v>
          </cell>
          <cell r="D10" t="str">
            <v>тыс.руб.</v>
          </cell>
          <cell r="E10">
            <v>0</v>
          </cell>
          <cell r="F10">
            <v>0</v>
          </cell>
          <cell r="G10">
            <v>0</v>
          </cell>
          <cell r="H10">
            <v>0</v>
          </cell>
          <cell r="I10">
            <v>0</v>
          </cell>
          <cell r="J10">
            <v>0</v>
          </cell>
          <cell r="K10">
            <v>0</v>
          </cell>
          <cell r="L10">
            <v>0</v>
          </cell>
          <cell r="M10">
            <v>0</v>
          </cell>
        </row>
        <row r="11">
          <cell r="B11" t="str">
            <v xml:space="preserve">налогооблагаемая база</v>
          </cell>
          <cell r="C11" t="str">
            <v xml:space="preserve">Налог 2</v>
          </cell>
          <cell r="D11" t="str">
            <v>тыс.руб.</v>
          </cell>
          <cell r="J11">
            <v>0</v>
          </cell>
          <cell r="K11">
            <v>0</v>
          </cell>
          <cell r="L11">
            <v>0</v>
          </cell>
          <cell r="M11">
            <v>0</v>
          </cell>
        </row>
        <row r="12">
          <cell r="B12" t="str">
            <v xml:space="preserve">ставка налога</v>
          </cell>
          <cell r="C12" t="str">
            <v xml:space="preserve">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 xml:space="preserve">налогооблагаемая база</v>
          </cell>
          <cell r="C14" t="str">
            <v>Налог</v>
          </cell>
          <cell r="D14" t="str">
            <v>тыс.руб.</v>
          </cell>
          <cell r="J14">
            <v>0</v>
          </cell>
          <cell r="K14">
            <v>0</v>
          </cell>
          <cell r="L14">
            <v>0</v>
          </cell>
          <cell r="M14">
            <v>0</v>
          </cell>
        </row>
        <row r="15">
          <cell r="B15" t="str">
            <v xml:space="preserve">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 xml:space="preserve">налогооблагаемая база</v>
          </cell>
          <cell r="C17" t="str">
            <v>Налог</v>
          </cell>
          <cell r="D17" t="str">
            <v>тыс.руб.</v>
          </cell>
          <cell r="J17">
            <v>0</v>
          </cell>
          <cell r="K17">
            <v>0</v>
          </cell>
          <cell r="L17">
            <v>0</v>
          </cell>
          <cell r="M17">
            <v>0</v>
          </cell>
        </row>
        <row r="18">
          <cell r="B18" t="str">
            <v xml:space="preserve">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 xml:space="preserve">&lt;Учебное заведение 1&gt;</v>
          </cell>
          <cell r="E6">
            <v>0</v>
          </cell>
          <cell r="F6">
            <v>0</v>
          </cell>
          <cell r="G6">
            <v>0</v>
          </cell>
          <cell r="H6">
            <v>0</v>
          </cell>
          <cell r="J6">
            <v>0</v>
          </cell>
          <cell r="K6">
            <v>0</v>
          </cell>
          <cell r="L6">
            <v>0</v>
          </cell>
          <cell r="M6">
            <v>0</v>
          </cell>
        </row>
        <row r="8">
          <cell r="A8" t="str">
            <v xml:space="preserve">договор № ___ от ____</v>
          </cell>
          <cell r="J8">
            <v>0</v>
          </cell>
          <cell r="K8">
            <v>0</v>
          </cell>
          <cell r="L8">
            <v>0</v>
          </cell>
          <cell r="M8">
            <v>0</v>
          </cell>
        </row>
        <row r="10">
          <cell r="E10">
            <v>0</v>
          </cell>
          <cell r="F10">
            <v>0</v>
          </cell>
          <cell r="G10">
            <v>0</v>
          </cell>
          <cell r="H10">
            <v>0</v>
          </cell>
          <cell r="J10">
            <v>0</v>
          </cell>
          <cell r="K10">
            <v>0</v>
          </cell>
          <cell r="L10">
            <v>0</v>
          </cell>
          <cell r="M10">
            <v>0</v>
          </cell>
        </row>
        <row r="12">
          <cell r="A12" t="str">
            <v xml:space="preserve">договор № ___ от ____</v>
          </cell>
          <cell r="J12">
            <v>0</v>
          </cell>
          <cell r="K12">
            <v>0</v>
          </cell>
          <cell r="L12">
            <v>0</v>
          </cell>
          <cell r="M12">
            <v>0</v>
          </cell>
        </row>
        <row r="14">
          <cell r="E14">
            <v>0</v>
          </cell>
          <cell r="F14">
            <v>0</v>
          </cell>
          <cell r="G14">
            <v>0</v>
          </cell>
          <cell r="H14">
            <v>0</v>
          </cell>
          <cell r="J14">
            <v>0</v>
          </cell>
          <cell r="K14">
            <v>0</v>
          </cell>
          <cell r="L14">
            <v>0</v>
          </cell>
          <cell r="M14">
            <v>0</v>
          </cell>
        </row>
        <row r="16">
          <cell r="A16" t="str">
            <v xml:space="preserve">договор № ___ от ____</v>
          </cell>
          <cell r="J16">
            <v>0</v>
          </cell>
          <cell r="K16">
            <v>0</v>
          </cell>
          <cell r="L16">
            <v>0</v>
          </cell>
          <cell r="M16">
            <v>0</v>
          </cell>
        </row>
        <row r="18">
          <cell r="A18" t="str">
            <v xml:space="preserve">&lt;Учебное заведение&gt;</v>
          </cell>
          <cell r="B18" t="str">
            <v>тыс.руб.</v>
          </cell>
          <cell r="C18" t="str">
            <v>1</v>
          </cell>
          <cell r="D18" t="str">
            <v xml:space="preserve">&lt;Учебное заведение&gt;</v>
          </cell>
          <cell r="E18">
            <v>0</v>
          </cell>
          <cell r="F18">
            <v>0</v>
          </cell>
          <cell r="G18">
            <v>0</v>
          </cell>
          <cell r="H18">
            <v>0</v>
          </cell>
          <cell r="I18">
            <v>0</v>
          </cell>
          <cell r="J18">
            <v>0</v>
          </cell>
          <cell r="K18">
            <v>0</v>
          </cell>
          <cell r="L18">
            <v>0</v>
          </cell>
          <cell r="M18">
            <v>0</v>
          </cell>
        </row>
        <row r="20">
          <cell r="A20" t="str">
            <v xml:space="preserve">договор № ___ от ____</v>
          </cell>
          <cell r="B20" t="str">
            <v>тыс.руб.</v>
          </cell>
          <cell r="C20" t="str">
            <v>2</v>
          </cell>
          <cell r="D20" t="str">
            <v xml:space="preserve">&lt;Учебное заведение&gt;</v>
          </cell>
          <cell r="J20">
            <v>0</v>
          </cell>
          <cell r="K20">
            <v>0</v>
          </cell>
          <cell r="L20">
            <v>0</v>
          </cell>
          <cell r="M20">
            <v>0</v>
          </cell>
        </row>
        <row r="22">
          <cell r="A22" t="str">
            <v xml:space="preserve">&lt;Учебное заведение&gt;</v>
          </cell>
          <cell r="B22" t="str">
            <v>тыс.руб.</v>
          </cell>
          <cell r="C22" t="str">
            <v>1</v>
          </cell>
          <cell r="D22" t="str">
            <v xml:space="preserve">&lt;Учебное заведение&gt;</v>
          </cell>
          <cell r="E22">
            <v>0</v>
          </cell>
          <cell r="F22">
            <v>0</v>
          </cell>
          <cell r="G22">
            <v>0</v>
          </cell>
          <cell r="H22">
            <v>0</v>
          </cell>
          <cell r="I22">
            <v>0</v>
          </cell>
          <cell r="J22">
            <v>0</v>
          </cell>
          <cell r="K22">
            <v>0</v>
          </cell>
          <cell r="L22">
            <v>0</v>
          </cell>
          <cell r="M22">
            <v>0</v>
          </cell>
        </row>
        <row r="24">
          <cell r="A24" t="str">
            <v xml:space="preserve">договор № ___ от ____</v>
          </cell>
          <cell r="B24" t="str">
            <v>тыс.руб.</v>
          </cell>
          <cell r="C24" t="str">
            <v>2</v>
          </cell>
          <cell r="D24" t="str">
            <v xml:space="preserve">&lt;Учебное заведение&gt;</v>
          </cell>
          <cell r="J24">
            <v>0</v>
          </cell>
          <cell r="K24">
            <v>0</v>
          </cell>
          <cell r="L24">
            <v>0</v>
          </cell>
          <cell r="M24">
            <v>0</v>
          </cell>
        </row>
        <row r="26">
          <cell r="A26" t="str">
            <v xml:space="preserve">&lt;Учебное заведение&gt;</v>
          </cell>
          <cell r="B26" t="str">
            <v>тыс.руб.</v>
          </cell>
          <cell r="C26" t="str">
            <v>1</v>
          </cell>
          <cell r="D26" t="str">
            <v xml:space="preserve">&lt;Учебное заведение&gt;</v>
          </cell>
          <cell r="E26">
            <v>0</v>
          </cell>
          <cell r="F26">
            <v>0</v>
          </cell>
          <cell r="G26">
            <v>0</v>
          </cell>
          <cell r="H26">
            <v>0</v>
          </cell>
          <cell r="I26">
            <v>0</v>
          </cell>
          <cell r="J26">
            <v>0</v>
          </cell>
          <cell r="K26">
            <v>0</v>
          </cell>
          <cell r="L26">
            <v>0</v>
          </cell>
          <cell r="M26">
            <v>0</v>
          </cell>
        </row>
        <row r="28">
          <cell r="A28" t="str">
            <v xml:space="preserve">договор № ___ от ____</v>
          </cell>
          <cell r="B28" t="str">
            <v>тыс.руб.</v>
          </cell>
          <cell r="C28" t="str">
            <v>2</v>
          </cell>
          <cell r="D28" t="str">
            <v xml:space="preserve">&lt;Учебное заведение&gt;</v>
          </cell>
          <cell r="J28">
            <v>0</v>
          </cell>
          <cell r="K28">
            <v>0</v>
          </cell>
          <cell r="L28">
            <v>0</v>
          </cell>
          <cell r="M28">
            <v>0</v>
          </cell>
        </row>
        <row r="30">
          <cell r="A30" t="str">
            <v xml:space="preserve">&lt;Учебное заведение&gt;</v>
          </cell>
          <cell r="B30" t="str">
            <v>тыс.руб.</v>
          </cell>
          <cell r="C30" t="str">
            <v>1</v>
          </cell>
          <cell r="D30" t="str">
            <v xml:space="preserve">&lt;Учебное заведение&gt;</v>
          </cell>
          <cell r="E30">
            <v>0</v>
          </cell>
          <cell r="F30">
            <v>0</v>
          </cell>
          <cell r="G30">
            <v>0</v>
          </cell>
          <cell r="H30">
            <v>0</v>
          </cell>
          <cell r="I30">
            <v>0</v>
          </cell>
          <cell r="J30">
            <v>0</v>
          </cell>
          <cell r="K30">
            <v>0</v>
          </cell>
          <cell r="L30">
            <v>0</v>
          </cell>
          <cell r="M30">
            <v>0</v>
          </cell>
        </row>
        <row r="32">
          <cell r="A32" t="str">
            <v xml:space="preserve">договор № ___ от ____</v>
          </cell>
          <cell r="B32" t="str">
            <v>тыс.руб.</v>
          </cell>
          <cell r="C32" t="str">
            <v>2</v>
          </cell>
          <cell r="D32" t="str">
            <v xml:space="preserve">&lt;Учебное заведение&gt;</v>
          </cell>
          <cell r="J32">
            <v>0</v>
          </cell>
          <cell r="K32">
            <v>0</v>
          </cell>
          <cell r="L32">
            <v>0</v>
          </cell>
          <cell r="M32">
            <v>0</v>
          </cell>
        </row>
        <row r="34">
          <cell r="A34" t="str">
            <v xml:space="preserve">&lt;Учебное заведение&gt;</v>
          </cell>
          <cell r="B34" t="str">
            <v>тыс.руб.</v>
          </cell>
          <cell r="C34" t="str">
            <v>1</v>
          </cell>
          <cell r="D34" t="str">
            <v xml:space="preserve">&lt;Учебное заведение&gt;</v>
          </cell>
          <cell r="E34">
            <v>0</v>
          </cell>
          <cell r="F34">
            <v>0</v>
          </cell>
          <cell r="G34">
            <v>0</v>
          </cell>
          <cell r="H34">
            <v>0</v>
          </cell>
          <cell r="I34">
            <v>0</v>
          </cell>
          <cell r="J34">
            <v>0</v>
          </cell>
          <cell r="K34">
            <v>0</v>
          </cell>
          <cell r="L34">
            <v>0</v>
          </cell>
          <cell r="M34">
            <v>0</v>
          </cell>
        </row>
        <row r="36">
          <cell r="A36" t="str">
            <v xml:space="preserve">договор № ___ от ____</v>
          </cell>
          <cell r="B36" t="str">
            <v>тыс.руб.</v>
          </cell>
          <cell r="C36" t="str">
            <v>2</v>
          </cell>
          <cell r="D36" t="str">
            <v xml:space="preserve">&lt;Учебное заведение&gt;</v>
          </cell>
          <cell r="J36">
            <v>0</v>
          </cell>
          <cell r="K36">
            <v>0</v>
          </cell>
          <cell r="L36">
            <v>0</v>
          </cell>
          <cell r="M36">
            <v>0</v>
          </cell>
        </row>
        <row r="38">
          <cell r="A38" t="str">
            <v xml:space="preserve">&lt;Учебное заведение&gt;</v>
          </cell>
          <cell r="B38" t="str">
            <v>тыс.руб.</v>
          </cell>
          <cell r="C38" t="str">
            <v>1</v>
          </cell>
          <cell r="D38" t="str">
            <v xml:space="preserve">&lt;Учебное заведение&gt;</v>
          </cell>
          <cell r="E38">
            <v>0</v>
          </cell>
          <cell r="F38">
            <v>0</v>
          </cell>
          <cell r="G38">
            <v>0</v>
          </cell>
          <cell r="H38">
            <v>0</v>
          </cell>
          <cell r="I38">
            <v>0</v>
          </cell>
          <cell r="J38">
            <v>0</v>
          </cell>
          <cell r="K38">
            <v>0</v>
          </cell>
          <cell r="L38">
            <v>0</v>
          </cell>
          <cell r="M38">
            <v>0</v>
          </cell>
        </row>
        <row r="40">
          <cell r="A40" t="str">
            <v xml:space="preserve">договор № ___ от ____</v>
          </cell>
          <cell r="B40" t="str">
            <v>тыс.руб.</v>
          </cell>
          <cell r="C40" t="str">
            <v>2</v>
          </cell>
          <cell r="D40" t="str">
            <v xml:space="preserve">&lt;Учебное заведение&gt;</v>
          </cell>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A54" t="str">
            <v xml:space="preserve">&lt;Учебное заведение&gt;</v>
          </cell>
          <cell r="B54" t="str">
            <v>тыс.руб.</v>
          </cell>
          <cell r="C54" t="str">
            <v>1</v>
          </cell>
          <cell r="D54" t="str">
            <v xml:space="preserve">&lt;Учебное заведение&gt;</v>
          </cell>
          <cell r="E54">
            <v>0</v>
          </cell>
          <cell r="F54">
            <v>0</v>
          </cell>
          <cell r="G54">
            <v>0</v>
          </cell>
          <cell r="H54">
            <v>0</v>
          </cell>
          <cell r="I54">
            <v>0</v>
          </cell>
          <cell r="J54">
            <v>0</v>
          </cell>
          <cell r="K54">
            <v>0</v>
          </cell>
          <cell r="L54">
            <v>0</v>
          </cell>
          <cell r="M54">
            <v>0</v>
          </cell>
        </row>
        <row r="56">
          <cell r="A56" t="str">
            <v xml:space="preserve">договор № ___ от ____</v>
          </cell>
          <cell r="B56" t="str">
            <v>тыс.руб.</v>
          </cell>
          <cell r="C56" t="str">
            <v>2</v>
          </cell>
          <cell r="D56" t="str">
            <v xml:space="preserve">&lt;Учебное заведение&gt;</v>
          </cell>
          <cell r="J56">
            <v>0</v>
          </cell>
          <cell r="K56">
            <v>0</v>
          </cell>
          <cell r="L56">
            <v>0</v>
          </cell>
          <cell r="M56">
            <v>0</v>
          </cell>
        </row>
        <row r="58">
          <cell r="A58" t="str">
            <v xml:space="preserve">&lt;Учебное заведение&gt;</v>
          </cell>
          <cell r="B58" t="str">
            <v>тыс.руб.</v>
          </cell>
          <cell r="C58" t="str">
            <v>1</v>
          </cell>
          <cell r="D58" t="str">
            <v xml:space="preserve">&lt;Учебное заведение&gt;</v>
          </cell>
          <cell r="E58">
            <v>0</v>
          </cell>
          <cell r="F58">
            <v>0</v>
          </cell>
          <cell r="G58">
            <v>0</v>
          </cell>
          <cell r="H58">
            <v>0</v>
          </cell>
          <cell r="I58">
            <v>0</v>
          </cell>
          <cell r="J58">
            <v>0</v>
          </cell>
          <cell r="K58">
            <v>0</v>
          </cell>
          <cell r="L58">
            <v>0</v>
          </cell>
          <cell r="M58">
            <v>0</v>
          </cell>
        </row>
        <row r="60">
          <cell r="A60" t="str">
            <v xml:space="preserve">договор № ___ от ____</v>
          </cell>
          <cell r="B60" t="str">
            <v>тыс.руб.</v>
          </cell>
          <cell r="C60" t="str">
            <v>2</v>
          </cell>
          <cell r="D60" t="str">
            <v xml:space="preserve">&lt;Учебное заведение&gt;</v>
          </cell>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A66" t="str">
            <v xml:space="preserve">&lt;Учебное заведение&gt;</v>
          </cell>
          <cell r="B66" t="str">
            <v>тыс.руб.</v>
          </cell>
          <cell r="C66" t="str">
            <v>1</v>
          </cell>
          <cell r="D66" t="str">
            <v xml:space="preserve">&lt;Учебное заведение&gt;</v>
          </cell>
          <cell r="E66">
            <v>0</v>
          </cell>
          <cell r="F66">
            <v>0</v>
          </cell>
          <cell r="G66">
            <v>0</v>
          </cell>
          <cell r="H66">
            <v>0</v>
          </cell>
          <cell r="I66">
            <v>0</v>
          </cell>
          <cell r="J66">
            <v>0</v>
          </cell>
          <cell r="K66">
            <v>0</v>
          </cell>
          <cell r="L66">
            <v>0</v>
          </cell>
          <cell r="M66">
            <v>0</v>
          </cell>
        </row>
        <row r="68">
          <cell r="A68" t="str">
            <v xml:space="preserve">договор № ___ от ____</v>
          </cell>
          <cell r="B68" t="str">
            <v>тыс.руб.</v>
          </cell>
          <cell r="C68" t="str">
            <v>2</v>
          </cell>
          <cell r="D68" t="str">
            <v xml:space="preserve">&lt;Учебное заведение&gt;</v>
          </cell>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 xml:space="preserve">Количество командированных</v>
          </cell>
          <cell r="C6" t="str">
            <v>чел.</v>
          </cell>
          <cell r="N6">
            <v>0</v>
          </cell>
        </row>
        <row r="7">
          <cell r="A7" t="str">
            <v>2.</v>
          </cell>
          <cell r="B7" t="str">
            <v xml:space="preserve">Количество человеко-дней</v>
          </cell>
          <cell r="C7" t="str">
            <v>чел-дн.</v>
          </cell>
          <cell r="N7">
            <v>0</v>
          </cell>
        </row>
        <row r="8">
          <cell r="A8" t="str">
            <v>3.</v>
          </cell>
          <cell r="B8" t="str">
            <v xml:space="preserve">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 xml:space="preserve">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 xml:space="preserve">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 xml:space="preserve">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 xml:space="preserve">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 xml:space="preserve">Количество командированных</v>
          </cell>
          <cell r="C18" t="str">
            <v>чел.</v>
          </cell>
          <cell r="N18">
            <v>0</v>
          </cell>
        </row>
        <row r="19">
          <cell r="A19" t="str">
            <v>2.</v>
          </cell>
          <cell r="B19" t="str">
            <v xml:space="preserve">Количество человеко-дней</v>
          </cell>
          <cell r="C19" t="str">
            <v>чел-дн.</v>
          </cell>
          <cell r="N19">
            <v>0</v>
          </cell>
        </row>
        <row r="20">
          <cell r="A20" t="str">
            <v>3.</v>
          </cell>
          <cell r="B20" t="str">
            <v xml:space="preserve">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 xml:space="preserve">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 xml:space="preserve">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 xml:space="preserve">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 xml:space="preserve">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 xml:space="preserve">договор № ___ от ____</v>
          </cell>
          <cell r="I8">
            <v>0</v>
          </cell>
          <cell r="J8">
            <v>0</v>
          </cell>
          <cell r="K8">
            <v>0</v>
          </cell>
          <cell r="L8">
            <v>0</v>
          </cell>
        </row>
        <row r="9">
          <cell r="B9" t="str">
            <v xml:space="preserve">договор № ___ от ____</v>
          </cell>
          <cell r="I9">
            <v>0</v>
          </cell>
          <cell r="J9">
            <v>0</v>
          </cell>
          <cell r="K9">
            <v>0</v>
          </cell>
          <cell r="L9">
            <v>0</v>
          </cell>
        </row>
        <row r="10">
          <cell r="B10" t="str">
            <v xml:space="preserve">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 xml:space="preserve">договор № ___ от ____</v>
          </cell>
          <cell r="I14">
            <v>0</v>
          </cell>
          <cell r="J14">
            <v>0</v>
          </cell>
          <cell r="K14">
            <v>0</v>
          </cell>
          <cell r="L14">
            <v>0</v>
          </cell>
        </row>
        <row r="15">
          <cell r="B15" t="str">
            <v xml:space="preserve">договор № ___ от ____</v>
          </cell>
          <cell r="I15">
            <v>0</v>
          </cell>
          <cell r="J15">
            <v>0</v>
          </cell>
          <cell r="K15">
            <v>0</v>
          </cell>
          <cell r="L15">
            <v>0</v>
          </cell>
        </row>
        <row r="16">
          <cell r="B16" t="str">
            <v xml:space="preserve">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 xml:space="preserve">договор № ___ от ____</v>
          </cell>
          <cell r="I20">
            <v>0</v>
          </cell>
          <cell r="J20">
            <v>0</v>
          </cell>
          <cell r="K20">
            <v>0</v>
          </cell>
          <cell r="L20">
            <v>0</v>
          </cell>
        </row>
        <row r="21">
          <cell r="B21" t="str">
            <v xml:space="preserve">договор № ___ от ____</v>
          </cell>
          <cell r="I21">
            <v>0</v>
          </cell>
          <cell r="J21">
            <v>0</v>
          </cell>
          <cell r="K21">
            <v>0</v>
          </cell>
          <cell r="L21">
            <v>0</v>
          </cell>
        </row>
        <row r="22">
          <cell r="B22" t="str">
            <v xml:space="preserve">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 xml:space="preserve">договор № ___ от ____</v>
          </cell>
          <cell r="I26">
            <v>0</v>
          </cell>
          <cell r="J26">
            <v>0</v>
          </cell>
          <cell r="K26">
            <v>0</v>
          </cell>
          <cell r="L26">
            <v>0</v>
          </cell>
        </row>
        <row r="27">
          <cell r="B27" t="str">
            <v xml:space="preserve">договор № ___ от ____</v>
          </cell>
          <cell r="I27">
            <v>0</v>
          </cell>
          <cell r="J27">
            <v>0</v>
          </cell>
          <cell r="K27">
            <v>0</v>
          </cell>
          <cell r="L27">
            <v>0</v>
          </cell>
        </row>
        <row r="28">
          <cell r="B28" t="str">
            <v xml:space="preserve">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 xml:space="preserve">договор № ___ от ____</v>
          </cell>
          <cell r="I32">
            <v>0</v>
          </cell>
          <cell r="J32">
            <v>0</v>
          </cell>
          <cell r="K32">
            <v>0</v>
          </cell>
          <cell r="L32">
            <v>0</v>
          </cell>
        </row>
        <row r="33">
          <cell r="B33" t="str">
            <v xml:space="preserve">договор № ___ от ____</v>
          </cell>
          <cell r="I33">
            <v>0</v>
          </cell>
          <cell r="J33">
            <v>0</v>
          </cell>
          <cell r="K33">
            <v>0</v>
          </cell>
          <cell r="L33">
            <v>0</v>
          </cell>
        </row>
        <row r="34">
          <cell r="B34" t="str">
            <v xml:space="preserve">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 xml:space="preserve">договор № ___ от ____</v>
          </cell>
          <cell r="I38">
            <v>0</v>
          </cell>
          <cell r="J38">
            <v>0</v>
          </cell>
          <cell r="K38">
            <v>0</v>
          </cell>
          <cell r="L38">
            <v>0</v>
          </cell>
        </row>
        <row r="39">
          <cell r="B39" t="str">
            <v xml:space="preserve">договор № ___ от ____</v>
          </cell>
          <cell r="I39">
            <v>0</v>
          </cell>
          <cell r="J39">
            <v>0</v>
          </cell>
          <cell r="K39">
            <v>0</v>
          </cell>
          <cell r="L39">
            <v>0</v>
          </cell>
        </row>
        <row r="40">
          <cell r="B40" t="str">
            <v xml:space="preserve">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 xml:space="preserve">&lt;Наименование работ 1&gt;</v>
          </cell>
          <cell r="B6" t="str">
            <v>тыс.руб.</v>
          </cell>
          <cell r="C6" t="str">
            <v>1</v>
          </cell>
          <cell r="D6" t="str">
            <v xml:space="preserve">&lt;Наименование работ 1&gt;</v>
          </cell>
          <cell r="E6">
            <v>0</v>
          </cell>
          <cell r="F6">
            <v>0</v>
          </cell>
          <cell r="G6">
            <v>0</v>
          </cell>
          <cell r="H6">
            <v>0</v>
          </cell>
          <cell r="I6">
            <v>0</v>
          </cell>
          <cell r="J6">
            <v>0</v>
          </cell>
          <cell r="K6">
            <v>0</v>
          </cell>
          <cell r="L6">
            <v>0</v>
          </cell>
          <cell r="M6">
            <v>0</v>
          </cell>
        </row>
        <row r="8">
          <cell r="A8" t="str">
            <v xml:space="preserve">договор № ___ от ____</v>
          </cell>
          <cell r="B8" t="str">
            <v>тыс.руб.</v>
          </cell>
          <cell r="C8" t="str">
            <v>2</v>
          </cell>
          <cell r="D8" t="str">
            <v xml:space="preserve">&lt;Наименование работ 1&gt;</v>
          </cell>
          <cell r="J8">
            <v>0</v>
          </cell>
          <cell r="K8">
            <v>0</v>
          </cell>
          <cell r="L8">
            <v>0</v>
          </cell>
          <cell r="M8">
            <v>0</v>
          </cell>
        </row>
        <row r="9">
          <cell r="A9" t="str">
            <v xml:space="preserve">договор № ___ от ____</v>
          </cell>
          <cell r="B9" t="str">
            <v>тыс.руб.</v>
          </cell>
          <cell r="C9" t="str">
            <v>2</v>
          </cell>
          <cell r="D9" t="str">
            <v xml:space="preserve">&lt;Наименование работ 1&gt;</v>
          </cell>
          <cell r="J9">
            <v>0</v>
          </cell>
          <cell r="K9">
            <v>0</v>
          </cell>
          <cell r="L9">
            <v>0</v>
          </cell>
          <cell r="M9">
            <v>0</v>
          </cell>
        </row>
        <row r="11">
          <cell r="A11" t="str">
            <v xml:space="preserve">&lt;Наименование работ 2&gt;</v>
          </cell>
          <cell r="B11" t="str">
            <v>тыс.руб.</v>
          </cell>
          <cell r="C11" t="str">
            <v>1</v>
          </cell>
          <cell r="D11" t="str">
            <v xml:space="preserve">&lt;Наименование работ 2&gt;</v>
          </cell>
          <cell r="E11">
            <v>0</v>
          </cell>
          <cell r="F11">
            <v>0</v>
          </cell>
          <cell r="G11">
            <v>0</v>
          </cell>
          <cell r="H11">
            <v>0</v>
          </cell>
          <cell r="I11">
            <v>0</v>
          </cell>
          <cell r="J11">
            <v>0</v>
          </cell>
          <cell r="K11">
            <v>0</v>
          </cell>
          <cell r="L11">
            <v>0</v>
          </cell>
          <cell r="M11">
            <v>0</v>
          </cell>
        </row>
        <row r="13">
          <cell r="A13" t="str">
            <v xml:space="preserve">договор № ___ от ____</v>
          </cell>
          <cell r="B13" t="str">
            <v>тыс.руб.</v>
          </cell>
          <cell r="C13" t="str">
            <v>2</v>
          </cell>
          <cell r="D13" t="str">
            <v xml:space="preserve">&lt;Наименование работ 2&gt;</v>
          </cell>
          <cell r="J13">
            <v>0</v>
          </cell>
          <cell r="K13">
            <v>0</v>
          </cell>
          <cell r="L13">
            <v>0</v>
          </cell>
          <cell r="M13">
            <v>0</v>
          </cell>
        </row>
        <row r="14">
          <cell r="A14" t="str">
            <v xml:space="preserve">договор № ___ от ____</v>
          </cell>
          <cell r="B14" t="str">
            <v>тыс.руб.</v>
          </cell>
          <cell r="C14" t="str">
            <v>2</v>
          </cell>
          <cell r="D14" t="str">
            <v xml:space="preserve">&lt;Наименование работ 2&gt;</v>
          </cell>
          <cell r="J14">
            <v>0</v>
          </cell>
          <cell r="K14">
            <v>0</v>
          </cell>
          <cell r="L14">
            <v>0</v>
          </cell>
          <cell r="M14">
            <v>0</v>
          </cell>
        </row>
        <row r="16">
          <cell r="A16" t="str">
            <v xml:space="preserve">&lt;Наименование работ 3&gt;</v>
          </cell>
          <cell r="B16" t="str">
            <v>тыс.руб.</v>
          </cell>
          <cell r="C16" t="str">
            <v>1</v>
          </cell>
          <cell r="D16" t="str">
            <v xml:space="preserve">&lt;Наименование работ 3&gt;</v>
          </cell>
          <cell r="E16">
            <v>0</v>
          </cell>
          <cell r="F16">
            <v>0</v>
          </cell>
          <cell r="G16">
            <v>0</v>
          </cell>
          <cell r="H16">
            <v>0</v>
          </cell>
          <cell r="I16">
            <v>0</v>
          </cell>
          <cell r="J16">
            <v>0</v>
          </cell>
          <cell r="K16">
            <v>0</v>
          </cell>
          <cell r="L16">
            <v>0</v>
          </cell>
          <cell r="M16">
            <v>0</v>
          </cell>
        </row>
        <row r="18">
          <cell r="A18" t="str">
            <v xml:space="preserve">договор № ___ от ____</v>
          </cell>
          <cell r="B18" t="str">
            <v>тыс.руб.</v>
          </cell>
          <cell r="C18" t="str">
            <v>2</v>
          </cell>
          <cell r="D18" t="str">
            <v xml:space="preserve">&lt;Наименование работ 3&gt;</v>
          </cell>
          <cell r="J18">
            <v>0</v>
          </cell>
          <cell r="K18">
            <v>0</v>
          </cell>
          <cell r="L18">
            <v>0</v>
          </cell>
          <cell r="M18">
            <v>0</v>
          </cell>
        </row>
        <row r="20">
          <cell r="A20" t="str">
            <v xml:space="preserve">&lt;Наименование работ&gt;</v>
          </cell>
          <cell r="B20" t="str">
            <v>тыс.руб.</v>
          </cell>
          <cell r="C20" t="str">
            <v>1</v>
          </cell>
          <cell r="D20" t="str">
            <v xml:space="preserve">&lt;Наименование работ&gt;</v>
          </cell>
          <cell r="E20">
            <v>0</v>
          </cell>
          <cell r="F20">
            <v>0</v>
          </cell>
          <cell r="G20">
            <v>0</v>
          </cell>
          <cell r="H20">
            <v>0</v>
          </cell>
          <cell r="I20">
            <v>0</v>
          </cell>
          <cell r="J20">
            <v>0</v>
          </cell>
          <cell r="K20">
            <v>0</v>
          </cell>
          <cell r="L20">
            <v>0</v>
          </cell>
          <cell r="M20">
            <v>0</v>
          </cell>
        </row>
        <row r="22">
          <cell r="A22" t="str">
            <v xml:space="preserve">договор № ___ от ____</v>
          </cell>
          <cell r="B22" t="str">
            <v>тыс.руб.</v>
          </cell>
          <cell r="C22" t="str">
            <v>2</v>
          </cell>
          <cell r="D22" t="str">
            <v xml:space="preserve">&lt;Наименование работ&gt;</v>
          </cell>
          <cell r="J22">
            <v>0</v>
          </cell>
          <cell r="K22">
            <v>0</v>
          </cell>
          <cell r="L22">
            <v>0</v>
          </cell>
          <cell r="M22">
            <v>0</v>
          </cell>
        </row>
        <row r="24">
          <cell r="A24" t="str">
            <v xml:space="preserve">Прочие расходы на НИОКР</v>
          </cell>
          <cell r="B24" t="str">
            <v>тыс.руб.</v>
          </cell>
          <cell r="C24" t="str">
            <v>1</v>
          </cell>
          <cell r="D24" t="str">
            <v xml:space="preserve">Прочие расходы на НИОКР</v>
          </cell>
          <cell r="E24">
            <v>0</v>
          </cell>
          <cell r="F24">
            <v>0</v>
          </cell>
          <cell r="G24">
            <v>0</v>
          </cell>
          <cell r="H24">
            <v>0</v>
          </cell>
          <cell r="I24">
            <v>0</v>
          </cell>
          <cell r="J24">
            <v>0</v>
          </cell>
          <cell r="K24">
            <v>0</v>
          </cell>
          <cell r="L24">
            <v>0</v>
          </cell>
          <cell r="M24">
            <v>0</v>
          </cell>
        </row>
        <row r="26">
          <cell r="A26" t="str">
            <v xml:space="preserve">договор № ___ от ____</v>
          </cell>
          <cell r="B26" t="str">
            <v>тыс.руб.</v>
          </cell>
          <cell r="C26" t="str">
            <v>2</v>
          </cell>
          <cell r="D26" t="str">
            <v xml:space="preserve">Прочие расходы на НИОКР</v>
          </cell>
          <cell r="J26">
            <v>0</v>
          </cell>
          <cell r="K26">
            <v>0</v>
          </cell>
          <cell r="L26">
            <v>0</v>
          </cell>
          <cell r="M26">
            <v>0</v>
          </cell>
        </row>
        <row r="27">
          <cell r="A27" t="str">
            <v xml:space="preserve">договор № ___ от ____</v>
          </cell>
          <cell r="B27" t="str">
            <v>тыс.руб.</v>
          </cell>
          <cell r="C27" t="str">
            <v>2</v>
          </cell>
          <cell r="D27" t="str">
            <v xml:space="preserve">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 xml:space="preserve">договор № ___ от ____ (объект 1)</v>
          </cell>
          <cell r="C8" t="str">
            <v>1</v>
          </cell>
          <cell r="D8" t="str">
            <v xml:space="preserve">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 xml:space="preserve">арендная плата</v>
          </cell>
          <cell r="C9" t="str">
            <v>2</v>
          </cell>
          <cell r="D9" t="str">
            <v xml:space="preserve">договор № ___ от ____ (объект 1)</v>
          </cell>
          <cell r="E9" t="str">
            <v xml:space="preserve">Арендная плата</v>
          </cell>
          <cell r="F9" t="str">
            <v>тыс.руб.</v>
          </cell>
          <cell r="L9">
            <v>0</v>
          </cell>
          <cell r="M9">
            <v>0</v>
          </cell>
          <cell r="N9">
            <v>0</v>
          </cell>
          <cell r="O9">
            <v>0</v>
          </cell>
        </row>
        <row r="10">
          <cell r="B10" t="str">
            <v>амортизация*</v>
          </cell>
          <cell r="C10" t="str">
            <v>3</v>
          </cell>
          <cell r="D10" t="str">
            <v xml:space="preserve">договор № ___ от ____ (объект 1)</v>
          </cell>
          <cell r="E10" t="str">
            <v>Амортизация</v>
          </cell>
          <cell r="F10" t="str">
            <v>тыс.руб.</v>
          </cell>
          <cell r="L10">
            <v>0</v>
          </cell>
          <cell r="M10">
            <v>0</v>
          </cell>
          <cell r="N10">
            <v>0</v>
          </cell>
          <cell r="O10">
            <v>0</v>
          </cell>
        </row>
        <row r="11">
          <cell r="A11" t="str">
            <v>1.2</v>
          </cell>
          <cell r="B11" t="str">
            <v xml:space="preserve">договор № ___ от ____ (объект 2)</v>
          </cell>
          <cell r="C11" t="str">
            <v>1</v>
          </cell>
          <cell r="D11" t="str">
            <v xml:space="preserve">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 xml:space="preserve">арендная плата</v>
          </cell>
          <cell r="C12" t="str">
            <v>2</v>
          </cell>
          <cell r="D12" t="str">
            <v xml:space="preserve">договор № ___ от ____ (объект 2)</v>
          </cell>
          <cell r="E12" t="str">
            <v xml:space="preserve">Арендная плата</v>
          </cell>
          <cell r="F12" t="str">
            <v>тыс.руб.</v>
          </cell>
          <cell r="L12">
            <v>0</v>
          </cell>
          <cell r="M12">
            <v>0</v>
          </cell>
          <cell r="N12">
            <v>0</v>
          </cell>
          <cell r="O12">
            <v>0</v>
          </cell>
        </row>
        <row r="13">
          <cell r="B13" t="str">
            <v>амортизация*</v>
          </cell>
          <cell r="C13" t="str">
            <v>3</v>
          </cell>
          <cell r="D13" t="str">
            <v xml:space="preserve">договор № ___ от ____ (объект 2)</v>
          </cell>
          <cell r="E13" t="str">
            <v>Амортизация</v>
          </cell>
          <cell r="F13" t="str">
            <v>тыс.руб.</v>
          </cell>
          <cell r="L13">
            <v>0</v>
          </cell>
          <cell r="M13">
            <v>0</v>
          </cell>
          <cell r="N13">
            <v>0</v>
          </cell>
          <cell r="O13">
            <v>0</v>
          </cell>
        </row>
        <row r="14">
          <cell r="A14" t="str">
            <v>1.3</v>
          </cell>
          <cell r="B14" t="str">
            <v xml:space="preserve">договор № ___ от ____ (объект 3)</v>
          </cell>
          <cell r="C14" t="str">
            <v>1</v>
          </cell>
          <cell r="D14" t="str">
            <v xml:space="preserve">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 xml:space="preserve">арендная плата</v>
          </cell>
          <cell r="C15" t="str">
            <v>2</v>
          </cell>
          <cell r="D15" t="str">
            <v xml:space="preserve">договор № ___ от ____ (объект 3)</v>
          </cell>
          <cell r="E15" t="str">
            <v xml:space="preserve">Арендная плата</v>
          </cell>
          <cell r="F15" t="str">
            <v>тыс.руб.</v>
          </cell>
          <cell r="L15">
            <v>0</v>
          </cell>
          <cell r="M15">
            <v>0</v>
          </cell>
          <cell r="N15">
            <v>0</v>
          </cell>
          <cell r="O15">
            <v>0</v>
          </cell>
        </row>
        <row r="16">
          <cell r="B16" t="str">
            <v>амортизация*</v>
          </cell>
          <cell r="C16" t="str">
            <v>3</v>
          </cell>
          <cell r="D16" t="str">
            <v xml:space="preserve">договор № ___ от ____ (объект 3)</v>
          </cell>
          <cell r="E16" t="str">
            <v>Амортизация</v>
          </cell>
          <cell r="F16" t="str">
            <v>тыс.руб.</v>
          </cell>
          <cell r="L16">
            <v>0</v>
          </cell>
          <cell r="M16">
            <v>0</v>
          </cell>
          <cell r="N16">
            <v>0</v>
          </cell>
          <cell r="O16">
            <v>0</v>
          </cell>
        </row>
        <row r="17">
          <cell r="A17" t="str">
            <v>1.4</v>
          </cell>
          <cell r="B17" t="str">
            <v xml:space="preserve">договор № ___ от ____ (объект 2)</v>
          </cell>
          <cell r="C17" t="str">
            <v>1</v>
          </cell>
          <cell r="D17" t="str">
            <v xml:space="preserve">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 xml:space="preserve">арендная плата</v>
          </cell>
          <cell r="C18" t="str">
            <v>2</v>
          </cell>
          <cell r="D18" t="str">
            <v xml:space="preserve">договор № ___ от ____ (объект 2)</v>
          </cell>
          <cell r="E18" t="str">
            <v xml:space="preserve">Арендная плата</v>
          </cell>
          <cell r="F18" t="str">
            <v>тыс.руб.</v>
          </cell>
          <cell r="L18">
            <v>0</v>
          </cell>
          <cell r="M18">
            <v>0</v>
          </cell>
          <cell r="N18">
            <v>0</v>
          </cell>
          <cell r="O18">
            <v>0</v>
          </cell>
        </row>
        <row r="19">
          <cell r="B19" t="str">
            <v>амортизация*</v>
          </cell>
          <cell r="C19" t="str">
            <v>3</v>
          </cell>
          <cell r="D19" t="str">
            <v xml:space="preserve">договор № ___ от ____ (объект 2)</v>
          </cell>
          <cell r="E19" t="str">
            <v>Амортизация</v>
          </cell>
          <cell r="F19" t="str">
            <v>тыс.руб.</v>
          </cell>
          <cell r="L19">
            <v>0</v>
          </cell>
          <cell r="M19">
            <v>0</v>
          </cell>
          <cell r="N19">
            <v>0</v>
          </cell>
          <cell r="O19">
            <v>0</v>
          </cell>
        </row>
        <row r="20">
          <cell r="A20" t="str">
            <v>1.5</v>
          </cell>
          <cell r="B20" t="str">
            <v xml:space="preserve">договор № ___ от ____ (объект 2)</v>
          </cell>
          <cell r="C20" t="str">
            <v>1</v>
          </cell>
          <cell r="D20" t="str">
            <v xml:space="preserve">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 xml:space="preserve">арендная плата</v>
          </cell>
          <cell r="C21" t="str">
            <v>2</v>
          </cell>
          <cell r="D21" t="str">
            <v xml:space="preserve">договор № ___ от ____ (объект 2)</v>
          </cell>
          <cell r="E21" t="str">
            <v xml:space="preserve">Арендная плата</v>
          </cell>
          <cell r="F21" t="str">
            <v>тыс.руб.</v>
          </cell>
          <cell r="L21">
            <v>0</v>
          </cell>
          <cell r="M21">
            <v>0</v>
          </cell>
          <cell r="N21">
            <v>0</v>
          </cell>
          <cell r="O21">
            <v>0</v>
          </cell>
        </row>
        <row r="22">
          <cell r="B22" t="str">
            <v>амортизация*</v>
          </cell>
          <cell r="C22" t="str">
            <v>3</v>
          </cell>
          <cell r="D22" t="str">
            <v xml:space="preserve">договор № ___ от ____ (объект 2)</v>
          </cell>
          <cell r="E22" t="str">
            <v>Амортизация</v>
          </cell>
          <cell r="F22" t="str">
            <v>тыс.руб.</v>
          </cell>
          <cell r="L22">
            <v>0</v>
          </cell>
          <cell r="M22">
            <v>0</v>
          </cell>
          <cell r="N22">
            <v>0</v>
          </cell>
          <cell r="O22">
            <v>0</v>
          </cell>
        </row>
        <row r="23">
          <cell r="A23" t="str">
            <v>1.6</v>
          </cell>
          <cell r="B23" t="str">
            <v xml:space="preserve">договор № ___ от ____ (объект 2)</v>
          </cell>
          <cell r="C23" t="str">
            <v>1</v>
          </cell>
          <cell r="D23" t="str">
            <v xml:space="preserve">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 xml:space="preserve">арендная плата</v>
          </cell>
          <cell r="C24" t="str">
            <v>2</v>
          </cell>
          <cell r="D24" t="str">
            <v xml:space="preserve">договор № ___ от ____ (объект 2)</v>
          </cell>
          <cell r="E24" t="str">
            <v xml:space="preserve">Арендная плата</v>
          </cell>
          <cell r="F24" t="str">
            <v>тыс.руб.</v>
          </cell>
          <cell r="L24">
            <v>0</v>
          </cell>
          <cell r="M24">
            <v>0</v>
          </cell>
          <cell r="N24">
            <v>0</v>
          </cell>
          <cell r="O24">
            <v>0</v>
          </cell>
        </row>
        <row r="25">
          <cell r="B25" t="str">
            <v>амортизация*</v>
          </cell>
          <cell r="C25" t="str">
            <v>3</v>
          </cell>
          <cell r="D25" t="str">
            <v xml:space="preserve">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 xml:space="preserve">договор № ___ от ____ (объект 1)</v>
          </cell>
          <cell r="C29" t="str">
            <v>1</v>
          </cell>
          <cell r="D29" t="str">
            <v xml:space="preserve">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 xml:space="preserve">арендная плата</v>
          </cell>
          <cell r="C30" t="str">
            <v>2</v>
          </cell>
          <cell r="D30" t="str">
            <v xml:space="preserve">договор № ___ от ____ (объект 1)</v>
          </cell>
          <cell r="E30" t="str">
            <v xml:space="preserve">Арендная плата</v>
          </cell>
          <cell r="F30" t="str">
            <v>тыс.руб.</v>
          </cell>
          <cell r="L30">
            <v>0</v>
          </cell>
          <cell r="M30">
            <v>0</v>
          </cell>
          <cell r="N30">
            <v>0</v>
          </cell>
          <cell r="O30">
            <v>0</v>
          </cell>
        </row>
        <row r="31">
          <cell r="B31" t="str">
            <v>амортизация*</v>
          </cell>
          <cell r="C31" t="str">
            <v>3</v>
          </cell>
          <cell r="D31" t="str">
            <v xml:space="preserve">договор № ___ от ____ (объект 1)</v>
          </cell>
          <cell r="E31" t="str">
            <v>Амортизация</v>
          </cell>
          <cell r="F31" t="str">
            <v>тыс.руб.</v>
          </cell>
          <cell r="L31">
            <v>0</v>
          </cell>
          <cell r="M31">
            <v>0</v>
          </cell>
          <cell r="N31">
            <v>0</v>
          </cell>
          <cell r="O31">
            <v>0</v>
          </cell>
        </row>
        <row r="32">
          <cell r="A32" t="str">
            <v>2.2</v>
          </cell>
          <cell r="B32" t="str">
            <v xml:space="preserve">договор № ___ от ____ (объект 2)</v>
          </cell>
          <cell r="C32" t="str">
            <v>1</v>
          </cell>
          <cell r="D32" t="str">
            <v xml:space="preserve">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 xml:space="preserve">арендная плата</v>
          </cell>
          <cell r="C33" t="str">
            <v>2</v>
          </cell>
          <cell r="D33" t="str">
            <v xml:space="preserve">договор № ___ от ____ (объект 2)</v>
          </cell>
          <cell r="E33" t="str">
            <v xml:space="preserve">Арендная плата</v>
          </cell>
          <cell r="F33" t="str">
            <v>тыс.руб.</v>
          </cell>
          <cell r="L33">
            <v>0</v>
          </cell>
          <cell r="M33">
            <v>0</v>
          </cell>
          <cell r="N33">
            <v>0</v>
          </cell>
          <cell r="O33">
            <v>0</v>
          </cell>
        </row>
        <row r="34">
          <cell r="B34" t="str">
            <v>амортизация*</v>
          </cell>
          <cell r="C34" t="str">
            <v>3</v>
          </cell>
          <cell r="D34" t="str">
            <v xml:space="preserve">договор № ___ от ____ (объект 2)</v>
          </cell>
          <cell r="E34" t="str">
            <v>Амортизация</v>
          </cell>
          <cell r="F34" t="str">
            <v>тыс.руб.</v>
          </cell>
          <cell r="L34">
            <v>0</v>
          </cell>
          <cell r="M34">
            <v>0</v>
          </cell>
          <cell r="N34">
            <v>0</v>
          </cell>
          <cell r="O34">
            <v>0</v>
          </cell>
        </row>
        <row r="35">
          <cell r="A35" t="str">
            <v>2.3</v>
          </cell>
          <cell r="B35" t="str">
            <v xml:space="preserve">договор № ___ от ____ (объект 3)</v>
          </cell>
          <cell r="C35" t="str">
            <v>1</v>
          </cell>
          <cell r="D35" t="str">
            <v xml:space="preserve">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 xml:space="preserve">арендная плата</v>
          </cell>
          <cell r="C36" t="str">
            <v>2</v>
          </cell>
          <cell r="D36" t="str">
            <v xml:space="preserve">договор № ___ от ____ (объект 3)</v>
          </cell>
          <cell r="E36" t="str">
            <v xml:space="preserve">Арендная плата</v>
          </cell>
          <cell r="F36" t="str">
            <v>тыс.руб.</v>
          </cell>
          <cell r="L36">
            <v>0</v>
          </cell>
          <cell r="M36">
            <v>0</v>
          </cell>
          <cell r="N36">
            <v>0</v>
          </cell>
          <cell r="O36">
            <v>0</v>
          </cell>
        </row>
        <row r="37">
          <cell r="B37" t="str">
            <v>амортизация*</v>
          </cell>
          <cell r="C37" t="str">
            <v>3</v>
          </cell>
          <cell r="D37" t="str">
            <v xml:space="preserve">договор № ___ от ____ (объект 3)</v>
          </cell>
          <cell r="E37" t="str">
            <v>Амортизация</v>
          </cell>
          <cell r="F37" t="str">
            <v>тыс.руб.</v>
          </cell>
          <cell r="L37">
            <v>0</v>
          </cell>
          <cell r="M37">
            <v>0</v>
          </cell>
          <cell r="N37">
            <v>0</v>
          </cell>
          <cell r="O37">
            <v>0</v>
          </cell>
        </row>
        <row r="38">
          <cell r="A38" t="str">
            <v>2.4</v>
          </cell>
          <cell r="B38" t="str">
            <v xml:space="preserve">договор № ___ от ____ (объект 2)</v>
          </cell>
          <cell r="C38" t="str">
            <v>1</v>
          </cell>
          <cell r="D38" t="str">
            <v xml:space="preserve">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 xml:space="preserve">арендная плата</v>
          </cell>
          <cell r="C39" t="str">
            <v>2</v>
          </cell>
          <cell r="D39" t="str">
            <v xml:space="preserve">договор № ___ от ____ (объект 2)</v>
          </cell>
          <cell r="E39" t="str">
            <v xml:space="preserve">Арендная плата</v>
          </cell>
          <cell r="F39" t="str">
            <v>тыс.руб.</v>
          </cell>
          <cell r="L39">
            <v>0</v>
          </cell>
          <cell r="M39">
            <v>0</v>
          </cell>
          <cell r="N39">
            <v>0</v>
          </cell>
          <cell r="O39">
            <v>0</v>
          </cell>
        </row>
        <row r="40">
          <cell r="B40" t="str">
            <v>амортизация*</v>
          </cell>
          <cell r="C40" t="str">
            <v>3</v>
          </cell>
          <cell r="D40" t="str">
            <v xml:space="preserve">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 xml:space="preserve">&lt;Статья затрат 1&gt;</v>
          </cell>
          <cell r="B6" t="str">
            <v>тыс.руб.</v>
          </cell>
          <cell r="C6" t="str">
            <v>1</v>
          </cell>
          <cell r="D6" t="str">
            <v xml:space="preserve">&lt;Статья затрат 1&gt;</v>
          </cell>
          <cell r="E6">
            <v>0</v>
          </cell>
          <cell r="F6">
            <v>0</v>
          </cell>
          <cell r="G6">
            <v>0</v>
          </cell>
          <cell r="H6">
            <v>0</v>
          </cell>
          <cell r="I6">
            <v>0</v>
          </cell>
          <cell r="J6">
            <v>0</v>
          </cell>
          <cell r="K6">
            <v>0</v>
          </cell>
          <cell r="L6">
            <v>0</v>
          </cell>
          <cell r="M6">
            <v>0</v>
          </cell>
        </row>
        <row r="8">
          <cell r="A8" t="str">
            <v xml:space="preserve">договор № ___ от ____</v>
          </cell>
          <cell r="B8" t="str">
            <v>тыс.руб.</v>
          </cell>
          <cell r="C8" t="str">
            <v>2</v>
          </cell>
          <cell r="D8" t="str">
            <v xml:space="preserve">&lt;Статья затрат 1&gt;</v>
          </cell>
          <cell r="J8">
            <v>0</v>
          </cell>
          <cell r="K8">
            <v>0</v>
          </cell>
          <cell r="L8">
            <v>0</v>
          </cell>
          <cell r="M8">
            <v>0</v>
          </cell>
        </row>
        <row r="9">
          <cell r="A9" t="str">
            <v xml:space="preserve">договор № ___ от ____</v>
          </cell>
          <cell r="B9" t="str">
            <v>тыс.руб.</v>
          </cell>
          <cell r="C9" t="str">
            <v>2</v>
          </cell>
          <cell r="D9" t="str">
            <v xml:space="preserve">&lt;Статья затрат 1&gt;</v>
          </cell>
          <cell r="J9">
            <v>0</v>
          </cell>
          <cell r="K9">
            <v>0</v>
          </cell>
          <cell r="L9">
            <v>0</v>
          </cell>
          <cell r="M9">
            <v>0</v>
          </cell>
        </row>
        <row r="11">
          <cell r="A11" t="str">
            <v xml:space="preserve">&lt;Статья затрат 2&gt;</v>
          </cell>
          <cell r="B11" t="str">
            <v>тыс.руб.</v>
          </cell>
          <cell r="C11" t="str">
            <v>1</v>
          </cell>
          <cell r="D11" t="str">
            <v xml:space="preserve">&lt;Статья затрат 2&gt;</v>
          </cell>
          <cell r="E11">
            <v>0</v>
          </cell>
          <cell r="F11">
            <v>0</v>
          </cell>
          <cell r="G11">
            <v>0</v>
          </cell>
          <cell r="H11">
            <v>0</v>
          </cell>
          <cell r="I11">
            <v>0</v>
          </cell>
          <cell r="J11">
            <v>0</v>
          </cell>
          <cell r="K11">
            <v>0</v>
          </cell>
          <cell r="L11">
            <v>0</v>
          </cell>
          <cell r="M11">
            <v>0</v>
          </cell>
        </row>
        <row r="13">
          <cell r="A13" t="str">
            <v xml:space="preserve">договор № ___ от ____</v>
          </cell>
          <cell r="B13" t="str">
            <v>тыс.руб.</v>
          </cell>
          <cell r="C13" t="str">
            <v>2</v>
          </cell>
          <cell r="D13" t="str">
            <v xml:space="preserve">&lt;Статья затрат 2&gt;</v>
          </cell>
          <cell r="J13">
            <v>0</v>
          </cell>
          <cell r="K13">
            <v>0</v>
          </cell>
          <cell r="L13">
            <v>0</v>
          </cell>
          <cell r="M13">
            <v>0</v>
          </cell>
        </row>
        <row r="14">
          <cell r="A14" t="str">
            <v xml:space="preserve">договор № ___ от ____</v>
          </cell>
          <cell r="B14" t="str">
            <v>тыс.руб.</v>
          </cell>
          <cell r="C14" t="str">
            <v>2</v>
          </cell>
          <cell r="D14" t="str">
            <v xml:space="preserve">&lt;Статья затрат 2&gt;</v>
          </cell>
          <cell r="J14">
            <v>0</v>
          </cell>
          <cell r="K14">
            <v>0</v>
          </cell>
          <cell r="L14">
            <v>0</v>
          </cell>
          <cell r="M14">
            <v>0</v>
          </cell>
        </row>
        <row r="16">
          <cell r="A16" t="str">
            <v xml:space="preserve">&lt;Статья затрат&gt;</v>
          </cell>
          <cell r="B16" t="str">
            <v>тыс.руб.</v>
          </cell>
          <cell r="C16" t="str">
            <v>1</v>
          </cell>
          <cell r="D16" t="str">
            <v xml:space="preserve">&lt;Статья затрат&gt;</v>
          </cell>
          <cell r="E16">
            <v>0</v>
          </cell>
          <cell r="F16">
            <v>0</v>
          </cell>
          <cell r="G16">
            <v>0</v>
          </cell>
          <cell r="H16">
            <v>0</v>
          </cell>
          <cell r="I16">
            <v>0</v>
          </cell>
          <cell r="J16">
            <v>0</v>
          </cell>
          <cell r="K16">
            <v>0</v>
          </cell>
          <cell r="L16">
            <v>0</v>
          </cell>
          <cell r="M16">
            <v>0</v>
          </cell>
        </row>
        <row r="18">
          <cell r="A18" t="str">
            <v xml:space="preserve">договор № ___ от ____</v>
          </cell>
          <cell r="B18" t="str">
            <v>тыс.руб.</v>
          </cell>
          <cell r="C18" t="str">
            <v>2</v>
          </cell>
          <cell r="D18" t="str">
            <v xml:space="preserve">&lt;Статья затрат&gt;</v>
          </cell>
          <cell r="J18">
            <v>0</v>
          </cell>
          <cell r="K18">
            <v>0</v>
          </cell>
          <cell r="L18">
            <v>0</v>
          </cell>
          <cell r="M18">
            <v>0</v>
          </cell>
        </row>
        <row r="20">
          <cell r="A20" t="str">
            <v xml:space="preserve">Иные прочие расходы</v>
          </cell>
          <cell r="B20" t="str">
            <v>тыс.руб.</v>
          </cell>
          <cell r="C20" t="str">
            <v>1</v>
          </cell>
          <cell r="D20" t="str">
            <v xml:space="preserve">Иные прочие расходы</v>
          </cell>
          <cell r="E20">
            <v>0</v>
          </cell>
          <cell r="F20">
            <v>0</v>
          </cell>
          <cell r="G20">
            <v>0</v>
          </cell>
          <cell r="H20">
            <v>0</v>
          </cell>
          <cell r="I20">
            <v>0</v>
          </cell>
          <cell r="J20">
            <v>0</v>
          </cell>
          <cell r="K20">
            <v>0</v>
          </cell>
          <cell r="L20">
            <v>0</v>
          </cell>
          <cell r="M20">
            <v>0</v>
          </cell>
        </row>
        <row r="22">
          <cell r="A22" t="str">
            <v xml:space="preserve">договор № ___ от ____</v>
          </cell>
          <cell r="B22" t="str">
            <v>тыс.руб.</v>
          </cell>
          <cell r="C22" t="str">
            <v>2</v>
          </cell>
          <cell r="D22" t="str">
            <v xml:space="preserve">Иные прочие расходы</v>
          </cell>
          <cell r="J22">
            <v>0</v>
          </cell>
          <cell r="K22">
            <v>0</v>
          </cell>
          <cell r="L22">
            <v>0</v>
          </cell>
          <cell r="M22">
            <v>0</v>
          </cell>
        </row>
        <row r="23">
          <cell r="A23" t="str">
            <v xml:space="preserve">договор № ___ от ____</v>
          </cell>
          <cell r="B23" t="str">
            <v>тыс.руб.</v>
          </cell>
          <cell r="C23" t="str">
            <v>2</v>
          </cell>
          <cell r="D23" t="str">
            <v xml:space="preserve">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 xml:space="preserve">договор № ___ от ____</v>
          </cell>
          <cell r="I8">
            <v>0</v>
          </cell>
          <cell r="J8">
            <v>0</v>
          </cell>
          <cell r="K8">
            <v>0</v>
          </cell>
          <cell r="L8">
            <v>0</v>
          </cell>
        </row>
        <row r="9">
          <cell r="B9" t="str">
            <v xml:space="preserve">договор № ___ от ____</v>
          </cell>
          <cell r="I9">
            <v>0</v>
          </cell>
          <cell r="J9">
            <v>0</v>
          </cell>
          <cell r="K9">
            <v>0</v>
          </cell>
          <cell r="L9">
            <v>0</v>
          </cell>
        </row>
        <row r="10">
          <cell r="B10" t="str">
            <v xml:space="preserve">договор № ___ от ____</v>
          </cell>
          <cell r="I10">
            <v>0</v>
          </cell>
          <cell r="J10">
            <v>0</v>
          </cell>
          <cell r="K10">
            <v>0</v>
          </cell>
          <cell r="L10">
            <v>0</v>
          </cell>
        </row>
        <row r="11">
          <cell r="B11" t="str">
            <v xml:space="preserve">договор № ___ от ____</v>
          </cell>
          <cell r="I11">
            <v>0</v>
          </cell>
          <cell r="J11">
            <v>0</v>
          </cell>
          <cell r="K11">
            <v>0</v>
          </cell>
          <cell r="L11">
            <v>0</v>
          </cell>
        </row>
        <row r="12">
          <cell r="B12" t="str">
            <v xml:space="preserve">договор № ___ от ____</v>
          </cell>
          <cell r="I12">
            <v>0</v>
          </cell>
          <cell r="J12">
            <v>0</v>
          </cell>
          <cell r="K12">
            <v>0</v>
          </cell>
          <cell r="L12">
            <v>0</v>
          </cell>
        </row>
        <row r="13">
          <cell r="B13" t="str">
            <v xml:space="preserve">договор № ___ от ____</v>
          </cell>
          <cell r="I13">
            <v>0</v>
          </cell>
          <cell r="J13">
            <v>0</v>
          </cell>
          <cell r="K13">
            <v>0</v>
          </cell>
          <cell r="L13">
            <v>0</v>
          </cell>
        </row>
        <row r="14">
          <cell r="B14" t="str">
            <v xml:space="preserve">договор № ___ от ____</v>
          </cell>
          <cell r="I14">
            <v>0</v>
          </cell>
          <cell r="J14">
            <v>0</v>
          </cell>
          <cell r="K14">
            <v>0</v>
          </cell>
          <cell r="L14">
            <v>0</v>
          </cell>
        </row>
        <row r="15">
          <cell r="B15" t="str">
            <v xml:space="preserve">договор № ___ от ____</v>
          </cell>
          <cell r="I15">
            <v>0</v>
          </cell>
          <cell r="J15">
            <v>0</v>
          </cell>
          <cell r="K15">
            <v>0</v>
          </cell>
          <cell r="L15">
            <v>0</v>
          </cell>
        </row>
        <row r="16">
          <cell r="B16" t="str">
            <v xml:space="preserve">договор № ___ от ____</v>
          </cell>
          <cell r="I16">
            <v>0</v>
          </cell>
          <cell r="J16">
            <v>0</v>
          </cell>
          <cell r="K16">
            <v>0</v>
          </cell>
          <cell r="L16">
            <v>0</v>
          </cell>
        </row>
        <row r="17">
          <cell r="B17" t="str">
            <v xml:space="preserve">договор № ___ от ____</v>
          </cell>
          <cell r="I17">
            <v>0</v>
          </cell>
          <cell r="J17">
            <v>0</v>
          </cell>
          <cell r="K17">
            <v>0</v>
          </cell>
          <cell r="L17">
            <v>0</v>
          </cell>
        </row>
        <row r="18">
          <cell r="B18" t="str">
            <v xml:space="preserve">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 xml:space="preserve">договор № ___ от ____</v>
          </cell>
          <cell r="I27">
            <v>0</v>
          </cell>
          <cell r="J27">
            <v>0</v>
          </cell>
          <cell r="K27">
            <v>0</v>
          </cell>
          <cell r="L27">
            <v>0</v>
          </cell>
        </row>
        <row r="28">
          <cell r="B28" t="str">
            <v xml:space="preserve">договор № ___ от ____</v>
          </cell>
          <cell r="I28">
            <v>0</v>
          </cell>
          <cell r="J28">
            <v>0</v>
          </cell>
          <cell r="K28">
            <v>0</v>
          </cell>
          <cell r="L28">
            <v>0</v>
          </cell>
        </row>
        <row r="29">
          <cell r="B29" t="str">
            <v xml:space="preserve">договор № ___ от ____</v>
          </cell>
          <cell r="I29">
            <v>0</v>
          </cell>
          <cell r="J29">
            <v>0</v>
          </cell>
          <cell r="K29">
            <v>0</v>
          </cell>
          <cell r="L29">
            <v>0</v>
          </cell>
        </row>
        <row r="30">
          <cell r="B30" t="str">
            <v xml:space="preserve">договор № ___ от ____</v>
          </cell>
          <cell r="I30">
            <v>0</v>
          </cell>
          <cell r="J30">
            <v>0</v>
          </cell>
          <cell r="K30">
            <v>0</v>
          </cell>
          <cell r="L30">
            <v>0</v>
          </cell>
        </row>
        <row r="31">
          <cell r="B31" t="str">
            <v xml:space="preserve">договор № ___ от ____</v>
          </cell>
          <cell r="I31">
            <v>0</v>
          </cell>
          <cell r="J31">
            <v>0</v>
          </cell>
          <cell r="K31">
            <v>0</v>
          </cell>
          <cell r="L31">
            <v>0</v>
          </cell>
        </row>
        <row r="32">
          <cell r="B32" t="str">
            <v xml:space="preserve">договор № ___ от ____</v>
          </cell>
          <cell r="I32">
            <v>0</v>
          </cell>
          <cell r="J32">
            <v>0</v>
          </cell>
          <cell r="K32">
            <v>0</v>
          </cell>
          <cell r="L32">
            <v>0</v>
          </cell>
        </row>
        <row r="33">
          <cell r="B33" t="str">
            <v xml:space="preserve">договор № ___ от ____</v>
          </cell>
          <cell r="I33">
            <v>0</v>
          </cell>
          <cell r="J33">
            <v>0</v>
          </cell>
          <cell r="K33">
            <v>0</v>
          </cell>
          <cell r="L33">
            <v>0</v>
          </cell>
        </row>
        <row r="34">
          <cell r="B34" t="str">
            <v xml:space="preserve">договор № ___ от ____</v>
          </cell>
          <cell r="I34">
            <v>0</v>
          </cell>
          <cell r="J34">
            <v>0</v>
          </cell>
          <cell r="K34">
            <v>0</v>
          </cell>
          <cell r="L34">
            <v>0</v>
          </cell>
        </row>
        <row r="35">
          <cell r="B35" t="str">
            <v xml:space="preserve">договор № ___ от ____</v>
          </cell>
          <cell r="I35">
            <v>0</v>
          </cell>
          <cell r="J35">
            <v>0</v>
          </cell>
          <cell r="K35">
            <v>0</v>
          </cell>
          <cell r="L35">
            <v>0</v>
          </cell>
        </row>
        <row r="36">
          <cell r="B36" t="str">
            <v xml:space="preserve">договор № ___ от ____</v>
          </cell>
          <cell r="I36">
            <v>0</v>
          </cell>
          <cell r="J36">
            <v>0</v>
          </cell>
          <cell r="K36">
            <v>0</v>
          </cell>
          <cell r="L36">
            <v>0</v>
          </cell>
        </row>
        <row r="37">
          <cell r="B37" t="str">
            <v xml:space="preserve">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 xml:space="preserve">Сумма кредита</v>
          </cell>
          <cell r="J5" t="str">
            <v xml:space="preserve">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 xml:space="preserve">тыс. руб.</v>
          </cell>
        </row>
        <row r="27">
          <cell r="E27" t="str">
            <v xml:space="preserve">Сумма кредита</v>
          </cell>
          <cell r="J27" t="str">
            <v xml:space="preserve">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 xml:space="preserve">&lt;Статья расходов 1&gt;</v>
          </cell>
          <cell r="C7" t="str">
            <v>1</v>
          </cell>
          <cell r="D7" t="str">
            <v xml:space="preserve">&lt;Статья расходов 1&gt;</v>
          </cell>
          <cell r="F7" t="str">
            <v>тыс.руб.</v>
          </cell>
          <cell r="G7">
            <v>0</v>
          </cell>
          <cell r="H7">
            <v>0</v>
          </cell>
          <cell r="I7">
            <v>0</v>
          </cell>
          <cell r="J7">
            <v>0</v>
          </cell>
          <cell r="K7">
            <v>0</v>
          </cell>
          <cell r="L7">
            <v>0</v>
          </cell>
          <cell r="M7">
            <v>0</v>
          </cell>
          <cell r="N7">
            <v>0</v>
          </cell>
          <cell r="O7">
            <v>0</v>
          </cell>
        </row>
        <row r="9">
          <cell r="B9" t="str">
            <v xml:space="preserve">договор № ___ от ____</v>
          </cell>
          <cell r="C9" t="str">
            <v>1.1</v>
          </cell>
          <cell r="D9" t="str">
            <v xml:space="preserve">&lt;Статья расходов 1&gt;</v>
          </cell>
          <cell r="E9" t="str">
            <v xml:space="preserve">договор № ___ от ____</v>
          </cell>
          <cell r="F9" t="str">
            <v xml:space="preserve">тыс. руб. </v>
          </cell>
          <cell r="L9">
            <v>0</v>
          </cell>
          <cell r="M9">
            <v>0</v>
          </cell>
          <cell r="N9">
            <v>0</v>
          </cell>
          <cell r="O9">
            <v>0</v>
          </cell>
        </row>
        <row r="10">
          <cell r="B10" t="str">
            <v xml:space="preserve">договор № ___ от ____</v>
          </cell>
          <cell r="C10" t="str">
            <v>1.1</v>
          </cell>
          <cell r="D10" t="str">
            <v xml:space="preserve">&lt;Статья расходов 1&gt;</v>
          </cell>
          <cell r="E10" t="str">
            <v xml:space="preserve">договор № ___ от ____</v>
          </cell>
          <cell r="F10" t="str">
            <v xml:space="preserve">тыс. руб. </v>
          </cell>
          <cell r="L10">
            <v>0</v>
          </cell>
          <cell r="M10">
            <v>0</v>
          </cell>
          <cell r="N10">
            <v>0</v>
          </cell>
          <cell r="O10">
            <v>0</v>
          </cell>
        </row>
        <row r="12">
          <cell r="A12" t="str">
            <v xml:space="preserve"> - </v>
          </cell>
          <cell r="B12" t="str">
            <v xml:space="preserve">&lt;Статья расходов 2&gt;</v>
          </cell>
          <cell r="C12" t="str">
            <v>1</v>
          </cell>
          <cell r="D12" t="str">
            <v xml:space="preserve">&lt;Статья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 xml:space="preserve">договор № ___ от ____</v>
          </cell>
          <cell r="C14" t="str">
            <v>1.1</v>
          </cell>
          <cell r="D14" t="str">
            <v xml:space="preserve">&lt;Статья расходов 2&gt;</v>
          </cell>
          <cell r="E14" t="str">
            <v xml:space="preserve">договор № ___ от ____</v>
          </cell>
          <cell r="F14" t="str">
            <v xml:space="preserve">тыс. руб. </v>
          </cell>
          <cell r="L14">
            <v>0</v>
          </cell>
          <cell r="M14">
            <v>0</v>
          </cell>
          <cell r="N14">
            <v>0</v>
          </cell>
          <cell r="O14">
            <v>0</v>
          </cell>
        </row>
        <row r="15">
          <cell r="B15" t="str">
            <v xml:space="preserve">договор № ___ от ____</v>
          </cell>
          <cell r="C15" t="str">
            <v>1.1</v>
          </cell>
          <cell r="D15" t="str">
            <v xml:space="preserve">&lt;Статья расходов 2&gt;</v>
          </cell>
          <cell r="E15" t="str">
            <v xml:space="preserve">договор № ___ от ____</v>
          </cell>
          <cell r="F15" t="str">
            <v xml:space="preserve">тыс. руб. </v>
          </cell>
          <cell r="L15">
            <v>0</v>
          </cell>
          <cell r="M15">
            <v>0</v>
          </cell>
          <cell r="N15">
            <v>0</v>
          </cell>
          <cell r="O15">
            <v>0</v>
          </cell>
        </row>
        <row r="17">
          <cell r="A17" t="str">
            <v xml:space="preserve"> - </v>
          </cell>
          <cell r="B17" t="str">
            <v xml:space="preserve">&lt;Статья расходов 3&gt;</v>
          </cell>
          <cell r="C17" t="str">
            <v>1</v>
          </cell>
          <cell r="D17" t="str">
            <v xml:space="preserve">&lt;Статья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 xml:space="preserve">договор № ___ от ____</v>
          </cell>
          <cell r="C19" t="str">
            <v>1.1</v>
          </cell>
          <cell r="D19" t="str">
            <v xml:space="preserve">&lt;Статья расходов 3&gt;</v>
          </cell>
          <cell r="E19" t="str">
            <v xml:space="preserve">договор № ___ от ____</v>
          </cell>
          <cell r="F19" t="str">
            <v xml:space="preserve">тыс. руб. </v>
          </cell>
          <cell r="L19">
            <v>0</v>
          </cell>
          <cell r="M19">
            <v>0</v>
          </cell>
          <cell r="N19">
            <v>0</v>
          </cell>
          <cell r="O19">
            <v>0</v>
          </cell>
        </row>
        <row r="20">
          <cell r="B20" t="str">
            <v xml:space="preserve">договор № ___ от ____</v>
          </cell>
          <cell r="C20" t="str">
            <v>1.1</v>
          </cell>
          <cell r="D20" t="str">
            <v xml:space="preserve">&lt;Статья расходов 3&gt;</v>
          </cell>
          <cell r="E20" t="str">
            <v xml:space="preserve">договор № ___ от ____</v>
          </cell>
          <cell r="F20" t="str">
            <v xml:space="preserve">тыс. руб. </v>
          </cell>
          <cell r="L20">
            <v>0</v>
          </cell>
          <cell r="M20">
            <v>0</v>
          </cell>
          <cell r="N20">
            <v>0</v>
          </cell>
          <cell r="O20">
            <v>0</v>
          </cell>
        </row>
        <row r="22">
          <cell r="A22" t="str">
            <v xml:space="preserve"> - </v>
          </cell>
          <cell r="B22" t="str">
            <v xml:space="preserve">&lt;Статья расходов&gt;</v>
          </cell>
          <cell r="C22" t="str">
            <v>1</v>
          </cell>
          <cell r="D22" t="str">
            <v xml:space="preserve">&lt;Статья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 xml:space="preserve">договор № ___ от ____</v>
          </cell>
          <cell r="C24" t="str">
            <v>1.1</v>
          </cell>
          <cell r="D24" t="str">
            <v xml:space="preserve">&lt;Статья расходов&gt;</v>
          </cell>
          <cell r="E24" t="str">
            <v xml:space="preserve">договор № ___ от ____</v>
          </cell>
          <cell r="F24" t="str">
            <v xml:space="preserve">тыс. руб. </v>
          </cell>
          <cell r="L24">
            <v>0</v>
          </cell>
          <cell r="M24">
            <v>0</v>
          </cell>
          <cell r="N24">
            <v>0</v>
          </cell>
          <cell r="O24">
            <v>0</v>
          </cell>
        </row>
        <row r="26">
          <cell r="B26" t="str">
            <v xml:space="preserve">Выкуп земельных площадей</v>
          </cell>
          <cell r="C26" t="str">
            <v>1</v>
          </cell>
          <cell r="D26" t="str">
            <v xml:space="preserve">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 xml:space="preserve">договор № ___ от ____</v>
          </cell>
          <cell r="C29" t="str">
            <v>1.1</v>
          </cell>
          <cell r="D29" t="str">
            <v xml:space="preserve">Выкуп земельных площадей</v>
          </cell>
          <cell r="E29" t="str">
            <v xml:space="preserve">договор № ___ от ____</v>
          </cell>
          <cell r="F29" t="str">
            <v>тыс.руб.</v>
          </cell>
          <cell r="L29">
            <v>0</v>
          </cell>
          <cell r="M29">
            <v>0</v>
          </cell>
          <cell r="N29">
            <v>0</v>
          </cell>
          <cell r="O29">
            <v>0</v>
          </cell>
        </row>
        <row r="30">
          <cell r="B30" t="str">
            <v xml:space="preserve"> - площадь</v>
          </cell>
          <cell r="C30" t="str">
            <v>1.2</v>
          </cell>
          <cell r="D30" t="str">
            <v xml:space="preserve">Выкуп земельных площадей</v>
          </cell>
          <cell r="E30" t="str">
            <v xml:space="preserve">договор № ___ от ____</v>
          </cell>
          <cell r="F30" t="str">
            <v>га</v>
          </cell>
          <cell r="L30">
            <v>0</v>
          </cell>
          <cell r="M30">
            <v>0</v>
          </cell>
          <cell r="N30">
            <v>0</v>
          </cell>
          <cell r="O30">
            <v>0</v>
          </cell>
        </row>
        <row r="31">
          <cell r="B31" t="str">
            <v xml:space="preserve">договор № ___ от ____</v>
          </cell>
          <cell r="C31" t="str">
            <v>1.1</v>
          </cell>
          <cell r="D31" t="str">
            <v xml:space="preserve">Выкуп земельных площадей</v>
          </cell>
          <cell r="E31" t="str">
            <v xml:space="preserve">договор № ___ от ____</v>
          </cell>
          <cell r="F31" t="str">
            <v>тыс.руб.</v>
          </cell>
          <cell r="L31">
            <v>0</v>
          </cell>
          <cell r="M31">
            <v>0</v>
          </cell>
          <cell r="N31">
            <v>0</v>
          </cell>
          <cell r="O31">
            <v>0</v>
          </cell>
        </row>
        <row r="32">
          <cell r="B32" t="str">
            <v xml:space="preserve"> - площадь</v>
          </cell>
          <cell r="C32" t="str">
            <v>1.2</v>
          </cell>
          <cell r="D32" t="str">
            <v xml:space="preserve">Выкуп земельных площадей</v>
          </cell>
          <cell r="E32" t="str">
            <v xml:space="preserve">договор № ___ от ____</v>
          </cell>
          <cell r="F32" t="str">
            <v>га</v>
          </cell>
          <cell r="L32">
            <v>0</v>
          </cell>
          <cell r="M32">
            <v>0</v>
          </cell>
          <cell r="N32">
            <v>0</v>
          </cell>
          <cell r="O32">
            <v>0</v>
          </cell>
        </row>
        <row r="33">
          <cell r="B33" t="str">
            <v xml:space="preserve">договор № ___ от ____</v>
          </cell>
          <cell r="C33" t="str">
            <v>1.1</v>
          </cell>
          <cell r="D33" t="str">
            <v xml:space="preserve">Выкуп земельных площадей</v>
          </cell>
          <cell r="E33" t="str">
            <v xml:space="preserve">договор № ___ от ____</v>
          </cell>
          <cell r="F33" t="str">
            <v>тыс.руб.</v>
          </cell>
          <cell r="L33">
            <v>0</v>
          </cell>
          <cell r="M33">
            <v>0</v>
          </cell>
          <cell r="N33">
            <v>0</v>
          </cell>
          <cell r="O33">
            <v>0</v>
          </cell>
        </row>
        <row r="34">
          <cell r="B34" t="str">
            <v xml:space="preserve"> - площадь</v>
          </cell>
          <cell r="C34" t="str">
            <v>1.2</v>
          </cell>
          <cell r="D34" t="str">
            <v xml:space="preserve">Выкуп земельных площадей</v>
          </cell>
          <cell r="E34" t="str">
            <v xml:space="preserve">договор № ___ от ____</v>
          </cell>
          <cell r="F34" t="str">
            <v>га</v>
          </cell>
          <cell r="L34">
            <v>0</v>
          </cell>
          <cell r="M34">
            <v>0</v>
          </cell>
          <cell r="N34">
            <v>0</v>
          </cell>
          <cell r="O34">
            <v>0</v>
          </cell>
        </row>
        <row r="36">
          <cell r="B36" t="str">
            <v>Прочие</v>
          </cell>
          <cell r="C36" t="str">
            <v>1</v>
          </cell>
          <cell r="D36" t="str">
            <v xml:space="preserve">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 xml:space="preserve">договор № ___ от ____</v>
          </cell>
          <cell r="C38" t="str">
            <v>1.1</v>
          </cell>
          <cell r="D38" t="str">
            <v xml:space="preserve">Прочие расходы на капитальные вложения</v>
          </cell>
          <cell r="E38" t="str">
            <v xml:space="preserve">договор № ___ от ____</v>
          </cell>
          <cell r="F38" t="str">
            <v xml:space="preserve">тыс. руб. </v>
          </cell>
          <cell r="L38">
            <v>0</v>
          </cell>
          <cell r="M38">
            <v>0</v>
          </cell>
          <cell r="N38">
            <v>0</v>
          </cell>
          <cell r="O38">
            <v>0</v>
          </cell>
        </row>
        <row r="39">
          <cell r="B39" t="str">
            <v xml:space="preserve">договор № ___ от ____</v>
          </cell>
          <cell r="C39" t="str">
            <v>1.1</v>
          </cell>
          <cell r="D39" t="str">
            <v xml:space="preserve">Прочие расходы на капитальные вложения</v>
          </cell>
          <cell r="E39" t="str">
            <v xml:space="preserve">договор № ___ от ____</v>
          </cell>
          <cell r="F39" t="str">
            <v xml:space="preserve">тыс. руб. </v>
          </cell>
          <cell r="L39">
            <v>0</v>
          </cell>
          <cell r="M39">
            <v>0</v>
          </cell>
          <cell r="N39">
            <v>0</v>
          </cell>
          <cell r="O39">
            <v>0</v>
          </cell>
        </row>
        <row r="40">
          <cell r="B40" t="str">
            <v xml:space="preserve">договор № ___ от ____</v>
          </cell>
          <cell r="C40" t="str">
            <v>1.1</v>
          </cell>
          <cell r="D40" t="str">
            <v xml:space="preserve">Прочие расходы на капитальные вложения</v>
          </cell>
          <cell r="E40" t="str">
            <v xml:space="preserve">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 val="Заголовок"/>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2008 -2010"/>
      <sheetName val="ээ"/>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СарРС"/>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 val="Параметры"/>
      <sheetName val="Расчёт НВВ по RAB"/>
      <sheetName val="Расчёт расходов по RAB"/>
      <sheetName val="Титульный"/>
      <sheetName val="2.1"/>
      <sheetName val="2.2"/>
      <sheetName val="FST5"/>
      <sheetName val=""/>
      <sheetName val="working - noprint"/>
      <sheetName val="5 - capex &amp; wrk captl"/>
      <sheetName val="2 - prices &amp; other assmpt"/>
      <sheetName val="1 полугодие2014 г."/>
      <sheetName val="топливо2009"/>
      <sheetName val="2009"/>
      <sheetName val="2022_СВОД"/>
      <sheetName val="1_матер обобщ"/>
      <sheetName val="1_матер"/>
      <sheetName val="Расчет матер.РВД+НВД"/>
      <sheetName val="Расчет матер.РВД"/>
      <sheetName val="Расчет инстр."/>
      <sheetName val="Расчет матер.НВД"/>
      <sheetName val="2_электроэнер"/>
      <sheetName val="Анализ по электроэнергии"/>
      <sheetName val="4_топл"/>
      <sheetName val="Расч. топл. в рамках защиты"/>
      <sheetName val="Расчет топливо"/>
      <sheetName val="3_водоснаб"/>
      <sheetName val="5_спецод"/>
      <sheetName val="Расчет спец."/>
      <sheetName val="6_транспор_грузов"/>
      <sheetName val="Расчет транс. груз."/>
      <sheetName val="7_прирохр"/>
      <sheetName val="8_др_производст"/>
      <sheetName val="9_пр налоги"/>
      <sheetName val="Расчет трансп. налога"/>
      <sheetName val="Расчет трансп. налога_ДОП"/>
      <sheetName val="Расчет водного налога"/>
      <sheetName val="10_связь"/>
      <sheetName val="11_ПО"/>
      <sheetName val="11_тех поддер"/>
      <sheetName val="12_проч_информ"/>
      <sheetName val="13_нотар"/>
      <sheetName val="14_тран услуги"/>
      <sheetName val="Расчет транспортных расход"/>
      <sheetName val="16_др_ОХД "/>
      <sheetName val="17_охрана  уточ РВД+НВД"/>
      <sheetName val="17_охрана  уточ РВД"/>
      <sheetName val="Охрана по ФС"/>
      <sheetName val="18_содерж_транс"/>
      <sheetName val="19_коммун"/>
      <sheetName val="20_аренда пр"/>
      <sheetName val="аренда кроме офисов 16"/>
      <sheetName val="22_аренда зданий"/>
      <sheetName val="аренда '20"/>
      <sheetName val="23_арен_земли"/>
      <sheetName val="24 регистр."/>
      <sheetName val="25_обучение в лимите"/>
      <sheetName val="26_команд лимит"/>
      <sheetName val="26_команд лимит и доп"/>
      <sheetName val="Расчет по команд"/>
      <sheetName val="27_совещ"/>
      <sheetName val="28_тех_безоп"/>
      <sheetName val="29_канц"/>
      <sheetName val="30_литер"/>
      <sheetName val="31_Радиоч."/>
      <sheetName val="33_банк"/>
      <sheetName val="35_приоб_ОС "/>
      <sheetName val="исправления_30_05_20061"/>
      <sheetName val="17_11"/>
      <sheetName val="18_21"/>
      <sheetName val="20_11"/>
      <sheetName val="21_31"/>
      <sheetName val="P2_11"/>
      <sheetName val="P2_21"/>
      <sheetName val="2_31"/>
      <sheetName val="RAB_МСК_от_16_11_20101"/>
      <sheetName val="Ф-1_(для_АО-энерго)1"/>
      <sheetName val="Ф-2_(для_АО-энерго)1"/>
      <sheetName val="ИПР_20121"/>
      <sheetName val="ИПР_2012-20171"/>
      <sheetName val="прил__1_11"/>
      <sheetName val="прил__1_2_1"/>
      <sheetName val="прил__1_31"/>
      <sheetName val="прил__1_41"/>
      <sheetName val="прил__2_21"/>
      <sheetName val="прил__4_21"/>
      <sheetName val="1_21"/>
      <sheetName val="стадия_реализации1"/>
      <sheetName val="2_2_прил_1"/>
      <sheetName val="2008_-20101"/>
      <sheetName val="24_1"/>
      <sheetName val="4_1"/>
      <sheetName val="услуги_непроизводств_"/>
      <sheetName val="другие_затраты_с-ст"/>
      <sheetName val="налоги_в_с-ст"/>
      <sheetName val="%_за_кредит"/>
      <sheetName val="поощрение_(ДВ)"/>
      <sheetName val="другие_из_прибыли"/>
      <sheetName val="Форма_4"/>
      <sheetName val="числ_факт"/>
      <sheetName val="Данные_МРСК_мощность"/>
      <sheetName val="Данные_МРСК_энергия"/>
      <sheetName val="исправления_30_05_20062"/>
      <sheetName val="17_12"/>
      <sheetName val="18_22"/>
      <sheetName val="20_12"/>
      <sheetName val="21_32"/>
      <sheetName val="P2_12"/>
      <sheetName val="P2_22"/>
      <sheetName val="2_32"/>
      <sheetName val="RAB_МСК_от_16_11_20102"/>
      <sheetName val="Ф-1_(для_АО-энерго)2"/>
      <sheetName val="Ф-2_(для_АО-энерго)2"/>
      <sheetName val="ИПР_20122"/>
      <sheetName val="ИПР_2012-20172"/>
      <sheetName val="прил__1_12"/>
      <sheetName val="прил__1_2_2"/>
      <sheetName val="прил__1_32"/>
      <sheetName val="прил__1_42"/>
      <sheetName val="прил__2_22"/>
      <sheetName val="прил__4_22"/>
      <sheetName val="1_22"/>
      <sheetName val="стадия_реализации2"/>
      <sheetName val="2_2_прил_2"/>
      <sheetName val="2008_-20102"/>
      <sheetName val="24_11"/>
      <sheetName val="4_11"/>
      <sheetName val="услуги_непроизводств_1"/>
      <sheetName val="другие_затраты_с-ст1"/>
      <sheetName val="налоги_в_с-ст1"/>
      <sheetName val="%_за_кредит1"/>
      <sheetName val="поощрение_(ДВ)1"/>
      <sheetName val="другие_из_прибыли1"/>
      <sheetName val="Форма_41"/>
      <sheetName val="Данные_МРСК_мощность1"/>
      <sheetName val="Данные_МРСК_энергия1"/>
      <sheetName val="числ_факт1"/>
      <sheetName val="исправления_30_05_20063"/>
      <sheetName val="17_13"/>
      <sheetName val="18_23"/>
      <sheetName val="20_13"/>
      <sheetName val="21_33"/>
      <sheetName val="P2_13"/>
      <sheetName val="P2_23"/>
      <sheetName val="2_33"/>
      <sheetName val="RAB_МСК_от_16_11_20103"/>
      <sheetName val="Ф-1_(для_АО-энерго)3"/>
      <sheetName val="Ф-2_(для_АО-энерго)3"/>
      <sheetName val="ИПР_20123"/>
      <sheetName val="ИПР_2012-20173"/>
      <sheetName val="прил__1_13"/>
      <sheetName val="прил__1_2_3"/>
      <sheetName val="прил__1_33"/>
      <sheetName val="прил__1_43"/>
      <sheetName val="прил__2_23"/>
      <sheetName val="прил__4_23"/>
      <sheetName val="1_23"/>
      <sheetName val="стадия_реализации3"/>
      <sheetName val="2_2_прил_3"/>
      <sheetName val="2008_-20103"/>
      <sheetName val="24_12"/>
      <sheetName val="4_12"/>
      <sheetName val="услуги_непроизводств_2"/>
      <sheetName val="другие_затраты_с-ст2"/>
      <sheetName val="налоги_в_с-ст2"/>
      <sheetName val="%_за_кредит2"/>
      <sheetName val="поощрение_(ДВ)2"/>
      <sheetName val="другие_из_прибыли2"/>
      <sheetName val="Форма_42"/>
      <sheetName val="Данные_МРСК_мощность2"/>
      <sheetName val="Данные_МРСК_энергия2"/>
      <sheetName val="числ_факт2"/>
      <sheetName val="исправления_30_05_20064"/>
      <sheetName val="17_14"/>
      <sheetName val="18_24"/>
      <sheetName val="20_14"/>
      <sheetName val="21_34"/>
      <sheetName val="P2_14"/>
      <sheetName val="P2_24"/>
      <sheetName val="2_34"/>
      <sheetName val="RAB_МСК_от_16_11_20104"/>
      <sheetName val="Ф-1_(для_АО-энерго)4"/>
      <sheetName val="Ф-2_(для_АО-энерго)4"/>
      <sheetName val="ИПР_20124"/>
      <sheetName val="ИПР_2012-20174"/>
      <sheetName val="прил__1_14"/>
      <sheetName val="прил__1_2_4"/>
      <sheetName val="прил__1_34"/>
      <sheetName val="прил__1_44"/>
      <sheetName val="прил__2_24"/>
      <sheetName val="прил__4_24"/>
      <sheetName val="1_24"/>
      <sheetName val="стадия_реализации4"/>
      <sheetName val="2_2_прил_4"/>
      <sheetName val="2008_-20104"/>
      <sheetName val="24_13"/>
      <sheetName val="4_13"/>
      <sheetName val="услуги_непроизводств_3"/>
      <sheetName val="другие_затраты_с-ст3"/>
      <sheetName val="налоги_в_с-ст3"/>
      <sheetName val="%_за_кредит3"/>
      <sheetName val="поощрение_(ДВ)3"/>
      <sheetName val="другие_из_прибыли3"/>
      <sheetName val="Форма_43"/>
      <sheetName val="Данные_МРСК_мощность3"/>
      <sheetName val="Данные_МРСК_энергия3"/>
      <sheetName val="числ_факт3"/>
      <sheetName val="исправления_30_05_20065"/>
      <sheetName val="17_15"/>
      <sheetName val="18_25"/>
      <sheetName val="20_15"/>
      <sheetName val="21_35"/>
      <sheetName val="P2_15"/>
      <sheetName val="P2_25"/>
      <sheetName val="2_35"/>
      <sheetName val="RAB_МСК_от_16_11_20105"/>
      <sheetName val="Ф-1_(для_АО-энерго)5"/>
      <sheetName val="Ф-2_(для_АО-энерго)5"/>
      <sheetName val="ИПР_20125"/>
      <sheetName val="ИПР_2012-20175"/>
      <sheetName val="прил__1_15"/>
      <sheetName val="прил__1_2_5"/>
      <sheetName val="прил__1_35"/>
      <sheetName val="прил__1_45"/>
      <sheetName val="прил__2_25"/>
      <sheetName val="прил__4_25"/>
      <sheetName val="1_25"/>
      <sheetName val="стадия_реализации5"/>
      <sheetName val="2_2_прил_5"/>
      <sheetName val="2008_-20105"/>
      <sheetName val="24_14"/>
      <sheetName val="4_14"/>
      <sheetName val="услуги_непроизводств_4"/>
      <sheetName val="другие_затраты_с-ст4"/>
      <sheetName val="налоги_в_с-ст4"/>
      <sheetName val="%_за_кредит4"/>
      <sheetName val="поощрение_(ДВ)4"/>
      <sheetName val="другие_из_прибыли4"/>
      <sheetName val="Форма_44"/>
      <sheetName val="Данные_МРСК_мощность4"/>
      <sheetName val="Данные_МРСК_энергия4"/>
      <sheetName val="числ_факт4"/>
      <sheetName val="Инструкция"/>
      <sheetName val="приложение 2"/>
      <sheetName val="Лист4"/>
      <sheetName val="Лист5"/>
      <sheetName val="на 1 тут"/>
      <sheetName val="Служебный лист"/>
    </sheetNames>
    <sheetDataSet>
      <sheetData sheetId="0">
        <row r="4">
          <cell r="K4" t="str">
            <v xml:space="preserve">Проектная мощность/
протяженность сетей (корректировка)</v>
          </cell>
        </row>
      </sheetData>
      <sheetData sheetId="1">
        <row r="4">
          <cell r="K4" t="str">
            <v xml:space="preserve">Проектная мощность/
протяженность сетей (корректировка)</v>
          </cell>
        </row>
      </sheetData>
      <sheetData sheetId="2">
        <row r="4">
          <cell r="K4" t="str">
            <v xml:space="preserve">Проектная мощность/
протяженность сетей (корректировка)</v>
          </cell>
        </row>
      </sheetData>
      <sheetData sheetId="3">
        <row r="4">
          <cell r="K4" t="str">
            <v xml:space="preserve">Проектная мощность/
протяженность сетей (корректировка)</v>
          </cell>
        </row>
      </sheetData>
      <sheetData sheetId="4" refreshError="1">
        <row r="4">
          <cell r="K4" t="str">
            <v xml:space="preserve">Проектная мощность/
протяженность сетей (корректировка)</v>
          </cell>
        </row>
        <row r="12">
          <cell r="H12">
            <v>124.88</v>
          </cell>
          <cell r="I12">
            <v>173.376</v>
          </cell>
        </row>
        <row r="13">
          <cell r="I13">
            <v>128.26</v>
          </cell>
        </row>
        <row r="14">
          <cell r="J14">
            <v>246.93</v>
          </cell>
        </row>
        <row r="16">
          <cell r="G16">
            <v>533.79999999999995</v>
          </cell>
          <cell r="H16">
            <v>15.2</v>
          </cell>
        </row>
      </sheetData>
      <sheetData sheetId="5">
        <row r="12">
          <cell r="H12">
            <v>124.88</v>
          </cell>
        </row>
      </sheetData>
      <sheetData sheetId="6" refreshError="1"/>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 xml:space="preserve">Арендная плата (земли)</v>
          </cell>
          <cell r="F36">
            <v>2387</v>
          </cell>
          <cell r="G36">
            <v>2434</v>
          </cell>
          <cell r="H36">
            <v>2121</v>
          </cell>
          <cell r="I36">
            <v>3235</v>
          </cell>
        </row>
        <row r="37">
          <cell r="B37" t="str">
            <v xml:space="preserve">Прочие другие затраты</v>
          </cell>
          <cell r="E37">
            <v>7981</v>
          </cell>
          <cell r="F37">
            <v>8082.63</v>
          </cell>
          <cell r="G37">
            <v>7822.45</v>
          </cell>
          <cell r="H37">
            <v>47193</v>
          </cell>
          <cell r="I37">
            <v>12376.26</v>
          </cell>
        </row>
        <row r="38">
          <cell r="B38" t="str">
            <v xml:space="preserve">Содержание РЭК</v>
          </cell>
          <cell r="E38">
            <v>2484</v>
          </cell>
          <cell r="F38">
            <v>2484</v>
          </cell>
        </row>
        <row r="39">
          <cell r="B39" t="str">
            <v xml:space="preserve">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28">
          <cell r="B28" t="str">
            <v xml:space="preserve">Налог на землю</v>
          </cell>
        </row>
        <row r="29">
          <cell r="B29" t="str">
            <v xml:space="preserve">Налог с владенльцев транспортных средств</v>
          </cell>
        </row>
        <row r="30">
          <cell r="B30" t="str">
            <v xml:space="preserve">средства по обязат.страхов.гражд.ответст.влад.странс.ср-в</v>
          </cell>
        </row>
        <row r="34">
          <cell r="B34" t="str">
            <v xml:space="preserve">Арнедная плата</v>
          </cell>
        </row>
        <row r="35">
          <cell r="B35" t="str">
            <v xml:space="preserve">услуги сторонних организаций</v>
          </cell>
        </row>
        <row r="36">
          <cell r="B36" t="str">
            <v xml:space="preserve">налог на имущество</v>
          </cell>
        </row>
        <row r="37">
          <cell r="B37" t="str">
            <v xml:space="preserve">прочие расходы</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 xml:space="preserve">-отчисления профсоюзу</v>
          </cell>
          <cell r="E29">
            <v>143</v>
          </cell>
          <cell r="F29">
            <v>-42</v>
          </cell>
          <cell r="G29">
            <v>168</v>
          </cell>
          <cell r="H29">
            <v>-137</v>
          </cell>
          <cell r="I29">
            <v>250</v>
          </cell>
        </row>
        <row r="30">
          <cell r="B30" t="str">
            <v xml:space="preserve">-представительские расходы</v>
          </cell>
          <cell r="E30">
            <v>210</v>
          </cell>
          <cell r="F30">
            <v>-90</v>
          </cell>
          <cell r="G30">
            <v>230</v>
          </cell>
          <cell r="H30">
            <v>-205</v>
          </cell>
          <cell r="I30">
            <v>255</v>
          </cell>
        </row>
        <row r="31">
          <cell r="B31" t="str">
            <v xml:space="preserve">-расходы Сов.директоров,Ревизионной комиссии</v>
          </cell>
          <cell r="E31">
            <v>720</v>
          </cell>
          <cell r="F31">
            <v>-740</v>
          </cell>
          <cell r="G31">
            <v>357</v>
          </cell>
          <cell r="H31">
            <v>-760</v>
          </cell>
          <cell r="I31">
            <v>410</v>
          </cell>
        </row>
        <row r="32">
          <cell r="B32" t="str">
            <v xml:space="preserve">-выходные пособия</v>
          </cell>
          <cell r="E32">
            <v>41</v>
          </cell>
        </row>
        <row r="33">
          <cell r="B33" t="str">
            <v xml:space="preserve">-лицензии,уплата госпошлины при регистрации,услуги нотариусов</v>
          </cell>
          <cell r="E33">
            <v>45</v>
          </cell>
          <cell r="F33">
            <v>-243</v>
          </cell>
          <cell r="G33">
            <v>20</v>
          </cell>
          <cell r="H33">
            <v>-60</v>
          </cell>
          <cell r="I33">
            <v>22</v>
          </cell>
        </row>
        <row r="34">
          <cell r="B34" t="str">
            <v xml:space="preserve">-расходы на реструктуризацию ОАО "Калмэнерго"</v>
          </cell>
          <cell r="E34">
            <v>3400</v>
          </cell>
          <cell r="F34">
            <v>-362</v>
          </cell>
          <cell r="H34">
            <v>-250</v>
          </cell>
        </row>
        <row r="35">
          <cell r="B35" t="str">
            <v xml:space="preserve">-материалы за счет прибыли</v>
          </cell>
          <cell r="E35">
            <v>320</v>
          </cell>
        </row>
        <row r="37">
          <cell r="B37" t="str">
            <v xml:space="preserve">Членские взносы в Объединение РаЭл</v>
          </cell>
          <cell r="E37">
            <v>0</v>
          </cell>
          <cell r="F37">
            <v>-300</v>
          </cell>
          <cell r="G37">
            <v>930</v>
          </cell>
          <cell r="H37">
            <v>-630</v>
          </cell>
          <cell r="I37">
            <v>320</v>
          </cell>
        </row>
        <row r="38">
          <cell r="B38" t="str">
            <v xml:space="preserve">Резерв по сомнительным долгам</v>
          </cell>
          <cell r="E38">
            <v>0</v>
          </cell>
        </row>
        <row r="39">
          <cell r="B39" t="str">
            <v xml:space="preserve">прибыль на поощрение</v>
          </cell>
          <cell r="E39">
            <v>457</v>
          </cell>
          <cell r="F39">
            <v>-401</v>
          </cell>
          <cell r="G39">
            <v>391</v>
          </cell>
          <cell r="H39">
            <v>-320</v>
          </cell>
          <cell r="I39">
            <v>355</v>
          </cell>
        </row>
        <row r="40">
          <cell r="B40" t="str">
            <v xml:space="preserve">судебные издержки по исп произв-ву</v>
          </cell>
          <cell r="F40">
            <v>-950</v>
          </cell>
          <cell r="H40">
            <v>-1541</v>
          </cell>
        </row>
        <row r="41">
          <cell r="B41" t="str">
            <v xml:space="preserve">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 xml:space="preserve">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 xml:space="preserve">БП №1</v>
          </cell>
          <cell r="Q4" t="str">
            <v xml:space="preserve">БП №2</v>
          </cell>
          <cell r="W4" t="str">
            <v xml:space="preserve">БП №3</v>
          </cell>
          <cell r="AC4" t="str">
            <v xml:space="preserve">БП №4</v>
          </cell>
        </row>
        <row r="13">
          <cell r="E13">
            <v>547.77</v>
          </cell>
        </row>
      </sheetData>
      <sheetData sheetId="18">
        <row r="4">
          <cell r="K4" t="str">
            <v xml:space="preserve">БП №1</v>
          </cell>
        </row>
      </sheetData>
      <sheetData sheetId="19">
        <row r="4">
          <cell r="K4" t="str">
            <v xml:space="preserve">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0">
          <cell r="D10" t="str">
            <v xml:space="preserve">Действующая ИПР</v>
          </cell>
        </row>
      </sheetData>
      <sheetData sheetId="32">
        <row r="10">
          <cell r="D10" t="str">
            <v xml:space="preserve">Действующая ИПР</v>
          </cell>
        </row>
      </sheetData>
      <sheetData sheetId="33">
        <row r="10">
          <cell r="D10" t="str">
            <v xml:space="preserve">Действующая ИПР</v>
          </cell>
        </row>
      </sheetData>
      <sheetData sheetId="34">
        <row r="10">
          <cell r="D10" t="str">
            <v xml:space="preserve">Действующая ИПР</v>
          </cell>
        </row>
      </sheetData>
      <sheetData sheetId="35">
        <row r="10">
          <cell r="D10" t="str">
            <v xml:space="preserve">Действующая ИПР</v>
          </cell>
        </row>
      </sheetData>
      <sheetData sheetId="36">
        <row r="10">
          <cell r="D10" t="str">
            <v xml:space="preserve">Действующая ИПР</v>
          </cell>
        </row>
      </sheetData>
      <sheetData sheetId="37">
        <row r="10">
          <cell r="D10" t="str">
            <v xml:space="preserve">Действующая ИПР</v>
          </cell>
        </row>
      </sheetData>
      <sheetData sheetId="38">
        <row r="10">
          <cell r="D10" t="str">
            <v xml:space="preserve">Действующая ИПР</v>
          </cell>
        </row>
      </sheetData>
      <sheetData sheetId="39">
        <row r="10">
          <cell r="D10" t="str">
            <v xml:space="preserve">Действующая ИПР</v>
          </cell>
        </row>
      </sheetData>
      <sheetData sheetId="40" refreshError="1"/>
      <sheetData sheetId="41" refreshError="1"/>
      <sheetData sheetId="42" refreshError="1"/>
      <sheetData sheetId="43">
        <row r="10">
          <cell r="B10" t="str">
            <v xml:space="preserve">Наименование статей</v>
          </cell>
        </row>
      </sheetData>
      <sheetData sheetId="44">
        <row r="10">
          <cell r="B10">
            <v>0</v>
          </cell>
        </row>
      </sheetData>
      <sheetData sheetId="45">
        <row r="10">
          <cell r="B1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 xml:space="preserve">Наименование контрагента, (сторона по договору)</v>
          </cell>
        </row>
      </sheetData>
      <sheetData sheetId="112">
        <row r="10">
          <cell r="G10" t="str">
            <v xml:space="preserve">Наименование обязательства</v>
          </cell>
        </row>
      </sheetData>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10">
          <cell r="B10" t="str">
            <v xml:space="preserve">Городское население с газовыми плитами, рассчитывающееся по трёхзонным тарифам</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ow r="6">
          <cell r="F6">
            <v>17217</v>
          </cell>
        </row>
      </sheetData>
      <sheetData sheetId="184">
        <row r="6">
          <cell r="F6">
            <v>17217</v>
          </cell>
        </row>
      </sheetData>
      <sheetData sheetId="185"/>
      <sheetData sheetId="186">
        <row r="6">
          <cell r="F6">
            <v>17217</v>
          </cell>
        </row>
      </sheetData>
      <sheetData sheetId="187"/>
      <sheetData sheetId="188"/>
      <sheetData sheetId="189">
        <row r="11">
          <cell r="F11">
            <v>230</v>
          </cell>
        </row>
      </sheetData>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ow r="10">
          <cell r="B10">
            <v>0</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ow r="10">
          <cell r="B10">
            <v>0</v>
          </cell>
        </row>
      </sheetData>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10">
          <cell r="B10">
            <v>0</v>
          </cell>
        </row>
      </sheetData>
      <sheetData sheetId="284"/>
      <sheetData sheetId="285"/>
      <sheetData sheetId="286"/>
      <sheetData sheetId="287"/>
      <sheetData sheetId="288"/>
      <sheetData sheetId="289">
        <row r="6">
          <cell r="F6">
            <v>17217</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ow r="10">
          <cell r="B10">
            <v>0</v>
          </cell>
        </row>
      </sheetData>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ow r="10">
          <cell r="B10">
            <v>0</v>
          </cell>
        </row>
      </sheetData>
      <sheetData sheetId="354"/>
      <sheetData sheetId="355"/>
      <sheetData sheetId="356"/>
      <sheetData sheetId="357" refreshError="1"/>
      <sheetData sheetId="358" refreshError="1"/>
      <sheetData sheetId="359"/>
      <sheetData sheetId="360"/>
      <sheetData sheetId="361" refreshError="1"/>
      <sheetData sheetId="36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предлагаемая новая форма стрс"/>
      <sheetName val="A"/>
      <sheetName val="control"/>
      <sheetName val="14б дпн отчет"/>
      <sheetName val="16а сводный анализ"/>
      <sheetName val="баланс квадраты ПЭС"/>
      <sheetName val="21.3"/>
      <sheetName val="28"/>
      <sheetName val="29"/>
      <sheetName val="21"/>
      <sheetName val="25"/>
      <sheetName val="26"/>
      <sheetName val="19"/>
      <sheetName val="22"/>
      <sheetName val="24"/>
      <sheetName val="Сетевые_организации"/>
      <sheetName val="Сбытовые_организации"/>
      <sheetName val="услуги_непроизводств_"/>
      <sheetName val="другие_затраты_с-ст"/>
      <sheetName val="налоги_в_с-ст"/>
      <sheetName val="%_за_кредит"/>
      <sheetName val="поощрение_(ДВ)"/>
      <sheetName val="другие_из_прибыли"/>
      <sheetName val="2_1"/>
      <sheetName val="2_2"/>
      <sheetName val="P2_2_усл__единицы"/>
      <sheetName val="OREP_INV_NET"/>
      <sheetName val="Таб1_1"/>
      <sheetName val="18_2"/>
      <sheetName val="17_1"/>
      <sheetName val="2_3"/>
      <sheetName val="P2_1"/>
      <sheetName val="предлагаемая_новая_форма_стрс"/>
      <sheetName val="14б_дпн_отчет"/>
      <sheetName val="16а_сводный_анализ"/>
      <sheetName val="баланс_квадраты_ПЭС"/>
      <sheetName val="21_3"/>
      <sheetName val="Tier1"/>
      <sheetName val="незав. Домодедов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 xml:space="preserve">Новое строительство и расширение</v>
          </cell>
        </row>
        <row r="43">
          <cell r="I43" t="str">
            <v xml:space="preserve">Техническое перевооружение и реконструкция</v>
          </cell>
        </row>
        <row r="44">
          <cell r="I44" t="str">
            <v xml:space="preserve">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асчет нвв общий"/>
      <sheetName val="FST5"/>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 xml:space="preserve">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Применение"/>
      <sheetName val="ставки "/>
      <sheetName val="ЭСО"/>
      <sheetName val="сбыт"/>
      <sheetName val="Ген. не уч. ОРЭМ"/>
      <sheetName val="Свод"/>
      <sheetName val="Контроль"/>
      <sheetName val="РЧА_новый2"/>
      <sheetName val="Прилож_12"/>
      <sheetName val="P2_12"/>
      <sheetName val="P2_22"/>
      <sheetName val="эл_ст2"/>
      <sheetName val="услуги_непроизводств_2"/>
      <sheetName val="другие_затраты_с-ст2"/>
      <sheetName val="налоги_в_с-ст2"/>
      <sheetName val="%_за_кредит2"/>
      <sheetName val="поощрение_(ДВ)2"/>
      <sheetName val="другие_из_прибыли2"/>
      <sheetName val="ИТОГИ__по_Н,Р,Э,Q2"/>
      <sheetName val="Таб1_12"/>
      <sheetName val="Огл__Графиков1"/>
      <sheetName val="Текущие_цены1"/>
      <sheetName val="Сводка_-_лизинг"/>
      <sheetName val="Ф_1__для_АО_энерго_"/>
      <sheetName val="Ф_2__для_АО_энерго_"/>
      <sheetName val="баланс_квадраты_пэс"/>
      <sheetName val="Предлагаемая_новая_форма_СТРС"/>
      <sheetName val="17_СМУП"/>
      <sheetName val="форма 7 (скважины)"/>
      <sheetName val="6 Списки"/>
    </sheetNames>
    <sheetDataSet>
      <sheetData sheetId="0" refreshError="1">
        <row r="14">
          <cell r="A14" t="str">
            <v xml:space="preserve">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Таб1.1"/>
      <sheetName val="гр5(о)"/>
      <sheetName val="Сводка - лизинг"/>
      <sheetName val="База"/>
      <sheetName val="Титульный"/>
      <sheetName val="Adjustments"/>
      <sheetName val="Предлагаемая новая форма СТРС"/>
      <sheetName val="Свод"/>
      <sheetName val="t_настройки"/>
      <sheetName val="агр_БП"/>
      <sheetName val="P2_1"/>
      <sheetName val="Скорр_АБП_на_2009г_Курскэнерго_"/>
      <sheetName val="Огл__Графиков"/>
      <sheetName val="Текущие_цены"/>
      <sheetName val="6_Списки"/>
      <sheetName val="Сводка_-_лизинг"/>
      <sheetName val="Таб1_1"/>
      <sheetName val="Предлагаемая_новая_форма_СТРС"/>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 val="6 Списки"/>
      <sheetName val="Объекты"/>
      <sheetName val="лист"/>
      <sheetName val="навигация"/>
      <sheetName val="Т12"/>
      <sheetName val="т3"/>
      <sheetName val="агр_БП"/>
      <sheetName val="таблица_1"/>
      <sheetName val="P2_1"/>
      <sheetName val="Огл__Графиков"/>
      <sheetName val="Текущие_цены"/>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s>
    <sheetDataSet>
      <sheetData sheetId="0"/>
      <sheetData sheetId="1"/>
      <sheetData sheetId="2"/>
      <sheetData sheetId="3"/>
      <sheetData sheetId="4"/>
      <sheetData sheetId="5"/>
      <sheetData sheetId="6"/>
      <sheetData sheetId="7"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 val="Списки"/>
      <sheetName val="Параметры"/>
      <sheetName val="Производство электроэнергии"/>
      <sheetName val="структура"/>
      <sheetName val="Т11"/>
      <sheetName val="Т19.1"/>
      <sheetName val="Т1"/>
      <sheetName val="Т2"/>
      <sheetName val="Т6"/>
      <sheetName val="Т7"/>
      <sheetName val="Т8"/>
      <sheetName val="Ш_Передача_ЭЭ"/>
      <sheetName val="Сводка - лизинг"/>
      <sheetName val="агр_БП"/>
      <sheetName val="Предлагаемая_новая_форма_СТРС"/>
      <sheetName val="18_2"/>
      <sheetName val="17_1"/>
      <sheetName val="2_3"/>
      <sheetName val="P2_1"/>
      <sheetName val="Служебный_лист"/>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 val="Справочники"/>
      <sheetName val="Скорр_АБП_на 2009г_Твер_140709_"/>
      <sheetName val="FST5"/>
      <sheetName val="Заголовок"/>
      <sheetName val="агр_БП"/>
      <sheetName val="таблица_1"/>
      <sheetName val="18_2"/>
      <sheetName val="17_1"/>
      <sheetName val="2_3"/>
      <sheetName val="P2_1"/>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SHPZ"/>
      <sheetName val="неосновн"/>
      <sheetName val="непром"/>
      <sheetName val="эл ст"/>
      <sheetName val="Рейтинг"/>
      <sheetName val="06 нас-е Прейскурант"/>
      <sheetName val="P2.1"/>
      <sheetName val="ИТ-бюджет"/>
      <sheetName val="Свод"/>
      <sheetName val="расшифровка"/>
      <sheetName val="топография"/>
      <sheetName val="ТЭП ПД "/>
      <sheetName val="Исходные данные тариф электрика"/>
      <sheetName val="Лизинг ДГУ"/>
      <sheetName val="цены цехов"/>
      <sheetName val="Гр5(о)"/>
      <sheetName val="т. 1.12."/>
      <sheetName val="Ожид ФР"/>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 val="Заголовок"/>
      <sheetName val="21.1"/>
      <sheetName val="19.1.2"/>
      <sheetName val="Настройка"/>
      <sheetName val="TECHSHEET"/>
      <sheetName val="REESTR_MO"/>
      <sheetName val="эл_ст2"/>
      <sheetName val="P2_12"/>
      <sheetName val="06_нас-е_Прейскурант2"/>
      <sheetName val="ТЭП_ПД_"/>
      <sheetName val="Исходные_данные_тариф_электрика"/>
      <sheetName val="Лизинг_ДГУ"/>
      <sheetName val="т__1_12_2"/>
      <sheetName val="Ожид_ФР"/>
      <sheetName val="цены_цехов"/>
      <sheetName val="мар_2001"/>
      <sheetName val="Продажи_реальные_и_прогноз_20_л"/>
      <sheetName val="№_1_1_3_1__ГСМ"/>
      <sheetName val="№_1_1_3_3__Эксплуат_"/>
      <sheetName val="15_э"/>
      <sheetName val="См_1"/>
      <sheetName val="Ф-1_(для_АО-энерго)"/>
      <sheetName val="Ф-2_(для_АО-энерго)"/>
      <sheetName val="17_1"/>
      <sheetName val="18_2"/>
      <sheetName val="21_3"/>
      <sheetName val="24_1"/>
      <sheetName val="4_1"/>
      <sheetName val="эл_ст3"/>
      <sheetName val="P2_13"/>
      <sheetName val="06_нас-е_Прейскурант3"/>
      <sheetName val="ТЭП_ПД_1"/>
      <sheetName val="Исходные_данные_тариф_электрик1"/>
      <sheetName val="Лизинг_ДГУ1"/>
      <sheetName val="т__1_12_3"/>
      <sheetName val="Ожид_ФР1"/>
      <sheetName val="цены_цехов1"/>
      <sheetName val="мар_20011"/>
      <sheetName val="Продажи_реальные_и_прогноз_20_1"/>
      <sheetName val="№_1_1_3_1__ГСМ1"/>
      <sheetName val="№_1_1_3_3__Эксплуат_1"/>
      <sheetName val="15_э1"/>
      <sheetName val="См_11"/>
      <sheetName val="Ф-1_(для_АО-энерго)1"/>
      <sheetName val="Ф-2_(для_АО-энерго)1"/>
      <sheetName val="17_11"/>
      <sheetName val="18_21"/>
      <sheetName val="21_31"/>
      <sheetName val="24_11"/>
      <sheetName val="4_11"/>
      <sheetName val="эл_ст4"/>
      <sheetName val="P2_14"/>
      <sheetName val="06_нас-е_Прейскурант4"/>
      <sheetName val="ТЭП_ПД_2"/>
      <sheetName val="Исходные_данные_тариф_электрик2"/>
      <sheetName val="Лизинг_ДГУ2"/>
      <sheetName val="т__1_12_4"/>
      <sheetName val="Ожид_ФР2"/>
      <sheetName val="цены_цехов2"/>
      <sheetName val="мар_20012"/>
      <sheetName val="Продажи_реальные_и_прогноз_20_2"/>
      <sheetName val="№_1_1_3_1__ГСМ2"/>
      <sheetName val="№_1_1_3_3__Эксплуат_2"/>
      <sheetName val="15_э2"/>
      <sheetName val="См_12"/>
      <sheetName val="Ф-1_(для_АО-энерго)2"/>
      <sheetName val="Ф-2_(для_АО-энерго)2"/>
      <sheetName val="17_12"/>
      <sheetName val="18_22"/>
      <sheetName val="21_32"/>
      <sheetName val="24_12"/>
      <sheetName val="4_12"/>
      <sheetName val="эл_ст5"/>
      <sheetName val="P2_15"/>
      <sheetName val="06_нас-е_Прейскурант5"/>
      <sheetName val="ТЭП_ПД_3"/>
      <sheetName val="Исходные_данные_тариф_электрик3"/>
      <sheetName val="Лизинг_ДГУ3"/>
      <sheetName val="т__1_12_5"/>
      <sheetName val="Ожид_ФР3"/>
      <sheetName val="цены_цехов3"/>
      <sheetName val="мар_20013"/>
      <sheetName val="Продажи_реальные_и_прогноз_20_3"/>
      <sheetName val="№_1_1_3_1__ГСМ3"/>
      <sheetName val="№_1_1_3_3__Эксплуат_3"/>
      <sheetName val="15_э3"/>
      <sheetName val="См_13"/>
      <sheetName val="Ф-1_(для_АО-энерго)3"/>
      <sheetName val="Ф-2_(для_АО-энерго)3"/>
      <sheetName val="17_13"/>
      <sheetName val="18_23"/>
      <sheetName val="21_33"/>
      <sheetName val="24_13"/>
      <sheetName val="4_13"/>
      <sheetName val="эл_ст6"/>
      <sheetName val="P2_16"/>
      <sheetName val="06_нас-е_Прейскурант6"/>
      <sheetName val="ТЭП_ПД_4"/>
      <sheetName val="Исходные_данные_тариф_электрик4"/>
      <sheetName val="Лизинг_ДГУ4"/>
      <sheetName val="т__1_12_6"/>
      <sheetName val="Ожид_ФР4"/>
      <sheetName val="цены_цехов4"/>
      <sheetName val="мар_20014"/>
      <sheetName val="Продажи_реальные_и_прогноз_20_4"/>
      <sheetName val="№_1_1_3_1__ГСМ4"/>
      <sheetName val="№_1_1_3_3__Эксплуат_4"/>
      <sheetName val="15_э4"/>
      <sheetName val="См_14"/>
      <sheetName val="Ф-1_(для_АО-энерго)4"/>
      <sheetName val="Ф-2_(для_АО-энерго)4"/>
      <sheetName val="17_14"/>
      <sheetName val="18_24"/>
      <sheetName val="21_34"/>
      <sheetName val="24_14"/>
      <sheetName val="4_14"/>
      <sheetName val="vec"/>
      <sheetName val="Reestr_org"/>
      <sheetName val="т1.15(смета8а)"/>
      <sheetName val="тар"/>
      <sheetName val="т1_15(смета8а)"/>
      <sheetName val="т1_15(смета8а)1"/>
      <sheetName val="6 Списки"/>
      <sheetName val="Стоимость ЭЭ"/>
      <sheetName val="Отопление помещ"/>
      <sheetName val="Dimensions"/>
      <sheetName val="прогноз_1"/>
      <sheetName val="IS-$"/>
      <sheetName val="регионы"/>
      <sheetName val="бюджет цтв"/>
      <sheetName val="расчет"/>
      <sheetName val="Работы на объектах"/>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 xml:space="preserve">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 xml:space="preserve">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 xml:space="preserve">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 xml:space="preserve">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 xml:space="preserve">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 xml:space="preserve">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 xml:space="preserve">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 xml:space="preserve">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 xml:space="preserve">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 xml:space="preserve">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 xml:space="preserve">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 xml:space="preserve">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 xml:space="preserve">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 xml:space="preserve">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 xml:space="preserve">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 xml:space="preserve">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 xml:space="preserve">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 xml:space="preserve">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 xml:space="preserve">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 xml:space="preserve">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 xml:space="preserve">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 xml:space="preserve">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 xml:space="preserve">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 xml:space="preserve">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 xml:space="preserve">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 xml:space="preserve">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 xml:space="preserve">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 xml:space="preserve">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 xml:space="preserve">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 xml:space="preserve">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 xml:space="preserve">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 xml:space="preserve">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 xml:space="preserve">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 xml:space="preserve">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 xml:space="preserve">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 xml:space="preserve">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 xml:space="preserve">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 xml:space="preserve">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 xml:space="preserve">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 xml:space="preserve">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 xml:space="preserve">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 xml:space="preserve">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 xml:space="preserve">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 xml:space="preserve">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 xml:space="preserve">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 xml:space="preserve">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 xml:space="preserve">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 xml:space="preserve">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 xml:space="preserve">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 xml:space="preserve">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 xml:space="preserve">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 xml:space="preserve">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 xml:space="preserve">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 xml:space="preserve">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 xml:space="preserve">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 xml:space="preserve">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 xml:space="preserve">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 xml:space="preserve">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 xml:space="preserve">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 xml:space="preserve">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 xml:space="preserve">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 xml:space="preserve">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 xml:space="preserve">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 xml:space="preserve">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 xml:space="preserve">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 xml:space="preserve">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 xml:space="preserve">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 xml:space="preserve">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 xml:space="preserve">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 xml:space="preserve">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 xml:space="preserve">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 xml:space="preserve">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 xml:space="preserve">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 xml:space="preserve">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 xml:space="preserve">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 xml:space="preserve">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 xml:space="preserve">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 xml:space="preserve">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 xml:space="preserve">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 xml:space="preserve">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 xml:space="preserve">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 xml:space="preserve">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 xml:space="preserve">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 xml:space="preserve">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 xml:space="preserve">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 xml:space="preserve">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 xml:space="preserve">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 xml:space="preserve">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 xml:space="preserve">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 xml:space="preserve">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 xml:space="preserve">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 xml:space="preserve">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 xml:space="preserve">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 xml:space="preserve">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 xml:space="preserve">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 xml:space="preserve">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 xml:space="preserve">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 xml:space="preserve">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 xml:space="preserve">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 xml:space="preserve">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 xml:space="preserve">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 xml:space="preserve">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 xml:space="preserve">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 xml:space="preserve">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 xml:space="preserve">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 xml:space="preserve">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 xml:space="preserve">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 xml:space="preserve">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 xml:space="preserve">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 xml:space="preserve">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 xml:space="preserve">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 xml:space="preserve">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 xml:space="preserve">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 xml:space="preserve">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 xml:space="preserve">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 xml:space="preserve">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 xml:space="preserve">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 xml:space="preserve">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 xml:space="preserve">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 xml:space="preserve">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 xml:space="preserve">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 xml:space="preserve">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 xml:space="preserve">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 xml:space="preserve">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 xml:space="preserve">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 xml:space="preserve">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 xml:space="preserve">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 xml:space="preserve">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 xml:space="preserve">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 xml:space="preserve">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 xml:space="preserve">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 xml:space="preserve">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 xml:space="preserve">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 xml:space="preserve">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 xml:space="preserve">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 xml:space="preserve">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 xml:space="preserve">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 xml:space="preserve">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 xml:space="preserve">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 xml:space="preserve">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 xml:space="preserve">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 xml:space="preserve">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 xml:space="preserve">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 xml:space="preserve">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 xml:space="preserve">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 xml:space="preserve">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 xml:space="preserve">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 xml:space="preserve">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 xml:space="preserve">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 xml:space="preserve">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 xml:space="preserve">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 xml:space="preserve">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 xml:space="preserve">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 xml:space="preserve">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 xml:space="preserve">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 xml:space="preserve">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 xml:space="preserve">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 xml:space="preserve">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 xml:space="preserve">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 xml:space="preserve">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 xml:space="preserve">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 xml:space="preserve">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 xml:space="preserve">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 xml:space="preserve">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 xml:space="preserve">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 xml:space="preserve">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 xml:space="preserve">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 xml:space="preserve">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 xml:space="preserve">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 xml:space="preserve">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 xml:space="preserve">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 xml:space="preserve">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 xml:space="preserve">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 xml:space="preserve">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 xml:space="preserve">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 xml:space="preserve">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 xml:space="preserve">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 xml:space="preserve">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 xml:space="preserve">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 xml:space="preserve">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 xml:space="preserve">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 xml:space="preserve">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 xml:space="preserve">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 xml:space="preserve">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 xml:space="preserve">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 xml:space="preserve">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 xml:space="preserve">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 xml:space="preserve">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 xml:space="preserve">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 xml:space="preserve">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 xml:space="preserve">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 xml:space="preserve">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 xml:space="preserve">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 xml:space="preserve">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 xml:space="preserve">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 xml:space="preserve">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 xml:space="preserve">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 xml:space="preserve">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 xml:space="preserve">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 xml:space="preserve">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 xml:space="preserve">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 xml:space="preserve">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 xml:space="preserve">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 xml:space="preserve">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 xml:space="preserve">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 xml:space="preserve">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 xml:space="preserve">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 xml:space="preserve">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 xml:space="preserve">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 xml:space="preserve">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 xml:space="preserve">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 xml:space="preserve">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 xml:space="preserve">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 xml:space="preserve">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 xml:space="preserve">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 xml:space="preserve">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 xml:space="preserve">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 xml:space="preserve">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 xml:space="preserve">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 xml:space="preserve">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 xml:space="preserve">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 xml:space="preserve">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 xml:space="preserve">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 xml:space="preserve">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 xml:space="preserve">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 xml:space="preserve">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 xml:space="preserve">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 xml:space="preserve">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 xml:space="preserve">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 xml:space="preserve">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 xml:space="preserve">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 xml:space="preserve">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 xml:space="preserve">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 xml:space="preserve">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 xml:space="preserve">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 xml:space="preserve">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 xml:space="preserve">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 xml:space="preserve">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 xml:space="preserve">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 xml:space="preserve">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 xml:space="preserve">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 xml:space="preserve">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 xml:space="preserve">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 xml:space="preserve">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 xml:space="preserve">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 xml:space="preserve">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 xml:space="preserve">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 xml:space="preserve">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 xml:space="preserve">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 xml:space="preserve">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 xml:space="preserve">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 xml:space="preserve">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 xml:space="preserve">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 xml:space="preserve">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 xml:space="preserve">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 xml:space="preserve">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 xml:space="preserve">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 xml:space="preserve">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 xml:space="preserve">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 xml:space="preserve">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 xml:space="preserve">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 xml:space="preserve">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 xml:space="preserve">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 xml:space="preserve">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 xml:space="preserve">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 xml:space="preserve">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 xml:space="preserve">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 xml:space="preserve">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 xml:space="preserve">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 xml:space="preserve">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 xml:space="preserve">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 xml:space="preserve">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 xml:space="preserve">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 xml:space="preserve">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 xml:space="preserve">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 xml:space="preserve">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 xml:space="preserve">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 xml:space="preserve">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 xml:space="preserve">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 xml:space="preserve">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 xml:space="preserve">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 xml:space="preserve">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 xml:space="preserve">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 xml:space="preserve">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 xml:space="preserve">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 xml:space="preserve">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 xml:space="preserve">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 xml:space="preserve">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 xml:space="preserve">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 xml:space="preserve">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 xml:space="preserve">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 xml:space="preserve">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 xml:space="preserve">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 xml:space="preserve">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 xml:space="preserve">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 xml:space="preserve">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 xml:space="preserve">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 xml:space="preserve">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 xml:space="preserve">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 xml:space="preserve">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 xml:space="preserve">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 xml:space="preserve">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 xml:space="preserve">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 xml:space="preserve">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 xml:space="preserve">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 xml:space="preserve">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 xml:space="preserve">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 xml:space="preserve">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 xml:space="preserve">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 xml:space="preserve">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 xml:space="preserve">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 xml:space="preserve">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 xml:space="preserve">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 xml:space="preserve">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 xml:space="preserve">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 xml:space="preserve">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 xml:space="preserve">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 xml:space="preserve">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 xml:space="preserve">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 xml:space="preserve">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 xml:space="preserve">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 xml:space="preserve">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 xml:space="preserve">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 xml:space="preserve">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 xml:space="preserve">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 xml:space="preserve">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 xml:space="preserve">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 xml:space="preserve">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 xml:space="preserve">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 xml:space="preserve">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 xml:space="preserve">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 xml:space="preserve">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 xml:space="preserve">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 xml:space="preserve">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 xml:space="preserve">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 xml:space="preserve">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 xml:space="preserve">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 xml:space="preserve">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 xml:space="preserve">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 xml:space="preserve">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 xml:space="preserve">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 xml:space="preserve">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 xml:space="preserve">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 xml:space="preserve">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 xml:space="preserve">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 xml:space="preserve">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 xml:space="preserve">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 xml:space="preserve">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 xml:space="preserve">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 xml:space="preserve">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 xml:space="preserve">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 xml:space="preserve">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 xml:space="preserve">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 xml:space="preserve">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 xml:space="preserve">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 xml:space="preserve">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 xml:space="preserve">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 xml:space="preserve">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 xml:space="preserve">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 xml:space="preserve">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 xml:space="preserve">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 xml:space="preserve">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 xml:space="preserve">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 xml:space="preserve">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 xml:space="preserve">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 xml:space="preserve">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 xml:space="preserve">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 xml:space="preserve">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 xml:space="preserve">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 xml:space="preserve">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 xml:space="preserve">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 xml:space="preserve">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 xml:space="preserve">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 xml:space="preserve">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 xml:space="preserve">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 xml:space="preserve">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 xml:space="preserve">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 xml:space="preserve">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 xml:space="preserve">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 xml:space="preserve">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 xml:space="preserve">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 xml:space="preserve">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 xml:space="preserve">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 xml:space="preserve">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 xml:space="preserve">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 xml:space="preserve">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 xml:space="preserve">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 xml:space="preserve">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 xml:space="preserve">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 xml:space="preserve">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 xml:space="preserve">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 xml:space="preserve">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 xml:space="preserve">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 xml:space="preserve">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 xml:space="preserve">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 xml:space="preserve">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 xml:space="preserve">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 xml:space="preserve">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 xml:space="preserve">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 xml:space="preserve">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 xml:space="preserve">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 xml:space="preserve">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 xml:space="preserve">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 xml:space="preserve">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 xml:space="preserve">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 xml:space="preserve">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 xml:space="preserve">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 xml:space="preserve">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 xml:space="preserve">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 xml:space="preserve">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 xml:space="preserve">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 xml:space="preserve">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 xml:space="preserve">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 xml:space="preserve">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 xml:space="preserve">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 xml:space="preserve">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 xml:space="preserve">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 xml:space="preserve">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 xml:space="preserve">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 xml:space="preserve">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 xml:space="preserve">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 xml:space="preserve">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 xml:space="preserve">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 xml:space="preserve">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 xml:space="preserve">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 xml:space="preserve">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 xml:space="preserve">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 xml:space="preserve">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 xml:space="preserve">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 xml:space="preserve">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 xml:space="preserve">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 xml:space="preserve">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 xml:space="preserve">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 xml:space="preserve">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 xml:space="preserve">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 xml:space="preserve">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 xml:space="preserve">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 xml:space="preserve">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 xml:space="preserve">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 xml:space="preserve">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 xml:space="preserve">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 xml:space="preserve">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 xml:space="preserve">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 xml:space="preserve">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 xml:space="preserve">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 xml:space="preserve">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 xml:space="preserve">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 xml:space="preserve">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 xml:space="preserve">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 xml:space="preserve">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 xml:space="preserve">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 xml:space="preserve">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 xml:space="preserve">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 xml:space="preserve">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 xml:space="preserve">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 xml:space="preserve">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 xml:space="preserve">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 xml:space="preserve">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 xml:space="preserve">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 xml:space="preserve">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 xml:space="preserve">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 xml:space="preserve">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 xml:space="preserve">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 xml:space="preserve">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 xml:space="preserve">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 xml:space="preserve">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 xml:space="preserve">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 xml:space="preserve">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 xml:space="preserve">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 xml:space="preserve">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 xml:space="preserve">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 xml:space="preserve">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 xml:space="preserve">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 xml:space="preserve">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 xml:space="preserve">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 xml:space="preserve">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 xml:space="preserve">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 xml:space="preserve">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 xml:space="preserve">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 xml:space="preserve">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 xml:space="preserve">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 xml:space="preserve">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 xml:space="preserve">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 xml:space="preserve">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 xml:space="preserve">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 xml:space="preserve">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 xml:space="preserve">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 xml:space="preserve">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 xml:space="preserve">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 xml:space="preserve">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 xml:space="preserve">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 xml:space="preserve">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 xml:space="preserve">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 xml:space="preserve">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 xml:space="preserve">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 xml:space="preserve">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 xml:space="preserve">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 xml:space="preserve">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 xml:space="preserve">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 xml:space="preserve">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 xml:space="preserve">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 xml:space="preserve">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 xml:space="preserve">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 xml:space="preserve">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 xml:space="preserve">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 xml:space="preserve">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 xml:space="preserve">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 xml:space="preserve">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 xml:space="preserve">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 xml:space="preserve">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 xml:space="preserve">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 xml:space="preserve">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 xml:space="preserve">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 xml:space="preserve">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 xml:space="preserve">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 xml:space="preserve">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 xml:space="preserve">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 xml:space="preserve">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 xml:space="preserve">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 xml:space="preserve">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 xml:space="preserve">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 xml:space="preserve">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 xml:space="preserve">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 xml:space="preserve">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 xml:space="preserve">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 xml:space="preserve">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 xml:space="preserve">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 xml:space="preserve">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 xml:space="preserve">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 xml:space="preserve">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 xml:space="preserve">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 xml:space="preserve">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 xml:space="preserve">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 xml:space="preserve">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 xml:space="preserve">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 xml:space="preserve">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 xml:space="preserve">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 xml:space="preserve">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 xml:space="preserve">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 xml:space="preserve">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 xml:space="preserve">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 xml:space="preserve">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 xml:space="preserve">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 xml:space="preserve">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 xml:space="preserve">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 xml:space="preserve">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 xml:space="preserve">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 xml:space="preserve">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 xml:space="preserve">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 xml:space="preserve">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 xml:space="preserve">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 xml:space="preserve">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 xml:space="preserve">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 xml:space="preserve">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 xml:space="preserve">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 xml:space="preserve">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 xml:space="preserve">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 xml:space="preserve">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 xml:space="preserve">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 xml:space="preserve">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 xml:space="preserve">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 xml:space="preserve">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 xml:space="preserve">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 xml:space="preserve">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 xml:space="preserve">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 xml:space="preserve">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 xml:space="preserve">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 xml:space="preserve">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 xml:space="preserve">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 xml:space="preserve">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 xml:space="preserve">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 xml:space="preserve">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 xml:space="preserve">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 xml:space="preserve">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 xml:space="preserve">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 xml:space="preserve">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 xml:space="preserve">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 xml:space="preserve">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 xml:space="preserve">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 xml:space="preserve">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 xml:space="preserve">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 xml:space="preserve">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 xml:space="preserve">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 xml:space="preserve">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 xml:space="preserve">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 xml:space="preserve">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 xml:space="preserve">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 xml:space="preserve">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 xml:space="preserve">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 xml:space="preserve">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 xml:space="preserve">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 xml:space="preserve">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 xml:space="preserve">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 xml:space="preserve">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 xml:space="preserve">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 xml:space="preserve">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 xml:space="preserve">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 xml:space="preserve">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 xml:space="preserve">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 xml:space="preserve">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 xml:space="preserve">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 xml:space="preserve">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 xml:space="preserve">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 xml:space="preserve">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 xml:space="preserve">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 xml:space="preserve">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 xml:space="preserve">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 xml:space="preserve">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 xml:space="preserve">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 xml:space="preserve">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 xml:space="preserve">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 xml:space="preserve">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 xml:space="preserve">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 xml:space="preserve">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 xml:space="preserve">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 xml:space="preserve">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 xml:space="preserve">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 xml:space="preserve">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 xml:space="preserve">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 xml:space="preserve">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 xml:space="preserve">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 xml:space="preserve">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 xml:space="preserve">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 xml:space="preserve">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 xml:space="preserve">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 xml:space="preserve">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 xml:space="preserve">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 xml:space="preserve">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 xml:space="preserve">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 xml:space="preserve">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 xml:space="preserve">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 xml:space="preserve">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 xml:space="preserve">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 xml:space="preserve">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 xml:space="preserve">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 xml:space="preserve">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 xml:space="preserve">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 xml:space="preserve">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 xml:space="preserve">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 xml:space="preserve">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 xml:space="preserve">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 xml:space="preserve">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 xml:space="preserve">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 xml:space="preserve">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 xml:space="preserve">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 xml:space="preserve">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 xml:space="preserve">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 xml:space="preserve">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 xml:space="preserve">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 xml:space="preserve">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 xml:space="preserve">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 xml:space="preserve">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 xml:space="preserve">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 xml:space="preserve">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 xml:space="preserve">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 xml:space="preserve">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 xml:space="preserve">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 xml:space="preserve">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 xml:space="preserve">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 xml:space="preserve">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 xml:space="preserve">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 xml:space="preserve">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 xml:space="preserve">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 xml:space="preserve">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 xml:space="preserve">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 xml:space="preserve">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 xml:space="preserve">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 xml:space="preserve">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 xml:space="preserve">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 xml:space="preserve">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 xml:space="preserve">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 xml:space="preserve">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 xml:space="preserve">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 xml:space="preserve">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 xml:space="preserve">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 xml:space="preserve">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 xml:space="preserve">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 xml:space="preserve">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 xml:space="preserve">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 xml:space="preserve">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 xml:space="preserve">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 xml:space="preserve">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 xml:space="preserve">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 xml:space="preserve">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 xml:space="preserve">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 xml:space="preserve">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 xml:space="preserve">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 xml:space="preserve">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 xml:space="preserve">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 xml:space="preserve">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 xml:space="preserve">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 xml:space="preserve">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 xml:space="preserve">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 xml:space="preserve">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 xml:space="preserve">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 xml:space="preserve">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 xml:space="preserve">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 xml:space="preserve">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 xml:space="preserve">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 xml:space="preserve">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 xml:space="preserve">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 xml:space="preserve">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 xml:space="preserve">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 xml:space="preserve">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 xml:space="preserve">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 xml:space="preserve">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 xml:space="preserve">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 xml:space="preserve">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 xml:space="preserve">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 xml:space="preserve">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 xml:space="preserve">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 xml:space="preserve">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 xml:space="preserve">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 xml:space="preserve">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 xml:space="preserve">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 xml:space="preserve">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 xml:space="preserve">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 xml:space="preserve">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 xml:space="preserve">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 xml:space="preserve">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 xml:space="preserve">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 xml:space="preserve">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 xml:space="preserve">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 xml:space="preserve">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 xml:space="preserve">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 xml:space="preserve">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 xml:space="preserve">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 xml:space="preserve">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 xml:space="preserve">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 xml:space="preserve">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 xml:space="preserve">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 xml:space="preserve">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 xml:space="preserve">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 xml:space="preserve">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 xml:space="preserve">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 xml:space="preserve">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 xml:space="preserve">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 xml:space="preserve">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 xml:space="preserve">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 xml:space="preserve">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 xml:space="preserve">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 xml:space="preserve">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 xml:space="preserve">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 xml:space="preserve">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 xml:space="preserve">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 xml:space="preserve">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 xml:space="preserve">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 xml:space="preserve">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 xml:space="preserve">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 xml:space="preserve">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 xml:space="preserve">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 xml:space="preserve">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 xml:space="preserve">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 xml:space="preserve">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 xml:space="preserve">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 xml:space="preserve">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 xml:space="preserve">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 xml:space="preserve">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 xml:space="preserve">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 xml:space="preserve">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 xml:space="preserve">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 xml:space="preserve">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 xml:space="preserve">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 xml:space="preserve">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 xml:space="preserve">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 xml:space="preserve">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 xml:space="preserve">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 xml:space="preserve">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 xml:space="preserve">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 xml:space="preserve">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 xml:space="preserve">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 xml:space="preserve">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 xml:space="preserve">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 xml:space="preserve">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 xml:space="preserve">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 xml:space="preserve">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 xml:space="preserve">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 xml:space="preserve">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 xml:space="preserve">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 xml:space="preserve">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 xml:space="preserve">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 xml:space="preserve">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 xml:space="preserve">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 xml:space="preserve">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 xml:space="preserve">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 xml:space="preserve">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 xml:space="preserve">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 xml:space="preserve">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 xml:space="preserve">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 xml:space="preserve">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 xml:space="preserve">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 xml:space="preserve">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 xml:space="preserve">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 xml:space="preserve">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 xml:space="preserve">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 xml:space="preserve">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 xml:space="preserve">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 xml:space="preserve">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 xml:space="preserve">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 xml:space="preserve">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 xml:space="preserve">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 xml:space="preserve">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 xml:space="preserve">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 xml:space="preserve">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 xml:space="preserve">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 xml:space="preserve">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 xml:space="preserve">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 xml:space="preserve">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 xml:space="preserve">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 xml:space="preserve">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 xml:space="preserve">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 xml:space="preserve">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 xml:space="preserve">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 xml:space="preserve">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 xml:space="preserve">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 xml:space="preserve">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 xml:space="preserve">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 xml:space="preserve">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 xml:space="preserve">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 xml:space="preserve">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 xml:space="preserve">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 xml:space="preserve">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 xml:space="preserve">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 xml:space="preserve">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 xml:space="preserve">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 xml:space="preserve">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 xml:space="preserve">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 xml:space="preserve">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 xml:space="preserve">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 xml:space="preserve">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 xml:space="preserve">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 xml:space="preserve">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 xml:space="preserve">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 xml:space="preserve">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 xml:space="preserve">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 xml:space="preserve">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 xml:space="preserve">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 xml:space="preserve">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 xml:space="preserve">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 xml:space="preserve">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 xml:space="preserve">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 xml:space="preserve">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 xml:space="preserve">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 xml:space="preserve">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 xml:space="preserve">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 xml:space="preserve">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 xml:space="preserve">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 xml:space="preserve">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 xml:space="preserve">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 xml:space="preserve">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 xml:space="preserve">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 xml:space="preserve">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 xml:space="preserve">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 xml:space="preserve">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 xml:space="preserve">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 xml:space="preserve">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 xml:space="preserve">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 xml:space="preserve">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 xml:space="preserve">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 xml:space="preserve">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 xml:space="preserve">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 xml:space="preserve">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 xml:space="preserve">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 xml:space="preserve">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 xml:space="preserve">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 xml:space="preserve">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 xml:space="preserve">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 xml:space="preserve">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 xml:space="preserve">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 xml:space="preserve">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 xml:space="preserve">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 xml:space="preserve">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 xml:space="preserve">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 xml:space="preserve">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 xml:space="preserve">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 xml:space="preserve">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 xml:space="preserve">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 xml:space="preserve">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 xml:space="preserve">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 xml:space="preserve">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 xml:space="preserve">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 xml:space="preserve">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 xml:space="preserve">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 xml:space="preserve">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 xml:space="preserve">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 xml:space="preserve">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 xml:space="preserve">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 xml:space="preserve">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 xml:space="preserve">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 xml:space="preserve">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 xml:space="preserve">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 xml:space="preserve">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 xml:space="preserve">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 xml:space="preserve">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 xml:space="preserve">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 xml:space="preserve">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 xml:space="preserve">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 xml:space="preserve">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 xml:space="preserve">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 xml:space="preserve">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 xml:space="preserve">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 xml:space="preserve">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 xml:space="preserve">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 xml:space="preserve">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 xml:space="preserve">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 xml:space="preserve">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 xml:space="preserve">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 xml:space="preserve">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 xml:space="preserve">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 xml:space="preserve">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 xml:space="preserve">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 xml:space="preserve">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 xml:space="preserve">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 xml:space="preserve">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 xml:space="preserve">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 xml:space="preserve">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 xml:space="preserve">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 xml:space="preserve">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 xml:space="preserve">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 xml:space="preserve">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 xml:space="preserve">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 xml:space="preserve">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 xml:space="preserve">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 xml:space="preserve">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 xml:space="preserve">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 xml:space="preserve">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 xml:space="preserve">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 xml:space="preserve">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 xml:space="preserve">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 xml:space="preserve">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 xml:space="preserve">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 xml:space="preserve">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 xml:space="preserve">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 xml:space="preserve">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 xml:space="preserve">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 xml:space="preserve">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 xml:space="preserve">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 xml:space="preserve">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 xml:space="preserve">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 xml:space="preserve">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 xml:space="preserve">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 xml:space="preserve">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 xml:space="preserve">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 xml:space="preserve">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 xml:space="preserve">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 xml:space="preserve">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 xml:space="preserve">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 xml:space="preserve">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 xml:space="preserve">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 xml:space="preserve">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 xml:space="preserve">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 xml:space="preserve">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 xml:space="preserve">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 xml:space="preserve">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 xml:space="preserve">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 xml:space="preserve">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 xml:space="preserve">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 xml:space="preserve">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 xml:space="preserve">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 xml:space="preserve">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 xml:space="preserve">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 xml:space="preserve">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 xml:space="preserve">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 xml:space="preserve">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 xml:space="preserve">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 xml:space="preserve">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 xml:space="preserve">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 xml:space="preserve">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 xml:space="preserve">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 xml:space="preserve">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 xml:space="preserve">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 xml:space="preserve">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 xml:space="preserve">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 xml:space="preserve">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 xml:space="preserve">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 xml:space="preserve">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 xml:space="preserve">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 xml:space="preserve">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 xml:space="preserve">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 xml:space="preserve">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 xml:space="preserve">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 xml:space="preserve">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 xml:space="preserve">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 xml:space="preserve">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 xml:space="preserve">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 xml:space="preserve">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 xml:space="preserve">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 xml:space="preserve">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 xml:space="preserve">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 xml:space="preserve">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 xml:space="preserve">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 xml:space="preserve">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 xml:space="preserve">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 xml:space="preserve">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 xml:space="preserve">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 xml:space="preserve">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 xml:space="preserve">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 xml:space="preserve">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 xml:space="preserve">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 xml:space="preserve">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 xml:space="preserve">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 xml:space="preserve">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 xml:space="preserve">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 xml:space="preserve">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 xml:space="preserve">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 xml:space="preserve">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 xml:space="preserve">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 xml:space="preserve">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 xml:space="preserve">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 xml:space="preserve">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 xml:space="preserve">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 xml:space="preserve">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 xml:space="preserve">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 xml:space="preserve">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 xml:space="preserve">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 xml:space="preserve">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 xml:space="preserve">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 xml:space="preserve">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 xml:space="preserve">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 xml:space="preserve">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 xml:space="preserve">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 xml:space="preserve">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 xml:space="preserve">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 xml:space="preserve">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 xml:space="preserve">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 xml:space="preserve">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 xml:space="preserve">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 xml:space="preserve">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 xml:space="preserve">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 xml:space="preserve">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 xml:space="preserve">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 xml:space="preserve">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 xml:space="preserve">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 xml:space="preserve">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 xml:space="preserve">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 xml:space="preserve">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 xml:space="preserve">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 xml:space="preserve">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 xml:space="preserve">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 xml:space="preserve">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 xml:space="preserve">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 xml:space="preserve">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 xml:space="preserve">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 xml:space="preserve">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 xml:space="preserve">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 xml:space="preserve">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 xml:space="preserve">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 xml:space="preserve">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 xml:space="preserve">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 xml:space="preserve">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 xml:space="preserve">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 xml:space="preserve">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 xml:space="preserve">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 xml:space="preserve">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 xml:space="preserve">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 xml:space="preserve">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 xml:space="preserve">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 xml:space="preserve">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 xml:space="preserve">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 xml:space="preserve">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 xml:space="preserve">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 xml:space="preserve">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 xml:space="preserve">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 xml:space="preserve">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 xml:space="preserve">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 xml:space="preserve">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 xml:space="preserve">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 xml:space="preserve">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 xml:space="preserve">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 xml:space="preserve">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 xml:space="preserve">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 xml:space="preserve">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 xml:space="preserve">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 xml:space="preserve">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 xml:space="preserve">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 xml:space="preserve">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 xml:space="preserve">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 xml:space="preserve">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 xml:space="preserve">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 xml:space="preserve">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 xml:space="preserve">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 xml:space="preserve">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 xml:space="preserve">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 xml:space="preserve">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 xml:space="preserve">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 xml:space="preserve">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 xml:space="preserve">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 xml:space="preserve">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 xml:space="preserve">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 xml:space="preserve">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 xml:space="preserve">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 xml:space="preserve">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 xml:space="preserve">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 xml:space="preserve">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 xml:space="preserve">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 xml:space="preserve">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 xml:space="preserve">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 xml:space="preserve">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 xml:space="preserve">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 xml:space="preserve">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 xml:space="preserve">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 xml:space="preserve">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 xml:space="preserve">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 xml:space="preserve">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 xml:space="preserve">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 xml:space="preserve">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 xml:space="preserve">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 xml:space="preserve">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 xml:space="preserve">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 xml:space="preserve">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 xml:space="preserve">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 xml:space="preserve">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 xml:space="preserve">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 xml:space="preserve">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 xml:space="preserve">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 xml:space="preserve">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 xml:space="preserve">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 xml:space="preserve">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 xml:space="preserve">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 xml:space="preserve">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 xml:space="preserve">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 xml:space="preserve">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 xml:space="preserve">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 xml:space="preserve">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 xml:space="preserve">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 xml:space="preserve">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 xml:space="preserve">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 xml:space="preserve">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 xml:space="preserve">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 xml:space="preserve">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 xml:space="preserve">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 xml:space="preserve">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 xml:space="preserve">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 xml:space="preserve">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 xml:space="preserve">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 xml:space="preserve">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 xml:space="preserve">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 xml:space="preserve">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 xml:space="preserve">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 xml:space="preserve">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 xml:space="preserve">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 xml:space="preserve">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 xml:space="preserve">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 xml:space="preserve">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 xml:space="preserve">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 xml:space="preserve">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 xml:space="preserve">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 xml:space="preserve">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 xml:space="preserve">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 xml:space="preserve">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 xml:space="preserve">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 xml:space="preserve">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 xml:space="preserve">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 xml:space="preserve">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 xml:space="preserve">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 xml:space="preserve">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 xml:space="preserve">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 xml:space="preserve">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 xml:space="preserve">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 xml:space="preserve">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 xml:space="preserve">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 xml:space="preserve">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 xml:space="preserve">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 xml:space="preserve">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 xml:space="preserve">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 xml:space="preserve">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 xml:space="preserve">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 xml:space="preserve">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 xml:space="preserve">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 xml:space="preserve">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 xml:space="preserve">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 xml:space="preserve">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 xml:space="preserve">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 xml:space="preserve">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 xml:space="preserve">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 xml:space="preserve">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 xml:space="preserve">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 xml:space="preserve">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 xml:space="preserve">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 xml:space="preserve">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 xml:space="preserve">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 xml:space="preserve">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 xml:space="preserve">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 xml:space="preserve">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 xml:space="preserve">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 xml:space="preserve">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 xml:space="preserve">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 xml:space="preserve">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 xml:space="preserve">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 xml:space="preserve">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 xml:space="preserve">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 xml:space="preserve">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 xml:space="preserve">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 xml:space="preserve">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 xml:space="preserve">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 xml:space="preserve">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 xml:space="preserve">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 xml:space="preserve">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 xml:space="preserve">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 xml:space="preserve">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 xml:space="preserve">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 xml:space="preserve">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 xml:space="preserve">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 xml:space="preserve">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 xml:space="preserve">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 xml:space="preserve">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 xml:space="preserve">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 xml:space="preserve">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 xml:space="preserve">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 xml:space="preserve">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 xml:space="preserve">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 xml:space="preserve">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 xml:space="preserve">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 xml:space="preserve">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 xml:space="preserve">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 xml:space="preserve">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 xml:space="preserve">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 xml:space="preserve">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 xml:space="preserve">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 xml:space="preserve">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 xml:space="preserve">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 xml:space="preserve">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 xml:space="preserve">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 xml:space="preserve">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 xml:space="preserve">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 xml:space="preserve">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 xml:space="preserve">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 xml:space="preserve">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 xml:space="preserve">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 xml:space="preserve">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 xml:space="preserve">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 xml:space="preserve">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 xml:space="preserve">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 xml:space="preserve">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 xml:space="preserve">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 xml:space="preserve">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 xml:space="preserve">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 xml:space="preserve">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 xml:space="preserve">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 xml:space="preserve">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 xml:space="preserve">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 xml:space="preserve">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 xml:space="preserve">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 xml:space="preserve">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 xml:space="preserve">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 xml:space="preserve">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 xml:space="preserve">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 xml:space="preserve">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 xml:space="preserve">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 xml:space="preserve">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 xml:space="preserve">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 xml:space="preserve">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 xml:space="preserve">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 xml:space="preserve">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 xml:space="preserve">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 xml:space="preserve">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 xml:space="preserve">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 xml:space="preserve">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 xml:space="preserve">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 xml:space="preserve">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 xml:space="preserve">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 xml:space="preserve">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 xml:space="preserve">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 xml:space="preserve">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 xml:space="preserve">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 xml:space="preserve">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 xml:space="preserve">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 xml:space="preserve">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 xml:space="preserve">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 xml:space="preserve">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 xml:space="preserve">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 xml:space="preserve">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 xml:space="preserve">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 xml:space="preserve">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 xml:space="preserve">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 xml:space="preserve">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 xml:space="preserve">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 xml:space="preserve">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 xml:space="preserve">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 xml:space="preserve">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 xml:space="preserve">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 xml:space="preserve">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 xml:space="preserve">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 xml:space="preserve">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 xml:space="preserve">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 xml:space="preserve">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 xml:space="preserve">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 xml:space="preserve">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 xml:space="preserve">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 xml:space="preserve">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 xml:space="preserve">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 xml:space="preserve">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 xml:space="preserve">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 xml:space="preserve">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 xml:space="preserve">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 xml:space="preserve">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 xml:space="preserve">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 xml:space="preserve">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 xml:space="preserve">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 xml:space="preserve">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 xml:space="preserve">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 xml:space="preserve">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 xml:space="preserve">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 xml:space="preserve">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 xml:space="preserve">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 xml:space="preserve">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 xml:space="preserve">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 xml:space="preserve">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 xml:space="preserve">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 xml:space="preserve">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 xml:space="preserve">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 xml:space="preserve">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 xml:space="preserve">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 xml:space="preserve">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 xml:space="preserve">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 xml:space="preserve">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 xml:space="preserve">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 xml:space="preserve">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 xml:space="preserve">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 xml:space="preserve">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 xml:space="preserve">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 xml:space="preserve">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 xml:space="preserve">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 xml:space="preserve">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 xml:space="preserve">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 xml:space="preserve">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 xml:space="preserve">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 xml:space="preserve">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 xml:space="preserve">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 xml:space="preserve">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 xml:space="preserve">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 xml:space="preserve">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 xml:space="preserve">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 xml:space="preserve">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 xml:space="preserve">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 xml:space="preserve">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 xml:space="preserve">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 xml:space="preserve">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 xml:space="preserve">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 xml:space="preserve">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 xml:space="preserve">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 xml:space="preserve">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 xml:space="preserve">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 xml:space="preserve">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 xml:space="preserve">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 xml:space="preserve">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 xml:space="preserve">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 xml:space="preserve">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 xml:space="preserve">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 xml:space="preserve">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 xml:space="preserve">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 xml:space="preserve">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 xml:space="preserve">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 xml:space="preserve">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 xml:space="preserve">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 xml:space="preserve">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 xml:space="preserve">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 xml:space="preserve">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 xml:space="preserve">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 xml:space="preserve">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 xml:space="preserve">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 xml:space="preserve">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 xml:space="preserve">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 xml:space="preserve">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 xml:space="preserve">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 xml:space="preserve">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 xml:space="preserve">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 xml:space="preserve">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 xml:space="preserve">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 xml:space="preserve">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 xml:space="preserve">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 xml:space="preserve">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 xml:space="preserve">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 xml:space="preserve">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 xml:space="preserve">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 xml:space="preserve">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 xml:space="preserve">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 xml:space="preserve">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 xml:space="preserve">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 xml:space="preserve">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 xml:space="preserve">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 xml:space="preserve">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 xml:space="preserve">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 xml:space="preserve">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 xml:space="preserve">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 xml:space="preserve">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 xml:space="preserve">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 xml:space="preserve">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 xml:space="preserve">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 xml:space="preserve">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 xml:space="preserve">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 xml:space="preserve">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 xml:space="preserve">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 xml:space="preserve">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 xml:space="preserve">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 xml:space="preserve">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 xml:space="preserve">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 xml:space="preserve">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 xml:space="preserve">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 xml:space="preserve">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 xml:space="preserve">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 xml:space="preserve">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 xml:space="preserve">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 xml:space="preserve">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 xml:space="preserve">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 xml:space="preserve">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 xml:space="preserve">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 xml:space="preserve">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 xml:space="preserve">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 xml:space="preserve">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 xml:space="preserve">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 xml:space="preserve">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 xml:space="preserve">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 xml:space="preserve">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 xml:space="preserve">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 xml:space="preserve">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 xml:space="preserve">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 xml:space="preserve">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 xml:space="preserve">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 xml:space="preserve">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 xml:space="preserve">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 xml:space="preserve">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 xml:space="preserve">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 xml:space="preserve">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 xml:space="preserve">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 xml:space="preserve">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 xml:space="preserve">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 xml:space="preserve">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 xml:space="preserve">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 xml:space="preserve">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 xml:space="preserve">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 xml:space="preserve">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 xml:space="preserve">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 xml:space="preserve">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 xml:space="preserve">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 xml:space="preserve">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 xml:space="preserve">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 xml:space="preserve">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 xml:space="preserve">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 xml:space="preserve">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 xml:space="preserve">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 xml:space="preserve">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 xml:space="preserve">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 xml:space="preserve">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 xml:space="preserve">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 xml:space="preserve">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 xml:space="preserve">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 xml:space="preserve">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 xml:space="preserve">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 xml:space="preserve">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 xml:space="preserve">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 xml:space="preserve">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 xml:space="preserve">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 xml:space="preserve">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 xml:space="preserve">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 xml:space="preserve">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 xml:space="preserve">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 xml:space="preserve">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 xml:space="preserve">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 xml:space="preserve">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 xml:space="preserve">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 xml:space="preserve">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 xml:space="preserve">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 xml:space="preserve">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 xml:space="preserve">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 xml:space="preserve">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 xml:space="preserve">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 xml:space="preserve">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 xml:space="preserve">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 xml:space="preserve">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 xml:space="preserve">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 xml:space="preserve">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 xml:space="preserve">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 xml:space="preserve">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 xml:space="preserve">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 xml:space="preserve">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 xml:space="preserve">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 xml:space="preserve">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 xml:space="preserve">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 xml:space="preserve">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 xml:space="preserve">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 xml:space="preserve">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 xml:space="preserve">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 xml:space="preserve">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 xml:space="preserve">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 xml:space="preserve">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 xml:space="preserve">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 xml:space="preserve">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 xml:space="preserve">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 xml:space="preserve">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 xml:space="preserve">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 xml:space="preserve">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 xml:space="preserve">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 xml:space="preserve">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 xml:space="preserve">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 xml:space="preserve">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 xml:space="preserve">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 xml:space="preserve">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 xml:space="preserve">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 xml:space="preserve">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 xml:space="preserve">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 xml:space="preserve">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 xml:space="preserve">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 xml:space="preserve">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 xml:space="preserve">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 xml:space="preserve">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 xml:space="preserve">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 xml:space="preserve">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 xml:space="preserve">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 xml:space="preserve">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 xml:space="preserve">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 xml:space="preserve">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 xml:space="preserve">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 xml:space="preserve">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 xml:space="preserve">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 xml:space="preserve">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 xml:space="preserve">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 xml:space="preserve">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 xml:space="preserve">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 xml:space="preserve">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 xml:space="preserve">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 xml:space="preserve">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 xml:space="preserve">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 xml:space="preserve">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 xml:space="preserve">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 xml:space="preserve">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 xml:space="preserve">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 xml:space="preserve">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 xml:space="preserve">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 xml:space="preserve">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 xml:space="preserve">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 xml:space="preserve">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 xml:space="preserve">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 xml:space="preserve">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 xml:space="preserve">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 xml:space="preserve">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 xml:space="preserve">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 xml:space="preserve">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 xml:space="preserve">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 xml:space="preserve">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 xml:space="preserve">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 xml:space="preserve">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 xml:space="preserve">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 xml:space="preserve">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 xml:space="preserve">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 xml:space="preserve">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 xml:space="preserve">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 xml:space="preserve">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 xml:space="preserve">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 xml:space="preserve">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 xml:space="preserve">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 xml:space="preserve">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 xml:space="preserve">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 xml:space="preserve">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 xml:space="preserve">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 xml:space="preserve">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 xml:space="preserve">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 xml:space="preserve">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 xml:space="preserve">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 xml:space="preserve">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 xml:space="preserve">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 xml:space="preserve">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 xml:space="preserve">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 xml:space="preserve">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 xml:space="preserve">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 xml:space="preserve">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 xml:space="preserve">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 xml:space="preserve">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 xml:space="preserve">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 xml:space="preserve">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 xml:space="preserve">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 xml:space="preserve">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 xml:space="preserve">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 xml:space="preserve">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 xml:space="preserve">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 xml:space="preserve">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 xml:space="preserve">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 xml:space="preserve">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 xml:space="preserve">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 xml:space="preserve">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 xml:space="preserve">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 xml:space="preserve">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 xml:space="preserve">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 xml:space="preserve">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 xml:space="preserve">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 xml:space="preserve">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 xml:space="preserve">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 xml:space="preserve">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 xml:space="preserve">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 xml:space="preserve">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 xml:space="preserve">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 xml:space="preserve">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 xml:space="preserve">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 xml:space="preserve">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 xml:space="preserve">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 xml:space="preserve">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 xml:space="preserve">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 xml:space="preserve">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 xml:space="preserve">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 xml:space="preserve">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 xml:space="preserve">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 xml:space="preserve">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 xml:space="preserve">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 xml:space="preserve">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 xml:space="preserve">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 xml:space="preserve">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 xml:space="preserve">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 xml:space="preserve">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 xml:space="preserve">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 xml:space="preserve">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 xml:space="preserve">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 xml:space="preserve">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 xml:space="preserve">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 xml:space="preserve">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 xml:space="preserve">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 xml:space="preserve">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 xml:space="preserve">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 xml:space="preserve">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 xml:space="preserve">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 xml:space="preserve">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 xml:space="preserve">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 xml:space="preserve">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 xml:space="preserve">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 xml:space="preserve">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 xml:space="preserve">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 xml:space="preserve">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 xml:space="preserve">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 xml:space="preserve">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 xml:space="preserve">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 xml:space="preserve">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 xml:space="preserve">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 xml:space="preserve">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 xml:space="preserve">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 xml:space="preserve">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 xml:space="preserve">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 xml:space="preserve">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 xml:space="preserve">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 xml:space="preserve">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 xml:space="preserve">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 xml:space="preserve">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 xml:space="preserve">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 xml:space="preserve">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 xml:space="preserve">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 xml:space="preserve">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 xml:space="preserve">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 xml:space="preserve">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 xml:space="preserve">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 xml:space="preserve">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 xml:space="preserve">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 xml:space="preserve">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 xml:space="preserve">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 xml:space="preserve">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 xml:space="preserve">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 xml:space="preserve">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 xml:space="preserve">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 xml:space="preserve">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 xml:space="preserve">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 xml:space="preserve">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 xml:space="preserve">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 xml:space="preserve">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 xml:space="preserve">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 xml:space="preserve">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 xml:space="preserve">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 xml:space="preserve">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 xml:space="preserve">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 xml:space="preserve">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 xml:space="preserve">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 xml:space="preserve">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 xml:space="preserve">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 xml:space="preserve">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 xml:space="preserve">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 xml:space="preserve">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 xml:space="preserve">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 xml:space="preserve">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 xml:space="preserve">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 xml:space="preserve">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 xml:space="preserve">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 xml:space="preserve">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 xml:space="preserve">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 xml:space="preserve">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 xml:space="preserve">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 xml:space="preserve">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 xml:space="preserve">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 xml:space="preserve">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 xml:space="preserve">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 xml:space="preserve">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 xml:space="preserve">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 xml:space="preserve">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 xml:space="preserve">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 xml:space="preserve">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 xml:space="preserve">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 xml:space="preserve">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 xml:space="preserve">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 xml:space="preserve">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 xml:space="preserve">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 xml:space="preserve">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 xml:space="preserve">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 xml:space="preserve">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 xml:space="preserve">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 xml:space="preserve">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 xml:space="preserve">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 xml:space="preserve">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 xml:space="preserve">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 xml:space="preserve">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 xml:space="preserve">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 xml:space="preserve">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 xml:space="preserve">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 xml:space="preserve">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 xml:space="preserve">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 xml:space="preserve">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 xml:space="preserve">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 xml:space="preserve">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 xml:space="preserve">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 xml:space="preserve">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 xml:space="preserve">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 xml:space="preserve">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 xml:space="preserve">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 xml:space="preserve">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 xml:space="preserve">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 xml:space="preserve">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 xml:space="preserve">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 xml:space="preserve">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 xml:space="preserve">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 xml:space="preserve">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 xml:space="preserve">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 xml:space="preserve">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 xml:space="preserve">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 xml:space="preserve">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 xml:space="preserve">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 xml:space="preserve">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 xml:space="preserve">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 xml:space="preserve">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 xml:space="preserve">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 xml:space="preserve">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 xml:space="preserve">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 xml:space="preserve">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 xml:space="preserve">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 xml:space="preserve">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 xml:space="preserve">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 xml:space="preserve">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 xml:space="preserve">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 xml:space="preserve">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 xml:space="preserve">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 xml:space="preserve">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 xml:space="preserve">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 xml:space="preserve">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 xml:space="preserve">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 xml:space="preserve">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 xml:space="preserve">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 xml:space="preserve">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 xml:space="preserve">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 xml:space="preserve">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 xml:space="preserve">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 xml:space="preserve">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 xml:space="preserve">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 xml:space="preserve">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 xml:space="preserve">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 xml:space="preserve">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 xml:space="preserve">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 xml:space="preserve">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 xml:space="preserve">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 xml:space="preserve">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 xml:space="preserve">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 xml:space="preserve">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 xml:space="preserve">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 xml:space="preserve">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 xml:space="preserve">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 xml:space="preserve">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 xml:space="preserve">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 xml:space="preserve">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 xml:space="preserve">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 xml:space="preserve">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 xml:space="preserve">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 xml:space="preserve">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 xml:space="preserve">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 xml:space="preserve">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 xml:space="preserve">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 xml:space="preserve">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 xml:space="preserve">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 xml:space="preserve">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 xml:space="preserve">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 xml:space="preserve">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 xml:space="preserve">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 xml:space="preserve">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 xml:space="preserve">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 xml:space="preserve">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 xml:space="preserve">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 xml:space="preserve">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 xml:space="preserve">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 xml:space="preserve">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 xml:space="preserve">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 xml:space="preserve">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 xml:space="preserve">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 xml:space="preserve">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 xml:space="preserve">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 xml:space="preserve">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 xml:space="preserve">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 xml:space="preserve">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 xml:space="preserve">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 xml:space="preserve">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 xml:space="preserve">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 xml:space="preserve">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 xml:space="preserve">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 xml:space="preserve">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 xml:space="preserve">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 xml:space="preserve">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 xml:space="preserve">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 xml:space="preserve">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 xml:space="preserve">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 xml:space="preserve">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 xml:space="preserve">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 xml:space="preserve">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 xml:space="preserve">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 xml:space="preserve">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 xml:space="preserve">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 xml:space="preserve">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 xml:space="preserve">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 xml:space="preserve">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 xml:space="preserve">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 xml:space="preserve">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 xml:space="preserve">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 xml:space="preserve">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 xml:space="preserve">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 xml:space="preserve">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 xml:space="preserve">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 xml:space="preserve">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 xml:space="preserve">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 xml:space="preserve">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 xml:space="preserve">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 xml:space="preserve">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 xml:space="preserve">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 xml:space="preserve">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 xml:space="preserve">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 xml:space="preserve">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 xml:space="preserve">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 xml:space="preserve">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 xml:space="preserve">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 xml:space="preserve">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 xml:space="preserve">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 xml:space="preserve">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 xml:space="preserve">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 xml:space="preserve">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 xml:space="preserve">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 xml:space="preserve">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 xml:space="preserve">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 xml:space="preserve">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 xml:space="preserve">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 xml:space="preserve">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 xml:space="preserve">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 xml:space="preserve">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 xml:space="preserve">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 xml:space="preserve">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 xml:space="preserve">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 xml:space="preserve">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 xml:space="preserve">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 xml:space="preserve">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 xml:space="preserve">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 xml:space="preserve">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 xml:space="preserve">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 xml:space="preserve">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 xml:space="preserve">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 xml:space="preserve">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 xml:space="preserve">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 xml:space="preserve">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 xml:space="preserve">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 xml:space="preserve">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 xml:space="preserve">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 xml:space="preserve">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 xml:space="preserve">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 xml:space="preserve">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 xml:space="preserve">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 xml:space="preserve">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 xml:space="preserve">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 xml:space="preserve">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 xml:space="preserve">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 xml:space="preserve">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 xml:space="preserve">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 xml:space="preserve">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 xml:space="preserve">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 xml:space="preserve">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 xml:space="preserve">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 xml:space="preserve">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 xml:space="preserve">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 xml:space="preserve">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 xml:space="preserve">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 xml:space="preserve">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 xml:space="preserve">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 xml:space="preserve">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 xml:space="preserve">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 xml:space="preserve">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 xml:space="preserve">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 xml:space="preserve">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 xml:space="preserve">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 xml:space="preserve">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 xml:space="preserve">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 xml:space="preserve">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 xml:space="preserve">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 xml:space="preserve">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 xml:space="preserve">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 xml:space="preserve">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 xml:space="preserve">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 xml:space="preserve">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 xml:space="preserve">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 xml:space="preserve">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 xml:space="preserve">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 xml:space="preserve">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 xml:space="preserve">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 xml:space="preserve">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 xml:space="preserve">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 xml:space="preserve">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 xml:space="preserve">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 xml:space="preserve">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 xml:space="preserve">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 xml:space="preserve">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 xml:space="preserve">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 xml:space="preserve">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 xml:space="preserve">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 xml:space="preserve">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 xml:space="preserve">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 xml:space="preserve">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 xml:space="preserve">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 xml:space="preserve">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 xml:space="preserve">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 xml:space="preserve">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 xml:space="preserve">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 xml:space="preserve">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 xml:space="preserve">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 xml:space="preserve">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 xml:space="preserve">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 xml:space="preserve">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 xml:space="preserve">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 xml:space="preserve">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 xml:space="preserve">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 xml:space="preserve">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 xml:space="preserve">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 xml:space="preserve">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 xml:space="preserve">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 xml:space="preserve">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 xml:space="preserve">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 xml:space="preserve">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 xml:space="preserve">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 xml:space="preserve">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 xml:space="preserve">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 xml:space="preserve">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 xml:space="preserve">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 xml:space="preserve">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 xml:space="preserve">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 xml:space="preserve">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 xml:space="preserve">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 xml:space="preserve">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 xml:space="preserve">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 xml:space="preserve">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 xml:space="preserve">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 xml:space="preserve">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 xml:space="preserve">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 xml:space="preserve">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 xml:space="preserve">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 xml:space="preserve">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 xml:space="preserve">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 xml:space="preserve">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 xml:space="preserve">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 xml:space="preserve">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 xml:space="preserve">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 xml:space="preserve">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 xml:space="preserve">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 xml:space="preserve">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 xml:space="preserve">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 xml:space="preserve">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 xml:space="preserve">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 xml:space="preserve">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 xml:space="preserve">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 xml:space="preserve">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 xml:space="preserve">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 xml:space="preserve">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 xml:space="preserve">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 xml:space="preserve">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 xml:space="preserve">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 xml:space="preserve">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 xml:space="preserve">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 xml:space="preserve">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 xml:space="preserve">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 xml:space="preserve">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 xml:space="preserve">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 xml:space="preserve">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 xml:space="preserve">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 xml:space="preserve">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 xml:space="preserve">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 xml:space="preserve">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 xml:space="preserve">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 xml:space="preserve">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 xml:space="preserve">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 xml:space="preserve">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 xml:space="preserve">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 xml:space="preserve">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 xml:space="preserve">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 xml:space="preserve">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 xml:space="preserve">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 xml:space="preserve">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 xml:space="preserve">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 xml:space="preserve">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 xml:space="preserve">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 xml:space="preserve">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 xml:space="preserve">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 xml:space="preserve">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 xml:space="preserve">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 xml:space="preserve">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 xml:space="preserve">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 xml:space="preserve">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 xml:space="preserve">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 xml:space="preserve">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 xml:space="preserve">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 xml:space="preserve">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 xml:space="preserve">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 xml:space="preserve">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 xml:space="preserve">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 xml:space="preserve">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 xml:space="preserve">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 xml:space="preserve">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 xml:space="preserve">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 xml:space="preserve">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 xml:space="preserve">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 xml:space="preserve">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 xml:space="preserve">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 xml:space="preserve">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 xml:space="preserve">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 xml:space="preserve">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 xml:space="preserve">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 xml:space="preserve">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 xml:space="preserve">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 xml:space="preserve">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 xml:space="preserve">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 xml:space="preserve">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 xml:space="preserve">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 xml:space="preserve">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 xml:space="preserve">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 xml:space="preserve">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 xml:space="preserve">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 xml:space="preserve">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 xml:space="preserve">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 xml:space="preserve">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 xml:space="preserve">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 xml:space="preserve">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 xml:space="preserve">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 xml:space="preserve">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 xml:space="preserve">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 xml:space="preserve">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 xml:space="preserve">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 xml:space="preserve">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 xml:space="preserve">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 xml:space="preserve">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 xml:space="preserve">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 xml:space="preserve">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 xml:space="preserve">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 xml:space="preserve">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 xml:space="preserve">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 xml:space="preserve">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 xml:space="preserve">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 xml:space="preserve">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 xml:space="preserve">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 xml:space="preserve">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 xml:space="preserve">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 xml:space="preserve">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 xml:space="preserve">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 xml:space="preserve">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 xml:space="preserve">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 xml:space="preserve">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 xml:space="preserve">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 xml:space="preserve">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 xml:space="preserve">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 xml:space="preserve">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 xml:space="preserve">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 xml:space="preserve">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 xml:space="preserve">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 xml:space="preserve">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 xml:space="preserve">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 xml:space="preserve">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 xml:space="preserve">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 xml:space="preserve">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 xml:space="preserve">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 xml:space="preserve">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 xml:space="preserve">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 xml:space="preserve">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 xml:space="preserve">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 xml:space="preserve">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 xml:space="preserve">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 xml:space="preserve">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 xml:space="preserve">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 xml:space="preserve">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 xml:space="preserve">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 xml:space="preserve">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 xml:space="preserve">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 xml:space="preserve">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 xml:space="preserve">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 xml:space="preserve">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 xml:space="preserve">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 xml:space="preserve">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 xml:space="preserve">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 xml:space="preserve">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 xml:space="preserve">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 xml:space="preserve">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 xml:space="preserve">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 xml:space="preserve">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 xml:space="preserve">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 xml:space="preserve">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 xml:space="preserve">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 xml:space="preserve">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 xml:space="preserve">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 xml:space="preserve">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 xml:space="preserve">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 xml:space="preserve">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 xml:space="preserve">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 xml:space="preserve">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 xml:space="preserve">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 xml:space="preserve">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 xml:space="preserve">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 xml:space="preserve">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 xml:space="preserve">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 xml:space="preserve">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 xml:space="preserve">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 xml:space="preserve">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 xml:space="preserve">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 xml:space="preserve">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 xml:space="preserve">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 xml:space="preserve">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 xml:space="preserve">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 xml:space="preserve">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 xml:space="preserve">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 xml:space="preserve">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 xml:space="preserve">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 xml:space="preserve">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 xml:space="preserve">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 xml:space="preserve">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 xml:space="preserve">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 xml:space="preserve">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 xml:space="preserve">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 xml:space="preserve">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 xml:space="preserve">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 xml:space="preserve">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 xml:space="preserve">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 xml:space="preserve">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 xml:space="preserve">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 xml:space="preserve">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 xml:space="preserve">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 xml:space="preserve">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 xml:space="preserve">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 xml:space="preserve">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 xml:space="preserve">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 xml:space="preserve">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 xml:space="preserve">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 xml:space="preserve">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 xml:space="preserve">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 xml:space="preserve">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 xml:space="preserve">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 xml:space="preserve">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 xml:space="preserve">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 xml:space="preserve">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 xml:space="preserve">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 xml:space="preserve">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 xml:space="preserve">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 xml:space="preserve">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 xml:space="preserve">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 xml:space="preserve">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 xml:space="preserve">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 xml:space="preserve">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 xml:space="preserve">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 xml:space="preserve">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 xml:space="preserve">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 xml:space="preserve">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 xml:space="preserve">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 xml:space="preserve">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 xml:space="preserve">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 xml:space="preserve">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 xml:space="preserve">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 xml:space="preserve">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 xml:space="preserve">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 xml:space="preserve">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 xml:space="preserve">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 xml:space="preserve">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 xml:space="preserve">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 xml:space="preserve">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 xml:space="preserve">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 xml:space="preserve">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 xml:space="preserve">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 xml:space="preserve">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 xml:space="preserve">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 xml:space="preserve">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 xml:space="preserve">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 xml:space="preserve">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 xml:space="preserve">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 xml:space="preserve">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 xml:space="preserve">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 xml:space="preserve">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 xml:space="preserve">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 xml:space="preserve">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 xml:space="preserve">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 xml:space="preserve">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 xml:space="preserve">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 xml:space="preserve">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 xml:space="preserve">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 xml:space="preserve">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 xml:space="preserve">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 xml:space="preserve">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 xml:space="preserve">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 xml:space="preserve">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 xml:space="preserve">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 xml:space="preserve">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 xml:space="preserve">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 xml:space="preserve">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 xml:space="preserve">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 xml:space="preserve">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 xml:space="preserve">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 xml:space="preserve">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 xml:space="preserve">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 xml:space="preserve">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 xml:space="preserve">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 xml:space="preserve">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 xml:space="preserve">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 xml:space="preserve">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 xml:space="preserve">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 xml:space="preserve">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 xml:space="preserve">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 xml:space="preserve">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 xml:space="preserve">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 xml:space="preserve">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 xml:space="preserve">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 xml:space="preserve">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 xml:space="preserve">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 xml:space="preserve">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 xml:space="preserve">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 xml:space="preserve">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 xml:space="preserve">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 xml:space="preserve">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 xml:space="preserve">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 xml:space="preserve">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 xml:space="preserve">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 xml:space="preserve">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 xml:space="preserve">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 xml:space="preserve">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 xml:space="preserve">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 xml:space="preserve">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 xml:space="preserve">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 xml:space="preserve">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 xml:space="preserve">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 xml:space="preserve">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 xml:space="preserve">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 xml:space="preserve">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 xml:space="preserve">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 xml:space="preserve">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 xml:space="preserve">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 xml:space="preserve">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 xml:space="preserve">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 xml:space="preserve">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 xml:space="preserve">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 xml:space="preserve">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 xml:space="preserve">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 xml:space="preserve">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 xml:space="preserve">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 xml:space="preserve">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 xml:space="preserve">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 xml:space="preserve">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 xml:space="preserve">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 xml:space="preserve">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 xml:space="preserve">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 xml:space="preserve">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 xml:space="preserve">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 xml:space="preserve">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 xml:space="preserve">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 xml:space="preserve">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 xml:space="preserve">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 xml:space="preserve">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 xml:space="preserve">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 xml:space="preserve">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 xml:space="preserve">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 xml:space="preserve">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 xml:space="preserve">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 xml:space="preserve">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 xml:space="preserve">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 xml:space="preserve">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 xml:space="preserve">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 xml:space="preserve">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 xml:space="preserve">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 xml:space="preserve">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 xml:space="preserve">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 xml:space="preserve">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 xml:space="preserve">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 xml:space="preserve">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 xml:space="preserve">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 xml:space="preserve">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 xml:space="preserve">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 xml:space="preserve">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 xml:space="preserve">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 xml:space="preserve">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 xml:space="preserve">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 xml:space="preserve">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 xml:space="preserve">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 xml:space="preserve">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 xml:space="preserve">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 xml:space="preserve">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 xml:space="preserve">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 xml:space="preserve">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 xml:space="preserve">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 xml:space="preserve">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 xml:space="preserve">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 xml:space="preserve">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 xml:space="preserve">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 xml:space="preserve">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 xml:space="preserve">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 xml:space="preserve">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 xml:space="preserve">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 xml:space="preserve">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 xml:space="preserve">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 xml:space="preserve">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 xml:space="preserve">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 xml:space="preserve">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 xml:space="preserve">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 xml:space="preserve">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 xml:space="preserve">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 xml:space="preserve">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 xml:space="preserve">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 xml:space="preserve">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 xml:space="preserve">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 xml:space="preserve">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 xml:space="preserve">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 xml:space="preserve">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 xml:space="preserve">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 xml:space="preserve">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 xml:space="preserve">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 xml:space="preserve">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 xml:space="preserve">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 xml:space="preserve">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 xml:space="preserve">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 xml:space="preserve">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 xml:space="preserve">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 xml:space="preserve">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 xml:space="preserve">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 xml:space="preserve">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 xml:space="preserve">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 xml:space="preserve">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 xml:space="preserve">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 xml:space="preserve">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sheetData sheetId="212"/>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 xml:space="preserve">Базовые потребители электроэнергии</v>
          </cell>
        </row>
        <row r="111">
          <cell r="A111" t="str">
            <v xml:space="preserve">Бюджетные потребители электроэнергии</v>
          </cell>
        </row>
        <row r="124">
          <cell r="A124" t="str">
            <v xml:space="preserve">Потребители электроэнергии группы население</v>
          </cell>
        </row>
        <row r="132">
          <cell r="A132" t="str">
            <v xml:space="preserve">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 val="共機計算"/>
      <sheetName val="共機J"/>
      <sheetName val="18.2"/>
      <sheetName val="21.3"/>
      <sheetName val="3"/>
      <sheetName val="4.1"/>
      <sheetName val="0_13"/>
      <sheetName val="2_13"/>
      <sheetName val="2_23"/>
      <sheetName val="6_13"/>
      <sheetName val="17_13"/>
      <sheetName val="24_13"/>
      <sheetName val="Производство_электроэнергии3"/>
      <sheetName val="услуги_непроизводств_3"/>
      <sheetName val="другие_затраты_с-ст3"/>
      <sheetName val="налоги_в_с-ст3"/>
      <sheetName val="%_за_кредит3"/>
      <sheetName val="поощрение_(ДВ)3"/>
      <sheetName val="другие_из_прибыли3"/>
      <sheetName val="2008_-20103"/>
      <sheetName val="Ф-1_(для_АО-энерго)"/>
      <sheetName val="Ф-2_(для_АО-энерго)"/>
      <sheetName val="свод_ПС"/>
      <sheetName val="ставки_РД"/>
      <sheetName val="ИПР_2012"/>
      <sheetName val="ИПР_2012-2017"/>
      <sheetName val="1_2"/>
      <sheetName val="стадия_реализации"/>
      <sheetName val="2_2_прил_"/>
      <sheetName val="См_1"/>
      <sheetName val="Титульный_лист"/>
      <sheetName val="~5537733_xls"/>
      <sheetName val="6_Списки"/>
      <sheetName val="14б_ДПН_отчет"/>
      <sheetName val="16а_Сводный_анализ"/>
      <sheetName val="ESTI_"/>
      <sheetName val="Вспомогат_по_месяцам_"/>
      <sheetName val="Вспомогат(по_месяцам)"/>
      <sheetName val="Поставщики_и_субподрядчики"/>
      <sheetName val="ИТОГИ  по Н,Р,Э,Q"/>
      <sheetName val="навигация"/>
      <sheetName val="Т12"/>
      <sheetName val="т3"/>
      <sheetName val="сети"/>
      <sheetName val="Общий свод (2)"/>
      <sheetName val="XLR_NoRangeSheet"/>
      <sheetName val="проект"/>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 val="Первоначально"/>
      <sheetName val="Баланс энергии"/>
      <sheetName val="УПХ"/>
      <sheetName val="Транспортн"/>
      <sheetName val="П.1.16. оплата труда ОПР"/>
      <sheetName val="УНПХ"/>
      <sheetName val="Bendra"/>
      <sheetName val="10"/>
      <sheetName val="12"/>
      <sheetName val="18.1"/>
      <sheetName val="19.1.1"/>
      <sheetName val="19.1.2"/>
      <sheetName val="19.2"/>
      <sheetName val="2.1"/>
      <sheetName val="21.1"/>
      <sheetName val="21.2.1"/>
      <sheetName val="21.2.2"/>
      <sheetName val="21.4"/>
      <sheetName val="28.3"/>
      <sheetName val="7"/>
      <sheetName val="1.1"/>
      <sheetName val="1.2"/>
      <sheetName val="14"/>
      <sheetName val="18.2"/>
      <sheetName val="18"/>
      <sheetName val="2.2"/>
      <sheetName val="20.1"/>
      <sheetName val="21.3"/>
      <sheetName val="24.1"/>
      <sheetName val="25.1"/>
      <sheetName val="28.1"/>
      <sheetName val="28.2"/>
      <sheetName val="8"/>
      <sheetName val="P2.1"/>
      <sheetName val="P2.2"/>
      <sheetName val="2007 (Min)"/>
      <sheetName val="2007 (Max)"/>
      <sheetName val="2006"/>
      <sheetName val="13"/>
      <sheetName val="15"/>
      <sheetName val="4.1"/>
      <sheetName val="База"/>
      <sheetName val="таб_1"/>
      <sheetName val="ESTI."/>
      <sheetName val="DI-ESTI"/>
      <sheetName val="сведения"/>
      <sheetName val="new-panel"/>
      <sheetName val="共機計算"/>
      <sheetName val="共機J"/>
      <sheetName val="BCS APP Slovakia"/>
      <sheetName val="BCS APP CR"/>
      <sheetName val="Cash flow"/>
      <sheetName val="Калькуляция кв"/>
      <sheetName val="Контроль"/>
      <sheetName val="П 4"/>
      <sheetName val="reestr_start"/>
      <sheetName val="G2TempSheet"/>
      <sheetName val="Баланс_ЭЭ5"/>
      <sheetName val="услуги_непроизводств_5"/>
      <sheetName val="другие_затраты_с-ст5"/>
      <sheetName val="налоги_в_с-ст5"/>
      <sheetName val="%_за_кредит5"/>
      <sheetName val="поощрение_(ДВ)5"/>
      <sheetName val="другие_из_прибыли5"/>
      <sheetName val="Производство_электроэнергии5"/>
      <sheetName val="БД_2_35"/>
      <sheetName val="для_тарифов2"/>
      <sheetName val="План_Газпрома2"/>
      <sheetName val="См_1"/>
      <sheetName val="15_э3"/>
      <sheetName val="мар_20012"/>
      <sheetName val="Приложение_12"/>
      <sheetName val="Приложение_22"/>
      <sheetName val="Приложение_32"/>
      <sheetName val="Титульный_лист"/>
      <sheetName val="Вспомогат(по_месяцам)"/>
      <sheetName val="Вспомогат_по_месяцам_"/>
      <sheetName val="форма_22"/>
      <sheetName val="Продажи_реальные_и_прогноз_20_2"/>
      <sheetName val="тех__нужды4"/>
      <sheetName val="соб__нужды4"/>
      <sheetName val="подготовка_кадров2"/>
      <sheetName val="9_42"/>
      <sheetName val="содер_зд2"/>
      <sheetName val="9_32"/>
      <sheetName val="расш__6-п2"/>
      <sheetName val="9_1_12"/>
      <sheetName val="тех__нужды5"/>
      <sheetName val="соб__нужды5"/>
      <sheetName val="Програм__обеспеч__и_лиц_2"/>
      <sheetName val="ТУ_52"/>
      <sheetName val="усл_стор_орг__(9_2,_9_4_и_9_5_2"/>
      <sheetName val="Инф_-вычисл__услуги2"/>
      <sheetName val="Матер-лы_для_средств_связи2"/>
      <sheetName val="Баланс_(Ф1)2"/>
      <sheetName val="налог_на_имущество_9_мес_20072"/>
      <sheetName val="2014_(2)2"/>
      <sheetName val="01-02_(БДиР_Общества)"/>
      <sheetName val="сети_2007"/>
      <sheetName val="смета+расш_"/>
      <sheetName val="расш_кальк_"/>
      <sheetName val="31_08_20041"/>
      <sheetName val="_9_4"/>
      <sheetName val="УП__2004"/>
      <sheetName val="ЗАО_н_ит"/>
      <sheetName val="3_квартал"/>
      <sheetName val="Справочник_БДР"/>
      <sheetName val="Спр__мест"/>
      <sheetName val="КИП_(эксплуатация_и_ВДГО)"/>
      <sheetName val="Матер_и_компл_для_комп_и_оргтех"/>
      <sheetName val="мыло,_паста"/>
      <sheetName val="электрооб_"/>
      <sheetName val="Мат-лы_для_тек_рем_электрооб_"/>
      <sheetName val="др__матер_ВДГО,СМБ"/>
      <sheetName val="УИС_1"/>
      <sheetName val="к_БФ_№2"/>
      <sheetName val="Стоимость_ЭЭ"/>
      <sheetName val="main_gate_house"/>
      <sheetName val="par_diff_expl_"/>
      <sheetName val="group_structure"/>
      <sheetName val="Исходные_данные"/>
      <sheetName val="Ф-1_(для_АО-энерго)"/>
      <sheetName val="Ф-2_(для_АО-энерго)"/>
      <sheetName val="17_1"/>
      <sheetName val="Баланс_мощности"/>
      <sheetName val="Рег_генер"/>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 val="SHPZ"/>
      <sheetName val="Свод"/>
      <sheetName val="ESTI."/>
      <sheetName val="DI-ESTI"/>
      <sheetName val="агр_БП"/>
      <sheetName val="Производство_электроэнергии"/>
      <sheetName val="1_1__нвв_переход"/>
      <sheetName val="см-2_шатурс_сети__проект_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 val="РБП"/>
      <sheetName val="Организации"/>
      <sheetName val="БИ-2-18-П"/>
      <sheetName val="БИ-2-19-П"/>
      <sheetName val="БИ-2-7-П"/>
      <sheetName val="БИ-2-9-П"/>
      <sheetName val="БИ-2-14-П"/>
      <sheetName val="БИ-2-16-П"/>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Производство электроэнергии"/>
      <sheetName val="SHPZ"/>
      <sheetName val="ИТ-бюджет"/>
      <sheetName val="эл ст"/>
      <sheetName val="Журнал_печати"/>
      <sheetName val="Справочники"/>
      <sheetName val="СписочнаяЧисленность"/>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 val="расшифровка_(2)"/>
      <sheetName val="эл_ст"/>
      <sheetName val="Производство_электроэнергии"/>
      <sheetName val="Первичные_данные"/>
      <sheetName val="мар_2001"/>
      <sheetName val="накладные_в_%%_факт"/>
      <sheetName val="Олимпстрой_декабрь_2010"/>
      <sheetName val="Сводный_бюджет"/>
      <sheetName val="расшифровка_(2)1"/>
      <sheetName val="эл_ст1"/>
      <sheetName val="Производство_электроэнергии1"/>
      <sheetName val="Первичные_данные1"/>
      <sheetName val="мар_20011"/>
      <sheetName val="накладные_в_%%_факт1"/>
      <sheetName val="Олимпстрой_декабрь_20101"/>
      <sheetName val="Сводный_бюджет1"/>
      <sheetName val="расшифровка_(2)2"/>
      <sheetName val="эл_ст2"/>
      <sheetName val="Производство_электроэнергии2"/>
      <sheetName val="Первичные_данные2"/>
      <sheetName val="мар_20012"/>
      <sheetName val="накладные_в_%%_факт2"/>
      <sheetName val="Олимпстрой_декабрь_20102"/>
      <sheetName val="Сводный_бюджет2"/>
      <sheetName val="расшифровка_(2)3"/>
      <sheetName val="эл_ст3"/>
      <sheetName val="Производство_электроэнергии3"/>
      <sheetName val="Первичные_данные3"/>
      <sheetName val="мар_20013"/>
      <sheetName val="накладные_в_%%_факт3"/>
      <sheetName val="Олимпстрой_декабрь_20103"/>
      <sheetName val="Сводный_бюджет3"/>
      <sheetName val="расшифровка_(2)4"/>
      <sheetName val="эл_ст4"/>
      <sheetName val="Производство_электроэнергии4"/>
      <sheetName val="Первичные_данные4"/>
      <sheetName val="мар_20014"/>
      <sheetName val="накладные_в_%%_факт4"/>
      <sheetName val="Олимпстрой_декабрь_20104"/>
      <sheetName val="Сводный_бюджет4"/>
      <sheetName val="ФА 2022"/>
      <sheetName val="Сибнефть"/>
      <sheetName val="Усинск_Роснефть"/>
      <sheetName val="виды деятельн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ИТОГИ  по Н,Р,Э,Q"/>
      <sheetName val="Лист13"/>
      <sheetName val="Конст"/>
      <sheetName val="расшифровка"/>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 val="Параметры"/>
      <sheetName val="21.3"/>
      <sheetName val="18.2"/>
      <sheetName val="2.3"/>
      <sheetName val="P2.1"/>
      <sheetName val="P2.2"/>
      <sheetName val="tier1"/>
      <sheetName val="СПРАВОЧНИК"/>
      <sheetName val="4 Fin &amp; Publ"/>
      <sheetName val="unadjbs"/>
      <sheetName val="СписочнаяЧисленность"/>
      <sheetName val="Оборудование_стоим"/>
      <sheetName val="9.3"/>
      <sheetName val="расчет"/>
      <sheetName val="Омскэнерго с учетом доп 2010 "/>
      <sheetName val="ММТС"/>
      <sheetName val="ФЗП 2011"/>
      <sheetName val="Анализ"/>
      <sheetName val="Лист12"/>
      <sheetName val="даты"/>
      <sheetName val="EKDEB90"/>
      <sheetName val="% транспортировки"/>
      <sheetName val="1.411.1"/>
      <sheetName val="ОС до 40 т.р."/>
      <sheetName val="regs"/>
      <sheetName val="31.08.2004"/>
      <sheetName val="коммунальные"/>
      <sheetName val="Темников"/>
      <sheetName val="1_411_1"/>
      <sheetName val="ПЕРЕСЧЕТ"/>
      <sheetName val="9_3"/>
      <sheetName val="_ транспортировки"/>
      <sheetName val="ОС до 40 т_р_"/>
      <sheetName val="расш. зарплаты (к 9.1. 9.1.1.) "/>
      <sheetName val="СЗ-процессинг"/>
      <sheetName val="Нормативы"/>
      <sheetName val="СЗ-собственная деятельность"/>
      <sheetName val="Технич.лист"/>
      <sheetName val="VLOOKUP"/>
      <sheetName val="INPUTMASTER"/>
      <sheetName val="#ССЫЛКА"/>
      <sheetName val="31_08_2004"/>
      <sheetName val="тех. нужды"/>
      <sheetName val="соб. нужды"/>
      <sheetName val="Отрадное"/>
      <sheetName val="КП"/>
      <sheetName val="field"/>
      <sheetName val="П"/>
      <sheetName val="CF"/>
      <sheetName val="СЗ_процессинг"/>
      <sheetName val="ОС до 40 т.р. "/>
      <sheetName val="Исполнителям"/>
      <sheetName val=" накладные расходы"/>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фев(ф)"/>
      <sheetName val="Титульный лист С-П"/>
      <sheetName val="Детализация"/>
      <sheetName val="Справочник затрат_СБ"/>
      <sheetName val="Financing"/>
      <sheetName val="Потребность в МТР"/>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П 21-1"/>
      <sheetName val="Ис. данные эк"/>
      <sheetName val="91 форма 2 1 полуг"/>
      <sheetName val="Настройки"/>
      <sheetName val="Общая"/>
      <sheetName val="ПРОГНОЗ_1"/>
      <sheetName val="Производство электроэнергии"/>
      <sheetName val="тар"/>
      <sheetName val="т1.15(смета8а)"/>
      <sheetName val="35998"/>
      <sheetName val="44"/>
      <sheetName val="92"/>
      <sheetName val="94"/>
      <sheetName val="97"/>
      <sheetName val="Отчет"/>
      <sheetName val="Фин план"/>
      <sheetName val="9_32"/>
      <sheetName val="Омскэнерго_с_учетом_доп_2010_1"/>
      <sheetName val="ФЗП_20111"/>
      <sheetName val="_накладные_расходы1"/>
      <sheetName val="Коды_статей1"/>
      <sheetName val="%_транспортировки1"/>
      <sheetName val="ОС_до_40_т_р_2"/>
      <sheetName val="1_411_12"/>
      <sheetName val="31_08_20042"/>
      <sheetName val="расш__зарплаты_(к_9_1__9_1_1_)1"/>
      <sheetName val="СЗ-собственная_деятельность1"/>
      <sheetName val="Технич_лист1"/>
      <sheetName val="__транспортировки1"/>
      <sheetName val="ОС_до_40_т_р_3"/>
      <sheetName val="тех__нужды1"/>
      <sheetName val="соб__нужды1"/>
      <sheetName val="Титульный_лист_С-П1"/>
      <sheetName val="Справочник_затрат_СБ1"/>
      <sheetName val="9_31"/>
      <sheetName val="Омскэнерго_с_учетом_доп_2010_"/>
      <sheetName val="ФЗП_2011"/>
      <sheetName val="_накладные_расходы"/>
      <sheetName val="Коды_статей"/>
      <sheetName val="%_транспортировки"/>
      <sheetName val="ОС_до_40_т_р_"/>
      <sheetName val="1_411_11"/>
      <sheetName val="31_08_20041"/>
      <sheetName val="расш__зарплаты_(к_9_1__9_1_1_)_"/>
      <sheetName val="СЗ-собственная_деятельность"/>
      <sheetName val="Технич_лист"/>
      <sheetName val="__транспортировки"/>
      <sheetName val="ОС_до_40_т_р_1"/>
      <sheetName val="тех__нужды"/>
      <sheetName val="соб__нужды"/>
      <sheetName val="Титульный_лист_С-П"/>
      <sheetName val="Справочник_затрат_СБ"/>
      <sheetName val="Проценты"/>
      <sheetName val="не_удалять"/>
      <sheetName val="подготовка кадров"/>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смета+расш."/>
      <sheetName val="index"/>
      <sheetName val="Лист2"/>
      <sheetName val="1.401.2"/>
      <sheetName val="Справ-к БДР выручка"/>
      <sheetName val="Справочник ЦФО"/>
      <sheetName val="TECHSHEET"/>
      <sheetName val="ОЦСГ"/>
      <sheetName val="Лист3"/>
      <sheetName val="0_13"/>
      <sheetName val="2_13"/>
      <sheetName val="2_23"/>
      <sheetName val="6_13"/>
      <sheetName val="17_13"/>
      <sheetName val="24_13"/>
      <sheetName val="Потребность_в_МТР"/>
      <sheetName val="эл_ст3"/>
      <sheetName val="GRES_2007_53"/>
      <sheetName val="ПС_рек"/>
      <sheetName val="ЛЭП_нов"/>
      <sheetName val="ИТОГИ__по_Н,Р,Э,Q3"/>
      <sheetName val="2008_-20103"/>
      <sheetName val="Общий_свод_(2)3"/>
      <sheetName val="Сценарные_условия3"/>
      <sheetName val="Список_ДЗО3"/>
      <sheetName val="4_Закупка_электроэнергии3"/>
      <sheetName val="5_Производственная_программа3"/>
      <sheetName val="баланс1"/>
      <sheetName val="Титульный"/>
      <sheetName val="ТС.Т"/>
      <sheetName val="TECH_VERTICAL"/>
      <sheetName val="ТС.К"/>
      <sheetName val="ТБО.К"/>
      <sheetName val="ВО.К"/>
      <sheetName val="текущие цены"/>
      <sheetName val="Огл. Графиков"/>
      <sheetName val="рабочий"/>
      <sheetName val="окраска"/>
      <sheetName val="Info"/>
      <sheetName val="Grouplist"/>
      <sheetName val="productlist"/>
      <sheetName val="таблица"/>
      <sheetName val="FGL_BS_data"/>
      <sheetName val="Вариант_XIII_(аренда_ГТУ)"/>
      <sheetName val="Исход_инф_"/>
      <sheetName val="Т19_1"/>
      <sheetName val="Т1_1_1"/>
      <sheetName val="Т1_2_1"/>
      <sheetName val="Таб1_1"/>
      <sheetName val="Ф-1_(для_АО-энерго)"/>
      <sheetName val="Ф-2_(для_АО-энерго)"/>
      <sheetName val="Приложение_2_1"/>
      <sheetName val="вводные_данные_систем"/>
      <sheetName val="4_1"/>
      <sheetName val="Рейтинг"/>
      <sheetName val="Транспортный"/>
      <sheetName val="35"/>
      <sheetName val="XLR_NoRangeSheet"/>
      <sheetName val="MTO REV.0"/>
      <sheetName val="отоп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 val="Титульный"/>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Макро"/>
      <sheetName val="Справочники"/>
      <sheetName val="Заголовок"/>
      <sheetName val="Закупки"/>
      <sheetName val="эл ст"/>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1997"/>
      <sheetName val="1998"/>
      <sheetName val="Константы"/>
      <sheetName val="инвестиции 2007"/>
      <sheetName val="УЗ-22(2002)"/>
      <sheetName val="УЗ-21(1кв.) (2)"/>
      <sheetName val="УЗ-21(2002)"/>
      <sheetName val="УЗ-22(3кв.) (2)"/>
      <sheetName val="Калькуляция кв"/>
      <sheetName val="Balance Sheet"/>
      <sheetName val="9-1"/>
      <sheetName val="Table"/>
      <sheetName val="Справочник"/>
      <sheetName val="Ожид ФР"/>
      <sheetName val="FEK 2002.Н"/>
      <sheetName val="хар-ка земли 1 "/>
      <sheetName val="Коррект"/>
      <sheetName val="2007"/>
      <sheetName val="Приложение 2.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Приложение 1"/>
      <sheetName val="1.11"/>
      <sheetName val="СписочнаяЧисленность"/>
      <sheetName val="Temp_TOV"/>
      <sheetName val="ф.2 за 4 кв.2005"/>
      <sheetName val="БФ-2-8-П"/>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Титульный лист С-П"/>
      <sheetName val="2002(v1)"/>
      <sheetName val="ФИНПЛАН"/>
      <sheetName val="13"/>
      <sheetName val="обслуживание"/>
      <sheetName val="SHPZ"/>
      <sheetName val=" накладные расходы"/>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ETС"/>
      <sheetName val="Дебет_Кредит"/>
      <sheetName val="Исходные данные и тариф ЭЛЕКТР"/>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сходные данные"/>
      <sheetName val="июнь9"/>
      <sheetName val="Лист1"/>
      <sheetName val="Тарифы _ЗН"/>
      <sheetName val="Тарифы _СК"/>
      <sheetName val="Исходные"/>
      <sheetName val="РСД ИА "/>
      <sheetName val="расчет тарифов"/>
      <sheetName val="свод"/>
      <sheetName val="sapactivexlhiddensheet"/>
      <sheetName val="Номенклатура"/>
      <sheetName val="продВ(I)"/>
      <sheetName val="У-Алд_наслегаХранение"/>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регионы"/>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на 1 тут"/>
      <sheetName val="Договоры"/>
      <sheetName val="ОПФ"/>
      <sheetName val="ДДС_Статьи"/>
      <sheetName val="коэфф"/>
      <sheetName val="сценарные условия ОГК"/>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Выгрузка"/>
      <sheetName val="Данные ОАО"/>
      <sheetName val="Прил1"/>
      <sheetName val="мониторинг"/>
      <sheetName val="МО"/>
      <sheetName val="лист2"/>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FEK 2002.Н.xls][FEK 2002.Н.xls"/>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IS-$"/>
      <sheetName val="Индексы "/>
      <sheetName val="Заявка ГВК ВО 2014"/>
      <sheetName val="Заявка ГВК ВС 2014"/>
      <sheetName val="Общехозяйственные расходы"/>
      <sheetName val="индексы"/>
      <sheetName val="реестр жф население"/>
      <sheetName val="Тепло свод"/>
      <sheetName val="Цеховые расходы ТС"/>
      <sheetName val="ф17"/>
      <sheetName val="ф20"/>
      <sheetName val="ф18"/>
      <sheetName val="КВАНТ"/>
      <sheetName val="2008 -2010"/>
      <sheetName val="БИ-2-18-П"/>
      <sheetName val="БИ-2-19-П"/>
      <sheetName val="БИ-2-7-П"/>
      <sheetName val="БИ-2-9-П"/>
      <sheetName val="БИ-2-14-П"/>
      <sheetName val="БИ-2-16-П"/>
      <sheetName val="Main"/>
      <sheetName val="links"/>
      <sheetName val="ф19"/>
      <sheetName val="ф4"/>
      <sheetName val="ф5"/>
      <sheetName val="ф6"/>
      <sheetName val="ф7"/>
      <sheetName val="ф8"/>
      <sheetName val="ф9"/>
      <sheetName val="ф9(замена)"/>
      <sheetName val="ф16"/>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Стоимость_ЭЭ"/>
      <sheetName val="Расчёт_НВВ_по_RAB"/>
      <sheetName val="ОХЗ_КТС"/>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 val="Cfg_Rv"/>
      <sheetName val="XLR_NoRangeSheet"/>
      <sheetName val="2"/>
      <sheetName val="4.1"/>
      <sheetName val="2007 (Min)"/>
      <sheetName val="2007 (Max)"/>
      <sheetName val="2006"/>
      <sheetName val="Свод__табл_9"/>
      <sheetName val="Отпуск_ээ9"/>
      <sheetName val="Вспом__мат-лы9"/>
      <sheetName val="Прочие_затраты9"/>
      <sheetName val="ИТОГИ__по_Н,Р,Э,Q9"/>
      <sheetName val="эл_ст9"/>
      <sheetName val="Производство_электроэнергии9"/>
      <sheetName val="18_19"/>
      <sheetName val="19_1_19"/>
      <sheetName val="19_1_29"/>
      <sheetName val="19_29"/>
      <sheetName val="2_19"/>
      <sheetName val="21_19"/>
      <sheetName val="21_2_19"/>
      <sheetName val="21_2_29"/>
      <sheetName val="21_49"/>
      <sheetName val="28_39"/>
      <sheetName val="1_19"/>
      <sheetName val="1_29"/>
      <sheetName val="18_29"/>
      <sheetName val="2_29"/>
      <sheetName val="20_19"/>
      <sheetName val="21_39"/>
      <sheetName val="24_19"/>
      <sheetName val="25_19"/>
      <sheetName val="28_19"/>
      <sheetName val="28_29"/>
      <sheetName val="P2_19"/>
      <sheetName val="P2_29"/>
      <sheetName val="УЗ-21(1кв_)_(2)9"/>
      <sheetName val="УЗ-22(3кв_)_(2)9"/>
      <sheetName val="Калькуляция_кв9"/>
      <sheetName val="Balance_Sheet9"/>
      <sheetName val="инвестиции_20079"/>
      <sheetName val="хар-ка_земли_1_8"/>
      <sheetName val="Приложение_18"/>
      <sheetName val="факт_2009_года8"/>
      <sheetName val="Факт_2010_года8"/>
      <sheetName val="План_на_2011_год8"/>
      <sheetName val="1_119"/>
      <sheetName val="ф_2_за_4_кв_20058"/>
      <sheetName val="FEK_2002_Н8"/>
      <sheetName val="Приложение_2_18"/>
      <sheetName val="Титульный_лист_С-П8"/>
      <sheetName val="17_18"/>
      <sheetName val="Услуги_ПХ8"/>
      <sheetName val="_накладные_расходы8"/>
      <sheetName val="Ожид_ФР8"/>
      <sheetName val="жилой_фонд8"/>
      <sheetName val="Фин_план8"/>
      <sheetName val="Исходные_данные_и_тариф_ЭЛЕКТР5"/>
      <sheetName val="Справочник_затрат_СБ5"/>
      <sheetName val="Коды_статей5"/>
      <sheetName val="исходные_данные5"/>
      <sheetName val="Тарифы__ЗН5"/>
      <sheetName val="Тарифы__СК5"/>
      <sheetName val="расчет_тарифов5"/>
      <sheetName val="РСД_ИА_5"/>
      <sheetName val="1_19_1_произв_тэ5"/>
      <sheetName val="План_Газпрома5"/>
      <sheetName val="01-02_(БДиР_Общества)5"/>
      <sheetName val="Внеш_Совме5"/>
      <sheetName val="AddList_5"/>
      <sheetName val="Стоимость_ЭЭ2"/>
      <sheetName val="Расчёт_НВВ_по_RAB2"/>
      <sheetName val="ОХЗ_КТС2"/>
      <sheetName val="Закупки_центр2"/>
      <sheetName val="УЗ-21(2002):УЗ-22(3кв_)_(2)2"/>
      <sheetName val="на_1_тут2"/>
      <sheetName val="сценарные_условия_ОГК2"/>
      <sheetName val="Данные_ОАО2"/>
      <sheetName val="баланс_энергии2"/>
      <sheetName val="ремонты_20102"/>
      <sheetName val="п_1_20__расшифровка_квл_20102"/>
      <sheetName val="соц_характер2"/>
      <sheetName val="баланс_мощности2"/>
      <sheetName val="амортизация_по_уровням_напряже2"/>
      <sheetName val="п_1_16__оплата_труда2"/>
      <sheetName val="сводная_ремонт2"/>
      <sheetName val="проч_прямые2"/>
      <sheetName val="квл_сводная2"/>
      <sheetName val="н_на_им2"/>
      <sheetName val="п_1_18__калькуляция2"/>
      <sheetName val="п_1_21_прибыль2"/>
      <sheetName val="п_1_242"/>
      <sheetName val="п_1_252"/>
      <sheetName val="п2_12"/>
      <sheetName val="п_1_172"/>
      <sheetName val="Огл__Графиков2"/>
      <sheetName val="Текущие_цены2"/>
      <sheetName val="транспортный_налог2"/>
      <sheetName val="_квл_2012-2014_2"/>
      <sheetName val="П_1_16__оплата_труда_ОПР2"/>
      <sheetName val="Амортизация_по_уровням_напр-я2"/>
      <sheetName val="[FEK_2002_Н_xls][FEK_2002_Н_xl2"/>
      <sheetName val="Сводная_ЭЛЦЕХ2"/>
      <sheetName val="Сводная_КТЦ2"/>
      <sheetName val="ремонт_кровли_гл_корпуса2"/>
      <sheetName val="ремонт_зд_электрофильтров2"/>
      <sheetName val="Сводная_ТАИ2"/>
      <sheetName val="Покрытие_пастой2"/>
      <sheetName val="ГВС_20142"/>
      <sheetName val="Свод__табл_10"/>
      <sheetName val="Отпуск_ээ10"/>
      <sheetName val="Вспом__мат-лы10"/>
      <sheetName val="Прочие_затраты10"/>
      <sheetName val="ИТОГИ__по_Н,Р,Э,Q10"/>
      <sheetName val="эл_ст10"/>
      <sheetName val="Производство_электроэнергии10"/>
      <sheetName val="18_110"/>
      <sheetName val="19_1_110"/>
      <sheetName val="19_1_210"/>
      <sheetName val="19_210"/>
      <sheetName val="2_110"/>
      <sheetName val="21_110"/>
      <sheetName val="21_2_110"/>
      <sheetName val="21_2_210"/>
      <sheetName val="21_410"/>
      <sheetName val="28_310"/>
      <sheetName val="1_110"/>
      <sheetName val="1_210"/>
      <sheetName val="18_210"/>
      <sheetName val="2_210"/>
      <sheetName val="20_110"/>
      <sheetName val="21_310"/>
      <sheetName val="24_110"/>
      <sheetName val="25_110"/>
      <sheetName val="28_110"/>
      <sheetName val="28_210"/>
      <sheetName val="P2_110"/>
      <sheetName val="P2_210"/>
      <sheetName val="УЗ-21(1кв_)_(2)10"/>
      <sheetName val="УЗ-22(3кв_)_(2)10"/>
      <sheetName val="Калькуляция_кв10"/>
      <sheetName val="Balance_Sheet10"/>
      <sheetName val="инвестиции_200710"/>
      <sheetName val="хар-ка_земли_1_9"/>
      <sheetName val="Приложение_19"/>
      <sheetName val="факт_2009_года9"/>
      <sheetName val="Факт_2010_года9"/>
      <sheetName val="План_на_2011_год9"/>
      <sheetName val="1_1110"/>
      <sheetName val="ф_2_за_4_кв_20059"/>
      <sheetName val="FEK_2002_Н9"/>
      <sheetName val="Приложение_2_19"/>
      <sheetName val="Титульный_лист_С-П9"/>
      <sheetName val="17_19"/>
      <sheetName val="Услуги_ПХ9"/>
      <sheetName val="_накладные_расходы9"/>
      <sheetName val="Ожид_ФР9"/>
      <sheetName val="жилой_фонд9"/>
      <sheetName val="Фин_план9"/>
      <sheetName val="Исходные_данные_и_тариф_ЭЛЕКТР6"/>
      <sheetName val="Справочник_затрат_СБ6"/>
      <sheetName val="Коды_статей6"/>
      <sheetName val="исходные_данные6"/>
      <sheetName val="Тарифы__ЗН6"/>
      <sheetName val="Тарифы__СК6"/>
      <sheetName val="расчет_тарифов6"/>
      <sheetName val="РСД_ИА_6"/>
      <sheetName val="1_19_1_произв_тэ6"/>
      <sheetName val="План_Газпрома6"/>
      <sheetName val="01-02_(БДиР_Общества)6"/>
      <sheetName val="Внеш_Совме6"/>
      <sheetName val="AddList_6"/>
      <sheetName val="Стоимость_ЭЭ3"/>
      <sheetName val="Расчёт_НВВ_по_RAB3"/>
      <sheetName val="ОХЗ_КТС3"/>
      <sheetName val="Закупки_центр3"/>
      <sheetName val="УЗ-21(2002):УЗ-22(3кв_)_(2)3"/>
      <sheetName val="на_1_тут3"/>
      <sheetName val="сценарные_условия_ОГК3"/>
      <sheetName val="Данные_ОАО3"/>
      <sheetName val="баланс_энергии3"/>
      <sheetName val="ремонты_20103"/>
      <sheetName val="п_1_20__расшифровка_квл_20103"/>
      <sheetName val="соц_характер3"/>
      <sheetName val="баланс_мощности3"/>
      <sheetName val="амортизация_по_уровням_напряже3"/>
      <sheetName val="п_1_16__оплата_труда3"/>
      <sheetName val="сводная_ремонт3"/>
      <sheetName val="проч_прямые3"/>
      <sheetName val="квл_сводная3"/>
      <sheetName val="н_на_им3"/>
      <sheetName val="п_1_18__калькуляция3"/>
      <sheetName val="п_1_21_прибыль3"/>
      <sheetName val="п_1_243"/>
      <sheetName val="п_1_253"/>
      <sheetName val="п2_13"/>
      <sheetName val="п_1_173"/>
      <sheetName val="Огл__Графиков3"/>
      <sheetName val="Текущие_цены3"/>
      <sheetName val="транспортный_налог3"/>
      <sheetName val="_квл_2012-2014_3"/>
      <sheetName val="П_1_16__оплата_труда_ОПР3"/>
      <sheetName val="Амортизация_по_уровням_напр-я3"/>
      <sheetName val="[FEK_2002_Н_xls][FEK_2002_Н_xl3"/>
      <sheetName val="Сводная_ЭЛЦЕХ3"/>
      <sheetName val="Сводная_КТЦ3"/>
      <sheetName val="ремонт_кровли_гл_корпуса3"/>
      <sheetName val="ремонт_зд_электрофильтров3"/>
      <sheetName val="Сводная_ТАИ3"/>
      <sheetName val="Покрытие_пастой3"/>
      <sheetName val="ГВС_20143"/>
      <sheetName val="Свод__табл_11"/>
      <sheetName val="Отпуск_ээ11"/>
      <sheetName val="Вспом__мат-лы11"/>
      <sheetName val="Прочие_затраты11"/>
      <sheetName val="ИТОГИ__по_Н,Р,Э,Q11"/>
      <sheetName val="эл_ст11"/>
      <sheetName val="Производство_электроэнергии11"/>
      <sheetName val="18_111"/>
      <sheetName val="19_1_111"/>
      <sheetName val="19_1_211"/>
      <sheetName val="19_211"/>
      <sheetName val="2_111"/>
      <sheetName val="21_111"/>
      <sheetName val="21_2_111"/>
      <sheetName val="21_2_211"/>
      <sheetName val="21_411"/>
      <sheetName val="28_311"/>
      <sheetName val="1_120"/>
      <sheetName val="1_211"/>
      <sheetName val="18_211"/>
      <sheetName val="2_211"/>
      <sheetName val="20_111"/>
      <sheetName val="21_311"/>
      <sheetName val="24_111"/>
      <sheetName val="25_111"/>
      <sheetName val="28_111"/>
      <sheetName val="28_211"/>
      <sheetName val="P2_111"/>
      <sheetName val="P2_211"/>
      <sheetName val="УЗ-21(1кв_)_(2)11"/>
      <sheetName val="УЗ-22(3кв_)_(2)11"/>
      <sheetName val="Калькуляция_кв11"/>
      <sheetName val="Balance_Sheet11"/>
      <sheetName val="инвестиции_200711"/>
      <sheetName val="хар-ка_земли_1_10"/>
      <sheetName val="Приложение_110"/>
      <sheetName val="факт_2009_года10"/>
      <sheetName val="Факт_2010_года10"/>
      <sheetName val="План_на_2011_год10"/>
      <sheetName val="1_1111"/>
      <sheetName val="ф_2_за_4_кв_200510"/>
      <sheetName val="FEK_2002_Н10"/>
      <sheetName val="Приложение_2_110"/>
      <sheetName val="Титульный_лист_С-П10"/>
      <sheetName val="17_110"/>
      <sheetName val="Услуги_ПХ10"/>
      <sheetName val="_накладные_расходы10"/>
      <sheetName val="Ожид_ФР10"/>
      <sheetName val="жилой_фонд10"/>
      <sheetName val="Фин_план10"/>
      <sheetName val="Исходные_данные_и_тариф_ЭЛЕКТР7"/>
      <sheetName val="Справочник_затрат_СБ7"/>
      <sheetName val="Коды_статей7"/>
      <sheetName val="исходные_данные7"/>
      <sheetName val="Тарифы__ЗН7"/>
      <sheetName val="Тарифы__СК7"/>
      <sheetName val="расчет_тарифов7"/>
      <sheetName val="РСД_ИА_7"/>
      <sheetName val="1_19_1_произв_тэ7"/>
      <sheetName val="План_Газпрома7"/>
      <sheetName val="01-02_(БДиР_Общества)7"/>
      <sheetName val="Внеш_Совме7"/>
      <sheetName val="AddList_7"/>
      <sheetName val="Стоимость_ЭЭ4"/>
      <sheetName val="Расчёт_НВВ_по_RAB4"/>
      <sheetName val="ОХЗ_КТС4"/>
      <sheetName val="Закупки_центр4"/>
      <sheetName val="УЗ-21(2002):УЗ-22(3кв_)_(2)4"/>
      <sheetName val="на_1_тут4"/>
      <sheetName val="сценарные_условия_ОГК4"/>
      <sheetName val="Данные_ОАО4"/>
      <sheetName val="баланс_энергии4"/>
      <sheetName val="ремонты_20104"/>
      <sheetName val="п_1_20__расшифровка_квл_20104"/>
      <sheetName val="соц_характер4"/>
      <sheetName val="баланс_мощности4"/>
      <sheetName val="амортизация_по_уровням_напряже4"/>
      <sheetName val="п_1_16__оплата_труда4"/>
      <sheetName val="сводная_ремонт4"/>
      <sheetName val="проч_прямые4"/>
      <sheetName val="квл_сводная4"/>
      <sheetName val="н_на_им4"/>
      <sheetName val="п_1_18__калькуляция4"/>
      <sheetName val="п_1_21_прибыль4"/>
      <sheetName val="п_1_244"/>
      <sheetName val="п_1_254"/>
      <sheetName val="п2_14"/>
      <sheetName val="п_1_174"/>
      <sheetName val="Огл__Графиков4"/>
      <sheetName val="Текущие_цены4"/>
      <sheetName val="транспортный_налог4"/>
      <sheetName val="_квл_2012-2014_4"/>
      <sheetName val="П_1_16__оплата_труда_ОПР4"/>
      <sheetName val="Амортизация_по_уровням_напр-я4"/>
      <sheetName val="[FEK_2002_Н_xls][FEK_2002_Н_xl4"/>
      <sheetName val="Сводная_ЭЛЦЕХ4"/>
      <sheetName val="Сводная_КТЦ4"/>
      <sheetName val="ремонт_кровли_гл_корпуса4"/>
      <sheetName val="ремонт_зд_электрофильтров4"/>
      <sheetName val="Сводная_ТАИ4"/>
      <sheetName val="Покрытие_пастой4"/>
      <sheetName val="ГВС_20144"/>
      <sheetName val="июль2006"/>
      <sheetName val="Расчёт расходов"/>
      <sheetName val="НВВ по уровням"/>
      <sheetName val="Свод расчет"/>
      <sheetName val="Дебиторы"/>
      <sheetName val="НФИк"/>
      <sheetName val="эл.энергия"/>
      <sheetName val="хоз_расходы"/>
      <sheetName val="Group_221"/>
      <sheetName val="с теми же формулами"/>
      <sheetName val="2.3"/>
      <sheetName val="тех.лист"/>
      <sheetName val="Оперативный факт за январь 2010"/>
      <sheetName val="техлист"/>
      <sheetName val="AP_MVT"/>
      <sheetName val="CH_ACC"/>
      <sheetName val="Производственные"/>
      <sheetName val="Титул"/>
      <sheetName val="ГАЗ"/>
      <sheetName val="п1_12"/>
      <sheetName val="п1_9"/>
      <sheetName val="топливо"/>
      <sheetName val="п1_10"/>
      <sheetName val="ээ"/>
      <sheetName val="6 Списки"/>
      <sheetName val="ras bs"/>
      <sheetName val="топливо2009"/>
      <sheetName val="2009"/>
      <sheetName val="ИД2016"/>
      <sheetName val="A"/>
      <sheetName val="сиз"/>
      <sheetName val="Проводки_02"/>
      <sheetName val="АКРасч"/>
      <sheetName val="valuations"/>
      <sheetName val="Форма сетевой график ЭРСБ"/>
      <sheetName val="Info"/>
      <sheetName val="Grouplist"/>
      <sheetName val="mtl$-inter"/>
      <sheetName val="Индексы_"/>
      <sheetName val="Общехозяйственные_расходы"/>
      <sheetName val="реестр_жф_население"/>
      <sheetName val="Тепло_свод"/>
      <sheetName val="Цеховые_расходы_ТС"/>
      <sheetName val="Заявка_ГВК_ВО_2014"/>
      <sheetName val="Заявка_ГВК_ВС_2014"/>
      <sheetName val="Баланс мощности 2007"/>
      <sheetName val="перекрестка"/>
      <sheetName val="Com0226"/>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ow r="2">
          <cell r="A2">
            <v>1.0489999999999999</v>
          </cell>
        </row>
      </sheetData>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ow r="2">
          <cell r="A2">
            <v>1.0489999999999999</v>
          </cell>
        </row>
      </sheetData>
      <sheetData sheetId="472">
        <row r="2">
          <cell r="A2">
            <v>1.0489999999999999</v>
          </cell>
        </row>
      </sheetData>
      <sheetData sheetId="473">
        <row r="2">
          <cell r="A2">
            <v>1.0489999999999999</v>
          </cell>
        </row>
      </sheetData>
      <sheetData sheetId="474">
        <row r="2">
          <cell r="A2">
            <v>1.0489999999999999</v>
          </cell>
        </row>
      </sheetData>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ow r="2">
          <cell r="A2">
            <v>1.0489999999999999</v>
          </cell>
        </row>
      </sheetData>
      <sheetData sheetId="510">
        <row r="2">
          <cell r="A2">
            <v>1.0489999999999999</v>
          </cell>
        </row>
      </sheetData>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ow r="2">
          <cell r="A2">
            <v>1.0489999999999999</v>
          </cell>
        </row>
      </sheetData>
      <sheetData sheetId="535">
        <row r="2">
          <cell r="A2">
            <v>1.0489999999999999</v>
          </cell>
        </row>
      </sheetData>
      <sheetData sheetId="536">
        <row r="2">
          <cell r="A2">
            <v>1.0489999999999999</v>
          </cell>
        </row>
      </sheetData>
      <sheetData sheetId="537">
        <row r="2">
          <cell r="A2">
            <v>1.0489999999999999</v>
          </cell>
        </row>
      </sheetData>
      <sheetData sheetId="538">
        <row r="2">
          <cell r="A2">
            <v>1.0489999999999999</v>
          </cell>
        </row>
      </sheetData>
      <sheetData sheetId="539">
        <row r="2">
          <cell r="A2">
            <v>1.0489999999999999</v>
          </cell>
        </row>
      </sheetData>
      <sheetData sheetId="540">
        <row r="2">
          <cell r="A2">
            <v>1.0489999999999999</v>
          </cell>
        </row>
      </sheetData>
      <sheetData sheetId="541">
        <row r="2">
          <cell r="A2">
            <v>1.0489999999999999</v>
          </cell>
        </row>
      </sheetData>
      <sheetData sheetId="542">
        <row r="2">
          <cell r="A2">
            <v>1.0489999999999999</v>
          </cell>
        </row>
      </sheetData>
      <sheetData sheetId="543">
        <row r="2">
          <cell r="A2">
            <v>1.0489999999999999</v>
          </cell>
        </row>
      </sheetData>
      <sheetData sheetId="544">
        <row r="2">
          <cell r="A2">
            <v>1.0489999999999999</v>
          </cell>
        </row>
      </sheetData>
      <sheetData sheetId="545">
        <row r="2">
          <cell r="A2">
            <v>1.0489999999999999</v>
          </cell>
        </row>
      </sheetData>
      <sheetData sheetId="546">
        <row r="2">
          <cell r="A2">
            <v>1.0489999999999999</v>
          </cell>
        </row>
      </sheetData>
      <sheetData sheetId="547">
        <row r="2">
          <cell r="A2">
            <v>1.0489999999999999</v>
          </cell>
        </row>
      </sheetData>
      <sheetData sheetId="548">
        <row r="2">
          <cell r="A2">
            <v>1.0489999999999999</v>
          </cell>
        </row>
      </sheetData>
      <sheetData sheetId="549">
        <row r="2">
          <cell r="A2">
            <v>1.0489999999999999</v>
          </cell>
        </row>
      </sheetData>
      <sheetData sheetId="550">
        <row r="2">
          <cell r="A2">
            <v>1.0489999999999999</v>
          </cell>
        </row>
      </sheetData>
      <sheetData sheetId="551">
        <row r="2">
          <cell r="A2">
            <v>1.0489999999999999</v>
          </cell>
        </row>
      </sheetData>
      <sheetData sheetId="552">
        <row r="2">
          <cell r="A2">
            <v>1.0489999999999999</v>
          </cell>
        </row>
      </sheetData>
      <sheetData sheetId="553">
        <row r="2">
          <cell r="A2">
            <v>1.0489999999999999</v>
          </cell>
        </row>
      </sheetData>
      <sheetData sheetId="554">
        <row r="2">
          <cell r="A2">
            <v>1.0489999999999999</v>
          </cell>
        </row>
      </sheetData>
      <sheetData sheetId="555">
        <row r="2">
          <cell r="A2">
            <v>1.0489999999999999</v>
          </cell>
        </row>
      </sheetData>
      <sheetData sheetId="556">
        <row r="2">
          <cell r="A2">
            <v>1.0489999999999999</v>
          </cell>
        </row>
      </sheetData>
      <sheetData sheetId="557">
        <row r="2">
          <cell r="A2">
            <v>1.0489999999999999</v>
          </cell>
        </row>
      </sheetData>
      <sheetData sheetId="558">
        <row r="2">
          <cell r="A2">
            <v>1.0489999999999999</v>
          </cell>
        </row>
      </sheetData>
      <sheetData sheetId="559">
        <row r="2">
          <cell r="A2">
            <v>1.0489999999999999</v>
          </cell>
        </row>
      </sheetData>
      <sheetData sheetId="560">
        <row r="2">
          <cell r="A2">
            <v>1.0489999999999999</v>
          </cell>
        </row>
      </sheetData>
      <sheetData sheetId="561">
        <row r="2">
          <cell r="A2">
            <v>1.0489999999999999</v>
          </cell>
        </row>
      </sheetData>
      <sheetData sheetId="562">
        <row r="2">
          <cell r="A2">
            <v>1.0489999999999999</v>
          </cell>
        </row>
      </sheetData>
      <sheetData sheetId="563">
        <row r="2">
          <cell r="A2">
            <v>1.0489999999999999</v>
          </cell>
        </row>
      </sheetData>
      <sheetData sheetId="564">
        <row r="2">
          <cell r="A2">
            <v>1.0489999999999999</v>
          </cell>
        </row>
      </sheetData>
      <sheetData sheetId="565">
        <row r="2">
          <cell r="A2">
            <v>1.0489999999999999</v>
          </cell>
        </row>
      </sheetData>
      <sheetData sheetId="566">
        <row r="2">
          <cell r="A2">
            <v>1.0489999999999999</v>
          </cell>
        </row>
      </sheetData>
      <sheetData sheetId="567">
        <row r="2">
          <cell r="A2">
            <v>1.0489999999999999</v>
          </cell>
        </row>
      </sheetData>
      <sheetData sheetId="568">
        <row r="2">
          <cell r="A2">
            <v>1.0489999999999999</v>
          </cell>
        </row>
      </sheetData>
      <sheetData sheetId="569">
        <row r="2">
          <cell r="A2">
            <v>1.0489999999999999</v>
          </cell>
        </row>
      </sheetData>
      <sheetData sheetId="570">
        <row r="2">
          <cell r="A2">
            <v>1.0489999999999999</v>
          </cell>
        </row>
      </sheetData>
      <sheetData sheetId="571">
        <row r="2">
          <cell r="A2">
            <v>1.0489999999999999</v>
          </cell>
        </row>
      </sheetData>
      <sheetData sheetId="572">
        <row r="2">
          <cell r="A2">
            <v>1.0489999999999999</v>
          </cell>
        </row>
      </sheetData>
      <sheetData sheetId="573">
        <row r="2">
          <cell r="A2">
            <v>1.0489999999999999</v>
          </cell>
        </row>
      </sheetData>
      <sheetData sheetId="574">
        <row r="2">
          <cell r="A2">
            <v>1.0489999999999999</v>
          </cell>
        </row>
      </sheetData>
      <sheetData sheetId="575">
        <row r="2">
          <cell r="A2">
            <v>1.0489999999999999</v>
          </cell>
        </row>
      </sheetData>
      <sheetData sheetId="576">
        <row r="2">
          <cell r="A2">
            <v>1.0489999999999999</v>
          </cell>
        </row>
      </sheetData>
      <sheetData sheetId="577">
        <row r="2">
          <cell r="A2">
            <v>1.0489999999999999</v>
          </cell>
        </row>
      </sheetData>
      <sheetData sheetId="578">
        <row r="2">
          <cell r="A2">
            <v>1.0489999999999999</v>
          </cell>
        </row>
      </sheetData>
      <sheetData sheetId="579">
        <row r="2">
          <cell r="A2">
            <v>1.0489999999999999</v>
          </cell>
        </row>
      </sheetData>
      <sheetData sheetId="580">
        <row r="2">
          <cell r="A2">
            <v>1.0489999999999999</v>
          </cell>
        </row>
      </sheetData>
      <sheetData sheetId="581">
        <row r="2">
          <cell r="A2">
            <v>1.0489999999999999</v>
          </cell>
        </row>
      </sheetData>
      <sheetData sheetId="582">
        <row r="2">
          <cell r="A2">
            <v>1.0489999999999999</v>
          </cell>
        </row>
      </sheetData>
      <sheetData sheetId="583">
        <row r="2">
          <cell r="A2">
            <v>1.0489999999999999</v>
          </cell>
        </row>
      </sheetData>
      <sheetData sheetId="584">
        <row r="2">
          <cell r="A2">
            <v>1.0489999999999999</v>
          </cell>
        </row>
      </sheetData>
      <sheetData sheetId="585">
        <row r="2">
          <cell r="A2">
            <v>1.0489999999999999</v>
          </cell>
        </row>
      </sheetData>
      <sheetData sheetId="586">
        <row r="2">
          <cell r="A2">
            <v>1.0489999999999999</v>
          </cell>
        </row>
      </sheetData>
      <sheetData sheetId="587">
        <row r="2">
          <cell r="A2">
            <v>1.0489999999999999</v>
          </cell>
        </row>
      </sheetData>
      <sheetData sheetId="588">
        <row r="2">
          <cell r="A2">
            <v>1.0489999999999999</v>
          </cell>
        </row>
      </sheetData>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ow r="2">
          <cell r="A2">
            <v>1.0489999999999999</v>
          </cell>
        </row>
      </sheetData>
      <sheetData sheetId="675">
        <row r="2">
          <cell r="A2">
            <v>1.0489999999999999</v>
          </cell>
        </row>
      </sheetData>
      <sheetData sheetId="676">
        <row r="2">
          <cell r="A2">
            <v>1.0489999999999999</v>
          </cell>
        </row>
      </sheetData>
      <sheetData sheetId="677">
        <row r="2">
          <cell r="A2">
            <v>1.0489999999999999</v>
          </cell>
        </row>
      </sheetData>
      <sheetData sheetId="678">
        <row r="2">
          <cell r="A2">
            <v>1.0489999999999999</v>
          </cell>
        </row>
      </sheetData>
      <sheetData sheetId="679">
        <row r="2">
          <cell r="A2">
            <v>1.0489999999999999</v>
          </cell>
        </row>
      </sheetData>
      <sheetData sheetId="680">
        <row r="2">
          <cell r="A2">
            <v>1.0489999999999999</v>
          </cell>
        </row>
      </sheetData>
      <sheetData sheetId="681">
        <row r="2">
          <cell r="A2">
            <v>1.0489999999999999</v>
          </cell>
        </row>
      </sheetData>
      <sheetData sheetId="682">
        <row r="2">
          <cell r="A2">
            <v>1.0489999999999999</v>
          </cell>
        </row>
      </sheetData>
      <sheetData sheetId="683">
        <row r="2">
          <cell r="A2">
            <v>1.0489999999999999</v>
          </cell>
        </row>
      </sheetData>
      <sheetData sheetId="684">
        <row r="2">
          <cell r="A2">
            <v>1.0489999999999999</v>
          </cell>
        </row>
      </sheetData>
      <sheetData sheetId="685">
        <row r="2">
          <cell r="A2">
            <v>1.0489999999999999</v>
          </cell>
        </row>
      </sheetData>
      <sheetData sheetId="686">
        <row r="2">
          <cell r="A2">
            <v>1.0489999999999999</v>
          </cell>
        </row>
      </sheetData>
      <sheetData sheetId="687">
        <row r="2">
          <cell r="A2">
            <v>1.0489999999999999</v>
          </cell>
        </row>
      </sheetData>
      <sheetData sheetId="688">
        <row r="2">
          <cell r="A2">
            <v>1.0489999999999999</v>
          </cell>
        </row>
      </sheetData>
      <sheetData sheetId="689">
        <row r="2">
          <cell r="A2">
            <v>1.0489999999999999</v>
          </cell>
        </row>
      </sheetData>
      <sheetData sheetId="690">
        <row r="2">
          <cell r="A2">
            <v>1.0489999999999999</v>
          </cell>
        </row>
      </sheetData>
      <sheetData sheetId="691">
        <row r="2">
          <cell r="A2">
            <v>1.0489999999999999</v>
          </cell>
        </row>
      </sheetData>
      <sheetData sheetId="692">
        <row r="2">
          <cell r="A2">
            <v>1.0489999999999999</v>
          </cell>
        </row>
      </sheetData>
      <sheetData sheetId="693">
        <row r="2">
          <cell r="A2">
            <v>1.0489999999999999</v>
          </cell>
        </row>
      </sheetData>
      <sheetData sheetId="694">
        <row r="2">
          <cell r="A2">
            <v>1.0489999999999999</v>
          </cell>
        </row>
      </sheetData>
      <sheetData sheetId="695">
        <row r="2">
          <cell r="A2">
            <v>1.0489999999999999</v>
          </cell>
        </row>
      </sheetData>
      <sheetData sheetId="696"/>
      <sheetData sheetId="697">
        <row r="2">
          <cell r="A2">
            <v>1.0489999999999999</v>
          </cell>
        </row>
      </sheetData>
      <sheetData sheetId="698">
        <row r="2">
          <cell r="A2">
            <v>1.0489999999999999</v>
          </cell>
        </row>
      </sheetData>
      <sheetData sheetId="699"/>
      <sheetData sheetId="700"/>
      <sheetData sheetId="701"/>
      <sheetData sheetId="702"/>
      <sheetData sheetId="703"/>
      <sheetData sheetId="704">
        <row r="2">
          <cell r="A2">
            <v>1.0489999999999999</v>
          </cell>
        </row>
      </sheetData>
      <sheetData sheetId="705">
        <row r="2">
          <cell r="A2">
            <v>1.0489999999999999</v>
          </cell>
        </row>
      </sheetData>
      <sheetData sheetId="706">
        <row r="2">
          <cell r="A2">
            <v>1.0489999999999999</v>
          </cell>
        </row>
      </sheetData>
      <sheetData sheetId="707"/>
      <sheetData sheetId="708"/>
      <sheetData sheetId="709">
        <row r="2">
          <cell r="A2">
            <v>1.0489999999999999</v>
          </cell>
        </row>
      </sheetData>
      <sheetData sheetId="710">
        <row r="2">
          <cell r="A2">
            <v>1.0489999999999999</v>
          </cell>
        </row>
      </sheetData>
      <sheetData sheetId="711">
        <row r="2">
          <cell r="A2">
            <v>1.0489999999999999</v>
          </cell>
        </row>
      </sheetData>
      <sheetData sheetId="712">
        <row r="2">
          <cell r="A2">
            <v>1.0489999999999999</v>
          </cell>
        </row>
      </sheetData>
      <sheetData sheetId="713"/>
      <sheetData sheetId="714"/>
      <sheetData sheetId="715"/>
      <sheetData sheetId="716">
        <row r="2">
          <cell r="A2">
            <v>1.0489999999999999</v>
          </cell>
        </row>
      </sheetData>
      <sheetData sheetId="717">
        <row r="2">
          <cell r="A2">
            <v>1.0489999999999999</v>
          </cell>
        </row>
      </sheetData>
      <sheetData sheetId="718">
        <row r="2">
          <cell r="A2">
            <v>1.0489999999999999</v>
          </cell>
        </row>
      </sheetData>
      <sheetData sheetId="719">
        <row r="2">
          <cell r="A2">
            <v>1.0489999999999999</v>
          </cell>
        </row>
      </sheetData>
      <sheetData sheetId="720"/>
      <sheetData sheetId="721">
        <row r="2">
          <cell r="A2">
            <v>1.0489999999999999</v>
          </cell>
        </row>
      </sheetData>
      <sheetData sheetId="722">
        <row r="2">
          <cell r="A2">
            <v>1.0489999999999999</v>
          </cell>
        </row>
      </sheetData>
      <sheetData sheetId="723">
        <row r="2">
          <cell r="A2">
            <v>1.0489999999999999</v>
          </cell>
        </row>
      </sheetData>
      <sheetData sheetId="724">
        <row r="2">
          <cell r="A2">
            <v>1.0489999999999999</v>
          </cell>
        </row>
      </sheetData>
      <sheetData sheetId="725">
        <row r="2">
          <cell r="A2">
            <v>1.0489999999999999</v>
          </cell>
        </row>
      </sheetData>
      <sheetData sheetId="726">
        <row r="2">
          <cell r="A2">
            <v>1.0489999999999999</v>
          </cell>
        </row>
      </sheetData>
      <sheetData sheetId="727">
        <row r="2">
          <cell r="A2">
            <v>1.0489999999999999</v>
          </cell>
        </row>
      </sheetData>
      <sheetData sheetId="728">
        <row r="2">
          <cell r="A2">
            <v>1.0489999999999999</v>
          </cell>
        </row>
      </sheetData>
      <sheetData sheetId="729">
        <row r="2">
          <cell r="A2">
            <v>1.0489999999999999</v>
          </cell>
        </row>
      </sheetData>
      <sheetData sheetId="730">
        <row r="2">
          <cell r="A2">
            <v>1.0489999999999999</v>
          </cell>
        </row>
      </sheetData>
      <sheetData sheetId="731">
        <row r="2">
          <cell r="A2">
            <v>1.0489999999999999</v>
          </cell>
        </row>
      </sheetData>
      <sheetData sheetId="732">
        <row r="2">
          <cell r="A2">
            <v>1.0489999999999999</v>
          </cell>
        </row>
      </sheetData>
      <sheetData sheetId="733">
        <row r="2">
          <cell r="A2">
            <v>1.0489999999999999</v>
          </cell>
        </row>
      </sheetData>
      <sheetData sheetId="734">
        <row r="2">
          <cell r="A2">
            <v>1.0489999999999999</v>
          </cell>
        </row>
      </sheetData>
      <sheetData sheetId="735">
        <row r="2">
          <cell r="A2">
            <v>1.0489999999999999</v>
          </cell>
        </row>
      </sheetData>
      <sheetData sheetId="736">
        <row r="2">
          <cell r="A2">
            <v>1.0489999999999999</v>
          </cell>
        </row>
      </sheetData>
      <sheetData sheetId="737">
        <row r="2">
          <cell r="A2">
            <v>1.0489999999999999</v>
          </cell>
        </row>
      </sheetData>
      <sheetData sheetId="738">
        <row r="2">
          <cell r="A2">
            <v>1.0489999999999999</v>
          </cell>
        </row>
      </sheetData>
      <sheetData sheetId="739">
        <row r="2">
          <cell r="A2">
            <v>1.0489999999999999</v>
          </cell>
        </row>
      </sheetData>
      <sheetData sheetId="740">
        <row r="2">
          <cell r="A2">
            <v>1.0489999999999999</v>
          </cell>
        </row>
      </sheetData>
      <sheetData sheetId="741">
        <row r="2">
          <cell r="A2">
            <v>1.0489999999999999</v>
          </cell>
        </row>
      </sheetData>
      <sheetData sheetId="742">
        <row r="2">
          <cell r="A2">
            <v>1.0489999999999999</v>
          </cell>
        </row>
      </sheetData>
      <sheetData sheetId="743">
        <row r="2">
          <cell r="A2">
            <v>1.0489999999999999</v>
          </cell>
        </row>
      </sheetData>
      <sheetData sheetId="744">
        <row r="2">
          <cell r="A2">
            <v>1.0489999999999999</v>
          </cell>
        </row>
      </sheetData>
      <sheetData sheetId="745">
        <row r="2">
          <cell r="A2">
            <v>1.0489999999999999</v>
          </cell>
        </row>
      </sheetData>
      <sheetData sheetId="746">
        <row r="2">
          <cell r="A2">
            <v>1.0489999999999999</v>
          </cell>
        </row>
      </sheetData>
      <sheetData sheetId="747">
        <row r="2">
          <cell r="A2">
            <v>1.0489999999999999</v>
          </cell>
        </row>
      </sheetData>
      <sheetData sheetId="748">
        <row r="2">
          <cell r="A2">
            <v>1.0489999999999999</v>
          </cell>
        </row>
      </sheetData>
      <sheetData sheetId="749">
        <row r="2">
          <cell r="A2">
            <v>1.0489999999999999</v>
          </cell>
        </row>
      </sheetData>
      <sheetData sheetId="750">
        <row r="2">
          <cell r="A2">
            <v>1.0489999999999999</v>
          </cell>
        </row>
      </sheetData>
      <sheetData sheetId="751">
        <row r="2">
          <cell r="A2">
            <v>1.0489999999999999</v>
          </cell>
        </row>
      </sheetData>
      <sheetData sheetId="752">
        <row r="2">
          <cell r="A2">
            <v>1.0489999999999999</v>
          </cell>
        </row>
      </sheetData>
      <sheetData sheetId="753">
        <row r="2">
          <cell r="A2">
            <v>1.0489999999999999</v>
          </cell>
        </row>
      </sheetData>
      <sheetData sheetId="754">
        <row r="2">
          <cell r="A2">
            <v>1.0489999999999999</v>
          </cell>
        </row>
      </sheetData>
      <sheetData sheetId="755">
        <row r="2">
          <cell r="A2">
            <v>1.0489999999999999</v>
          </cell>
        </row>
      </sheetData>
      <sheetData sheetId="756">
        <row r="2">
          <cell r="A2">
            <v>1.0489999999999999</v>
          </cell>
        </row>
      </sheetData>
      <sheetData sheetId="757">
        <row r="2">
          <cell r="A2">
            <v>1.0489999999999999</v>
          </cell>
        </row>
      </sheetData>
      <sheetData sheetId="758">
        <row r="2">
          <cell r="A2">
            <v>1.0489999999999999</v>
          </cell>
        </row>
      </sheetData>
      <sheetData sheetId="759">
        <row r="2">
          <cell r="A2">
            <v>1.0489999999999999</v>
          </cell>
        </row>
      </sheetData>
      <sheetData sheetId="760">
        <row r="2">
          <cell r="A2">
            <v>1.0489999999999999</v>
          </cell>
        </row>
      </sheetData>
      <sheetData sheetId="761">
        <row r="2">
          <cell r="A2">
            <v>1.0489999999999999</v>
          </cell>
        </row>
      </sheetData>
      <sheetData sheetId="762">
        <row r="2">
          <cell r="A2">
            <v>1.0489999999999999</v>
          </cell>
        </row>
      </sheetData>
      <sheetData sheetId="763" refreshError="1"/>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row r="2">
          <cell r="A2">
            <v>1.0489999999999999</v>
          </cell>
        </row>
      </sheetData>
      <sheetData sheetId="769">
        <row r="2">
          <cell r="A2">
            <v>1.0489999999999999</v>
          </cell>
        </row>
      </sheetData>
      <sheetData sheetId="770">
        <row r="2">
          <cell r="A2">
            <v>1.0489999999999999</v>
          </cell>
        </row>
      </sheetData>
      <sheetData sheetId="771">
        <row r="2">
          <cell r="A2">
            <v>1.0489999999999999</v>
          </cell>
        </row>
      </sheetData>
      <sheetData sheetId="772">
        <row r="2">
          <cell r="A2">
            <v>1.0489999999999999</v>
          </cell>
        </row>
      </sheetData>
      <sheetData sheetId="773">
        <row r="2">
          <cell r="A2">
            <v>1.0489999999999999</v>
          </cell>
        </row>
      </sheetData>
      <sheetData sheetId="774">
        <row r="2">
          <cell r="A2">
            <v>1.0489999999999999</v>
          </cell>
        </row>
      </sheetData>
      <sheetData sheetId="775">
        <row r="2">
          <cell r="A2">
            <v>1.0489999999999999</v>
          </cell>
        </row>
      </sheetData>
      <sheetData sheetId="776">
        <row r="2">
          <cell r="A2">
            <v>1.0489999999999999</v>
          </cell>
        </row>
      </sheetData>
      <sheetData sheetId="777">
        <row r="2">
          <cell r="A2">
            <v>1.0489999999999999</v>
          </cell>
        </row>
      </sheetData>
      <sheetData sheetId="778">
        <row r="2">
          <cell r="A2">
            <v>1.0489999999999999</v>
          </cell>
        </row>
      </sheetData>
      <sheetData sheetId="779">
        <row r="2">
          <cell r="A2">
            <v>1.0489999999999999</v>
          </cell>
        </row>
      </sheetData>
      <sheetData sheetId="780">
        <row r="2">
          <cell r="A2">
            <v>1.0489999999999999</v>
          </cell>
        </row>
      </sheetData>
      <sheetData sheetId="781">
        <row r="2">
          <cell r="A2">
            <v>1.0489999999999999</v>
          </cell>
        </row>
      </sheetData>
      <sheetData sheetId="782">
        <row r="2">
          <cell r="A2">
            <v>1.0489999999999999</v>
          </cell>
        </row>
      </sheetData>
      <sheetData sheetId="783">
        <row r="2">
          <cell r="A2">
            <v>1.0489999999999999</v>
          </cell>
        </row>
      </sheetData>
      <sheetData sheetId="784">
        <row r="2">
          <cell r="A2">
            <v>1.0489999999999999</v>
          </cell>
        </row>
      </sheetData>
      <sheetData sheetId="785">
        <row r="2">
          <cell r="A2">
            <v>1.0489999999999999</v>
          </cell>
        </row>
      </sheetData>
      <sheetData sheetId="786">
        <row r="2">
          <cell r="A2">
            <v>1.0489999999999999</v>
          </cell>
        </row>
      </sheetData>
      <sheetData sheetId="787">
        <row r="2">
          <cell r="A2">
            <v>1.0489999999999999</v>
          </cell>
        </row>
      </sheetData>
      <sheetData sheetId="788">
        <row r="2">
          <cell r="A2">
            <v>1.0489999999999999</v>
          </cell>
        </row>
      </sheetData>
      <sheetData sheetId="789">
        <row r="2">
          <cell r="A2">
            <v>1.0489999999999999</v>
          </cell>
        </row>
      </sheetData>
      <sheetData sheetId="790">
        <row r="2">
          <cell r="A2">
            <v>1.0489999999999999</v>
          </cell>
        </row>
      </sheetData>
      <sheetData sheetId="791">
        <row r="2">
          <cell r="A2">
            <v>1.0489999999999999</v>
          </cell>
        </row>
      </sheetData>
      <sheetData sheetId="792">
        <row r="2">
          <cell r="A2">
            <v>1.0489999999999999</v>
          </cell>
        </row>
      </sheetData>
      <sheetData sheetId="793">
        <row r="2">
          <cell r="A2">
            <v>1.0489999999999999</v>
          </cell>
        </row>
      </sheetData>
      <sheetData sheetId="794">
        <row r="2">
          <cell r="A2">
            <v>1.0489999999999999</v>
          </cell>
        </row>
      </sheetData>
      <sheetData sheetId="795">
        <row r="2">
          <cell r="A2">
            <v>1.0489999999999999</v>
          </cell>
        </row>
      </sheetData>
      <sheetData sheetId="796">
        <row r="2">
          <cell r="A2">
            <v>1.0489999999999999</v>
          </cell>
        </row>
      </sheetData>
      <sheetData sheetId="797">
        <row r="2">
          <cell r="A2">
            <v>1.0489999999999999</v>
          </cell>
        </row>
      </sheetData>
      <sheetData sheetId="798">
        <row r="2">
          <cell r="A2">
            <v>1.0489999999999999</v>
          </cell>
        </row>
      </sheetData>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row r="2">
          <cell r="A2">
            <v>1.0489999999999999</v>
          </cell>
        </row>
      </sheetData>
      <sheetData sheetId="829">
        <row r="2">
          <cell r="A2">
            <v>1.0489999999999999</v>
          </cell>
        </row>
      </sheetData>
      <sheetData sheetId="830">
        <row r="2">
          <cell r="A2">
            <v>1.0489999999999999</v>
          </cell>
        </row>
      </sheetData>
      <sheetData sheetId="831">
        <row r="2">
          <cell r="A2">
            <v>1.0489999999999999</v>
          </cell>
        </row>
      </sheetData>
      <sheetData sheetId="832">
        <row r="2">
          <cell r="A2">
            <v>1.0489999999999999</v>
          </cell>
        </row>
      </sheetData>
      <sheetData sheetId="833">
        <row r="2">
          <cell r="A2">
            <v>1.0489999999999999</v>
          </cell>
        </row>
      </sheetData>
      <sheetData sheetId="834"/>
      <sheetData sheetId="835"/>
      <sheetData sheetId="836"/>
      <sheetData sheetId="837">
        <row r="2">
          <cell r="A2">
            <v>1.0489999999999999</v>
          </cell>
        </row>
      </sheetData>
      <sheetData sheetId="838">
        <row r="2">
          <cell r="A2">
            <v>1.0489999999999999</v>
          </cell>
        </row>
      </sheetData>
      <sheetData sheetId="839">
        <row r="2">
          <cell r="A2">
            <v>1.0489999999999999</v>
          </cell>
        </row>
      </sheetData>
      <sheetData sheetId="840"/>
      <sheetData sheetId="841">
        <row r="2">
          <cell r="A2">
            <v>1.0489999999999999</v>
          </cell>
        </row>
      </sheetData>
      <sheetData sheetId="842">
        <row r="2">
          <cell r="A2">
            <v>1.0489999999999999</v>
          </cell>
        </row>
      </sheetData>
      <sheetData sheetId="843">
        <row r="2">
          <cell r="A2">
            <v>1.0489999999999999</v>
          </cell>
        </row>
      </sheetData>
      <sheetData sheetId="844">
        <row r="2">
          <cell r="A2">
            <v>1.0489999999999999</v>
          </cell>
        </row>
      </sheetData>
      <sheetData sheetId="845">
        <row r="2">
          <cell r="A2">
            <v>1.0489999999999999</v>
          </cell>
        </row>
      </sheetData>
      <sheetData sheetId="846">
        <row r="2">
          <cell r="A2">
            <v>1.0489999999999999</v>
          </cell>
        </row>
      </sheetData>
      <sheetData sheetId="847">
        <row r="2">
          <cell r="A2">
            <v>1.0489999999999999</v>
          </cell>
        </row>
      </sheetData>
      <sheetData sheetId="848">
        <row r="2">
          <cell r="A2">
            <v>1.0489999999999999</v>
          </cell>
        </row>
      </sheetData>
      <sheetData sheetId="849">
        <row r="2">
          <cell r="A2">
            <v>1.0489999999999999</v>
          </cell>
        </row>
      </sheetData>
      <sheetData sheetId="850">
        <row r="2">
          <cell r="A2">
            <v>1.0489999999999999</v>
          </cell>
        </row>
      </sheetData>
      <sheetData sheetId="851"/>
      <sheetData sheetId="852"/>
      <sheetData sheetId="853"/>
      <sheetData sheetId="854"/>
      <sheetData sheetId="855">
        <row r="2">
          <cell r="A2">
            <v>1.0489999999999999</v>
          </cell>
        </row>
      </sheetData>
      <sheetData sheetId="856">
        <row r="2">
          <cell r="A2">
            <v>1.0489999999999999</v>
          </cell>
        </row>
      </sheetData>
      <sheetData sheetId="857">
        <row r="2">
          <cell r="A2">
            <v>1.0489999999999999</v>
          </cell>
        </row>
      </sheetData>
      <sheetData sheetId="858"/>
      <sheetData sheetId="859"/>
      <sheetData sheetId="860"/>
      <sheetData sheetId="861"/>
      <sheetData sheetId="862">
        <row r="2">
          <cell r="A2">
            <v>1.0489999999999999</v>
          </cell>
        </row>
      </sheetData>
      <sheetData sheetId="863">
        <row r="2">
          <cell r="A2">
            <v>1.0489999999999999</v>
          </cell>
        </row>
      </sheetData>
      <sheetData sheetId="864">
        <row r="2">
          <cell r="A2">
            <v>1.0489999999999999</v>
          </cell>
        </row>
      </sheetData>
      <sheetData sheetId="865">
        <row r="2">
          <cell r="A2">
            <v>1.0489999999999999</v>
          </cell>
        </row>
      </sheetData>
      <sheetData sheetId="866">
        <row r="2">
          <cell r="A2">
            <v>1.0489999999999999</v>
          </cell>
        </row>
      </sheetData>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ow r="2">
          <cell r="A2">
            <v>1.0489999999999999</v>
          </cell>
        </row>
      </sheetData>
      <sheetData sheetId="882">
        <row r="2">
          <cell r="A2">
            <v>1.0489999999999999</v>
          </cell>
        </row>
      </sheetData>
      <sheetData sheetId="883">
        <row r="2">
          <cell r="A2">
            <v>1.0489999999999999</v>
          </cell>
        </row>
      </sheetData>
      <sheetData sheetId="884">
        <row r="2">
          <cell r="A2">
            <v>1.0489999999999999</v>
          </cell>
        </row>
      </sheetData>
      <sheetData sheetId="885">
        <row r="2">
          <cell r="A2">
            <v>1.0489999999999999</v>
          </cell>
        </row>
      </sheetData>
      <sheetData sheetId="886">
        <row r="2">
          <cell r="A2">
            <v>1.0489999999999999</v>
          </cell>
        </row>
      </sheetData>
      <sheetData sheetId="887">
        <row r="2">
          <cell r="A2">
            <v>1.0489999999999999</v>
          </cell>
        </row>
      </sheetData>
      <sheetData sheetId="888">
        <row r="2">
          <cell r="A2">
            <v>1.0489999999999999</v>
          </cell>
        </row>
      </sheetData>
      <sheetData sheetId="889">
        <row r="2">
          <cell r="A2">
            <v>1.0489999999999999</v>
          </cell>
        </row>
      </sheetData>
      <sheetData sheetId="890">
        <row r="2">
          <cell r="A2">
            <v>1.0489999999999999</v>
          </cell>
        </row>
      </sheetData>
      <sheetData sheetId="891">
        <row r="2">
          <cell r="A2">
            <v>1.0489999999999999</v>
          </cell>
        </row>
      </sheetData>
      <sheetData sheetId="892">
        <row r="2">
          <cell r="A2">
            <v>1.0489999999999999</v>
          </cell>
        </row>
      </sheetData>
      <sheetData sheetId="893">
        <row r="2">
          <cell r="A2">
            <v>1.0489999999999999</v>
          </cell>
        </row>
      </sheetData>
      <sheetData sheetId="894">
        <row r="2">
          <cell r="A2">
            <v>1.0489999999999999</v>
          </cell>
        </row>
      </sheetData>
      <sheetData sheetId="895">
        <row r="2">
          <cell r="A2">
            <v>1.0489999999999999</v>
          </cell>
        </row>
      </sheetData>
      <sheetData sheetId="896">
        <row r="2">
          <cell r="A2">
            <v>1.0489999999999999</v>
          </cell>
        </row>
      </sheetData>
      <sheetData sheetId="897">
        <row r="2">
          <cell r="A2">
            <v>1.0489999999999999</v>
          </cell>
        </row>
      </sheetData>
      <sheetData sheetId="898">
        <row r="2">
          <cell r="A2">
            <v>1.0489999999999999</v>
          </cell>
        </row>
      </sheetData>
      <sheetData sheetId="899">
        <row r="2">
          <cell r="A2">
            <v>1.0489999999999999</v>
          </cell>
        </row>
      </sheetData>
      <sheetData sheetId="900">
        <row r="2">
          <cell r="A2">
            <v>1.0489999999999999</v>
          </cell>
        </row>
      </sheetData>
      <sheetData sheetId="901">
        <row r="2">
          <cell r="A2">
            <v>1.0489999999999999</v>
          </cell>
        </row>
      </sheetData>
      <sheetData sheetId="902">
        <row r="2">
          <cell r="A2">
            <v>1.0489999999999999</v>
          </cell>
        </row>
      </sheetData>
      <sheetData sheetId="903">
        <row r="2">
          <cell r="A2">
            <v>1.0489999999999999</v>
          </cell>
        </row>
      </sheetData>
      <sheetData sheetId="904">
        <row r="2">
          <cell r="A2">
            <v>1.0489999999999999</v>
          </cell>
        </row>
      </sheetData>
      <sheetData sheetId="905">
        <row r="2">
          <cell r="A2">
            <v>1.0489999999999999</v>
          </cell>
        </row>
      </sheetData>
      <sheetData sheetId="906">
        <row r="2">
          <cell r="A2">
            <v>1.0489999999999999</v>
          </cell>
        </row>
      </sheetData>
      <sheetData sheetId="907">
        <row r="2">
          <cell r="A2">
            <v>1.0489999999999999</v>
          </cell>
        </row>
      </sheetData>
      <sheetData sheetId="908">
        <row r="2">
          <cell r="A2">
            <v>1.0489999999999999</v>
          </cell>
        </row>
      </sheetData>
      <sheetData sheetId="909">
        <row r="2">
          <cell r="A2">
            <v>1.0489999999999999</v>
          </cell>
        </row>
      </sheetData>
      <sheetData sheetId="910">
        <row r="2">
          <cell r="A2">
            <v>1.0489999999999999</v>
          </cell>
        </row>
      </sheetData>
      <sheetData sheetId="911">
        <row r="2">
          <cell r="A2">
            <v>1.0489999999999999</v>
          </cell>
        </row>
      </sheetData>
      <sheetData sheetId="912">
        <row r="2">
          <cell r="A2">
            <v>1.0489999999999999</v>
          </cell>
        </row>
      </sheetData>
      <sheetData sheetId="913">
        <row r="2">
          <cell r="A2">
            <v>1.0489999999999999</v>
          </cell>
        </row>
      </sheetData>
      <sheetData sheetId="914">
        <row r="2">
          <cell r="A2">
            <v>1.0489999999999999</v>
          </cell>
        </row>
      </sheetData>
      <sheetData sheetId="915">
        <row r="2">
          <cell r="A2">
            <v>1.0489999999999999</v>
          </cell>
        </row>
      </sheetData>
      <sheetData sheetId="916">
        <row r="2">
          <cell r="A2">
            <v>1.0489999999999999</v>
          </cell>
        </row>
      </sheetData>
      <sheetData sheetId="917">
        <row r="2">
          <cell r="A2">
            <v>1.0489999999999999</v>
          </cell>
        </row>
      </sheetData>
      <sheetData sheetId="918">
        <row r="2">
          <cell r="A2">
            <v>1.0489999999999999</v>
          </cell>
        </row>
      </sheetData>
      <sheetData sheetId="919">
        <row r="2">
          <cell r="A2">
            <v>1.0489999999999999</v>
          </cell>
        </row>
      </sheetData>
      <sheetData sheetId="920">
        <row r="2">
          <cell r="A2">
            <v>1.0489999999999999</v>
          </cell>
        </row>
      </sheetData>
      <sheetData sheetId="921">
        <row r="2">
          <cell r="A2">
            <v>1.0489999999999999</v>
          </cell>
        </row>
      </sheetData>
      <sheetData sheetId="922">
        <row r="2">
          <cell r="A2">
            <v>1.0489999999999999</v>
          </cell>
        </row>
      </sheetData>
      <sheetData sheetId="923">
        <row r="2">
          <cell r="A2">
            <v>1.0489999999999999</v>
          </cell>
        </row>
      </sheetData>
      <sheetData sheetId="924">
        <row r="2">
          <cell r="A2">
            <v>1.0489999999999999</v>
          </cell>
        </row>
      </sheetData>
      <sheetData sheetId="925">
        <row r="2">
          <cell r="A2">
            <v>1.0489999999999999</v>
          </cell>
        </row>
      </sheetData>
      <sheetData sheetId="926">
        <row r="2">
          <cell r="A2">
            <v>1.0489999999999999</v>
          </cell>
        </row>
      </sheetData>
      <sheetData sheetId="927">
        <row r="2">
          <cell r="A2">
            <v>1.0489999999999999</v>
          </cell>
        </row>
      </sheetData>
      <sheetData sheetId="928">
        <row r="2">
          <cell r="A2">
            <v>1.0489999999999999</v>
          </cell>
        </row>
      </sheetData>
      <sheetData sheetId="929">
        <row r="2">
          <cell r="A2">
            <v>1.0489999999999999</v>
          </cell>
        </row>
      </sheetData>
      <sheetData sheetId="930">
        <row r="2">
          <cell r="A2">
            <v>1.0489999999999999</v>
          </cell>
        </row>
      </sheetData>
      <sheetData sheetId="931">
        <row r="2">
          <cell r="A2">
            <v>1.0489999999999999</v>
          </cell>
        </row>
      </sheetData>
      <sheetData sheetId="932">
        <row r="2">
          <cell r="A2">
            <v>1.0489999999999999</v>
          </cell>
        </row>
      </sheetData>
      <sheetData sheetId="933">
        <row r="2">
          <cell r="A2">
            <v>1.0489999999999999</v>
          </cell>
        </row>
      </sheetData>
      <sheetData sheetId="934">
        <row r="2">
          <cell r="A2">
            <v>1.0489999999999999</v>
          </cell>
        </row>
      </sheetData>
      <sheetData sheetId="935">
        <row r="2">
          <cell r="A2">
            <v>1.0489999999999999</v>
          </cell>
        </row>
      </sheetData>
      <sheetData sheetId="936">
        <row r="2">
          <cell r="A2">
            <v>1.0489999999999999</v>
          </cell>
        </row>
      </sheetData>
      <sheetData sheetId="937">
        <row r="2">
          <cell r="A2">
            <v>1.0489999999999999</v>
          </cell>
        </row>
      </sheetData>
      <sheetData sheetId="938">
        <row r="2">
          <cell r="A2">
            <v>1.0489999999999999</v>
          </cell>
        </row>
      </sheetData>
      <sheetData sheetId="939">
        <row r="2">
          <cell r="A2">
            <v>1.0489999999999999</v>
          </cell>
        </row>
      </sheetData>
      <sheetData sheetId="940">
        <row r="2">
          <cell r="A2">
            <v>1.0489999999999999</v>
          </cell>
        </row>
      </sheetData>
      <sheetData sheetId="941">
        <row r="2">
          <cell r="A2">
            <v>1.0489999999999999</v>
          </cell>
        </row>
      </sheetData>
      <sheetData sheetId="942">
        <row r="2">
          <cell r="A2">
            <v>1.0489999999999999</v>
          </cell>
        </row>
      </sheetData>
      <sheetData sheetId="943">
        <row r="2">
          <cell r="A2">
            <v>1.0489999999999999</v>
          </cell>
        </row>
      </sheetData>
      <sheetData sheetId="944">
        <row r="2">
          <cell r="A2">
            <v>1.0489999999999999</v>
          </cell>
        </row>
      </sheetData>
      <sheetData sheetId="945">
        <row r="2">
          <cell r="A2">
            <v>1.0489999999999999</v>
          </cell>
        </row>
      </sheetData>
      <sheetData sheetId="946">
        <row r="2">
          <cell r="A2">
            <v>1.0489999999999999</v>
          </cell>
        </row>
      </sheetData>
      <sheetData sheetId="947">
        <row r="2">
          <cell r="A2">
            <v>1.0489999999999999</v>
          </cell>
        </row>
      </sheetData>
      <sheetData sheetId="948">
        <row r="2">
          <cell r="A2">
            <v>1.0489999999999999</v>
          </cell>
        </row>
      </sheetData>
      <sheetData sheetId="949">
        <row r="2">
          <cell r="A2">
            <v>1.0489999999999999</v>
          </cell>
        </row>
      </sheetData>
      <sheetData sheetId="950">
        <row r="2">
          <cell r="A2">
            <v>1.0489999999999999</v>
          </cell>
        </row>
      </sheetData>
      <sheetData sheetId="951">
        <row r="2">
          <cell r="A2">
            <v>1.0489999999999999</v>
          </cell>
        </row>
      </sheetData>
      <sheetData sheetId="952">
        <row r="2">
          <cell r="A2">
            <v>1.0489999999999999</v>
          </cell>
        </row>
      </sheetData>
      <sheetData sheetId="953">
        <row r="2">
          <cell r="A2">
            <v>1.0489999999999999</v>
          </cell>
        </row>
      </sheetData>
      <sheetData sheetId="954">
        <row r="2">
          <cell r="A2">
            <v>1.0489999999999999</v>
          </cell>
        </row>
      </sheetData>
      <sheetData sheetId="955">
        <row r="2">
          <cell r="A2">
            <v>1.0489999999999999</v>
          </cell>
        </row>
      </sheetData>
      <sheetData sheetId="956">
        <row r="2">
          <cell r="A2">
            <v>1.0489999999999999</v>
          </cell>
        </row>
      </sheetData>
      <sheetData sheetId="957">
        <row r="2">
          <cell r="A2">
            <v>1.0489999999999999</v>
          </cell>
        </row>
      </sheetData>
      <sheetData sheetId="958">
        <row r="2">
          <cell r="A2">
            <v>1.0489999999999999</v>
          </cell>
        </row>
      </sheetData>
      <sheetData sheetId="959">
        <row r="2">
          <cell r="A2">
            <v>1.0489999999999999</v>
          </cell>
        </row>
      </sheetData>
      <sheetData sheetId="960">
        <row r="2">
          <cell r="A2">
            <v>1.0489999999999999</v>
          </cell>
        </row>
      </sheetData>
      <sheetData sheetId="961">
        <row r="2">
          <cell r="A2">
            <v>1.0489999999999999</v>
          </cell>
        </row>
      </sheetData>
      <sheetData sheetId="962">
        <row r="2">
          <cell r="A2">
            <v>1.0489999999999999</v>
          </cell>
        </row>
      </sheetData>
      <sheetData sheetId="963">
        <row r="2">
          <cell r="A2">
            <v>1.0489999999999999</v>
          </cell>
        </row>
      </sheetData>
      <sheetData sheetId="964">
        <row r="2">
          <cell r="A2">
            <v>1.0489999999999999</v>
          </cell>
        </row>
      </sheetData>
      <sheetData sheetId="965">
        <row r="2">
          <cell r="A2">
            <v>1.0489999999999999</v>
          </cell>
        </row>
      </sheetData>
      <sheetData sheetId="966">
        <row r="2">
          <cell r="A2">
            <v>1.0489999999999999</v>
          </cell>
        </row>
      </sheetData>
      <sheetData sheetId="967">
        <row r="2">
          <cell r="A2">
            <v>1.0489999999999999</v>
          </cell>
        </row>
      </sheetData>
      <sheetData sheetId="968">
        <row r="2">
          <cell r="A2">
            <v>1.0489999999999999</v>
          </cell>
        </row>
      </sheetData>
      <sheetData sheetId="969">
        <row r="2">
          <cell r="A2">
            <v>1.0489999999999999</v>
          </cell>
        </row>
      </sheetData>
      <sheetData sheetId="970">
        <row r="2">
          <cell r="A2">
            <v>1.0489999999999999</v>
          </cell>
        </row>
      </sheetData>
      <sheetData sheetId="971">
        <row r="2">
          <cell r="A2">
            <v>1.0489999999999999</v>
          </cell>
        </row>
      </sheetData>
      <sheetData sheetId="972">
        <row r="2">
          <cell r="A2">
            <v>1.0489999999999999</v>
          </cell>
        </row>
      </sheetData>
      <sheetData sheetId="973">
        <row r="2">
          <cell r="A2">
            <v>1.0489999999999999</v>
          </cell>
        </row>
      </sheetData>
      <sheetData sheetId="974">
        <row r="2">
          <cell r="A2">
            <v>1.0489999999999999</v>
          </cell>
        </row>
      </sheetData>
      <sheetData sheetId="975">
        <row r="2">
          <cell r="A2">
            <v>1.0489999999999999</v>
          </cell>
        </row>
      </sheetData>
      <sheetData sheetId="976">
        <row r="2">
          <cell r="A2">
            <v>1.0489999999999999</v>
          </cell>
        </row>
      </sheetData>
      <sheetData sheetId="977">
        <row r="2">
          <cell r="A2">
            <v>1.0489999999999999</v>
          </cell>
        </row>
      </sheetData>
      <sheetData sheetId="978">
        <row r="2">
          <cell r="A2">
            <v>1.0489999999999999</v>
          </cell>
        </row>
      </sheetData>
      <sheetData sheetId="979">
        <row r="2">
          <cell r="A2">
            <v>1.0489999999999999</v>
          </cell>
        </row>
      </sheetData>
      <sheetData sheetId="980">
        <row r="2">
          <cell r="A2">
            <v>1.0489999999999999</v>
          </cell>
        </row>
      </sheetData>
      <sheetData sheetId="981">
        <row r="2">
          <cell r="A2">
            <v>1.0489999999999999</v>
          </cell>
        </row>
      </sheetData>
      <sheetData sheetId="982">
        <row r="2">
          <cell r="A2">
            <v>1.0489999999999999</v>
          </cell>
        </row>
      </sheetData>
      <sheetData sheetId="983">
        <row r="2">
          <cell r="A2">
            <v>1.0489999999999999</v>
          </cell>
        </row>
      </sheetData>
      <sheetData sheetId="984">
        <row r="2">
          <cell r="A2">
            <v>1.0489999999999999</v>
          </cell>
        </row>
      </sheetData>
      <sheetData sheetId="985">
        <row r="2">
          <cell r="A2">
            <v>1.0489999999999999</v>
          </cell>
        </row>
      </sheetData>
      <sheetData sheetId="986">
        <row r="2">
          <cell r="A2">
            <v>1.0489999999999999</v>
          </cell>
        </row>
      </sheetData>
      <sheetData sheetId="987">
        <row r="2">
          <cell r="A2">
            <v>1.0489999999999999</v>
          </cell>
        </row>
      </sheetData>
      <sheetData sheetId="988">
        <row r="2">
          <cell r="A2">
            <v>1.0489999999999999</v>
          </cell>
        </row>
      </sheetData>
      <sheetData sheetId="989">
        <row r="2">
          <cell r="A2">
            <v>1.0489999999999999</v>
          </cell>
        </row>
      </sheetData>
      <sheetData sheetId="990">
        <row r="2">
          <cell r="A2">
            <v>1.0489999999999999</v>
          </cell>
        </row>
      </sheetData>
      <sheetData sheetId="991">
        <row r="2">
          <cell r="A2">
            <v>1.0489999999999999</v>
          </cell>
        </row>
      </sheetData>
      <sheetData sheetId="992">
        <row r="2">
          <cell r="A2">
            <v>1.0489999999999999</v>
          </cell>
        </row>
      </sheetData>
      <sheetData sheetId="993">
        <row r="2">
          <cell r="A2">
            <v>1.0489999999999999</v>
          </cell>
        </row>
      </sheetData>
      <sheetData sheetId="994">
        <row r="2">
          <cell r="A2">
            <v>1.0489999999999999</v>
          </cell>
        </row>
      </sheetData>
      <sheetData sheetId="995">
        <row r="2">
          <cell r="A2">
            <v>1.0489999999999999</v>
          </cell>
        </row>
      </sheetData>
      <sheetData sheetId="996">
        <row r="2">
          <cell r="A2">
            <v>1.0489999999999999</v>
          </cell>
        </row>
      </sheetData>
      <sheetData sheetId="997">
        <row r="2">
          <cell r="A2">
            <v>1.0489999999999999</v>
          </cell>
        </row>
      </sheetData>
      <sheetData sheetId="998">
        <row r="2">
          <cell r="A2">
            <v>1.0489999999999999</v>
          </cell>
        </row>
      </sheetData>
      <sheetData sheetId="999">
        <row r="2">
          <cell r="A2">
            <v>1.0489999999999999</v>
          </cell>
        </row>
      </sheetData>
      <sheetData sheetId="1000">
        <row r="2">
          <cell r="A2">
            <v>1.0489999999999999</v>
          </cell>
        </row>
      </sheetData>
      <sheetData sheetId="1001">
        <row r="2">
          <cell r="A2">
            <v>1.0489999999999999</v>
          </cell>
        </row>
      </sheetData>
      <sheetData sheetId="1002">
        <row r="2">
          <cell r="A2">
            <v>1.0489999999999999</v>
          </cell>
        </row>
      </sheetData>
      <sheetData sheetId="1003">
        <row r="2">
          <cell r="A2">
            <v>1.0489999999999999</v>
          </cell>
        </row>
      </sheetData>
      <sheetData sheetId="1004">
        <row r="2">
          <cell r="A2">
            <v>1.0489999999999999</v>
          </cell>
        </row>
      </sheetData>
      <sheetData sheetId="1005">
        <row r="2">
          <cell r="A2">
            <v>1.0489999999999999</v>
          </cell>
        </row>
      </sheetData>
      <sheetData sheetId="1006">
        <row r="2">
          <cell r="A2">
            <v>1.0489999999999999</v>
          </cell>
        </row>
      </sheetData>
      <sheetData sheetId="1007">
        <row r="2">
          <cell r="A2">
            <v>1.0489999999999999</v>
          </cell>
        </row>
      </sheetData>
      <sheetData sheetId="1008">
        <row r="2">
          <cell r="A2">
            <v>1.0489999999999999</v>
          </cell>
        </row>
      </sheetData>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row r="2">
          <cell r="A2">
            <v>1.0489999999999999</v>
          </cell>
        </row>
      </sheetData>
      <sheetData sheetId="1155">
        <row r="2">
          <cell r="A2">
            <v>1.0489999999999999</v>
          </cell>
        </row>
      </sheetData>
      <sheetData sheetId="1156"/>
      <sheetData sheetId="1157">
        <row r="2">
          <cell r="A2">
            <v>1.0489999999999999</v>
          </cell>
        </row>
      </sheetData>
      <sheetData sheetId="1158">
        <row r="2">
          <cell r="A2">
            <v>1.0489999999999999</v>
          </cell>
        </row>
      </sheetData>
      <sheetData sheetId="1159">
        <row r="2">
          <cell r="A2">
            <v>1.0489999999999999</v>
          </cell>
        </row>
      </sheetData>
      <sheetData sheetId="1160">
        <row r="2">
          <cell r="A2">
            <v>1.0489999999999999</v>
          </cell>
        </row>
      </sheetData>
      <sheetData sheetId="1161">
        <row r="2">
          <cell r="A2">
            <v>1.0489999999999999</v>
          </cell>
        </row>
      </sheetData>
      <sheetData sheetId="1162">
        <row r="2">
          <cell r="A2">
            <v>1.0489999999999999</v>
          </cell>
        </row>
      </sheetData>
      <sheetData sheetId="1163"/>
      <sheetData sheetId="1164">
        <row r="2">
          <cell r="A2">
            <v>1.0489999999999999</v>
          </cell>
        </row>
      </sheetData>
      <sheetData sheetId="1165">
        <row r="2">
          <cell r="A2">
            <v>1.0489999999999999</v>
          </cell>
        </row>
      </sheetData>
      <sheetData sheetId="1166">
        <row r="2">
          <cell r="A2">
            <v>1.0489999999999999</v>
          </cell>
        </row>
      </sheetData>
      <sheetData sheetId="1167">
        <row r="2">
          <cell r="A2">
            <v>1.0489999999999999</v>
          </cell>
        </row>
      </sheetData>
      <sheetData sheetId="1168">
        <row r="2">
          <cell r="A2">
            <v>1.0489999999999999</v>
          </cell>
        </row>
      </sheetData>
      <sheetData sheetId="1169">
        <row r="2">
          <cell r="A2">
            <v>1.0489999999999999</v>
          </cell>
        </row>
      </sheetData>
      <sheetData sheetId="1170">
        <row r="2">
          <cell r="A2">
            <v>1.0489999999999999</v>
          </cell>
        </row>
      </sheetData>
      <sheetData sheetId="1171">
        <row r="2">
          <cell r="A2">
            <v>1.0489999999999999</v>
          </cell>
        </row>
      </sheetData>
      <sheetData sheetId="1172">
        <row r="2">
          <cell r="A2">
            <v>1.0489999999999999</v>
          </cell>
        </row>
      </sheetData>
      <sheetData sheetId="1173">
        <row r="2">
          <cell r="A2">
            <v>1.0489999999999999</v>
          </cell>
        </row>
      </sheetData>
      <sheetData sheetId="1174">
        <row r="2">
          <cell r="A2">
            <v>1.0489999999999999</v>
          </cell>
        </row>
      </sheetData>
      <sheetData sheetId="1175">
        <row r="2">
          <cell r="A2">
            <v>1.0489999999999999</v>
          </cell>
        </row>
      </sheetData>
      <sheetData sheetId="1176">
        <row r="2">
          <cell r="A2">
            <v>1.0489999999999999</v>
          </cell>
        </row>
      </sheetData>
      <sheetData sheetId="1177">
        <row r="2">
          <cell r="A2">
            <v>1.0489999999999999</v>
          </cell>
        </row>
      </sheetData>
      <sheetData sheetId="1178">
        <row r="2">
          <cell r="A2">
            <v>1.0489999999999999</v>
          </cell>
        </row>
      </sheetData>
      <sheetData sheetId="1179">
        <row r="2">
          <cell r="A2">
            <v>1.0489999999999999</v>
          </cell>
        </row>
      </sheetData>
      <sheetData sheetId="1180">
        <row r="2">
          <cell r="A2">
            <v>1.0489999999999999</v>
          </cell>
        </row>
      </sheetData>
      <sheetData sheetId="1181">
        <row r="2">
          <cell r="A2">
            <v>1.0489999999999999</v>
          </cell>
        </row>
      </sheetData>
      <sheetData sheetId="1182">
        <row r="2">
          <cell r="A2">
            <v>1.0489999999999999</v>
          </cell>
        </row>
      </sheetData>
      <sheetData sheetId="1183">
        <row r="2">
          <cell r="A2">
            <v>1.0489999999999999</v>
          </cell>
        </row>
      </sheetData>
      <sheetData sheetId="1184">
        <row r="2">
          <cell r="A2">
            <v>1.0489999999999999</v>
          </cell>
        </row>
      </sheetData>
      <sheetData sheetId="1185">
        <row r="2">
          <cell r="A2">
            <v>1.0489999999999999</v>
          </cell>
        </row>
      </sheetData>
      <sheetData sheetId="1186">
        <row r="2">
          <cell r="A2">
            <v>1.0489999999999999</v>
          </cell>
        </row>
      </sheetData>
      <sheetData sheetId="1187">
        <row r="2">
          <cell r="A2">
            <v>1.0489999999999999</v>
          </cell>
        </row>
      </sheetData>
      <sheetData sheetId="1188">
        <row r="2">
          <cell r="A2">
            <v>1.0489999999999999</v>
          </cell>
        </row>
      </sheetData>
      <sheetData sheetId="1189">
        <row r="2">
          <cell r="A2">
            <v>1.0489999999999999</v>
          </cell>
        </row>
      </sheetData>
      <sheetData sheetId="1190">
        <row r="2">
          <cell r="A2">
            <v>1.0489999999999999</v>
          </cell>
        </row>
      </sheetData>
      <sheetData sheetId="1191">
        <row r="2">
          <cell r="A2">
            <v>1.0489999999999999</v>
          </cell>
        </row>
      </sheetData>
      <sheetData sheetId="1192">
        <row r="2">
          <cell r="A2">
            <v>1.0489999999999999</v>
          </cell>
        </row>
      </sheetData>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ow r="2">
          <cell r="A2">
            <v>1.0489999999999999</v>
          </cell>
        </row>
      </sheetData>
      <sheetData sheetId="1203">
        <row r="2">
          <cell r="A2">
            <v>1.0489999999999999</v>
          </cell>
        </row>
      </sheetData>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sheetData sheetId="1232"/>
      <sheetData sheetId="1233"/>
      <sheetData sheetId="1234"/>
      <sheetData sheetId="1235"/>
      <sheetData sheetId="1236"/>
      <sheetData sheetId="1237"/>
      <sheetData sheetId="1238" refreshError="1"/>
      <sheetData sheetId="1239"/>
      <sheetData sheetId="1240"/>
      <sheetData sheetId="124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 val="Настройка"/>
      <sheetName val="имена"/>
      <sheetName val="П_1_1_1"/>
      <sheetName val="П_1_1_2"/>
      <sheetName val="П_1_2_1"/>
      <sheetName val="П_1_2_2"/>
      <sheetName val="П_1_3"/>
      <sheetName val="П_1_4"/>
      <sheetName val="П_1_5"/>
      <sheetName val="Лист1_(2)"/>
      <sheetName val="П_1_6"/>
      <sheetName val="по1_6(сп)"/>
      <sheetName val="П_1_7"/>
      <sheetName val="П_1_8"/>
      <sheetName val="П_1_9"/>
      <sheetName val="П_1_10"/>
      <sheetName val="П_1_11"/>
      <sheetName val="П_1_12"/>
      <sheetName val="П_1_13"/>
      <sheetName val="П_1_14"/>
      <sheetName val="П_1_23"/>
      <sheetName val="П_1_16_(ФОТ)"/>
      <sheetName val="т1_15(смета8а)"/>
      <sheetName val="П_1_15"/>
      <sheetName val="П_1_16"/>
      <sheetName val="П_1_17"/>
      <sheetName val="П_1_17_1"/>
      <sheetName val="П_1_18"/>
      <sheetName val="П1_18_1"/>
      <sheetName val="П_1_18_2"/>
      <sheetName val="П_1_19"/>
      <sheetName val="П_1_19_1"/>
      <sheetName val="П_1_19_2"/>
      <sheetName val="П_1_20"/>
      <sheetName val="П_1_20_1"/>
      <sheetName val="П_1_20_2"/>
      <sheetName val="П_1_20_3"/>
      <sheetName val="П_1_20_4"/>
      <sheetName val="П_1_21"/>
      <sheetName val="П_1_21_1"/>
      <sheetName val="П_1_21_2"/>
      <sheetName val="П_1_21_3"/>
      <sheetName val="П_1_21_4"/>
      <sheetName val="П_1_22"/>
      <sheetName val="П_1_24"/>
      <sheetName val="П_1_24_1"/>
      <sheetName val="П_1_25"/>
      <sheetName val="П_1_26"/>
      <sheetName val="П_1_27"/>
      <sheetName val="П_1_28"/>
      <sheetName val="П_1_28_1"/>
      <sheetName val="П_1_28_2"/>
      <sheetName val="П_1_28_3"/>
      <sheetName val="П_1_29"/>
      <sheetName val="Вводные_данные_систем"/>
      <sheetName val="эл_ст"/>
      <sheetName val="База_по_сделкам"/>
      <sheetName val="ИТОГИ__по_Н,Р,Э,Q"/>
      <sheetName val="1_11"/>
      <sheetName val="расчет_тарифов"/>
      <sheetName val="Титульный_лист_С-П"/>
      <sheetName val="ис_смета"/>
      <sheetName val="Расчёт_НВВ_по_RAB"/>
      <sheetName val="Стоимость_ЭЭ"/>
      <sheetName val="Лаврентьева_план_расходов_ОКР_н"/>
      <sheetName val="П_1_1_11"/>
      <sheetName val="П_1_1_21"/>
      <sheetName val="П_1_2_11"/>
      <sheetName val="П_1_2_21"/>
      <sheetName val="П_1_31"/>
      <sheetName val="П_1_41"/>
      <sheetName val="П_1_51"/>
      <sheetName val="Лист1_(2)1"/>
      <sheetName val="П_1_61"/>
      <sheetName val="по1_6(сп)1"/>
      <sheetName val="П_1_71"/>
      <sheetName val="П_1_81"/>
      <sheetName val="П_1_91"/>
      <sheetName val="П_1_101"/>
      <sheetName val="П_1_111"/>
      <sheetName val="П_1_121"/>
      <sheetName val="П_1_131"/>
      <sheetName val="П_1_141"/>
      <sheetName val="П_1_231"/>
      <sheetName val="П_1_16_(ФОТ)1"/>
      <sheetName val="т1_15(смета8а)1"/>
      <sheetName val="П_1_151"/>
      <sheetName val="П_1_161"/>
      <sheetName val="П_1_171"/>
      <sheetName val="П_1_17_11"/>
      <sheetName val="П_1_181"/>
      <sheetName val="П1_18_11"/>
      <sheetName val="П_1_18_21"/>
      <sheetName val="П_1_191"/>
      <sheetName val="П_1_19_11"/>
      <sheetName val="П_1_19_21"/>
      <sheetName val="П_1_201"/>
      <sheetName val="П_1_20_11"/>
      <sheetName val="П_1_20_21"/>
      <sheetName val="П_1_20_31"/>
      <sheetName val="П_1_20_41"/>
      <sheetName val="П_1_211"/>
      <sheetName val="П_1_21_11"/>
      <sheetName val="П_1_21_21"/>
      <sheetName val="П_1_21_31"/>
      <sheetName val="П_1_21_41"/>
      <sheetName val="П_1_221"/>
      <sheetName val="П_1_241"/>
      <sheetName val="П_1_24_11"/>
      <sheetName val="П_1_251"/>
      <sheetName val="П_1_261"/>
      <sheetName val="П_1_271"/>
      <sheetName val="П_1_281"/>
      <sheetName val="П_1_28_11"/>
      <sheetName val="П_1_28_21"/>
      <sheetName val="П_1_28_31"/>
      <sheetName val="П_1_291"/>
      <sheetName val="Вводные_данные_систем1"/>
      <sheetName val="База_по_сделкам1"/>
      <sheetName val="ИТОГИ__по_Н,Р,Э,Q1"/>
      <sheetName val="эл_ст1"/>
      <sheetName val="1_111"/>
      <sheetName val="расчет_тарифов1"/>
      <sheetName val="Титульный_лист_С-П1"/>
      <sheetName val="ис_смета1"/>
      <sheetName val="Расчёт_НВВ_по_RAB1"/>
      <sheetName val="Стоимость_ЭЭ1"/>
      <sheetName val="Лаврентьева_план_расходов_ОКР_1"/>
      <sheetName val="П_1_1_12"/>
      <sheetName val="П_1_1_22"/>
      <sheetName val="П_1_2_12"/>
      <sheetName val="П_1_2_22"/>
      <sheetName val="П_1_32"/>
      <sheetName val="П_1_42"/>
      <sheetName val="П_1_52"/>
      <sheetName val="Лист1_(2)2"/>
      <sheetName val="П_1_62"/>
      <sheetName val="по1_6(сп)2"/>
      <sheetName val="П_1_72"/>
      <sheetName val="П_1_82"/>
      <sheetName val="П_1_92"/>
      <sheetName val="П_1_102"/>
      <sheetName val="П_1_112"/>
      <sheetName val="П_1_122"/>
      <sheetName val="П_1_132"/>
      <sheetName val="П_1_142"/>
      <sheetName val="П_1_232"/>
      <sheetName val="П_1_16_(ФОТ)2"/>
      <sheetName val="т1_15(смета8а)2"/>
      <sheetName val="П_1_152"/>
      <sheetName val="П_1_162"/>
      <sheetName val="П_1_172"/>
      <sheetName val="П_1_17_12"/>
      <sheetName val="П_1_182"/>
      <sheetName val="П1_18_12"/>
      <sheetName val="П_1_18_22"/>
      <sheetName val="П_1_192"/>
      <sheetName val="П_1_19_12"/>
      <sheetName val="П_1_19_22"/>
      <sheetName val="П_1_202"/>
      <sheetName val="П_1_20_12"/>
      <sheetName val="П_1_20_22"/>
      <sheetName val="П_1_20_32"/>
      <sheetName val="П_1_20_42"/>
      <sheetName val="П_1_212"/>
      <sheetName val="П_1_21_12"/>
      <sheetName val="П_1_21_22"/>
      <sheetName val="П_1_21_32"/>
      <sheetName val="П_1_21_42"/>
      <sheetName val="П_1_222"/>
      <sheetName val="П_1_242"/>
      <sheetName val="П_1_24_12"/>
      <sheetName val="П_1_252"/>
      <sheetName val="П_1_262"/>
      <sheetName val="П_1_272"/>
      <sheetName val="П_1_282"/>
      <sheetName val="П_1_28_12"/>
      <sheetName val="П_1_28_22"/>
      <sheetName val="П_1_28_32"/>
      <sheetName val="П_1_292"/>
      <sheetName val="Вводные_данные_систем2"/>
      <sheetName val="База_по_сделкам2"/>
      <sheetName val="ИТОГИ__по_Н,Р,Э,Q2"/>
      <sheetName val="эл_ст2"/>
      <sheetName val="1_112"/>
      <sheetName val="расчет_тарифов2"/>
      <sheetName val="Титульный_лист_С-П2"/>
      <sheetName val="ис_смета2"/>
      <sheetName val="Расчёт_НВВ_по_RAB2"/>
      <sheetName val="Стоимость_ЭЭ2"/>
      <sheetName val="Лаврентьева_план_расходов_ОКР_2"/>
      <sheetName val="П_1_1_13"/>
      <sheetName val="П_1_1_23"/>
      <sheetName val="П_1_2_13"/>
      <sheetName val="П_1_2_23"/>
      <sheetName val="П_1_33"/>
      <sheetName val="П_1_43"/>
      <sheetName val="П_1_53"/>
      <sheetName val="Лист1_(2)3"/>
      <sheetName val="П_1_63"/>
      <sheetName val="по1_6(сп)3"/>
      <sheetName val="П_1_73"/>
      <sheetName val="П_1_83"/>
      <sheetName val="П_1_93"/>
      <sheetName val="П_1_103"/>
      <sheetName val="П_1_113"/>
      <sheetName val="П_1_123"/>
      <sheetName val="П_1_133"/>
      <sheetName val="П_1_143"/>
      <sheetName val="П_1_233"/>
      <sheetName val="П_1_16_(ФОТ)3"/>
      <sheetName val="т1_15(смета8а)3"/>
      <sheetName val="П_1_153"/>
      <sheetName val="П_1_163"/>
      <sheetName val="П_1_173"/>
      <sheetName val="П_1_17_13"/>
      <sheetName val="П_1_183"/>
      <sheetName val="П1_18_13"/>
      <sheetName val="П_1_18_23"/>
      <sheetName val="П_1_193"/>
      <sheetName val="П_1_19_13"/>
      <sheetName val="П_1_19_23"/>
      <sheetName val="П_1_203"/>
      <sheetName val="П_1_20_13"/>
      <sheetName val="П_1_20_23"/>
      <sheetName val="П_1_20_33"/>
      <sheetName val="П_1_20_43"/>
      <sheetName val="П_1_213"/>
      <sheetName val="П_1_21_13"/>
      <sheetName val="П_1_21_23"/>
      <sheetName val="П_1_21_33"/>
      <sheetName val="П_1_21_43"/>
      <sheetName val="П_1_223"/>
      <sheetName val="П_1_243"/>
      <sheetName val="П_1_24_13"/>
      <sheetName val="П_1_253"/>
      <sheetName val="П_1_263"/>
      <sheetName val="П_1_273"/>
      <sheetName val="П_1_283"/>
      <sheetName val="П_1_28_13"/>
      <sheetName val="П_1_28_23"/>
      <sheetName val="П_1_28_33"/>
      <sheetName val="П_1_293"/>
      <sheetName val="Вводные_данные_систем3"/>
      <sheetName val="База_по_сделкам3"/>
      <sheetName val="ИТОГИ__по_Н,Р,Э,Q3"/>
      <sheetName val="эл_ст3"/>
      <sheetName val="1_113"/>
      <sheetName val="расчет_тарифов3"/>
      <sheetName val="Титульный_лист_С-П3"/>
      <sheetName val="ис_смета3"/>
      <sheetName val="Расчёт_НВВ_по_RAB3"/>
      <sheetName val="Стоимость_ЭЭ3"/>
      <sheetName val="Лаврентьева_план_расходов_ОКР_3"/>
      <sheetName val="П_1_1_14"/>
      <sheetName val="П_1_1_24"/>
      <sheetName val="П_1_2_14"/>
      <sheetName val="П_1_2_24"/>
      <sheetName val="П_1_34"/>
      <sheetName val="П_1_44"/>
      <sheetName val="П_1_54"/>
      <sheetName val="Лист1_(2)4"/>
      <sheetName val="П_1_64"/>
      <sheetName val="по1_6(сп)4"/>
      <sheetName val="П_1_74"/>
      <sheetName val="П_1_84"/>
      <sheetName val="П_1_94"/>
      <sheetName val="П_1_104"/>
      <sheetName val="П_1_114"/>
      <sheetName val="П_1_124"/>
      <sheetName val="П_1_134"/>
      <sheetName val="П_1_144"/>
      <sheetName val="П_1_234"/>
      <sheetName val="П_1_16_(ФОТ)4"/>
      <sheetName val="т1_15(смета8а)4"/>
      <sheetName val="П_1_154"/>
      <sheetName val="П_1_164"/>
      <sheetName val="П_1_174"/>
      <sheetName val="П_1_17_14"/>
      <sheetName val="П_1_184"/>
      <sheetName val="П1_18_14"/>
      <sheetName val="П_1_18_24"/>
      <sheetName val="П_1_194"/>
      <sheetName val="П_1_19_14"/>
      <sheetName val="П_1_19_24"/>
      <sheetName val="П_1_204"/>
      <sheetName val="П_1_20_14"/>
      <sheetName val="П_1_20_24"/>
      <sheetName val="П_1_20_34"/>
      <sheetName val="П_1_20_44"/>
      <sheetName val="П_1_214"/>
      <sheetName val="П_1_21_14"/>
      <sheetName val="П_1_21_24"/>
      <sheetName val="П_1_21_34"/>
      <sheetName val="П_1_21_44"/>
      <sheetName val="П_1_224"/>
      <sheetName val="П_1_244"/>
      <sheetName val="П_1_24_14"/>
      <sheetName val="П_1_254"/>
      <sheetName val="П_1_264"/>
      <sheetName val="П_1_274"/>
      <sheetName val="П_1_284"/>
      <sheetName val="П_1_28_14"/>
      <sheetName val="П_1_28_24"/>
      <sheetName val="П_1_28_34"/>
      <sheetName val="П_1_294"/>
      <sheetName val="Вводные_данные_систем4"/>
      <sheetName val="База_по_сделкам4"/>
      <sheetName val="ИТОГИ__по_Н,Р,Э,Q4"/>
      <sheetName val="эл_ст4"/>
      <sheetName val="1_114"/>
      <sheetName val="расчет_тарифов4"/>
      <sheetName val="Титульный_лист_С-П4"/>
      <sheetName val="ис_смета4"/>
      <sheetName val="Расчёт_НВВ_по_RAB4"/>
      <sheetName val="Стоимость_ЭЭ4"/>
      <sheetName val="Лаврентьева_план_расходов_ОКР_4"/>
      <sheetName val="2008 -2010"/>
      <sheetName val="Лист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итульный"/>
      <sheetName val="Инструкция"/>
      <sheetName val="Подталкивание"/>
      <sheetName val="Подвоз"/>
      <sheetName val="Исходные данные"/>
      <sheetName val="t_проверки"/>
      <sheetName val="Сценарные услов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 val="Списки"/>
      <sheetName val="T0"/>
      <sheetName val="T25"/>
      <sheetName val="T31"/>
      <sheetName val="FES"/>
      <sheetName val="Сводка-20"/>
      <sheetName val="Сводка"/>
      <sheetName val="HO_hrs"/>
      <sheetName val="агр_БП"/>
      <sheetName val="таблица_1"/>
      <sheetName val="ИТОГИ__по_Н,Р,Э,Q"/>
      <sheetName val="эл_ст"/>
      <sheetName val="Текущие_цены"/>
      <sheetName val="18_2"/>
      <sheetName val="Исходные_данные"/>
      <sheetName val="6_Списки"/>
      <sheetName val="Таб1_1"/>
      <sheetName val="Титульный_лист_С-П"/>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 val="план индексы"/>
      <sheetName val="агр_БП"/>
      <sheetName val="т1_15(смета8а)"/>
      <sheetName val="Калькуляция_кв"/>
      <sheetName val="ИТОГИ__по_Н,Р,Э,Q"/>
      <sheetName val="эл_ст"/>
      <sheetName val="ис_смета"/>
      <sheetName val="Предлагаемая_новая_форма_СТРС"/>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переток из РСК в ТСО(ф2008)"/>
      <sheetName val="#ССЫЛКА"/>
      <sheetName val="Регионы"/>
      <sheetName val="ээ"/>
      <sheetName val="Исходные"/>
    </sheetNames>
    <sheetDataSet>
      <sheetData sheetId="0"/>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 val="бф-2-8-п"/>
      <sheetName val="Справочно(январь)"/>
      <sheetName val="см-2 шатурс сети  проект работы"/>
      <sheetName val="агр_БП"/>
      <sheetName val="НВВ_субъектов"/>
      <sheetName val="т1_15(смета8а)"/>
      <sheetName val="ИТОГИ__по_Н,Р,Э,Q"/>
      <sheetName val="Сценарные_условия"/>
      <sheetName val="Список_ДЗО"/>
      <sheetName val="Предлагаемая_новая_форма_СТРС"/>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 val="индексы"/>
      <sheetName val="Общепроизводственные"/>
      <sheetName val="Производство электроэнергии"/>
      <sheetName val="Т12"/>
      <sheetName val="Т3"/>
      <sheetName val="Т6"/>
      <sheetName val="прогноз_1"/>
      <sheetName val="Свод"/>
      <sheetName val="Баланс по ТЭЦ-1"/>
      <sheetName val="Настройки"/>
      <sheetName val="агр_БП"/>
      <sheetName val="таблица_1"/>
      <sheetName val="т1_15(смета8а)"/>
      <sheetName val="Скорр_АБП_на_2009г_Твер_030809_"/>
      <sheetName val="Список_отраслей"/>
      <sheetName val="эл_ст"/>
      <sheetName val="на_1_тут"/>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имена"/>
      <sheetName val="2007"/>
      <sheetName val="РАСЧЕТ"/>
      <sheetName val="Регионы"/>
      <sheetName val="ИТ-бюджет"/>
      <sheetName val="pred"/>
      <sheetName val="Исходные"/>
      <sheetName val="АНАЛИТ"/>
      <sheetName val="ф2"/>
      <sheetName val="Т2"/>
      <sheetName val="НВВ утв тарифы"/>
      <sheetName val="ПРОГНОЗ_1"/>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рансформация"/>
      <sheetName val="пер-вл"/>
      <sheetName val="Баланс по ТЭЦ-1"/>
      <sheetName val="Заголовок"/>
      <sheetName val="t_Настройки"/>
      <sheetName val="P2.1"/>
      <sheetName val="P2.2"/>
      <sheetName val="Data"/>
      <sheetName val="Лист13"/>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схема коэф-тов"/>
      <sheetName val="кварталы"/>
      <sheetName val="FST5"/>
      <sheetName val="план_2000-32"/>
      <sheetName val="план_2000-22"/>
      <sheetName val="план_20002"/>
      <sheetName val="расчет_тарифов2"/>
      <sheetName val="НВВ_утв_тарифы2"/>
      <sheetName val="Ф-2_(для_АО-энерго)2"/>
      <sheetName val="Исходные_данные_и_свод_тарифов2"/>
      <sheetName val="По_Концерну_Эксп"/>
      <sheetName val="т__1_12_2"/>
      <sheetName val="гл_инженера_ПМЭС"/>
      <sheetName val="списание_СВП_2010г"/>
      <sheetName val="ИТОГИ__по_Н,Р,Э,Q"/>
      <sheetName val="эл_энергия"/>
      <sheetName val="услуги_непроизводств_"/>
      <sheetName val="другие_затраты_с-ст"/>
      <sheetName val="налоги_в_с-ст"/>
      <sheetName val="%_за_кредит"/>
      <sheetName val="поощрение_(дв)"/>
      <sheetName val="другие_из_прибыли"/>
      <sheetName val="Баланс_по_ТЭЦ-1"/>
      <sheetName val="P2_1"/>
      <sheetName val="P2_2"/>
      <sheetName val="схема_коэф-тов"/>
      <sheetName val="17_1"/>
      <sheetName val="24_1"/>
      <sheetName val="4_1"/>
      <sheetName val="план_2000-33"/>
      <sheetName val="план_2000-23"/>
      <sheetName val="план_20003"/>
      <sheetName val="расчет_тарифов3"/>
      <sheetName val="НВВ_утв_тарифы3"/>
      <sheetName val="Ф-2_(для_АО-энерго)3"/>
      <sheetName val="Исходные_данные_и_свод_тарифов3"/>
      <sheetName val="По_Концерну_Эксп1"/>
      <sheetName val="т__1_12_3"/>
      <sheetName val="гл_инженера_ПМЭС1"/>
      <sheetName val="списание_СВП_2010г1"/>
      <sheetName val="ИТОГИ__по_Н,Р,Э,Q1"/>
      <sheetName val="эл_энергия1"/>
      <sheetName val="услуги_непроизводств_1"/>
      <sheetName val="другие_затраты_с-ст1"/>
      <sheetName val="налоги_в_с-ст1"/>
      <sheetName val="%_за_кредит1"/>
      <sheetName val="поощрение_(дв)1"/>
      <sheetName val="другие_из_прибыли1"/>
      <sheetName val="Баланс_по_ТЭЦ-11"/>
      <sheetName val="P2_11"/>
      <sheetName val="P2_21"/>
      <sheetName val="схема_коэф-тов1"/>
      <sheetName val="17_11"/>
      <sheetName val="24_11"/>
      <sheetName val="4_11"/>
      <sheetName val="перекрестка"/>
      <sheetName val="протокол"/>
      <sheetName val="Гр5(о)"/>
      <sheetName val="план_2000-34"/>
      <sheetName val="план_2000-24"/>
      <sheetName val="план_20004"/>
      <sheetName val="расчет_тарифов4"/>
      <sheetName val="НВВ_утв_тарифы4"/>
      <sheetName val="Ф-2_(для_АО-энерго)4"/>
      <sheetName val="Исходные_данные_и_свод_тарифов4"/>
      <sheetName val="По_Концерну_Эксп2"/>
      <sheetName val="т__1_12_4"/>
      <sheetName val="гл_инженера_ПМЭС2"/>
      <sheetName val="списание_СВП_2010г2"/>
      <sheetName val="ИТОГИ__по_Н,Р,Э,Q2"/>
      <sheetName val="эл_энергия2"/>
      <sheetName val="услуги_непроизводств_2"/>
      <sheetName val="другие_затраты_с-ст2"/>
      <sheetName val="налоги_в_с-ст2"/>
      <sheetName val="%_за_кредит2"/>
      <sheetName val="поощрение_(дв)2"/>
      <sheetName val="другие_из_прибыли2"/>
      <sheetName val="Баланс_по_ТЭЦ-12"/>
      <sheetName val="P2_12"/>
      <sheetName val="P2_22"/>
      <sheetName val="план_2000-35"/>
      <sheetName val="план_2000-25"/>
      <sheetName val="план_20005"/>
      <sheetName val="расчет_тарифов5"/>
      <sheetName val="НВВ_утв_тарифы5"/>
      <sheetName val="Ф-2_(для_АО-энерго)5"/>
      <sheetName val="Исходные_данные_и_свод_тарифов5"/>
      <sheetName val="По_Концерну_Эксп3"/>
      <sheetName val="т__1_12_5"/>
      <sheetName val="гл_инженера_ПМЭС3"/>
      <sheetName val="списание_СВП_2010г3"/>
      <sheetName val="ИТОГИ__по_Н,Р,Э,Q3"/>
      <sheetName val="эл_энергия3"/>
      <sheetName val="услуги_непроизводств_3"/>
      <sheetName val="другие_затраты_с-ст3"/>
      <sheetName val="налоги_в_с-ст3"/>
      <sheetName val="%_за_кредит3"/>
      <sheetName val="поощрение_(дв)3"/>
      <sheetName val="другие_из_прибыли3"/>
      <sheetName val="Баланс_по_ТЭЦ-13"/>
      <sheetName val="P2_13"/>
      <sheetName val="P2_23"/>
      <sheetName val="план_2000-36"/>
      <sheetName val="план_2000-26"/>
      <sheetName val="план_20006"/>
      <sheetName val="расчет_тарифов6"/>
      <sheetName val="НВВ_утв_тарифы6"/>
      <sheetName val="Ф-2_(для_АО-энерго)6"/>
      <sheetName val="Исходные_данные_и_свод_тарифов6"/>
      <sheetName val="По_Концерну_Эксп4"/>
      <sheetName val="т__1_12_6"/>
      <sheetName val="гл_инженера_ПМЭС4"/>
      <sheetName val="списание_СВП_2010г4"/>
      <sheetName val="ИТОГИ__по_Н,Р,Э,Q4"/>
      <sheetName val="эл_энергия4"/>
      <sheetName val="услуги_непроизводств_4"/>
      <sheetName val="другие_затраты_с-ст4"/>
      <sheetName val="налоги_в_с-ст4"/>
      <sheetName val="%_за_кредит4"/>
      <sheetName val="поощрение_(дв)4"/>
      <sheetName val="другие_из_прибыли4"/>
      <sheetName val="Баланс_по_ТЭЦ-14"/>
      <sheetName val="P2_14"/>
      <sheetName val="P2_24"/>
      <sheetName val="Расчеты с потребителями"/>
      <sheetName val="смета2 проект. раб."/>
      <sheetName val="Вода Пр5"/>
      <sheetName val="текущие цены"/>
      <sheetName val="Source"/>
      <sheetName val="Месяцы"/>
      <sheetName val="Предлагаемая новая форма СТРС"/>
      <sheetName val="共機J"/>
      <sheetName val="БФ-1-8-П"/>
      <sheetName val="БФ-2-6-П"/>
      <sheetName val="БФ-2-13-П"/>
      <sheetName val="БФ-1-10-П"/>
      <sheetName val="БФ-2-5-П"/>
      <sheetName val="ESTI."/>
      <sheetName val="DI-ESTI"/>
      <sheetName val="3оос_нов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 val="Исходные данные"/>
      <sheetName val="табл 1"/>
      <sheetName val="БФ-2-13-П"/>
      <sheetName val="пс рек"/>
      <sheetName val="ПВР_9"/>
      <sheetName val="лэп нов"/>
      <sheetName val="Source"/>
      <sheetName val="Олимпстрой декабрь 2010"/>
      <sheetName val="ПП"/>
      <sheetName val="Таб1.1"/>
      <sheetName val="регионы"/>
      <sheetName val="агр_БП"/>
      <sheetName val="расчет_тарифов"/>
      <sheetName val="жилой_фонд"/>
      <sheetName val="НВВ_утв_тарифы"/>
      <sheetName val="17_1"/>
      <sheetName val="Ф-1_(для_АО-энерго)"/>
      <sheetName val="Ф-2_(для_АО-энерго)"/>
      <sheetName val="Работы_"/>
      <sheetName val="план_2000"/>
      <sheetName val="Таблица_А13"/>
      <sheetName val="См-2_Шатурс_сети__проект_работы"/>
      <sheetName val="эл_ст"/>
      <sheetName val="Расчеты_с_потребителями"/>
      <sheetName val="1_1__нвв_переход"/>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 val="Исходные данные"/>
      <sheetName val="Регионы"/>
      <sheetName val="SHPZ"/>
      <sheetName val="t_проверки"/>
      <sheetName val="Список ДЗО"/>
      <sheetName val="Лист13"/>
      <sheetName val="агр_БП"/>
      <sheetName val="НВВ_утв_тарифы"/>
      <sheetName val="расчет_тарифов"/>
      <sheetName val="план_2000"/>
      <sheetName val="жилой_фонд"/>
      <sheetName val="Работы_"/>
      <sheetName val="Скорр_АБП_на_2009г_Тамбовэнерго"/>
      <sheetName val="гл_инженера_ПМЭС"/>
      <sheetName val="Закупки_центр"/>
      <sheetName val="пс_рек"/>
      <sheetName val="лэп_нов"/>
      <sheetName val="Олимпстрой_декабрь_2010"/>
      <sheetName val="Поставщики_и_субподрядчики"/>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 val="t_Настройки"/>
      <sheetName val="Служебный лист"/>
      <sheetName val="Огл. Графиков"/>
      <sheetName val="рабочий"/>
      <sheetName val="Текущие цены"/>
      <sheetName val="окраска"/>
      <sheetName val="гр5(о)"/>
      <sheetName val="Сводка - лизинг"/>
      <sheetName val="агр_БП"/>
      <sheetName val="НВВ_утв_тарифы"/>
      <sheetName val="расчет_тарифов"/>
      <sheetName val="пс_рек"/>
      <sheetName val="лэп_нов"/>
      <sheetName val="Олимпстрой_декабрь_2010"/>
      <sheetName val="Скорр_АБП_на_2009г_Тамбовэнерг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 val="Скорр_АБП_на 2009г_Тамбовэнерго"/>
      <sheetName val="合成単価作成・-bldg"/>
      <sheetName val="Curves"/>
      <sheetName val="Note"/>
      <sheetName val="Heads"/>
      <sheetName val="Dbase"/>
      <sheetName val="Tables"/>
      <sheetName val="Page 2"/>
      <sheetName val="агр_БП"/>
      <sheetName val="оцен_пояснит"/>
      <sheetName val="Таблица_А13"/>
      <sheetName val="main_gate_hous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 val="fes"/>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60">
          <cell r="G160">
            <v>82138</v>
          </cell>
        </row>
        <row r="161">
          <cell r="G161">
            <v>754472</v>
          </cell>
        </row>
        <row r="162">
          <cell r="G162">
            <v>181699</v>
          </cell>
        </row>
        <row r="163">
          <cell r="G163">
            <v>293126</v>
          </cell>
        </row>
        <row r="164">
          <cell r="G164">
            <v>0</v>
          </cell>
        </row>
        <row r="165">
          <cell r="G165">
            <v>1055372.8999999999</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Регионы"/>
      <sheetName val="TEHSHEET"/>
      <sheetName val="Топливо2009"/>
      <sheetName val="2009"/>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FES"/>
      <sheetName val="Титульный"/>
      <sheetName val="Передача ЭЭ"/>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на 1 тут"/>
      <sheetName val="TSheet"/>
      <sheetName val="ф2 сап"/>
      <sheetName val="Т.16"/>
      <sheetName val="control"/>
      <sheetName val="Таб1.1"/>
      <sheetName val="Мониторинг _1"/>
      <sheetName val="2011 свод"/>
      <sheetName val="i"/>
      <sheetName val="Dati Caricati"/>
      <sheetName val="расчет НВВ РСК по RAB"/>
      <sheetName val="Свод"/>
      <sheetName val="s"/>
      <sheetName val="共機計算"/>
      <sheetName val="共機J"/>
      <sheetName val="合成単価作成・-bldg"/>
      <sheetName val="Curves"/>
      <sheetName val="Note"/>
      <sheetName val="Heads"/>
      <sheetName val="Dbase"/>
      <sheetName val="Tables"/>
      <sheetName val="Page 2"/>
      <sheetName val="pr_f-1"/>
      <sheetName val="календарный план"/>
      <sheetName val="mtl$-inter"/>
      <sheetName val="ОСВ"/>
      <sheetName val="прогноз_1"/>
      <sheetName val="MAIN"/>
      <sheetName val="Даты"/>
      <sheetName val="18.2 (2)"/>
      <sheetName val="перекрестка"/>
      <sheetName val="17.1"/>
      <sheetName val="18.2"/>
      <sheetName val="20.1"/>
      <sheetName val="P2.1"/>
      <sheetName val="P2.2"/>
      <sheetName val="ОСдо20"/>
      <sheetName val="Список_форм1"/>
      <sheetName val="расчет_тарифов"/>
      <sheetName val="Приложение_(ТЭЦ)_1"/>
      <sheetName val="Производство_электроэнергии"/>
      <sheetName val="Т19_1"/>
      <sheetName val="Передача_ЭЭ"/>
      <sheetName val="14б_ДПН_отчет"/>
      <sheetName val="16а_Сводный_анализ"/>
      <sheetName val="2_2"/>
      <sheetName val="Ист-ики_финанс-я"/>
      <sheetName val="Расчет_прибыли"/>
      <sheetName val="2_1"/>
      <sheetName val="2_3"/>
      <sheetName val="0_1"/>
      <sheetName val="ИТОГИ__по_Н,Р,Э,Q"/>
      <sheetName val="на_1_тут"/>
      <sheetName val="ф2_сап"/>
      <sheetName val="Т_16"/>
      <sheetName val="Таб1_1"/>
      <sheetName val="Мониторинг__1"/>
      <sheetName val="2011_свод"/>
      <sheetName val="Dati_Caricati"/>
      <sheetName val="расчет_НВВ_РСК_по_RAB"/>
      <sheetName val="Page_2"/>
      <sheetName val="календарный_план"/>
      <sheetName val="Список_форм2"/>
      <sheetName val="расчет_тарифов1"/>
      <sheetName val="Приложение_(ТЭЦ)_2"/>
      <sheetName val="Производство_электроэнергии1"/>
      <sheetName val="Т19_11"/>
      <sheetName val="Передача_ЭЭ1"/>
      <sheetName val="14б_ДПН_отчет1"/>
      <sheetName val="16а_Сводный_анализ1"/>
      <sheetName val="2_21"/>
      <sheetName val="Ист-ики_финанс-я1"/>
      <sheetName val="Расчет_прибыли1"/>
      <sheetName val="2_11"/>
      <sheetName val="2_31"/>
      <sheetName val="0_11"/>
      <sheetName val="ИТОГИ__по_Н,Р,Э,Q1"/>
      <sheetName val="на_1_тут1"/>
      <sheetName val="ф2_сап1"/>
      <sheetName val="Т_161"/>
      <sheetName val="Таб1_11"/>
      <sheetName val="Мониторинг__11"/>
      <sheetName val="2011_свод1"/>
      <sheetName val="Dati_Caricati1"/>
      <sheetName val="расчет_НВВ_РСК_по_RAB1"/>
      <sheetName val="Page_21"/>
      <sheetName val="календарный_план1"/>
      <sheetName val="Список_форм3"/>
      <sheetName val="расчет_тарифов2"/>
      <sheetName val="Приложение_(ТЭЦ)_3"/>
      <sheetName val="Производство_электроэнергии2"/>
      <sheetName val="Т19_12"/>
      <sheetName val="Передача_ЭЭ2"/>
      <sheetName val="14б_ДПН_отчет2"/>
      <sheetName val="16а_Сводный_анализ2"/>
      <sheetName val="2_22"/>
      <sheetName val="Ист-ики_финанс-я2"/>
      <sheetName val="Расчет_прибыли2"/>
      <sheetName val="2_12"/>
      <sheetName val="2_32"/>
      <sheetName val="0_12"/>
      <sheetName val="ИТОГИ__по_Н,Р,Э,Q2"/>
      <sheetName val="на_1_тут2"/>
      <sheetName val="ф2_сап2"/>
      <sheetName val="Т_162"/>
      <sheetName val="Таб1_12"/>
      <sheetName val="Мониторинг__12"/>
      <sheetName val="2011_свод2"/>
      <sheetName val="Dati_Caricati2"/>
      <sheetName val="расчет_НВВ_РСК_по_RAB2"/>
      <sheetName val="Page_22"/>
      <sheetName val="календарный_план2"/>
      <sheetName val="Список_форм4"/>
      <sheetName val="расчет_тарифов3"/>
      <sheetName val="Приложение_(ТЭЦ)_4"/>
      <sheetName val="Производство_электроэнергии3"/>
      <sheetName val="Т19_13"/>
      <sheetName val="Передача_ЭЭ3"/>
      <sheetName val="14б_ДПН_отчет3"/>
      <sheetName val="16а_Сводный_анализ3"/>
      <sheetName val="2_23"/>
      <sheetName val="Ист-ики_финанс-я3"/>
      <sheetName val="Расчет_прибыли3"/>
      <sheetName val="2_13"/>
      <sheetName val="2_33"/>
      <sheetName val="0_13"/>
      <sheetName val="ИТОГИ__по_Н,Р,Э,Q3"/>
      <sheetName val="на_1_тут3"/>
      <sheetName val="ф2_сап3"/>
      <sheetName val="Т_163"/>
      <sheetName val="Таб1_13"/>
      <sheetName val="Мониторинг__13"/>
      <sheetName val="2011_свод3"/>
      <sheetName val="Dati_Caricati3"/>
      <sheetName val="расчет_НВВ_РСК_по_RAB3"/>
      <sheetName val="Page_23"/>
      <sheetName val="календарный_план3"/>
      <sheetName val="Список_форм5"/>
      <sheetName val="расчет_тарифов4"/>
      <sheetName val="Приложение_(ТЭЦ)_5"/>
      <sheetName val="Производство_электроэнергии4"/>
      <sheetName val="Т19_14"/>
      <sheetName val="Передача_ЭЭ4"/>
      <sheetName val="14б_ДПН_отчет4"/>
      <sheetName val="16а_Сводный_анализ4"/>
      <sheetName val="2_24"/>
      <sheetName val="Ист-ики_финанс-я4"/>
      <sheetName val="Расчет_прибыли4"/>
      <sheetName val="2_14"/>
      <sheetName val="2_34"/>
      <sheetName val="0_14"/>
      <sheetName val="ИТОГИ__по_Н,Р,Э,Q4"/>
      <sheetName val="на_1_тут4"/>
      <sheetName val="ф2_сап4"/>
      <sheetName val="Т_164"/>
      <sheetName val="Таб1_14"/>
      <sheetName val="Мониторинг__14"/>
      <sheetName val="2011_свод4"/>
      <sheetName val="Dati_Caricati4"/>
      <sheetName val="расчет_НВВ_РСК_по_RAB4"/>
      <sheetName val="Page_24"/>
      <sheetName val="календарный_план4"/>
      <sheetName val="Баланс"/>
      <sheetName val="амортизация 2"/>
      <sheetName val="ex-rates"/>
      <sheetName val="ras bs"/>
      <sheetName val="Титульный лист"/>
      <sheetName val="rje"/>
      <sheetName val="PPR4KV96"/>
      <sheetName val="Проводки_02"/>
      <sheetName val="АКРасч"/>
      <sheetName val="Info"/>
      <sheetName val="Grouplist"/>
      <sheetName val="списки"/>
      <sheetName val="comps"/>
      <sheetName val="GLC_ratios_Jun"/>
      <sheetName val="B inputs"/>
      <sheetName val="KrasInputs"/>
      <sheetName val="OMinputs"/>
      <sheetName val="TVinputs"/>
      <sheetName val="TECHSHEET"/>
    </sheetNames>
    <sheetDataSet>
      <sheetData sheetId="0" refreshError="1"/>
      <sheetData sheetId="1" refreshError="1"/>
      <sheetData sheetId="2" refreshError="1">
        <row r="2">
          <cell r="A2" t="str">
            <v>ТЭС-1</v>
          </cell>
        </row>
        <row r="3">
          <cell r="A3" t="str">
            <v>ТЭС-2</v>
          </cell>
        </row>
        <row r="5">
          <cell r="A5" t="str">
            <v xml:space="preserve">Добавить строки</v>
          </cell>
        </row>
        <row r="9">
          <cell r="A9" t="str">
            <v xml:space="preserve">Котельная - 1</v>
          </cell>
        </row>
        <row r="10">
          <cell r="A10" t="str">
            <v xml:space="preserve">Котельная - 2</v>
          </cell>
        </row>
        <row r="12">
          <cell r="A12" t="str">
            <v xml:space="preserve">Добавить строки</v>
          </cell>
        </row>
        <row r="30">
          <cell r="A30" t="str">
            <v xml:space="preserve">Абонплата РАО "ЕЭС России"</v>
          </cell>
        </row>
        <row r="31">
          <cell r="A31" t="str">
            <v xml:space="preserve">Плата ФСК "ЕЭС России"</v>
          </cell>
        </row>
        <row r="32">
          <cell r="A32" t="str">
            <v xml:space="preserve">Плата НП "АТС"</v>
          </cell>
        </row>
        <row r="33">
          <cell r="A33" t="str">
            <v xml:space="preserve">Плата ОАО "СО-ЦДУ ЕЭС"</v>
          </cell>
        </row>
        <row r="35">
          <cell r="A35" t="str">
            <v xml:space="preserve">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refreshError="1"/>
      <sheetData sheetId="253" refreshError="1"/>
      <sheetData sheetId="254" refreshError="1"/>
      <sheetData sheetId="255" refreshError="1"/>
      <sheetData sheetId="256" refreshError="1"/>
      <sheetData sheetId="257" refreshError="1"/>
    </sheetDataSet>
  </externalBook>
</externalLink>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Relationships xmlns="http://schemas.openxmlformats.org/package/2006/relationships"><Relationship  Id="rId1" Type="http://schemas.openxmlformats.org/officeDocument/2006/relationships/hyperlink" Target="mailto:kanc@ae.rosseti-yug.ru" TargetMode="External"/></Relationships>
</file>

<file path=xl/worksheets/_rels/sheet12.xml.rels><?xml version="1.0" encoding="UTF-8" standalone="yes"?><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4.xml.rels><?xml version="1.0" encoding="UTF-8" standalone="yes"?><Relationships xmlns="http://schemas.openxmlformats.org/package/2006/relationships"><Relationship  Id="rId7" Type="http://schemas.openxmlformats.org/officeDocument/2006/relationships/vmlDrawing" Target="../drawings/vmlDrawing1.vml"/><Relationship  Id="rId6" Type="http://schemas.openxmlformats.org/officeDocument/2006/relationships/drawing" Target="../drawings/drawing1.xml"/><Relationship  Id="rId5" Type="http://schemas.openxmlformats.org/officeDocument/2006/relationships/oleObject" Target="../embeddings/oleObject2.bin"/><Relationship  Id="rId4" Type="http://schemas.openxmlformats.org/officeDocument/2006/relationships/image" Target="../media/image2.wmf"/><Relationship  Id="rId3" Type="http://schemas.openxmlformats.org/officeDocument/2006/relationships/oleObject" Target="../embeddings/oleObject1.bin"/><Relationship  Id="rId2" Type="http://schemas.openxmlformats.org/officeDocument/2006/relationships/image" Target="../media/image1.wmf"/><Relationship  Id="rId1" Type="http://schemas.openxmlformats.org/officeDocument/2006/relationships/comments" Target="../comments1.xml"/></Relationships>
</file>

<file path=xl/worksheets/_rels/sheet7.xml.rels><?xml version="1.0" encoding="UTF-8" standalone="yes"?><Relationships xmlns="http://schemas.openxmlformats.org/package/2006/relationships"><Relationship  Id="rId4" Type="http://schemas.openxmlformats.org/officeDocument/2006/relationships/vmlDrawing" Target="../drawings/vmlDrawing2.vml"/><Relationship  Id="rId3" Type="http://schemas.openxmlformats.org/officeDocument/2006/relationships/drawing" Target="../drawings/drawing2.xml"/><Relationship  Id="rId2" Type="http://schemas.openxmlformats.org/officeDocument/2006/relationships/oleObject" Target="../embeddings/oleObject3.bin"/><Relationship  Id="rId1" Type="http://schemas.openxmlformats.org/officeDocument/2006/relationships/image" Target="../media/image23.emf"/></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abSelected="1" view="pageBreakPreview" topLeftCell="A2" zoomScale="80" zoomScaleNormal="80" zoomScaleSheetLayoutView="80" workbookViewId="0">
      <selection activeCell="I19" sqref="I19"/>
    </sheetView>
  </sheetViews>
  <sheetFormatPr defaultColWidth="9.140625" defaultRowHeight="12.75"/>
  <cols>
    <col bestFit="1" customWidth="1" min="1" max="1" style="15" width="36.140625"/>
    <col bestFit="1" customWidth="1" min="2" max="2" style="15" width="61.42578125"/>
    <col bestFit="1" customWidth="1" min="3" max="3" style="15" width="11.7109375"/>
    <col bestFit="1" customWidth="1" min="4" max="4" style="15" width="11"/>
    <col bestFit="1" min="5" max="5" style="15" width="9.140625"/>
    <col min="6" max="16384" style="15" width="9.140625"/>
  </cols>
  <sheetData>
    <row r="1" ht="54" hidden="1" customHeight="1">
      <c r="B1" s="22" t="s">
        <v>234</v>
      </c>
      <c r="C1" s="21"/>
      <c r="D1" s="21"/>
    </row>
    <row r="3" ht="18.75">
      <c r="A3" s="1880" t="s">
        <v>235</v>
      </c>
      <c r="B3" s="1880"/>
    </row>
    <row r="4" ht="18.75">
      <c r="A4" s="1880" t="s">
        <v>236</v>
      </c>
      <c r="B4" s="1880"/>
    </row>
    <row r="5" ht="18.75">
      <c r="A5" s="1880" t="s">
        <v>2471</v>
      </c>
      <c r="B5" s="1880"/>
    </row>
    <row r="6" ht="18.75">
      <c r="A6" s="1880"/>
      <c r="B6" s="1880"/>
    </row>
    <row r="7" ht="18.75">
      <c r="A7" s="1878" t="s">
        <v>1301</v>
      </c>
      <c r="B7" s="1878"/>
    </row>
    <row r="8" ht="9" customHeight="1">
      <c r="A8" s="1877" t="s">
        <v>237</v>
      </c>
      <c r="B8" s="1877"/>
    </row>
    <row r="9" ht="18.75">
      <c r="A9" s="1878" t="s">
        <v>1302</v>
      </c>
      <c r="B9" s="1879"/>
    </row>
    <row r="10" ht="18.75">
      <c r="A10" s="1880"/>
      <c r="B10" s="1880"/>
    </row>
    <row r="12" ht="18.75">
      <c r="A12" s="1881" t="s">
        <v>238</v>
      </c>
      <c r="B12" s="1881"/>
      <c r="C12" s="24"/>
      <c r="D12" s="24"/>
    </row>
    <row r="13" ht="18.75">
      <c r="A13" s="23"/>
      <c r="B13" s="23"/>
      <c r="C13" s="24"/>
      <c r="D13" s="24"/>
    </row>
    <row r="14" ht="18.75">
      <c r="A14" s="23"/>
      <c r="B14" s="23"/>
      <c r="C14" s="24"/>
      <c r="D14" s="24"/>
    </row>
    <row r="15" ht="37.5">
      <c r="A15" s="25" t="s">
        <v>239</v>
      </c>
      <c r="B15" s="456" t="s">
        <v>1303</v>
      </c>
    </row>
    <row r="16" ht="18.75">
      <c r="A16" s="25" t="s">
        <v>240</v>
      </c>
      <c r="B16" s="457" t="s">
        <v>1304</v>
      </c>
    </row>
    <row r="17" ht="18.75">
      <c r="A17" s="25" t="s">
        <v>241</v>
      </c>
      <c r="B17" s="457" t="s">
        <v>1305</v>
      </c>
    </row>
    <row r="18" ht="18.75">
      <c r="A18" s="25" t="s">
        <v>242</v>
      </c>
      <c r="B18" s="457" t="s">
        <v>1306</v>
      </c>
    </row>
    <row r="19" ht="18.75">
      <c r="A19" s="25" t="s">
        <v>243</v>
      </c>
      <c r="B19" s="458">
        <v>6164266561</v>
      </c>
    </row>
    <row r="20" ht="18.75">
      <c r="A20" s="25" t="s">
        <v>244</v>
      </c>
      <c r="B20" s="458">
        <v>301502001</v>
      </c>
    </row>
    <row r="21" ht="30" customHeight="1">
      <c r="A21" s="25" t="s">
        <v>245</v>
      </c>
      <c r="B21" s="25" t="s">
        <v>1307</v>
      </c>
    </row>
    <row r="22" ht="18.75">
      <c r="A22" s="25" t="s">
        <v>246</v>
      </c>
      <c r="B22" s="25" t="s">
        <v>1308</v>
      </c>
    </row>
    <row r="23" ht="18.75">
      <c r="A23" s="25" t="s">
        <v>247</v>
      </c>
      <c r="B23" s="25" t="s">
        <v>1309</v>
      </c>
    </row>
    <row r="24" ht="18.75">
      <c r="A24" s="25" t="s">
        <v>248</v>
      </c>
      <c r="B24" s="25" t="s">
        <v>1310</v>
      </c>
    </row>
    <row r="25" ht="15.75">
      <c r="A25" s="26"/>
    </row>
  </sheetData>
  <mergeCells count="9">
    <mergeCell ref="A8:B8"/>
    <mergeCell ref="A9:B9"/>
    <mergeCell ref="A10:B10"/>
    <mergeCell ref="A12:B12"/>
    <mergeCell ref="A3:B3"/>
    <mergeCell ref="A4:B4"/>
    <mergeCell ref="A5:B5"/>
    <mergeCell ref="A6:B6"/>
    <mergeCell ref="A7:B7"/>
  </mergeCells>
  <hyperlinks>
    <hyperlink r:id="rId1" ref="B22"/>
  </hyperlinks>
  <pageMargins left="0.69999999999999996" right="0.69999999999999996" top="0.75" bottom="0.75" header="0.29999999999999999" footer="0.29999999999999999"/>
  <pageSetup paperSize="9" scale="8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70" zoomScaleNormal="70" workbookViewId="0">
      <selection activeCell="P27" sqref="P27"/>
    </sheetView>
  </sheetViews>
  <sheetFormatPr defaultColWidth="9.140625" defaultRowHeight="15"/>
  <cols>
    <col min="1" max="2" style="465" width="9.140625"/>
    <col customWidth="1" min="3" max="3" style="465" width="51.85546875"/>
    <col customWidth="1" min="4" max="10" style="465" width="15.28515625"/>
    <col customWidth="1" hidden="1" min="11" max="11" style="465" width="15.28515625"/>
    <col customWidth="1" min="12" max="12" style="465" width="17.42578125"/>
    <col customWidth="1" min="13" max="13" style="465" width="14.140625"/>
    <col customWidth="1" min="14" max="14" style="465" width="15.5703125"/>
    <col customWidth="1" min="15" max="19" style="465" width="14.140625"/>
    <col customWidth="1" hidden="1" min="20" max="20" style="465" width="14.140625"/>
    <col customWidth="1" min="21" max="21" style="465" width="14.140625"/>
    <col customWidth="1" min="22" max="22" style="465" width="16.140625"/>
    <col customWidth="1" min="23" max="23" style="465" width="13.5703125"/>
    <col customWidth="1" min="24" max="28" style="465" width="16.140625"/>
    <col customWidth="1" hidden="1" min="29" max="29" style="465" width="16.140625"/>
    <col customWidth="1" min="30" max="30" style="465" width="16.140625"/>
    <col customWidth="1" min="31" max="37" style="465" width="13"/>
    <col customWidth="1" hidden="1" min="38" max="38" style="465" width="13"/>
    <col customWidth="1" min="39" max="39" style="465" width="13"/>
    <col customWidth="1" min="40" max="48" style="465" width="13.42578125"/>
    <col min="49" max="16384" style="465" width="9.140625"/>
  </cols>
  <sheetData>
    <row r="2" ht="36.75" customHeight="1">
      <c r="C2" s="1947" t="s">
        <v>2135</v>
      </c>
      <c r="D2" s="1947"/>
      <c r="E2" s="1947"/>
      <c r="F2" s="1947"/>
      <c r="G2" s="1947"/>
      <c r="H2" s="1947"/>
      <c r="I2" s="1947"/>
      <c r="J2" s="1947"/>
      <c r="K2" s="1947"/>
      <c r="L2" s="1947"/>
      <c r="M2" s="1947"/>
      <c r="N2" s="1947"/>
      <c r="O2" s="1947"/>
      <c r="P2" s="1947"/>
      <c r="Q2" s="1947"/>
      <c r="R2" s="1947"/>
      <c r="S2" s="1947"/>
      <c r="T2" s="1947"/>
      <c r="U2" s="1947"/>
    </row>
    <row r="3">
      <c r="U3" s="470">
        <f>R7+O7</f>
        <v>19950.442696300201</v>
      </c>
    </row>
    <row r="5" ht="36" customHeight="1">
      <c r="C5" s="1943" t="s">
        <v>1348</v>
      </c>
      <c r="D5" s="1948" t="s">
        <v>2141</v>
      </c>
      <c r="E5" s="1948"/>
      <c r="F5" s="1948"/>
      <c r="G5" s="1948" t="s">
        <v>2142</v>
      </c>
      <c r="H5" s="1948"/>
      <c r="I5" s="1948"/>
      <c r="J5" s="1949">
        <v>2022</v>
      </c>
      <c r="K5" s="1949"/>
      <c r="L5" s="1949"/>
      <c r="M5" s="1943" t="s">
        <v>2136</v>
      </c>
      <c r="N5" s="1943"/>
      <c r="O5" s="1943"/>
      <c r="P5" s="1943" t="s">
        <v>2137</v>
      </c>
      <c r="Q5" s="1943"/>
      <c r="R5" s="1943"/>
      <c r="S5" s="1944" t="s">
        <v>1419</v>
      </c>
      <c r="T5" s="1944"/>
      <c r="U5" s="1944"/>
      <c r="V5" s="1942" t="s">
        <v>2342</v>
      </c>
      <c r="W5" s="1943"/>
      <c r="X5" s="1943"/>
      <c r="Y5" s="1943" t="s">
        <v>2343</v>
      </c>
      <c r="Z5" s="1943"/>
      <c r="AA5" s="1943"/>
      <c r="AB5" s="1944">
        <v>2025</v>
      </c>
      <c r="AC5" s="1944"/>
      <c r="AD5" s="1944"/>
      <c r="AE5" s="1942" t="s">
        <v>2344</v>
      </c>
      <c r="AF5" s="1943"/>
      <c r="AG5" s="1943"/>
      <c r="AH5" s="1943" t="s">
        <v>2345</v>
      </c>
      <c r="AI5" s="1943"/>
      <c r="AJ5" s="1943"/>
      <c r="AK5" s="1944">
        <v>2026</v>
      </c>
      <c r="AL5" s="1944"/>
      <c r="AM5" s="1944"/>
      <c r="AN5" s="1942" t="s">
        <v>2346</v>
      </c>
      <c r="AO5" s="1943"/>
      <c r="AP5" s="1943"/>
      <c r="AQ5" s="1943" t="s">
        <v>2347</v>
      </c>
      <c r="AR5" s="1943"/>
      <c r="AS5" s="1943"/>
      <c r="AT5" s="1944">
        <v>2027</v>
      </c>
      <c r="AU5" s="1944"/>
      <c r="AV5" s="1944"/>
    </row>
    <row r="6" ht="33.75" customHeight="1">
      <c r="C6" s="1943"/>
      <c r="D6" s="871" t="s">
        <v>1350</v>
      </c>
      <c r="E6" s="871" t="s">
        <v>1351</v>
      </c>
      <c r="F6" s="871" t="s">
        <v>1215</v>
      </c>
      <c r="G6" s="871" t="s">
        <v>1350</v>
      </c>
      <c r="H6" s="871" t="s">
        <v>1351</v>
      </c>
      <c r="I6" s="871" t="s">
        <v>1215</v>
      </c>
      <c r="J6" s="876" t="s">
        <v>1350</v>
      </c>
      <c r="K6" s="876" t="s">
        <v>1351</v>
      </c>
      <c r="L6" s="876" t="s">
        <v>1215</v>
      </c>
      <c r="M6" s="859" t="s">
        <v>1350</v>
      </c>
      <c r="N6" s="859" t="s">
        <v>1351</v>
      </c>
      <c r="O6" s="859" t="s">
        <v>1215</v>
      </c>
      <c r="P6" s="859" t="s">
        <v>1350</v>
      </c>
      <c r="Q6" s="859" t="s">
        <v>1351</v>
      </c>
      <c r="R6" s="859" t="s">
        <v>1215</v>
      </c>
      <c r="S6" s="881" t="s">
        <v>1350</v>
      </c>
      <c r="T6" s="881" t="s">
        <v>1351</v>
      </c>
      <c r="U6" s="881" t="s">
        <v>1215</v>
      </c>
      <c r="V6" s="859" t="s">
        <v>1350</v>
      </c>
      <c r="W6" s="859" t="s">
        <v>1351</v>
      </c>
      <c r="X6" s="859" t="s">
        <v>1215</v>
      </c>
      <c r="Y6" s="859" t="s">
        <v>1350</v>
      </c>
      <c r="Z6" s="859" t="s">
        <v>1351</v>
      </c>
      <c r="AA6" s="859" t="s">
        <v>1215</v>
      </c>
      <c r="AB6" s="881" t="s">
        <v>1350</v>
      </c>
      <c r="AC6" s="881" t="s">
        <v>1351</v>
      </c>
      <c r="AD6" s="881" t="s">
        <v>1215</v>
      </c>
      <c r="AE6" s="859" t="s">
        <v>1350</v>
      </c>
      <c r="AF6" s="859" t="s">
        <v>1351</v>
      </c>
      <c r="AG6" s="859" t="s">
        <v>1215</v>
      </c>
      <c r="AH6" s="859" t="s">
        <v>1350</v>
      </c>
      <c r="AI6" s="859" t="s">
        <v>1351</v>
      </c>
      <c r="AJ6" s="859" t="s">
        <v>1215</v>
      </c>
      <c r="AK6" s="881" t="s">
        <v>1350</v>
      </c>
      <c r="AL6" s="881" t="s">
        <v>1351</v>
      </c>
      <c r="AM6" s="881" t="s">
        <v>1215</v>
      </c>
      <c r="AN6" s="859" t="s">
        <v>1350</v>
      </c>
      <c r="AO6" s="859" t="s">
        <v>1351</v>
      </c>
      <c r="AP6" s="859" t="s">
        <v>1215</v>
      </c>
      <c r="AQ6" s="859" t="s">
        <v>1350</v>
      </c>
      <c r="AR6" s="859" t="s">
        <v>1351</v>
      </c>
      <c r="AS6" s="859" t="s">
        <v>1215</v>
      </c>
      <c r="AT6" s="881" t="s">
        <v>1350</v>
      </c>
      <c r="AU6" s="881" t="s">
        <v>1351</v>
      </c>
      <c r="AV6" s="881" t="s">
        <v>1215</v>
      </c>
    </row>
    <row r="7" ht="35.25" customHeight="1">
      <c r="C7" s="860" t="s">
        <v>1264</v>
      </c>
      <c r="D7" s="872">
        <f>D8+D25+D42+D59+D76+D93+D110</f>
        <v>3192.4990000000003</v>
      </c>
      <c r="E7" s="873"/>
      <c r="F7" s="872">
        <f>F8+F25+F42+F59+F76+F93+F110</f>
        <v>7310.5988141900007</v>
      </c>
      <c r="G7" s="872">
        <f>G8+G25+G42+G59+G76+G93+G110</f>
        <v>3857.9139999999998</v>
      </c>
      <c r="H7" s="873"/>
      <c r="I7" s="872">
        <f>I8+I25+I42+I59+I76+I93+I110</f>
        <v>9337.8401999999987</v>
      </c>
      <c r="J7" s="877">
        <f>J8+J25+J42+J59+J76+J93+J110</f>
        <v>7050.4129999999996</v>
      </c>
      <c r="K7" s="878"/>
      <c r="L7" s="877">
        <f>L8+L25+L42+L59+L76+L93+L110</f>
        <v>16648.43901419</v>
      </c>
      <c r="M7" s="861">
        <f>M8+M25+M59+M76+M93+M110</f>
        <v>3192.4990000000003</v>
      </c>
      <c r="N7" s="861">
        <f>N8+N25+N59+N76+N93+N110</f>
        <v>0</v>
      </c>
      <c r="O7" s="861">
        <f>O8+O25+O59+O76+O93+O110</f>
        <v>8741.6165762799992</v>
      </c>
      <c r="P7" s="861">
        <f>P8+P25+P42+P59+P76+P93+P110</f>
        <v>3857.9139999999998</v>
      </c>
      <c r="Q7" s="862"/>
      <c r="R7" s="861">
        <f>R8+R25+R42+R59+R76+R93+R110</f>
        <v>11208.826120020201</v>
      </c>
      <c r="S7" s="861">
        <f>S8+S25+S59+S76+S93+S110</f>
        <v>7050.4129999999996</v>
      </c>
      <c r="T7" s="861">
        <f>T8+T25+T59+T76+T93+T110</f>
        <v>0</v>
      </c>
      <c r="U7" s="861">
        <f>U8+U25+U59+U76+U93+U110</f>
        <v>19950.442696300201</v>
      </c>
      <c r="V7" s="861">
        <v>3192.4990000000003</v>
      </c>
      <c r="W7" s="862"/>
      <c r="X7" s="861">
        <f>X8+X25+X42+X59+X76+X93+X110</f>
        <v>9234.9288623625998</v>
      </c>
      <c r="Y7" s="861">
        <v>3857.9139999999998</v>
      </c>
      <c r="Z7" s="862"/>
      <c r="AA7" s="861">
        <f>AA8+AA25+AA42+AA59+AA76+AA93+AA110</f>
        <v>11733.11128754562</v>
      </c>
      <c r="AB7" s="882">
        <f>AB8+AB25+AB42+AB59+AB76+AB93+AB110</f>
        <v>7050.4129999999996</v>
      </c>
      <c r="AC7" s="883"/>
      <c r="AD7" s="882">
        <f>AD8+AD25+AD42+AD59+AD76+AD93+AD110</f>
        <v>20968.040149908222</v>
      </c>
      <c r="AE7" s="861">
        <v>3192.4990000000003</v>
      </c>
      <c r="AF7" s="862"/>
      <c r="AG7" s="861">
        <f>AG8+AG25+AG42+AG59+AG76+AG93+AG110</f>
        <v>9696.6753054807305</v>
      </c>
      <c r="AH7" s="861">
        <v>3857.9139999999998</v>
      </c>
      <c r="AI7" s="862"/>
      <c r="AJ7" s="861">
        <f>AJ8+AJ25+AJ42+AJ59+AJ76+AJ93+AJ110</f>
        <v>12319.766851922903</v>
      </c>
      <c r="AK7" s="882">
        <f>AK8+AK25+AK42+AK59+AK76+AK93+AK110</f>
        <v>7050.4129999999996</v>
      </c>
      <c r="AL7" s="883"/>
      <c r="AM7" s="882">
        <f>AM8+AM25+AM42+AM59+AM76+AM93+AM110</f>
        <v>22016.442157403635</v>
      </c>
      <c r="AN7" s="861">
        <v>3192.4990000000003</v>
      </c>
      <c r="AO7" s="862"/>
      <c r="AP7" s="861">
        <f>AP8+AP25+AP42+AP59+AP76+AP93+AP110</f>
        <v>10181.509070754768</v>
      </c>
      <c r="AQ7" s="861">
        <v>3857.9139999999998</v>
      </c>
      <c r="AR7" s="862"/>
      <c r="AS7" s="861">
        <f>AS8+AS25+AS42+AS59+AS76+AS93+AS110</f>
        <v>12935.755194519046</v>
      </c>
      <c r="AT7" s="882">
        <f>AT8+AT25+AT42+AT59+AT76+AT93+AT110</f>
        <v>7050.4129999999996</v>
      </c>
      <c r="AU7" s="883"/>
      <c r="AV7" s="882">
        <f>AV8+AV25+AV42+AV59+AV76+AV93+AV110</f>
        <v>23117.264265273818</v>
      </c>
    </row>
    <row r="8">
      <c r="C8" s="863" t="s">
        <v>1352</v>
      </c>
      <c r="D8" s="874">
        <f>D18</f>
        <v>301.66200000000003</v>
      </c>
      <c r="E8" s="874"/>
      <c r="F8" s="887">
        <f>F18+F23</f>
        <v>602.72283057000004</v>
      </c>
      <c r="G8" s="874">
        <f>G18</f>
        <v>326.04000000000002</v>
      </c>
      <c r="H8" s="874"/>
      <c r="I8" s="874">
        <f>I18+I23</f>
        <v>703.66114000000005</v>
      </c>
      <c r="J8" s="879">
        <f>J18</f>
        <v>627.702</v>
      </c>
      <c r="K8" s="879"/>
      <c r="L8" s="885">
        <f>L18+L23</f>
        <v>1306.38397057</v>
      </c>
      <c r="M8" s="864">
        <f>M18+M12</f>
        <v>301.66200000000003</v>
      </c>
      <c r="N8" s="864"/>
      <c r="O8" s="864">
        <f>O18+O23+O12</f>
        <v>722.83908307000013</v>
      </c>
      <c r="P8" s="864">
        <f>P18+P12</f>
        <v>326.04000000000002</v>
      </c>
      <c r="Q8" s="864"/>
      <c r="R8" s="864">
        <f>R18+R23+R12</f>
        <v>841.01819332579987</v>
      </c>
      <c r="S8" s="879">
        <f>S18+S12</f>
        <v>627.702</v>
      </c>
      <c r="T8" s="879"/>
      <c r="U8" s="879">
        <f>U18+U23+U12</f>
        <v>1563.8572763958</v>
      </c>
      <c r="V8" s="864">
        <v>301.66200000000003</v>
      </c>
      <c r="W8" s="864"/>
      <c r="X8" s="864">
        <f>X18+X23+X12</f>
        <v>735.02471956000011</v>
      </c>
      <c r="Y8" s="864">
        <v>326.04000000000002</v>
      </c>
      <c r="Z8" s="864"/>
      <c r="AA8" s="864">
        <f>AA18+AA23+AA12</f>
        <v>846.91296451649998</v>
      </c>
      <c r="AB8" s="879">
        <f>AB18+AB12</f>
        <v>627.702</v>
      </c>
      <c r="AC8" s="879"/>
      <c r="AD8" s="879">
        <f>AD18+AD23+AD12</f>
        <v>1581.9376840765001</v>
      </c>
      <c r="AE8" s="864">
        <v>301.66200000000003</v>
      </c>
      <c r="AF8" s="864"/>
      <c r="AG8" s="864">
        <f>AG18+AG23+AG12</f>
        <v>771.77595553800006</v>
      </c>
      <c r="AH8" s="864">
        <v>326.04000000000002</v>
      </c>
      <c r="AI8" s="864"/>
      <c r="AJ8" s="864">
        <f>AJ18+AJ23+AJ12</f>
        <v>889.258612742325</v>
      </c>
      <c r="AK8" s="879">
        <f>AK18+AK12</f>
        <v>627.702</v>
      </c>
      <c r="AL8" s="879"/>
      <c r="AM8" s="879">
        <f>AM18+AM23+AM12</f>
        <v>1661.0345682803249</v>
      </c>
      <c r="AN8" s="864">
        <v>301.66200000000003</v>
      </c>
      <c r="AO8" s="864"/>
      <c r="AP8" s="864">
        <f>AP18+AP23+AP12</f>
        <v>810.3647533149001</v>
      </c>
      <c r="AQ8" s="864">
        <v>326.04000000000002</v>
      </c>
      <c r="AR8" s="864"/>
      <c r="AS8" s="864">
        <f>AS18+AS23+AS12</f>
        <v>933.7215433794413</v>
      </c>
      <c r="AT8" s="879">
        <f>AT18+AT12</f>
        <v>627.702</v>
      </c>
      <c r="AU8" s="879"/>
      <c r="AV8" s="879">
        <f>AV18+AV23+AV12</f>
        <v>1744.0862966943414</v>
      </c>
    </row>
    <row r="9" ht="15" hidden="1" customHeight="1">
      <c r="C9" s="865" t="s">
        <v>1354</v>
      </c>
      <c r="D9" s="875"/>
      <c r="E9" s="875"/>
      <c r="F9" s="888"/>
      <c r="G9" s="875"/>
      <c r="H9" s="875"/>
      <c r="I9" s="875"/>
      <c r="J9" s="880"/>
      <c r="K9" s="880"/>
      <c r="L9" s="886"/>
      <c r="M9" s="866"/>
      <c r="N9" s="866"/>
      <c r="O9" s="866"/>
      <c r="P9" s="866"/>
      <c r="Q9" s="866"/>
      <c r="R9" s="866"/>
      <c r="S9" s="880"/>
      <c r="T9" s="880"/>
      <c r="U9" s="880"/>
      <c r="V9" s="866"/>
      <c r="W9" s="866"/>
      <c r="X9" s="866"/>
      <c r="Y9" s="866"/>
      <c r="Z9" s="866"/>
      <c r="AA9" s="866"/>
      <c r="AB9" s="880"/>
      <c r="AC9" s="880"/>
      <c r="AD9" s="880"/>
      <c r="AE9" s="866"/>
      <c r="AF9" s="866"/>
      <c r="AG9" s="866"/>
      <c r="AH9" s="866"/>
      <c r="AI9" s="866"/>
      <c r="AJ9" s="866"/>
      <c r="AK9" s="880"/>
      <c r="AL9" s="880"/>
      <c r="AM9" s="880"/>
      <c r="AN9" s="866"/>
      <c r="AO9" s="866"/>
      <c r="AP9" s="866"/>
      <c r="AQ9" s="866"/>
      <c r="AR9" s="866"/>
      <c r="AS9" s="866"/>
      <c r="AT9" s="880"/>
      <c r="AU9" s="880"/>
      <c r="AV9" s="880"/>
    </row>
    <row r="10" ht="15" hidden="1" customHeight="1">
      <c r="C10" s="865" t="s">
        <v>6</v>
      </c>
      <c r="D10" s="875"/>
      <c r="E10" s="875"/>
      <c r="F10" s="888"/>
      <c r="G10" s="875"/>
      <c r="H10" s="875"/>
      <c r="I10" s="875"/>
      <c r="J10" s="880"/>
      <c r="K10" s="880"/>
      <c r="L10" s="886"/>
      <c r="M10" s="866"/>
      <c r="N10" s="866"/>
      <c r="O10" s="866"/>
      <c r="P10" s="866"/>
      <c r="Q10" s="866"/>
      <c r="R10" s="866"/>
      <c r="S10" s="880"/>
      <c r="T10" s="880"/>
      <c r="U10" s="880"/>
      <c r="V10" s="866"/>
      <c r="W10" s="866"/>
      <c r="X10" s="866"/>
      <c r="Y10" s="866"/>
      <c r="Z10" s="866"/>
      <c r="AA10" s="866"/>
      <c r="AB10" s="880"/>
      <c r="AC10" s="880"/>
      <c r="AD10" s="880"/>
      <c r="AE10" s="866"/>
      <c r="AF10" s="866"/>
      <c r="AG10" s="866"/>
      <c r="AH10" s="866"/>
      <c r="AI10" s="866"/>
      <c r="AJ10" s="866"/>
      <c r="AK10" s="880"/>
      <c r="AL10" s="880"/>
      <c r="AM10" s="880"/>
      <c r="AN10" s="866"/>
      <c r="AO10" s="866"/>
      <c r="AP10" s="866"/>
      <c r="AQ10" s="866"/>
      <c r="AR10" s="866"/>
      <c r="AS10" s="866"/>
      <c r="AT10" s="880"/>
      <c r="AU10" s="880"/>
      <c r="AV10" s="880"/>
    </row>
    <row r="11" ht="15" hidden="1" customHeight="1">
      <c r="C11" s="865" t="s">
        <v>7</v>
      </c>
      <c r="D11" s="875"/>
      <c r="E11" s="875"/>
      <c r="F11" s="888"/>
      <c r="G11" s="875"/>
      <c r="H11" s="875"/>
      <c r="I11" s="875"/>
      <c r="J11" s="880"/>
      <c r="K11" s="880"/>
      <c r="L11" s="886"/>
      <c r="M11" s="866"/>
      <c r="N11" s="866"/>
      <c r="O11" s="866"/>
      <c r="P11" s="866"/>
      <c r="Q11" s="866"/>
      <c r="R11" s="866"/>
      <c r="S11" s="880"/>
      <c r="T11" s="880"/>
      <c r="U11" s="880"/>
      <c r="V11" s="866"/>
      <c r="W11" s="866"/>
      <c r="X11" s="866"/>
      <c r="Y11" s="866"/>
      <c r="Z11" s="866"/>
      <c r="AA11" s="866"/>
      <c r="AB11" s="880"/>
      <c r="AC11" s="880"/>
      <c r="AD11" s="880"/>
      <c r="AE11" s="866"/>
      <c r="AF11" s="866"/>
      <c r="AG11" s="866"/>
      <c r="AH11" s="866"/>
      <c r="AI11" s="866"/>
      <c r="AJ11" s="866"/>
      <c r="AK11" s="880"/>
      <c r="AL11" s="880"/>
      <c r="AM11" s="880"/>
      <c r="AN11" s="866"/>
      <c r="AO11" s="866"/>
      <c r="AP11" s="866"/>
      <c r="AQ11" s="866"/>
      <c r="AR11" s="866"/>
      <c r="AS11" s="866"/>
      <c r="AT11" s="880"/>
      <c r="AU11" s="880"/>
      <c r="AV11" s="880"/>
    </row>
    <row r="12" ht="15" hidden="1" customHeight="1">
      <c r="C12" s="865" t="s">
        <v>8</v>
      </c>
      <c r="D12" s="875"/>
      <c r="E12" s="875"/>
      <c r="F12" s="888"/>
      <c r="G12" s="875"/>
      <c r="H12" s="875"/>
      <c r="I12" s="875"/>
      <c r="J12" s="880"/>
      <c r="K12" s="880"/>
      <c r="L12" s="886"/>
      <c r="M12" s="866"/>
      <c r="N12" s="866"/>
      <c r="O12" s="866"/>
      <c r="P12" s="866"/>
      <c r="Q12" s="866"/>
      <c r="R12" s="866"/>
      <c r="S12" s="880"/>
      <c r="T12" s="880"/>
      <c r="U12" s="880"/>
      <c r="V12" s="866"/>
      <c r="W12" s="866"/>
      <c r="X12" s="866"/>
      <c r="Y12" s="866"/>
      <c r="Z12" s="866"/>
      <c r="AA12" s="866"/>
      <c r="AB12" s="880"/>
      <c r="AC12" s="880"/>
      <c r="AD12" s="880"/>
      <c r="AE12" s="866"/>
      <c r="AF12" s="866"/>
      <c r="AG12" s="866"/>
      <c r="AH12" s="866"/>
      <c r="AI12" s="866"/>
      <c r="AJ12" s="866"/>
      <c r="AK12" s="880"/>
      <c r="AL12" s="880"/>
      <c r="AM12" s="880"/>
      <c r="AN12" s="866"/>
      <c r="AO12" s="866"/>
      <c r="AP12" s="866"/>
      <c r="AQ12" s="866"/>
      <c r="AR12" s="866"/>
      <c r="AS12" s="866"/>
      <c r="AT12" s="880"/>
      <c r="AU12" s="880"/>
      <c r="AV12" s="880"/>
    </row>
    <row r="13" ht="15" hidden="1" customHeight="1">
      <c r="C13" s="865" t="s">
        <v>9</v>
      </c>
      <c r="D13" s="875"/>
      <c r="E13" s="875"/>
      <c r="F13" s="888"/>
      <c r="G13" s="875"/>
      <c r="H13" s="875"/>
      <c r="I13" s="875"/>
      <c r="J13" s="880"/>
      <c r="K13" s="880"/>
      <c r="L13" s="886"/>
      <c r="M13" s="866"/>
      <c r="N13" s="866"/>
      <c r="O13" s="866"/>
      <c r="P13" s="866"/>
      <c r="Q13" s="866"/>
      <c r="R13" s="866"/>
      <c r="S13" s="880"/>
      <c r="T13" s="880"/>
      <c r="U13" s="880"/>
      <c r="V13" s="866"/>
      <c r="W13" s="866"/>
      <c r="X13" s="866"/>
      <c r="Y13" s="866"/>
      <c r="Z13" s="866"/>
      <c r="AA13" s="866"/>
      <c r="AB13" s="880"/>
      <c r="AC13" s="880"/>
      <c r="AD13" s="880"/>
      <c r="AE13" s="866"/>
      <c r="AF13" s="866"/>
      <c r="AG13" s="866"/>
      <c r="AH13" s="866"/>
      <c r="AI13" s="866"/>
      <c r="AJ13" s="866"/>
      <c r="AK13" s="880"/>
      <c r="AL13" s="880"/>
      <c r="AM13" s="880"/>
      <c r="AN13" s="866"/>
      <c r="AO13" s="866"/>
      <c r="AP13" s="866"/>
      <c r="AQ13" s="866"/>
      <c r="AR13" s="866"/>
      <c r="AS13" s="866"/>
      <c r="AT13" s="880"/>
      <c r="AU13" s="880"/>
      <c r="AV13" s="880"/>
    </row>
    <row r="14">
      <c r="C14" s="867" t="s">
        <v>1355</v>
      </c>
      <c r="D14" s="875"/>
      <c r="E14" s="875"/>
      <c r="F14" s="888"/>
      <c r="G14" s="875"/>
      <c r="H14" s="875"/>
      <c r="I14" s="875"/>
      <c r="J14" s="880"/>
      <c r="K14" s="880"/>
      <c r="L14" s="886"/>
      <c r="M14" s="866"/>
      <c r="N14" s="866"/>
      <c r="O14" s="866"/>
      <c r="P14" s="866"/>
      <c r="Q14" s="866"/>
      <c r="R14" s="866"/>
      <c r="S14" s="880"/>
      <c r="T14" s="880"/>
      <c r="U14" s="880"/>
      <c r="V14" s="866"/>
      <c r="W14" s="866"/>
      <c r="X14" s="866"/>
      <c r="Y14" s="866"/>
      <c r="Z14" s="866"/>
      <c r="AA14" s="866"/>
      <c r="AB14" s="880"/>
      <c r="AC14" s="880"/>
      <c r="AD14" s="880"/>
      <c r="AE14" s="866"/>
      <c r="AF14" s="866"/>
      <c r="AG14" s="866"/>
      <c r="AH14" s="866"/>
      <c r="AI14" s="866"/>
      <c r="AJ14" s="866"/>
      <c r="AK14" s="880"/>
      <c r="AL14" s="880"/>
      <c r="AM14" s="880"/>
      <c r="AN14" s="866"/>
      <c r="AO14" s="866"/>
      <c r="AP14" s="866"/>
      <c r="AQ14" s="866"/>
      <c r="AR14" s="866"/>
      <c r="AS14" s="866"/>
      <c r="AT14" s="880"/>
      <c r="AU14" s="880"/>
      <c r="AV14" s="880"/>
    </row>
    <row r="15">
      <c r="C15" s="867" t="s">
        <v>1255</v>
      </c>
      <c r="D15" s="875"/>
      <c r="E15" s="875"/>
      <c r="F15" s="888"/>
      <c r="G15" s="875"/>
      <c r="H15" s="875"/>
      <c r="I15" s="875"/>
      <c r="J15" s="880"/>
      <c r="K15" s="880"/>
      <c r="L15" s="886"/>
      <c r="M15" s="866"/>
      <c r="N15" s="866"/>
      <c r="O15" s="866"/>
      <c r="P15" s="866"/>
      <c r="Q15" s="866"/>
      <c r="R15" s="866"/>
      <c r="S15" s="880"/>
      <c r="T15" s="880"/>
      <c r="U15" s="880"/>
      <c r="V15" s="866"/>
      <c r="W15" s="866"/>
      <c r="X15" s="866"/>
      <c r="Y15" s="866"/>
      <c r="Z15" s="866"/>
      <c r="AA15" s="866"/>
      <c r="AB15" s="880"/>
      <c r="AC15" s="880"/>
      <c r="AD15" s="880"/>
      <c r="AE15" s="866"/>
      <c r="AF15" s="866"/>
      <c r="AG15" s="866"/>
      <c r="AH15" s="866"/>
      <c r="AI15" s="866"/>
      <c r="AJ15" s="866"/>
      <c r="AK15" s="880"/>
      <c r="AL15" s="880"/>
      <c r="AM15" s="880"/>
      <c r="AN15" s="866"/>
      <c r="AO15" s="866"/>
      <c r="AP15" s="866"/>
      <c r="AQ15" s="866"/>
      <c r="AR15" s="866"/>
      <c r="AS15" s="866"/>
      <c r="AT15" s="880"/>
      <c r="AU15" s="880"/>
      <c r="AV15" s="880"/>
    </row>
    <row r="16">
      <c r="C16" s="865" t="s">
        <v>6</v>
      </c>
      <c r="D16" s="875"/>
      <c r="E16" s="875"/>
      <c r="F16" s="888"/>
      <c r="G16" s="875"/>
      <c r="H16" s="875"/>
      <c r="I16" s="875"/>
      <c r="J16" s="880"/>
      <c r="K16" s="880"/>
      <c r="L16" s="886"/>
      <c r="M16" s="866"/>
      <c r="N16" s="866"/>
      <c r="O16" s="866"/>
      <c r="P16" s="866"/>
      <c r="Q16" s="866"/>
      <c r="R16" s="866"/>
      <c r="S16" s="880"/>
      <c r="T16" s="880"/>
      <c r="U16" s="880"/>
      <c r="V16" s="866"/>
      <c r="W16" s="866"/>
      <c r="X16" s="866"/>
      <c r="Y16" s="866"/>
      <c r="Z16" s="866"/>
      <c r="AA16" s="866"/>
      <c r="AB16" s="880"/>
      <c r="AC16" s="880"/>
      <c r="AD16" s="880"/>
      <c r="AE16" s="866"/>
      <c r="AF16" s="866"/>
      <c r="AG16" s="866"/>
      <c r="AH16" s="866"/>
      <c r="AI16" s="866"/>
      <c r="AJ16" s="866"/>
      <c r="AK16" s="880"/>
      <c r="AL16" s="880"/>
      <c r="AM16" s="880"/>
      <c r="AN16" s="866"/>
      <c r="AO16" s="866"/>
      <c r="AP16" s="866"/>
      <c r="AQ16" s="866"/>
      <c r="AR16" s="866"/>
      <c r="AS16" s="866"/>
      <c r="AT16" s="880"/>
      <c r="AU16" s="880"/>
      <c r="AV16" s="880"/>
    </row>
    <row r="17">
      <c r="C17" s="865" t="s">
        <v>7</v>
      </c>
      <c r="D17" s="875"/>
      <c r="E17" s="875"/>
      <c r="F17" s="888"/>
      <c r="G17" s="875"/>
      <c r="H17" s="875"/>
      <c r="I17" s="875"/>
      <c r="J17" s="880"/>
      <c r="K17" s="880"/>
      <c r="L17" s="886"/>
      <c r="M17" s="866"/>
      <c r="N17" s="866"/>
      <c r="O17" s="866"/>
      <c r="P17" s="866"/>
      <c r="Q17" s="866"/>
      <c r="R17" s="866"/>
      <c r="S17" s="880"/>
      <c r="T17" s="880"/>
      <c r="U17" s="880"/>
      <c r="V17" s="866"/>
      <c r="W17" s="866"/>
      <c r="X17" s="866"/>
      <c r="Y17" s="866"/>
      <c r="Z17" s="866"/>
      <c r="AA17" s="866"/>
      <c r="AB17" s="880"/>
      <c r="AC17" s="880"/>
      <c r="AD17" s="880"/>
      <c r="AE17" s="866"/>
      <c r="AF17" s="866"/>
      <c r="AG17" s="866"/>
      <c r="AH17" s="866"/>
      <c r="AI17" s="866"/>
      <c r="AJ17" s="866"/>
      <c r="AK17" s="880"/>
      <c r="AL17" s="880"/>
      <c r="AM17" s="880"/>
      <c r="AN17" s="866"/>
      <c r="AO17" s="866"/>
      <c r="AP17" s="866"/>
      <c r="AQ17" s="866"/>
      <c r="AR17" s="866"/>
      <c r="AS17" s="866"/>
      <c r="AT17" s="880"/>
      <c r="AU17" s="880"/>
      <c r="AV17" s="880"/>
    </row>
    <row r="18">
      <c r="C18" s="865" t="s">
        <v>8</v>
      </c>
      <c r="D18" s="875">
        <v>301.66200000000003</v>
      </c>
      <c r="E18" s="875">
        <v>556.73000000000002</v>
      </c>
      <c r="F18" s="888">
        <f>D18*E18/1000</f>
        <v>167.94428526000004</v>
      </c>
      <c r="G18" s="875">
        <v>326.04000000000002</v>
      </c>
      <c r="H18" s="875">
        <f>I18/G18*1000</f>
        <v>597.7513495276653</v>
      </c>
      <c r="I18" s="875">
        <v>194.89085</v>
      </c>
      <c r="J18" s="880">
        <f>D18+G18</f>
        <v>627.702</v>
      </c>
      <c r="K18" s="880"/>
      <c r="L18" s="886">
        <f>F18+I18</f>
        <v>362.83513526000002</v>
      </c>
      <c r="M18" s="866">
        <v>301.66200000000003</v>
      </c>
      <c r="N18" s="866">
        <v>673.25</v>
      </c>
      <c r="O18" s="866">
        <f>M18*N18/1000</f>
        <v>203.09394150000003</v>
      </c>
      <c r="P18" s="866">
        <v>326.04000000000002</v>
      </c>
      <c r="Q18" s="866">
        <f>N18*1.06</f>
        <v>713.64499999999998</v>
      </c>
      <c r="R18" s="866">
        <f>P18*Q18/1000</f>
        <v>232.67681580000001</v>
      </c>
      <c r="S18" s="880">
        <f>M18+P18</f>
        <v>627.702</v>
      </c>
      <c r="T18" s="880"/>
      <c r="U18" s="884">
        <f>O18+R18</f>
        <v>435.77075730000001</v>
      </c>
      <c r="V18" s="866">
        <v>301.66200000000003</v>
      </c>
      <c r="W18" s="866">
        <v>713.64499999999998</v>
      </c>
      <c r="X18" s="866">
        <f>V18*W18/1000</f>
        <v>215.27957799000001</v>
      </c>
      <c r="Y18" s="866">
        <v>326.04000000000002</v>
      </c>
      <c r="Z18" s="866">
        <f>W18*1.05</f>
        <v>749.32725000000005</v>
      </c>
      <c r="AA18" s="866">
        <f>Y18*Z18/1000</f>
        <v>244.31065659000004</v>
      </c>
      <c r="AB18" s="880">
        <f>V18+Y18</f>
        <v>627.702</v>
      </c>
      <c r="AC18" s="880"/>
      <c r="AD18" s="884">
        <f>X18+AA18</f>
        <v>459.59023458000001</v>
      </c>
      <c r="AE18" s="866">
        <v>301.66200000000003</v>
      </c>
      <c r="AF18" s="866">
        <v>749.32725000000005</v>
      </c>
      <c r="AG18" s="866">
        <f>AE18*AF18/1000</f>
        <v>226.04355688950002</v>
      </c>
      <c r="AH18" s="866">
        <v>326.04000000000002</v>
      </c>
      <c r="AI18" s="866">
        <f>AF18*1.05</f>
        <v>786.79361250000011</v>
      </c>
      <c r="AJ18" s="866">
        <f>AH18*AI18/1000</f>
        <v>256.52618941950004</v>
      </c>
      <c r="AK18" s="880">
        <f>AE18+AH18</f>
        <v>627.702</v>
      </c>
      <c r="AL18" s="880"/>
      <c r="AM18" s="884">
        <f>AG18+AJ18</f>
        <v>482.56974630900004</v>
      </c>
      <c r="AN18" s="866">
        <v>301.66200000000003</v>
      </c>
      <c r="AO18" s="866">
        <v>786.79361250000011</v>
      </c>
      <c r="AP18" s="866">
        <f>AN18*AO18/1000</f>
        <v>237.34573473397506</v>
      </c>
      <c r="AQ18" s="866">
        <v>326.04000000000002</v>
      </c>
      <c r="AR18" s="866">
        <f>AO18*1.05</f>
        <v>826.13329312500014</v>
      </c>
      <c r="AS18" s="866">
        <f>AQ18*AR18/1000</f>
        <v>269.35249889047509</v>
      </c>
      <c r="AT18" s="880">
        <f>AN18+AQ18</f>
        <v>627.702</v>
      </c>
      <c r="AU18" s="880"/>
      <c r="AV18" s="884">
        <f>AP18+AS18</f>
        <v>506.69823362445015</v>
      </c>
    </row>
    <row r="19">
      <c r="C19" s="865" t="s">
        <v>9</v>
      </c>
      <c r="D19" s="875"/>
      <c r="E19" s="875"/>
      <c r="F19" s="888"/>
      <c r="G19" s="875"/>
      <c r="H19" s="875"/>
      <c r="I19" s="875"/>
      <c r="J19" s="880"/>
      <c r="K19" s="880"/>
      <c r="L19" s="886"/>
      <c r="M19" s="866"/>
      <c r="N19" s="866"/>
      <c r="O19" s="866"/>
      <c r="P19" s="866"/>
      <c r="Q19" s="866"/>
      <c r="R19" s="866"/>
      <c r="S19" s="880"/>
      <c r="T19" s="880"/>
      <c r="U19" s="884"/>
      <c r="V19" s="866"/>
      <c r="W19" s="866"/>
      <c r="X19" s="866"/>
      <c r="Y19" s="866"/>
      <c r="Z19" s="866"/>
      <c r="AA19" s="866"/>
      <c r="AB19" s="880"/>
      <c r="AC19" s="880"/>
      <c r="AD19" s="884"/>
      <c r="AE19" s="866"/>
      <c r="AF19" s="866"/>
      <c r="AG19" s="866"/>
      <c r="AH19" s="866"/>
      <c r="AI19" s="866"/>
      <c r="AJ19" s="866"/>
      <c r="AK19" s="880"/>
      <c r="AL19" s="880"/>
      <c r="AM19" s="884"/>
      <c r="AN19" s="866"/>
      <c r="AO19" s="866"/>
      <c r="AP19" s="866"/>
      <c r="AQ19" s="866"/>
      <c r="AR19" s="866"/>
      <c r="AS19" s="866"/>
      <c r="AT19" s="880"/>
      <c r="AU19" s="880"/>
      <c r="AV19" s="884"/>
    </row>
    <row r="20">
      <c r="C20" s="868" t="s">
        <v>1356</v>
      </c>
      <c r="D20" s="875"/>
      <c r="E20" s="875"/>
      <c r="F20" s="888"/>
      <c r="G20" s="875"/>
      <c r="H20" s="875"/>
      <c r="I20" s="875"/>
      <c r="J20" s="880"/>
      <c r="K20" s="880"/>
      <c r="L20" s="886"/>
      <c r="M20" s="866"/>
      <c r="N20" s="866"/>
      <c r="O20" s="866"/>
      <c r="P20" s="866"/>
      <c r="Q20" s="866"/>
      <c r="R20" s="866"/>
      <c r="S20" s="880"/>
      <c r="T20" s="880"/>
      <c r="U20" s="884"/>
      <c r="V20" s="866"/>
      <c r="W20" s="866"/>
      <c r="X20" s="866"/>
      <c r="Y20" s="866"/>
      <c r="Z20" s="866"/>
      <c r="AA20" s="866"/>
      <c r="AB20" s="880"/>
      <c r="AC20" s="880"/>
      <c r="AD20" s="884"/>
      <c r="AE20" s="866"/>
      <c r="AF20" s="866"/>
      <c r="AG20" s="866"/>
      <c r="AH20" s="866"/>
      <c r="AI20" s="866"/>
      <c r="AJ20" s="866"/>
      <c r="AK20" s="880"/>
      <c r="AL20" s="880"/>
      <c r="AM20" s="884"/>
      <c r="AN20" s="866"/>
      <c r="AO20" s="866"/>
      <c r="AP20" s="866"/>
      <c r="AQ20" s="866"/>
      <c r="AR20" s="866"/>
      <c r="AS20" s="866"/>
      <c r="AT20" s="880"/>
      <c r="AU20" s="880"/>
      <c r="AV20" s="884"/>
    </row>
    <row r="21">
      <c r="C21" s="865" t="s">
        <v>6</v>
      </c>
      <c r="D21" s="875"/>
      <c r="E21" s="875"/>
      <c r="F21" s="888"/>
      <c r="G21" s="875"/>
      <c r="H21" s="875"/>
      <c r="I21" s="875"/>
      <c r="J21" s="880"/>
      <c r="K21" s="880"/>
      <c r="L21" s="886"/>
      <c r="M21" s="866"/>
      <c r="N21" s="866"/>
      <c r="O21" s="866"/>
      <c r="P21" s="866"/>
      <c r="Q21" s="866"/>
      <c r="R21" s="866"/>
      <c r="S21" s="880"/>
      <c r="T21" s="880"/>
      <c r="U21" s="884"/>
      <c r="V21" s="866"/>
      <c r="W21" s="866"/>
      <c r="X21" s="866"/>
      <c r="Y21" s="866"/>
      <c r="Z21" s="866"/>
      <c r="AA21" s="866"/>
      <c r="AB21" s="880"/>
      <c r="AC21" s="880"/>
      <c r="AD21" s="884"/>
      <c r="AE21" s="866"/>
      <c r="AF21" s="866"/>
      <c r="AG21" s="866"/>
      <c r="AH21" s="866"/>
      <c r="AI21" s="866"/>
      <c r="AJ21" s="866"/>
      <c r="AK21" s="880"/>
      <c r="AL21" s="880"/>
      <c r="AM21" s="884"/>
      <c r="AN21" s="866"/>
      <c r="AO21" s="866"/>
      <c r="AP21" s="866"/>
      <c r="AQ21" s="866"/>
      <c r="AR21" s="866"/>
      <c r="AS21" s="866"/>
      <c r="AT21" s="880"/>
      <c r="AU21" s="880"/>
      <c r="AV21" s="884"/>
    </row>
    <row r="22">
      <c r="C22" s="865" t="s">
        <v>7</v>
      </c>
      <c r="D22" s="875"/>
      <c r="E22" s="875"/>
      <c r="F22" s="888"/>
      <c r="G22" s="875"/>
      <c r="H22" s="875"/>
      <c r="I22" s="875"/>
      <c r="J22" s="880"/>
      <c r="K22" s="880"/>
      <c r="L22" s="886"/>
      <c r="M22" s="866"/>
      <c r="N22" s="866"/>
      <c r="O22" s="866"/>
      <c r="P22" s="866"/>
      <c r="Q22" s="866"/>
      <c r="R22" s="866"/>
      <c r="S22" s="880"/>
      <c r="T22" s="880"/>
      <c r="U22" s="884"/>
      <c r="V22" s="866"/>
      <c r="W22" s="866"/>
      <c r="X22" s="866"/>
      <c r="Y22" s="866"/>
      <c r="Z22" s="866"/>
      <c r="AA22" s="866"/>
      <c r="AB22" s="880"/>
      <c r="AC22" s="880"/>
      <c r="AD22" s="884"/>
      <c r="AE22" s="866"/>
      <c r="AF22" s="866"/>
      <c r="AG22" s="866"/>
      <c r="AH22" s="866"/>
      <c r="AI22" s="866"/>
      <c r="AJ22" s="866"/>
      <c r="AK22" s="880"/>
      <c r="AL22" s="880"/>
      <c r="AM22" s="884"/>
      <c r="AN22" s="866"/>
      <c r="AO22" s="866"/>
      <c r="AP22" s="866"/>
      <c r="AQ22" s="866"/>
      <c r="AR22" s="866"/>
      <c r="AS22" s="866"/>
      <c r="AT22" s="880"/>
      <c r="AU22" s="880"/>
      <c r="AV22" s="884"/>
    </row>
    <row r="23">
      <c r="C23" s="865" t="s">
        <v>8</v>
      </c>
      <c r="D23" s="875">
        <v>0.083166666666666667</v>
      </c>
      <c r="E23" s="875">
        <v>871299.68999999994</v>
      </c>
      <c r="F23" s="888">
        <f>D23*E23*6/1000</f>
        <v>434.77854530999997</v>
      </c>
      <c r="G23" s="875">
        <v>0.091833333333333322</v>
      </c>
      <c r="H23" s="875">
        <f>I23/G23/6*1000</f>
        <v>923358.05807622534</v>
      </c>
      <c r="I23" s="875">
        <v>508.77029000000005</v>
      </c>
      <c r="J23" s="880">
        <f>(D23+G23)/2</f>
        <v>0.087499999999999994</v>
      </c>
      <c r="K23" s="880"/>
      <c r="L23" s="886">
        <f>F23+I23</f>
        <v>943.54883530999996</v>
      </c>
      <c r="M23" s="866">
        <v>0.083166666666666667</v>
      </c>
      <c r="N23" s="869">
        <v>1041573.4300000001</v>
      </c>
      <c r="O23" s="866">
        <f>M23*N23*6/1000</f>
        <v>519.7451415700001</v>
      </c>
      <c r="P23" s="866">
        <v>0.091833333333333322</v>
      </c>
      <c r="Q23" s="1502">
        <f>N23*1.06</f>
        <v>1104067.8358</v>
      </c>
      <c r="R23" s="866">
        <f>P23*Q23*6/1000</f>
        <v>608.34137752579989</v>
      </c>
      <c r="S23" s="880">
        <f>(M23+P23)/2</f>
        <v>0.087499999999999994</v>
      </c>
      <c r="T23" s="880"/>
      <c r="U23" s="884">
        <f>O23+R23</f>
        <v>1128.0865190958</v>
      </c>
      <c r="V23" s="866">
        <v>0.083166666666666667</v>
      </c>
      <c r="W23" s="869">
        <v>1041573.4300000001</v>
      </c>
      <c r="X23" s="866">
        <f>V23*W23*6/1000</f>
        <v>519.7451415700001</v>
      </c>
      <c r="Y23" s="866">
        <v>0.091833333333333322</v>
      </c>
      <c r="Z23" s="866">
        <f>W23*1.05</f>
        <v>1093652.1015000001</v>
      </c>
      <c r="AA23" s="866">
        <f>Y23*Z23*6/1000</f>
        <v>602.60230792649998</v>
      </c>
      <c r="AB23" s="880">
        <f>(V23+Y23)/2</f>
        <v>0.087499999999999994</v>
      </c>
      <c r="AC23" s="880"/>
      <c r="AD23" s="884">
        <f>X23+AA23</f>
        <v>1122.3474494965001</v>
      </c>
      <c r="AE23" s="866">
        <v>0.083166666666666667</v>
      </c>
      <c r="AF23" s="869">
        <v>1093652.1015000001</v>
      </c>
      <c r="AG23" s="866">
        <f>AE23*AF23*6/1000</f>
        <v>545.73239864850007</v>
      </c>
      <c r="AH23" s="866">
        <v>0.091833333333333322</v>
      </c>
      <c r="AI23" s="866">
        <f>AF23*1.05</f>
        <v>1148334.7065750002</v>
      </c>
      <c r="AJ23" s="866">
        <f>AH23*AI23*6/1000</f>
        <v>632.73242332282496</v>
      </c>
      <c r="AK23" s="880">
        <f>(AE23+AH23)/2</f>
        <v>0.087499999999999994</v>
      </c>
      <c r="AL23" s="880"/>
      <c r="AM23" s="884">
        <f>AG23+AJ23</f>
        <v>1178.4648219713249</v>
      </c>
      <c r="AN23" s="866">
        <v>0.083166666666666667</v>
      </c>
      <c r="AO23" s="869">
        <v>1148334.7065750002</v>
      </c>
      <c r="AP23" s="866">
        <f>AN23*AO23*6/1000</f>
        <v>573.01901858092504</v>
      </c>
      <c r="AQ23" s="866">
        <v>0.091833333333333322</v>
      </c>
      <c r="AR23" s="866">
        <f>AO23*1.05</f>
        <v>1205751.4419037502</v>
      </c>
      <c r="AS23" s="866">
        <f>AQ23*AR23*6/1000</f>
        <v>664.36904448896621</v>
      </c>
      <c r="AT23" s="880">
        <f>(AN23+AQ23)/2</f>
        <v>0.087499999999999994</v>
      </c>
      <c r="AU23" s="880"/>
      <c r="AV23" s="884">
        <f>AP23+AS23</f>
        <v>1237.3880630698914</v>
      </c>
    </row>
    <row r="24">
      <c r="C24" s="865" t="s">
        <v>9</v>
      </c>
      <c r="D24" s="875"/>
      <c r="E24" s="875"/>
      <c r="F24" s="888"/>
      <c r="G24" s="875"/>
      <c r="H24" s="875"/>
      <c r="I24" s="875"/>
      <c r="J24" s="880"/>
      <c r="K24" s="880"/>
      <c r="L24" s="886"/>
      <c r="M24" s="866"/>
      <c r="N24" s="866"/>
      <c r="O24" s="866"/>
      <c r="P24" s="866"/>
      <c r="Q24" s="866"/>
      <c r="R24" s="866"/>
      <c r="S24" s="880"/>
      <c r="T24" s="880"/>
      <c r="U24" s="880"/>
      <c r="V24" s="866"/>
      <c r="W24" s="866"/>
      <c r="X24" s="866"/>
      <c r="Y24" s="866"/>
      <c r="Z24" s="866"/>
      <c r="AA24" s="866"/>
      <c r="AB24" s="880"/>
      <c r="AC24" s="880"/>
      <c r="AD24" s="880"/>
      <c r="AE24" s="866"/>
      <c r="AF24" s="866"/>
      <c r="AG24" s="866"/>
      <c r="AH24" s="866"/>
      <c r="AI24" s="866"/>
      <c r="AJ24" s="866"/>
      <c r="AK24" s="880"/>
      <c r="AL24" s="880"/>
      <c r="AM24" s="880"/>
      <c r="AN24" s="866"/>
      <c r="AO24" s="866"/>
      <c r="AP24" s="866"/>
      <c r="AQ24" s="866"/>
      <c r="AR24" s="866"/>
      <c r="AS24" s="866"/>
      <c r="AT24" s="880"/>
      <c r="AU24" s="880"/>
      <c r="AV24" s="880"/>
    </row>
    <row r="25">
      <c r="C25" s="863" t="s">
        <v>1358</v>
      </c>
      <c r="D25" s="874">
        <f>D29</f>
        <v>1529.252</v>
      </c>
      <c r="E25" s="874"/>
      <c r="F25" s="887">
        <f>F29</f>
        <v>3482.19855912</v>
      </c>
      <c r="G25" s="874">
        <f>G29</f>
        <v>1812.6559999999999</v>
      </c>
      <c r="H25" s="874"/>
      <c r="I25" s="874">
        <f>I29</f>
        <v>4381.9409699999997</v>
      </c>
      <c r="J25" s="879">
        <f>J29</f>
        <v>3341.9079999999999</v>
      </c>
      <c r="K25" s="879"/>
      <c r="L25" s="885">
        <f>L29</f>
        <v>7864.1395291199997</v>
      </c>
      <c r="M25" s="864">
        <f>M29</f>
        <v>1529.252</v>
      </c>
      <c r="N25" s="864"/>
      <c r="O25" s="864">
        <f>O29</f>
        <v>4162.71569912</v>
      </c>
      <c r="P25" s="864">
        <f>P29</f>
        <v>1812.6559999999999</v>
      </c>
      <c r="Q25" s="864"/>
      <c r="R25" s="864">
        <f>R29</f>
        <v>5230.2078948416001</v>
      </c>
      <c r="S25" s="879">
        <f>S29</f>
        <v>3341.9079999999999</v>
      </c>
      <c r="T25" s="879"/>
      <c r="U25" s="879">
        <f>U29</f>
        <v>9392.923593961601</v>
      </c>
      <c r="V25" s="864">
        <v>1529.252</v>
      </c>
      <c r="W25" s="864"/>
      <c r="X25" s="864">
        <f>X29</f>
        <v>4412.4786410672004</v>
      </c>
      <c r="Y25" s="864">
        <v>1812.6559999999999</v>
      </c>
      <c r="Z25" s="864"/>
      <c r="AA25" s="864">
        <f>AA29</f>
        <v>5491.7182895836804</v>
      </c>
      <c r="AB25" s="879">
        <f>AB29</f>
        <v>3341.9079999999999</v>
      </c>
      <c r="AC25" s="879"/>
      <c r="AD25" s="879">
        <f>AD29</f>
        <v>9904.1969306508799</v>
      </c>
      <c r="AE25" s="864">
        <v>1529.252</v>
      </c>
      <c r="AF25" s="864"/>
      <c r="AG25" s="864">
        <f>AG29</f>
        <v>4633.1025731205609</v>
      </c>
      <c r="AH25" s="864">
        <v>1812.6559999999999</v>
      </c>
      <c r="AI25" s="864"/>
      <c r="AJ25" s="864">
        <f>AJ29</f>
        <v>5766.3042040628652</v>
      </c>
      <c r="AK25" s="879">
        <f>AK29</f>
        <v>3341.9079999999999</v>
      </c>
      <c r="AL25" s="879"/>
      <c r="AM25" s="879">
        <f>AM29</f>
        <v>10399.406777183427</v>
      </c>
      <c r="AN25" s="864">
        <v>1529.252</v>
      </c>
      <c r="AO25" s="864"/>
      <c r="AP25" s="864">
        <f>AP29</f>
        <v>4864.7577017765889</v>
      </c>
      <c r="AQ25" s="864">
        <v>1812.6559999999999</v>
      </c>
      <c r="AR25" s="864"/>
      <c r="AS25" s="864">
        <f>AS29</f>
        <v>6054.6194142660079</v>
      </c>
      <c r="AT25" s="879">
        <f>AT29</f>
        <v>3341.9079999999999</v>
      </c>
      <c r="AU25" s="879"/>
      <c r="AV25" s="879">
        <f>AV29</f>
        <v>10919.377116042597</v>
      </c>
    </row>
    <row r="26">
      <c r="C26" s="865" t="s">
        <v>1354</v>
      </c>
      <c r="D26" s="875"/>
      <c r="E26" s="875"/>
      <c r="F26" s="888"/>
      <c r="G26" s="875"/>
      <c r="H26" s="875"/>
      <c r="I26" s="875"/>
      <c r="J26" s="880"/>
      <c r="K26" s="880"/>
      <c r="L26" s="886"/>
      <c r="M26" s="866"/>
      <c r="N26" s="866"/>
      <c r="O26" s="866"/>
      <c r="P26" s="866"/>
      <c r="Q26" s="866"/>
      <c r="R26" s="866"/>
      <c r="S26" s="880"/>
      <c r="T26" s="880"/>
      <c r="U26" s="880"/>
      <c r="V26" s="866"/>
      <c r="W26" s="866"/>
      <c r="X26" s="866"/>
      <c r="Y26" s="866"/>
      <c r="Z26" s="866"/>
      <c r="AA26" s="866"/>
      <c r="AB26" s="880"/>
      <c r="AC26" s="880"/>
      <c r="AD26" s="880"/>
      <c r="AE26" s="866"/>
      <c r="AF26" s="866"/>
      <c r="AG26" s="866"/>
      <c r="AH26" s="866"/>
      <c r="AI26" s="866"/>
      <c r="AJ26" s="866"/>
      <c r="AK26" s="880"/>
      <c r="AL26" s="880"/>
      <c r="AM26" s="880"/>
      <c r="AN26" s="866"/>
      <c r="AO26" s="866"/>
      <c r="AP26" s="866"/>
      <c r="AQ26" s="866"/>
      <c r="AR26" s="866"/>
      <c r="AS26" s="866"/>
      <c r="AT26" s="880"/>
      <c r="AU26" s="880"/>
      <c r="AV26" s="880"/>
    </row>
    <row r="27">
      <c r="C27" s="865" t="s">
        <v>6</v>
      </c>
      <c r="D27" s="875"/>
      <c r="E27" s="875"/>
      <c r="F27" s="888"/>
      <c r="G27" s="875"/>
      <c r="H27" s="875"/>
      <c r="I27" s="875"/>
      <c r="J27" s="880"/>
      <c r="K27" s="880"/>
      <c r="L27" s="886"/>
      <c r="M27" s="866"/>
      <c r="N27" s="866"/>
      <c r="O27" s="866"/>
      <c r="P27" s="866"/>
      <c r="Q27" s="866"/>
      <c r="R27" s="866"/>
      <c r="S27" s="880"/>
      <c r="T27" s="880"/>
      <c r="U27" s="880"/>
      <c r="V27" s="866"/>
      <c r="W27" s="866"/>
      <c r="X27" s="866"/>
      <c r="Y27" s="866"/>
      <c r="Z27" s="866"/>
      <c r="AA27" s="866"/>
      <c r="AB27" s="880"/>
      <c r="AC27" s="880"/>
      <c r="AD27" s="880"/>
      <c r="AE27" s="866"/>
      <c r="AF27" s="866"/>
      <c r="AG27" s="866"/>
      <c r="AH27" s="866"/>
      <c r="AI27" s="866"/>
      <c r="AJ27" s="866"/>
      <c r="AK27" s="880"/>
      <c r="AL27" s="880"/>
      <c r="AM27" s="880"/>
      <c r="AN27" s="866"/>
      <c r="AO27" s="866"/>
      <c r="AP27" s="866"/>
      <c r="AQ27" s="866"/>
      <c r="AR27" s="866"/>
      <c r="AS27" s="866"/>
      <c r="AT27" s="880"/>
      <c r="AU27" s="880"/>
      <c r="AV27" s="880"/>
    </row>
    <row r="28">
      <c r="C28" s="865" t="s">
        <v>7</v>
      </c>
      <c r="D28" s="875"/>
      <c r="E28" s="875"/>
      <c r="F28" s="888"/>
      <c r="G28" s="875"/>
      <c r="H28" s="875"/>
      <c r="I28" s="875"/>
      <c r="J28" s="880"/>
      <c r="K28" s="880"/>
      <c r="L28" s="886"/>
      <c r="M28" s="866"/>
      <c r="N28" s="866"/>
      <c r="O28" s="866"/>
      <c r="P28" s="866"/>
      <c r="Q28" s="866"/>
      <c r="R28" s="866"/>
      <c r="S28" s="880"/>
      <c r="T28" s="880"/>
      <c r="U28" s="880"/>
      <c r="V28" s="866"/>
      <c r="W28" s="866"/>
      <c r="X28" s="866"/>
      <c r="Y28" s="866"/>
      <c r="Z28" s="866"/>
      <c r="AA28" s="866"/>
      <c r="AB28" s="880"/>
      <c r="AC28" s="880"/>
      <c r="AD28" s="880"/>
      <c r="AE28" s="866"/>
      <c r="AF28" s="866"/>
      <c r="AG28" s="866"/>
      <c r="AH28" s="866"/>
      <c r="AI28" s="866"/>
      <c r="AJ28" s="866"/>
      <c r="AK28" s="880"/>
      <c r="AL28" s="880"/>
      <c r="AM28" s="880"/>
      <c r="AN28" s="866"/>
      <c r="AO28" s="866"/>
      <c r="AP28" s="866"/>
      <c r="AQ28" s="866"/>
      <c r="AR28" s="866"/>
      <c r="AS28" s="866"/>
      <c r="AT28" s="880"/>
      <c r="AU28" s="880"/>
      <c r="AV28" s="880"/>
    </row>
    <row r="29">
      <c r="C29" s="865" t="s">
        <v>8</v>
      </c>
      <c r="D29" s="875">
        <v>1529.252</v>
      </c>
      <c r="E29" s="875">
        <v>2277.0599999999999</v>
      </c>
      <c r="F29" s="888">
        <f>D29*E29/1000</f>
        <v>3482.19855912</v>
      </c>
      <c r="G29" s="875">
        <v>1812.6559999999999</v>
      </c>
      <c r="H29" s="875">
        <f>I29/G29*1000</f>
        <v>2417.4145397692664</v>
      </c>
      <c r="I29" s="875">
        <v>4381.9409699999997</v>
      </c>
      <c r="J29" s="880">
        <f>D29+G29</f>
        <v>3341.9079999999999</v>
      </c>
      <c r="K29" s="880"/>
      <c r="L29" s="886">
        <f>F29+I29</f>
        <v>7864.1395291199997</v>
      </c>
      <c r="M29" s="866">
        <v>1529.252</v>
      </c>
      <c r="N29" s="866">
        <v>2722.0599999999999</v>
      </c>
      <c r="O29" s="866">
        <f>M29*N29/1000</f>
        <v>4162.71569912</v>
      </c>
      <c r="P29" s="866">
        <v>1812.6559999999999</v>
      </c>
      <c r="Q29" s="866">
        <f>N29*1.06</f>
        <v>2885.3836000000001</v>
      </c>
      <c r="R29" s="866">
        <f>P29*Q29/1000</f>
        <v>5230.2078948416001</v>
      </c>
      <c r="S29" s="880">
        <f>M29+P29</f>
        <v>3341.9079999999999</v>
      </c>
      <c r="T29" s="880"/>
      <c r="U29" s="880">
        <f>O29+R29</f>
        <v>9392.923593961601</v>
      </c>
      <c r="V29" s="866">
        <v>1529.252</v>
      </c>
      <c r="W29" s="866">
        <v>2885.3836000000001</v>
      </c>
      <c r="X29" s="866">
        <f>V29*W29/1000</f>
        <v>4412.4786410672004</v>
      </c>
      <c r="Y29" s="866">
        <v>1812.6559999999999</v>
      </c>
      <c r="Z29" s="866">
        <f>W29*1.05</f>
        <v>3029.6527800000003</v>
      </c>
      <c r="AA29" s="866">
        <f>Y29*Z29/1000</f>
        <v>5491.7182895836804</v>
      </c>
      <c r="AB29" s="880">
        <f>V29+Y29</f>
        <v>3341.9079999999999</v>
      </c>
      <c r="AC29" s="880"/>
      <c r="AD29" s="880">
        <f>X29+AA29</f>
        <v>9904.1969306508799</v>
      </c>
      <c r="AE29" s="866">
        <v>1529.252</v>
      </c>
      <c r="AF29" s="866">
        <v>3029.6527800000003</v>
      </c>
      <c r="AG29" s="866">
        <f>AE29*AF29/1000</f>
        <v>4633.1025731205609</v>
      </c>
      <c r="AH29" s="866">
        <v>1812.6559999999999</v>
      </c>
      <c r="AI29" s="866">
        <f>AF29*1.05</f>
        <v>3181.1354190000006</v>
      </c>
      <c r="AJ29" s="866">
        <f>AH29*AI29/1000</f>
        <v>5766.3042040628652</v>
      </c>
      <c r="AK29" s="880">
        <f>AE29+AH29</f>
        <v>3341.9079999999999</v>
      </c>
      <c r="AL29" s="880"/>
      <c r="AM29" s="880">
        <f>AG29+AJ29</f>
        <v>10399.406777183427</v>
      </c>
      <c r="AN29" s="866">
        <v>1529.252</v>
      </c>
      <c r="AO29" s="866">
        <v>3181.1354190000006</v>
      </c>
      <c r="AP29" s="866">
        <f>AN29*AO29/1000</f>
        <v>4864.7577017765889</v>
      </c>
      <c r="AQ29" s="866">
        <v>1812.6559999999999</v>
      </c>
      <c r="AR29" s="866">
        <f>AO29*1.05</f>
        <v>3340.1921899500007</v>
      </c>
      <c r="AS29" s="866">
        <f>AQ29*AR29/1000</f>
        <v>6054.6194142660079</v>
      </c>
      <c r="AT29" s="880">
        <f>AN29+AQ29</f>
        <v>3341.9079999999999</v>
      </c>
      <c r="AU29" s="880"/>
      <c r="AV29" s="880">
        <f>AP29+AS29</f>
        <v>10919.377116042597</v>
      </c>
    </row>
    <row r="30">
      <c r="C30" s="865" t="s">
        <v>9</v>
      </c>
      <c r="D30" s="875"/>
      <c r="E30" s="875"/>
      <c r="F30" s="888"/>
      <c r="G30" s="875"/>
      <c r="H30" s="875"/>
      <c r="I30" s="875"/>
      <c r="J30" s="880"/>
      <c r="K30" s="880"/>
      <c r="L30" s="886"/>
      <c r="M30" s="866"/>
      <c r="N30" s="866"/>
      <c r="O30" s="866"/>
      <c r="P30" s="866"/>
      <c r="Q30" s="866"/>
      <c r="R30" s="866"/>
      <c r="S30" s="880"/>
      <c r="T30" s="880"/>
      <c r="U30" s="880"/>
      <c r="V30" s="866"/>
      <c r="W30" s="866"/>
      <c r="X30" s="866"/>
      <c r="Y30" s="866"/>
      <c r="Z30" s="866"/>
      <c r="AA30" s="866"/>
      <c r="AB30" s="880"/>
      <c r="AC30" s="880"/>
      <c r="AD30" s="880"/>
      <c r="AE30" s="866"/>
      <c r="AF30" s="866"/>
      <c r="AG30" s="866"/>
      <c r="AH30" s="866"/>
      <c r="AI30" s="866"/>
      <c r="AJ30" s="866"/>
      <c r="AK30" s="880"/>
      <c r="AL30" s="880"/>
      <c r="AM30" s="880"/>
      <c r="AN30" s="866"/>
      <c r="AO30" s="866"/>
      <c r="AP30" s="866"/>
      <c r="AQ30" s="866"/>
      <c r="AR30" s="866"/>
      <c r="AS30" s="866"/>
      <c r="AT30" s="880"/>
      <c r="AU30" s="880"/>
      <c r="AV30" s="880"/>
    </row>
    <row r="31" ht="15" hidden="1" customHeight="1">
      <c r="C31" s="867" t="s">
        <v>1355</v>
      </c>
      <c r="D31" s="875"/>
      <c r="E31" s="875"/>
      <c r="F31" s="888"/>
      <c r="G31" s="875"/>
      <c r="H31" s="875"/>
      <c r="I31" s="875"/>
      <c r="J31" s="880"/>
      <c r="K31" s="880"/>
      <c r="L31" s="886"/>
      <c r="M31" s="866"/>
      <c r="N31" s="866"/>
      <c r="O31" s="866"/>
      <c r="P31" s="866"/>
      <c r="Q31" s="866"/>
      <c r="R31" s="866"/>
      <c r="S31" s="880"/>
      <c r="T31" s="880"/>
      <c r="U31" s="880"/>
      <c r="V31" s="866"/>
      <c r="W31" s="866"/>
      <c r="X31" s="866"/>
      <c r="Y31" s="866"/>
      <c r="Z31" s="866"/>
      <c r="AA31" s="866"/>
      <c r="AB31" s="880"/>
      <c r="AC31" s="880"/>
      <c r="AD31" s="880"/>
      <c r="AE31" s="866"/>
      <c r="AF31" s="866"/>
      <c r="AG31" s="866"/>
      <c r="AH31" s="866"/>
      <c r="AI31" s="866"/>
      <c r="AJ31" s="866"/>
      <c r="AK31" s="880"/>
      <c r="AL31" s="880"/>
      <c r="AM31" s="880"/>
      <c r="AN31" s="866"/>
      <c r="AO31" s="866"/>
      <c r="AP31" s="866"/>
      <c r="AQ31" s="866"/>
      <c r="AR31" s="866"/>
      <c r="AS31" s="866"/>
      <c r="AT31" s="880"/>
      <c r="AU31" s="880"/>
      <c r="AV31" s="880"/>
    </row>
    <row r="32" ht="15" hidden="1" customHeight="1">
      <c r="C32" s="867" t="s">
        <v>1255</v>
      </c>
      <c r="D32" s="875"/>
      <c r="E32" s="875"/>
      <c r="F32" s="888"/>
      <c r="G32" s="875"/>
      <c r="H32" s="875"/>
      <c r="I32" s="875"/>
      <c r="J32" s="880"/>
      <c r="K32" s="880"/>
      <c r="L32" s="886"/>
      <c r="M32" s="866"/>
      <c r="N32" s="866"/>
      <c r="O32" s="866"/>
      <c r="P32" s="866"/>
      <c r="Q32" s="866"/>
      <c r="R32" s="866"/>
      <c r="S32" s="880"/>
      <c r="T32" s="880"/>
      <c r="U32" s="880"/>
      <c r="V32" s="866"/>
      <c r="W32" s="866"/>
      <c r="X32" s="866"/>
      <c r="Y32" s="866"/>
      <c r="Z32" s="866"/>
      <c r="AA32" s="866"/>
      <c r="AB32" s="880"/>
      <c r="AC32" s="880"/>
      <c r="AD32" s="880"/>
      <c r="AE32" s="866"/>
      <c r="AF32" s="866"/>
      <c r="AG32" s="866"/>
      <c r="AH32" s="866"/>
      <c r="AI32" s="866"/>
      <c r="AJ32" s="866"/>
      <c r="AK32" s="880"/>
      <c r="AL32" s="880"/>
      <c r="AM32" s="880"/>
      <c r="AN32" s="866"/>
      <c r="AO32" s="866"/>
      <c r="AP32" s="866"/>
      <c r="AQ32" s="866"/>
      <c r="AR32" s="866"/>
      <c r="AS32" s="866"/>
      <c r="AT32" s="880"/>
      <c r="AU32" s="880"/>
      <c r="AV32" s="880"/>
    </row>
    <row r="33" ht="15" hidden="1" customHeight="1">
      <c r="C33" s="865" t="s">
        <v>6</v>
      </c>
      <c r="D33" s="875"/>
      <c r="E33" s="875"/>
      <c r="F33" s="888"/>
      <c r="G33" s="875"/>
      <c r="H33" s="875"/>
      <c r="I33" s="875"/>
      <c r="J33" s="880"/>
      <c r="K33" s="880"/>
      <c r="L33" s="886"/>
      <c r="M33" s="866"/>
      <c r="N33" s="866"/>
      <c r="O33" s="866"/>
      <c r="P33" s="866"/>
      <c r="Q33" s="866"/>
      <c r="R33" s="866"/>
      <c r="S33" s="880"/>
      <c r="T33" s="880"/>
      <c r="U33" s="880"/>
      <c r="V33" s="866"/>
      <c r="W33" s="866"/>
      <c r="X33" s="866"/>
      <c r="Y33" s="866"/>
      <c r="Z33" s="866"/>
      <c r="AA33" s="866"/>
      <c r="AB33" s="880"/>
      <c r="AC33" s="880"/>
      <c r="AD33" s="880"/>
      <c r="AE33" s="866"/>
      <c r="AF33" s="866"/>
      <c r="AG33" s="866"/>
      <c r="AH33" s="866"/>
      <c r="AI33" s="866"/>
      <c r="AJ33" s="866"/>
      <c r="AK33" s="880"/>
      <c r="AL33" s="880"/>
      <c r="AM33" s="880"/>
      <c r="AN33" s="866"/>
      <c r="AO33" s="866"/>
      <c r="AP33" s="866"/>
      <c r="AQ33" s="866"/>
      <c r="AR33" s="866"/>
      <c r="AS33" s="866"/>
      <c r="AT33" s="880"/>
      <c r="AU33" s="880"/>
      <c r="AV33" s="880"/>
    </row>
    <row r="34" ht="15" hidden="1" customHeight="1">
      <c r="C34" s="865" t="s">
        <v>7</v>
      </c>
      <c r="D34" s="875"/>
      <c r="E34" s="875"/>
      <c r="F34" s="888"/>
      <c r="G34" s="875"/>
      <c r="H34" s="875"/>
      <c r="I34" s="875"/>
      <c r="J34" s="880"/>
      <c r="K34" s="880"/>
      <c r="L34" s="886"/>
      <c r="M34" s="866"/>
      <c r="N34" s="866"/>
      <c r="O34" s="866"/>
      <c r="P34" s="866"/>
      <c r="Q34" s="866"/>
      <c r="R34" s="866"/>
      <c r="S34" s="880"/>
      <c r="T34" s="880"/>
      <c r="U34" s="880"/>
      <c r="V34" s="866"/>
      <c r="W34" s="866"/>
      <c r="X34" s="866"/>
      <c r="Y34" s="866"/>
      <c r="Z34" s="866"/>
      <c r="AA34" s="866"/>
      <c r="AB34" s="880"/>
      <c r="AC34" s="880"/>
      <c r="AD34" s="880"/>
      <c r="AE34" s="866"/>
      <c r="AF34" s="866"/>
      <c r="AG34" s="866"/>
      <c r="AH34" s="866"/>
      <c r="AI34" s="866"/>
      <c r="AJ34" s="866"/>
      <c r="AK34" s="880"/>
      <c r="AL34" s="880"/>
      <c r="AM34" s="880"/>
      <c r="AN34" s="866"/>
      <c r="AO34" s="866"/>
      <c r="AP34" s="866"/>
      <c r="AQ34" s="866"/>
      <c r="AR34" s="866"/>
      <c r="AS34" s="866"/>
      <c r="AT34" s="880"/>
      <c r="AU34" s="880"/>
      <c r="AV34" s="880"/>
    </row>
    <row r="35" ht="15" hidden="1" customHeight="1">
      <c r="C35" s="865" t="s">
        <v>8</v>
      </c>
      <c r="D35" s="875"/>
      <c r="E35" s="875"/>
      <c r="F35" s="888"/>
      <c r="G35" s="875"/>
      <c r="H35" s="875"/>
      <c r="I35" s="875"/>
      <c r="J35" s="880"/>
      <c r="K35" s="880"/>
      <c r="L35" s="886"/>
      <c r="M35" s="866"/>
      <c r="N35" s="866"/>
      <c r="O35" s="866"/>
      <c r="P35" s="866"/>
      <c r="Q35" s="866"/>
      <c r="R35" s="866"/>
      <c r="S35" s="880"/>
      <c r="T35" s="880"/>
      <c r="U35" s="880"/>
      <c r="V35" s="866"/>
      <c r="W35" s="866"/>
      <c r="X35" s="866"/>
      <c r="Y35" s="866"/>
      <c r="Z35" s="866"/>
      <c r="AA35" s="866"/>
      <c r="AB35" s="880"/>
      <c r="AC35" s="880"/>
      <c r="AD35" s="880"/>
      <c r="AE35" s="866"/>
      <c r="AF35" s="866"/>
      <c r="AG35" s="866"/>
      <c r="AH35" s="866"/>
      <c r="AI35" s="866"/>
      <c r="AJ35" s="866"/>
      <c r="AK35" s="880"/>
      <c r="AL35" s="880"/>
      <c r="AM35" s="880"/>
      <c r="AN35" s="866"/>
      <c r="AO35" s="866"/>
      <c r="AP35" s="866"/>
      <c r="AQ35" s="866"/>
      <c r="AR35" s="866"/>
      <c r="AS35" s="866"/>
      <c r="AT35" s="880"/>
      <c r="AU35" s="880"/>
      <c r="AV35" s="880"/>
    </row>
    <row r="36" ht="15" hidden="1" customHeight="1">
      <c r="C36" s="865" t="s">
        <v>9</v>
      </c>
      <c r="D36" s="875"/>
      <c r="E36" s="875"/>
      <c r="F36" s="888"/>
      <c r="G36" s="875"/>
      <c r="H36" s="875"/>
      <c r="I36" s="875"/>
      <c r="J36" s="880"/>
      <c r="K36" s="880"/>
      <c r="L36" s="886"/>
      <c r="M36" s="866"/>
      <c r="N36" s="866"/>
      <c r="O36" s="866"/>
      <c r="P36" s="866"/>
      <c r="Q36" s="866"/>
      <c r="R36" s="866"/>
      <c r="S36" s="880"/>
      <c r="T36" s="880"/>
      <c r="U36" s="880"/>
      <c r="V36" s="866"/>
      <c r="W36" s="866"/>
      <c r="X36" s="866"/>
      <c r="Y36" s="866"/>
      <c r="Z36" s="866"/>
      <c r="AA36" s="866"/>
      <c r="AB36" s="880"/>
      <c r="AC36" s="880"/>
      <c r="AD36" s="880"/>
      <c r="AE36" s="866"/>
      <c r="AF36" s="866"/>
      <c r="AG36" s="866"/>
      <c r="AH36" s="866"/>
      <c r="AI36" s="866"/>
      <c r="AJ36" s="866"/>
      <c r="AK36" s="880"/>
      <c r="AL36" s="880"/>
      <c r="AM36" s="880"/>
      <c r="AN36" s="866"/>
      <c r="AO36" s="866"/>
      <c r="AP36" s="866"/>
      <c r="AQ36" s="866"/>
      <c r="AR36" s="866"/>
      <c r="AS36" s="866"/>
      <c r="AT36" s="880"/>
      <c r="AU36" s="880"/>
      <c r="AV36" s="880"/>
    </row>
    <row r="37" ht="15" hidden="1" customHeight="1">
      <c r="C37" s="868" t="s">
        <v>1356</v>
      </c>
      <c r="D37" s="875"/>
      <c r="E37" s="875"/>
      <c r="F37" s="888"/>
      <c r="G37" s="875"/>
      <c r="H37" s="875"/>
      <c r="I37" s="875"/>
      <c r="J37" s="880"/>
      <c r="K37" s="880"/>
      <c r="L37" s="886"/>
      <c r="M37" s="866"/>
      <c r="N37" s="866"/>
      <c r="O37" s="866"/>
      <c r="P37" s="866"/>
      <c r="Q37" s="866"/>
      <c r="R37" s="866"/>
      <c r="S37" s="880"/>
      <c r="T37" s="880"/>
      <c r="U37" s="880"/>
      <c r="V37" s="866"/>
      <c r="W37" s="866"/>
      <c r="X37" s="866"/>
      <c r="Y37" s="866"/>
      <c r="Z37" s="866"/>
      <c r="AA37" s="866"/>
      <c r="AB37" s="880"/>
      <c r="AC37" s="880"/>
      <c r="AD37" s="880"/>
      <c r="AE37" s="866"/>
      <c r="AF37" s="866"/>
      <c r="AG37" s="866"/>
      <c r="AH37" s="866"/>
      <c r="AI37" s="866"/>
      <c r="AJ37" s="866"/>
      <c r="AK37" s="880"/>
      <c r="AL37" s="880"/>
      <c r="AM37" s="880"/>
      <c r="AN37" s="866"/>
      <c r="AO37" s="866"/>
      <c r="AP37" s="866"/>
      <c r="AQ37" s="866"/>
      <c r="AR37" s="866"/>
      <c r="AS37" s="866"/>
      <c r="AT37" s="880"/>
      <c r="AU37" s="880"/>
      <c r="AV37" s="880"/>
    </row>
    <row r="38" ht="15" hidden="1" customHeight="1">
      <c r="C38" s="865" t="s">
        <v>6</v>
      </c>
      <c r="D38" s="875"/>
      <c r="E38" s="875"/>
      <c r="F38" s="888"/>
      <c r="G38" s="875"/>
      <c r="H38" s="875"/>
      <c r="I38" s="875"/>
      <c r="J38" s="880"/>
      <c r="K38" s="880"/>
      <c r="L38" s="886"/>
      <c r="M38" s="866"/>
      <c r="N38" s="866"/>
      <c r="O38" s="866"/>
      <c r="P38" s="866"/>
      <c r="Q38" s="866"/>
      <c r="R38" s="866"/>
      <c r="S38" s="880"/>
      <c r="T38" s="880"/>
      <c r="U38" s="880"/>
      <c r="V38" s="866"/>
      <c r="W38" s="866"/>
      <c r="X38" s="866"/>
      <c r="Y38" s="866"/>
      <c r="Z38" s="866"/>
      <c r="AA38" s="866"/>
      <c r="AB38" s="880"/>
      <c r="AC38" s="880"/>
      <c r="AD38" s="880"/>
      <c r="AE38" s="866"/>
      <c r="AF38" s="866"/>
      <c r="AG38" s="866"/>
      <c r="AH38" s="866"/>
      <c r="AI38" s="866"/>
      <c r="AJ38" s="866"/>
      <c r="AK38" s="880"/>
      <c r="AL38" s="880"/>
      <c r="AM38" s="880"/>
      <c r="AN38" s="866"/>
      <c r="AO38" s="866"/>
      <c r="AP38" s="866"/>
      <c r="AQ38" s="866"/>
      <c r="AR38" s="866"/>
      <c r="AS38" s="866"/>
      <c r="AT38" s="880"/>
      <c r="AU38" s="880"/>
      <c r="AV38" s="880"/>
    </row>
    <row r="39" ht="15" hidden="1" customHeight="1">
      <c r="C39" s="865" t="s">
        <v>7</v>
      </c>
      <c r="D39" s="875"/>
      <c r="E39" s="875"/>
      <c r="F39" s="888"/>
      <c r="G39" s="875"/>
      <c r="H39" s="875"/>
      <c r="I39" s="875"/>
      <c r="J39" s="880"/>
      <c r="K39" s="880"/>
      <c r="L39" s="886"/>
      <c r="M39" s="866"/>
      <c r="N39" s="866"/>
      <c r="O39" s="866"/>
      <c r="P39" s="866"/>
      <c r="Q39" s="866"/>
      <c r="R39" s="866"/>
      <c r="S39" s="880"/>
      <c r="T39" s="880"/>
      <c r="U39" s="880"/>
      <c r="V39" s="866"/>
      <c r="W39" s="866"/>
      <c r="X39" s="866"/>
      <c r="Y39" s="866"/>
      <c r="Z39" s="866"/>
      <c r="AA39" s="866"/>
      <c r="AB39" s="880"/>
      <c r="AC39" s="880"/>
      <c r="AD39" s="880"/>
      <c r="AE39" s="866"/>
      <c r="AF39" s="866"/>
      <c r="AG39" s="866"/>
      <c r="AH39" s="866"/>
      <c r="AI39" s="866"/>
      <c r="AJ39" s="866"/>
      <c r="AK39" s="880"/>
      <c r="AL39" s="880"/>
      <c r="AM39" s="880"/>
      <c r="AN39" s="866"/>
      <c r="AO39" s="866"/>
      <c r="AP39" s="866"/>
      <c r="AQ39" s="866"/>
      <c r="AR39" s="866"/>
      <c r="AS39" s="866"/>
      <c r="AT39" s="880"/>
      <c r="AU39" s="880"/>
      <c r="AV39" s="880"/>
    </row>
    <row r="40" ht="15" hidden="1" customHeight="1">
      <c r="C40" s="865" t="s">
        <v>8</v>
      </c>
      <c r="D40" s="875"/>
      <c r="E40" s="875"/>
      <c r="F40" s="888"/>
      <c r="G40" s="875"/>
      <c r="H40" s="875"/>
      <c r="I40" s="875"/>
      <c r="J40" s="880"/>
      <c r="K40" s="880"/>
      <c r="L40" s="886"/>
      <c r="M40" s="866"/>
      <c r="N40" s="866"/>
      <c r="O40" s="866"/>
      <c r="P40" s="866"/>
      <c r="Q40" s="866"/>
      <c r="R40" s="866"/>
      <c r="S40" s="880"/>
      <c r="T40" s="880"/>
      <c r="U40" s="880"/>
      <c r="V40" s="866"/>
      <c r="W40" s="866"/>
      <c r="X40" s="866"/>
      <c r="Y40" s="866"/>
      <c r="Z40" s="866"/>
      <c r="AA40" s="866"/>
      <c r="AB40" s="880"/>
      <c r="AC40" s="880"/>
      <c r="AD40" s="880"/>
      <c r="AE40" s="866"/>
      <c r="AF40" s="866"/>
      <c r="AG40" s="866"/>
      <c r="AH40" s="866"/>
      <c r="AI40" s="866"/>
      <c r="AJ40" s="866"/>
      <c r="AK40" s="880"/>
      <c r="AL40" s="880"/>
      <c r="AM40" s="880"/>
      <c r="AN40" s="866"/>
      <c r="AO40" s="866"/>
      <c r="AP40" s="866"/>
      <c r="AQ40" s="866"/>
      <c r="AR40" s="866"/>
      <c r="AS40" s="866"/>
      <c r="AT40" s="880"/>
      <c r="AU40" s="880"/>
      <c r="AV40" s="880"/>
    </row>
    <row r="41" ht="15" hidden="1" customHeight="1">
      <c r="C41" s="865" t="s">
        <v>9</v>
      </c>
      <c r="D41" s="875"/>
      <c r="E41" s="875"/>
      <c r="F41" s="888"/>
      <c r="G41" s="875"/>
      <c r="H41" s="875"/>
      <c r="I41" s="875"/>
      <c r="J41" s="880"/>
      <c r="K41" s="880"/>
      <c r="L41" s="886"/>
      <c r="M41" s="866"/>
      <c r="N41" s="866"/>
      <c r="O41" s="866"/>
      <c r="P41" s="866"/>
      <c r="Q41" s="866"/>
      <c r="R41" s="866"/>
      <c r="S41" s="880"/>
      <c r="T41" s="880"/>
      <c r="U41" s="880"/>
      <c r="V41" s="866"/>
      <c r="W41" s="866"/>
      <c r="X41" s="866"/>
      <c r="Y41" s="866"/>
      <c r="Z41" s="866"/>
      <c r="AA41" s="866"/>
      <c r="AB41" s="880"/>
      <c r="AC41" s="880"/>
      <c r="AD41" s="880"/>
      <c r="AE41" s="866"/>
      <c r="AF41" s="866"/>
      <c r="AG41" s="866"/>
      <c r="AH41" s="866"/>
      <c r="AI41" s="866"/>
      <c r="AJ41" s="866"/>
      <c r="AK41" s="880"/>
      <c r="AL41" s="880"/>
      <c r="AM41" s="880"/>
      <c r="AN41" s="866"/>
      <c r="AO41" s="866"/>
      <c r="AP41" s="866"/>
      <c r="AQ41" s="866"/>
      <c r="AR41" s="866"/>
      <c r="AS41" s="866"/>
      <c r="AT41" s="880"/>
      <c r="AU41" s="880"/>
      <c r="AV41" s="880"/>
    </row>
    <row r="42" ht="15" hidden="1" customHeight="1">
      <c r="C42" s="863" t="s">
        <v>1360</v>
      </c>
      <c r="D42" s="874">
        <f>D47</f>
        <v>0</v>
      </c>
      <c r="E42" s="874"/>
      <c r="F42" s="887">
        <f>F47</f>
        <v>0</v>
      </c>
      <c r="G42" s="874">
        <f>G47</f>
        <v>0</v>
      </c>
      <c r="H42" s="874"/>
      <c r="I42" s="874">
        <f>I47</f>
        <v>0</v>
      </c>
      <c r="J42" s="879">
        <f>J47</f>
        <v>0</v>
      </c>
      <c r="K42" s="879"/>
      <c r="L42" s="885">
        <f>L47</f>
        <v>0</v>
      </c>
      <c r="M42" s="864" t="e">
        <f>M47</f>
        <v>#REF!</v>
      </c>
      <c r="N42" s="864"/>
      <c r="O42" s="864" t="e">
        <f>O47</f>
        <v>#REF!</v>
      </c>
      <c r="P42" s="864">
        <f>P47</f>
        <v>0</v>
      </c>
      <c r="Q42" s="864"/>
      <c r="R42" s="864">
        <f>R47</f>
        <v>0</v>
      </c>
      <c r="S42" s="879" t="e">
        <f>S47</f>
        <v>#REF!</v>
      </c>
      <c r="T42" s="879"/>
      <c r="U42" s="879" t="e">
        <f>U47</f>
        <v>#REF!</v>
      </c>
      <c r="V42" s="864">
        <v>0</v>
      </c>
      <c r="W42" s="864"/>
      <c r="X42" s="864">
        <f>X47</f>
        <v>0</v>
      </c>
      <c r="Y42" s="864">
        <v>0</v>
      </c>
      <c r="Z42" s="864"/>
      <c r="AA42" s="864">
        <f>AA47</f>
        <v>0</v>
      </c>
      <c r="AB42" s="879">
        <f>AB47</f>
        <v>0</v>
      </c>
      <c r="AC42" s="879"/>
      <c r="AD42" s="879">
        <f>AD47</f>
        <v>0</v>
      </c>
      <c r="AE42" s="864">
        <v>0</v>
      </c>
      <c r="AF42" s="864"/>
      <c r="AG42" s="864">
        <f>AG47</f>
        <v>0</v>
      </c>
      <c r="AH42" s="864">
        <v>0</v>
      </c>
      <c r="AI42" s="864"/>
      <c r="AJ42" s="864">
        <f>AJ47</f>
        <v>0</v>
      </c>
      <c r="AK42" s="879">
        <f>AK47</f>
        <v>0</v>
      </c>
      <c r="AL42" s="879"/>
      <c r="AM42" s="879">
        <f>AM47</f>
        <v>0</v>
      </c>
      <c r="AN42" s="864">
        <v>0</v>
      </c>
      <c r="AO42" s="864"/>
      <c r="AP42" s="864">
        <f>AP47</f>
        <v>0</v>
      </c>
      <c r="AQ42" s="864">
        <v>0</v>
      </c>
      <c r="AR42" s="864"/>
      <c r="AS42" s="864">
        <f>AS47</f>
        <v>0</v>
      </c>
      <c r="AT42" s="879">
        <f>AT47</f>
        <v>0</v>
      </c>
      <c r="AU42" s="879"/>
      <c r="AV42" s="879">
        <f>AV47</f>
        <v>0</v>
      </c>
    </row>
    <row r="43" ht="15" hidden="1" customHeight="1">
      <c r="C43" s="865" t="s">
        <v>1354</v>
      </c>
      <c r="D43" s="875"/>
      <c r="E43" s="875"/>
      <c r="F43" s="888"/>
      <c r="G43" s="875"/>
      <c r="H43" s="875"/>
      <c r="I43" s="875"/>
      <c r="J43" s="880"/>
      <c r="K43" s="880"/>
      <c r="L43" s="886"/>
      <c r="M43" s="866"/>
      <c r="N43" s="866"/>
      <c r="O43" s="866"/>
      <c r="P43" s="866"/>
      <c r="Q43" s="866"/>
      <c r="R43" s="866"/>
      <c r="S43" s="880"/>
      <c r="T43" s="880"/>
      <c r="U43" s="880"/>
      <c r="V43" s="866"/>
      <c r="W43" s="866"/>
      <c r="X43" s="866"/>
      <c r="Y43" s="866"/>
      <c r="Z43" s="866"/>
      <c r="AA43" s="866"/>
      <c r="AB43" s="880"/>
      <c r="AC43" s="880"/>
      <c r="AD43" s="880"/>
      <c r="AE43" s="866"/>
      <c r="AF43" s="866"/>
      <c r="AG43" s="866"/>
      <c r="AH43" s="866"/>
      <c r="AI43" s="866"/>
      <c r="AJ43" s="866"/>
      <c r="AK43" s="880"/>
      <c r="AL43" s="880"/>
      <c r="AM43" s="880"/>
      <c r="AN43" s="866"/>
      <c r="AO43" s="866"/>
      <c r="AP43" s="866"/>
      <c r="AQ43" s="866"/>
      <c r="AR43" s="866"/>
      <c r="AS43" s="866"/>
      <c r="AT43" s="880"/>
      <c r="AU43" s="880"/>
      <c r="AV43" s="880"/>
    </row>
    <row r="44" ht="15" hidden="1" customHeight="1">
      <c r="C44" s="865" t="s">
        <v>6</v>
      </c>
      <c r="D44" s="875"/>
      <c r="E44" s="875"/>
      <c r="F44" s="888"/>
      <c r="G44" s="875"/>
      <c r="H44" s="875"/>
      <c r="I44" s="875"/>
      <c r="J44" s="880"/>
      <c r="K44" s="880"/>
      <c r="L44" s="886"/>
      <c r="M44" s="866"/>
      <c r="N44" s="866"/>
      <c r="O44" s="866"/>
      <c r="P44" s="866"/>
      <c r="Q44" s="866"/>
      <c r="R44" s="866"/>
      <c r="S44" s="880"/>
      <c r="T44" s="880"/>
      <c r="U44" s="880"/>
      <c r="V44" s="866"/>
      <c r="W44" s="866"/>
      <c r="X44" s="866"/>
      <c r="Y44" s="866"/>
      <c r="Z44" s="866"/>
      <c r="AA44" s="866"/>
      <c r="AB44" s="880"/>
      <c r="AC44" s="880"/>
      <c r="AD44" s="880"/>
      <c r="AE44" s="866"/>
      <c r="AF44" s="866"/>
      <c r="AG44" s="866"/>
      <c r="AH44" s="866"/>
      <c r="AI44" s="866"/>
      <c r="AJ44" s="866"/>
      <c r="AK44" s="880"/>
      <c r="AL44" s="880"/>
      <c r="AM44" s="880"/>
      <c r="AN44" s="866"/>
      <c r="AO44" s="866"/>
      <c r="AP44" s="866"/>
      <c r="AQ44" s="866"/>
      <c r="AR44" s="866"/>
      <c r="AS44" s="866"/>
      <c r="AT44" s="880"/>
      <c r="AU44" s="880"/>
      <c r="AV44" s="880"/>
    </row>
    <row r="45" ht="15" hidden="1" customHeight="1">
      <c r="C45" s="865" t="s">
        <v>7</v>
      </c>
      <c r="D45" s="875"/>
      <c r="E45" s="875"/>
      <c r="F45" s="888"/>
      <c r="G45" s="875"/>
      <c r="H45" s="875"/>
      <c r="I45" s="875"/>
      <c r="J45" s="880"/>
      <c r="K45" s="880"/>
      <c r="L45" s="886"/>
      <c r="M45" s="866"/>
      <c r="N45" s="866"/>
      <c r="O45" s="866"/>
      <c r="P45" s="866"/>
      <c r="Q45" s="866"/>
      <c r="R45" s="866"/>
      <c r="S45" s="880"/>
      <c r="T45" s="880"/>
      <c r="U45" s="880"/>
      <c r="V45" s="866"/>
      <c r="W45" s="866"/>
      <c r="X45" s="866"/>
      <c r="Y45" s="866"/>
      <c r="Z45" s="866"/>
      <c r="AA45" s="866"/>
      <c r="AB45" s="880"/>
      <c r="AC45" s="880"/>
      <c r="AD45" s="880"/>
      <c r="AE45" s="866"/>
      <c r="AF45" s="866"/>
      <c r="AG45" s="866"/>
      <c r="AH45" s="866"/>
      <c r="AI45" s="866"/>
      <c r="AJ45" s="866"/>
      <c r="AK45" s="880"/>
      <c r="AL45" s="880"/>
      <c r="AM45" s="880"/>
      <c r="AN45" s="866"/>
      <c r="AO45" s="866"/>
      <c r="AP45" s="866"/>
      <c r="AQ45" s="866"/>
      <c r="AR45" s="866"/>
      <c r="AS45" s="866"/>
      <c r="AT45" s="880"/>
      <c r="AU45" s="880"/>
      <c r="AV45" s="880"/>
    </row>
    <row r="46" ht="15" hidden="1" customHeight="1">
      <c r="C46" s="865" t="s">
        <v>8</v>
      </c>
      <c r="D46" s="875"/>
      <c r="E46" s="875"/>
      <c r="F46" s="888"/>
      <c r="G46" s="875"/>
      <c r="H46" s="875"/>
      <c r="I46" s="875"/>
      <c r="J46" s="880"/>
      <c r="K46" s="880"/>
      <c r="L46" s="886"/>
      <c r="M46" s="866"/>
      <c r="N46" s="866"/>
      <c r="O46" s="866"/>
      <c r="P46" s="866"/>
      <c r="Q46" s="866"/>
      <c r="R46" s="866"/>
      <c r="S46" s="880"/>
      <c r="T46" s="880"/>
      <c r="U46" s="880"/>
      <c r="V46" s="866"/>
      <c r="W46" s="866"/>
      <c r="X46" s="866"/>
      <c r="Y46" s="866"/>
      <c r="Z46" s="866"/>
      <c r="AA46" s="866"/>
      <c r="AB46" s="880"/>
      <c r="AC46" s="880"/>
      <c r="AD46" s="880"/>
      <c r="AE46" s="866"/>
      <c r="AF46" s="866"/>
      <c r="AG46" s="866"/>
      <c r="AH46" s="866"/>
      <c r="AI46" s="866"/>
      <c r="AJ46" s="866"/>
      <c r="AK46" s="880"/>
      <c r="AL46" s="880"/>
      <c r="AM46" s="880"/>
      <c r="AN46" s="866"/>
      <c r="AO46" s="866"/>
      <c r="AP46" s="866"/>
      <c r="AQ46" s="866"/>
      <c r="AR46" s="866"/>
      <c r="AS46" s="866"/>
      <c r="AT46" s="880"/>
      <c r="AU46" s="880"/>
      <c r="AV46" s="880"/>
    </row>
    <row r="47" ht="15" hidden="1" customHeight="1">
      <c r="C47" s="865" t="s">
        <v>9</v>
      </c>
      <c r="D47" s="875"/>
      <c r="E47" s="875"/>
      <c r="F47" s="888">
        <f>D47*E47/1000</f>
        <v>0</v>
      </c>
      <c r="G47" s="875"/>
      <c r="H47" s="875"/>
      <c r="I47" s="875">
        <f>G47*H47/1000</f>
        <v>0</v>
      </c>
      <c r="J47" s="880">
        <f>D47+G47</f>
        <v>0</v>
      </c>
      <c r="K47" s="880"/>
      <c r="L47" s="886">
        <f>F47+I47</f>
        <v>0</v>
      </c>
      <c r="M47" s="866" t="e">
        <v>#REF!</v>
      </c>
      <c r="N47" s="866"/>
      <c r="O47" s="866" t="e">
        <f>M47*N47/1000</f>
        <v>#REF!</v>
      </c>
      <c r="P47" s="866"/>
      <c r="Q47" s="866">
        <f>N47</f>
        <v>0</v>
      </c>
      <c r="R47" s="866">
        <f>P47*Q47/1000</f>
        <v>0</v>
      </c>
      <c r="S47" s="880" t="e">
        <f>M47+P47</f>
        <v>#REF!</v>
      </c>
      <c r="T47" s="880"/>
      <c r="U47" s="880" t="e">
        <f>O47+R47</f>
        <v>#REF!</v>
      </c>
      <c r="V47" s="866">
        <v>0</v>
      </c>
      <c r="W47" s="866">
        <v>0</v>
      </c>
      <c r="X47" s="866">
        <f>V47*W47/1000</f>
        <v>0</v>
      </c>
      <c r="Y47" s="866"/>
      <c r="Z47" s="866">
        <f>W47</f>
        <v>0</v>
      </c>
      <c r="AA47" s="866">
        <f>Y47*Z47/1000</f>
        <v>0</v>
      </c>
      <c r="AB47" s="880">
        <f>V47+Y47</f>
        <v>0</v>
      </c>
      <c r="AC47" s="880"/>
      <c r="AD47" s="880">
        <f>X47+AA47</f>
        <v>0</v>
      </c>
      <c r="AE47" s="866">
        <v>0</v>
      </c>
      <c r="AF47" s="866">
        <v>0</v>
      </c>
      <c r="AG47" s="866">
        <f>AE47*AF47/1000</f>
        <v>0</v>
      </c>
      <c r="AH47" s="866"/>
      <c r="AI47" s="866">
        <f>AF47</f>
        <v>0</v>
      </c>
      <c r="AJ47" s="866">
        <f>AH47*AI47/1000</f>
        <v>0</v>
      </c>
      <c r="AK47" s="880">
        <f>AE47+AH47</f>
        <v>0</v>
      </c>
      <c r="AL47" s="880"/>
      <c r="AM47" s="880">
        <f>AG47+AJ47</f>
        <v>0</v>
      </c>
      <c r="AN47" s="866">
        <v>0</v>
      </c>
      <c r="AO47" s="866">
        <v>0</v>
      </c>
      <c r="AP47" s="866">
        <f>AN47*AO47/1000</f>
        <v>0</v>
      </c>
      <c r="AQ47" s="866"/>
      <c r="AR47" s="866">
        <f>AO47</f>
        <v>0</v>
      </c>
      <c r="AS47" s="866">
        <f>AQ47*AR47/1000</f>
        <v>0</v>
      </c>
      <c r="AT47" s="880">
        <f>AN47+AQ47</f>
        <v>0</v>
      </c>
      <c r="AU47" s="880"/>
      <c r="AV47" s="880">
        <f>AP47+AS47</f>
        <v>0</v>
      </c>
    </row>
    <row r="48" ht="15" hidden="1" customHeight="1">
      <c r="C48" s="867" t="s">
        <v>1355</v>
      </c>
      <c r="D48" s="875"/>
      <c r="E48" s="875"/>
      <c r="F48" s="888"/>
      <c r="G48" s="875"/>
      <c r="H48" s="875"/>
      <c r="I48" s="875"/>
      <c r="J48" s="880"/>
      <c r="K48" s="880"/>
      <c r="L48" s="886"/>
      <c r="M48" s="866"/>
      <c r="N48" s="866"/>
      <c r="O48" s="866"/>
      <c r="P48" s="866"/>
      <c r="Q48" s="866"/>
      <c r="R48" s="866"/>
      <c r="S48" s="880"/>
      <c r="T48" s="880"/>
      <c r="U48" s="880"/>
      <c r="V48" s="866"/>
      <c r="W48" s="866"/>
      <c r="X48" s="866"/>
      <c r="Y48" s="866"/>
      <c r="Z48" s="866"/>
      <c r="AA48" s="866"/>
      <c r="AB48" s="880"/>
      <c r="AC48" s="880"/>
      <c r="AD48" s="880"/>
      <c r="AE48" s="866"/>
      <c r="AF48" s="866"/>
      <c r="AG48" s="866"/>
      <c r="AH48" s="866"/>
      <c r="AI48" s="866"/>
      <c r="AJ48" s="866"/>
      <c r="AK48" s="880"/>
      <c r="AL48" s="880"/>
      <c r="AM48" s="880"/>
      <c r="AN48" s="866"/>
      <c r="AO48" s="866"/>
      <c r="AP48" s="866"/>
      <c r="AQ48" s="866"/>
      <c r="AR48" s="866"/>
      <c r="AS48" s="866"/>
      <c r="AT48" s="880"/>
      <c r="AU48" s="880"/>
      <c r="AV48" s="880"/>
    </row>
    <row r="49" ht="15" hidden="1" customHeight="1">
      <c r="C49" s="867" t="s">
        <v>1255</v>
      </c>
      <c r="D49" s="875"/>
      <c r="E49" s="875"/>
      <c r="F49" s="888"/>
      <c r="G49" s="875"/>
      <c r="H49" s="875"/>
      <c r="I49" s="875"/>
      <c r="J49" s="880"/>
      <c r="K49" s="880"/>
      <c r="L49" s="886"/>
      <c r="M49" s="866"/>
      <c r="N49" s="866"/>
      <c r="O49" s="866"/>
      <c r="P49" s="866"/>
      <c r="Q49" s="866"/>
      <c r="R49" s="866"/>
      <c r="S49" s="880"/>
      <c r="T49" s="880"/>
      <c r="U49" s="880"/>
      <c r="V49" s="866"/>
      <c r="W49" s="866"/>
      <c r="X49" s="866"/>
      <c r="Y49" s="866"/>
      <c r="Z49" s="866"/>
      <c r="AA49" s="866"/>
      <c r="AB49" s="880"/>
      <c r="AC49" s="880"/>
      <c r="AD49" s="880"/>
      <c r="AE49" s="866"/>
      <c r="AF49" s="866"/>
      <c r="AG49" s="866"/>
      <c r="AH49" s="866"/>
      <c r="AI49" s="866"/>
      <c r="AJ49" s="866"/>
      <c r="AK49" s="880"/>
      <c r="AL49" s="880"/>
      <c r="AM49" s="880"/>
      <c r="AN49" s="866"/>
      <c r="AO49" s="866"/>
      <c r="AP49" s="866"/>
      <c r="AQ49" s="866"/>
      <c r="AR49" s="866"/>
      <c r="AS49" s="866"/>
      <c r="AT49" s="880"/>
      <c r="AU49" s="880"/>
      <c r="AV49" s="880"/>
    </row>
    <row r="50" ht="15" hidden="1" customHeight="1">
      <c r="C50" s="865" t="s">
        <v>6</v>
      </c>
      <c r="D50" s="875"/>
      <c r="E50" s="875"/>
      <c r="F50" s="888"/>
      <c r="G50" s="875"/>
      <c r="H50" s="875"/>
      <c r="I50" s="875"/>
      <c r="J50" s="880"/>
      <c r="K50" s="880"/>
      <c r="L50" s="886"/>
      <c r="M50" s="866"/>
      <c r="N50" s="866"/>
      <c r="O50" s="866"/>
      <c r="P50" s="866"/>
      <c r="Q50" s="866"/>
      <c r="R50" s="866"/>
      <c r="S50" s="880"/>
      <c r="T50" s="880"/>
      <c r="U50" s="880"/>
      <c r="V50" s="866"/>
      <c r="W50" s="866"/>
      <c r="X50" s="866"/>
      <c r="Y50" s="866"/>
      <c r="Z50" s="866"/>
      <c r="AA50" s="866"/>
      <c r="AB50" s="880"/>
      <c r="AC50" s="880"/>
      <c r="AD50" s="880"/>
      <c r="AE50" s="866"/>
      <c r="AF50" s="866"/>
      <c r="AG50" s="866"/>
      <c r="AH50" s="866"/>
      <c r="AI50" s="866"/>
      <c r="AJ50" s="866"/>
      <c r="AK50" s="880"/>
      <c r="AL50" s="880"/>
      <c r="AM50" s="880"/>
      <c r="AN50" s="866"/>
      <c r="AO50" s="866"/>
      <c r="AP50" s="866"/>
      <c r="AQ50" s="866"/>
      <c r="AR50" s="866"/>
      <c r="AS50" s="866"/>
      <c r="AT50" s="880"/>
      <c r="AU50" s="880"/>
      <c r="AV50" s="880"/>
    </row>
    <row r="51" ht="15" hidden="1" customHeight="1">
      <c r="C51" s="865" t="s">
        <v>7</v>
      </c>
      <c r="D51" s="875"/>
      <c r="E51" s="875"/>
      <c r="F51" s="888"/>
      <c r="G51" s="875"/>
      <c r="H51" s="875"/>
      <c r="I51" s="875"/>
      <c r="J51" s="880"/>
      <c r="K51" s="880"/>
      <c r="L51" s="886"/>
      <c r="M51" s="866"/>
      <c r="N51" s="866"/>
      <c r="O51" s="866"/>
      <c r="P51" s="866"/>
      <c r="Q51" s="866"/>
      <c r="R51" s="866"/>
      <c r="S51" s="880"/>
      <c r="T51" s="880"/>
      <c r="U51" s="880"/>
      <c r="V51" s="866"/>
      <c r="W51" s="866"/>
      <c r="X51" s="866"/>
      <c r="Y51" s="866"/>
      <c r="Z51" s="866"/>
      <c r="AA51" s="866"/>
      <c r="AB51" s="880"/>
      <c r="AC51" s="880"/>
      <c r="AD51" s="880"/>
      <c r="AE51" s="866"/>
      <c r="AF51" s="866"/>
      <c r="AG51" s="866"/>
      <c r="AH51" s="866"/>
      <c r="AI51" s="866"/>
      <c r="AJ51" s="866"/>
      <c r="AK51" s="880"/>
      <c r="AL51" s="880"/>
      <c r="AM51" s="880"/>
      <c r="AN51" s="866"/>
      <c r="AO51" s="866"/>
      <c r="AP51" s="866"/>
      <c r="AQ51" s="866"/>
      <c r="AR51" s="866"/>
      <c r="AS51" s="866"/>
      <c r="AT51" s="880"/>
      <c r="AU51" s="880"/>
      <c r="AV51" s="880"/>
    </row>
    <row r="52" ht="15" hidden="1" customHeight="1">
      <c r="C52" s="865" t="s">
        <v>8</v>
      </c>
      <c r="D52" s="875"/>
      <c r="E52" s="875"/>
      <c r="F52" s="888"/>
      <c r="G52" s="875"/>
      <c r="H52" s="875"/>
      <c r="I52" s="875"/>
      <c r="J52" s="880"/>
      <c r="K52" s="880"/>
      <c r="L52" s="886"/>
      <c r="M52" s="866"/>
      <c r="N52" s="866"/>
      <c r="O52" s="866"/>
      <c r="P52" s="866"/>
      <c r="Q52" s="866"/>
      <c r="R52" s="866"/>
      <c r="S52" s="880"/>
      <c r="T52" s="880"/>
      <c r="U52" s="880"/>
      <c r="V52" s="866"/>
      <c r="W52" s="866"/>
      <c r="X52" s="866"/>
      <c r="Y52" s="866"/>
      <c r="Z52" s="866"/>
      <c r="AA52" s="866"/>
      <c r="AB52" s="880"/>
      <c r="AC52" s="880"/>
      <c r="AD52" s="880"/>
      <c r="AE52" s="866"/>
      <c r="AF52" s="866"/>
      <c r="AG52" s="866"/>
      <c r="AH52" s="866"/>
      <c r="AI52" s="866"/>
      <c r="AJ52" s="866"/>
      <c r="AK52" s="880"/>
      <c r="AL52" s="880"/>
      <c r="AM52" s="880"/>
      <c r="AN52" s="866"/>
      <c r="AO52" s="866"/>
      <c r="AP52" s="866"/>
      <c r="AQ52" s="866"/>
      <c r="AR52" s="866"/>
      <c r="AS52" s="866"/>
      <c r="AT52" s="880"/>
      <c r="AU52" s="880"/>
      <c r="AV52" s="880"/>
    </row>
    <row r="53" ht="15" hidden="1" customHeight="1">
      <c r="C53" s="865" t="s">
        <v>9</v>
      </c>
      <c r="D53" s="875"/>
      <c r="E53" s="875"/>
      <c r="F53" s="888"/>
      <c r="G53" s="875"/>
      <c r="H53" s="875"/>
      <c r="I53" s="875"/>
      <c r="J53" s="880"/>
      <c r="K53" s="880"/>
      <c r="L53" s="886"/>
      <c r="M53" s="866"/>
      <c r="N53" s="866"/>
      <c r="O53" s="866"/>
      <c r="P53" s="866"/>
      <c r="Q53" s="866"/>
      <c r="R53" s="866"/>
      <c r="S53" s="880"/>
      <c r="T53" s="880"/>
      <c r="U53" s="880"/>
      <c r="V53" s="866"/>
      <c r="W53" s="866"/>
      <c r="X53" s="866"/>
      <c r="Y53" s="866"/>
      <c r="Z53" s="866"/>
      <c r="AA53" s="866"/>
      <c r="AB53" s="880"/>
      <c r="AC53" s="880"/>
      <c r="AD53" s="880"/>
      <c r="AE53" s="866"/>
      <c r="AF53" s="866"/>
      <c r="AG53" s="866"/>
      <c r="AH53" s="866"/>
      <c r="AI53" s="866"/>
      <c r="AJ53" s="866"/>
      <c r="AK53" s="880"/>
      <c r="AL53" s="880"/>
      <c r="AM53" s="880"/>
      <c r="AN53" s="866"/>
      <c r="AO53" s="866"/>
      <c r="AP53" s="866"/>
      <c r="AQ53" s="866"/>
      <c r="AR53" s="866"/>
      <c r="AS53" s="866"/>
      <c r="AT53" s="880"/>
      <c r="AU53" s="880"/>
      <c r="AV53" s="880"/>
    </row>
    <row r="54" ht="15" hidden="1" customHeight="1">
      <c r="C54" s="868" t="s">
        <v>1356</v>
      </c>
      <c r="D54" s="875"/>
      <c r="E54" s="875"/>
      <c r="F54" s="888"/>
      <c r="G54" s="875"/>
      <c r="H54" s="875"/>
      <c r="I54" s="875"/>
      <c r="J54" s="880"/>
      <c r="K54" s="880"/>
      <c r="L54" s="886"/>
      <c r="M54" s="866"/>
      <c r="N54" s="866"/>
      <c r="O54" s="866"/>
      <c r="P54" s="866"/>
      <c r="Q54" s="866"/>
      <c r="R54" s="866"/>
      <c r="S54" s="880"/>
      <c r="T54" s="880"/>
      <c r="U54" s="880"/>
      <c r="V54" s="866"/>
      <c r="W54" s="866"/>
      <c r="X54" s="866"/>
      <c r="Y54" s="866"/>
      <c r="Z54" s="866"/>
      <c r="AA54" s="866"/>
      <c r="AB54" s="880"/>
      <c r="AC54" s="880"/>
      <c r="AD54" s="880"/>
      <c r="AE54" s="866"/>
      <c r="AF54" s="866"/>
      <c r="AG54" s="866"/>
      <c r="AH54" s="866"/>
      <c r="AI54" s="866"/>
      <c r="AJ54" s="866"/>
      <c r="AK54" s="880"/>
      <c r="AL54" s="880"/>
      <c r="AM54" s="880"/>
      <c r="AN54" s="866"/>
      <c r="AO54" s="866"/>
      <c r="AP54" s="866"/>
      <c r="AQ54" s="866"/>
      <c r="AR54" s="866"/>
      <c r="AS54" s="866"/>
      <c r="AT54" s="880"/>
      <c r="AU54" s="880"/>
      <c r="AV54" s="880"/>
    </row>
    <row r="55" ht="15" hidden="1" customHeight="1">
      <c r="C55" s="865" t="s">
        <v>6</v>
      </c>
      <c r="D55" s="875"/>
      <c r="E55" s="875"/>
      <c r="F55" s="888"/>
      <c r="G55" s="875"/>
      <c r="H55" s="875"/>
      <c r="I55" s="875"/>
      <c r="J55" s="880"/>
      <c r="K55" s="880"/>
      <c r="L55" s="886"/>
      <c r="M55" s="866"/>
      <c r="N55" s="866"/>
      <c r="O55" s="866"/>
      <c r="P55" s="866"/>
      <c r="Q55" s="866"/>
      <c r="R55" s="866"/>
      <c r="S55" s="880"/>
      <c r="T55" s="880"/>
      <c r="U55" s="880"/>
      <c r="V55" s="866"/>
      <c r="W55" s="866"/>
      <c r="X55" s="866"/>
      <c r="Y55" s="866"/>
      <c r="Z55" s="866"/>
      <c r="AA55" s="866"/>
      <c r="AB55" s="880"/>
      <c r="AC55" s="880"/>
      <c r="AD55" s="880"/>
      <c r="AE55" s="866"/>
      <c r="AF55" s="866"/>
      <c r="AG55" s="866"/>
      <c r="AH55" s="866"/>
      <c r="AI55" s="866"/>
      <c r="AJ55" s="866"/>
      <c r="AK55" s="880"/>
      <c r="AL55" s="880"/>
      <c r="AM55" s="880"/>
      <c r="AN55" s="866"/>
      <c r="AO55" s="866"/>
      <c r="AP55" s="866"/>
      <c r="AQ55" s="866"/>
      <c r="AR55" s="866"/>
      <c r="AS55" s="866"/>
      <c r="AT55" s="880"/>
      <c r="AU55" s="880"/>
      <c r="AV55" s="880"/>
    </row>
    <row r="56" ht="15" hidden="1" customHeight="1">
      <c r="C56" s="865" t="s">
        <v>7</v>
      </c>
      <c r="D56" s="875"/>
      <c r="E56" s="875"/>
      <c r="F56" s="888"/>
      <c r="G56" s="875"/>
      <c r="H56" s="875"/>
      <c r="I56" s="875"/>
      <c r="J56" s="880"/>
      <c r="K56" s="880"/>
      <c r="L56" s="886"/>
      <c r="M56" s="866"/>
      <c r="N56" s="866"/>
      <c r="O56" s="866"/>
      <c r="P56" s="866"/>
      <c r="Q56" s="866"/>
      <c r="R56" s="866"/>
      <c r="S56" s="880"/>
      <c r="T56" s="880"/>
      <c r="U56" s="880"/>
      <c r="V56" s="866"/>
      <c r="W56" s="866"/>
      <c r="X56" s="866"/>
      <c r="Y56" s="866"/>
      <c r="Z56" s="866"/>
      <c r="AA56" s="866"/>
      <c r="AB56" s="880"/>
      <c r="AC56" s="880"/>
      <c r="AD56" s="880"/>
      <c r="AE56" s="866"/>
      <c r="AF56" s="866"/>
      <c r="AG56" s="866"/>
      <c r="AH56" s="866"/>
      <c r="AI56" s="866"/>
      <c r="AJ56" s="866"/>
      <c r="AK56" s="880"/>
      <c r="AL56" s="880"/>
      <c r="AM56" s="880"/>
      <c r="AN56" s="866"/>
      <c r="AO56" s="866"/>
      <c r="AP56" s="866"/>
      <c r="AQ56" s="866"/>
      <c r="AR56" s="866"/>
      <c r="AS56" s="866"/>
      <c r="AT56" s="880"/>
      <c r="AU56" s="880"/>
      <c r="AV56" s="880"/>
    </row>
    <row r="57" ht="15" hidden="1" customHeight="1">
      <c r="C57" s="865" t="s">
        <v>8</v>
      </c>
      <c r="D57" s="875"/>
      <c r="E57" s="875"/>
      <c r="F57" s="888"/>
      <c r="G57" s="875"/>
      <c r="H57" s="875"/>
      <c r="I57" s="875"/>
      <c r="J57" s="880"/>
      <c r="K57" s="880"/>
      <c r="L57" s="886"/>
      <c r="M57" s="866"/>
      <c r="N57" s="866"/>
      <c r="O57" s="866"/>
      <c r="P57" s="866"/>
      <c r="Q57" s="866"/>
      <c r="R57" s="866"/>
      <c r="S57" s="880"/>
      <c r="T57" s="880"/>
      <c r="U57" s="880"/>
      <c r="V57" s="866"/>
      <c r="W57" s="866"/>
      <c r="X57" s="866"/>
      <c r="Y57" s="866"/>
      <c r="Z57" s="866"/>
      <c r="AA57" s="866"/>
      <c r="AB57" s="880"/>
      <c r="AC57" s="880"/>
      <c r="AD57" s="880"/>
      <c r="AE57" s="866"/>
      <c r="AF57" s="866"/>
      <c r="AG57" s="866"/>
      <c r="AH57" s="866"/>
      <c r="AI57" s="866"/>
      <c r="AJ57" s="866"/>
      <c r="AK57" s="880"/>
      <c r="AL57" s="880"/>
      <c r="AM57" s="880"/>
      <c r="AN57" s="866"/>
      <c r="AO57" s="866"/>
      <c r="AP57" s="866"/>
      <c r="AQ57" s="866"/>
      <c r="AR57" s="866"/>
      <c r="AS57" s="866"/>
      <c r="AT57" s="880"/>
      <c r="AU57" s="880"/>
      <c r="AV57" s="880"/>
    </row>
    <row r="58" ht="15" hidden="1" customHeight="1">
      <c r="C58" s="865" t="s">
        <v>9</v>
      </c>
      <c r="D58" s="875"/>
      <c r="E58" s="875"/>
      <c r="F58" s="888"/>
      <c r="G58" s="875"/>
      <c r="H58" s="875"/>
      <c r="I58" s="875"/>
      <c r="J58" s="880"/>
      <c r="K58" s="880"/>
      <c r="L58" s="886"/>
      <c r="M58" s="866"/>
      <c r="N58" s="866"/>
      <c r="O58" s="866"/>
      <c r="P58" s="866"/>
      <c r="Q58" s="866"/>
      <c r="R58" s="866"/>
      <c r="S58" s="880"/>
      <c r="T58" s="880"/>
      <c r="U58" s="880"/>
      <c r="V58" s="866"/>
      <c r="W58" s="866"/>
      <c r="X58" s="866"/>
      <c r="Y58" s="866"/>
      <c r="Z58" s="866"/>
      <c r="AA58" s="866"/>
      <c r="AB58" s="880"/>
      <c r="AC58" s="880"/>
      <c r="AD58" s="880"/>
      <c r="AE58" s="866"/>
      <c r="AF58" s="866"/>
      <c r="AG58" s="866"/>
      <c r="AH58" s="866"/>
      <c r="AI58" s="866"/>
      <c r="AJ58" s="866"/>
      <c r="AK58" s="880"/>
      <c r="AL58" s="880"/>
      <c r="AM58" s="880"/>
      <c r="AN58" s="866"/>
      <c r="AO58" s="866"/>
      <c r="AP58" s="866"/>
      <c r="AQ58" s="866"/>
      <c r="AR58" s="866"/>
      <c r="AS58" s="866"/>
      <c r="AT58" s="880"/>
      <c r="AU58" s="880"/>
      <c r="AV58" s="880"/>
    </row>
    <row r="59">
      <c r="C59" s="863" t="s">
        <v>1361</v>
      </c>
      <c r="D59" s="874">
        <f>D63+D64</f>
        <v>90.496000000000009</v>
      </c>
      <c r="E59" s="874"/>
      <c r="F59" s="887">
        <f>F63+F64</f>
        <v>252.04147055999999</v>
      </c>
      <c r="G59" s="874">
        <f>G63+G64</f>
        <v>175.96300000000002</v>
      </c>
      <c r="H59" s="874"/>
      <c r="I59" s="874">
        <f>I63+I64</f>
        <v>481.85411999999997</v>
      </c>
      <c r="J59" s="879">
        <f>J63+J64</f>
        <v>266.459</v>
      </c>
      <c r="K59" s="879">
        <f>K63+K64</f>
        <v>0</v>
      </c>
      <c r="L59" s="885">
        <f>L63+L64</f>
        <v>733.89559055999996</v>
      </c>
      <c r="M59" s="864">
        <f>M63+M64</f>
        <v>90.496000000000009</v>
      </c>
      <c r="N59" s="864"/>
      <c r="O59" s="864">
        <f>O63+O64</f>
        <v>301.29673774000003</v>
      </c>
      <c r="P59" s="864">
        <f>P63+P64</f>
        <v>175.96300000000002</v>
      </c>
      <c r="Q59" s="864"/>
      <c r="R59" s="864">
        <f>R63+R64</f>
        <v>576.15445114240003</v>
      </c>
      <c r="S59" s="879">
        <f>S63+S64</f>
        <v>266.459</v>
      </c>
      <c r="T59" s="879">
        <f>T63+T64</f>
        <v>0</v>
      </c>
      <c r="U59" s="879">
        <f>U63+U64</f>
        <v>877.45118888240006</v>
      </c>
      <c r="V59" s="864">
        <v>90.496000000000009</v>
      </c>
      <c r="W59" s="864"/>
      <c r="X59" s="864">
        <f>X63+X64</f>
        <v>319.37454200440004</v>
      </c>
      <c r="Y59" s="864">
        <v>175.96300000000002</v>
      </c>
      <c r="Z59" s="864"/>
      <c r="AA59" s="864">
        <f>AA63+AA64</f>
        <v>604.96217369952012</v>
      </c>
      <c r="AB59" s="879">
        <f>AB63+AB64</f>
        <v>266.459</v>
      </c>
      <c r="AC59" s="879">
        <f>AC63+AC64</f>
        <v>0</v>
      </c>
      <c r="AD59" s="879">
        <f>AD63+AD64</f>
        <v>924.33671570392016</v>
      </c>
      <c r="AE59" s="864">
        <v>90.496000000000009</v>
      </c>
      <c r="AF59" s="864"/>
      <c r="AG59" s="864">
        <f>AG63+AG64</f>
        <v>335.34326910462005</v>
      </c>
      <c r="AH59" s="864">
        <v>175.96300000000002</v>
      </c>
      <c r="AI59" s="864"/>
      <c r="AJ59" s="864">
        <f>AJ63+AJ64</f>
        <v>635.21028238449617</v>
      </c>
      <c r="AK59" s="879">
        <f>AK63+AK64</f>
        <v>266.459</v>
      </c>
      <c r="AL59" s="879">
        <f>AL63+AL64</f>
        <v>0</v>
      </c>
      <c r="AM59" s="879">
        <f>AM63+AM64</f>
        <v>970.5535514891161</v>
      </c>
      <c r="AN59" s="864">
        <v>90.496000000000009</v>
      </c>
      <c r="AO59" s="864"/>
      <c r="AP59" s="864">
        <f>AP63+AP64</f>
        <v>352.11043255985106</v>
      </c>
      <c r="AQ59" s="864">
        <v>175.96300000000002</v>
      </c>
      <c r="AR59" s="864"/>
      <c r="AS59" s="864">
        <f>AS63+AS64</f>
        <v>666.97079650372098</v>
      </c>
      <c r="AT59" s="879">
        <f>AT63+AT64</f>
        <v>266.459</v>
      </c>
      <c r="AU59" s="879">
        <f>AU63+AU64</f>
        <v>0</v>
      </c>
      <c r="AV59" s="879">
        <f>AV63+AV64</f>
        <v>1019.0812290635721</v>
      </c>
    </row>
    <row r="60">
      <c r="C60" s="865" t="s">
        <v>1354</v>
      </c>
      <c r="D60" s="875"/>
      <c r="E60" s="875"/>
      <c r="F60" s="888"/>
      <c r="G60" s="875"/>
      <c r="H60" s="875"/>
      <c r="I60" s="875"/>
      <c r="J60" s="880"/>
      <c r="K60" s="880"/>
      <c r="L60" s="886"/>
      <c r="M60" s="866"/>
      <c r="N60" s="866"/>
      <c r="O60" s="866"/>
      <c r="P60" s="866"/>
      <c r="Q60" s="866"/>
      <c r="R60" s="866"/>
      <c r="S60" s="880"/>
      <c r="T60" s="880"/>
      <c r="U60" s="880"/>
      <c r="V60" s="866"/>
      <c r="W60" s="866"/>
      <c r="X60" s="866"/>
      <c r="Y60" s="866"/>
      <c r="Z60" s="866"/>
      <c r="AA60" s="866"/>
      <c r="AB60" s="880"/>
      <c r="AC60" s="880"/>
      <c r="AD60" s="880"/>
      <c r="AE60" s="866"/>
      <c r="AF60" s="866"/>
      <c r="AG60" s="866"/>
      <c r="AH60" s="866"/>
      <c r="AI60" s="866"/>
      <c r="AJ60" s="866"/>
      <c r="AK60" s="880"/>
      <c r="AL60" s="880"/>
      <c r="AM60" s="880"/>
      <c r="AN60" s="866"/>
      <c r="AO60" s="866"/>
      <c r="AP60" s="866"/>
      <c r="AQ60" s="866"/>
      <c r="AR60" s="866"/>
      <c r="AS60" s="866"/>
      <c r="AT60" s="880"/>
      <c r="AU60" s="880"/>
      <c r="AV60" s="880"/>
    </row>
    <row r="61">
      <c r="C61" s="865" t="s">
        <v>6</v>
      </c>
      <c r="D61" s="875"/>
      <c r="E61" s="875"/>
      <c r="F61" s="888"/>
      <c r="G61" s="875"/>
      <c r="H61" s="875"/>
      <c r="I61" s="875"/>
      <c r="J61" s="880"/>
      <c r="K61" s="880"/>
      <c r="L61" s="886"/>
      <c r="M61" s="866"/>
      <c r="N61" s="866"/>
      <c r="O61" s="866"/>
      <c r="P61" s="866"/>
      <c r="Q61" s="866"/>
      <c r="R61" s="866"/>
      <c r="S61" s="880"/>
      <c r="T61" s="880"/>
      <c r="U61" s="880"/>
      <c r="V61" s="866"/>
      <c r="W61" s="866"/>
      <c r="X61" s="866"/>
      <c r="Y61" s="866"/>
      <c r="Z61" s="866"/>
      <c r="AA61" s="866"/>
      <c r="AB61" s="880"/>
      <c r="AC61" s="880"/>
      <c r="AD61" s="880"/>
      <c r="AE61" s="866"/>
      <c r="AF61" s="866"/>
      <c r="AG61" s="866"/>
      <c r="AH61" s="866"/>
      <c r="AI61" s="866"/>
      <c r="AJ61" s="866"/>
      <c r="AK61" s="880"/>
      <c r="AL61" s="880"/>
      <c r="AM61" s="880"/>
      <c r="AN61" s="866"/>
      <c r="AO61" s="866"/>
      <c r="AP61" s="866"/>
      <c r="AQ61" s="866"/>
      <c r="AR61" s="866"/>
      <c r="AS61" s="866"/>
      <c r="AT61" s="880"/>
      <c r="AU61" s="880"/>
      <c r="AV61" s="880"/>
    </row>
    <row r="62">
      <c r="C62" s="865" t="s">
        <v>7</v>
      </c>
      <c r="D62" s="875"/>
      <c r="E62" s="875"/>
      <c r="F62" s="888"/>
      <c r="G62" s="875"/>
      <c r="H62" s="875"/>
      <c r="I62" s="875"/>
      <c r="J62" s="880"/>
      <c r="K62" s="880"/>
      <c r="L62" s="886"/>
      <c r="M62" s="866"/>
      <c r="N62" s="866"/>
      <c r="O62" s="866"/>
      <c r="P62" s="866"/>
      <c r="Q62" s="866"/>
      <c r="R62" s="866"/>
      <c r="S62" s="880"/>
      <c r="T62" s="880"/>
      <c r="U62" s="880"/>
      <c r="V62" s="866"/>
      <c r="W62" s="866"/>
      <c r="X62" s="866"/>
      <c r="Y62" s="866"/>
      <c r="Z62" s="866"/>
      <c r="AA62" s="866"/>
      <c r="AB62" s="880"/>
      <c r="AC62" s="880"/>
      <c r="AD62" s="880"/>
      <c r="AE62" s="866"/>
      <c r="AF62" s="866"/>
      <c r="AG62" s="866"/>
      <c r="AH62" s="866"/>
      <c r="AI62" s="866"/>
      <c r="AJ62" s="866"/>
      <c r="AK62" s="880"/>
      <c r="AL62" s="880"/>
      <c r="AM62" s="880"/>
      <c r="AN62" s="866"/>
      <c r="AO62" s="866"/>
      <c r="AP62" s="866"/>
      <c r="AQ62" s="866"/>
      <c r="AR62" s="866"/>
      <c r="AS62" s="866"/>
      <c r="AT62" s="880"/>
      <c r="AU62" s="880"/>
      <c r="AV62" s="880"/>
    </row>
    <row r="63">
      <c r="C63" s="865" t="s">
        <v>8</v>
      </c>
      <c r="D63" s="875">
        <v>42.262</v>
      </c>
      <c r="E63" s="875">
        <v>2277.0599999999999</v>
      </c>
      <c r="F63" s="888">
        <f>D63*E63/1000</f>
        <v>96.233109719999987</v>
      </c>
      <c r="G63" s="875">
        <v>119.30500000000001</v>
      </c>
      <c r="H63" s="875">
        <f>I63/G63*1000</f>
        <v>2402.8109467331628</v>
      </c>
      <c r="I63" s="875">
        <v>286.66735999999997</v>
      </c>
      <c r="J63" s="880">
        <f>D63+G63</f>
        <v>161.56700000000001</v>
      </c>
      <c r="K63" s="880"/>
      <c r="L63" s="886">
        <f>F63+I63</f>
        <v>382.90046971999993</v>
      </c>
      <c r="M63" s="866">
        <v>42.262</v>
      </c>
      <c r="N63" s="866">
        <v>2722.0599999999999</v>
      </c>
      <c r="O63" s="866">
        <f>M63*N63/1000</f>
        <v>115.03969972</v>
      </c>
      <c r="P63" s="866">
        <v>119.30500000000001</v>
      </c>
      <c r="Q63" s="866">
        <f>N63*1.06</f>
        <v>2885.3836000000001</v>
      </c>
      <c r="R63" s="866">
        <f>P63*Q63/1000</f>
        <v>344.24069039800003</v>
      </c>
      <c r="S63" s="880">
        <f>M63+P63</f>
        <v>161.56700000000001</v>
      </c>
      <c r="T63" s="880"/>
      <c r="U63" s="880">
        <f>O63+R63</f>
        <v>459.28039011800001</v>
      </c>
      <c r="V63" s="866">
        <v>42.262</v>
      </c>
      <c r="W63" s="866">
        <v>2885.3836000000001</v>
      </c>
      <c r="X63" s="866">
        <f>V63*W63/1000</f>
        <v>121.9420817032</v>
      </c>
      <c r="Y63" s="866">
        <v>119.30500000000001</v>
      </c>
      <c r="Z63" s="866">
        <f>W63*1.05</f>
        <v>3029.6527800000003</v>
      </c>
      <c r="AA63" s="866">
        <f>Y63*Z63/1000</f>
        <v>361.45272491790007</v>
      </c>
      <c r="AB63" s="880">
        <f>V63+Y63</f>
        <v>161.56700000000001</v>
      </c>
      <c r="AC63" s="880"/>
      <c r="AD63" s="880">
        <f>X63+AA63</f>
        <v>483.39480662110009</v>
      </c>
      <c r="AE63" s="866">
        <v>42.262</v>
      </c>
      <c r="AF63" s="866">
        <v>3029.6527800000003</v>
      </c>
      <c r="AG63" s="866">
        <f>AE63*AF63/1000</f>
        <v>128.03918578836002</v>
      </c>
      <c r="AH63" s="866">
        <v>119.30500000000001</v>
      </c>
      <c r="AI63" s="866">
        <f>AF63*1.05</f>
        <v>3181.1354190000006</v>
      </c>
      <c r="AJ63" s="866">
        <f>AH63*AI63/1000</f>
        <v>379.52536116379508</v>
      </c>
      <c r="AK63" s="880">
        <f>AE63+AH63</f>
        <v>161.56700000000001</v>
      </c>
      <c r="AL63" s="880"/>
      <c r="AM63" s="880">
        <f>AG63+AJ63</f>
        <v>507.56454695215507</v>
      </c>
      <c r="AN63" s="866">
        <v>42.262</v>
      </c>
      <c r="AO63" s="866">
        <v>3181.1354190000006</v>
      </c>
      <c r="AP63" s="866">
        <f>AN63*AO63/1000</f>
        <v>134.44114507777803</v>
      </c>
      <c r="AQ63" s="866">
        <v>119.30500000000001</v>
      </c>
      <c r="AR63" s="866">
        <f>AO63*1.05</f>
        <v>3340.1921899500007</v>
      </c>
      <c r="AS63" s="866">
        <f>AQ63*AR63/1000</f>
        <v>398.5016292219849</v>
      </c>
      <c r="AT63" s="880">
        <f>AN63+AQ63</f>
        <v>161.56700000000001</v>
      </c>
      <c r="AU63" s="880"/>
      <c r="AV63" s="880">
        <f>AP63+AS63</f>
        <v>532.94277429976296</v>
      </c>
    </row>
    <row r="64">
      <c r="C64" s="865" t="s">
        <v>9</v>
      </c>
      <c r="D64" s="875">
        <v>48.234000000000002</v>
      </c>
      <c r="E64" s="875">
        <v>3230.2600000000002</v>
      </c>
      <c r="F64" s="888">
        <f>D64*E64/1000</f>
        <v>155.80836084000001</v>
      </c>
      <c r="G64" s="875">
        <v>56.658000000000001</v>
      </c>
      <c r="H64" s="875">
        <f>I64/G64*1000</f>
        <v>3444.9991175120899</v>
      </c>
      <c r="I64" s="875">
        <v>195.18675999999999</v>
      </c>
      <c r="J64" s="880">
        <f>D64+G64</f>
        <v>104.892</v>
      </c>
      <c r="K64" s="880"/>
      <c r="L64" s="886">
        <f>F64+I64</f>
        <v>350.99512084000003</v>
      </c>
      <c r="M64" s="866">
        <v>48.234000000000002</v>
      </c>
      <c r="N64" s="866">
        <v>3861.5300000000002</v>
      </c>
      <c r="O64" s="866">
        <f>M64*N64/1000</f>
        <v>186.25703802000001</v>
      </c>
      <c r="P64" s="866">
        <v>56.658000000000001</v>
      </c>
      <c r="Q64" s="866">
        <f>N64*1.06</f>
        <v>4093.2218000000003</v>
      </c>
      <c r="R64" s="866">
        <f>P64*Q64/1000</f>
        <v>231.91376074440004</v>
      </c>
      <c r="S64" s="880">
        <f>M64+P64</f>
        <v>104.892</v>
      </c>
      <c r="T64" s="880"/>
      <c r="U64" s="880">
        <f>O64+R64</f>
        <v>418.17079876440005</v>
      </c>
      <c r="V64" s="866">
        <v>48.234000000000002</v>
      </c>
      <c r="W64" s="866">
        <v>4093.2218000000003</v>
      </c>
      <c r="X64" s="866">
        <f>V64*W64/1000</f>
        <v>197.43246030120002</v>
      </c>
      <c r="Y64" s="866">
        <v>56.658000000000001</v>
      </c>
      <c r="Z64" s="866">
        <f>W64*1.05</f>
        <v>4297.8828900000008</v>
      </c>
      <c r="AA64" s="866">
        <f>Y64*Z64/1000</f>
        <v>243.50944878162005</v>
      </c>
      <c r="AB64" s="880">
        <f>V64+Y64</f>
        <v>104.892</v>
      </c>
      <c r="AC64" s="880"/>
      <c r="AD64" s="880">
        <f>X64+AA64</f>
        <v>440.94190908282008</v>
      </c>
      <c r="AE64" s="866">
        <v>48.234000000000002</v>
      </c>
      <c r="AF64" s="866">
        <v>4297.8828900000008</v>
      </c>
      <c r="AG64" s="866">
        <f>AE64*AF64/1000</f>
        <v>207.30408331626003</v>
      </c>
      <c r="AH64" s="866">
        <v>56.658000000000001</v>
      </c>
      <c r="AI64" s="866">
        <f>AF64*1.05</f>
        <v>4512.7770345000008</v>
      </c>
      <c r="AJ64" s="866">
        <f>AH64*AI64/1000</f>
        <v>255.68492122070103</v>
      </c>
      <c r="AK64" s="880">
        <f>AE64+AH64</f>
        <v>104.892</v>
      </c>
      <c r="AL64" s="880"/>
      <c r="AM64" s="880">
        <f>AG64+AJ64</f>
        <v>462.98900453696103</v>
      </c>
      <c r="AN64" s="866">
        <v>48.234000000000002</v>
      </c>
      <c r="AO64" s="866">
        <v>4512.7770345000008</v>
      </c>
      <c r="AP64" s="866">
        <f>AN64*AO64/1000</f>
        <v>217.66928748207303</v>
      </c>
      <c r="AQ64" s="866">
        <v>56.658000000000001</v>
      </c>
      <c r="AR64" s="866">
        <f>AO64*1.05</f>
        <v>4738.4158862250015</v>
      </c>
      <c r="AS64" s="866">
        <f>AQ64*AR64/1000</f>
        <v>268.46916728173613</v>
      </c>
      <c r="AT64" s="880">
        <f>AN64+AQ64</f>
        <v>104.892</v>
      </c>
      <c r="AU64" s="880"/>
      <c r="AV64" s="880">
        <f>AP64+AS64</f>
        <v>486.13845476380914</v>
      </c>
    </row>
    <row r="65" ht="15" hidden="1" customHeight="1">
      <c r="C65" s="867" t="s">
        <v>1355</v>
      </c>
      <c r="D65" s="875"/>
      <c r="E65" s="875"/>
      <c r="F65" s="888"/>
      <c r="G65" s="875"/>
      <c r="H65" s="875"/>
      <c r="I65" s="875"/>
      <c r="J65" s="880"/>
      <c r="K65" s="880"/>
      <c r="L65" s="886"/>
      <c r="M65" s="866"/>
      <c r="N65" s="866"/>
      <c r="O65" s="866"/>
      <c r="P65" s="866"/>
      <c r="Q65" s="866"/>
      <c r="R65" s="866"/>
      <c r="S65" s="880"/>
      <c r="T65" s="880"/>
      <c r="U65" s="880"/>
      <c r="V65" s="866"/>
      <c r="W65" s="866"/>
      <c r="X65" s="866"/>
      <c r="Y65" s="866"/>
      <c r="Z65" s="866"/>
      <c r="AA65" s="866"/>
      <c r="AB65" s="880"/>
      <c r="AC65" s="880"/>
      <c r="AD65" s="880"/>
      <c r="AE65" s="866"/>
      <c r="AF65" s="866"/>
      <c r="AG65" s="866"/>
      <c r="AH65" s="866"/>
      <c r="AI65" s="866"/>
      <c r="AJ65" s="866"/>
      <c r="AK65" s="880"/>
      <c r="AL65" s="880"/>
      <c r="AM65" s="880"/>
      <c r="AN65" s="866"/>
      <c r="AO65" s="866"/>
      <c r="AP65" s="866"/>
      <c r="AQ65" s="866"/>
      <c r="AR65" s="866"/>
      <c r="AS65" s="866"/>
      <c r="AT65" s="880"/>
      <c r="AU65" s="880"/>
      <c r="AV65" s="880"/>
    </row>
    <row r="66" ht="15" hidden="1" customHeight="1">
      <c r="C66" s="867" t="s">
        <v>1255</v>
      </c>
      <c r="D66" s="875"/>
      <c r="E66" s="875"/>
      <c r="F66" s="888"/>
      <c r="G66" s="875"/>
      <c r="H66" s="875"/>
      <c r="I66" s="875"/>
      <c r="J66" s="880"/>
      <c r="K66" s="880"/>
      <c r="L66" s="886"/>
      <c r="M66" s="866"/>
      <c r="N66" s="866"/>
      <c r="O66" s="866"/>
      <c r="P66" s="866"/>
      <c r="Q66" s="866"/>
      <c r="R66" s="866"/>
      <c r="S66" s="880"/>
      <c r="T66" s="880"/>
      <c r="U66" s="880"/>
      <c r="V66" s="866"/>
      <c r="W66" s="866"/>
      <c r="X66" s="866"/>
      <c r="Y66" s="866"/>
      <c r="Z66" s="866"/>
      <c r="AA66" s="866"/>
      <c r="AB66" s="880"/>
      <c r="AC66" s="880"/>
      <c r="AD66" s="880"/>
      <c r="AE66" s="866"/>
      <c r="AF66" s="866"/>
      <c r="AG66" s="866"/>
      <c r="AH66" s="866"/>
      <c r="AI66" s="866"/>
      <c r="AJ66" s="866"/>
      <c r="AK66" s="880"/>
      <c r="AL66" s="880"/>
      <c r="AM66" s="880"/>
      <c r="AN66" s="866"/>
      <c r="AO66" s="866"/>
      <c r="AP66" s="866"/>
      <c r="AQ66" s="866"/>
      <c r="AR66" s="866"/>
      <c r="AS66" s="866"/>
      <c r="AT66" s="880"/>
      <c r="AU66" s="880"/>
      <c r="AV66" s="880"/>
    </row>
    <row r="67" ht="15" hidden="1" customHeight="1">
      <c r="C67" s="865" t="s">
        <v>6</v>
      </c>
      <c r="D67" s="875"/>
      <c r="E67" s="875"/>
      <c r="F67" s="888"/>
      <c r="G67" s="875"/>
      <c r="H67" s="875"/>
      <c r="I67" s="875"/>
      <c r="J67" s="880"/>
      <c r="K67" s="880"/>
      <c r="L67" s="886"/>
      <c r="M67" s="866"/>
      <c r="N67" s="866"/>
      <c r="O67" s="866"/>
      <c r="P67" s="866"/>
      <c r="Q67" s="866"/>
      <c r="R67" s="866"/>
      <c r="S67" s="880"/>
      <c r="T67" s="880"/>
      <c r="U67" s="880"/>
      <c r="V67" s="866"/>
      <c r="W67" s="866"/>
      <c r="X67" s="866"/>
      <c r="Y67" s="866"/>
      <c r="Z67" s="866"/>
      <c r="AA67" s="866"/>
      <c r="AB67" s="880"/>
      <c r="AC67" s="880"/>
      <c r="AD67" s="880"/>
      <c r="AE67" s="866"/>
      <c r="AF67" s="866"/>
      <c r="AG67" s="866"/>
      <c r="AH67" s="866"/>
      <c r="AI67" s="866"/>
      <c r="AJ67" s="866"/>
      <c r="AK67" s="880"/>
      <c r="AL67" s="880"/>
      <c r="AM67" s="880"/>
      <c r="AN67" s="866"/>
      <c r="AO67" s="866"/>
      <c r="AP67" s="866"/>
      <c r="AQ67" s="866"/>
      <c r="AR67" s="866"/>
      <c r="AS67" s="866"/>
      <c r="AT67" s="880"/>
      <c r="AU67" s="880"/>
      <c r="AV67" s="880"/>
    </row>
    <row r="68" ht="15" hidden="1" customHeight="1">
      <c r="C68" s="865" t="s">
        <v>7</v>
      </c>
      <c r="D68" s="875"/>
      <c r="E68" s="875"/>
      <c r="F68" s="888"/>
      <c r="G68" s="875"/>
      <c r="H68" s="875"/>
      <c r="I68" s="875"/>
      <c r="J68" s="880"/>
      <c r="K68" s="880"/>
      <c r="L68" s="886"/>
      <c r="M68" s="866"/>
      <c r="N68" s="866"/>
      <c r="O68" s="866"/>
      <c r="P68" s="866"/>
      <c r="Q68" s="866"/>
      <c r="R68" s="866"/>
      <c r="S68" s="880"/>
      <c r="T68" s="880"/>
      <c r="U68" s="880"/>
      <c r="V68" s="866"/>
      <c r="W68" s="866"/>
      <c r="X68" s="866"/>
      <c r="Y68" s="866"/>
      <c r="Z68" s="866"/>
      <c r="AA68" s="866"/>
      <c r="AB68" s="880"/>
      <c r="AC68" s="880"/>
      <c r="AD68" s="880"/>
      <c r="AE68" s="866"/>
      <c r="AF68" s="866"/>
      <c r="AG68" s="866"/>
      <c r="AH68" s="866"/>
      <c r="AI68" s="866"/>
      <c r="AJ68" s="866"/>
      <c r="AK68" s="880"/>
      <c r="AL68" s="880"/>
      <c r="AM68" s="880"/>
      <c r="AN68" s="866"/>
      <c r="AO68" s="866"/>
      <c r="AP68" s="866"/>
      <c r="AQ68" s="866"/>
      <c r="AR68" s="866"/>
      <c r="AS68" s="866"/>
      <c r="AT68" s="880"/>
      <c r="AU68" s="880"/>
      <c r="AV68" s="880"/>
    </row>
    <row r="69" ht="15" hidden="1" customHeight="1">
      <c r="C69" s="865" t="s">
        <v>8</v>
      </c>
      <c r="D69" s="875"/>
      <c r="E69" s="875"/>
      <c r="F69" s="888"/>
      <c r="G69" s="875"/>
      <c r="H69" s="875"/>
      <c r="I69" s="875"/>
      <c r="J69" s="880"/>
      <c r="K69" s="880"/>
      <c r="L69" s="886"/>
      <c r="M69" s="866"/>
      <c r="N69" s="866"/>
      <c r="O69" s="866"/>
      <c r="P69" s="866"/>
      <c r="Q69" s="866"/>
      <c r="R69" s="866"/>
      <c r="S69" s="880"/>
      <c r="T69" s="880"/>
      <c r="U69" s="880"/>
      <c r="V69" s="866"/>
      <c r="W69" s="866"/>
      <c r="X69" s="866"/>
      <c r="Y69" s="866"/>
      <c r="Z69" s="866"/>
      <c r="AA69" s="866"/>
      <c r="AB69" s="880"/>
      <c r="AC69" s="880"/>
      <c r="AD69" s="880"/>
      <c r="AE69" s="866"/>
      <c r="AF69" s="866"/>
      <c r="AG69" s="866"/>
      <c r="AH69" s="866"/>
      <c r="AI69" s="866"/>
      <c r="AJ69" s="866"/>
      <c r="AK69" s="880"/>
      <c r="AL69" s="880"/>
      <c r="AM69" s="880"/>
      <c r="AN69" s="866"/>
      <c r="AO69" s="866"/>
      <c r="AP69" s="866"/>
      <c r="AQ69" s="866"/>
      <c r="AR69" s="866"/>
      <c r="AS69" s="866"/>
      <c r="AT69" s="880"/>
      <c r="AU69" s="880"/>
      <c r="AV69" s="880"/>
    </row>
    <row r="70" ht="15" hidden="1" customHeight="1">
      <c r="C70" s="865" t="s">
        <v>9</v>
      </c>
      <c r="D70" s="875"/>
      <c r="E70" s="875"/>
      <c r="F70" s="888"/>
      <c r="G70" s="875"/>
      <c r="H70" s="875"/>
      <c r="I70" s="875"/>
      <c r="J70" s="880"/>
      <c r="K70" s="880"/>
      <c r="L70" s="886"/>
      <c r="M70" s="866"/>
      <c r="N70" s="866"/>
      <c r="O70" s="866"/>
      <c r="P70" s="866"/>
      <c r="Q70" s="866"/>
      <c r="R70" s="866"/>
      <c r="S70" s="880"/>
      <c r="T70" s="880"/>
      <c r="U70" s="880"/>
      <c r="V70" s="866"/>
      <c r="W70" s="866"/>
      <c r="X70" s="866"/>
      <c r="Y70" s="866"/>
      <c r="Z70" s="866"/>
      <c r="AA70" s="866"/>
      <c r="AB70" s="880"/>
      <c r="AC70" s="880"/>
      <c r="AD70" s="880"/>
      <c r="AE70" s="866"/>
      <c r="AF70" s="866"/>
      <c r="AG70" s="866"/>
      <c r="AH70" s="866"/>
      <c r="AI70" s="866"/>
      <c r="AJ70" s="866"/>
      <c r="AK70" s="880"/>
      <c r="AL70" s="880"/>
      <c r="AM70" s="880"/>
      <c r="AN70" s="866"/>
      <c r="AO70" s="866"/>
      <c r="AP70" s="866"/>
      <c r="AQ70" s="866"/>
      <c r="AR70" s="866"/>
      <c r="AS70" s="866"/>
      <c r="AT70" s="880"/>
      <c r="AU70" s="880"/>
      <c r="AV70" s="880"/>
    </row>
    <row r="71" ht="15" hidden="1" customHeight="1">
      <c r="C71" s="868" t="s">
        <v>1356</v>
      </c>
      <c r="D71" s="875"/>
      <c r="E71" s="875"/>
      <c r="F71" s="888"/>
      <c r="G71" s="875"/>
      <c r="H71" s="875"/>
      <c r="I71" s="875"/>
      <c r="J71" s="880"/>
      <c r="K71" s="880"/>
      <c r="L71" s="886"/>
      <c r="M71" s="866"/>
      <c r="N71" s="866"/>
      <c r="O71" s="866"/>
      <c r="P71" s="866"/>
      <c r="Q71" s="866"/>
      <c r="R71" s="866"/>
      <c r="S71" s="880"/>
      <c r="T71" s="880"/>
      <c r="U71" s="880"/>
      <c r="V71" s="866"/>
      <c r="W71" s="866"/>
      <c r="X71" s="866"/>
      <c r="Y71" s="866"/>
      <c r="Z71" s="866"/>
      <c r="AA71" s="866"/>
      <c r="AB71" s="880"/>
      <c r="AC71" s="880"/>
      <c r="AD71" s="880"/>
      <c r="AE71" s="866"/>
      <c r="AF71" s="866"/>
      <c r="AG71" s="866"/>
      <c r="AH71" s="866"/>
      <c r="AI71" s="866"/>
      <c r="AJ71" s="866"/>
      <c r="AK71" s="880"/>
      <c r="AL71" s="880"/>
      <c r="AM71" s="880"/>
      <c r="AN71" s="866"/>
      <c r="AO71" s="866"/>
      <c r="AP71" s="866"/>
      <c r="AQ71" s="866"/>
      <c r="AR71" s="866"/>
      <c r="AS71" s="866"/>
      <c r="AT71" s="880"/>
      <c r="AU71" s="880"/>
      <c r="AV71" s="880"/>
    </row>
    <row r="72" ht="15" hidden="1" customHeight="1">
      <c r="C72" s="865" t="s">
        <v>6</v>
      </c>
      <c r="D72" s="875"/>
      <c r="E72" s="875"/>
      <c r="F72" s="888"/>
      <c r="G72" s="875"/>
      <c r="H72" s="875"/>
      <c r="I72" s="875"/>
      <c r="J72" s="880"/>
      <c r="K72" s="880"/>
      <c r="L72" s="886"/>
      <c r="M72" s="866"/>
      <c r="N72" s="866"/>
      <c r="O72" s="866"/>
      <c r="P72" s="866"/>
      <c r="Q72" s="866"/>
      <c r="R72" s="866"/>
      <c r="S72" s="880"/>
      <c r="T72" s="880"/>
      <c r="U72" s="880"/>
      <c r="V72" s="866"/>
      <c r="W72" s="866"/>
      <c r="X72" s="866"/>
      <c r="Y72" s="866"/>
      <c r="Z72" s="866"/>
      <c r="AA72" s="866"/>
      <c r="AB72" s="880"/>
      <c r="AC72" s="880"/>
      <c r="AD72" s="880"/>
      <c r="AE72" s="866"/>
      <c r="AF72" s="866"/>
      <c r="AG72" s="866"/>
      <c r="AH72" s="866"/>
      <c r="AI72" s="866"/>
      <c r="AJ72" s="866"/>
      <c r="AK72" s="880"/>
      <c r="AL72" s="880"/>
      <c r="AM72" s="880"/>
      <c r="AN72" s="866"/>
      <c r="AO72" s="866"/>
      <c r="AP72" s="866"/>
      <c r="AQ72" s="866"/>
      <c r="AR72" s="866"/>
      <c r="AS72" s="866"/>
      <c r="AT72" s="880"/>
      <c r="AU72" s="880"/>
      <c r="AV72" s="880"/>
    </row>
    <row r="73" ht="15" hidden="1" customHeight="1">
      <c r="C73" s="865" t="s">
        <v>7</v>
      </c>
      <c r="D73" s="875"/>
      <c r="E73" s="875"/>
      <c r="F73" s="888"/>
      <c r="G73" s="875"/>
      <c r="H73" s="875"/>
      <c r="I73" s="875"/>
      <c r="J73" s="880"/>
      <c r="K73" s="880"/>
      <c r="L73" s="886"/>
      <c r="M73" s="866"/>
      <c r="N73" s="866"/>
      <c r="O73" s="866"/>
      <c r="P73" s="866"/>
      <c r="Q73" s="866"/>
      <c r="R73" s="866"/>
      <c r="S73" s="880"/>
      <c r="T73" s="880"/>
      <c r="U73" s="880"/>
      <c r="V73" s="866"/>
      <c r="W73" s="866"/>
      <c r="X73" s="866"/>
      <c r="Y73" s="866"/>
      <c r="Z73" s="866"/>
      <c r="AA73" s="866"/>
      <c r="AB73" s="880"/>
      <c r="AC73" s="880"/>
      <c r="AD73" s="880"/>
      <c r="AE73" s="866"/>
      <c r="AF73" s="866"/>
      <c r="AG73" s="866"/>
      <c r="AH73" s="866"/>
      <c r="AI73" s="866"/>
      <c r="AJ73" s="866"/>
      <c r="AK73" s="880"/>
      <c r="AL73" s="880"/>
      <c r="AM73" s="880"/>
      <c r="AN73" s="866"/>
      <c r="AO73" s="866"/>
      <c r="AP73" s="866"/>
      <c r="AQ73" s="866"/>
      <c r="AR73" s="866"/>
      <c r="AS73" s="866"/>
      <c r="AT73" s="880"/>
      <c r="AU73" s="880"/>
      <c r="AV73" s="880"/>
    </row>
    <row r="74" ht="15" hidden="1" customHeight="1">
      <c r="C74" s="865" t="s">
        <v>8</v>
      </c>
      <c r="D74" s="875"/>
      <c r="E74" s="875"/>
      <c r="F74" s="888"/>
      <c r="G74" s="875"/>
      <c r="H74" s="875"/>
      <c r="I74" s="875"/>
      <c r="J74" s="880"/>
      <c r="K74" s="880"/>
      <c r="L74" s="886"/>
      <c r="M74" s="866"/>
      <c r="N74" s="866"/>
      <c r="O74" s="866"/>
      <c r="P74" s="866"/>
      <c r="Q74" s="866"/>
      <c r="R74" s="866"/>
      <c r="S74" s="880"/>
      <c r="T74" s="880"/>
      <c r="U74" s="880"/>
      <c r="V74" s="866"/>
      <c r="W74" s="866"/>
      <c r="X74" s="866"/>
      <c r="Y74" s="866"/>
      <c r="Z74" s="866"/>
      <c r="AA74" s="866"/>
      <c r="AB74" s="880"/>
      <c r="AC74" s="880"/>
      <c r="AD74" s="880"/>
      <c r="AE74" s="866"/>
      <c r="AF74" s="866"/>
      <c r="AG74" s="866"/>
      <c r="AH74" s="866"/>
      <c r="AI74" s="866"/>
      <c r="AJ74" s="866"/>
      <c r="AK74" s="880"/>
      <c r="AL74" s="880"/>
      <c r="AM74" s="880"/>
      <c r="AN74" s="866"/>
      <c r="AO74" s="866"/>
      <c r="AP74" s="866"/>
      <c r="AQ74" s="866"/>
      <c r="AR74" s="866"/>
      <c r="AS74" s="866"/>
      <c r="AT74" s="880"/>
      <c r="AU74" s="880"/>
      <c r="AV74" s="880"/>
    </row>
    <row r="75" ht="15" hidden="1" customHeight="1">
      <c r="C75" s="865" t="s">
        <v>9</v>
      </c>
      <c r="D75" s="875"/>
      <c r="E75" s="875"/>
      <c r="F75" s="888"/>
      <c r="G75" s="875"/>
      <c r="H75" s="875"/>
      <c r="I75" s="875"/>
      <c r="J75" s="880"/>
      <c r="K75" s="880"/>
      <c r="L75" s="886"/>
      <c r="M75" s="866"/>
      <c r="N75" s="866"/>
      <c r="O75" s="866"/>
      <c r="P75" s="866"/>
      <c r="Q75" s="866"/>
      <c r="R75" s="866"/>
      <c r="S75" s="880"/>
      <c r="T75" s="880"/>
      <c r="U75" s="880"/>
      <c r="V75" s="866"/>
      <c r="W75" s="866"/>
      <c r="X75" s="866"/>
      <c r="Y75" s="866"/>
      <c r="Z75" s="866"/>
      <c r="AA75" s="866"/>
      <c r="AB75" s="880"/>
      <c r="AC75" s="880"/>
      <c r="AD75" s="880"/>
      <c r="AE75" s="866"/>
      <c r="AF75" s="866"/>
      <c r="AG75" s="866"/>
      <c r="AH75" s="866"/>
      <c r="AI75" s="866"/>
      <c r="AJ75" s="866"/>
      <c r="AK75" s="880"/>
      <c r="AL75" s="880"/>
      <c r="AM75" s="880"/>
      <c r="AN75" s="866"/>
      <c r="AO75" s="866"/>
      <c r="AP75" s="866"/>
      <c r="AQ75" s="866"/>
      <c r="AR75" s="866"/>
      <c r="AS75" s="866"/>
      <c r="AT75" s="880"/>
      <c r="AU75" s="880"/>
      <c r="AV75" s="880"/>
    </row>
    <row r="76">
      <c r="C76" s="863" t="s">
        <v>1362</v>
      </c>
      <c r="D76" s="874">
        <f>D80</f>
        <v>878.35199999999998</v>
      </c>
      <c r="E76" s="874"/>
      <c r="F76" s="887">
        <f>F80</f>
        <v>2000.0602051199999</v>
      </c>
      <c r="G76" s="874">
        <f>G80</f>
        <v>1164.019</v>
      </c>
      <c r="H76" s="874"/>
      <c r="I76" s="874">
        <f>I80</f>
        <v>2765.4633799999997</v>
      </c>
      <c r="J76" s="879">
        <f>J80</f>
        <v>2042.3710000000001</v>
      </c>
      <c r="K76" s="879"/>
      <c r="L76" s="885">
        <f>L80</f>
        <v>4765.5235851199996</v>
      </c>
      <c r="M76" s="864">
        <f>M80</f>
        <v>878.35199999999998</v>
      </c>
      <c r="N76" s="864"/>
      <c r="O76" s="864">
        <f>O80</f>
        <v>2390.9268451199996</v>
      </c>
      <c r="P76" s="864">
        <f>P80</f>
        <v>1164.019</v>
      </c>
      <c r="Q76" s="864"/>
      <c r="R76" s="864">
        <f>R80</f>
        <v>3358.6413326883999</v>
      </c>
      <c r="S76" s="879">
        <f>S80</f>
        <v>2042.3710000000001</v>
      </c>
      <c r="T76" s="879"/>
      <c r="U76" s="879">
        <f>U80</f>
        <v>5749.5681778083999</v>
      </c>
      <c r="V76" s="864">
        <v>878.35199999999998</v>
      </c>
      <c r="W76" s="864"/>
      <c r="X76" s="864">
        <f>X80</f>
        <v>2534.3824558271999</v>
      </c>
      <c r="Y76" s="864">
        <v>1164.019</v>
      </c>
      <c r="Z76" s="864"/>
      <c r="AA76" s="864">
        <f>AA80</f>
        <v>3526.5733993228205</v>
      </c>
      <c r="AB76" s="879">
        <f>AB80</f>
        <v>2042.3710000000001</v>
      </c>
      <c r="AC76" s="879"/>
      <c r="AD76" s="879">
        <f>AD80</f>
        <v>6060.9558551500204</v>
      </c>
      <c r="AE76" s="864">
        <v>878.35199999999998</v>
      </c>
      <c r="AF76" s="864"/>
      <c r="AG76" s="864">
        <f>AG80</f>
        <v>2661.1015786185603</v>
      </c>
      <c r="AH76" s="864">
        <v>1164.019</v>
      </c>
      <c r="AI76" s="864"/>
      <c r="AJ76" s="864">
        <f>AJ80</f>
        <v>3702.9020692889617</v>
      </c>
      <c r="AK76" s="879">
        <f>AK80</f>
        <v>2042.3710000000001</v>
      </c>
      <c r="AL76" s="879"/>
      <c r="AM76" s="879">
        <f>AM80</f>
        <v>6364.0036479075225</v>
      </c>
      <c r="AN76" s="864">
        <v>878.35199999999998</v>
      </c>
      <c r="AO76" s="864"/>
      <c r="AP76" s="864">
        <f>AP80</f>
        <v>2794.1566575494885</v>
      </c>
      <c r="AQ76" s="864">
        <v>1164.019</v>
      </c>
      <c r="AR76" s="864"/>
      <c r="AS76" s="864">
        <f>AS80</f>
        <v>3888.04717275341</v>
      </c>
      <c r="AT76" s="879">
        <f>AT80</f>
        <v>2042.3710000000001</v>
      </c>
      <c r="AU76" s="879"/>
      <c r="AV76" s="879">
        <f>AV80</f>
        <v>6682.2038303028985</v>
      </c>
    </row>
    <row r="77">
      <c r="C77" s="865" t="s">
        <v>1354</v>
      </c>
      <c r="D77" s="875"/>
      <c r="E77" s="875"/>
      <c r="F77" s="888"/>
      <c r="G77" s="875"/>
      <c r="H77" s="875"/>
      <c r="I77" s="875"/>
      <c r="J77" s="880"/>
      <c r="K77" s="880"/>
      <c r="L77" s="886"/>
      <c r="M77" s="866"/>
      <c r="N77" s="866"/>
      <c r="O77" s="866"/>
      <c r="P77" s="866"/>
      <c r="Q77" s="866"/>
      <c r="R77" s="866"/>
      <c r="S77" s="880"/>
      <c r="T77" s="880"/>
      <c r="U77" s="880"/>
      <c r="V77" s="866"/>
      <c r="W77" s="866"/>
      <c r="X77" s="866"/>
      <c r="Y77" s="866"/>
      <c r="Z77" s="866"/>
      <c r="AA77" s="866"/>
      <c r="AB77" s="880"/>
      <c r="AC77" s="880"/>
      <c r="AD77" s="880"/>
      <c r="AE77" s="866"/>
      <c r="AF77" s="866"/>
      <c r="AG77" s="866"/>
      <c r="AH77" s="866"/>
      <c r="AI77" s="866"/>
      <c r="AJ77" s="866"/>
      <c r="AK77" s="880"/>
      <c r="AL77" s="880"/>
      <c r="AM77" s="880"/>
      <c r="AN77" s="866"/>
      <c r="AO77" s="866"/>
      <c r="AP77" s="866"/>
      <c r="AQ77" s="866"/>
      <c r="AR77" s="866"/>
      <c r="AS77" s="866"/>
      <c r="AT77" s="880"/>
      <c r="AU77" s="880"/>
      <c r="AV77" s="880"/>
    </row>
    <row r="78">
      <c r="C78" s="865" t="s">
        <v>6</v>
      </c>
      <c r="D78" s="875"/>
      <c r="E78" s="875"/>
      <c r="F78" s="888"/>
      <c r="G78" s="875"/>
      <c r="H78" s="875"/>
      <c r="I78" s="875"/>
      <c r="J78" s="880"/>
      <c r="K78" s="880"/>
      <c r="L78" s="886"/>
      <c r="M78" s="866"/>
      <c r="N78" s="866"/>
      <c r="O78" s="866"/>
      <c r="P78" s="866"/>
      <c r="Q78" s="866"/>
      <c r="R78" s="866"/>
      <c r="S78" s="880"/>
      <c r="T78" s="880"/>
      <c r="U78" s="880"/>
      <c r="V78" s="866"/>
      <c r="W78" s="866"/>
      <c r="X78" s="866"/>
      <c r="Y78" s="866"/>
      <c r="Z78" s="866"/>
      <c r="AA78" s="866"/>
      <c r="AB78" s="880"/>
      <c r="AC78" s="880"/>
      <c r="AD78" s="880"/>
      <c r="AE78" s="866"/>
      <c r="AF78" s="866"/>
      <c r="AG78" s="866"/>
      <c r="AH78" s="866"/>
      <c r="AI78" s="866"/>
      <c r="AJ78" s="866"/>
      <c r="AK78" s="880"/>
      <c r="AL78" s="880"/>
      <c r="AM78" s="880"/>
      <c r="AN78" s="866"/>
      <c r="AO78" s="866"/>
      <c r="AP78" s="866"/>
      <c r="AQ78" s="866"/>
      <c r="AR78" s="866"/>
      <c r="AS78" s="866"/>
      <c r="AT78" s="880"/>
      <c r="AU78" s="880"/>
      <c r="AV78" s="880"/>
    </row>
    <row r="79">
      <c r="C79" s="865" t="s">
        <v>7</v>
      </c>
      <c r="D79" s="875"/>
      <c r="E79" s="875"/>
      <c r="F79" s="888"/>
      <c r="G79" s="875"/>
      <c r="H79" s="875"/>
      <c r="I79" s="875"/>
      <c r="J79" s="880"/>
      <c r="K79" s="880"/>
      <c r="L79" s="886"/>
      <c r="M79" s="866"/>
      <c r="N79" s="866"/>
      <c r="O79" s="866"/>
      <c r="P79" s="866"/>
      <c r="Q79" s="866"/>
      <c r="R79" s="866"/>
      <c r="S79" s="880"/>
      <c r="T79" s="880"/>
      <c r="U79" s="880"/>
      <c r="V79" s="866"/>
      <c r="W79" s="866"/>
      <c r="X79" s="866"/>
      <c r="Y79" s="866"/>
      <c r="Z79" s="866"/>
      <c r="AA79" s="866"/>
      <c r="AB79" s="880"/>
      <c r="AC79" s="880"/>
      <c r="AD79" s="880"/>
      <c r="AE79" s="866"/>
      <c r="AF79" s="866"/>
      <c r="AG79" s="866"/>
      <c r="AH79" s="866"/>
      <c r="AI79" s="866"/>
      <c r="AJ79" s="866"/>
      <c r="AK79" s="880"/>
      <c r="AL79" s="880"/>
      <c r="AM79" s="880"/>
      <c r="AN79" s="866"/>
      <c r="AO79" s="866"/>
      <c r="AP79" s="866"/>
      <c r="AQ79" s="866"/>
      <c r="AR79" s="866"/>
      <c r="AS79" s="866"/>
      <c r="AT79" s="880"/>
      <c r="AU79" s="880"/>
      <c r="AV79" s="880"/>
    </row>
    <row r="80">
      <c r="C80" s="865" t="s">
        <v>8</v>
      </c>
      <c r="D80" s="875">
        <v>878.35199999999998</v>
      </c>
      <c r="E80" s="875">
        <v>2277.0599999999999</v>
      </c>
      <c r="F80" s="888">
        <f>D80*E80/1000</f>
        <v>2000.0602051199999</v>
      </c>
      <c r="G80" s="875">
        <v>1164.019</v>
      </c>
      <c r="H80" s="875">
        <f>I80/G80*1000</f>
        <v>2375.7888659893006</v>
      </c>
      <c r="I80" s="875">
        <v>2765.4633799999997</v>
      </c>
      <c r="J80" s="880">
        <f>D80+G80</f>
        <v>2042.3710000000001</v>
      </c>
      <c r="K80" s="880"/>
      <c r="L80" s="886">
        <f>F80+I80</f>
        <v>4765.5235851199996</v>
      </c>
      <c r="M80" s="866">
        <v>878.35199999999998</v>
      </c>
      <c r="N80" s="866">
        <v>2722.0599999999999</v>
      </c>
      <c r="O80" s="866">
        <f>M80*N80/1000</f>
        <v>2390.9268451199996</v>
      </c>
      <c r="P80" s="866">
        <v>1164.019</v>
      </c>
      <c r="Q80" s="866">
        <f>N80*1.06</f>
        <v>2885.3836000000001</v>
      </c>
      <c r="R80" s="866">
        <f>P80*Q80/1000</f>
        <v>3358.6413326883999</v>
      </c>
      <c r="S80" s="880">
        <f>M80+P80</f>
        <v>2042.3710000000001</v>
      </c>
      <c r="T80" s="880"/>
      <c r="U80" s="880">
        <f>O80+R80</f>
        <v>5749.5681778083999</v>
      </c>
      <c r="V80" s="866">
        <v>878.35199999999998</v>
      </c>
      <c r="W80" s="866">
        <v>2885.3836000000001</v>
      </c>
      <c r="X80" s="866">
        <f>V80*W80/1000</f>
        <v>2534.3824558271999</v>
      </c>
      <c r="Y80" s="866">
        <v>1164.019</v>
      </c>
      <c r="Z80" s="866">
        <f>W80*1.05</f>
        <v>3029.6527800000003</v>
      </c>
      <c r="AA80" s="866">
        <f>Y80*Z80/1000</f>
        <v>3526.5733993228205</v>
      </c>
      <c r="AB80" s="880">
        <f>V80+Y80</f>
        <v>2042.3710000000001</v>
      </c>
      <c r="AC80" s="880"/>
      <c r="AD80" s="880">
        <f>X80+AA80</f>
        <v>6060.9558551500204</v>
      </c>
      <c r="AE80" s="866">
        <v>878.35199999999998</v>
      </c>
      <c r="AF80" s="866">
        <v>3029.6527800000003</v>
      </c>
      <c r="AG80" s="866">
        <f>AE80*AF80/1000</f>
        <v>2661.1015786185603</v>
      </c>
      <c r="AH80" s="866">
        <v>1164.019</v>
      </c>
      <c r="AI80" s="866">
        <f>AF80*1.05</f>
        <v>3181.1354190000006</v>
      </c>
      <c r="AJ80" s="866">
        <f>AH80*AI80/1000</f>
        <v>3702.9020692889617</v>
      </c>
      <c r="AK80" s="880">
        <f>AE80+AH80</f>
        <v>2042.3710000000001</v>
      </c>
      <c r="AL80" s="880"/>
      <c r="AM80" s="880">
        <f>AG80+AJ80</f>
        <v>6364.0036479075225</v>
      </c>
      <c r="AN80" s="866">
        <v>878.35199999999998</v>
      </c>
      <c r="AO80" s="866">
        <v>3181.1354190000006</v>
      </c>
      <c r="AP80" s="866">
        <f>AN80*AO80/1000</f>
        <v>2794.1566575494885</v>
      </c>
      <c r="AQ80" s="866">
        <v>1164.019</v>
      </c>
      <c r="AR80" s="866">
        <f>AO80*1.05</f>
        <v>3340.1921899500007</v>
      </c>
      <c r="AS80" s="866">
        <f>AQ80*AR80/1000</f>
        <v>3888.04717275341</v>
      </c>
      <c r="AT80" s="880">
        <f>AN80+AQ80</f>
        <v>2042.3710000000001</v>
      </c>
      <c r="AU80" s="880"/>
      <c r="AV80" s="880">
        <f>AP80+AS80</f>
        <v>6682.2038303028985</v>
      </c>
    </row>
    <row r="81">
      <c r="C81" s="865" t="s">
        <v>9</v>
      </c>
      <c r="D81" s="875"/>
      <c r="E81" s="875"/>
      <c r="F81" s="888"/>
      <c r="G81" s="875"/>
      <c r="H81" s="875"/>
      <c r="I81" s="875"/>
      <c r="J81" s="880"/>
      <c r="K81" s="880"/>
      <c r="L81" s="886"/>
      <c r="M81" s="866"/>
      <c r="N81" s="866"/>
      <c r="O81" s="866"/>
      <c r="P81" s="866"/>
      <c r="Q81" s="866"/>
      <c r="R81" s="866"/>
      <c r="S81" s="880"/>
      <c r="T81" s="880"/>
      <c r="U81" s="880"/>
      <c r="V81" s="866"/>
      <c r="W81" s="866"/>
      <c r="X81" s="866"/>
      <c r="Y81" s="866"/>
      <c r="Z81" s="866"/>
      <c r="AA81" s="866"/>
      <c r="AB81" s="880"/>
      <c r="AC81" s="880"/>
      <c r="AD81" s="880"/>
      <c r="AE81" s="866"/>
      <c r="AF81" s="866"/>
      <c r="AG81" s="866"/>
      <c r="AH81" s="866"/>
      <c r="AI81" s="866"/>
      <c r="AJ81" s="866"/>
      <c r="AK81" s="880"/>
      <c r="AL81" s="880"/>
      <c r="AM81" s="880"/>
      <c r="AN81" s="866"/>
      <c r="AO81" s="866"/>
      <c r="AP81" s="866"/>
      <c r="AQ81" s="866"/>
      <c r="AR81" s="866"/>
      <c r="AS81" s="866"/>
      <c r="AT81" s="880"/>
      <c r="AU81" s="880"/>
      <c r="AV81" s="880"/>
    </row>
    <row r="82" ht="15" hidden="1" customHeight="1">
      <c r="C82" s="867" t="s">
        <v>1355</v>
      </c>
      <c r="D82" s="875"/>
      <c r="E82" s="875"/>
      <c r="F82" s="888"/>
      <c r="G82" s="875"/>
      <c r="H82" s="875"/>
      <c r="I82" s="875"/>
      <c r="J82" s="880"/>
      <c r="K82" s="880"/>
      <c r="L82" s="886"/>
      <c r="M82" s="866"/>
      <c r="N82" s="866"/>
      <c r="O82" s="866"/>
      <c r="P82" s="866"/>
      <c r="Q82" s="866"/>
      <c r="R82" s="866"/>
      <c r="S82" s="880"/>
      <c r="T82" s="880"/>
      <c r="U82" s="880"/>
      <c r="V82" s="866"/>
      <c r="W82" s="866"/>
      <c r="X82" s="866"/>
      <c r="Y82" s="866"/>
      <c r="Z82" s="866"/>
      <c r="AA82" s="866"/>
      <c r="AB82" s="880"/>
      <c r="AC82" s="880"/>
      <c r="AD82" s="880"/>
      <c r="AE82" s="866"/>
      <c r="AF82" s="866"/>
      <c r="AG82" s="866"/>
      <c r="AH82" s="866"/>
      <c r="AI82" s="866"/>
      <c r="AJ82" s="866"/>
      <c r="AK82" s="880"/>
      <c r="AL82" s="880"/>
      <c r="AM82" s="880"/>
      <c r="AN82" s="866"/>
      <c r="AO82" s="866"/>
      <c r="AP82" s="866"/>
      <c r="AQ82" s="866"/>
      <c r="AR82" s="866"/>
      <c r="AS82" s="866"/>
      <c r="AT82" s="880"/>
      <c r="AU82" s="880"/>
      <c r="AV82" s="880"/>
    </row>
    <row r="83" ht="15" hidden="1" customHeight="1">
      <c r="C83" s="867" t="s">
        <v>1255</v>
      </c>
      <c r="D83" s="875"/>
      <c r="E83" s="875"/>
      <c r="F83" s="888"/>
      <c r="G83" s="875"/>
      <c r="H83" s="875"/>
      <c r="I83" s="875"/>
      <c r="J83" s="880"/>
      <c r="K83" s="880"/>
      <c r="L83" s="886"/>
      <c r="M83" s="866"/>
      <c r="N83" s="866"/>
      <c r="O83" s="866"/>
      <c r="P83" s="866"/>
      <c r="Q83" s="866"/>
      <c r="R83" s="866"/>
      <c r="S83" s="880"/>
      <c r="T83" s="880"/>
      <c r="U83" s="880"/>
      <c r="V83" s="866"/>
      <c r="W83" s="866"/>
      <c r="X83" s="866"/>
      <c r="Y83" s="866"/>
      <c r="Z83" s="866"/>
      <c r="AA83" s="866"/>
      <c r="AB83" s="880"/>
      <c r="AC83" s="880"/>
      <c r="AD83" s="880"/>
      <c r="AE83" s="866"/>
      <c r="AF83" s="866"/>
      <c r="AG83" s="866"/>
      <c r="AH83" s="866"/>
      <c r="AI83" s="866"/>
      <c r="AJ83" s="866"/>
      <c r="AK83" s="880"/>
      <c r="AL83" s="880"/>
      <c r="AM83" s="880"/>
      <c r="AN83" s="866"/>
      <c r="AO83" s="866"/>
      <c r="AP83" s="866"/>
      <c r="AQ83" s="866"/>
      <c r="AR83" s="866"/>
      <c r="AS83" s="866"/>
      <c r="AT83" s="880"/>
      <c r="AU83" s="880"/>
      <c r="AV83" s="880"/>
    </row>
    <row r="84" ht="15" hidden="1" customHeight="1">
      <c r="C84" s="865" t="s">
        <v>6</v>
      </c>
      <c r="D84" s="875"/>
      <c r="E84" s="875"/>
      <c r="F84" s="888"/>
      <c r="G84" s="875"/>
      <c r="H84" s="875"/>
      <c r="I84" s="875"/>
      <c r="J84" s="880"/>
      <c r="K84" s="880"/>
      <c r="L84" s="886"/>
      <c r="M84" s="866"/>
      <c r="N84" s="866"/>
      <c r="O84" s="866"/>
      <c r="P84" s="866"/>
      <c r="Q84" s="866"/>
      <c r="R84" s="866"/>
      <c r="S84" s="880"/>
      <c r="T84" s="880"/>
      <c r="U84" s="880"/>
      <c r="V84" s="866"/>
      <c r="W84" s="866"/>
      <c r="X84" s="866"/>
      <c r="Y84" s="866"/>
      <c r="Z84" s="866"/>
      <c r="AA84" s="866"/>
      <c r="AB84" s="880"/>
      <c r="AC84" s="880"/>
      <c r="AD84" s="880"/>
      <c r="AE84" s="866"/>
      <c r="AF84" s="866"/>
      <c r="AG84" s="866"/>
      <c r="AH84" s="866"/>
      <c r="AI84" s="866"/>
      <c r="AJ84" s="866"/>
      <c r="AK84" s="880"/>
      <c r="AL84" s="880"/>
      <c r="AM84" s="880"/>
      <c r="AN84" s="866"/>
      <c r="AO84" s="866"/>
      <c r="AP84" s="866"/>
      <c r="AQ84" s="866"/>
      <c r="AR84" s="866"/>
      <c r="AS84" s="866"/>
      <c r="AT84" s="880"/>
      <c r="AU84" s="880"/>
      <c r="AV84" s="880"/>
    </row>
    <row r="85" ht="15" hidden="1" customHeight="1">
      <c r="C85" s="865" t="s">
        <v>7</v>
      </c>
      <c r="D85" s="875"/>
      <c r="E85" s="875"/>
      <c r="F85" s="888"/>
      <c r="G85" s="875"/>
      <c r="H85" s="875"/>
      <c r="I85" s="875"/>
      <c r="J85" s="880"/>
      <c r="K85" s="880"/>
      <c r="L85" s="886"/>
      <c r="M85" s="866"/>
      <c r="N85" s="866"/>
      <c r="O85" s="866"/>
      <c r="P85" s="866"/>
      <c r="Q85" s="866"/>
      <c r="R85" s="866"/>
      <c r="S85" s="880"/>
      <c r="T85" s="880"/>
      <c r="U85" s="880"/>
      <c r="V85" s="866"/>
      <c r="W85" s="866"/>
      <c r="X85" s="866"/>
      <c r="Y85" s="866"/>
      <c r="Z85" s="866"/>
      <c r="AA85" s="866"/>
      <c r="AB85" s="880"/>
      <c r="AC85" s="880"/>
      <c r="AD85" s="880"/>
      <c r="AE85" s="866"/>
      <c r="AF85" s="866"/>
      <c r="AG85" s="866"/>
      <c r="AH85" s="866"/>
      <c r="AI85" s="866"/>
      <c r="AJ85" s="866"/>
      <c r="AK85" s="880"/>
      <c r="AL85" s="880"/>
      <c r="AM85" s="880"/>
      <c r="AN85" s="866"/>
      <c r="AO85" s="866"/>
      <c r="AP85" s="866"/>
      <c r="AQ85" s="866"/>
      <c r="AR85" s="866"/>
      <c r="AS85" s="866"/>
      <c r="AT85" s="880"/>
      <c r="AU85" s="880"/>
      <c r="AV85" s="880"/>
    </row>
    <row r="86" ht="15" hidden="1" customHeight="1">
      <c r="C86" s="865" t="s">
        <v>8</v>
      </c>
      <c r="D86" s="875"/>
      <c r="E86" s="875"/>
      <c r="F86" s="888"/>
      <c r="G86" s="875"/>
      <c r="H86" s="875"/>
      <c r="I86" s="875"/>
      <c r="J86" s="880"/>
      <c r="K86" s="880"/>
      <c r="L86" s="886"/>
      <c r="M86" s="866"/>
      <c r="N86" s="866"/>
      <c r="O86" s="866"/>
      <c r="P86" s="866"/>
      <c r="Q86" s="866"/>
      <c r="R86" s="866"/>
      <c r="S86" s="880"/>
      <c r="T86" s="880"/>
      <c r="U86" s="880"/>
      <c r="V86" s="866"/>
      <c r="W86" s="866"/>
      <c r="X86" s="866"/>
      <c r="Y86" s="866"/>
      <c r="Z86" s="866"/>
      <c r="AA86" s="866"/>
      <c r="AB86" s="880"/>
      <c r="AC86" s="880"/>
      <c r="AD86" s="880"/>
      <c r="AE86" s="866"/>
      <c r="AF86" s="866"/>
      <c r="AG86" s="866"/>
      <c r="AH86" s="866"/>
      <c r="AI86" s="866"/>
      <c r="AJ86" s="866"/>
      <c r="AK86" s="880"/>
      <c r="AL86" s="880"/>
      <c r="AM86" s="880"/>
      <c r="AN86" s="866"/>
      <c r="AO86" s="866"/>
      <c r="AP86" s="866"/>
      <c r="AQ86" s="866"/>
      <c r="AR86" s="866"/>
      <c r="AS86" s="866"/>
      <c r="AT86" s="880"/>
      <c r="AU86" s="880"/>
      <c r="AV86" s="880"/>
    </row>
    <row r="87" ht="15" hidden="1" customHeight="1">
      <c r="C87" s="865" t="s">
        <v>9</v>
      </c>
      <c r="D87" s="875"/>
      <c r="E87" s="875"/>
      <c r="F87" s="888"/>
      <c r="G87" s="875"/>
      <c r="H87" s="875"/>
      <c r="I87" s="875"/>
      <c r="J87" s="880"/>
      <c r="K87" s="880"/>
      <c r="L87" s="886"/>
      <c r="M87" s="866"/>
      <c r="N87" s="866"/>
      <c r="O87" s="866"/>
      <c r="P87" s="866"/>
      <c r="Q87" s="866"/>
      <c r="R87" s="866"/>
      <c r="S87" s="880"/>
      <c r="T87" s="880"/>
      <c r="U87" s="880"/>
      <c r="V87" s="866"/>
      <c r="W87" s="866"/>
      <c r="X87" s="866"/>
      <c r="Y87" s="866"/>
      <c r="Z87" s="866"/>
      <c r="AA87" s="866"/>
      <c r="AB87" s="880"/>
      <c r="AC87" s="880"/>
      <c r="AD87" s="880"/>
      <c r="AE87" s="866"/>
      <c r="AF87" s="866"/>
      <c r="AG87" s="866"/>
      <c r="AH87" s="866"/>
      <c r="AI87" s="866"/>
      <c r="AJ87" s="866"/>
      <c r="AK87" s="880"/>
      <c r="AL87" s="880"/>
      <c r="AM87" s="880"/>
      <c r="AN87" s="866"/>
      <c r="AO87" s="866"/>
      <c r="AP87" s="866"/>
      <c r="AQ87" s="866"/>
      <c r="AR87" s="866"/>
      <c r="AS87" s="866"/>
      <c r="AT87" s="880"/>
      <c r="AU87" s="880"/>
      <c r="AV87" s="880"/>
    </row>
    <row r="88" ht="15" hidden="1" customHeight="1">
      <c r="C88" s="868" t="s">
        <v>1356</v>
      </c>
      <c r="D88" s="875"/>
      <c r="E88" s="875"/>
      <c r="F88" s="888"/>
      <c r="G88" s="875"/>
      <c r="H88" s="875"/>
      <c r="I88" s="875"/>
      <c r="J88" s="880"/>
      <c r="K88" s="880"/>
      <c r="L88" s="886"/>
      <c r="M88" s="866"/>
      <c r="N88" s="866"/>
      <c r="O88" s="866"/>
      <c r="P88" s="866"/>
      <c r="Q88" s="866"/>
      <c r="R88" s="866"/>
      <c r="S88" s="880"/>
      <c r="T88" s="880"/>
      <c r="U88" s="880"/>
      <c r="V88" s="866"/>
      <c r="W88" s="866"/>
      <c r="X88" s="866"/>
      <c r="Y88" s="866"/>
      <c r="Z88" s="866"/>
      <c r="AA88" s="866"/>
      <c r="AB88" s="880"/>
      <c r="AC88" s="880"/>
      <c r="AD88" s="880"/>
      <c r="AE88" s="866"/>
      <c r="AF88" s="866"/>
      <c r="AG88" s="866"/>
      <c r="AH88" s="866"/>
      <c r="AI88" s="866"/>
      <c r="AJ88" s="866"/>
      <c r="AK88" s="880"/>
      <c r="AL88" s="880"/>
      <c r="AM88" s="880"/>
      <c r="AN88" s="866"/>
      <c r="AO88" s="866"/>
      <c r="AP88" s="866"/>
      <c r="AQ88" s="866"/>
      <c r="AR88" s="866"/>
      <c r="AS88" s="866"/>
      <c r="AT88" s="880"/>
      <c r="AU88" s="880"/>
      <c r="AV88" s="880"/>
    </row>
    <row r="89" ht="15" hidden="1" customHeight="1">
      <c r="C89" s="865" t="s">
        <v>6</v>
      </c>
      <c r="D89" s="875"/>
      <c r="E89" s="875"/>
      <c r="F89" s="888"/>
      <c r="G89" s="875"/>
      <c r="H89" s="875"/>
      <c r="I89" s="875"/>
      <c r="J89" s="880"/>
      <c r="K89" s="880"/>
      <c r="L89" s="886"/>
      <c r="M89" s="866"/>
      <c r="N89" s="866"/>
      <c r="O89" s="866"/>
      <c r="P89" s="866"/>
      <c r="Q89" s="866"/>
      <c r="R89" s="866"/>
      <c r="S89" s="880"/>
      <c r="T89" s="880"/>
      <c r="U89" s="880"/>
      <c r="V89" s="866"/>
      <c r="W89" s="866"/>
      <c r="X89" s="866"/>
      <c r="Y89" s="866"/>
      <c r="Z89" s="866"/>
      <c r="AA89" s="866"/>
      <c r="AB89" s="880"/>
      <c r="AC89" s="880"/>
      <c r="AD89" s="880"/>
      <c r="AE89" s="866"/>
      <c r="AF89" s="866"/>
      <c r="AG89" s="866"/>
      <c r="AH89" s="866"/>
      <c r="AI89" s="866"/>
      <c r="AJ89" s="866"/>
      <c r="AK89" s="880"/>
      <c r="AL89" s="880"/>
      <c r="AM89" s="880"/>
      <c r="AN89" s="866"/>
      <c r="AO89" s="866"/>
      <c r="AP89" s="866"/>
      <c r="AQ89" s="866"/>
      <c r="AR89" s="866"/>
      <c r="AS89" s="866"/>
      <c r="AT89" s="880"/>
      <c r="AU89" s="880"/>
      <c r="AV89" s="880"/>
    </row>
    <row r="90" ht="15" hidden="1" customHeight="1">
      <c r="C90" s="865" t="s">
        <v>7</v>
      </c>
      <c r="D90" s="875"/>
      <c r="E90" s="875"/>
      <c r="F90" s="888"/>
      <c r="G90" s="875"/>
      <c r="H90" s="875"/>
      <c r="I90" s="875"/>
      <c r="J90" s="880"/>
      <c r="K90" s="880"/>
      <c r="L90" s="886"/>
      <c r="M90" s="866"/>
      <c r="N90" s="866"/>
      <c r="O90" s="866"/>
      <c r="P90" s="866"/>
      <c r="Q90" s="866"/>
      <c r="R90" s="866"/>
      <c r="S90" s="880"/>
      <c r="T90" s="880"/>
      <c r="U90" s="880"/>
      <c r="V90" s="866"/>
      <c r="W90" s="866"/>
      <c r="X90" s="866"/>
      <c r="Y90" s="866"/>
      <c r="Z90" s="866"/>
      <c r="AA90" s="866"/>
      <c r="AB90" s="880"/>
      <c r="AC90" s="880"/>
      <c r="AD90" s="880"/>
      <c r="AE90" s="866"/>
      <c r="AF90" s="866"/>
      <c r="AG90" s="866"/>
      <c r="AH90" s="866"/>
      <c r="AI90" s="866"/>
      <c r="AJ90" s="866"/>
      <c r="AK90" s="880"/>
      <c r="AL90" s="880"/>
      <c r="AM90" s="880"/>
      <c r="AN90" s="866"/>
      <c r="AO90" s="866"/>
      <c r="AP90" s="866"/>
      <c r="AQ90" s="866"/>
      <c r="AR90" s="866"/>
      <c r="AS90" s="866"/>
      <c r="AT90" s="880"/>
      <c r="AU90" s="880"/>
      <c r="AV90" s="880"/>
    </row>
    <row r="91" ht="15" hidden="1" customHeight="1">
      <c r="C91" s="865" t="s">
        <v>8</v>
      </c>
      <c r="D91" s="875"/>
      <c r="E91" s="875"/>
      <c r="F91" s="888"/>
      <c r="G91" s="875"/>
      <c r="H91" s="875"/>
      <c r="I91" s="875"/>
      <c r="J91" s="880"/>
      <c r="K91" s="880"/>
      <c r="L91" s="886"/>
      <c r="M91" s="866"/>
      <c r="N91" s="866"/>
      <c r="O91" s="866"/>
      <c r="P91" s="866"/>
      <c r="Q91" s="866"/>
      <c r="R91" s="866"/>
      <c r="S91" s="880"/>
      <c r="T91" s="880"/>
      <c r="U91" s="880"/>
      <c r="V91" s="866"/>
      <c r="W91" s="866"/>
      <c r="X91" s="866"/>
      <c r="Y91" s="866"/>
      <c r="Z91" s="866"/>
      <c r="AA91" s="866"/>
      <c r="AB91" s="880"/>
      <c r="AC91" s="880"/>
      <c r="AD91" s="880"/>
      <c r="AE91" s="866"/>
      <c r="AF91" s="866"/>
      <c r="AG91" s="866"/>
      <c r="AH91" s="866"/>
      <c r="AI91" s="866"/>
      <c r="AJ91" s="866"/>
      <c r="AK91" s="880"/>
      <c r="AL91" s="880"/>
      <c r="AM91" s="880"/>
      <c r="AN91" s="866"/>
      <c r="AO91" s="866"/>
      <c r="AP91" s="866"/>
      <c r="AQ91" s="866"/>
      <c r="AR91" s="866"/>
      <c r="AS91" s="866"/>
      <c r="AT91" s="880"/>
      <c r="AU91" s="880"/>
      <c r="AV91" s="880"/>
    </row>
    <row r="92" ht="15" hidden="1" customHeight="1">
      <c r="C92" s="865" t="s">
        <v>9</v>
      </c>
      <c r="D92" s="875"/>
      <c r="E92" s="875"/>
      <c r="F92" s="888"/>
      <c r="G92" s="875"/>
      <c r="H92" s="875"/>
      <c r="I92" s="875"/>
      <c r="J92" s="880"/>
      <c r="K92" s="880"/>
      <c r="L92" s="886"/>
      <c r="M92" s="866"/>
      <c r="N92" s="866"/>
      <c r="O92" s="866"/>
      <c r="P92" s="866"/>
      <c r="Q92" s="866"/>
      <c r="R92" s="866"/>
      <c r="S92" s="880"/>
      <c r="T92" s="880"/>
      <c r="U92" s="880"/>
      <c r="V92" s="866"/>
      <c r="W92" s="866"/>
      <c r="X92" s="866"/>
      <c r="Y92" s="866"/>
      <c r="Z92" s="866"/>
      <c r="AA92" s="866"/>
      <c r="AB92" s="880"/>
      <c r="AC92" s="880"/>
      <c r="AD92" s="880"/>
      <c r="AE92" s="866"/>
      <c r="AF92" s="866"/>
      <c r="AG92" s="866"/>
      <c r="AH92" s="866"/>
      <c r="AI92" s="866"/>
      <c r="AJ92" s="866"/>
      <c r="AK92" s="880"/>
      <c r="AL92" s="880"/>
      <c r="AM92" s="880"/>
      <c r="AN92" s="866"/>
      <c r="AO92" s="866"/>
      <c r="AP92" s="866"/>
      <c r="AQ92" s="866"/>
      <c r="AR92" s="866"/>
      <c r="AS92" s="866"/>
      <c r="AT92" s="880"/>
      <c r="AU92" s="880"/>
      <c r="AV92" s="880"/>
    </row>
    <row r="93">
      <c r="C93" s="863" t="s">
        <v>1363</v>
      </c>
      <c r="D93" s="874">
        <f>D98</f>
        <v>83.183000000000007</v>
      </c>
      <c r="E93" s="874"/>
      <c r="F93" s="887">
        <f>F98</f>
        <v>268.70271758000007</v>
      </c>
      <c r="G93" s="874">
        <f>G98</f>
        <v>89.882000000000005</v>
      </c>
      <c r="H93" s="874"/>
      <c r="I93" s="874">
        <f>I98</f>
        <v>309.73723999999999</v>
      </c>
      <c r="J93" s="879">
        <f>J98</f>
        <v>173.065</v>
      </c>
      <c r="K93" s="879"/>
      <c r="L93" s="885">
        <f>L98</f>
        <v>578.43995758000005</v>
      </c>
      <c r="M93" s="864">
        <f>M98</f>
        <v>83.183000000000007</v>
      </c>
      <c r="N93" s="864"/>
      <c r="O93" s="864">
        <f>O98</f>
        <v>321.21364999000008</v>
      </c>
      <c r="P93" s="864">
        <f>P98</f>
        <v>89.882000000000005</v>
      </c>
      <c r="Q93" s="864"/>
      <c r="R93" s="864">
        <f>R98</f>
        <v>367.90696182760001</v>
      </c>
      <c r="S93" s="879">
        <f>S98</f>
        <v>173.065</v>
      </c>
      <c r="T93" s="879"/>
      <c r="U93" s="879">
        <f>U98</f>
        <v>689.12061181760009</v>
      </c>
      <c r="V93" s="864">
        <v>83.183000000000007</v>
      </c>
      <c r="W93" s="864"/>
      <c r="X93" s="864">
        <f>X98</f>
        <v>340.48646898940007</v>
      </c>
      <c r="Y93" s="864">
        <v>89.882000000000005</v>
      </c>
      <c r="Z93" s="864"/>
      <c r="AA93" s="864">
        <f>AA98</f>
        <v>386.30230991898009</v>
      </c>
      <c r="AB93" s="879">
        <f>AB98</f>
        <v>173.065</v>
      </c>
      <c r="AC93" s="879"/>
      <c r="AD93" s="879">
        <f>AD98</f>
        <v>726.78877890838021</v>
      </c>
      <c r="AE93" s="864">
        <v>83.183000000000007</v>
      </c>
      <c r="AF93" s="864"/>
      <c r="AG93" s="864">
        <f>AG98</f>
        <v>357.51079243887011</v>
      </c>
      <c r="AH93" s="864">
        <v>89.882000000000005</v>
      </c>
      <c r="AI93" s="864"/>
      <c r="AJ93" s="864">
        <f>AJ98</f>
        <v>405.61742541492913</v>
      </c>
      <c r="AK93" s="879">
        <f>AK98</f>
        <v>173.065</v>
      </c>
      <c r="AL93" s="879"/>
      <c r="AM93" s="879">
        <f>AM98</f>
        <v>763.12821785379924</v>
      </c>
      <c r="AN93" s="864">
        <v>83.183000000000007</v>
      </c>
      <c r="AO93" s="864"/>
      <c r="AP93" s="864">
        <f>AP98</f>
        <v>375.38633206081363</v>
      </c>
      <c r="AQ93" s="864">
        <v>89.882000000000005</v>
      </c>
      <c r="AR93" s="864"/>
      <c r="AS93" s="864">
        <f>AS98</f>
        <v>425.89829668567563</v>
      </c>
      <c r="AT93" s="879">
        <f>AT98</f>
        <v>173.065</v>
      </c>
      <c r="AU93" s="879"/>
      <c r="AV93" s="879">
        <f>AV98</f>
        <v>801.28462874648926</v>
      </c>
    </row>
    <row r="94">
      <c r="C94" s="865" t="s">
        <v>1354</v>
      </c>
      <c r="D94" s="875"/>
      <c r="E94" s="875"/>
      <c r="F94" s="888"/>
      <c r="G94" s="875"/>
      <c r="H94" s="875"/>
      <c r="I94" s="875"/>
      <c r="J94" s="880"/>
      <c r="K94" s="880"/>
      <c r="L94" s="886"/>
      <c r="M94" s="866"/>
      <c r="N94" s="866"/>
      <c r="O94" s="866"/>
      <c r="P94" s="866"/>
      <c r="Q94" s="866"/>
      <c r="R94" s="866"/>
      <c r="S94" s="880"/>
      <c r="T94" s="880"/>
      <c r="U94" s="880"/>
      <c r="V94" s="866"/>
      <c r="W94" s="866"/>
      <c r="X94" s="866"/>
      <c r="Y94" s="866"/>
      <c r="Z94" s="866"/>
      <c r="AA94" s="866"/>
      <c r="AB94" s="880"/>
      <c r="AC94" s="880"/>
      <c r="AD94" s="880"/>
      <c r="AE94" s="866"/>
      <c r="AF94" s="866"/>
      <c r="AG94" s="866"/>
      <c r="AH94" s="866"/>
      <c r="AI94" s="866"/>
      <c r="AJ94" s="866"/>
      <c r="AK94" s="880"/>
      <c r="AL94" s="880"/>
      <c r="AM94" s="880"/>
      <c r="AN94" s="866"/>
      <c r="AO94" s="866"/>
      <c r="AP94" s="866"/>
      <c r="AQ94" s="866"/>
      <c r="AR94" s="866"/>
      <c r="AS94" s="866"/>
      <c r="AT94" s="880"/>
      <c r="AU94" s="880"/>
      <c r="AV94" s="880"/>
    </row>
    <row r="95">
      <c r="C95" s="865" t="s">
        <v>6</v>
      </c>
      <c r="D95" s="875"/>
      <c r="E95" s="875"/>
      <c r="F95" s="888"/>
      <c r="G95" s="875"/>
      <c r="H95" s="875"/>
      <c r="I95" s="875"/>
      <c r="J95" s="880"/>
      <c r="K95" s="880"/>
      <c r="L95" s="886"/>
      <c r="M95" s="866"/>
      <c r="N95" s="866"/>
      <c r="O95" s="866"/>
      <c r="P95" s="866"/>
      <c r="Q95" s="866"/>
      <c r="R95" s="866"/>
      <c r="S95" s="880"/>
      <c r="T95" s="880"/>
      <c r="U95" s="880"/>
      <c r="V95" s="866"/>
      <c r="W95" s="866"/>
      <c r="X95" s="866"/>
      <c r="Y95" s="866"/>
      <c r="Z95" s="866"/>
      <c r="AA95" s="866"/>
      <c r="AB95" s="880"/>
      <c r="AC95" s="880"/>
      <c r="AD95" s="880"/>
      <c r="AE95" s="866"/>
      <c r="AF95" s="866"/>
      <c r="AG95" s="866"/>
      <c r="AH95" s="866"/>
      <c r="AI95" s="866"/>
      <c r="AJ95" s="866"/>
      <c r="AK95" s="880"/>
      <c r="AL95" s="880"/>
      <c r="AM95" s="880"/>
      <c r="AN95" s="866"/>
      <c r="AO95" s="866"/>
      <c r="AP95" s="866"/>
      <c r="AQ95" s="866"/>
      <c r="AR95" s="866"/>
      <c r="AS95" s="866"/>
      <c r="AT95" s="880"/>
      <c r="AU95" s="880"/>
      <c r="AV95" s="880"/>
    </row>
    <row r="96">
      <c r="C96" s="865" t="s">
        <v>7</v>
      </c>
      <c r="D96" s="875"/>
      <c r="E96" s="875"/>
      <c r="F96" s="888"/>
      <c r="G96" s="875"/>
      <c r="H96" s="875"/>
      <c r="I96" s="875"/>
      <c r="J96" s="880"/>
      <c r="K96" s="880"/>
      <c r="L96" s="886"/>
      <c r="M96" s="866"/>
      <c r="N96" s="866"/>
      <c r="O96" s="866"/>
      <c r="P96" s="866"/>
      <c r="Q96" s="866"/>
      <c r="R96" s="866"/>
      <c r="S96" s="880"/>
      <c r="T96" s="880"/>
      <c r="U96" s="880"/>
      <c r="V96" s="866"/>
      <c r="W96" s="866"/>
      <c r="X96" s="866"/>
      <c r="Y96" s="866"/>
      <c r="Z96" s="866"/>
      <c r="AA96" s="866"/>
      <c r="AB96" s="880"/>
      <c r="AC96" s="880"/>
      <c r="AD96" s="880"/>
      <c r="AE96" s="866"/>
      <c r="AF96" s="866"/>
      <c r="AG96" s="866"/>
      <c r="AH96" s="866"/>
      <c r="AI96" s="866"/>
      <c r="AJ96" s="866"/>
      <c r="AK96" s="880"/>
      <c r="AL96" s="880"/>
      <c r="AM96" s="880"/>
      <c r="AN96" s="866"/>
      <c r="AO96" s="866"/>
      <c r="AP96" s="866"/>
      <c r="AQ96" s="866"/>
      <c r="AR96" s="866"/>
      <c r="AS96" s="866"/>
      <c r="AT96" s="880"/>
      <c r="AU96" s="880"/>
      <c r="AV96" s="880"/>
    </row>
    <row r="97">
      <c r="C97" s="865" t="s">
        <v>8</v>
      </c>
      <c r="D97" s="875"/>
      <c r="E97" s="875"/>
      <c r="F97" s="888"/>
      <c r="G97" s="875"/>
      <c r="H97" s="875"/>
      <c r="I97" s="875"/>
      <c r="J97" s="880"/>
      <c r="K97" s="880"/>
      <c r="L97" s="886"/>
      <c r="M97" s="866"/>
      <c r="N97" s="866"/>
      <c r="O97" s="866"/>
      <c r="P97" s="866"/>
      <c r="Q97" s="866"/>
      <c r="R97" s="866"/>
      <c r="S97" s="880"/>
      <c r="T97" s="880"/>
      <c r="U97" s="880"/>
      <c r="V97" s="866"/>
      <c r="W97" s="866"/>
      <c r="X97" s="866"/>
      <c r="Y97" s="866"/>
      <c r="Z97" s="866"/>
      <c r="AA97" s="866"/>
      <c r="AB97" s="880"/>
      <c r="AC97" s="880"/>
      <c r="AD97" s="880"/>
      <c r="AE97" s="866"/>
      <c r="AF97" s="866"/>
      <c r="AG97" s="866"/>
      <c r="AH97" s="866"/>
      <c r="AI97" s="866"/>
      <c r="AJ97" s="866"/>
      <c r="AK97" s="880"/>
      <c r="AL97" s="880"/>
      <c r="AM97" s="880"/>
      <c r="AN97" s="866"/>
      <c r="AO97" s="866"/>
      <c r="AP97" s="866"/>
      <c r="AQ97" s="866"/>
      <c r="AR97" s="866"/>
      <c r="AS97" s="866"/>
      <c r="AT97" s="880"/>
      <c r="AU97" s="880"/>
      <c r="AV97" s="880"/>
    </row>
    <row r="98">
      <c r="C98" s="865" t="s">
        <v>9</v>
      </c>
      <c r="D98" s="875">
        <v>83.183000000000007</v>
      </c>
      <c r="E98" s="875">
        <v>3230.2600000000002</v>
      </c>
      <c r="F98" s="888">
        <f>D98*E98/1000</f>
        <v>268.70271758000007</v>
      </c>
      <c r="G98" s="875">
        <v>89.882000000000005</v>
      </c>
      <c r="H98" s="875">
        <f>I98/G98*1000</f>
        <v>3446.0430342003956</v>
      </c>
      <c r="I98" s="875">
        <v>309.73723999999999</v>
      </c>
      <c r="J98" s="880">
        <f>D98+G98</f>
        <v>173.065</v>
      </c>
      <c r="K98" s="880"/>
      <c r="L98" s="886">
        <f>F98+I98</f>
        <v>578.43995758000005</v>
      </c>
      <c r="M98" s="866">
        <v>83.183000000000007</v>
      </c>
      <c r="N98" s="866">
        <v>3861.5300000000002</v>
      </c>
      <c r="O98" s="866">
        <f>M98*N98/1000</f>
        <v>321.21364999000008</v>
      </c>
      <c r="P98" s="866">
        <v>89.882000000000005</v>
      </c>
      <c r="Q98" s="866">
        <f>N98*1.06</f>
        <v>4093.2218000000003</v>
      </c>
      <c r="R98" s="866">
        <f>P98*Q98/1000</f>
        <v>367.90696182760001</v>
      </c>
      <c r="S98" s="880">
        <f>M98+P98</f>
        <v>173.065</v>
      </c>
      <c r="T98" s="880"/>
      <c r="U98" s="880">
        <f>O98+R98</f>
        <v>689.12061181760009</v>
      </c>
      <c r="V98" s="866">
        <v>83.183000000000007</v>
      </c>
      <c r="W98" s="866">
        <v>4093.2218000000003</v>
      </c>
      <c r="X98" s="866">
        <f>V98*W98/1000</f>
        <v>340.48646898940007</v>
      </c>
      <c r="Y98" s="866">
        <v>89.882000000000005</v>
      </c>
      <c r="Z98" s="866">
        <f>W98*1.05</f>
        <v>4297.8828900000008</v>
      </c>
      <c r="AA98" s="866">
        <f>Y98*Z98/1000</f>
        <v>386.30230991898009</v>
      </c>
      <c r="AB98" s="880">
        <f>V98+Y98</f>
        <v>173.065</v>
      </c>
      <c r="AC98" s="880"/>
      <c r="AD98" s="880">
        <f>X98+AA98</f>
        <v>726.78877890838021</v>
      </c>
      <c r="AE98" s="866">
        <v>83.183000000000007</v>
      </c>
      <c r="AF98" s="866">
        <v>4297.8828900000008</v>
      </c>
      <c r="AG98" s="866">
        <f>AE98*AF98/1000</f>
        <v>357.51079243887011</v>
      </c>
      <c r="AH98" s="866">
        <v>89.882000000000005</v>
      </c>
      <c r="AI98" s="866">
        <f>AF98*1.05</f>
        <v>4512.7770345000008</v>
      </c>
      <c r="AJ98" s="866">
        <f>AH98*AI98/1000</f>
        <v>405.61742541492913</v>
      </c>
      <c r="AK98" s="880">
        <f>AE98+AH98</f>
        <v>173.065</v>
      </c>
      <c r="AL98" s="880"/>
      <c r="AM98" s="880">
        <f>AG98+AJ98</f>
        <v>763.12821785379924</v>
      </c>
      <c r="AN98" s="866">
        <v>83.183000000000007</v>
      </c>
      <c r="AO98" s="866">
        <v>4512.7770345000008</v>
      </c>
      <c r="AP98" s="866">
        <f>AN98*AO98/1000</f>
        <v>375.38633206081363</v>
      </c>
      <c r="AQ98" s="866">
        <v>89.882000000000005</v>
      </c>
      <c r="AR98" s="866">
        <f>AO98*1.05</f>
        <v>4738.4158862250015</v>
      </c>
      <c r="AS98" s="866">
        <f>AQ98*AR98/1000</f>
        <v>425.89829668567563</v>
      </c>
      <c r="AT98" s="880">
        <f>AN98+AQ98</f>
        <v>173.065</v>
      </c>
      <c r="AU98" s="880"/>
      <c r="AV98" s="880">
        <f>AP98+AS98</f>
        <v>801.28462874648926</v>
      </c>
    </row>
    <row r="99" ht="15" hidden="1" customHeight="1">
      <c r="C99" s="867" t="s">
        <v>1355</v>
      </c>
      <c r="D99" s="875"/>
      <c r="E99" s="875"/>
      <c r="F99" s="888"/>
      <c r="G99" s="875"/>
      <c r="H99" s="875"/>
      <c r="I99" s="875"/>
      <c r="J99" s="880"/>
      <c r="K99" s="880"/>
      <c r="L99" s="886"/>
      <c r="M99" s="866"/>
      <c r="N99" s="866"/>
      <c r="O99" s="866"/>
      <c r="P99" s="866"/>
      <c r="Q99" s="866"/>
      <c r="R99" s="866"/>
      <c r="S99" s="880"/>
      <c r="T99" s="880"/>
      <c r="U99" s="880"/>
      <c r="V99" s="866"/>
      <c r="W99" s="866"/>
      <c r="X99" s="866"/>
      <c r="Y99" s="866"/>
      <c r="Z99" s="866"/>
      <c r="AA99" s="866"/>
      <c r="AB99" s="880"/>
      <c r="AC99" s="880"/>
      <c r="AD99" s="880"/>
      <c r="AE99" s="866"/>
      <c r="AF99" s="866"/>
      <c r="AG99" s="866"/>
      <c r="AH99" s="866"/>
      <c r="AI99" s="866"/>
      <c r="AJ99" s="866"/>
      <c r="AK99" s="880"/>
      <c r="AL99" s="880"/>
      <c r="AM99" s="880"/>
      <c r="AN99" s="866"/>
      <c r="AO99" s="866"/>
      <c r="AP99" s="866"/>
      <c r="AQ99" s="866"/>
      <c r="AR99" s="866"/>
      <c r="AS99" s="866"/>
      <c r="AT99" s="880"/>
      <c r="AU99" s="880"/>
      <c r="AV99" s="880"/>
    </row>
    <row r="100" ht="15" hidden="1" customHeight="1">
      <c r="C100" s="867" t="s">
        <v>1255</v>
      </c>
      <c r="D100" s="875"/>
      <c r="E100" s="875"/>
      <c r="F100" s="888"/>
      <c r="G100" s="875"/>
      <c r="H100" s="875"/>
      <c r="I100" s="875"/>
      <c r="J100" s="880"/>
      <c r="K100" s="880"/>
      <c r="L100" s="886"/>
      <c r="M100" s="866"/>
      <c r="N100" s="866"/>
      <c r="O100" s="866"/>
      <c r="P100" s="866"/>
      <c r="Q100" s="866"/>
      <c r="R100" s="866"/>
      <c r="S100" s="880"/>
      <c r="T100" s="880"/>
      <c r="U100" s="880"/>
      <c r="V100" s="866"/>
      <c r="W100" s="866"/>
      <c r="X100" s="866"/>
      <c r="Y100" s="866"/>
      <c r="Z100" s="866"/>
      <c r="AA100" s="866"/>
      <c r="AB100" s="880"/>
      <c r="AC100" s="880"/>
      <c r="AD100" s="880"/>
      <c r="AE100" s="866"/>
      <c r="AF100" s="866"/>
      <c r="AG100" s="866"/>
      <c r="AH100" s="866"/>
      <c r="AI100" s="866"/>
      <c r="AJ100" s="866"/>
      <c r="AK100" s="880"/>
      <c r="AL100" s="880"/>
      <c r="AM100" s="880"/>
      <c r="AN100" s="866"/>
      <c r="AO100" s="866"/>
      <c r="AP100" s="866"/>
      <c r="AQ100" s="866"/>
      <c r="AR100" s="866"/>
      <c r="AS100" s="866"/>
      <c r="AT100" s="880"/>
      <c r="AU100" s="880"/>
      <c r="AV100" s="880"/>
    </row>
    <row r="101" ht="15" hidden="1" customHeight="1">
      <c r="C101" s="865" t="s">
        <v>6</v>
      </c>
      <c r="D101" s="875"/>
      <c r="E101" s="875"/>
      <c r="F101" s="888"/>
      <c r="G101" s="875"/>
      <c r="H101" s="875"/>
      <c r="I101" s="875"/>
      <c r="J101" s="880"/>
      <c r="K101" s="880"/>
      <c r="L101" s="886"/>
      <c r="M101" s="866"/>
      <c r="N101" s="866"/>
      <c r="O101" s="866"/>
      <c r="P101" s="866"/>
      <c r="Q101" s="866"/>
      <c r="R101" s="866"/>
      <c r="S101" s="880"/>
      <c r="T101" s="880"/>
      <c r="U101" s="880"/>
      <c r="V101" s="866"/>
      <c r="W101" s="866"/>
      <c r="X101" s="866"/>
      <c r="Y101" s="866"/>
      <c r="Z101" s="866"/>
      <c r="AA101" s="866"/>
      <c r="AB101" s="880"/>
      <c r="AC101" s="880"/>
      <c r="AD101" s="880"/>
      <c r="AE101" s="866"/>
      <c r="AF101" s="866"/>
      <c r="AG101" s="866"/>
      <c r="AH101" s="866"/>
      <c r="AI101" s="866"/>
      <c r="AJ101" s="866"/>
      <c r="AK101" s="880"/>
      <c r="AL101" s="880"/>
      <c r="AM101" s="880"/>
      <c r="AN101" s="866"/>
      <c r="AO101" s="866"/>
      <c r="AP101" s="866"/>
      <c r="AQ101" s="866"/>
      <c r="AR101" s="866"/>
      <c r="AS101" s="866"/>
      <c r="AT101" s="880"/>
      <c r="AU101" s="880"/>
      <c r="AV101" s="880"/>
    </row>
    <row r="102" ht="15" hidden="1" customHeight="1">
      <c r="C102" s="865" t="s">
        <v>7</v>
      </c>
      <c r="D102" s="875"/>
      <c r="E102" s="875"/>
      <c r="F102" s="888"/>
      <c r="G102" s="875"/>
      <c r="H102" s="875"/>
      <c r="I102" s="875"/>
      <c r="J102" s="880"/>
      <c r="K102" s="880"/>
      <c r="L102" s="886"/>
      <c r="M102" s="866"/>
      <c r="N102" s="866"/>
      <c r="O102" s="866"/>
      <c r="P102" s="866"/>
      <c r="Q102" s="866"/>
      <c r="R102" s="866"/>
      <c r="S102" s="880"/>
      <c r="T102" s="880"/>
      <c r="U102" s="880"/>
      <c r="V102" s="866"/>
      <c r="W102" s="866"/>
      <c r="X102" s="866"/>
      <c r="Y102" s="866"/>
      <c r="Z102" s="866"/>
      <c r="AA102" s="866"/>
      <c r="AB102" s="880"/>
      <c r="AC102" s="880"/>
      <c r="AD102" s="880"/>
      <c r="AE102" s="866"/>
      <c r="AF102" s="866"/>
      <c r="AG102" s="866"/>
      <c r="AH102" s="866"/>
      <c r="AI102" s="866"/>
      <c r="AJ102" s="866"/>
      <c r="AK102" s="880"/>
      <c r="AL102" s="880"/>
      <c r="AM102" s="880"/>
      <c r="AN102" s="866"/>
      <c r="AO102" s="866"/>
      <c r="AP102" s="866"/>
      <c r="AQ102" s="866"/>
      <c r="AR102" s="866"/>
      <c r="AS102" s="866"/>
      <c r="AT102" s="880"/>
      <c r="AU102" s="880"/>
      <c r="AV102" s="880"/>
    </row>
    <row r="103" ht="15" hidden="1" customHeight="1">
      <c r="C103" s="865" t="s">
        <v>8</v>
      </c>
      <c r="D103" s="875"/>
      <c r="E103" s="875"/>
      <c r="F103" s="888"/>
      <c r="G103" s="875"/>
      <c r="H103" s="875"/>
      <c r="I103" s="875"/>
      <c r="J103" s="880"/>
      <c r="K103" s="880"/>
      <c r="L103" s="886"/>
      <c r="M103" s="866"/>
      <c r="N103" s="866"/>
      <c r="O103" s="866"/>
      <c r="P103" s="866"/>
      <c r="Q103" s="866"/>
      <c r="R103" s="866"/>
      <c r="S103" s="880"/>
      <c r="T103" s="880"/>
      <c r="U103" s="880"/>
      <c r="V103" s="866"/>
      <c r="W103" s="866"/>
      <c r="X103" s="866"/>
      <c r="Y103" s="866"/>
      <c r="Z103" s="866"/>
      <c r="AA103" s="866"/>
      <c r="AB103" s="880"/>
      <c r="AC103" s="880"/>
      <c r="AD103" s="880"/>
      <c r="AE103" s="866"/>
      <c r="AF103" s="866"/>
      <c r="AG103" s="866"/>
      <c r="AH103" s="866"/>
      <c r="AI103" s="866"/>
      <c r="AJ103" s="866"/>
      <c r="AK103" s="880"/>
      <c r="AL103" s="880"/>
      <c r="AM103" s="880"/>
      <c r="AN103" s="866"/>
      <c r="AO103" s="866"/>
      <c r="AP103" s="866"/>
      <c r="AQ103" s="866"/>
      <c r="AR103" s="866"/>
      <c r="AS103" s="866"/>
      <c r="AT103" s="880"/>
      <c r="AU103" s="880"/>
      <c r="AV103" s="880"/>
    </row>
    <row r="104" ht="15" hidden="1" customHeight="1">
      <c r="C104" s="865" t="s">
        <v>9</v>
      </c>
      <c r="D104" s="875"/>
      <c r="E104" s="875"/>
      <c r="F104" s="888"/>
      <c r="G104" s="875"/>
      <c r="H104" s="875"/>
      <c r="I104" s="875"/>
      <c r="J104" s="880"/>
      <c r="K104" s="880"/>
      <c r="L104" s="886"/>
      <c r="M104" s="866"/>
      <c r="N104" s="866"/>
      <c r="O104" s="866"/>
      <c r="P104" s="866"/>
      <c r="Q104" s="866"/>
      <c r="R104" s="866"/>
      <c r="S104" s="880"/>
      <c r="T104" s="880"/>
      <c r="U104" s="880"/>
      <c r="V104" s="866"/>
      <c r="W104" s="866"/>
      <c r="X104" s="866"/>
      <c r="Y104" s="866"/>
      <c r="Z104" s="866"/>
      <c r="AA104" s="866"/>
      <c r="AB104" s="880"/>
      <c r="AC104" s="880"/>
      <c r="AD104" s="880"/>
      <c r="AE104" s="866"/>
      <c r="AF104" s="866"/>
      <c r="AG104" s="866"/>
      <c r="AH104" s="866"/>
      <c r="AI104" s="866"/>
      <c r="AJ104" s="866"/>
      <c r="AK104" s="880"/>
      <c r="AL104" s="880"/>
      <c r="AM104" s="880"/>
      <c r="AN104" s="866"/>
      <c r="AO104" s="866"/>
      <c r="AP104" s="866"/>
      <c r="AQ104" s="866"/>
      <c r="AR104" s="866"/>
      <c r="AS104" s="866"/>
      <c r="AT104" s="880"/>
      <c r="AU104" s="880"/>
      <c r="AV104" s="880"/>
    </row>
    <row r="105" ht="15" hidden="1" customHeight="1">
      <c r="C105" s="868" t="s">
        <v>1356</v>
      </c>
      <c r="D105" s="875"/>
      <c r="E105" s="875"/>
      <c r="F105" s="888"/>
      <c r="G105" s="875"/>
      <c r="H105" s="875"/>
      <c r="I105" s="875"/>
      <c r="J105" s="880"/>
      <c r="K105" s="880"/>
      <c r="L105" s="886"/>
      <c r="M105" s="866"/>
      <c r="N105" s="866"/>
      <c r="O105" s="866"/>
      <c r="P105" s="866"/>
      <c r="Q105" s="866"/>
      <c r="R105" s="866"/>
      <c r="S105" s="880"/>
      <c r="T105" s="880"/>
      <c r="U105" s="880"/>
      <c r="V105" s="866"/>
      <c r="W105" s="866"/>
      <c r="X105" s="866"/>
      <c r="Y105" s="866"/>
      <c r="Z105" s="866"/>
      <c r="AA105" s="866"/>
      <c r="AB105" s="880"/>
      <c r="AC105" s="880"/>
      <c r="AD105" s="880"/>
      <c r="AE105" s="866"/>
      <c r="AF105" s="866"/>
      <c r="AG105" s="866"/>
      <c r="AH105" s="866"/>
      <c r="AI105" s="866"/>
      <c r="AJ105" s="866"/>
      <c r="AK105" s="880"/>
      <c r="AL105" s="880"/>
      <c r="AM105" s="880"/>
      <c r="AN105" s="866"/>
      <c r="AO105" s="866"/>
      <c r="AP105" s="866"/>
      <c r="AQ105" s="866"/>
      <c r="AR105" s="866"/>
      <c r="AS105" s="866"/>
      <c r="AT105" s="880"/>
      <c r="AU105" s="880"/>
      <c r="AV105" s="880"/>
    </row>
    <row r="106" ht="15" hidden="1" customHeight="1">
      <c r="C106" s="865" t="s">
        <v>6</v>
      </c>
      <c r="D106" s="875"/>
      <c r="E106" s="875"/>
      <c r="F106" s="888"/>
      <c r="G106" s="875"/>
      <c r="H106" s="875"/>
      <c r="I106" s="875"/>
      <c r="J106" s="880"/>
      <c r="K106" s="880"/>
      <c r="L106" s="886"/>
      <c r="M106" s="866"/>
      <c r="N106" s="866"/>
      <c r="O106" s="866"/>
      <c r="P106" s="866"/>
      <c r="Q106" s="866"/>
      <c r="R106" s="866"/>
      <c r="S106" s="880"/>
      <c r="T106" s="880"/>
      <c r="U106" s="880"/>
      <c r="V106" s="866"/>
      <c r="W106" s="866"/>
      <c r="X106" s="866"/>
      <c r="Y106" s="866"/>
      <c r="Z106" s="866"/>
      <c r="AA106" s="866"/>
      <c r="AB106" s="880"/>
      <c r="AC106" s="880"/>
      <c r="AD106" s="880"/>
      <c r="AE106" s="866"/>
      <c r="AF106" s="866"/>
      <c r="AG106" s="866"/>
      <c r="AH106" s="866"/>
      <c r="AI106" s="866"/>
      <c r="AJ106" s="866"/>
      <c r="AK106" s="880"/>
      <c r="AL106" s="880"/>
      <c r="AM106" s="880"/>
      <c r="AN106" s="866"/>
      <c r="AO106" s="866"/>
      <c r="AP106" s="866"/>
      <c r="AQ106" s="866"/>
      <c r="AR106" s="866"/>
      <c r="AS106" s="866"/>
      <c r="AT106" s="880"/>
      <c r="AU106" s="880"/>
      <c r="AV106" s="880"/>
    </row>
    <row r="107" ht="15" hidden="1" customHeight="1">
      <c r="C107" s="865" t="s">
        <v>7</v>
      </c>
      <c r="D107" s="875"/>
      <c r="E107" s="875"/>
      <c r="F107" s="888"/>
      <c r="G107" s="875"/>
      <c r="H107" s="875"/>
      <c r="I107" s="875"/>
      <c r="J107" s="880"/>
      <c r="K107" s="880"/>
      <c r="L107" s="886"/>
      <c r="M107" s="866"/>
      <c r="N107" s="866"/>
      <c r="O107" s="866"/>
      <c r="P107" s="866"/>
      <c r="Q107" s="866"/>
      <c r="R107" s="866"/>
      <c r="S107" s="880"/>
      <c r="T107" s="880"/>
      <c r="U107" s="880"/>
      <c r="V107" s="866"/>
      <c r="W107" s="866"/>
      <c r="X107" s="866"/>
      <c r="Y107" s="866"/>
      <c r="Z107" s="866"/>
      <c r="AA107" s="866"/>
      <c r="AB107" s="880"/>
      <c r="AC107" s="880"/>
      <c r="AD107" s="880"/>
      <c r="AE107" s="866"/>
      <c r="AF107" s="866"/>
      <c r="AG107" s="866"/>
      <c r="AH107" s="866"/>
      <c r="AI107" s="866"/>
      <c r="AJ107" s="866"/>
      <c r="AK107" s="880"/>
      <c r="AL107" s="880"/>
      <c r="AM107" s="880"/>
      <c r="AN107" s="866"/>
      <c r="AO107" s="866"/>
      <c r="AP107" s="866"/>
      <c r="AQ107" s="866"/>
      <c r="AR107" s="866"/>
      <c r="AS107" s="866"/>
      <c r="AT107" s="880"/>
      <c r="AU107" s="880"/>
      <c r="AV107" s="880"/>
    </row>
    <row r="108" ht="15" hidden="1" customHeight="1">
      <c r="C108" s="865" t="s">
        <v>8</v>
      </c>
      <c r="D108" s="875"/>
      <c r="E108" s="875"/>
      <c r="F108" s="888"/>
      <c r="G108" s="875"/>
      <c r="H108" s="875"/>
      <c r="I108" s="875"/>
      <c r="J108" s="880"/>
      <c r="K108" s="880"/>
      <c r="L108" s="886"/>
      <c r="M108" s="866"/>
      <c r="N108" s="866"/>
      <c r="O108" s="866"/>
      <c r="P108" s="866"/>
      <c r="Q108" s="866"/>
      <c r="R108" s="866"/>
      <c r="S108" s="880"/>
      <c r="T108" s="880"/>
      <c r="U108" s="880"/>
      <c r="V108" s="866"/>
      <c r="W108" s="866"/>
      <c r="X108" s="866"/>
      <c r="Y108" s="866"/>
      <c r="Z108" s="866"/>
      <c r="AA108" s="866"/>
      <c r="AB108" s="880"/>
      <c r="AC108" s="880"/>
      <c r="AD108" s="880"/>
      <c r="AE108" s="866"/>
      <c r="AF108" s="866"/>
      <c r="AG108" s="866"/>
      <c r="AH108" s="866"/>
      <c r="AI108" s="866"/>
      <c r="AJ108" s="866"/>
      <c r="AK108" s="880"/>
      <c r="AL108" s="880"/>
      <c r="AM108" s="880"/>
      <c r="AN108" s="866"/>
      <c r="AO108" s="866"/>
      <c r="AP108" s="866"/>
      <c r="AQ108" s="866"/>
      <c r="AR108" s="866"/>
      <c r="AS108" s="866"/>
      <c r="AT108" s="880"/>
      <c r="AU108" s="880"/>
      <c r="AV108" s="880"/>
    </row>
    <row r="109" ht="15" hidden="1" customHeight="1">
      <c r="C109" s="865" t="s">
        <v>9</v>
      </c>
      <c r="D109" s="875"/>
      <c r="E109" s="875"/>
      <c r="F109" s="888"/>
      <c r="G109" s="875"/>
      <c r="H109" s="875"/>
      <c r="I109" s="875"/>
      <c r="J109" s="880"/>
      <c r="K109" s="880"/>
      <c r="L109" s="886"/>
      <c r="M109" s="866"/>
      <c r="N109" s="866"/>
      <c r="O109" s="866"/>
      <c r="P109" s="866"/>
      <c r="Q109" s="866"/>
      <c r="R109" s="866"/>
      <c r="S109" s="880"/>
      <c r="T109" s="880"/>
      <c r="U109" s="880"/>
      <c r="V109" s="866"/>
      <c r="W109" s="866"/>
      <c r="X109" s="866"/>
      <c r="Y109" s="866"/>
      <c r="Z109" s="866"/>
      <c r="AA109" s="866"/>
      <c r="AB109" s="880"/>
      <c r="AC109" s="880"/>
      <c r="AD109" s="880"/>
      <c r="AE109" s="866"/>
      <c r="AF109" s="866"/>
      <c r="AG109" s="866"/>
      <c r="AH109" s="866"/>
      <c r="AI109" s="866"/>
      <c r="AJ109" s="866"/>
      <c r="AK109" s="880"/>
      <c r="AL109" s="880"/>
      <c r="AM109" s="880"/>
      <c r="AN109" s="866"/>
      <c r="AO109" s="866"/>
      <c r="AP109" s="866"/>
      <c r="AQ109" s="866"/>
      <c r="AR109" s="866"/>
      <c r="AS109" s="866"/>
      <c r="AT109" s="880"/>
      <c r="AU109" s="880"/>
      <c r="AV109" s="880"/>
    </row>
    <row r="110">
      <c r="C110" s="863" t="s">
        <v>1365</v>
      </c>
      <c r="D110" s="874">
        <f>D114</f>
        <v>309.55400000000003</v>
      </c>
      <c r="E110" s="874"/>
      <c r="F110" s="887">
        <f>F114</f>
        <v>704.87303124000005</v>
      </c>
      <c r="G110" s="874">
        <f>G114</f>
        <v>289.35400000000004</v>
      </c>
      <c r="H110" s="874"/>
      <c r="I110" s="874">
        <f>I114</f>
        <v>695.1833499999999</v>
      </c>
      <c r="J110" s="879">
        <f>J114</f>
        <v>598.90800000000013</v>
      </c>
      <c r="K110" s="879"/>
      <c r="L110" s="885">
        <f>L114</f>
        <v>1400.0563812400001</v>
      </c>
      <c r="M110" s="864">
        <f>M114</f>
        <v>309.55400000000003</v>
      </c>
      <c r="N110" s="864"/>
      <c r="O110" s="864">
        <f>O114</f>
        <v>842.62456124000005</v>
      </c>
      <c r="P110" s="864">
        <f>P114</f>
        <v>289.35400000000004</v>
      </c>
      <c r="Q110" s="864"/>
      <c r="R110" s="864">
        <f>R114</f>
        <v>834.89728619440018</v>
      </c>
      <c r="S110" s="879">
        <f>S114</f>
        <v>598.90800000000013</v>
      </c>
      <c r="T110" s="879"/>
      <c r="U110" s="879">
        <f>U114</f>
        <v>1677.5218474344001</v>
      </c>
      <c r="V110" s="864">
        <v>309.55400000000003</v>
      </c>
      <c r="W110" s="864"/>
      <c r="X110" s="864">
        <f>X114</f>
        <v>893.18203491440011</v>
      </c>
      <c r="Y110" s="864">
        <v>289.35400000000004</v>
      </c>
      <c r="Z110" s="864"/>
      <c r="AA110" s="864">
        <f>AA114</f>
        <v>876.64215050412031</v>
      </c>
      <c r="AB110" s="879">
        <f>AB114</f>
        <v>598.90800000000013</v>
      </c>
      <c r="AC110" s="879"/>
      <c r="AD110" s="879">
        <f>AD114</f>
        <v>1769.8241854185203</v>
      </c>
      <c r="AE110" s="864">
        <v>309.55400000000003</v>
      </c>
      <c r="AF110" s="864"/>
      <c r="AG110" s="864">
        <f>AG114</f>
        <v>937.84113666012024</v>
      </c>
      <c r="AH110" s="864">
        <v>289.35400000000004</v>
      </c>
      <c r="AI110" s="864"/>
      <c r="AJ110" s="864">
        <f>AJ114</f>
        <v>920.47425802932628</v>
      </c>
      <c r="AK110" s="879">
        <f>AK114</f>
        <v>598.90800000000013</v>
      </c>
      <c r="AL110" s="879"/>
      <c r="AM110" s="879">
        <f>AM114</f>
        <v>1858.3153946894465</v>
      </c>
      <c r="AN110" s="864">
        <v>309.55400000000003</v>
      </c>
      <c r="AO110" s="864"/>
      <c r="AP110" s="864">
        <f>AP114</f>
        <v>984.73319349312635</v>
      </c>
      <c r="AQ110" s="864">
        <v>289.35400000000004</v>
      </c>
      <c r="AR110" s="864"/>
      <c r="AS110" s="864">
        <f>AS114</f>
        <v>966.49797093079258</v>
      </c>
      <c r="AT110" s="879">
        <f>AT114</f>
        <v>598.90800000000013</v>
      </c>
      <c r="AU110" s="879"/>
      <c r="AV110" s="879">
        <f>AV114</f>
        <v>1951.2311644239189</v>
      </c>
    </row>
    <row r="111">
      <c r="C111" s="865" t="s">
        <v>1354</v>
      </c>
      <c r="D111" s="875"/>
      <c r="E111" s="875"/>
      <c r="F111" s="888"/>
      <c r="G111" s="875"/>
      <c r="H111" s="875"/>
      <c r="I111" s="875"/>
      <c r="J111" s="880"/>
      <c r="K111" s="880"/>
      <c r="L111" s="886"/>
      <c r="M111" s="866"/>
      <c r="N111" s="866"/>
      <c r="O111" s="866"/>
      <c r="P111" s="866"/>
      <c r="Q111" s="866"/>
      <c r="R111" s="866"/>
      <c r="S111" s="880"/>
      <c r="T111" s="880"/>
      <c r="U111" s="880"/>
      <c r="V111" s="866"/>
      <c r="W111" s="866"/>
      <c r="X111" s="866"/>
      <c r="Y111" s="866"/>
      <c r="Z111" s="866"/>
      <c r="AA111" s="866"/>
      <c r="AB111" s="880"/>
      <c r="AC111" s="880"/>
      <c r="AD111" s="880"/>
      <c r="AE111" s="866"/>
      <c r="AF111" s="866"/>
      <c r="AG111" s="866"/>
      <c r="AH111" s="866"/>
      <c r="AI111" s="866"/>
      <c r="AJ111" s="866"/>
      <c r="AK111" s="880"/>
      <c r="AL111" s="880"/>
      <c r="AM111" s="880"/>
      <c r="AN111" s="866"/>
      <c r="AO111" s="866"/>
      <c r="AP111" s="866"/>
      <c r="AQ111" s="866"/>
      <c r="AR111" s="866"/>
      <c r="AS111" s="866"/>
      <c r="AT111" s="880"/>
      <c r="AU111" s="880"/>
      <c r="AV111" s="880"/>
    </row>
    <row r="112">
      <c r="C112" s="865" t="s">
        <v>6</v>
      </c>
      <c r="D112" s="875"/>
      <c r="E112" s="875"/>
      <c r="F112" s="888"/>
      <c r="G112" s="875"/>
      <c r="H112" s="875"/>
      <c r="I112" s="875"/>
      <c r="J112" s="880"/>
      <c r="K112" s="880"/>
      <c r="L112" s="886"/>
      <c r="M112" s="866"/>
      <c r="N112" s="866"/>
      <c r="O112" s="866"/>
      <c r="P112" s="866"/>
      <c r="Q112" s="866"/>
      <c r="R112" s="866"/>
      <c r="S112" s="880"/>
      <c r="T112" s="880"/>
      <c r="U112" s="880"/>
      <c r="V112" s="866"/>
      <c r="W112" s="866"/>
      <c r="X112" s="866"/>
      <c r="Y112" s="866"/>
      <c r="Z112" s="866"/>
      <c r="AA112" s="866"/>
      <c r="AB112" s="880"/>
      <c r="AC112" s="880"/>
      <c r="AD112" s="880"/>
      <c r="AE112" s="866"/>
      <c r="AF112" s="866"/>
      <c r="AG112" s="866"/>
      <c r="AH112" s="866"/>
      <c r="AI112" s="866"/>
      <c r="AJ112" s="866"/>
      <c r="AK112" s="880"/>
      <c r="AL112" s="880"/>
      <c r="AM112" s="880"/>
      <c r="AN112" s="866"/>
      <c r="AO112" s="866"/>
      <c r="AP112" s="866"/>
      <c r="AQ112" s="866"/>
      <c r="AR112" s="866"/>
      <c r="AS112" s="866"/>
      <c r="AT112" s="880"/>
      <c r="AU112" s="880"/>
      <c r="AV112" s="880"/>
    </row>
    <row r="113">
      <c r="C113" s="865" t="s">
        <v>7</v>
      </c>
      <c r="D113" s="875"/>
      <c r="E113" s="875"/>
      <c r="F113" s="888"/>
      <c r="G113" s="875"/>
      <c r="H113" s="875"/>
      <c r="I113" s="875"/>
      <c r="J113" s="880"/>
      <c r="K113" s="880"/>
      <c r="L113" s="886"/>
      <c r="M113" s="866"/>
      <c r="N113" s="866"/>
      <c r="O113" s="866"/>
      <c r="P113" s="866"/>
      <c r="Q113" s="866"/>
      <c r="R113" s="866"/>
      <c r="S113" s="880"/>
      <c r="T113" s="880"/>
      <c r="U113" s="880"/>
      <c r="V113" s="866"/>
      <c r="W113" s="866"/>
      <c r="X113" s="866"/>
      <c r="Y113" s="866"/>
      <c r="Z113" s="866"/>
      <c r="AA113" s="866"/>
      <c r="AB113" s="880"/>
      <c r="AC113" s="880"/>
      <c r="AD113" s="880"/>
      <c r="AE113" s="866"/>
      <c r="AF113" s="866"/>
      <c r="AG113" s="866"/>
      <c r="AH113" s="866"/>
      <c r="AI113" s="866"/>
      <c r="AJ113" s="866"/>
      <c r="AK113" s="880"/>
      <c r="AL113" s="880"/>
      <c r="AM113" s="880"/>
      <c r="AN113" s="866"/>
      <c r="AO113" s="866"/>
      <c r="AP113" s="866"/>
      <c r="AQ113" s="866"/>
      <c r="AR113" s="866"/>
      <c r="AS113" s="866"/>
      <c r="AT113" s="880"/>
      <c r="AU113" s="880"/>
      <c r="AV113" s="880"/>
    </row>
    <row r="114">
      <c r="C114" s="865" t="s">
        <v>8</v>
      </c>
      <c r="D114" s="875">
        <v>309.55400000000003</v>
      </c>
      <c r="E114" s="875">
        <v>2277.0599999999999</v>
      </c>
      <c r="F114" s="888">
        <f>D114*E114/1000</f>
        <v>704.87303124000005</v>
      </c>
      <c r="G114" s="875">
        <v>289.35400000000004</v>
      </c>
      <c r="H114" s="875">
        <f>I114/G114*1000</f>
        <v>2402.5358211740627</v>
      </c>
      <c r="I114" s="875">
        <v>695.1833499999999</v>
      </c>
      <c r="J114" s="880">
        <f>D114+G114</f>
        <v>598.90800000000013</v>
      </c>
      <c r="K114" s="880"/>
      <c r="L114" s="886">
        <f>F114+I114</f>
        <v>1400.0563812400001</v>
      </c>
      <c r="M114" s="866">
        <v>309.55400000000003</v>
      </c>
      <c r="N114" s="866">
        <v>2722.0599999999999</v>
      </c>
      <c r="O114" s="866">
        <f>M114*N114/1000</f>
        <v>842.62456124000005</v>
      </c>
      <c r="P114" s="866">
        <v>289.35400000000004</v>
      </c>
      <c r="Q114" s="866">
        <f>N114*1.06</f>
        <v>2885.3836000000001</v>
      </c>
      <c r="R114" s="866">
        <f>P114*Q114/1000</f>
        <v>834.89728619440018</v>
      </c>
      <c r="S114" s="880">
        <f>M114+P114</f>
        <v>598.90800000000013</v>
      </c>
      <c r="T114" s="880"/>
      <c r="U114" s="880">
        <f>O114+R114</f>
        <v>1677.5218474344001</v>
      </c>
      <c r="V114" s="866">
        <v>309.55400000000003</v>
      </c>
      <c r="W114" s="866">
        <v>2885.3836000000001</v>
      </c>
      <c r="X114" s="866">
        <f>V114*W114/1000</f>
        <v>893.18203491440011</v>
      </c>
      <c r="Y114" s="866">
        <v>289.35400000000004</v>
      </c>
      <c r="Z114" s="866">
        <f>W114*1.05</f>
        <v>3029.6527800000003</v>
      </c>
      <c r="AA114" s="866">
        <f>Y114*Z114/1000</f>
        <v>876.64215050412031</v>
      </c>
      <c r="AB114" s="880">
        <f>V114+Y114</f>
        <v>598.90800000000013</v>
      </c>
      <c r="AC114" s="880"/>
      <c r="AD114" s="880">
        <f>X114+AA114</f>
        <v>1769.8241854185203</v>
      </c>
      <c r="AE114" s="866">
        <v>309.55400000000003</v>
      </c>
      <c r="AF114" s="866">
        <v>3029.6527800000003</v>
      </c>
      <c r="AG114" s="866">
        <f>AE114*AF114/1000</f>
        <v>937.84113666012024</v>
      </c>
      <c r="AH114" s="866">
        <v>289.35400000000004</v>
      </c>
      <c r="AI114" s="866">
        <f>AF114*1.05</f>
        <v>3181.1354190000006</v>
      </c>
      <c r="AJ114" s="866">
        <f>AH114*AI114/1000</f>
        <v>920.47425802932628</v>
      </c>
      <c r="AK114" s="880">
        <f>AE114+AH114</f>
        <v>598.90800000000013</v>
      </c>
      <c r="AL114" s="880"/>
      <c r="AM114" s="880">
        <f>AG114+AJ114</f>
        <v>1858.3153946894465</v>
      </c>
      <c r="AN114" s="866">
        <v>309.55400000000003</v>
      </c>
      <c r="AO114" s="866">
        <v>3181.1354190000006</v>
      </c>
      <c r="AP114" s="866">
        <f>AN114*AO114/1000</f>
        <v>984.73319349312635</v>
      </c>
      <c r="AQ114" s="866">
        <v>289.35400000000004</v>
      </c>
      <c r="AR114" s="866">
        <f>AO114*1.05</f>
        <v>3340.1921899500007</v>
      </c>
      <c r="AS114" s="866">
        <f>AQ114*AR114/1000</f>
        <v>966.49797093079258</v>
      </c>
      <c r="AT114" s="880">
        <f>AN114+AQ114</f>
        <v>598.90800000000013</v>
      </c>
      <c r="AU114" s="880"/>
      <c r="AV114" s="880">
        <f>AP114+AS114</f>
        <v>1951.2311644239189</v>
      </c>
    </row>
    <row r="115">
      <c r="C115" s="865" t="s">
        <v>9</v>
      </c>
      <c r="D115" s="875"/>
      <c r="E115" s="875"/>
      <c r="F115" s="888"/>
      <c r="G115" s="875"/>
      <c r="H115" s="875"/>
      <c r="I115" s="875"/>
      <c r="J115" s="880"/>
      <c r="K115" s="880"/>
      <c r="L115" s="880"/>
      <c r="M115" s="866"/>
      <c r="N115" s="866"/>
      <c r="O115" s="866"/>
      <c r="P115" s="866"/>
      <c r="Q115" s="866"/>
      <c r="R115" s="866"/>
      <c r="S115" s="880"/>
      <c r="T115" s="880"/>
      <c r="U115" s="880"/>
      <c r="V115" s="866"/>
      <c r="W115" s="866"/>
      <c r="X115" s="866"/>
      <c r="Y115" s="866"/>
      <c r="Z115" s="866"/>
      <c r="AA115" s="866"/>
      <c r="AB115" s="880"/>
      <c r="AC115" s="880"/>
      <c r="AD115" s="880"/>
      <c r="AE115" s="866"/>
      <c r="AF115" s="866"/>
      <c r="AG115" s="866"/>
      <c r="AH115" s="866"/>
      <c r="AI115" s="866"/>
      <c r="AJ115" s="866"/>
      <c r="AK115" s="880"/>
      <c r="AL115" s="880"/>
      <c r="AM115" s="880"/>
      <c r="AN115" s="866"/>
      <c r="AO115" s="866"/>
      <c r="AP115" s="866"/>
      <c r="AQ115" s="866"/>
      <c r="AR115" s="866"/>
      <c r="AS115" s="866"/>
      <c r="AT115" s="880"/>
      <c r="AU115" s="880"/>
      <c r="AV115" s="880"/>
    </row>
    <row r="116" ht="15" hidden="1" customHeight="1">
      <c r="C116" s="867" t="s">
        <v>1355</v>
      </c>
      <c r="D116" s="867"/>
      <c r="E116" s="867"/>
      <c r="F116" s="867"/>
      <c r="G116" s="867"/>
      <c r="H116" s="867"/>
      <c r="I116" s="867"/>
      <c r="J116" s="867"/>
      <c r="K116" s="867"/>
      <c r="L116" s="867"/>
      <c r="M116" s="861"/>
      <c r="N116" s="867"/>
      <c r="O116" s="867"/>
      <c r="P116" s="866"/>
      <c r="Q116" s="866"/>
      <c r="R116" s="866"/>
      <c r="S116" s="866"/>
      <c r="T116" s="866"/>
      <c r="U116" s="866"/>
    </row>
    <row r="117" ht="15" hidden="1" customHeight="1">
      <c r="C117" s="867" t="s">
        <v>1255</v>
      </c>
      <c r="D117" s="867"/>
      <c r="E117" s="867"/>
      <c r="F117" s="867"/>
      <c r="G117" s="867"/>
      <c r="H117" s="867"/>
      <c r="I117" s="867"/>
      <c r="J117" s="867"/>
      <c r="K117" s="867"/>
      <c r="L117" s="867"/>
      <c r="M117" s="864"/>
      <c r="N117" s="867"/>
      <c r="O117" s="867"/>
      <c r="P117" s="866"/>
      <c r="Q117" s="866"/>
      <c r="R117" s="866"/>
      <c r="S117" s="866"/>
      <c r="T117" s="866"/>
      <c r="U117" s="866"/>
    </row>
    <row r="118" ht="15" hidden="1" customHeight="1">
      <c r="C118" s="865" t="s">
        <v>6</v>
      </c>
      <c r="D118" s="865"/>
      <c r="E118" s="865"/>
      <c r="F118" s="865"/>
      <c r="G118" s="865"/>
      <c r="H118" s="865"/>
      <c r="I118" s="865"/>
      <c r="J118" s="865"/>
      <c r="K118" s="865"/>
      <c r="L118" s="865"/>
      <c r="M118" s="866"/>
      <c r="N118" s="865"/>
      <c r="O118" s="865"/>
      <c r="P118" s="866"/>
      <c r="Q118" s="866"/>
      <c r="R118" s="866"/>
      <c r="S118" s="866"/>
      <c r="T118" s="866"/>
      <c r="U118" s="866"/>
    </row>
    <row r="119" ht="15" hidden="1" customHeight="1">
      <c r="C119" s="865" t="s">
        <v>7</v>
      </c>
      <c r="D119" s="865"/>
      <c r="E119" s="865"/>
      <c r="F119" s="865"/>
      <c r="G119" s="865"/>
      <c r="H119" s="865"/>
      <c r="I119" s="865"/>
      <c r="J119" s="865"/>
      <c r="K119" s="865"/>
      <c r="L119" s="865"/>
      <c r="M119" s="866"/>
      <c r="N119" s="865"/>
      <c r="O119" s="865"/>
      <c r="P119" s="866"/>
      <c r="Q119" s="866"/>
      <c r="R119" s="866"/>
      <c r="S119" s="866"/>
      <c r="T119" s="866"/>
      <c r="U119" s="866"/>
    </row>
    <row r="120" ht="15" hidden="1" customHeight="1">
      <c r="C120" s="865" t="s">
        <v>8</v>
      </c>
      <c r="D120" s="865"/>
      <c r="E120" s="865"/>
      <c r="F120" s="865"/>
      <c r="G120" s="865"/>
      <c r="H120" s="865"/>
      <c r="I120" s="865"/>
      <c r="J120" s="865"/>
      <c r="K120" s="865"/>
      <c r="L120" s="865"/>
      <c r="M120" s="866"/>
      <c r="N120" s="865"/>
      <c r="O120" s="865"/>
      <c r="P120" s="866"/>
      <c r="Q120" s="866"/>
      <c r="R120" s="866"/>
      <c r="S120" s="866"/>
      <c r="T120" s="866"/>
      <c r="U120" s="866"/>
    </row>
    <row r="121" ht="15" hidden="1" customHeight="1">
      <c r="C121" s="865" t="s">
        <v>9</v>
      </c>
      <c r="D121" s="865"/>
      <c r="E121" s="865"/>
      <c r="F121" s="865"/>
      <c r="G121" s="865"/>
      <c r="H121" s="865"/>
      <c r="I121" s="865"/>
      <c r="J121" s="865"/>
      <c r="K121" s="865"/>
      <c r="L121" s="865"/>
      <c r="M121" s="866"/>
      <c r="N121" s="865"/>
      <c r="O121" s="865"/>
      <c r="P121" s="866"/>
      <c r="Q121" s="866"/>
      <c r="R121" s="866"/>
      <c r="S121" s="866"/>
      <c r="T121" s="866"/>
      <c r="U121" s="866"/>
    </row>
    <row r="122" ht="15" hidden="1" customHeight="1">
      <c r="C122" s="868" t="s">
        <v>1356</v>
      </c>
      <c r="D122" s="868"/>
      <c r="E122" s="868"/>
      <c r="F122" s="868"/>
      <c r="G122" s="868"/>
      <c r="H122" s="868"/>
      <c r="I122" s="868"/>
      <c r="J122" s="868"/>
      <c r="K122" s="868"/>
      <c r="L122" s="868"/>
      <c r="M122" s="866"/>
      <c r="N122" s="868"/>
      <c r="O122" s="868"/>
      <c r="P122" s="866"/>
      <c r="Q122" s="866"/>
      <c r="R122" s="866"/>
      <c r="S122" s="866"/>
      <c r="T122" s="866"/>
      <c r="U122" s="866"/>
    </row>
    <row r="123" hidden="1">
      <c r="C123" s="865" t="s">
        <v>6</v>
      </c>
      <c r="D123" s="865"/>
      <c r="E123" s="865"/>
      <c r="F123" s="865"/>
      <c r="G123" s="865"/>
      <c r="H123" s="865"/>
      <c r="I123" s="865"/>
      <c r="J123" s="865"/>
      <c r="K123" s="865"/>
      <c r="L123" s="865"/>
      <c r="M123" s="866"/>
      <c r="N123" s="866"/>
      <c r="O123" s="866"/>
      <c r="P123" s="866"/>
      <c r="Q123" s="866"/>
      <c r="R123" s="866"/>
      <c r="S123" s="866"/>
      <c r="T123" s="866"/>
      <c r="U123" s="866"/>
    </row>
    <row r="124" hidden="1">
      <c r="C124" s="865" t="s">
        <v>7</v>
      </c>
      <c r="D124" s="865"/>
      <c r="E124" s="865"/>
      <c r="F124" s="865"/>
      <c r="G124" s="865"/>
      <c r="H124" s="865"/>
      <c r="I124" s="865"/>
      <c r="J124" s="865"/>
      <c r="K124" s="865"/>
      <c r="L124" s="865"/>
      <c r="M124" s="866"/>
      <c r="N124" s="866"/>
      <c r="O124" s="866"/>
      <c r="P124" s="866"/>
      <c r="Q124" s="866"/>
      <c r="R124" s="866"/>
      <c r="S124" s="866"/>
      <c r="T124" s="866"/>
      <c r="U124" s="866"/>
    </row>
    <row r="125" hidden="1">
      <c r="C125" s="865" t="s">
        <v>8</v>
      </c>
      <c r="D125" s="865"/>
      <c r="E125" s="865"/>
      <c r="F125" s="865"/>
      <c r="G125" s="865"/>
      <c r="H125" s="865"/>
      <c r="I125" s="865"/>
      <c r="J125" s="865"/>
      <c r="K125" s="865"/>
      <c r="L125" s="865"/>
      <c r="M125" s="866"/>
      <c r="N125" s="866"/>
      <c r="O125" s="866"/>
      <c r="P125" s="866"/>
      <c r="Q125" s="866"/>
      <c r="R125" s="866"/>
      <c r="S125" s="866"/>
      <c r="T125" s="866"/>
      <c r="U125" s="866"/>
    </row>
    <row r="126" hidden="1">
      <c r="C126" s="865" t="s">
        <v>9</v>
      </c>
      <c r="D126" s="865"/>
      <c r="E126" s="865"/>
      <c r="F126" s="865"/>
      <c r="G126" s="865"/>
      <c r="H126" s="865"/>
      <c r="I126" s="865"/>
      <c r="J126" s="865"/>
      <c r="K126" s="865"/>
      <c r="L126" s="865"/>
      <c r="M126" s="866"/>
      <c r="N126" s="866"/>
      <c r="O126" s="866"/>
      <c r="P126" s="866"/>
      <c r="Q126" s="866"/>
      <c r="R126" s="866"/>
      <c r="S126" s="866"/>
      <c r="T126" s="866"/>
      <c r="U126" s="866"/>
    </row>
    <row r="129" ht="37.5" customHeight="1">
      <c r="C129" s="1945" t="s">
        <v>1366</v>
      </c>
      <c r="D129" s="1945"/>
      <c r="E129" s="1945"/>
      <c r="F129" s="1945"/>
      <c r="G129" s="1945"/>
      <c r="H129" s="1945"/>
      <c r="I129" s="1945"/>
      <c r="J129" s="1945"/>
      <c r="K129" s="1945"/>
      <c r="L129" s="1945"/>
      <c r="M129" s="1946"/>
      <c r="N129" s="1946"/>
      <c r="O129" s="1946"/>
      <c r="P129" s="1946"/>
      <c r="Q129" s="1946"/>
      <c r="R129" s="1946"/>
      <c r="S129" s="1946"/>
      <c r="T129" s="1946"/>
      <c r="U129" s="1946"/>
    </row>
  </sheetData>
  <mergeCells count="18">
    <mergeCell ref="AE5:AG5"/>
    <mergeCell ref="AK5:AM5"/>
    <mergeCell ref="AN5:AP5"/>
    <mergeCell ref="AQ5:AS5"/>
    <mergeCell ref="AT5:AV5"/>
    <mergeCell ref="AH5:AJ5"/>
    <mergeCell ref="V5:X5"/>
    <mergeCell ref="Y5:AA5"/>
    <mergeCell ref="AB5:AD5"/>
    <mergeCell ref="C129:U129"/>
    <mergeCell ref="C2:U2"/>
    <mergeCell ref="C5:C6"/>
    <mergeCell ref="M5:O5"/>
    <mergeCell ref="P5:R5"/>
    <mergeCell ref="S5:U5"/>
    <mergeCell ref="D5:F5"/>
    <mergeCell ref="G5:I5"/>
    <mergeCell ref="J5:L5"/>
  </mergeCells>
  <pageMargins left="0.69999999999999996" right="0.69999999999999996" top="0.75" bottom="0.75" header="0.29999999999999999" footer="0.29999999999999999"/>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9" tint="0.59999389629810485"/>
    <pageSetUpPr fitToPage="1"/>
  </sheetPr>
  <sheetViews>
    <sheetView view="pageBreakPreview" zoomScale="80" zoomScaleNormal="80" zoomScaleSheetLayoutView="80" workbookViewId="0">
      <selection activeCell="G44" sqref="G44"/>
    </sheetView>
  </sheetViews>
  <sheetFormatPr defaultColWidth="9.140625" defaultRowHeight="15"/>
  <cols>
    <col min="1" max="2" style="465" width="9.140625"/>
    <col customWidth="1" min="3" max="3" style="465" width="51.85546875"/>
    <col customWidth="1" min="4" max="4" style="465" width="14.140625"/>
    <col customWidth="1" min="5" max="5" style="465" width="15.5703125"/>
    <col customWidth="1" min="6" max="7" style="465" width="14.140625"/>
    <col customWidth="1" min="8" max="8" style="465" width="14.85546875"/>
    <col customWidth="1" min="9" max="10" style="465" width="14.140625"/>
    <col customWidth="1" hidden="1" min="11" max="11" style="465" width="14.140625"/>
    <col customWidth="1" min="12" max="12" style="465" width="14.140625"/>
    <col min="13" max="13" style="465" width="9.140625"/>
    <col bestFit="1" customWidth="1" min="14" max="14" style="465" width="10.140625"/>
    <col bestFit="1" customWidth="1" min="15" max="15" style="465" width="11.5703125"/>
    <col min="16" max="16384" style="465" width="9.140625"/>
  </cols>
  <sheetData>
    <row r="2" ht="36.75" customHeight="1">
      <c r="C2" s="1947" t="s">
        <v>1347</v>
      </c>
      <c r="D2" s="1947"/>
      <c r="E2" s="1947"/>
      <c r="F2" s="1947"/>
      <c r="G2" s="1947"/>
      <c r="H2" s="1947"/>
      <c r="I2" s="1947"/>
      <c r="J2" s="1947"/>
      <c r="K2" s="1947"/>
      <c r="L2" s="1947"/>
    </row>
    <row r="5" ht="36" customHeight="1">
      <c r="C5" s="1950" t="s">
        <v>1348</v>
      </c>
      <c r="D5" s="1951" t="s">
        <v>1393</v>
      </c>
      <c r="E5" s="1950"/>
      <c r="F5" s="1950"/>
      <c r="G5" s="1950" t="s">
        <v>1349</v>
      </c>
      <c r="H5" s="1950"/>
      <c r="I5" s="1950"/>
      <c r="J5" s="1950">
        <v>2023</v>
      </c>
      <c r="K5" s="1950"/>
      <c r="L5" s="1950"/>
    </row>
    <row r="6" ht="33.75" customHeight="1">
      <c r="C6" s="1950"/>
      <c r="D6" s="466" t="s">
        <v>1350</v>
      </c>
      <c r="E6" s="466" t="s">
        <v>1351</v>
      </c>
      <c r="F6" s="466" t="s">
        <v>1215</v>
      </c>
      <c r="G6" s="466" t="s">
        <v>1350</v>
      </c>
      <c r="H6" s="466" t="s">
        <v>1351</v>
      </c>
      <c r="I6" s="466" t="s">
        <v>1215</v>
      </c>
      <c r="J6" s="466" t="s">
        <v>1350</v>
      </c>
      <c r="K6" s="466" t="s">
        <v>1351</v>
      </c>
      <c r="L6" s="466" t="s">
        <v>1215</v>
      </c>
    </row>
    <row r="7" ht="35.25" customHeight="1">
      <c r="C7" s="467" t="s">
        <v>1264</v>
      </c>
      <c r="D7" s="468">
        <f>D8+D25+D42+D59+D76+D93+D110</f>
        <v>3269.2440000000001</v>
      </c>
      <c r="E7" s="469"/>
      <c r="F7" s="468">
        <f>F8+F25+F42+F59+F76+F93+F110</f>
        <v>8574.780859114202</v>
      </c>
      <c r="G7" s="468">
        <f>G8+G25+G42+G59+G76+G93+G110</f>
        <v>2669.7840000000001</v>
      </c>
      <c r="H7" s="469"/>
      <c r="I7" s="468">
        <f>I8+I25+I42+I59+I76+I93+I110</f>
        <v>7058.5074425478015</v>
      </c>
      <c r="J7" s="468">
        <f>J8+J25+J42+J59+J76+J93+J110</f>
        <v>5939.0280000000002</v>
      </c>
      <c r="K7" s="469"/>
      <c r="L7" s="468">
        <f>L8+L25+L42+L59+L76+L93+L110</f>
        <v>15633.288301662002</v>
      </c>
      <c r="N7" s="470"/>
      <c r="O7" s="470"/>
    </row>
    <row r="8">
      <c r="C8" s="471" t="s">
        <v>1352</v>
      </c>
      <c r="D8" s="472">
        <f>D18+D12</f>
        <v>301.66200000000003</v>
      </c>
      <c r="E8" s="472"/>
      <c r="F8" s="472">
        <f>F18+F23+F12</f>
        <v>682.15968633580019</v>
      </c>
      <c r="G8" s="472">
        <f>G18+G12</f>
        <v>361.42899999999997</v>
      </c>
      <c r="H8" s="472"/>
      <c r="I8" s="472">
        <f>I18+I23+I12</f>
        <v>819.4119385890001</v>
      </c>
      <c r="J8" s="472">
        <f>J18+J12</f>
        <v>663.09100000000001</v>
      </c>
      <c r="K8" s="472"/>
      <c r="L8" s="472">
        <f>L18+L23+L12</f>
        <v>1501.5716249248003</v>
      </c>
      <c r="M8" s="465" t="s">
        <v>1353</v>
      </c>
    </row>
    <row r="9" ht="15" hidden="1" customHeight="1">
      <c r="C9" s="473" t="s">
        <v>1354</v>
      </c>
      <c r="D9" s="474"/>
      <c r="E9" s="474"/>
      <c r="F9" s="474"/>
      <c r="G9" s="474"/>
      <c r="H9" s="474"/>
      <c r="I9" s="474"/>
      <c r="J9" s="474"/>
      <c r="K9" s="474"/>
      <c r="L9" s="474"/>
    </row>
    <row r="10" ht="15" hidden="1" customHeight="1">
      <c r="C10" s="473" t="s">
        <v>6</v>
      </c>
      <c r="D10" s="474"/>
      <c r="E10" s="474"/>
      <c r="F10" s="474"/>
      <c r="G10" s="474"/>
      <c r="H10" s="474"/>
      <c r="I10" s="474"/>
      <c r="J10" s="474"/>
      <c r="K10" s="474"/>
      <c r="L10" s="474"/>
    </row>
    <row r="11" ht="15" hidden="1" customHeight="1">
      <c r="C11" s="473" t="s">
        <v>7</v>
      </c>
      <c r="D11" s="474"/>
      <c r="E11" s="474"/>
      <c r="F11" s="474"/>
      <c r="G11" s="474"/>
      <c r="H11" s="474"/>
      <c r="I11" s="474"/>
      <c r="J11" s="474"/>
      <c r="K11" s="474"/>
      <c r="L11" s="474"/>
    </row>
    <row r="12" ht="15" hidden="1" customHeight="1">
      <c r="C12" s="473" t="s">
        <v>8</v>
      </c>
      <c r="D12" s="474"/>
      <c r="E12" s="474"/>
      <c r="F12" s="474"/>
      <c r="G12" s="474"/>
      <c r="H12" s="474"/>
      <c r="I12" s="474"/>
      <c r="J12" s="474"/>
      <c r="K12" s="474"/>
      <c r="L12" s="474"/>
    </row>
    <row r="13" ht="15" hidden="1" customHeight="1">
      <c r="C13" s="473" t="s">
        <v>9</v>
      </c>
      <c r="D13" s="474"/>
      <c r="E13" s="474"/>
      <c r="F13" s="474"/>
      <c r="G13" s="474"/>
      <c r="H13" s="474"/>
      <c r="I13" s="474"/>
      <c r="J13" s="474"/>
      <c r="K13" s="474"/>
      <c r="L13" s="474"/>
    </row>
    <row r="14">
      <c r="C14" s="475" t="s">
        <v>1355</v>
      </c>
      <c r="D14" s="474"/>
      <c r="E14" s="474"/>
      <c r="F14" s="474"/>
      <c r="G14" s="474"/>
      <c r="H14" s="474"/>
      <c r="I14" s="474"/>
      <c r="J14" s="474"/>
      <c r="K14" s="474"/>
      <c r="L14" s="474"/>
    </row>
    <row r="15">
      <c r="C15" s="475" t="s">
        <v>1255</v>
      </c>
      <c r="D15" s="474"/>
      <c r="E15" s="474"/>
      <c r="F15" s="474"/>
      <c r="G15" s="474"/>
      <c r="H15" s="474"/>
      <c r="I15" s="474"/>
      <c r="J15" s="474"/>
      <c r="K15" s="474"/>
      <c r="L15" s="474"/>
    </row>
    <row r="16">
      <c r="C16" s="473" t="s">
        <v>6</v>
      </c>
      <c r="D16" s="474"/>
      <c r="E16" s="474"/>
      <c r="F16" s="474"/>
      <c r="G16" s="474"/>
      <c r="H16" s="474"/>
      <c r="I16" s="474"/>
      <c r="J16" s="474"/>
      <c r="K16" s="474"/>
      <c r="L16" s="474"/>
    </row>
    <row r="17">
      <c r="C17" s="473" t="s">
        <v>7</v>
      </c>
      <c r="D17" s="474"/>
      <c r="E17" s="474"/>
      <c r="F17" s="474"/>
      <c r="G17" s="474"/>
      <c r="H17" s="474"/>
      <c r="I17" s="474"/>
      <c r="J17" s="474"/>
      <c r="K17" s="474"/>
      <c r="L17" s="474"/>
    </row>
    <row r="18">
      <c r="C18" s="473" t="s">
        <v>8</v>
      </c>
      <c r="D18" s="474">
        <v>301.66200000000003</v>
      </c>
      <c r="E18" s="474">
        <f>582.9*1.09</f>
        <v>635.36099999999999</v>
      </c>
      <c r="F18" s="474">
        <f>D18*E18/1000</f>
        <v>191.66426998200004</v>
      </c>
      <c r="G18" s="474">
        <v>361.42899999999997</v>
      </c>
      <c r="H18" s="474">
        <f>E18</f>
        <v>635.36099999999999</v>
      </c>
      <c r="I18" s="474">
        <f>G18*H18/1000</f>
        <v>229.63789086899996</v>
      </c>
      <c r="J18" s="474">
        <f>D18+G18</f>
        <v>663.09100000000001</v>
      </c>
      <c r="K18" s="474"/>
      <c r="L18" s="476">
        <f>F18+I18</f>
        <v>421.302160851</v>
      </c>
    </row>
    <row r="19">
      <c r="C19" s="473" t="s">
        <v>9</v>
      </c>
      <c r="D19" s="474"/>
      <c r="E19" s="474"/>
      <c r="F19" s="474"/>
      <c r="G19" s="474"/>
      <c r="H19" s="474"/>
      <c r="I19" s="474"/>
      <c r="J19" s="474"/>
      <c r="K19" s="474"/>
      <c r="L19" s="476"/>
    </row>
    <row r="20">
      <c r="C20" s="477" t="s">
        <v>1356</v>
      </c>
      <c r="D20" s="474"/>
      <c r="E20" s="474"/>
      <c r="F20" s="474"/>
      <c r="G20" s="474"/>
      <c r="H20" s="474"/>
      <c r="I20" s="474"/>
      <c r="J20" s="474"/>
      <c r="K20" s="474"/>
      <c r="L20" s="476"/>
    </row>
    <row r="21">
      <c r="C21" s="473" t="s">
        <v>6</v>
      </c>
      <c r="D21" s="474"/>
      <c r="E21" s="474"/>
      <c r="F21" s="474"/>
      <c r="G21" s="474"/>
      <c r="H21" s="474"/>
      <c r="I21" s="474"/>
      <c r="J21" s="474"/>
      <c r="K21" s="474"/>
      <c r="L21" s="476"/>
    </row>
    <row r="22">
      <c r="C22" s="473" t="s">
        <v>7</v>
      </c>
      <c r="D22" s="474"/>
      <c r="E22" s="474"/>
      <c r="F22" s="474"/>
      <c r="G22" s="474"/>
      <c r="H22" s="474"/>
      <c r="I22" s="474"/>
      <c r="J22" s="474"/>
      <c r="K22" s="474"/>
      <c r="L22" s="476"/>
    </row>
    <row r="23">
      <c r="C23" s="473" t="s">
        <v>8</v>
      </c>
      <c r="D23" s="474">
        <v>0.083166666666666667</v>
      </c>
      <c r="E23" s="478">
        <f>901795.18*1.09</f>
        <v>982956.74620000017</v>
      </c>
      <c r="F23" s="474">
        <f>D23*E23*6/1000</f>
        <v>490.49541635380012</v>
      </c>
      <c r="G23" s="474">
        <v>0.10000000000000001</v>
      </c>
      <c r="H23" s="474">
        <f>E23</f>
        <v>982956.74620000017</v>
      </c>
      <c r="I23" s="474">
        <f>G23*H23*6/1000</f>
        <v>589.77404772000011</v>
      </c>
      <c r="J23" s="474">
        <f>(D23+G23)/2</f>
        <v>0.091583333333333336</v>
      </c>
      <c r="K23" s="474"/>
      <c r="L23" s="476">
        <f>F23+I23</f>
        <v>1080.2694640738002</v>
      </c>
      <c r="M23" s="465" t="s">
        <v>1357</v>
      </c>
      <c r="N23" s="470"/>
      <c r="O23" s="470"/>
    </row>
    <row r="24">
      <c r="C24" s="473" t="s">
        <v>9</v>
      </c>
      <c r="D24" s="474"/>
      <c r="E24" s="474"/>
      <c r="F24" s="474"/>
      <c r="G24" s="474"/>
      <c r="H24" s="474"/>
      <c r="I24" s="474"/>
      <c r="J24" s="474"/>
      <c r="K24" s="474"/>
      <c r="L24" s="474"/>
    </row>
    <row r="25">
      <c r="C25" s="471" t="s">
        <v>1358</v>
      </c>
      <c r="D25" s="472">
        <f>D29</f>
        <v>1529.252</v>
      </c>
      <c r="E25" s="472"/>
      <c r="F25" s="472">
        <f>F29</f>
        <v>3928.4471384368003</v>
      </c>
      <c r="G25" s="472">
        <f>G29</f>
        <v>1092.8720000000001</v>
      </c>
      <c r="H25" s="472"/>
      <c r="I25" s="472">
        <f>I29</f>
        <v>2807.4443460448006</v>
      </c>
      <c r="J25" s="472">
        <f>J29</f>
        <v>2622.1239999999998</v>
      </c>
      <c r="K25" s="472"/>
      <c r="L25" s="472">
        <f>L29</f>
        <v>6735.8914844816009</v>
      </c>
      <c r="M25" s="465" t="s">
        <v>1359</v>
      </c>
    </row>
    <row r="26">
      <c r="C26" s="473" t="s">
        <v>1354</v>
      </c>
      <c r="D26" s="474"/>
      <c r="E26" s="474"/>
      <c r="F26" s="474"/>
      <c r="G26" s="474"/>
      <c r="H26" s="474"/>
      <c r="I26" s="474"/>
      <c r="J26" s="474"/>
      <c r="K26" s="474"/>
      <c r="L26" s="474"/>
    </row>
    <row r="27">
      <c r="C27" s="473" t="s">
        <v>6</v>
      </c>
      <c r="D27" s="474"/>
      <c r="E27" s="474"/>
      <c r="F27" s="474"/>
      <c r="G27" s="474"/>
      <c r="H27" s="474"/>
      <c r="I27" s="474"/>
      <c r="J27" s="474"/>
      <c r="K27" s="474"/>
      <c r="L27" s="474"/>
    </row>
    <row r="28">
      <c r="C28" s="473" t="s">
        <v>7</v>
      </c>
      <c r="D28" s="474"/>
      <c r="E28" s="474"/>
      <c r="F28" s="474"/>
      <c r="G28" s="474"/>
      <c r="H28" s="474"/>
      <c r="I28" s="474"/>
      <c r="J28" s="474"/>
      <c r="K28" s="474"/>
      <c r="L28" s="474"/>
    </row>
    <row r="29">
      <c r="C29" s="473" t="s">
        <v>8</v>
      </c>
      <c r="D29" s="474">
        <v>1529.252</v>
      </c>
      <c r="E29" s="474">
        <f>2356.76*1.09</f>
        <v>2568.8684000000003</v>
      </c>
      <c r="F29" s="474">
        <f>D29*E29/1000</f>
        <v>3928.4471384368003</v>
      </c>
      <c r="G29" s="474">
        <v>1092.8720000000001</v>
      </c>
      <c r="H29" s="474">
        <f>E29</f>
        <v>2568.8684000000003</v>
      </c>
      <c r="I29" s="474">
        <f>G29*H29/1000</f>
        <v>2807.4443460448006</v>
      </c>
      <c r="J29" s="474">
        <f>D29+G29</f>
        <v>2622.1239999999998</v>
      </c>
      <c r="K29" s="474"/>
      <c r="L29" s="474">
        <f>F29+I29</f>
        <v>6735.8914844816009</v>
      </c>
    </row>
    <row r="30">
      <c r="C30" s="473" t="s">
        <v>9</v>
      </c>
      <c r="D30" s="474"/>
      <c r="E30" s="474"/>
      <c r="F30" s="474"/>
      <c r="G30" s="474"/>
      <c r="H30" s="474"/>
      <c r="I30" s="474"/>
      <c r="J30" s="474"/>
      <c r="K30" s="474"/>
      <c r="L30" s="474"/>
    </row>
    <row r="31" ht="15" hidden="1" customHeight="1">
      <c r="C31" s="475" t="s">
        <v>1355</v>
      </c>
      <c r="D31" s="474"/>
      <c r="E31" s="474"/>
      <c r="F31" s="474"/>
      <c r="G31" s="474"/>
      <c r="H31" s="474"/>
      <c r="I31" s="474"/>
      <c r="J31" s="474"/>
      <c r="K31" s="474"/>
      <c r="L31" s="474"/>
    </row>
    <row r="32" ht="15" hidden="1" customHeight="1">
      <c r="C32" s="475" t="s">
        <v>1255</v>
      </c>
      <c r="D32" s="474"/>
      <c r="E32" s="474"/>
      <c r="F32" s="474"/>
      <c r="G32" s="474"/>
      <c r="H32" s="474"/>
      <c r="I32" s="474"/>
      <c r="J32" s="474"/>
      <c r="K32" s="474"/>
      <c r="L32" s="474"/>
    </row>
    <row r="33" ht="15" hidden="1" customHeight="1">
      <c r="C33" s="473" t="s">
        <v>6</v>
      </c>
      <c r="D33" s="474"/>
      <c r="E33" s="474"/>
      <c r="F33" s="474"/>
      <c r="G33" s="474"/>
      <c r="H33" s="474"/>
      <c r="I33" s="474"/>
      <c r="J33" s="474"/>
      <c r="K33" s="474"/>
      <c r="L33" s="474"/>
    </row>
    <row r="34" ht="15" hidden="1" customHeight="1">
      <c r="C34" s="473" t="s">
        <v>7</v>
      </c>
      <c r="D34" s="474"/>
      <c r="E34" s="474"/>
      <c r="F34" s="474"/>
      <c r="G34" s="474"/>
      <c r="H34" s="474"/>
      <c r="I34" s="474"/>
      <c r="J34" s="474"/>
      <c r="K34" s="474"/>
      <c r="L34" s="474"/>
    </row>
    <row r="35" ht="15" hidden="1" customHeight="1">
      <c r="C35" s="473" t="s">
        <v>8</v>
      </c>
      <c r="D35" s="474"/>
      <c r="E35" s="474"/>
      <c r="F35" s="474"/>
      <c r="G35" s="474"/>
      <c r="H35" s="474"/>
      <c r="I35" s="474"/>
      <c r="J35" s="474"/>
      <c r="K35" s="474"/>
      <c r="L35" s="474"/>
    </row>
    <row r="36" ht="15" hidden="1" customHeight="1">
      <c r="C36" s="473" t="s">
        <v>9</v>
      </c>
      <c r="D36" s="474"/>
      <c r="E36" s="474"/>
      <c r="F36" s="474"/>
      <c r="G36" s="474"/>
      <c r="H36" s="474"/>
      <c r="I36" s="474"/>
      <c r="J36" s="474"/>
      <c r="K36" s="474"/>
      <c r="L36" s="474"/>
    </row>
    <row r="37" ht="15" hidden="1" customHeight="1">
      <c r="C37" s="477" t="s">
        <v>1356</v>
      </c>
      <c r="D37" s="474"/>
      <c r="E37" s="474"/>
      <c r="F37" s="474"/>
      <c r="G37" s="474"/>
      <c r="H37" s="474"/>
      <c r="I37" s="474"/>
      <c r="J37" s="474"/>
      <c r="K37" s="474"/>
      <c r="L37" s="474"/>
    </row>
    <row r="38" ht="15" hidden="1" customHeight="1">
      <c r="C38" s="473" t="s">
        <v>6</v>
      </c>
      <c r="D38" s="474"/>
      <c r="E38" s="474"/>
      <c r="F38" s="474"/>
      <c r="G38" s="474"/>
      <c r="H38" s="474"/>
      <c r="I38" s="474"/>
      <c r="J38" s="474"/>
      <c r="K38" s="474"/>
      <c r="L38" s="474"/>
    </row>
    <row r="39" ht="15" hidden="1" customHeight="1">
      <c r="C39" s="473" t="s">
        <v>7</v>
      </c>
      <c r="D39" s="474"/>
      <c r="E39" s="474"/>
      <c r="F39" s="474"/>
      <c r="G39" s="474"/>
      <c r="H39" s="474"/>
      <c r="I39" s="474"/>
      <c r="J39" s="474"/>
      <c r="K39" s="474"/>
      <c r="L39" s="474"/>
    </row>
    <row r="40" ht="15" hidden="1" customHeight="1">
      <c r="C40" s="473" t="s">
        <v>8</v>
      </c>
      <c r="D40" s="474"/>
      <c r="E40" s="474"/>
      <c r="F40" s="474"/>
      <c r="G40" s="474"/>
      <c r="H40" s="474"/>
      <c r="I40" s="474"/>
      <c r="J40" s="474"/>
      <c r="K40" s="474"/>
      <c r="L40" s="474"/>
    </row>
    <row r="41" ht="15" hidden="1" customHeight="1">
      <c r="C41" s="473" t="s">
        <v>9</v>
      </c>
      <c r="D41" s="474"/>
      <c r="E41" s="474"/>
      <c r="F41" s="474"/>
      <c r="G41" s="474"/>
      <c r="H41" s="474"/>
      <c r="I41" s="474"/>
      <c r="J41" s="474"/>
      <c r="K41" s="474"/>
      <c r="L41" s="474"/>
    </row>
    <row r="42">
      <c r="C42" s="471" t="s">
        <v>1360</v>
      </c>
      <c r="D42" s="472">
        <f>D47</f>
        <v>76.745000000000005</v>
      </c>
      <c r="E42" s="472"/>
      <c r="F42" s="472">
        <f>F47</f>
        <v>279.67557180600011</v>
      </c>
      <c r="G42" s="472">
        <f>G47</f>
        <v>120.05099999999999</v>
      </c>
      <c r="H42" s="472"/>
      <c r="I42" s="472">
        <f>I47</f>
        <v>437.49211115880001</v>
      </c>
      <c r="J42" s="472">
        <f>J47</f>
        <v>196.79599999999999</v>
      </c>
      <c r="K42" s="472"/>
      <c r="L42" s="472">
        <f>L47</f>
        <v>717.16768296480018</v>
      </c>
      <c r="M42" s="465" t="s">
        <v>1359</v>
      </c>
    </row>
    <row r="43">
      <c r="C43" s="473" t="s">
        <v>1354</v>
      </c>
      <c r="D43" s="474"/>
      <c r="E43" s="474"/>
      <c r="F43" s="474"/>
      <c r="G43" s="474"/>
      <c r="H43" s="474"/>
      <c r="I43" s="474"/>
      <c r="J43" s="474"/>
      <c r="K43" s="474"/>
      <c r="L43" s="474"/>
    </row>
    <row r="44">
      <c r="C44" s="473" t="s">
        <v>6</v>
      </c>
      <c r="D44" s="474"/>
      <c r="E44" s="474"/>
      <c r="F44" s="474"/>
      <c r="G44" s="474"/>
      <c r="H44" s="474"/>
      <c r="I44" s="474"/>
      <c r="J44" s="474"/>
      <c r="K44" s="474"/>
      <c r="L44" s="474"/>
    </row>
    <row r="45">
      <c r="C45" s="473" t="s">
        <v>7</v>
      </c>
      <c r="D45" s="474"/>
      <c r="E45" s="474"/>
      <c r="F45" s="474"/>
      <c r="G45" s="474"/>
      <c r="H45" s="474"/>
      <c r="I45" s="474"/>
      <c r="J45" s="474"/>
      <c r="K45" s="474"/>
      <c r="L45" s="474"/>
    </row>
    <row r="46">
      <c r="C46" s="473" t="s">
        <v>8</v>
      </c>
      <c r="D46" s="474"/>
      <c r="E46" s="474"/>
      <c r="F46" s="474"/>
      <c r="G46" s="474"/>
      <c r="H46" s="474"/>
      <c r="I46" s="474"/>
      <c r="J46" s="474"/>
      <c r="K46" s="474"/>
      <c r="L46" s="474"/>
    </row>
    <row r="47">
      <c r="C47" s="473" t="s">
        <v>9</v>
      </c>
      <c r="D47" s="474">
        <v>76.745000000000005</v>
      </c>
      <c r="E47" s="474">
        <f>3343.32*1.09</f>
        <v>3644.2188000000006</v>
      </c>
      <c r="F47" s="474">
        <f>D47*E47/1000</f>
        <v>279.67557180600011</v>
      </c>
      <c r="G47" s="474">
        <v>120.05099999999999</v>
      </c>
      <c r="H47" s="474">
        <f>E47</f>
        <v>3644.2188000000006</v>
      </c>
      <c r="I47" s="474">
        <f>G47*H47/1000</f>
        <v>437.49211115880001</v>
      </c>
      <c r="J47" s="474">
        <f>D47+G47</f>
        <v>196.79599999999999</v>
      </c>
      <c r="K47" s="474"/>
      <c r="L47" s="474">
        <f>F47+I47</f>
        <v>717.16768296480018</v>
      </c>
    </row>
    <row r="48" ht="15" hidden="1" customHeight="1">
      <c r="C48" s="475" t="s">
        <v>1355</v>
      </c>
      <c r="D48" s="474"/>
      <c r="E48" s="474"/>
      <c r="F48" s="474"/>
      <c r="G48" s="474"/>
      <c r="H48" s="474"/>
      <c r="I48" s="474"/>
      <c r="J48" s="474"/>
      <c r="K48" s="474"/>
      <c r="L48" s="474"/>
    </row>
    <row r="49" ht="15" hidden="1" customHeight="1">
      <c r="C49" s="475" t="s">
        <v>1255</v>
      </c>
      <c r="D49" s="474"/>
      <c r="E49" s="474"/>
      <c r="F49" s="474"/>
      <c r="G49" s="474"/>
      <c r="H49" s="474"/>
      <c r="I49" s="474"/>
      <c r="J49" s="474"/>
      <c r="K49" s="474"/>
      <c r="L49" s="474"/>
    </row>
    <row r="50" ht="15" hidden="1" customHeight="1">
      <c r="C50" s="473" t="s">
        <v>6</v>
      </c>
      <c r="D50" s="474"/>
      <c r="E50" s="474"/>
      <c r="F50" s="474"/>
      <c r="G50" s="474"/>
      <c r="H50" s="474"/>
      <c r="I50" s="474"/>
      <c r="J50" s="474"/>
      <c r="K50" s="474"/>
      <c r="L50" s="474"/>
    </row>
    <row r="51" ht="15" hidden="1" customHeight="1">
      <c r="C51" s="473" t="s">
        <v>7</v>
      </c>
      <c r="D51" s="474"/>
      <c r="E51" s="474"/>
      <c r="F51" s="474"/>
      <c r="G51" s="474"/>
      <c r="H51" s="474"/>
      <c r="I51" s="474"/>
      <c r="J51" s="474"/>
      <c r="K51" s="474"/>
      <c r="L51" s="474"/>
    </row>
    <row r="52" ht="15" hidden="1" customHeight="1">
      <c r="C52" s="473" t="s">
        <v>8</v>
      </c>
      <c r="D52" s="474"/>
      <c r="E52" s="474"/>
      <c r="F52" s="474"/>
      <c r="G52" s="474"/>
      <c r="H52" s="474"/>
      <c r="I52" s="474"/>
      <c r="J52" s="474"/>
      <c r="K52" s="474"/>
      <c r="L52" s="474"/>
    </row>
    <row r="53" ht="15" hidden="1" customHeight="1">
      <c r="C53" s="473" t="s">
        <v>9</v>
      </c>
      <c r="D53" s="474"/>
      <c r="E53" s="474"/>
      <c r="F53" s="474"/>
      <c r="G53" s="474"/>
      <c r="H53" s="474"/>
      <c r="I53" s="474"/>
      <c r="J53" s="474"/>
      <c r="K53" s="474"/>
      <c r="L53" s="474"/>
    </row>
    <row r="54" ht="15" hidden="1" customHeight="1">
      <c r="C54" s="477" t="s">
        <v>1356</v>
      </c>
      <c r="D54" s="474"/>
      <c r="E54" s="474"/>
      <c r="F54" s="474"/>
      <c r="G54" s="474"/>
      <c r="H54" s="474"/>
      <c r="I54" s="474"/>
      <c r="J54" s="474"/>
      <c r="K54" s="474"/>
      <c r="L54" s="474"/>
    </row>
    <row r="55" ht="15" hidden="1" customHeight="1">
      <c r="C55" s="473" t="s">
        <v>6</v>
      </c>
      <c r="D55" s="474"/>
      <c r="E55" s="474"/>
      <c r="F55" s="474"/>
      <c r="G55" s="474"/>
      <c r="H55" s="474"/>
      <c r="I55" s="474"/>
      <c r="J55" s="474"/>
      <c r="K55" s="474"/>
      <c r="L55" s="474"/>
    </row>
    <row r="56" ht="15" hidden="1" customHeight="1">
      <c r="C56" s="473" t="s">
        <v>7</v>
      </c>
      <c r="D56" s="474"/>
      <c r="E56" s="474"/>
      <c r="F56" s="474"/>
      <c r="G56" s="474"/>
      <c r="H56" s="474"/>
      <c r="I56" s="474"/>
      <c r="J56" s="474"/>
      <c r="K56" s="474"/>
      <c r="L56" s="474"/>
    </row>
    <row r="57" ht="15" hidden="1" customHeight="1">
      <c r="C57" s="473" t="s">
        <v>8</v>
      </c>
      <c r="D57" s="474"/>
      <c r="E57" s="474"/>
      <c r="F57" s="474"/>
      <c r="G57" s="474"/>
      <c r="H57" s="474"/>
      <c r="I57" s="474"/>
      <c r="J57" s="474"/>
      <c r="K57" s="474"/>
      <c r="L57" s="474"/>
    </row>
    <row r="58" ht="15" hidden="1" customHeight="1">
      <c r="C58" s="473" t="s">
        <v>9</v>
      </c>
      <c r="D58" s="474"/>
      <c r="E58" s="474"/>
      <c r="F58" s="474"/>
      <c r="G58" s="474"/>
      <c r="H58" s="474"/>
      <c r="I58" s="474"/>
      <c r="J58" s="474"/>
      <c r="K58" s="474"/>
      <c r="L58" s="474"/>
    </row>
    <row r="59">
      <c r="C59" s="471" t="s">
        <v>1361</v>
      </c>
      <c r="D59" s="472">
        <f>D64</f>
        <v>90.496000000000009</v>
      </c>
      <c r="E59" s="472"/>
      <c r="F59" s="472">
        <f>F64</f>
        <v>329.78722452480008</v>
      </c>
      <c r="G59" s="472">
        <f>G64</f>
        <v>63.515999999999998</v>
      </c>
      <c r="H59" s="472"/>
      <c r="I59" s="472">
        <f>I64</f>
        <v>231.46620130080001</v>
      </c>
      <c r="J59" s="472">
        <f>J64</f>
        <v>154.012</v>
      </c>
      <c r="K59" s="472"/>
      <c r="L59" s="472">
        <f>L64</f>
        <v>561.25342582560006</v>
      </c>
      <c r="M59" s="465" t="s">
        <v>1359</v>
      </c>
    </row>
    <row r="60">
      <c r="C60" s="473" t="s">
        <v>1354</v>
      </c>
      <c r="D60" s="474"/>
      <c r="E60" s="474"/>
      <c r="F60" s="474"/>
      <c r="G60" s="474"/>
      <c r="H60" s="474"/>
      <c r="I60" s="474"/>
      <c r="J60" s="474"/>
      <c r="K60" s="474"/>
      <c r="L60" s="474"/>
    </row>
    <row r="61">
      <c r="C61" s="473" t="s">
        <v>6</v>
      </c>
      <c r="D61" s="474"/>
      <c r="E61" s="474"/>
      <c r="F61" s="474"/>
      <c r="G61" s="474"/>
      <c r="H61" s="474"/>
      <c r="I61" s="474"/>
      <c r="J61" s="474"/>
      <c r="K61" s="474"/>
      <c r="L61" s="474"/>
    </row>
    <row r="62">
      <c r="C62" s="473" t="s">
        <v>7</v>
      </c>
      <c r="D62" s="474"/>
      <c r="E62" s="474"/>
      <c r="F62" s="474"/>
      <c r="G62" s="474"/>
      <c r="H62" s="474"/>
      <c r="I62" s="474"/>
      <c r="J62" s="474"/>
      <c r="K62" s="474"/>
      <c r="L62" s="474"/>
    </row>
    <row r="63">
      <c r="C63" s="473" t="s">
        <v>8</v>
      </c>
      <c r="D63" s="474"/>
      <c r="E63" s="474"/>
      <c r="F63" s="474"/>
      <c r="G63" s="474"/>
      <c r="H63" s="474"/>
      <c r="I63" s="474"/>
      <c r="J63" s="474"/>
      <c r="K63" s="474"/>
      <c r="L63" s="474"/>
    </row>
    <row r="64">
      <c r="C64" s="473" t="s">
        <v>9</v>
      </c>
      <c r="D64" s="474">
        <v>90.496000000000009</v>
      </c>
      <c r="E64" s="474">
        <f>3343.32*1.09</f>
        <v>3644.2188000000006</v>
      </c>
      <c r="F64" s="474">
        <f>D64*E64/1000</f>
        <v>329.78722452480008</v>
      </c>
      <c r="G64" s="474">
        <v>63.515999999999998</v>
      </c>
      <c r="H64" s="474">
        <f>E64</f>
        <v>3644.2188000000006</v>
      </c>
      <c r="I64" s="474">
        <f>G64*H64/1000</f>
        <v>231.46620130080001</v>
      </c>
      <c r="J64" s="474">
        <f>D64+G64</f>
        <v>154.012</v>
      </c>
      <c r="K64" s="474"/>
      <c r="L64" s="474">
        <f>F64+I64</f>
        <v>561.25342582560006</v>
      </c>
    </row>
    <row r="65" ht="15" hidden="1" customHeight="1">
      <c r="C65" s="475" t="s">
        <v>1355</v>
      </c>
      <c r="D65" s="474"/>
      <c r="E65" s="474"/>
      <c r="F65" s="474"/>
      <c r="G65" s="474"/>
      <c r="H65" s="474"/>
      <c r="I65" s="474"/>
      <c r="J65" s="474"/>
      <c r="K65" s="474"/>
      <c r="L65" s="474"/>
    </row>
    <row r="66" ht="15" hidden="1" customHeight="1">
      <c r="C66" s="475" t="s">
        <v>1255</v>
      </c>
      <c r="D66" s="474"/>
      <c r="E66" s="474"/>
      <c r="F66" s="474"/>
      <c r="G66" s="474"/>
      <c r="H66" s="474"/>
      <c r="I66" s="474"/>
      <c r="J66" s="474"/>
      <c r="K66" s="474"/>
      <c r="L66" s="474"/>
    </row>
    <row r="67" ht="15" hidden="1" customHeight="1">
      <c r="C67" s="473" t="s">
        <v>6</v>
      </c>
      <c r="D67" s="474"/>
      <c r="E67" s="474"/>
      <c r="F67" s="474"/>
      <c r="G67" s="474"/>
      <c r="H67" s="474"/>
      <c r="I67" s="474"/>
      <c r="J67" s="474"/>
      <c r="K67" s="474"/>
      <c r="L67" s="474"/>
    </row>
    <row r="68" ht="15" hidden="1" customHeight="1">
      <c r="C68" s="473" t="s">
        <v>7</v>
      </c>
      <c r="D68" s="474"/>
      <c r="E68" s="474"/>
      <c r="F68" s="474"/>
      <c r="G68" s="474"/>
      <c r="H68" s="474"/>
      <c r="I68" s="474"/>
      <c r="J68" s="474"/>
      <c r="K68" s="474"/>
      <c r="L68" s="474"/>
    </row>
    <row r="69" ht="15" hidden="1" customHeight="1">
      <c r="C69" s="473" t="s">
        <v>8</v>
      </c>
      <c r="D69" s="474"/>
      <c r="E69" s="474"/>
      <c r="F69" s="474"/>
      <c r="G69" s="474"/>
      <c r="H69" s="474"/>
      <c r="I69" s="474"/>
      <c r="J69" s="474"/>
      <c r="K69" s="474"/>
      <c r="L69" s="474"/>
    </row>
    <row r="70" ht="15" hidden="1" customHeight="1">
      <c r="C70" s="473" t="s">
        <v>9</v>
      </c>
      <c r="D70" s="474"/>
      <c r="E70" s="474"/>
      <c r="F70" s="474"/>
      <c r="G70" s="474"/>
      <c r="H70" s="474"/>
      <c r="I70" s="474"/>
      <c r="J70" s="474"/>
      <c r="K70" s="474"/>
      <c r="L70" s="474"/>
    </row>
    <row r="71" ht="15" hidden="1" customHeight="1">
      <c r="C71" s="477" t="s">
        <v>1356</v>
      </c>
      <c r="D71" s="474"/>
      <c r="E71" s="474"/>
      <c r="F71" s="474"/>
      <c r="G71" s="474"/>
      <c r="H71" s="474"/>
      <c r="I71" s="474"/>
      <c r="J71" s="474"/>
      <c r="K71" s="474"/>
      <c r="L71" s="474"/>
    </row>
    <row r="72" ht="15" hidden="1" customHeight="1">
      <c r="C72" s="473" t="s">
        <v>6</v>
      </c>
      <c r="D72" s="474"/>
      <c r="E72" s="474"/>
      <c r="F72" s="474"/>
      <c r="G72" s="474"/>
      <c r="H72" s="474"/>
      <c r="I72" s="474"/>
      <c r="J72" s="474"/>
      <c r="K72" s="474"/>
      <c r="L72" s="474"/>
    </row>
    <row r="73" ht="15" hidden="1" customHeight="1">
      <c r="C73" s="473" t="s">
        <v>7</v>
      </c>
      <c r="D73" s="474"/>
      <c r="E73" s="474"/>
      <c r="F73" s="474"/>
      <c r="G73" s="474"/>
      <c r="H73" s="474"/>
      <c r="I73" s="474"/>
      <c r="J73" s="474"/>
      <c r="K73" s="474"/>
      <c r="L73" s="474"/>
    </row>
    <row r="74" ht="15" hidden="1" customHeight="1">
      <c r="C74" s="473" t="s">
        <v>8</v>
      </c>
      <c r="D74" s="474"/>
      <c r="E74" s="474"/>
      <c r="F74" s="474"/>
      <c r="G74" s="474"/>
      <c r="H74" s="474"/>
      <c r="I74" s="474"/>
      <c r="J74" s="474"/>
      <c r="K74" s="474"/>
      <c r="L74" s="474"/>
    </row>
    <row r="75" ht="15" hidden="1" customHeight="1">
      <c r="C75" s="473" t="s">
        <v>9</v>
      </c>
      <c r="D75" s="474"/>
      <c r="E75" s="474"/>
      <c r="F75" s="474"/>
      <c r="G75" s="474"/>
      <c r="H75" s="474"/>
      <c r="I75" s="474"/>
      <c r="J75" s="474"/>
      <c r="K75" s="474"/>
      <c r="L75" s="474"/>
    </row>
    <row r="76">
      <c r="C76" s="471" t="s">
        <v>1362</v>
      </c>
      <c r="D76" s="472">
        <f>D80</f>
        <v>878.35199999999998</v>
      </c>
      <c r="E76" s="472"/>
      <c r="F76" s="472">
        <f>F80</f>
        <v>2256.3706968768001</v>
      </c>
      <c r="G76" s="472">
        <f>G80</f>
        <v>698.76199999999994</v>
      </c>
      <c r="H76" s="472"/>
      <c r="I76" s="472">
        <f>I80</f>
        <v>1795.0276209208002</v>
      </c>
      <c r="J76" s="472">
        <f>J80</f>
        <v>1577.114</v>
      </c>
      <c r="K76" s="472"/>
      <c r="L76" s="472">
        <f>L80</f>
        <v>4051.3983177976006</v>
      </c>
      <c r="M76" s="465" t="s">
        <v>1359</v>
      </c>
    </row>
    <row r="77">
      <c r="C77" s="473" t="s">
        <v>1354</v>
      </c>
      <c r="D77" s="474"/>
      <c r="E77" s="474"/>
      <c r="F77" s="474"/>
      <c r="G77" s="474"/>
      <c r="H77" s="474"/>
      <c r="I77" s="474"/>
      <c r="J77" s="474"/>
      <c r="K77" s="474"/>
      <c r="L77" s="474"/>
    </row>
    <row r="78">
      <c r="C78" s="473" t="s">
        <v>6</v>
      </c>
      <c r="D78" s="474"/>
      <c r="E78" s="474"/>
      <c r="F78" s="474"/>
      <c r="G78" s="474"/>
      <c r="H78" s="474"/>
      <c r="I78" s="474"/>
      <c r="J78" s="474"/>
      <c r="K78" s="474"/>
      <c r="L78" s="474"/>
    </row>
    <row r="79">
      <c r="C79" s="473" t="s">
        <v>7</v>
      </c>
      <c r="D79" s="474"/>
      <c r="E79" s="474"/>
      <c r="F79" s="474"/>
      <c r="G79" s="474"/>
      <c r="H79" s="474"/>
      <c r="I79" s="474"/>
      <c r="J79" s="474"/>
      <c r="K79" s="474"/>
      <c r="L79" s="474"/>
    </row>
    <row r="80">
      <c r="C80" s="473" t="s">
        <v>8</v>
      </c>
      <c r="D80" s="474">
        <v>878.35199999999998</v>
      </c>
      <c r="E80" s="474">
        <f>2356.76*1.09</f>
        <v>2568.8684000000003</v>
      </c>
      <c r="F80" s="474">
        <f>D80*E80/1000</f>
        <v>2256.3706968768001</v>
      </c>
      <c r="G80" s="474">
        <v>698.76199999999994</v>
      </c>
      <c r="H80" s="474">
        <f>E80</f>
        <v>2568.8684000000003</v>
      </c>
      <c r="I80" s="474">
        <f>G80*H80/1000</f>
        <v>1795.0276209208002</v>
      </c>
      <c r="J80" s="474">
        <f>D80+G80</f>
        <v>1577.114</v>
      </c>
      <c r="K80" s="474"/>
      <c r="L80" s="474">
        <f>F80+I80</f>
        <v>4051.3983177976006</v>
      </c>
    </row>
    <row r="81">
      <c r="C81" s="473" t="s">
        <v>9</v>
      </c>
      <c r="D81" s="474"/>
      <c r="E81" s="474"/>
      <c r="F81" s="474"/>
      <c r="G81" s="474"/>
      <c r="H81" s="474"/>
      <c r="I81" s="474"/>
      <c r="J81" s="474"/>
      <c r="K81" s="474"/>
      <c r="L81" s="474"/>
    </row>
    <row r="82" ht="15" hidden="1" customHeight="1">
      <c r="C82" s="475" t="s">
        <v>1355</v>
      </c>
      <c r="D82" s="474"/>
      <c r="E82" s="474"/>
      <c r="F82" s="474"/>
      <c r="G82" s="474"/>
      <c r="H82" s="474"/>
      <c r="I82" s="474"/>
      <c r="J82" s="474"/>
      <c r="K82" s="474"/>
      <c r="L82" s="474"/>
    </row>
    <row r="83" ht="15" hidden="1" customHeight="1">
      <c r="C83" s="475" t="s">
        <v>1255</v>
      </c>
      <c r="D83" s="474"/>
      <c r="E83" s="474"/>
      <c r="F83" s="474"/>
      <c r="G83" s="474"/>
      <c r="H83" s="474"/>
      <c r="I83" s="474"/>
      <c r="J83" s="474"/>
      <c r="K83" s="474"/>
      <c r="L83" s="474"/>
    </row>
    <row r="84" ht="15" hidden="1" customHeight="1">
      <c r="C84" s="473" t="s">
        <v>6</v>
      </c>
      <c r="D84" s="474"/>
      <c r="E84" s="474"/>
      <c r="F84" s="474"/>
      <c r="G84" s="474"/>
      <c r="H84" s="474"/>
      <c r="I84" s="474"/>
      <c r="J84" s="474"/>
      <c r="K84" s="474"/>
      <c r="L84" s="474"/>
    </row>
    <row r="85" ht="15" hidden="1" customHeight="1">
      <c r="C85" s="473" t="s">
        <v>7</v>
      </c>
      <c r="D85" s="474"/>
      <c r="E85" s="474"/>
      <c r="F85" s="474"/>
      <c r="G85" s="474"/>
      <c r="H85" s="474"/>
      <c r="I85" s="474"/>
      <c r="J85" s="474"/>
      <c r="K85" s="474"/>
      <c r="L85" s="474"/>
    </row>
    <row r="86" ht="15" hidden="1" customHeight="1">
      <c r="C86" s="473" t="s">
        <v>8</v>
      </c>
      <c r="D86" s="474"/>
      <c r="E86" s="474"/>
      <c r="F86" s="474"/>
      <c r="G86" s="474"/>
      <c r="H86" s="474"/>
      <c r="I86" s="474"/>
      <c r="J86" s="474"/>
      <c r="K86" s="474"/>
      <c r="L86" s="474"/>
    </row>
    <row r="87" ht="15" hidden="1" customHeight="1">
      <c r="C87" s="473" t="s">
        <v>9</v>
      </c>
      <c r="D87" s="474"/>
      <c r="E87" s="474"/>
      <c r="F87" s="474"/>
      <c r="G87" s="474"/>
      <c r="H87" s="474"/>
      <c r="I87" s="474"/>
      <c r="J87" s="474"/>
      <c r="K87" s="474"/>
      <c r="L87" s="474"/>
    </row>
    <row r="88" ht="15" hidden="1" customHeight="1">
      <c r="C88" s="477" t="s">
        <v>1356</v>
      </c>
      <c r="D88" s="474"/>
      <c r="E88" s="474"/>
      <c r="F88" s="474"/>
      <c r="G88" s="474"/>
      <c r="H88" s="474"/>
      <c r="I88" s="474"/>
      <c r="J88" s="474"/>
      <c r="K88" s="474"/>
      <c r="L88" s="474"/>
    </row>
    <row r="89" ht="15" hidden="1" customHeight="1">
      <c r="C89" s="473" t="s">
        <v>6</v>
      </c>
      <c r="D89" s="474"/>
      <c r="E89" s="474"/>
      <c r="F89" s="474"/>
      <c r="G89" s="474"/>
      <c r="H89" s="474"/>
      <c r="I89" s="474"/>
      <c r="J89" s="474"/>
      <c r="K89" s="474"/>
      <c r="L89" s="474"/>
    </row>
    <row r="90" ht="15" hidden="1" customHeight="1">
      <c r="C90" s="473" t="s">
        <v>7</v>
      </c>
      <c r="D90" s="474"/>
      <c r="E90" s="474"/>
      <c r="F90" s="474"/>
      <c r="G90" s="474"/>
      <c r="H90" s="474"/>
      <c r="I90" s="474"/>
      <c r="J90" s="474"/>
      <c r="K90" s="474"/>
      <c r="L90" s="474"/>
    </row>
    <row r="91" ht="15" hidden="1" customHeight="1">
      <c r="C91" s="473" t="s">
        <v>8</v>
      </c>
      <c r="D91" s="474"/>
      <c r="E91" s="474"/>
      <c r="F91" s="474"/>
      <c r="G91" s="474"/>
      <c r="H91" s="474"/>
      <c r="I91" s="474"/>
      <c r="J91" s="474"/>
      <c r="K91" s="474"/>
      <c r="L91" s="474"/>
    </row>
    <row r="92" ht="15" hidden="1" customHeight="1">
      <c r="C92" s="473" t="s">
        <v>9</v>
      </c>
      <c r="D92" s="474"/>
      <c r="E92" s="474"/>
      <c r="F92" s="474"/>
      <c r="G92" s="474"/>
      <c r="H92" s="474"/>
      <c r="I92" s="474"/>
      <c r="J92" s="474"/>
      <c r="K92" s="474"/>
      <c r="L92" s="474"/>
    </row>
    <row r="93">
      <c r="C93" s="471" t="s">
        <v>1363</v>
      </c>
      <c r="D93" s="472">
        <f>D98</f>
        <v>83.183000000000007</v>
      </c>
      <c r="E93" s="472"/>
      <c r="F93" s="472">
        <f>F98</f>
        <v>303.13705244040005</v>
      </c>
      <c r="G93" s="472">
        <f>G98</f>
        <v>104</v>
      </c>
      <c r="H93" s="472"/>
      <c r="I93" s="472">
        <f>I98</f>
        <v>378.99875520000006</v>
      </c>
      <c r="J93" s="472">
        <f>J98</f>
        <v>187.18299999999999</v>
      </c>
      <c r="K93" s="472"/>
      <c r="L93" s="472">
        <f>L98</f>
        <v>682.13580764040012</v>
      </c>
      <c r="M93" s="465" t="s">
        <v>1364</v>
      </c>
    </row>
    <row r="94">
      <c r="C94" s="473" t="s">
        <v>1354</v>
      </c>
      <c r="D94" s="474"/>
      <c r="E94" s="474"/>
      <c r="F94" s="474"/>
      <c r="G94" s="474"/>
      <c r="H94" s="474"/>
      <c r="I94" s="474"/>
      <c r="J94" s="474"/>
      <c r="K94" s="474"/>
      <c r="L94" s="474"/>
    </row>
    <row r="95">
      <c r="C95" s="473" t="s">
        <v>6</v>
      </c>
      <c r="D95" s="474"/>
      <c r="E95" s="474"/>
      <c r="F95" s="474"/>
      <c r="G95" s="474"/>
      <c r="H95" s="474"/>
      <c r="I95" s="474"/>
      <c r="J95" s="474"/>
      <c r="K95" s="474"/>
      <c r="L95" s="474"/>
    </row>
    <row r="96">
      <c r="C96" s="473" t="s">
        <v>7</v>
      </c>
      <c r="D96" s="474"/>
      <c r="E96" s="474"/>
      <c r="F96" s="474"/>
      <c r="G96" s="474"/>
      <c r="H96" s="474"/>
      <c r="I96" s="474"/>
      <c r="J96" s="474"/>
      <c r="K96" s="474"/>
      <c r="L96" s="474"/>
    </row>
    <row r="97">
      <c r="C97" s="473" t="s">
        <v>8</v>
      </c>
      <c r="D97" s="474"/>
      <c r="E97" s="474"/>
      <c r="F97" s="474"/>
      <c r="G97" s="474"/>
      <c r="H97" s="474"/>
      <c r="I97" s="474"/>
      <c r="J97" s="474"/>
      <c r="K97" s="474"/>
      <c r="L97" s="474"/>
    </row>
    <row r="98">
      <c r="C98" s="473" t="s">
        <v>9</v>
      </c>
      <c r="D98" s="474">
        <v>83.183000000000007</v>
      </c>
      <c r="E98" s="474">
        <f>3343.32*1.09</f>
        <v>3644.2188000000006</v>
      </c>
      <c r="F98" s="474">
        <f>D98*E98/1000</f>
        <v>303.13705244040005</v>
      </c>
      <c r="G98" s="474">
        <v>104</v>
      </c>
      <c r="H98" s="474">
        <f>E98</f>
        <v>3644.2188000000006</v>
      </c>
      <c r="I98" s="474">
        <f>G98*H98/1000</f>
        <v>378.99875520000006</v>
      </c>
      <c r="J98" s="474">
        <f>D98+G98</f>
        <v>187.18299999999999</v>
      </c>
      <c r="K98" s="474"/>
      <c r="L98" s="474">
        <f>F98+I98</f>
        <v>682.13580764040012</v>
      </c>
    </row>
    <row r="99" ht="15" hidden="1" customHeight="1">
      <c r="C99" s="475" t="s">
        <v>1355</v>
      </c>
      <c r="D99" s="474"/>
      <c r="E99" s="474"/>
      <c r="F99" s="474"/>
      <c r="G99" s="474"/>
      <c r="H99" s="474"/>
      <c r="I99" s="474"/>
      <c r="J99" s="474"/>
      <c r="K99" s="474"/>
      <c r="L99" s="474"/>
    </row>
    <row r="100" ht="15" hidden="1" customHeight="1">
      <c r="C100" s="475" t="s">
        <v>1255</v>
      </c>
      <c r="D100" s="474"/>
      <c r="E100" s="474"/>
      <c r="F100" s="474"/>
      <c r="G100" s="474"/>
      <c r="H100" s="474"/>
      <c r="I100" s="474"/>
      <c r="J100" s="474"/>
      <c r="K100" s="474"/>
      <c r="L100" s="474"/>
    </row>
    <row r="101" ht="15" hidden="1" customHeight="1">
      <c r="C101" s="473" t="s">
        <v>6</v>
      </c>
      <c r="D101" s="474"/>
      <c r="E101" s="474"/>
      <c r="F101" s="474"/>
      <c r="G101" s="474"/>
      <c r="H101" s="474"/>
      <c r="I101" s="474"/>
      <c r="J101" s="474"/>
      <c r="K101" s="474"/>
      <c r="L101" s="474"/>
    </row>
    <row r="102" ht="15" hidden="1" customHeight="1">
      <c r="C102" s="473" t="s">
        <v>7</v>
      </c>
      <c r="D102" s="474"/>
      <c r="E102" s="474"/>
      <c r="F102" s="474"/>
      <c r="G102" s="474"/>
      <c r="H102" s="474"/>
      <c r="I102" s="474"/>
      <c r="J102" s="474"/>
      <c r="K102" s="474"/>
      <c r="L102" s="474"/>
    </row>
    <row r="103" ht="15" hidden="1" customHeight="1">
      <c r="C103" s="473" t="s">
        <v>8</v>
      </c>
      <c r="D103" s="474"/>
      <c r="E103" s="474"/>
      <c r="F103" s="474"/>
      <c r="G103" s="474"/>
      <c r="H103" s="474"/>
      <c r="I103" s="474"/>
      <c r="J103" s="474"/>
      <c r="K103" s="474"/>
      <c r="L103" s="474"/>
    </row>
    <row r="104" ht="15" hidden="1" customHeight="1">
      <c r="C104" s="473" t="s">
        <v>9</v>
      </c>
      <c r="D104" s="474"/>
      <c r="E104" s="474"/>
      <c r="F104" s="474"/>
      <c r="G104" s="474"/>
      <c r="H104" s="474"/>
      <c r="I104" s="474"/>
      <c r="J104" s="474"/>
      <c r="K104" s="474"/>
      <c r="L104" s="474"/>
    </row>
    <row r="105" ht="15" hidden="1" customHeight="1">
      <c r="C105" s="477" t="s">
        <v>1356</v>
      </c>
      <c r="D105" s="474"/>
      <c r="E105" s="474"/>
      <c r="F105" s="474"/>
      <c r="G105" s="474"/>
      <c r="H105" s="474"/>
      <c r="I105" s="474"/>
      <c r="J105" s="474"/>
      <c r="K105" s="474"/>
      <c r="L105" s="474"/>
    </row>
    <row r="106" ht="15" hidden="1" customHeight="1">
      <c r="C106" s="473" t="s">
        <v>6</v>
      </c>
      <c r="D106" s="474"/>
      <c r="E106" s="474"/>
      <c r="F106" s="474"/>
      <c r="G106" s="474"/>
      <c r="H106" s="474"/>
      <c r="I106" s="474"/>
      <c r="J106" s="474"/>
      <c r="K106" s="474"/>
      <c r="L106" s="474"/>
    </row>
    <row r="107" ht="15" hidden="1" customHeight="1">
      <c r="C107" s="473" t="s">
        <v>7</v>
      </c>
      <c r="D107" s="474"/>
      <c r="E107" s="474"/>
      <c r="F107" s="474"/>
      <c r="G107" s="474"/>
      <c r="H107" s="474"/>
      <c r="I107" s="474"/>
      <c r="J107" s="474"/>
      <c r="K107" s="474"/>
      <c r="L107" s="474"/>
    </row>
    <row r="108" ht="15" hidden="1" customHeight="1">
      <c r="C108" s="473" t="s">
        <v>8</v>
      </c>
      <c r="D108" s="474"/>
      <c r="E108" s="474"/>
      <c r="F108" s="474"/>
      <c r="G108" s="474"/>
      <c r="H108" s="474"/>
      <c r="I108" s="474"/>
      <c r="J108" s="474"/>
      <c r="K108" s="474"/>
      <c r="L108" s="474"/>
    </row>
    <row r="109" ht="15" hidden="1" customHeight="1">
      <c r="C109" s="473" t="s">
        <v>9</v>
      </c>
      <c r="D109" s="474"/>
      <c r="E109" s="474"/>
      <c r="F109" s="474"/>
      <c r="G109" s="474"/>
      <c r="H109" s="474"/>
      <c r="I109" s="474"/>
      <c r="J109" s="474"/>
      <c r="K109" s="474"/>
      <c r="L109" s="474"/>
    </row>
    <row r="110">
      <c r="C110" s="471" t="s">
        <v>1365</v>
      </c>
      <c r="D110" s="472">
        <f>D114</f>
        <v>309.55400000000003</v>
      </c>
      <c r="E110" s="472"/>
      <c r="F110" s="472">
        <f>F114</f>
        <v>795.20348869360021</v>
      </c>
      <c r="G110" s="472">
        <f>G114</f>
        <v>229.154</v>
      </c>
      <c r="H110" s="472"/>
      <c r="I110" s="472">
        <f>I114</f>
        <v>588.66646933360005</v>
      </c>
      <c r="J110" s="472">
        <f>J114</f>
        <v>538.70800000000008</v>
      </c>
      <c r="K110" s="472"/>
      <c r="L110" s="472">
        <f>L114</f>
        <v>1383.8699580272003</v>
      </c>
      <c r="M110" s="465" t="s">
        <v>1359</v>
      </c>
    </row>
    <row r="111">
      <c r="C111" s="473" t="s">
        <v>1354</v>
      </c>
      <c r="D111" s="474"/>
      <c r="E111" s="474"/>
      <c r="F111" s="474"/>
      <c r="G111" s="474"/>
      <c r="H111" s="474"/>
      <c r="I111" s="474"/>
      <c r="J111" s="474"/>
      <c r="K111" s="474"/>
      <c r="L111" s="474"/>
    </row>
    <row r="112">
      <c r="C112" s="473" t="s">
        <v>6</v>
      </c>
      <c r="D112" s="474"/>
      <c r="E112" s="474"/>
      <c r="F112" s="474"/>
      <c r="G112" s="474"/>
      <c r="H112" s="474"/>
      <c r="I112" s="474"/>
      <c r="J112" s="474"/>
      <c r="K112" s="474"/>
      <c r="L112" s="474"/>
    </row>
    <row r="113">
      <c r="C113" s="473" t="s">
        <v>7</v>
      </c>
      <c r="D113" s="474"/>
      <c r="E113" s="474"/>
      <c r="F113" s="474"/>
      <c r="G113" s="474"/>
      <c r="H113" s="474"/>
      <c r="I113" s="474"/>
      <c r="J113" s="474"/>
      <c r="K113" s="474"/>
      <c r="L113" s="474"/>
    </row>
    <row r="114">
      <c r="C114" s="473" t="s">
        <v>8</v>
      </c>
      <c r="D114" s="474">
        <v>309.55400000000003</v>
      </c>
      <c r="E114" s="474">
        <f>2356.76*1.09</f>
        <v>2568.8684000000003</v>
      </c>
      <c r="F114" s="474">
        <f>D114*E114/1000</f>
        <v>795.20348869360021</v>
      </c>
      <c r="G114" s="474">
        <v>229.154</v>
      </c>
      <c r="H114" s="474">
        <f>E114</f>
        <v>2568.8684000000003</v>
      </c>
      <c r="I114" s="474">
        <f>G114*H114/1000</f>
        <v>588.66646933360005</v>
      </c>
      <c r="J114" s="474">
        <f>D114+G114</f>
        <v>538.70800000000008</v>
      </c>
      <c r="K114" s="474"/>
      <c r="L114" s="474">
        <f>F114+I114</f>
        <v>1383.8699580272003</v>
      </c>
    </row>
    <row r="115">
      <c r="C115" s="473" t="s">
        <v>9</v>
      </c>
      <c r="D115" s="474"/>
      <c r="E115" s="474"/>
      <c r="F115" s="474"/>
      <c r="G115" s="474"/>
      <c r="H115" s="474"/>
      <c r="I115" s="474"/>
      <c r="J115" s="474"/>
      <c r="K115" s="474"/>
      <c r="L115" s="474"/>
    </row>
    <row r="116" ht="15" hidden="1" customHeight="1">
      <c r="C116" s="475" t="s">
        <v>1355</v>
      </c>
      <c r="D116" s="468"/>
      <c r="E116" s="475"/>
      <c r="F116" s="475"/>
      <c r="G116" s="474"/>
      <c r="H116" s="474"/>
      <c r="I116" s="474"/>
      <c r="J116" s="474"/>
      <c r="K116" s="474"/>
      <c r="L116" s="474"/>
    </row>
    <row r="117" ht="15" hidden="1" customHeight="1">
      <c r="C117" s="475" t="s">
        <v>1255</v>
      </c>
      <c r="D117" s="472"/>
      <c r="E117" s="475"/>
      <c r="F117" s="475"/>
      <c r="G117" s="474"/>
      <c r="H117" s="474"/>
      <c r="I117" s="474"/>
      <c r="J117" s="474"/>
      <c r="K117" s="474"/>
      <c r="L117" s="474"/>
    </row>
    <row r="118" ht="15" hidden="1" customHeight="1">
      <c r="C118" s="473" t="s">
        <v>6</v>
      </c>
      <c r="D118" s="474"/>
      <c r="E118" s="473"/>
      <c r="F118" s="473"/>
      <c r="G118" s="474"/>
      <c r="H118" s="474"/>
      <c r="I118" s="474"/>
      <c r="J118" s="474"/>
      <c r="K118" s="474"/>
      <c r="L118" s="474"/>
    </row>
    <row r="119" ht="15" hidden="1" customHeight="1">
      <c r="C119" s="473" t="s">
        <v>7</v>
      </c>
      <c r="D119" s="474"/>
      <c r="E119" s="473"/>
      <c r="F119" s="473"/>
      <c r="G119" s="474"/>
      <c r="H119" s="474"/>
      <c r="I119" s="474"/>
      <c r="J119" s="474"/>
      <c r="K119" s="474"/>
      <c r="L119" s="474"/>
    </row>
    <row r="120" ht="15" hidden="1" customHeight="1">
      <c r="C120" s="473" t="s">
        <v>8</v>
      </c>
      <c r="D120" s="474"/>
      <c r="E120" s="473"/>
      <c r="F120" s="473"/>
      <c r="G120" s="474"/>
      <c r="H120" s="474"/>
      <c r="I120" s="474"/>
      <c r="J120" s="474"/>
      <c r="K120" s="474"/>
      <c r="L120" s="474"/>
    </row>
    <row r="121" ht="15" hidden="1" customHeight="1">
      <c r="C121" s="473" t="s">
        <v>9</v>
      </c>
      <c r="D121" s="474"/>
      <c r="E121" s="473"/>
      <c r="F121" s="473"/>
      <c r="G121" s="474"/>
      <c r="H121" s="474"/>
      <c r="I121" s="474"/>
      <c r="J121" s="474"/>
      <c r="K121" s="474"/>
      <c r="L121" s="474"/>
    </row>
    <row r="122" ht="15" hidden="1" customHeight="1">
      <c r="C122" s="477" t="s">
        <v>1356</v>
      </c>
      <c r="D122" s="474"/>
      <c r="E122" s="477"/>
      <c r="F122" s="477"/>
      <c r="G122" s="474"/>
      <c r="H122" s="474"/>
      <c r="I122" s="474"/>
      <c r="J122" s="474"/>
      <c r="K122" s="474"/>
      <c r="L122" s="474"/>
    </row>
    <row r="123" hidden="1">
      <c r="C123" s="473" t="s">
        <v>6</v>
      </c>
      <c r="D123" s="474"/>
      <c r="E123" s="474"/>
      <c r="F123" s="474"/>
      <c r="G123" s="474"/>
      <c r="H123" s="474"/>
      <c r="I123" s="474"/>
      <c r="J123" s="474"/>
      <c r="K123" s="474"/>
      <c r="L123" s="474"/>
    </row>
    <row r="124" hidden="1">
      <c r="C124" s="473" t="s">
        <v>7</v>
      </c>
      <c r="D124" s="474"/>
      <c r="E124" s="474"/>
      <c r="F124" s="474"/>
      <c r="G124" s="474"/>
      <c r="H124" s="474"/>
      <c r="I124" s="474"/>
      <c r="J124" s="474"/>
      <c r="K124" s="474"/>
      <c r="L124" s="474"/>
    </row>
    <row r="125" hidden="1">
      <c r="C125" s="473" t="s">
        <v>8</v>
      </c>
      <c r="D125" s="474"/>
      <c r="E125" s="474"/>
      <c r="F125" s="474"/>
      <c r="G125" s="474"/>
      <c r="H125" s="474"/>
      <c r="I125" s="474"/>
      <c r="J125" s="474"/>
      <c r="K125" s="474"/>
      <c r="L125" s="474"/>
    </row>
    <row r="126" hidden="1">
      <c r="C126" s="473" t="s">
        <v>9</v>
      </c>
      <c r="D126" s="474"/>
      <c r="E126" s="474"/>
      <c r="F126" s="474"/>
      <c r="G126" s="474"/>
      <c r="H126" s="474"/>
      <c r="I126" s="474"/>
      <c r="J126" s="474"/>
      <c r="K126" s="474"/>
      <c r="L126" s="474"/>
    </row>
    <row r="129" ht="37.5" customHeight="1">
      <c r="C129" s="1945" t="s">
        <v>1366</v>
      </c>
      <c r="D129" s="1946"/>
      <c r="E129" s="1946"/>
      <c r="F129" s="1946"/>
      <c r="G129" s="1946"/>
      <c r="H129" s="1946"/>
      <c r="I129" s="1946"/>
      <c r="J129" s="1946"/>
      <c r="K129" s="1946"/>
      <c r="L129" s="1946"/>
    </row>
  </sheetData>
  <mergeCells count="6">
    <mergeCell ref="C129:L129"/>
    <mergeCell ref="C2:L2"/>
    <mergeCell ref="C5:C6"/>
    <mergeCell ref="D5:F5"/>
    <mergeCell ref="G5:I5"/>
    <mergeCell ref="J5:L5"/>
  </mergeCells>
  <pageMargins left="0.70866141732283472" right="0.70866141732283472" top="0.74803149606299213" bottom="0.74803149606299213" header="0.31496062992125984" footer="0.31496062992125984"/>
  <pageSetup paperSize="9" scale="4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view="pageBreakPreview" topLeftCell="A10" zoomScale="60" zoomScaleNormal="100" workbookViewId="0">
      <selection activeCell="V33" sqref="V33"/>
    </sheetView>
  </sheetViews>
  <sheetFormatPr defaultColWidth="9.140625" defaultRowHeight="15" outlineLevelRow="1"/>
  <cols>
    <col customWidth="1" min="1" max="1" style="306" width="6.42578125"/>
    <col customWidth="1" min="2" max="2" style="306" width="35.5703125"/>
    <col customWidth="1" min="3" max="7" style="306" width="17.42578125"/>
    <col customWidth="1" min="8" max="8" style="306" width="16.42578125"/>
    <col customWidth="1" min="9" max="9" style="306" width="17.42578125"/>
    <col bestFit="1" customWidth="1" min="10" max="11" style="306" width="12.42578125"/>
    <col customWidth="1" min="12" max="12" style="306" width="13.42578125"/>
    <col bestFit="1" customWidth="1" min="13" max="14" style="306" width="12.42578125"/>
    <col min="15" max="16384" style="306" width="9.140625"/>
  </cols>
  <sheetData>
    <row r="1" ht="38.25" customHeight="1">
      <c r="A1" s="1719"/>
      <c r="B1" s="1719"/>
      <c r="C1" s="1719"/>
      <c r="D1" s="1719"/>
      <c r="F1" s="1719"/>
      <c r="H1" s="1952"/>
      <c r="I1" s="1952"/>
      <c r="J1" s="1720"/>
      <c r="K1" s="1720"/>
      <c r="L1" s="1720"/>
      <c r="M1" s="1720"/>
    </row>
    <row r="2" ht="37.5" customHeight="1">
      <c r="A2" s="1721" t="s">
        <v>2388</v>
      </c>
      <c r="B2" s="1719"/>
      <c r="C2" s="1719"/>
      <c r="D2" s="1719"/>
      <c r="E2" s="1719"/>
      <c r="F2" s="1719"/>
      <c r="G2" s="1719"/>
      <c r="H2" s="1719"/>
      <c r="I2" s="1719"/>
    </row>
    <row r="3" s="1719" customFormat="1" ht="18">
      <c r="A3" s="1722"/>
    </row>
    <row r="4" s="314" customFormat="1" ht="21" customHeight="1">
      <c r="A4" s="1723" t="s">
        <v>2389</v>
      </c>
      <c r="B4" s="1724"/>
      <c r="C4" s="1724"/>
      <c r="D4" s="1724"/>
      <c r="E4" s="1724"/>
      <c r="F4" s="1724"/>
    </row>
    <row r="5" s="314" customFormat="1" ht="45">
      <c r="A5" s="1725" t="s">
        <v>1241</v>
      </c>
      <c r="B5" s="1726" t="s">
        <v>94</v>
      </c>
      <c r="C5" s="1725" t="s">
        <v>1311</v>
      </c>
      <c r="D5" s="1725" t="s">
        <v>433</v>
      </c>
      <c r="E5" s="1725" t="s">
        <v>1376</v>
      </c>
      <c r="F5" s="1725" t="s">
        <v>1375</v>
      </c>
      <c r="G5" s="1726" t="s">
        <v>2390</v>
      </c>
      <c r="H5" s="1725" t="s">
        <v>1972</v>
      </c>
      <c r="I5" s="1726" t="s">
        <v>2391</v>
      </c>
      <c r="J5" s="1727" t="s">
        <v>2392</v>
      </c>
      <c r="K5" s="1727" t="s">
        <v>2393</v>
      </c>
      <c r="L5" s="1727" t="s">
        <v>2394</v>
      </c>
      <c r="M5" s="1727" t="s">
        <v>2395</v>
      </c>
      <c r="N5" s="1727" t="s">
        <v>2393</v>
      </c>
    </row>
    <row r="6" s="314" customFormat="1" ht="30">
      <c r="A6" s="1725">
        <v>1</v>
      </c>
      <c r="B6" s="1728" t="s">
        <v>2396</v>
      </c>
      <c r="C6" s="1729">
        <v>351791685</v>
      </c>
      <c r="D6" s="1729">
        <f>C6*D7</f>
        <v>62778068.518260561</v>
      </c>
      <c r="E6" s="1729">
        <f>C6*E7</f>
        <v>38808244.381088793</v>
      </c>
      <c r="F6" s="1729">
        <f>C6*F7</f>
        <v>86041913.935849175</v>
      </c>
      <c r="G6" s="1729">
        <f>C6*G7</f>
        <v>163924603.36052877</v>
      </c>
      <c r="H6" s="1729">
        <f>C6*H7</f>
        <v>230275.9067048055</v>
      </c>
      <c r="I6" s="1729">
        <f>C6*I7</f>
        <v>8578.8940499986493</v>
      </c>
      <c r="J6" s="314">
        <f>$I$6*J8</f>
        <v>1530.961518997753</v>
      </c>
      <c r="K6" s="314">
        <f>$I$6*K8</f>
        <v>946.41218135001554</v>
      </c>
      <c r="L6" s="314">
        <f>$I$6*L8</f>
        <v>2098.2942350063795</v>
      </c>
      <c r="M6" s="314">
        <f>$I$6*M8</f>
        <v>3997.6104025714126</v>
      </c>
      <c r="N6" s="314">
        <f>$I$6*N8</f>
        <v>5.6157119872974084</v>
      </c>
    </row>
    <row r="7" s="314" customFormat="1">
      <c r="A7" s="1730"/>
      <c r="B7" s="1728" t="s">
        <v>2397</v>
      </c>
      <c r="C7" s="1731">
        <v>1</v>
      </c>
      <c r="D7" s="1731">
        <v>0.17845239439999999</v>
      </c>
      <c r="E7" s="1731">
        <v>0.1103159797</v>
      </c>
      <c r="F7" s="1731">
        <v>0.2445820001</v>
      </c>
      <c r="G7" s="1731">
        <v>0.46597065920000003</v>
      </c>
      <c r="H7" s="1731">
        <v>0.00065458029999999998</v>
      </c>
      <c r="I7" s="1731">
        <v>2.438629e-05</v>
      </c>
      <c r="J7" s="1732"/>
      <c r="K7" s="1732"/>
      <c r="L7" s="1732"/>
      <c r="M7" s="1732"/>
      <c r="N7" s="1732"/>
      <c r="O7" s="1732"/>
    </row>
    <row r="8" s="314" customFormat="1" ht="29.25">
      <c r="A8" s="1733">
        <v>2</v>
      </c>
      <c r="B8" s="1734" t="s">
        <v>2398</v>
      </c>
      <c r="C8" s="1735">
        <f t="shared" ref="C8:I8" si="0">C9+C10</f>
        <v>70358337</v>
      </c>
      <c r="D8" s="1735">
        <f>D9+D10</f>
        <v>12555613.703652112</v>
      </c>
      <c r="E8" s="1735">
        <f t="shared" si="0"/>
        <v>7761648.8762177583</v>
      </c>
      <c r="F8" s="1735">
        <f t="shared" si="0"/>
        <v>17208382.787169836</v>
      </c>
      <c r="G8" s="1735">
        <f t="shared" si="0"/>
        <v>32784920.672105756</v>
      </c>
      <c r="H8" s="1735">
        <f t="shared" si="0"/>
        <v>46055.181340961099</v>
      </c>
      <c r="I8" s="1735">
        <f t="shared" si="0"/>
        <v>1715.7788099997301</v>
      </c>
      <c r="J8" s="1736">
        <f>D8/($C$8-$I$8)</f>
        <v>0.17845674629796765</v>
      </c>
      <c r="K8" s="1736">
        <f>E8/($C$8-$I$8)</f>
        <v>0.11031866996307811</v>
      </c>
      <c r="L8" s="1736">
        <f>F8/($C$8-$I$8)</f>
        <v>0.24458796469303754</v>
      </c>
      <c r="M8" s="1736">
        <f>G8/($C$8-$I$8)</f>
        <v>0.46598202277274214</v>
      </c>
      <c r="N8" s="1736">
        <f>H8/($C$8-$I$8)</f>
        <v>0.00065459626317430659</v>
      </c>
    </row>
    <row r="9" s="314" customFormat="1">
      <c r="A9" s="1730" t="s">
        <v>47</v>
      </c>
      <c r="B9" s="1728" t="s">
        <v>1207</v>
      </c>
      <c r="C9" s="1729">
        <v>10553751</v>
      </c>
      <c r="D9" s="1729">
        <f t="shared" ref="D9:I9" si="1">D6*3/100</f>
        <v>1883342.0555478167</v>
      </c>
      <c r="E9" s="1729">
        <f t="shared" si="1"/>
        <v>1164247.3314326638</v>
      </c>
      <c r="F9" s="1729">
        <f t="shared" si="1"/>
        <v>2581257.4180754749</v>
      </c>
      <c r="G9" s="1729">
        <f t="shared" si="1"/>
        <v>4917738.1008158633</v>
      </c>
      <c r="H9" s="1729">
        <f t="shared" si="1"/>
        <v>6908.2772011441648</v>
      </c>
      <c r="I9" s="1729">
        <f t="shared" si="1"/>
        <v>257.36682149995949</v>
      </c>
      <c r="J9" s="314">
        <f>$I$8*J8</f>
        <v>306.1923037995507</v>
      </c>
      <c r="K9" s="314">
        <f>$I$8*K8</f>
        <v>189.28243627000313</v>
      </c>
      <c r="L9" s="314">
        <f>$I$8*L8</f>
        <v>419.65884700127594</v>
      </c>
      <c r="M9" s="314">
        <f>$I$8*M8</f>
        <v>799.52208051428261</v>
      </c>
      <c r="N9" s="314">
        <f>$I$8*N8</f>
        <v>1.1231423974594819</v>
      </c>
    </row>
    <row r="10" s="314" customFormat="1">
      <c r="A10" s="1730" t="s">
        <v>49</v>
      </c>
      <c r="B10" s="1728" t="s">
        <v>2399</v>
      </c>
      <c r="C10" s="1729">
        <v>59804586</v>
      </c>
      <c r="D10" s="1729">
        <f t="shared" ref="D10:I10" si="2">D6*17/100</f>
        <v>10672271.648104295</v>
      </c>
      <c r="E10" s="1729">
        <f t="shared" si="2"/>
        <v>6597401.5447850944</v>
      </c>
      <c r="F10" s="1729">
        <f t="shared" si="2"/>
        <v>14627125.369094361</v>
      </c>
      <c r="G10" s="1729">
        <f t="shared" si="2"/>
        <v>27867182.571289893</v>
      </c>
      <c r="H10" s="1729">
        <f t="shared" si="2"/>
        <v>39146.904139816936</v>
      </c>
      <c r="I10" s="1729">
        <f t="shared" si="2"/>
        <v>1458.4119884997706</v>
      </c>
      <c r="M10" s="314">
        <f>M6*3/100</f>
        <v>119.92831207714238</v>
      </c>
    </row>
    <row r="11" s="314" customFormat="1">
      <c r="C11" s="1737"/>
      <c r="D11" s="1737"/>
      <c r="E11" s="1737"/>
      <c r="F11" s="1737"/>
      <c r="G11" s="1737"/>
      <c r="H11" s="1737"/>
      <c r="I11" s="1737"/>
      <c r="J11" s="1737">
        <f>J6+J9</f>
        <v>1837.1538227973037</v>
      </c>
      <c r="M11" s="314">
        <f>M6*17/100</f>
        <v>679.59376843714006</v>
      </c>
    </row>
    <row r="12">
      <c r="C12" s="309"/>
      <c r="L12" s="314"/>
    </row>
    <row r="13" ht="15" customHeight="1">
      <c r="A13" s="1953"/>
      <c r="B13" s="1953"/>
      <c r="C13" s="1953"/>
      <c r="D13" s="1953"/>
      <c r="E13" s="1953"/>
      <c r="F13" s="1953"/>
      <c r="G13" s="1953"/>
      <c r="H13" s="1953"/>
      <c r="I13" s="1953"/>
    </row>
    <row r="14" s="1740" customFormat="1" ht="27.75" customHeight="1" outlineLevel="1">
      <c r="A14" s="1738" t="s">
        <v>2400</v>
      </c>
      <c r="B14" s="1738"/>
      <c r="C14" s="1738"/>
      <c r="D14" s="1738"/>
      <c r="E14" s="507"/>
      <c r="F14" s="507"/>
      <c r="G14" s="507"/>
      <c r="H14" s="507"/>
      <c r="I14" s="306"/>
      <c r="J14" s="1739">
        <v>3974.9286447291001</v>
      </c>
      <c r="K14" s="1739"/>
      <c r="L14" s="1739"/>
      <c r="M14" s="1739"/>
      <c r="N14" s="1739"/>
      <c r="O14" s="1739"/>
      <c r="P14" s="1739"/>
      <c r="Q14" s="1954"/>
      <c r="R14" s="1954"/>
      <c r="S14" s="1954"/>
      <c r="T14" s="1954"/>
      <c r="U14" s="1954"/>
      <c r="V14" s="1954"/>
      <c r="W14" s="1954"/>
      <c r="X14" s="1954"/>
      <c r="Y14" s="1954"/>
      <c r="Z14" s="1954"/>
      <c r="AA14" s="1954"/>
      <c r="AB14" s="1954"/>
      <c r="AC14" s="1954"/>
      <c r="AD14" s="1954"/>
      <c r="AE14" s="1954"/>
      <c r="AF14" s="1954"/>
      <c r="AG14" s="1954"/>
      <c r="AH14" s="1954"/>
      <c r="AI14" s="1954"/>
      <c r="AJ14" s="1954"/>
      <c r="AK14" s="1954"/>
      <c r="AL14" s="1954"/>
      <c r="AM14" s="1954"/>
      <c r="AN14" s="1954"/>
      <c r="AO14" s="1954"/>
      <c r="AP14" s="1954"/>
      <c r="AQ14" s="1954"/>
      <c r="AR14" s="1954"/>
      <c r="AS14" s="1954"/>
      <c r="AT14" s="1954"/>
      <c r="AU14" s="1954"/>
      <c r="AV14" s="1954"/>
      <c r="AW14" s="1954"/>
      <c r="AX14" s="1954"/>
      <c r="AY14" s="1954"/>
      <c r="AZ14" s="1954"/>
      <c r="BA14" s="1954"/>
      <c r="BB14" s="1954"/>
      <c r="BC14" s="1954"/>
      <c r="BD14" s="1954"/>
      <c r="BE14" s="1954"/>
      <c r="BF14" s="1954"/>
      <c r="BG14" s="1954"/>
      <c r="BH14" s="1954"/>
      <c r="BI14" s="1954"/>
      <c r="BJ14" s="1954"/>
      <c r="BK14" s="1954"/>
      <c r="BL14" s="1954"/>
      <c r="BM14" s="1954"/>
      <c r="BN14" s="1954"/>
      <c r="BO14" s="1954"/>
      <c r="BP14" s="1954"/>
      <c r="BQ14" s="1954"/>
      <c r="BR14" s="1954"/>
      <c r="BS14" s="1954"/>
      <c r="BT14" s="1954"/>
      <c r="BU14" s="1954"/>
      <c r="BV14" s="1954"/>
      <c r="BW14" s="1954"/>
      <c r="BX14" s="1954"/>
      <c r="BY14" s="1954"/>
      <c r="BZ14" s="1954"/>
      <c r="CA14" s="1954"/>
      <c r="CB14" s="1954"/>
      <c r="CC14" s="1954"/>
      <c r="CD14" s="1954"/>
      <c r="CE14" s="1954"/>
      <c r="CF14" s="1954"/>
      <c r="CG14" s="1954"/>
      <c r="CH14" s="1954"/>
      <c r="CI14" s="1954"/>
      <c r="CJ14" s="1954"/>
      <c r="CK14" s="1954"/>
      <c r="CL14" s="1954"/>
      <c r="CM14" s="1954"/>
      <c r="CN14" s="1954"/>
      <c r="CO14" s="1954"/>
      <c r="CP14" s="1954"/>
      <c r="CQ14" s="1954"/>
      <c r="CR14" s="1954"/>
      <c r="CS14" s="1954"/>
      <c r="CT14" s="1954"/>
      <c r="CU14" s="1954"/>
      <c r="CV14" s="1954"/>
      <c r="CW14" s="1954"/>
      <c r="CX14" s="1954"/>
      <c r="CY14" s="1954"/>
      <c r="CZ14" s="1954"/>
      <c r="DA14" s="1954"/>
      <c r="DB14" s="1954"/>
      <c r="DC14" s="1954"/>
      <c r="DD14" s="1954"/>
      <c r="DE14" s="1954"/>
      <c r="DF14" s="1954"/>
      <c r="DG14" s="1954"/>
      <c r="DH14" s="1954"/>
      <c r="DI14" s="1954"/>
      <c r="DJ14" s="1954"/>
      <c r="DK14" s="1954"/>
      <c r="DL14" s="1954"/>
      <c r="DM14" s="1954"/>
      <c r="DN14" s="1954"/>
      <c r="DO14" s="1954"/>
      <c r="DP14" s="1954"/>
      <c r="DQ14" s="1954"/>
      <c r="DR14" s="1954"/>
      <c r="DS14" s="1954"/>
      <c r="DT14" s="1954"/>
      <c r="DU14" s="1954"/>
      <c r="DV14" s="1954"/>
      <c r="DW14" s="1954"/>
      <c r="DX14" s="1954"/>
      <c r="DY14" s="1954"/>
      <c r="DZ14" s="1954"/>
      <c r="EA14" s="1954"/>
      <c r="EB14" s="1954"/>
      <c r="EC14" s="1954"/>
      <c r="ED14" s="1954"/>
      <c r="EE14" s="1954"/>
      <c r="EF14" s="1954"/>
      <c r="EG14" s="1954"/>
      <c r="EH14" s="1954"/>
      <c r="EI14" s="1954"/>
      <c r="EJ14" s="1954"/>
      <c r="EK14" s="1954"/>
      <c r="EL14" s="1954"/>
      <c r="EM14" s="1954"/>
      <c r="EN14" s="1954"/>
      <c r="EO14" s="1954"/>
      <c r="EP14" s="1954"/>
      <c r="EQ14" s="1954"/>
      <c r="ER14" s="1954"/>
      <c r="ES14" s="1954"/>
      <c r="ET14" s="1954"/>
      <c r="EU14" s="1954"/>
      <c r="EV14" s="1954"/>
      <c r="EW14" s="1954"/>
      <c r="EX14" s="1954"/>
      <c r="EY14" s="1954"/>
      <c r="EZ14" s="1954"/>
      <c r="FA14" s="1954"/>
      <c r="FB14" s="1954"/>
      <c r="FC14" s="1954"/>
      <c r="FD14" s="1954"/>
      <c r="FE14" s="1954"/>
      <c r="FF14" s="1954"/>
      <c r="FG14" s="1954"/>
      <c r="FH14" s="1954"/>
      <c r="FI14" s="1954"/>
      <c r="FJ14" s="1954"/>
      <c r="FK14" s="1954"/>
      <c r="FL14" s="1954"/>
      <c r="FM14" s="1954"/>
      <c r="FN14" s="1954"/>
      <c r="FO14" s="1954"/>
      <c r="FP14" s="1954"/>
      <c r="FQ14" s="1954"/>
      <c r="FR14" s="1954"/>
      <c r="FS14" s="1954"/>
      <c r="FT14" s="1954"/>
      <c r="FU14" s="1954"/>
      <c r="FV14" s="1954"/>
      <c r="FW14" s="1954"/>
      <c r="FX14" s="1954"/>
      <c r="FY14" s="1954"/>
      <c r="FZ14" s="1954"/>
      <c r="GA14" s="1954"/>
      <c r="GB14" s="1954"/>
      <c r="GC14" s="1954"/>
      <c r="GD14" s="1954"/>
      <c r="GE14" s="1954"/>
      <c r="GF14" s="1954"/>
      <c r="GG14" s="1954"/>
      <c r="GH14" s="1954"/>
      <c r="GI14" s="1954"/>
      <c r="GJ14" s="1954"/>
      <c r="GK14" s="1954"/>
      <c r="GL14" s="1954"/>
      <c r="GM14" s="1954"/>
      <c r="GN14" s="1954"/>
      <c r="GO14" s="1954"/>
      <c r="GP14" s="1954"/>
      <c r="GQ14" s="1954"/>
      <c r="GR14" s="1954"/>
      <c r="GS14" s="1954"/>
      <c r="GT14" s="1954"/>
      <c r="GU14" s="1954"/>
      <c r="GV14" s="1954"/>
      <c r="GW14" s="1954"/>
      <c r="GX14" s="1954"/>
      <c r="GY14" s="1954"/>
      <c r="GZ14" s="1954"/>
      <c r="HA14" s="1954"/>
      <c r="HB14" s="1954"/>
      <c r="HC14" s="1954"/>
      <c r="HD14" s="1954"/>
      <c r="HE14" s="1954"/>
      <c r="HF14" s="1954"/>
      <c r="HG14" s="1954"/>
      <c r="HH14" s="1954"/>
      <c r="HI14" s="1954"/>
      <c r="HJ14" s="1954"/>
      <c r="HK14" s="1954"/>
      <c r="HL14" s="1954"/>
      <c r="HM14" s="1954"/>
      <c r="HN14" s="1954"/>
      <c r="HO14" s="1954"/>
      <c r="HP14" s="1954"/>
      <c r="HQ14" s="1954"/>
      <c r="HR14" s="1954"/>
      <c r="HS14" s="1954"/>
      <c r="HT14" s="1954"/>
      <c r="HU14" s="1954"/>
      <c r="HV14" s="1954"/>
      <c r="HW14" s="1954"/>
      <c r="HX14" s="1954"/>
      <c r="HY14" s="1954"/>
      <c r="HZ14" s="1954"/>
      <c r="IA14" s="1954"/>
      <c r="IB14" s="1954"/>
      <c r="IC14" s="1954"/>
      <c r="ID14" s="1954"/>
      <c r="IE14" s="1954"/>
      <c r="IF14" s="1954"/>
      <c r="IG14" s="1954"/>
      <c r="IH14" s="1954"/>
      <c r="II14" s="1954"/>
      <c r="IJ14" s="1954"/>
      <c r="IK14" s="1954"/>
      <c r="IL14" s="1954"/>
      <c r="IM14" s="1954"/>
      <c r="IN14" s="1954"/>
      <c r="IO14" s="1954"/>
      <c r="IP14" s="1954"/>
      <c r="IQ14" s="1954"/>
      <c r="IR14" s="1954"/>
      <c r="IS14" s="1954"/>
      <c r="IT14" s="1954"/>
      <c r="IU14" s="1954"/>
      <c r="IV14" s="1954"/>
      <c r="IW14" s="1954"/>
      <c r="IX14" s="1954"/>
      <c r="IY14" s="1954"/>
      <c r="IZ14" s="1954"/>
      <c r="JA14" s="1954"/>
      <c r="JB14" s="1954"/>
      <c r="JC14" s="1954"/>
      <c r="JD14" s="1954"/>
      <c r="JE14" s="1954"/>
      <c r="JF14" s="1954"/>
      <c r="JG14" s="1954"/>
      <c r="JH14" s="1954"/>
      <c r="JI14" s="1954"/>
      <c r="JJ14" s="1954"/>
      <c r="JK14" s="1954"/>
      <c r="JL14" s="1954"/>
      <c r="JM14" s="1954"/>
      <c r="JN14" s="1954"/>
      <c r="JO14" s="1954"/>
      <c r="JP14" s="1954"/>
      <c r="JQ14" s="1954"/>
      <c r="JR14" s="1954"/>
      <c r="JS14" s="1954"/>
      <c r="JT14" s="1954"/>
      <c r="JU14" s="1954"/>
      <c r="JV14" s="1954"/>
      <c r="JW14" s="1954"/>
      <c r="JX14" s="1954"/>
      <c r="JY14" s="1954"/>
      <c r="JZ14" s="1954"/>
      <c r="KA14" s="1954"/>
      <c r="KB14" s="1954"/>
      <c r="KC14" s="1954"/>
      <c r="KD14" s="1954"/>
      <c r="KE14" s="1954"/>
      <c r="KF14" s="1954"/>
      <c r="KG14" s="1954"/>
      <c r="KH14" s="1954"/>
      <c r="KI14" s="1954"/>
      <c r="KJ14" s="1954"/>
      <c r="KK14" s="1954"/>
      <c r="KL14" s="1954"/>
      <c r="KM14" s="1954"/>
      <c r="KN14" s="1954"/>
      <c r="KO14" s="1954"/>
      <c r="KP14" s="1954"/>
      <c r="KQ14" s="1954"/>
      <c r="KR14" s="1954"/>
      <c r="KS14" s="1954"/>
      <c r="KT14" s="1954"/>
      <c r="KU14" s="1954"/>
      <c r="KV14" s="1954"/>
      <c r="KW14" s="1954"/>
      <c r="KX14" s="1954"/>
      <c r="KY14" s="1954"/>
      <c r="KZ14" s="1954"/>
      <c r="LA14" s="1954"/>
      <c r="LB14" s="1954"/>
      <c r="LC14" s="1954"/>
      <c r="LD14" s="1954"/>
      <c r="LE14" s="1954"/>
      <c r="LF14" s="1954"/>
      <c r="LG14" s="1954"/>
      <c r="LH14" s="1954"/>
      <c r="LI14" s="1954"/>
      <c r="LJ14" s="1954"/>
      <c r="LK14" s="1954"/>
      <c r="LL14" s="1954"/>
      <c r="LM14" s="1954"/>
      <c r="LN14" s="1954"/>
      <c r="LO14" s="1954"/>
      <c r="LP14" s="1954"/>
      <c r="LQ14" s="1954"/>
      <c r="LR14" s="1954"/>
      <c r="LS14" s="1954"/>
      <c r="LT14" s="1954"/>
      <c r="LU14" s="1954"/>
      <c r="LV14" s="1954"/>
      <c r="LW14" s="1954"/>
      <c r="LX14" s="1954"/>
      <c r="LY14" s="1954"/>
      <c r="LZ14" s="1954"/>
      <c r="MA14" s="1954"/>
      <c r="MB14" s="1954"/>
      <c r="MC14" s="1954"/>
      <c r="MD14" s="1954"/>
      <c r="ME14" s="1954"/>
      <c r="MF14" s="1954"/>
      <c r="MG14" s="1954"/>
      <c r="MH14" s="1954"/>
      <c r="MI14" s="1954"/>
      <c r="MJ14" s="1954"/>
      <c r="MK14" s="1954"/>
      <c r="ML14" s="1954"/>
      <c r="MM14" s="1954"/>
      <c r="MN14" s="1954"/>
      <c r="MO14" s="1954"/>
      <c r="MP14" s="1954"/>
      <c r="MQ14" s="1954"/>
      <c r="MR14" s="1954"/>
      <c r="MS14" s="1954"/>
      <c r="MT14" s="1954"/>
      <c r="MU14" s="1954"/>
      <c r="MV14" s="1954"/>
      <c r="MW14" s="1954"/>
      <c r="MX14" s="1954"/>
      <c r="MY14" s="1954"/>
      <c r="MZ14" s="1954"/>
      <c r="NA14" s="1954"/>
      <c r="NB14" s="1954"/>
      <c r="NC14" s="1954"/>
      <c r="ND14" s="1954"/>
      <c r="NE14" s="1954"/>
      <c r="NF14" s="1954"/>
      <c r="NG14" s="1954"/>
      <c r="NH14" s="1954"/>
      <c r="NI14" s="1954"/>
      <c r="NJ14" s="1954"/>
      <c r="NK14" s="1954"/>
      <c r="NL14" s="1954"/>
      <c r="NM14" s="1954"/>
      <c r="NN14" s="1954"/>
      <c r="NO14" s="1954"/>
      <c r="NP14" s="1954"/>
      <c r="NQ14" s="1954"/>
      <c r="NR14" s="1954"/>
      <c r="NS14" s="1954"/>
      <c r="NT14" s="1954"/>
      <c r="NU14" s="1954"/>
      <c r="NV14" s="1954"/>
      <c r="NW14" s="1954"/>
      <c r="NX14" s="1954"/>
      <c r="NY14" s="1954"/>
      <c r="NZ14" s="1954"/>
      <c r="OA14" s="1954"/>
      <c r="OB14" s="1954"/>
      <c r="OC14" s="1954"/>
      <c r="OD14" s="1954"/>
      <c r="OE14" s="1954"/>
      <c r="OF14" s="1954"/>
      <c r="OG14" s="1954"/>
      <c r="OH14" s="1954"/>
      <c r="OI14" s="1954"/>
      <c r="OJ14" s="1954"/>
      <c r="OK14" s="1954"/>
      <c r="OL14" s="1954"/>
      <c r="OM14" s="1954"/>
      <c r="ON14" s="1954"/>
      <c r="OO14" s="1954"/>
      <c r="OP14" s="1954"/>
      <c r="OQ14" s="1954"/>
      <c r="OR14" s="1954"/>
      <c r="OS14" s="1954"/>
      <c r="OT14" s="1954"/>
      <c r="OU14" s="1954"/>
      <c r="OV14" s="1954"/>
      <c r="OW14" s="1954"/>
      <c r="OX14" s="1954"/>
      <c r="OY14" s="1954"/>
      <c r="OZ14" s="1954"/>
      <c r="PA14" s="1954"/>
      <c r="PB14" s="1954"/>
      <c r="PC14" s="1954"/>
      <c r="PD14" s="1954"/>
      <c r="PE14" s="1954"/>
      <c r="PF14" s="1954"/>
      <c r="PG14" s="1954"/>
      <c r="PH14" s="1954"/>
      <c r="PI14" s="1954"/>
      <c r="PJ14" s="1954"/>
      <c r="PK14" s="1954"/>
      <c r="PL14" s="1954"/>
      <c r="PM14" s="1954"/>
      <c r="PN14" s="1954"/>
      <c r="PO14" s="1954"/>
      <c r="PP14" s="1954"/>
      <c r="PQ14" s="1954"/>
      <c r="PR14" s="1954"/>
      <c r="PS14" s="1954"/>
      <c r="PT14" s="1954"/>
      <c r="PU14" s="1954"/>
      <c r="PV14" s="1954"/>
      <c r="PW14" s="1954"/>
      <c r="PX14" s="1954"/>
      <c r="PY14" s="1954"/>
      <c r="PZ14" s="1954"/>
      <c r="QA14" s="1954"/>
      <c r="QB14" s="1954"/>
      <c r="QC14" s="1954"/>
      <c r="QD14" s="1954"/>
      <c r="QE14" s="1954"/>
      <c r="QF14" s="1954"/>
      <c r="QG14" s="1954"/>
      <c r="QH14" s="1954"/>
      <c r="QI14" s="1954"/>
      <c r="QJ14" s="1954"/>
      <c r="QK14" s="1954"/>
      <c r="QL14" s="1954"/>
      <c r="QM14" s="1954"/>
      <c r="QN14" s="1954"/>
      <c r="QO14" s="1954"/>
      <c r="QP14" s="1954"/>
      <c r="QQ14" s="1954"/>
      <c r="QR14" s="1954"/>
      <c r="QS14" s="1954"/>
      <c r="QT14" s="1954"/>
      <c r="QU14" s="1954"/>
      <c r="QV14" s="1954"/>
      <c r="QW14" s="1954"/>
      <c r="QX14" s="1954"/>
      <c r="QY14" s="1954"/>
      <c r="QZ14" s="1954"/>
      <c r="RA14" s="1954"/>
      <c r="RB14" s="1954"/>
      <c r="RC14" s="1954"/>
      <c r="RD14" s="1954"/>
      <c r="RE14" s="1954"/>
      <c r="RF14" s="1954"/>
      <c r="RG14" s="1954"/>
      <c r="RH14" s="1954"/>
      <c r="RI14" s="1954"/>
      <c r="RJ14" s="1954"/>
      <c r="RK14" s="1954"/>
      <c r="RL14" s="1954"/>
      <c r="RM14" s="1954"/>
      <c r="RN14" s="1954"/>
      <c r="RO14" s="1954"/>
      <c r="RP14" s="1954"/>
      <c r="RQ14" s="1954"/>
      <c r="RR14" s="1954"/>
      <c r="RS14" s="1954"/>
      <c r="RT14" s="1954"/>
      <c r="RU14" s="1954"/>
      <c r="RV14" s="1954"/>
      <c r="RW14" s="1954"/>
      <c r="RX14" s="1954"/>
      <c r="RY14" s="1954"/>
      <c r="RZ14" s="1954"/>
      <c r="SA14" s="1954"/>
      <c r="SB14" s="1954"/>
      <c r="SC14" s="1954"/>
      <c r="SD14" s="1954"/>
      <c r="SE14" s="1954"/>
      <c r="SF14" s="1954"/>
      <c r="SG14" s="1954"/>
      <c r="SH14" s="1954"/>
      <c r="SI14" s="1954"/>
      <c r="SJ14" s="1954"/>
      <c r="SK14" s="1954"/>
      <c r="SL14" s="1954"/>
      <c r="SM14" s="1954"/>
      <c r="SN14" s="1954"/>
      <c r="SO14" s="1954"/>
      <c r="SP14" s="1954"/>
      <c r="SQ14" s="1954"/>
      <c r="SR14" s="1954"/>
      <c r="SS14" s="1954"/>
      <c r="ST14" s="1954"/>
      <c r="SU14" s="1954"/>
      <c r="SV14" s="1954"/>
      <c r="SW14" s="1954"/>
      <c r="SX14" s="1954"/>
      <c r="SY14" s="1954"/>
      <c r="SZ14" s="1954"/>
      <c r="TA14" s="1954"/>
      <c r="TB14" s="1954"/>
      <c r="TC14" s="1954"/>
      <c r="TD14" s="1954"/>
      <c r="TE14" s="1954"/>
      <c r="TF14" s="1954"/>
      <c r="TG14" s="1954"/>
      <c r="TH14" s="1954"/>
      <c r="TI14" s="1954"/>
      <c r="TJ14" s="1954"/>
      <c r="TK14" s="1954"/>
      <c r="TL14" s="1954"/>
      <c r="TM14" s="1954"/>
      <c r="TN14" s="1954"/>
      <c r="TO14" s="1954"/>
      <c r="TP14" s="1954"/>
      <c r="TQ14" s="1954"/>
      <c r="TR14" s="1954"/>
      <c r="TS14" s="1954"/>
      <c r="TT14" s="1954"/>
      <c r="TU14" s="1954"/>
      <c r="TV14" s="1954"/>
      <c r="TW14" s="1954"/>
      <c r="TX14" s="1954"/>
      <c r="TY14" s="1954"/>
      <c r="TZ14" s="1954"/>
      <c r="UA14" s="1954"/>
      <c r="UB14" s="1954"/>
      <c r="UC14" s="1954"/>
      <c r="UD14" s="1954"/>
      <c r="UE14" s="1954"/>
      <c r="UF14" s="1954"/>
      <c r="UG14" s="1954"/>
      <c r="UH14" s="1954"/>
      <c r="UI14" s="1954"/>
      <c r="UJ14" s="1954"/>
      <c r="UK14" s="1954"/>
      <c r="UL14" s="1954"/>
      <c r="UM14" s="1954"/>
      <c r="UN14" s="1954"/>
      <c r="UO14" s="1954"/>
      <c r="UP14" s="1954"/>
      <c r="UQ14" s="1954"/>
      <c r="UR14" s="1954"/>
      <c r="US14" s="1954"/>
      <c r="UT14" s="1954"/>
      <c r="UU14" s="1954"/>
      <c r="UV14" s="1954"/>
      <c r="UW14" s="1954"/>
      <c r="UX14" s="1954"/>
      <c r="UY14" s="1954"/>
      <c r="UZ14" s="1954"/>
      <c r="VA14" s="1954"/>
      <c r="VB14" s="1954"/>
      <c r="VC14" s="1954"/>
      <c r="VD14" s="1954"/>
      <c r="VE14" s="1954"/>
      <c r="VF14" s="1954"/>
      <c r="VG14" s="1954"/>
      <c r="VH14" s="1954"/>
      <c r="VI14" s="1954"/>
      <c r="VJ14" s="1954"/>
      <c r="VK14" s="1954"/>
      <c r="VL14" s="1954"/>
      <c r="VM14" s="1954"/>
      <c r="VN14" s="1954"/>
      <c r="VO14" s="1954"/>
      <c r="VP14" s="1954"/>
      <c r="VQ14" s="1954"/>
      <c r="VR14" s="1954"/>
      <c r="VS14" s="1954"/>
      <c r="VT14" s="1954"/>
      <c r="VU14" s="1954"/>
      <c r="VV14" s="1954"/>
      <c r="VW14" s="1954"/>
      <c r="VX14" s="1954"/>
      <c r="VY14" s="1954"/>
      <c r="VZ14" s="1954"/>
      <c r="WA14" s="1954"/>
      <c r="WB14" s="1954"/>
      <c r="WC14" s="1954"/>
      <c r="WD14" s="1954"/>
      <c r="WE14" s="1954"/>
      <c r="WF14" s="1954"/>
      <c r="WG14" s="1954"/>
      <c r="WH14" s="1954"/>
      <c r="WI14" s="1954"/>
      <c r="WJ14" s="1954"/>
      <c r="WK14" s="1954"/>
      <c r="WL14" s="1954"/>
      <c r="WM14" s="1954"/>
      <c r="WN14" s="1954"/>
      <c r="WO14" s="1954"/>
      <c r="WP14" s="1954"/>
      <c r="WQ14" s="1954"/>
      <c r="WR14" s="1954"/>
      <c r="WS14" s="1954"/>
      <c r="WT14" s="1954"/>
      <c r="WU14" s="1954"/>
      <c r="WV14" s="1954"/>
      <c r="WW14" s="1954"/>
      <c r="WX14" s="1954"/>
      <c r="WY14" s="1954"/>
      <c r="WZ14" s="1954"/>
      <c r="XA14" s="1954"/>
      <c r="XB14" s="1954"/>
      <c r="XC14" s="1954"/>
      <c r="XD14" s="1954"/>
      <c r="XE14" s="1954"/>
      <c r="XF14" s="1954"/>
      <c r="XG14" s="1954"/>
      <c r="XH14" s="1954"/>
      <c r="XI14" s="1954"/>
      <c r="XJ14" s="1954"/>
      <c r="XK14" s="1954"/>
      <c r="XL14" s="1954"/>
      <c r="XM14" s="1954"/>
      <c r="XN14" s="1954"/>
      <c r="XO14" s="1954"/>
      <c r="XP14" s="1954"/>
      <c r="XQ14" s="1954"/>
      <c r="XR14" s="1954"/>
      <c r="XS14" s="1954"/>
      <c r="XT14" s="1954"/>
      <c r="XU14" s="1954"/>
      <c r="XV14" s="1954"/>
      <c r="XW14" s="1954"/>
      <c r="XX14" s="1954"/>
      <c r="XY14" s="1954"/>
      <c r="XZ14" s="1954"/>
      <c r="YA14" s="1954"/>
      <c r="YB14" s="1954"/>
      <c r="YC14" s="1954"/>
      <c r="YD14" s="1954"/>
      <c r="YE14" s="1954"/>
      <c r="YF14" s="1954"/>
      <c r="YG14" s="1954"/>
      <c r="YH14" s="1954"/>
      <c r="YI14" s="1954"/>
      <c r="YJ14" s="1954"/>
      <c r="YK14" s="1954"/>
      <c r="YL14" s="1954"/>
      <c r="YM14" s="1954"/>
      <c r="YN14" s="1954"/>
      <c r="YO14" s="1954"/>
      <c r="YP14" s="1954"/>
      <c r="YQ14" s="1954"/>
      <c r="YR14" s="1954"/>
      <c r="YS14" s="1954"/>
      <c r="YT14" s="1954"/>
      <c r="YU14" s="1954"/>
      <c r="YV14" s="1954"/>
      <c r="YW14" s="1954"/>
      <c r="YX14" s="1954"/>
      <c r="YY14" s="1954"/>
      <c r="YZ14" s="1954"/>
      <c r="ZA14" s="1954"/>
      <c r="ZB14" s="1954"/>
      <c r="ZC14" s="1954"/>
      <c r="ZD14" s="1954"/>
      <c r="ZE14" s="1954"/>
      <c r="ZF14" s="1954"/>
      <c r="ZG14" s="1954"/>
      <c r="ZH14" s="1954"/>
      <c r="ZI14" s="1954"/>
      <c r="ZJ14" s="1954"/>
      <c r="ZK14" s="1954"/>
      <c r="ZL14" s="1954"/>
      <c r="ZM14" s="1954"/>
      <c r="ZN14" s="1954"/>
      <c r="ZO14" s="1954"/>
      <c r="ZP14" s="1954"/>
      <c r="ZQ14" s="1954"/>
      <c r="ZR14" s="1954"/>
      <c r="ZS14" s="1954"/>
      <c r="ZT14" s="1954"/>
      <c r="ZU14" s="1954"/>
      <c r="ZV14" s="1954"/>
      <c r="ZW14" s="1954"/>
      <c r="ZX14" s="1954"/>
      <c r="ZY14" s="1954"/>
      <c r="ZZ14" s="1954"/>
      <c r="AAA14" s="1954"/>
      <c r="AAB14" s="1954"/>
      <c r="AAC14" s="1954"/>
      <c r="AAD14" s="1954"/>
      <c r="AAE14" s="1954"/>
      <c r="AAF14" s="1954"/>
      <c r="AAG14" s="1954"/>
      <c r="AAH14" s="1954"/>
      <c r="AAI14" s="1954"/>
      <c r="AAJ14" s="1954"/>
      <c r="AAK14" s="1954"/>
      <c r="AAL14" s="1954"/>
      <c r="AAM14" s="1954"/>
      <c r="AAN14" s="1954"/>
      <c r="AAO14" s="1954"/>
      <c r="AAP14" s="1954"/>
      <c r="AAQ14" s="1954"/>
      <c r="AAR14" s="1954"/>
      <c r="AAS14" s="1954"/>
      <c r="AAT14" s="1954"/>
      <c r="AAU14" s="1954"/>
      <c r="AAV14" s="1954"/>
      <c r="AAW14" s="1954"/>
      <c r="AAX14" s="1954"/>
      <c r="AAY14" s="1954"/>
      <c r="AAZ14" s="1954"/>
      <c r="ABA14" s="1954"/>
      <c r="ABB14" s="1954"/>
      <c r="ABC14" s="1954"/>
      <c r="ABD14" s="1954"/>
      <c r="ABE14" s="1954"/>
      <c r="ABF14" s="1954"/>
      <c r="ABG14" s="1954"/>
      <c r="ABH14" s="1954"/>
      <c r="ABI14" s="1954"/>
      <c r="ABJ14" s="1954"/>
      <c r="ABK14" s="1954"/>
      <c r="ABL14" s="1954"/>
      <c r="ABM14" s="1954"/>
      <c r="ABN14" s="1954"/>
      <c r="ABO14" s="1954"/>
      <c r="ABP14" s="1954"/>
      <c r="ABQ14" s="1954"/>
      <c r="ABR14" s="1954"/>
      <c r="ABS14" s="1954"/>
      <c r="ABT14" s="1954"/>
      <c r="ABU14" s="1954"/>
      <c r="ABV14" s="1954"/>
      <c r="ABW14" s="1954"/>
      <c r="ABX14" s="1954"/>
      <c r="ABY14" s="1954"/>
      <c r="ABZ14" s="1954"/>
      <c r="ACA14" s="1954"/>
      <c r="ACB14" s="1954"/>
      <c r="ACC14" s="1954"/>
      <c r="ACD14" s="1954"/>
      <c r="ACE14" s="1954"/>
      <c r="ACF14" s="1954"/>
      <c r="ACG14" s="1954"/>
      <c r="ACH14" s="1954"/>
      <c r="ACI14" s="1954"/>
      <c r="ACJ14" s="1954"/>
      <c r="ACK14" s="1954"/>
      <c r="ACL14" s="1954"/>
      <c r="ACM14" s="1954"/>
      <c r="ACN14" s="1954"/>
      <c r="ACO14" s="1954"/>
      <c r="ACP14" s="1954"/>
      <c r="ACQ14" s="1954"/>
      <c r="ACR14" s="1954"/>
      <c r="ACS14" s="1954"/>
      <c r="ACT14" s="1954"/>
      <c r="ACU14" s="1954"/>
      <c r="ACV14" s="1954"/>
      <c r="ACW14" s="1954"/>
      <c r="ACX14" s="1954"/>
      <c r="ACY14" s="1954"/>
      <c r="ACZ14" s="1954"/>
      <c r="ADA14" s="1954"/>
      <c r="ADB14" s="1954"/>
      <c r="ADC14" s="1954"/>
      <c r="ADD14" s="1954"/>
      <c r="ADE14" s="1954"/>
      <c r="ADF14" s="1954"/>
      <c r="ADG14" s="1954"/>
      <c r="ADH14" s="1954"/>
      <c r="ADI14" s="1954"/>
      <c r="ADJ14" s="1954"/>
      <c r="ADK14" s="1954"/>
      <c r="ADL14" s="1954"/>
      <c r="ADM14" s="1954"/>
      <c r="ADN14" s="1954"/>
      <c r="ADO14" s="1954"/>
      <c r="ADP14" s="1954"/>
      <c r="ADQ14" s="1954"/>
      <c r="ADR14" s="1954"/>
      <c r="ADS14" s="1954"/>
      <c r="ADT14" s="1954"/>
      <c r="ADU14" s="1954"/>
      <c r="ADV14" s="1954"/>
      <c r="ADW14" s="1954"/>
      <c r="ADX14" s="1954"/>
      <c r="ADY14" s="1954"/>
      <c r="ADZ14" s="1954"/>
      <c r="AEA14" s="1954"/>
      <c r="AEB14" s="1954"/>
      <c r="AEC14" s="1954"/>
      <c r="AED14" s="1954"/>
      <c r="AEE14" s="1954"/>
      <c r="AEF14" s="1954"/>
      <c r="AEG14" s="1954"/>
      <c r="AEH14" s="1954"/>
      <c r="AEI14" s="1954"/>
      <c r="AEJ14" s="1954"/>
      <c r="AEK14" s="1954"/>
      <c r="AEL14" s="1954"/>
      <c r="AEM14" s="1954"/>
      <c r="AEN14" s="1954"/>
      <c r="AEO14" s="1954"/>
      <c r="AEP14" s="1954"/>
      <c r="AEQ14" s="1954"/>
      <c r="AER14" s="1954"/>
      <c r="AES14" s="1954"/>
      <c r="AET14" s="1954"/>
      <c r="AEU14" s="1954"/>
      <c r="AEV14" s="1954"/>
      <c r="AEW14" s="1954"/>
      <c r="AEX14" s="1954"/>
      <c r="AEY14" s="1954"/>
      <c r="AEZ14" s="1954"/>
      <c r="AFA14" s="1954"/>
      <c r="AFB14" s="1954"/>
      <c r="AFC14" s="1954"/>
      <c r="AFD14" s="1954"/>
      <c r="AFE14" s="1954"/>
      <c r="AFF14" s="1954"/>
      <c r="AFG14" s="1954"/>
      <c r="AFH14" s="1954"/>
      <c r="AFI14" s="1954"/>
      <c r="AFJ14" s="1954"/>
      <c r="AFK14" s="1954"/>
      <c r="AFL14" s="1954"/>
      <c r="AFM14" s="1954"/>
      <c r="AFN14" s="1954"/>
      <c r="AFO14" s="1954"/>
      <c r="AFP14" s="1954"/>
      <c r="AFQ14" s="1954"/>
      <c r="AFR14" s="1954"/>
      <c r="AFS14" s="1954"/>
      <c r="AFT14" s="1954"/>
      <c r="AFU14" s="1954"/>
      <c r="AFV14" s="1954"/>
      <c r="AFW14" s="1954"/>
      <c r="AFX14" s="1954"/>
      <c r="AFY14" s="1954"/>
      <c r="AFZ14" s="1954"/>
      <c r="AGA14" s="1954"/>
      <c r="AGB14" s="1954"/>
      <c r="AGC14" s="1954"/>
      <c r="AGD14" s="1954"/>
      <c r="AGE14" s="1954"/>
      <c r="AGF14" s="1954"/>
      <c r="AGG14" s="1954"/>
      <c r="AGH14" s="1954"/>
      <c r="AGI14" s="1954"/>
      <c r="AGJ14" s="1954"/>
      <c r="AGK14" s="1954"/>
      <c r="AGL14" s="1954"/>
      <c r="AGM14" s="1954"/>
      <c r="AGN14" s="1954"/>
      <c r="AGO14" s="1954"/>
      <c r="AGP14" s="1954"/>
      <c r="AGQ14" s="1954"/>
      <c r="AGR14" s="1954"/>
      <c r="AGS14" s="1954"/>
      <c r="AGT14" s="1954"/>
      <c r="AGU14" s="1954"/>
      <c r="AGV14" s="1954"/>
      <c r="AGW14" s="1954"/>
      <c r="AGX14" s="1954"/>
      <c r="AGY14" s="1954"/>
      <c r="AGZ14" s="1954"/>
      <c r="AHA14" s="1954"/>
      <c r="AHB14" s="1954"/>
      <c r="AHC14" s="1954"/>
      <c r="AHD14" s="1954"/>
      <c r="AHE14" s="1954"/>
      <c r="AHF14" s="1954"/>
      <c r="AHG14" s="1954"/>
      <c r="AHH14" s="1954"/>
      <c r="AHI14" s="1954"/>
      <c r="AHJ14" s="1954"/>
      <c r="AHK14" s="1954"/>
      <c r="AHL14" s="1954"/>
      <c r="AHM14" s="1954"/>
      <c r="AHN14" s="1954"/>
      <c r="AHO14" s="1954"/>
      <c r="AHP14" s="1954"/>
      <c r="AHQ14" s="1954"/>
      <c r="AHR14" s="1954"/>
      <c r="AHS14" s="1954"/>
      <c r="AHT14" s="1954"/>
      <c r="AHU14" s="1954"/>
      <c r="AHV14" s="1954"/>
      <c r="AHW14" s="1954"/>
      <c r="AHX14" s="1954"/>
      <c r="AHY14" s="1954"/>
      <c r="AHZ14" s="1954"/>
      <c r="AIA14" s="1954"/>
      <c r="AIB14" s="1954"/>
      <c r="AIC14" s="1954"/>
      <c r="AID14" s="1954"/>
      <c r="AIE14" s="1954"/>
      <c r="AIF14" s="1954"/>
      <c r="AIG14" s="1954"/>
      <c r="AIH14" s="1954"/>
      <c r="AII14" s="1954"/>
      <c r="AIJ14" s="1954"/>
      <c r="AIK14" s="1954"/>
      <c r="AIL14" s="1954"/>
      <c r="AIM14" s="1954"/>
      <c r="AIN14" s="1954"/>
      <c r="AIO14" s="1954"/>
      <c r="AIP14" s="1954"/>
      <c r="AIQ14" s="1954"/>
      <c r="AIR14" s="1954"/>
      <c r="AIS14" s="1954"/>
      <c r="AIT14" s="1954"/>
      <c r="AIU14" s="1954"/>
      <c r="AIV14" s="1954"/>
      <c r="AIW14" s="1954"/>
      <c r="AIX14" s="1954"/>
      <c r="AIY14" s="1954"/>
      <c r="AIZ14" s="1954"/>
      <c r="AJA14" s="1954"/>
      <c r="AJB14" s="1954"/>
      <c r="AJC14" s="1954"/>
      <c r="AJD14" s="1954"/>
      <c r="AJE14" s="1954"/>
      <c r="AJF14" s="1954"/>
      <c r="AJG14" s="1954"/>
      <c r="AJH14" s="1954"/>
      <c r="AJI14" s="1954"/>
      <c r="AJJ14" s="1954"/>
      <c r="AJK14" s="1954"/>
      <c r="AJL14" s="1954"/>
      <c r="AJM14" s="1954"/>
      <c r="AJN14" s="1954"/>
      <c r="AJO14" s="1954"/>
      <c r="AJP14" s="1954"/>
      <c r="AJQ14" s="1954"/>
      <c r="AJR14" s="1954"/>
      <c r="AJS14" s="1954"/>
      <c r="AJT14" s="1954"/>
      <c r="AJU14" s="1954"/>
      <c r="AJV14" s="1954"/>
      <c r="AJW14" s="1954"/>
      <c r="AJX14" s="1954"/>
      <c r="AJY14" s="1954"/>
      <c r="AJZ14" s="1954"/>
      <c r="AKA14" s="1954"/>
      <c r="AKB14" s="1954"/>
      <c r="AKC14" s="1954"/>
      <c r="AKD14" s="1954"/>
      <c r="AKE14" s="1954"/>
      <c r="AKF14" s="1954"/>
      <c r="AKG14" s="1954"/>
      <c r="AKH14" s="1954"/>
      <c r="AKI14" s="1954"/>
      <c r="AKJ14" s="1954"/>
      <c r="AKK14" s="1954"/>
      <c r="AKL14" s="1954"/>
      <c r="AKM14" s="1954"/>
      <c r="AKN14" s="1954"/>
      <c r="AKO14" s="1954"/>
      <c r="AKP14" s="1954"/>
      <c r="AKQ14" s="1954"/>
      <c r="AKR14" s="1954"/>
      <c r="AKS14" s="1954"/>
      <c r="AKT14" s="1954"/>
      <c r="AKU14" s="1954"/>
      <c r="AKV14" s="1954"/>
      <c r="AKW14" s="1954"/>
      <c r="AKX14" s="1954"/>
      <c r="AKY14" s="1954"/>
      <c r="AKZ14" s="1954"/>
      <c r="ALA14" s="1954"/>
      <c r="ALB14" s="1954"/>
      <c r="ALC14" s="1954"/>
      <c r="ALD14" s="1954"/>
      <c r="ALE14" s="1954"/>
      <c r="ALF14" s="1954"/>
      <c r="ALG14" s="1954"/>
      <c r="ALH14" s="1954"/>
      <c r="ALI14" s="1954"/>
      <c r="ALJ14" s="1954"/>
      <c r="ALK14" s="1954"/>
      <c r="ALL14" s="1954"/>
      <c r="ALM14" s="1954"/>
      <c r="ALN14" s="1954"/>
      <c r="ALO14" s="1954"/>
      <c r="ALP14" s="1954"/>
      <c r="ALQ14" s="1954"/>
      <c r="ALR14" s="1954"/>
      <c r="ALS14" s="1954"/>
      <c r="ALT14" s="1954"/>
      <c r="ALU14" s="1954"/>
      <c r="ALV14" s="1954"/>
      <c r="ALW14" s="1954"/>
      <c r="ALX14" s="1954"/>
      <c r="ALY14" s="1954"/>
      <c r="ALZ14" s="1954"/>
      <c r="AMA14" s="1954"/>
      <c r="AMB14" s="1954"/>
      <c r="AMC14" s="1954"/>
      <c r="AMD14" s="1954"/>
      <c r="AME14" s="1954"/>
      <c r="AMF14" s="1954"/>
      <c r="AMG14" s="1954"/>
      <c r="AMH14" s="1954"/>
      <c r="AMI14" s="1954"/>
      <c r="AMJ14" s="1954"/>
      <c r="AMK14" s="1954"/>
      <c r="AML14" s="1954"/>
      <c r="AMM14" s="1954"/>
      <c r="AMN14" s="1954"/>
      <c r="AMO14" s="1954"/>
      <c r="AMP14" s="1954"/>
      <c r="AMQ14" s="1954"/>
      <c r="AMR14" s="1954"/>
      <c r="AMS14" s="1954"/>
      <c r="AMT14" s="1954"/>
      <c r="AMU14" s="1954"/>
      <c r="AMV14" s="1954"/>
      <c r="AMW14" s="1954"/>
      <c r="AMX14" s="1954"/>
      <c r="AMY14" s="1954"/>
      <c r="AMZ14" s="1954"/>
      <c r="ANA14" s="1954"/>
      <c r="ANB14" s="1954"/>
      <c r="ANC14" s="1954"/>
      <c r="AND14" s="1954"/>
      <c r="ANE14" s="1954"/>
      <c r="ANF14" s="1954"/>
      <c r="ANG14" s="1954"/>
      <c r="ANH14" s="1954"/>
      <c r="ANI14" s="1954"/>
      <c r="ANJ14" s="1954"/>
      <c r="ANK14" s="1954"/>
      <c r="ANL14" s="1954"/>
      <c r="ANM14" s="1954"/>
      <c r="ANN14" s="1954"/>
      <c r="ANO14" s="1954"/>
      <c r="ANP14" s="1954"/>
      <c r="ANQ14" s="1954"/>
      <c r="ANR14" s="1954"/>
      <c r="ANS14" s="1954"/>
      <c r="ANT14" s="1954"/>
      <c r="ANU14" s="1954"/>
      <c r="ANV14" s="1954"/>
      <c r="ANW14" s="1954"/>
      <c r="ANX14" s="1954"/>
      <c r="ANY14" s="1954"/>
      <c r="ANZ14" s="1954"/>
      <c r="AOA14" s="1954"/>
      <c r="AOB14" s="1954"/>
      <c r="AOC14" s="1954"/>
      <c r="AOD14" s="1954"/>
      <c r="AOE14" s="1954"/>
      <c r="AOF14" s="1954"/>
      <c r="AOG14" s="1954"/>
      <c r="AOH14" s="1954"/>
      <c r="AOI14" s="1954"/>
      <c r="AOJ14" s="1954"/>
      <c r="AOK14" s="1954"/>
      <c r="AOL14" s="1954"/>
      <c r="AOM14" s="1954"/>
      <c r="AON14" s="1954"/>
      <c r="AOO14" s="1954"/>
      <c r="AOP14" s="1954"/>
      <c r="AOQ14" s="1954"/>
      <c r="AOR14" s="1954"/>
      <c r="AOS14" s="1954"/>
      <c r="AOT14" s="1954"/>
      <c r="AOU14" s="1954"/>
      <c r="AOV14" s="1954"/>
      <c r="AOW14" s="1954"/>
      <c r="AOX14" s="1954"/>
      <c r="AOY14" s="1954"/>
      <c r="AOZ14" s="1954"/>
      <c r="APA14" s="1954"/>
      <c r="APB14" s="1954"/>
      <c r="APC14" s="1954"/>
      <c r="APD14" s="1954"/>
      <c r="APE14" s="1954"/>
      <c r="APF14" s="1954"/>
      <c r="APG14" s="1954"/>
      <c r="APH14" s="1954"/>
      <c r="API14" s="1954"/>
      <c r="APJ14" s="1954"/>
      <c r="APK14" s="1954"/>
      <c r="APL14" s="1954"/>
      <c r="APM14" s="1954"/>
      <c r="APN14" s="1954"/>
      <c r="APO14" s="1954"/>
      <c r="APP14" s="1954"/>
      <c r="APQ14" s="1954"/>
      <c r="APR14" s="1954"/>
      <c r="APS14" s="1954"/>
      <c r="APT14" s="1954"/>
      <c r="APU14" s="1954"/>
      <c r="APV14" s="1954"/>
      <c r="APW14" s="1954"/>
      <c r="APX14" s="1954"/>
      <c r="APY14" s="1954"/>
      <c r="APZ14" s="1954"/>
      <c r="AQA14" s="1954"/>
      <c r="AQB14" s="1954"/>
      <c r="AQC14" s="1954"/>
      <c r="AQD14" s="1954"/>
      <c r="AQE14" s="1954"/>
      <c r="AQF14" s="1954"/>
      <c r="AQG14" s="1954"/>
      <c r="AQH14" s="1954"/>
      <c r="AQI14" s="1954"/>
      <c r="AQJ14" s="1954"/>
      <c r="AQK14" s="1954"/>
      <c r="AQL14" s="1954"/>
      <c r="AQM14" s="1954"/>
      <c r="AQN14" s="1954"/>
      <c r="AQO14" s="1954"/>
      <c r="AQP14" s="1954"/>
      <c r="AQQ14" s="1954"/>
      <c r="AQR14" s="1954"/>
      <c r="AQS14" s="1954"/>
      <c r="AQT14" s="1954"/>
      <c r="AQU14" s="1954"/>
      <c r="AQV14" s="1954"/>
      <c r="AQW14" s="1954"/>
      <c r="AQX14" s="1954"/>
      <c r="AQY14" s="1954"/>
      <c r="AQZ14" s="1954"/>
      <c r="ARA14" s="1954"/>
      <c r="ARB14" s="1954"/>
      <c r="ARC14" s="1954"/>
      <c r="ARD14" s="1954"/>
      <c r="ARE14" s="1954"/>
      <c r="ARF14" s="1954"/>
      <c r="ARG14" s="1954"/>
      <c r="ARH14" s="1954"/>
      <c r="ARI14" s="1954"/>
      <c r="ARJ14" s="1954"/>
      <c r="ARK14" s="1954"/>
      <c r="ARL14" s="1954"/>
      <c r="ARM14" s="1954"/>
      <c r="ARN14" s="1954"/>
      <c r="ARO14" s="1954"/>
      <c r="ARP14" s="1954"/>
      <c r="ARQ14" s="1954"/>
      <c r="ARR14" s="1954"/>
      <c r="ARS14" s="1954"/>
      <c r="ART14" s="1954"/>
      <c r="ARU14" s="1954"/>
      <c r="ARV14" s="1954"/>
      <c r="ARW14" s="1954"/>
      <c r="ARX14" s="1954"/>
      <c r="ARY14" s="1954"/>
      <c r="ARZ14" s="1954"/>
      <c r="ASA14" s="1954"/>
      <c r="ASB14" s="1954"/>
      <c r="ASC14" s="1954"/>
      <c r="ASD14" s="1954"/>
      <c r="ASE14" s="1954"/>
      <c r="ASF14" s="1954"/>
      <c r="ASG14" s="1954"/>
      <c r="ASH14" s="1954"/>
      <c r="ASI14" s="1954"/>
      <c r="ASJ14" s="1954"/>
      <c r="ASK14" s="1954"/>
      <c r="ASL14" s="1954"/>
      <c r="ASM14" s="1954"/>
      <c r="ASN14" s="1954"/>
      <c r="ASO14" s="1954"/>
      <c r="ASP14" s="1954"/>
      <c r="ASQ14" s="1954"/>
      <c r="ASR14" s="1954"/>
      <c r="ASS14" s="1954"/>
      <c r="AST14" s="1954"/>
      <c r="ASU14" s="1954"/>
      <c r="ASV14" s="1954"/>
      <c r="ASW14" s="1954"/>
      <c r="ASX14" s="1954"/>
      <c r="ASY14" s="1954"/>
      <c r="ASZ14" s="1954"/>
      <c r="ATA14" s="1954"/>
      <c r="ATB14" s="1954"/>
      <c r="ATC14" s="1954"/>
      <c r="ATD14" s="1954"/>
      <c r="ATE14" s="1954"/>
      <c r="ATF14" s="1954"/>
      <c r="ATG14" s="1954"/>
      <c r="ATH14" s="1954"/>
      <c r="ATI14" s="1954"/>
      <c r="ATJ14" s="1954"/>
      <c r="ATK14" s="1954"/>
      <c r="ATL14" s="1954"/>
      <c r="ATM14" s="1954"/>
      <c r="ATN14" s="1954"/>
      <c r="ATO14" s="1954"/>
      <c r="ATP14" s="1954"/>
      <c r="ATQ14" s="1954"/>
      <c r="ATR14" s="1954"/>
      <c r="ATS14" s="1954"/>
      <c r="ATT14" s="1954"/>
      <c r="ATU14" s="1954"/>
      <c r="ATV14" s="1954"/>
      <c r="ATW14" s="1954"/>
      <c r="ATX14" s="1954"/>
      <c r="ATY14" s="1954"/>
      <c r="ATZ14" s="1954"/>
      <c r="AUA14" s="1954"/>
      <c r="AUB14" s="1954"/>
      <c r="AUC14" s="1954"/>
      <c r="AUD14" s="1954"/>
      <c r="AUE14" s="1954"/>
      <c r="AUF14" s="1954"/>
      <c r="AUG14" s="1954"/>
      <c r="AUH14" s="1954"/>
      <c r="AUI14" s="1954"/>
      <c r="AUJ14" s="1954"/>
      <c r="AUK14" s="1954"/>
      <c r="AUL14" s="1954"/>
      <c r="AUM14" s="1954"/>
      <c r="AUN14" s="1954"/>
      <c r="AUO14" s="1954"/>
      <c r="AUP14" s="1954"/>
      <c r="AUQ14" s="1954"/>
      <c r="AUR14" s="1954"/>
      <c r="AUS14" s="1954"/>
      <c r="AUT14" s="1954"/>
      <c r="AUU14" s="1954"/>
      <c r="AUV14" s="1954"/>
      <c r="AUW14" s="1954"/>
      <c r="AUX14" s="1954"/>
      <c r="AUY14" s="1954"/>
      <c r="AUZ14" s="1954"/>
      <c r="AVA14" s="1954"/>
      <c r="AVB14" s="1954"/>
      <c r="AVC14" s="1954"/>
      <c r="AVD14" s="1954"/>
      <c r="AVE14" s="1954"/>
      <c r="AVF14" s="1954"/>
      <c r="AVG14" s="1954"/>
      <c r="AVH14" s="1954"/>
      <c r="AVI14" s="1954"/>
      <c r="AVJ14" s="1954"/>
      <c r="AVK14" s="1954"/>
      <c r="AVL14" s="1954"/>
      <c r="AVM14" s="1954"/>
      <c r="AVN14" s="1954"/>
      <c r="AVO14" s="1954"/>
      <c r="AVP14" s="1954"/>
      <c r="AVQ14" s="1954"/>
      <c r="AVR14" s="1954"/>
      <c r="AVS14" s="1954"/>
      <c r="AVT14" s="1954"/>
      <c r="AVU14" s="1954"/>
      <c r="AVV14" s="1954"/>
      <c r="AVW14" s="1954"/>
      <c r="AVX14" s="1954"/>
      <c r="AVY14" s="1954"/>
      <c r="AVZ14" s="1954"/>
      <c r="AWA14" s="1954"/>
      <c r="AWB14" s="1954"/>
      <c r="AWC14" s="1954"/>
      <c r="AWD14" s="1954"/>
      <c r="AWE14" s="1954"/>
      <c r="AWF14" s="1954"/>
      <c r="AWG14" s="1954"/>
      <c r="AWH14" s="1954"/>
      <c r="AWI14" s="1954"/>
      <c r="AWJ14" s="1954"/>
      <c r="AWK14" s="1954"/>
      <c r="AWL14" s="1954"/>
      <c r="AWM14" s="1954"/>
      <c r="AWN14" s="1954"/>
      <c r="AWO14" s="1954"/>
      <c r="AWP14" s="1954"/>
      <c r="AWQ14" s="1954"/>
      <c r="AWR14" s="1954"/>
      <c r="AWS14" s="1954"/>
      <c r="AWT14" s="1954"/>
      <c r="AWU14" s="1954"/>
      <c r="AWV14" s="1954"/>
      <c r="AWW14" s="1954"/>
      <c r="AWX14" s="1954"/>
      <c r="AWY14" s="1954"/>
      <c r="AWZ14" s="1954"/>
      <c r="AXA14" s="1954"/>
      <c r="AXB14" s="1954"/>
      <c r="AXC14" s="1954"/>
      <c r="AXD14" s="1954"/>
      <c r="AXE14" s="1954"/>
      <c r="AXF14" s="1954"/>
      <c r="AXG14" s="1954"/>
      <c r="AXH14" s="1954"/>
      <c r="AXI14" s="1954"/>
      <c r="AXJ14" s="1954"/>
      <c r="AXK14" s="1954"/>
      <c r="AXL14" s="1954"/>
      <c r="AXM14" s="1954"/>
      <c r="AXN14" s="1954"/>
      <c r="AXO14" s="1954"/>
      <c r="AXP14" s="1954"/>
      <c r="AXQ14" s="1954"/>
      <c r="AXR14" s="1954"/>
      <c r="AXS14" s="1954"/>
      <c r="AXT14" s="1954"/>
      <c r="AXU14" s="1954"/>
      <c r="AXV14" s="1954"/>
      <c r="AXW14" s="1954"/>
      <c r="AXX14" s="1954"/>
      <c r="AXY14" s="1954"/>
      <c r="AXZ14" s="1954"/>
      <c r="AYA14" s="1954"/>
      <c r="AYB14" s="1954"/>
      <c r="AYC14" s="1954"/>
      <c r="AYD14" s="1954"/>
      <c r="AYE14" s="1954"/>
      <c r="AYF14" s="1954"/>
      <c r="AYG14" s="1954"/>
      <c r="AYH14" s="1954"/>
      <c r="AYI14" s="1954"/>
      <c r="AYJ14" s="1954"/>
      <c r="AYK14" s="1954"/>
      <c r="AYL14" s="1954"/>
      <c r="AYM14" s="1954"/>
      <c r="AYN14" s="1954"/>
      <c r="AYO14" s="1954"/>
      <c r="AYP14" s="1954"/>
      <c r="AYQ14" s="1954"/>
      <c r="AYR14" s="1954"/>
      <c r="AYS14" s="1954"/>
      <c r="AYT14" s="1954"/>
      <c r="AYU14" s="1954"/>
      <c r="AYV14" s="1954"/>
      <c r="AYW14" s="1954"/>
      <c r="AYX14" s="1954"/>
      <c r="AYY14" s="1954"/>
      <c r="AYZ14" s="1954"/>
      <c r="AZA14" s="1954"/>
      <c r="AZB14" s="1954"/>
      <c r="AZC14" s="1954"/>
      <c r="AZD14" s="1954"/>
      <c r="AZE14" s="1954"/>
      <c r="AZF14" s="1954"/>
      <c r="AZG14" s="1954"/>
      <c r="AZH14" s="1954"/>
      <c r="AZI14" s="1954"/>
      <c r="AZJ14" s="1954"/>
      <c r="AZK14" s="1954"/>
      <c r="AZL14" s="1954"/>
      <c r="AZM14" s="1954"/>
      <c r="AZN14" s="1954"/>
      <c r="AZO14" s="1954"/>
      <c r="AZP14" s="1954"/>
      <c r="AZQ14" s="1954"/>
      <c r="AZR14" s="1954"/>
      <c r="AZS14" s="1954"/>
      <c r="AZT14" s="1954"/>
      <c r="AZU14" s="1954"/>
      <c r="AZV14" s="1954"/>
      <c r="AZW14" s="1954"/>
      <c r="AZX14" s="1954"/>
      <c r="AZY14" s="1954"/>
      <c r="AZZ14" s="1954"/>
      <c r="BAA14" s="1954"/>
      <c r="BAB14" s="1954"/>
      <c r="BAC14" s="1954"/>
      <c r="BAD14" s="1954"/>
      <c r="BAE14" s="1954"/>
      <c r="BAF14" s="1954"/>
      <c r="BAG14" s="1954"/>
      <c r="BAH14" s="1954"/>
      <c r="BAI14" s="1954"/>
      <c r="BAJ14" s="1954"/>
      <c r="BAK14" s="1954"/>
      <c r="BAL14" s="1954"/>
      <c r="BAM14" s="1954"/>
      <c r="BAN14" s="1954"/>
      <c r="BAO14" s="1954"/>
      <c r="BAP14" s="1954"/>
      <c r="BAQ14" s="1954"/>
      <c r="BAR14" s="1954"/>
      <c r="BAS14" s="1954"/>
      <c r="BAT14" s="1954"/>
      <c r="BAU14" s="1954"/>
      <c r="BAV14" s="1954"/>
      <c r="BAW14" s="1954"/>
      <c r="BAX14" s="1954"/>
      <c r="BAY14" s="1954"/>
      <c r="BAZ14" s="1954"/>
      <c r="BBA14" s="1954"/>
      <c r="BBB14" s="1954"/>
      <c r="BBC14" s="1954"/>
      <c r="BBD14" s="1954"/>
      <c r="BBE14" s="1954"/>
      <c r="BBF14" s="1954"/>
      <c r="BBG14" s="1954"/>
      <c r="BBH14" s="1954"/>
      <c r="BBI14" s="1954"/>
      <c r="BBJ14" s="1954"/>
      <c r="BBK14" s="1954"/>
      <c r="BBL14" s="1954"/>
      <c r="BBM14" s="1954"/>
      <c r="BBN14" s="1954"/>
      <c r="BBO14" s="1954"/>
      <c r="BBP14" s="1954"/>
      <c r="BBQ14" s="1954"/>
      <c r="BBR14" s="1954"/>
      <c r="BBS14" s="1954"/>
      <c r="BBT14" s="1954"/>
      <c r="BBU14" s="1954"/>
      <c r="BBV14" s="1954"/>
      <c r="BBW14" s="1954"/>
      <c r="BBX14" s="1954"/>
      <c r="BBY14" s="1954"/>
      <c r="BBZ14" s="1954"/>
      <c r="BCA14" s="1954"/>
      <c r="BCB14" s="1954"/>
      <c r="BCC14" s="1954"/>
      <c r="BCD14" s="1954"/>
      <c r="BCE14" s="1954"/>
      <c r="BCF14" s="1954"/>
      <c r="BCG14" s="1954"/>
      <c r="BCH14" s="1954"/>
      <c r="BCI14" s="1954"/>
      <c r="BCJ14" s="1954"/>
      <c r="BCK14" s="1954"/>
      <c r="BCL14" s="1954"/>
      <c r="BCM14" s="1954"/>
      <c r="BCN14" s="1954"/>
      <c r="BCO14" s="1954"/>
      <c r="BCP14" s="1954"/>
      <c r="BCQ14" s="1954"/>
      <c r="BCR14" s="1954"/>
      <c r="BCS14" s="1954"/>
      <c r="BCT14" s="1954"/>
      <c r="BCU14" s="1954"/>
      <c r="BCV14" s="1954"/>
      <c r="BCW14" s="1954"/>
      <c r="BCX14" s="1954"/>
      <c r="BCY14" s="1954"/>
      <c r="BCZ14" s="1954"/>
      <c r="BDA14" s="1954"/>
      <c r="BDB14" s="1954"/>
      <c r="BDC14" s="1954"/>
      <c r="BDD14" s="1954"/>
      <c r="BDE14" s="1954"/>
      <c r="BDF14" s="1954"/>
      <c r="BDG14" s="1954"/>
      <c r="BDH14" s="1954"/>
      <c r="BDI14" s="1954"/>
      <c r="BDJ14" s="1954"/>
      <c r="BDK14" s="1954"/>
      <c r="BDL14" s="1954"/>
      <c r="BDM14" s="1954"/>
      <c r="BDN14" s="1954"/>
      <c r="BDO14" s="1954"/>
      <c r="BDP14" s="1954"/>
      <c r="BDQ14" s="1954"/>
      <c r="BDR14" s="1954"/>
      <c r="BDS14" s="1954"/>
      <c r="BDT14" s="1954"/>
      <c r="BDU14" s="1954"/>
      <c r="BDV14" s="1954"/>
      <c r="BDW14" s="1954"/>
      <c r="BDX14" s="1954"/>
      <c r="BDY14" s="1954"/>
      <c r="BDZ14" s="1954"/>
      <c r="BEA14" s="1954"/>
      <c r="BEB14" s="1954"/>
      <c r="BEC14" s="1954"/>
      <c r="BED14" s="1954"/>
      <c r="BEE14" s="1954"/>
      <c r="BEF14" s="1954"/>
      <c r="BEG14" s="1954"/>
      <c r="BEH14" s="1954"/>
      <c r="BEI14" s="1954"/>
      <c r="BEJ14" s="1954"/>
      <c r="BEK14" s="1954"/>
      <c r="BEL14" s="1954"/>
      <c r="BEM14" s="1954"/>
      <c r="BEN14" s="1954"/>
      <c r="BEO14" s="1954"/>
      <c r="BEP14" s="1954"/>
      <c r="BEQ14" s="1954"/>
      <c r="BER14" s="1954"/>
      <c r="BES14" s="1954"/>
      <c r="BET14" s="1954"/>
      <c r="BEU14" s="1954"/>
      <c r="BEV14" s="1954"/>
      <c r="BEW14" s="1954"/>
      <c r="BEX14" s="1954"/>
      <c r="BEY14" s="1954"/>
      <c r="BEZ14" s="1954"/>
      <c r="BFA14" s="1954"/>
      <c r="BFB14" s="1954"/>
      <c r="BFC14" s="1954"/>
      <c r="BFD14" s="1954"/>
      <c r="BFE14" s="1954"/>
      <c r="BFF14" s="1954"/>
      <c r="BFG14" s="1954"/>
      <c r="BFH14" s="1954"/>
      <c r="BFI14" s="1954"/>
      <c r="BFJ14" s="1954"/>
      <c r="BFK14" s="1954"/>
      <c r="BFL14" s="1954"/>
      <c r="BFM14" s="1954"/>
      <c r="BFN14" s="1954"/>
      <c r="BFO14" s="1954"/>
      <c r="BFP14" s="1954"/>
      <c r="BFQ14" s="1954"/>
      <c r="BFR14" s="1954"/>
      <c r="BFS14" s="1954"/>
      <c r="BFT14" s="1954"/>
      <c r="BFU14" s="1954"/>
      <c r="BFV14" s="1954"/>
      <c r="BFW14" s="1954"/>
      <c r="BFX14" s="1954"/>
      <c r="BFY14" s="1954"/>
      <c r="BFZ14" s="1954"/>
      <c r="BGA14" s="1954"/>
      <c r="BGB14" s="1954"/>
      <c r="BGC14" s="1954"/>
      <c r="BGD14" s="1954"/>
      <c r="BGE14" s="1954"/>
      <c r="BGF14" s="1954"/>
      <c r="BGG14" s="1954"/>
      <c r="BGH14" s="1954"/>
      <c r="BGI14" s="1954"/>
      <c r="BGJ14" s="1954"/>
      <c r="BGK14" s="1954"/>
      <c r="BGL14" s="1954"/>
      <c r="BGM14" s="1954"/>
      <c r="BGN14" s="1954"/>
      <c r="BGO14" s="1954"/>
      <c r="BGP14" s="1954"/>
      <c r="BGQ14" s="1954"/>
      <c r="BGR14" s="1954"/>
      <c r="BGS14" s="1954"/>
      <c r="BGT14" s="1954"/>
      <c r="BGU14" s="1954"/>
      <c r="BGV14" s="1954"/>
      <c r="BGW14" s="1954"/>
      <c r="BGX14" s="1954"/>
      <c r="BGY14" s="1954"/>
      <c r="BGZ14" s="1954"/>
      <c r="BHA14" s="1954"/>
      <c r="BHB14" s="1954"/>
      <c r="BHC14" s="1954"/>
      <c r="BHD14" s="1954"/>
      <c r="BHE14" s="1954"/>
      <c r="BHF14" s="1954"/>
      <c r="BHG14" s="1954"/>
      <c r="BHH14" s="1954"/>
      <c r="BHI14" s="1954"/>
      <c r="BHJ14" s="1954"/>
      <c r="BHK14" s="1954"/>
      <c r="BHL14" s="1954"/>
      <c r="BHM14" s="1954"/>
      <c r="BHN14" s="1954"/>
      <c r="BHO14" s="1954"/>
      <c r="BHP14" s="1954"/>
      <c r="BHQ14" s="1954"/>
      <c r="BHR14" s="1954"/>
      <c r="BHS14" s="1954"/>
      <c r="BHT14" s="1954"/>
      <c r="BHU14" s="1954"/>
      <c r="BHV14" s="1954"/>
      <c r="BHW14" s="1954"/>
      <c r="BHX14" s="1954"/>
      <c r="BHY14" s="1954"/>
      <c r="BHZ14" s="1954"/>
      <c r="BIA14" s="1954"/>
      <c r="BIB14" s="1954"/>
      <c r="BIC14" s="1954"/>
      <c r="BID14" s="1954"/>
      <c r="BIE14" s="1954"/>
      <c r="BIF14" s="1954"/>
      <c r="BIG14" s="1954"/>
      <c r="BIH14" s="1954"/>
      <c r="BII14" s="1954"/>
      <c r="BIJ14" s="1954"/>
      <c r="BIK14" s="1954"/>
      <c r="BIL14" s="1954"/>
      <c r="BIM14" s="1954"/>
      <c r="BIN14" s="1954"/>
      <c r="BIO14" s="1954"/>
      <c r="BIP14" s="1954"/>
      <c r="BIQ14" s="1954"/>
      <c r="BIR14" s="1954"/>
      <c r="BIS14" s="1954"/>
      <c r="BIT14" s="1954"/>
      <c r="BIU14" s="1954"/>
      <c r="BIV14" s="1954"/>
      <c r="BIW14" s="1954"/>
      <c r="BIX14" s="1954"/>
      <c r="BIY14" s="1954"/>
      <c r="BIZ14" s="1954"/>
      <c r="BJA14" s="1954"/>
      <c r="BJB14" s="1954"/>
      <c r="BJC14" s="1954"/>
      <c r="BJD14" s="1954"/>
      <c r="BJE14" s="1954"/>
      <c r="BJF14" s="1954"/>
      <c r="BJG14" s="1954"/>
      <c r="BJH14" s="1954"/>
      <c r="BJI14" s="1954"/>
      <c r="BJJ14" s="1954"/>
      <c r="BJK14" s="1954"/>
      <c r="BJL14" s="1954"/>
      <c r="BJM14" s="1954"/>
      <c r="BJN14" s="1954"/>
      <c r="BJO14" s="1954"/>
      <c r="BJP14" s="1954"/>
      <c r="BJQ14" s="1954"/>
      <c r="BJR14" s="1954"/>
      <c r="BJS14" s="1954"/>
      <c r="BJT14" s="1954"/>
      <c r="BJU14" s="1954"/>
      <c r="BJV14" s="1954"/>
      <c r="BJW14" s="1954"/>
      <c r="BJX14" s="1954"/>
      <c r="BJY14" s="1954"/>
      <c r="BJZ14" s="1954"/>
      <c r="BKA14" s="1954"/>
      <c r="BKB14" s="1954"/>
      <c r="BKC14" s="1954"/>
      <c r="BKD14" s="1954"/>
      <c r="BKE14" s="1954"/>
      <c r="BKF14" s="1954"/>
      <c r="BKG14" s="1954"/>
      <c r="BKH14" s="1954"/>
      <c r="BKI14" s="1954"/>
      <c r="BKJ14" s="1954"/>
      <c r="BKK14" s="1954"/>
      <c r="BKL14" s="1954"/>
      <c r="BKM14" s="1954"/>
      <c r="BKN14" s="1954"/>
      <c r="BKO14" s="1954"/>
      <c r="BKP14" s="1954"/>
      <c r="BKQ14" s="1954"/>
      <c r="BKR14" s="1954"/>
      <c r="BKS14" s="1954"/>
      <c r="BKT14" s="1954"/>
      <c r="BKU14" s="1954"/>
      <c r="BKV14" s="1954"/>
      <c r="BKW14" s="1954"/>
      <c r="BKX14" s="1954"/>
      <c r="BKY14" s="1954"/>
      <c r="BKZ14" s="1954"/>
      <c r="BLA14" s="1954"/>
      <c r="BLB14" s="1954"/>
      <c r="BLC14" s="1954"/>
      <c r="BLD14" s="1954"/>
      <c r="BLE14" s="1954"/>
      <c r="BLF14" s="1954"/>
      <c r="BLG14" s="1954"/>
      <c r="BLH14" s="1954"/>
      <c r="BLI14" s="1954"/>
      <c r="BLJ14" s="1954"/>
      <c r="BLK14" s="1954"/>
      <c r="BLL14" s="1954"/>
      <c r="BLM14" s="1954"/>
      <c r="BLN14" s="1954"/>
      <c r="BLO14" s="1954"/>
      <c r="BLP14" s="1954"/>
      <c r="BLQ14" s="1954"/>
      <c r="BLR14" s="1954"/>
      <c r="BLS14" s="1954"/>
      <c r="BLT14" s="1954"/>
      <c r="BLU14" s="1954"/>
      <c r="BLV14" s="1954"/>
      <c r="BLW14" s="1954"/>
      <c r="BLX14" s="1954"/>
      <c r="BLY14" s="1954"/>
      <c r="BLZ14" s="1954"/>
      <c r="BMA14" s="1954"/>
      <c r="BMB14" s="1954"/>
      <c r="BMC14" s="1954"/>
      <c r="BMD14" s="1954"/>
      <c r="BME14" s="1954"/>
      <c r="BMF14" s="1954"/>
      <c r="BMG14" s="1954"/>
      <c r="BMH14" s="1954"/>
      <c r="BMI14" s="1954"/>
      <c r="BMJ14" s="1954"/>
      <c r="BMK14" s="1954"/>
      <c r="BML14" s="1954"/>
      <c r="BMM14" s="1954"/>
      <c r="BMN14" s="1954"/>
      <c r="BMO14" s="1954"/>
      <c r="BMP14" s="1954"/>
      <c r="BMQ14" s="1954"/>
      <c r="BMR14" s="1954"/>
      <c r="BMS14" s="1954"/>
      <c r="BMT14" s="1954"/>
      <c r="BMU14" s="1954"/>
      <c r="BMV14" s="1954"/>
      <c r="BMW14" s="1954"/>
      <c r="BMX14" s="1954"/>
      <c r="BMY14" s="1954"/>
      <c r="BMZ14" s="1954"/>
      <c r="BNA14" s="1954"/>
      <c r="BNB14" s="1954"/>
      <c r="BNC14" s="1954"/>
      <c r="BND14" s="1954"/>
      <c r="BNE14" s="1954"/>
      <c r="BNF14" s="1954"/>
      <c r="BNG14" s="1954"/>
      <c r="BNH14" s="1954"/>
      <c r="BNI14" s="1954"/>
      <c r="BNJ14" s="1954"/>
      <c r="BNK14" s="1954"/>
      <c r="BNL14" s="1954"/>
      <c r="BNM14" s="1954"/>
      <c r="BNN14" s="1954"/>
      <c r="BNO14" s="1954"/>
      <c r="BNP14" s="1954"/>
      <c r="BNQ14" s="1954"/>
      <c r="BNR14" s="1954"/>
      <c r="BNS14" s="1954"/>
      <c r="BNT14" s="1954"/>
      <c r="BNU14" s="1954"/>
      <c r="BNV14" s="1954"/>
      <c r="BNW14" s="1954"/>
      <c r="BNX14" s="1954"/>
      <c r="BNY14" s="1954"/>
      <c r="BNZ14" s="1954"/>
      <c r="BOA14" s="1954"/>
      <c r="BOB14" s="1954"/>
      <c r="BOC14" s="1954"/>
      <c r="BOD14" s="1954"/>
      <c r="BOE14" s="1954"/>
      <c r="BOF14" s="1954"/>
      <c r="BOG14" s="1954"/>
      <c r="BOH14" s="1954"/>
      <c r="BOI14" s="1954"/>
      <c r="BOJ14" s="1954"/>
      <c r="BOK14" s="1954"/>
      <c r="BOL14" s="1954"/>
      <c r="BOM14" s="1954"/>
      <c r="BON14" s="1954"/>
      <c r="BOO14" s="1954"/>
      <c r="BOP14" s="1954"/>
      <c r="BOQ14" s="1954"/>
      <c r="BOR14" s="1954"/>
      <c r="BOS14" s="1954"/>
      <c r="BOT14" s="1954"/>
      <c r="BOU14" s="1954"/>
      <c r="BOV14" s="1954"/>
      <c r="BOW14" s="1954"/>
      <c r="BOX14" s="1954"/>
      <c r="BOY14" s="1954"/>
      <c r="BOZ14" s="1954"/>
      <c r="BPA14" s="1954"/>
      <c r="BPB14" s="1954"/>
      <c r="BPC14" s="1954"/>
      <c r="BPD14" s="1954"/>
      <c r="BPE14" s="1954"/>
      <c r="BPF14" s="1954"/>
      <c r="BPG14" s="1954"/>
      <c r="BPH14" s="1954"/>
      <c r="BPI14" s="1954"/>
      <c r="BPJ14" s="1954"/>
      <c r="BPK14" s="1954"/>
      <c r="BPL14" s="1954"/>
      <c r="BPM14" s="1954"/>
      <c r="BPN14" s="1954"/>
      <c r="BPO14" s="1954"/>
      <c r="BPP14" s="1954"/>
      <c r="BPQ14" s="1954"/>
      <c r="BPR14" s="1954"/>
      <c r="BPS14" s="1954"/>
      <c r="BPT14" s="1954"/>
      <c r="BPU14" s="1954"/>
      <c r="BPV14" s="1954"/>
      <c r="BPW14" s="1954"/>
      <c r="BPX14" s="1954"/>
      <c r="BPY14" s="1954"/>
      <c r="BPZ14" s="1954"/>
      <c r="BQA14" s="1954"/>
      <c r="BQB14" s="1954"/>
      <c r="BQC14" s="1954"/>
      <c r="BQD14" s="1954"/>
      <c r="BQE14" s="1954"/>
      <c r="BQF14" s="1954"/>
      <c r="BQG14" s="1954"/>
      <c r="BQH14" s="1954"/>
      <c r="BQI14" s="1954"/>
      <c r="BQJ14" s="1954"/>
      <c r="BQK14" s="1954"/>
      <c r="BQL14" s="1954"/>
      <c r="BQM14" s="1954"/>
      <c r="BQN14" s="1954"/>
      <c r="BQO14" s="1954"/>
      <c r="BQP14" s="1954"/>
      <c r="BQQ14" s="1954"/>
      <c r="BQR14" s="1954"/>
      <c r="BQS14" s="1954"/>
      <c r="BQT14" s="1954"/>
      <c r="BQU14" s="1954"/>
      <c r="BQV14" s="1954"/>
      <c r="BQW14" s="1954"/>
      <c r="BQX14" s="1954"/>
      <c r="BQY14" s="1954"/>
      <c r="BQZ14" s="1954"/>
      <c r="BRA14" s="1954"/>
      <c r="BRB14" s="1954"/>
      <c r="BRC14" s="1954"/>
      <c r="BRD14" s="1954"/>
      <c r="BRE14" s="1954"/>
      <c r="BRF14" s="1954"/>
      <c r="BRG14" s="1954"/>
      <c r="BRH14" s="1954"/>
      <c r="BRI14" s="1954"/>
      <c r="BRJ14" s="1954"/>
      <c r="BRK14" s="1954"/>
      <c r="BRL14" s="1954"/>
      <c r="BRM14" s="1954"/>
      <c r="BRN14" s="1954"/>
      <c r="BRO14" s="1954"/>
      <c r="BRP14" s="1954"/>
      <c r="BRQ14" s="1954"/>
      <c r="BRR14" s="1954"/>
      <c r="BRS14" s="1954"/>
      <c r="BRT14" s="1954"/>
      <c r="BRU14" s="1954"/>
      <c r="BRV14" s="1954"/>
      <c r="BRW14" s="1954"/>
      <c r="BRX14" s="1954"/>
      <c r="BRY14" s="1954"/>
      <c r="BRZ14" s="1954"/>
      <c r="BSA14" s="1954"/>
      <c r="BSB14" s="1954"/>
      <c r="BSC14" s="1954"/>
      <c r="BSD14" s="1954"/>
      <c r="BSE14" s="1954"/>
      <c r="BSF14" s="1954"/>
      <c r="BSG14" s="1954"/>
      <c r="BSH14" s="1954"/>
      <c r="BSI14" s="1954"/>
      <c r="BSJ14" s="1954"/>
      <c r="BSK14" s="1954"/>
      <c r="BSL14" s="1954"/>
      <c r="BSM14" s="1954"/>
      <c r="BSN14" s="1954"/>
      <c r="BSO14" s="1954"/>
      <c r="BSP14" s="1954"/>
      <c r="BSQ14" s="1954"/>
      <c r="BSR14" s="1954"/>
      <c r="BSS14" s="1954"/>
      <c r="BST14" s="1954"/>
      <c r="BSU14" s="1954"/>
      <c r="BSV14" s="1954"/>
      <c r="BSW14" s="1954"/>
      <c r="BSX14" s="1954"/>
      <c r="BSY14" s="1954"/>
      <c r="BSZ14" s="1954"/>
      <c r="BTA14" s="1954"/>
      <c r="BTB14" s="1954"/>
      <c r="BTC14" s="1954"/>
      <c r="BTD14" s="1954"/>
      <c r="BTE14" s="1954"/>
      <c r="BTF14" s="1954"/>
      <c r="BTG14" s="1954"/>
      <c r="BTH14" s="1954"/>
      <c r="BTI14" s="1954"/>
      <c r="BTJ14" s="1954"/>
      <c r="BTK14" s="1954"/>
      <c r="BTL14" s="1954"/>
      <c r="BTM14" s="1954"/>
      <c r="BTN14" s="1954"/>
      <c r="BTO14" s="1954"/>
      <c r="BTP14" s="1954"/>
      <c r="BTQ14" s="1954"/>
      <c r="BTR14" s="1954"/>
      <c r="BTS14" s="1954"/>
      <c r="BTT14" s="1954"/>
      <c r="BTU14" s="1954"/>
      <c r="BTV14" s="1954"/>
      <c r="BTW14" s="1954"/>
      <c r="BTX14" s="1954"/>
      <c r="BTY14" s="1954"/>
      <c r="BTZ14" s="1954"/>
      <c r="BUA14" s="1954"/>
      <c r="BUB14" s="1954"/>
      <c r="BUC14" s="1954"/>
      <c r="BUD14" s="1954"/>
      <c r="BUE14" s="1954"/>
      <c r="BUF14" s="1954"/>
      <c r="BUG14" s="1954"/>
      <c r="BUH14" s="1954"/>
      <c r="BUI14" s="1954"/>
      <c r="BUJ14" s="1954"/>
      <c r="BUK14" s="1954"/>
      <c r="BUL14" s="1954"/>
      <c r="BUM14" s="1954"/>
      <c r="BUN14" s="1954"/>
      <c r="BUO14" s="1954"/>
      <c r="BUP14" s="1954"/>
      <c r="BUQ14" s="1954"/>
      <c r="BUR14" s="1954"/>
      <c r="BUS14" s="1954"/>
      <c r="BUT14" s="1954"/>
      <c r="BUU14" s="1954"/>
      <c r="BUV14" s="1954"/>
      <c r="BUW14" s="1954"/>
      <c r="BUX14" s="1954"/>
      <c r="BUY14" s="1954"/>
      <c r="BUZ14" s="1954"/>
      <c r="BVA14" s="1954"/>
      <c r="BVB14" s="1954"/>
      <c r="BVC14" s="1954"/>
      <c r="BVD14" s="1954"/>
      <c r="BVE14" s="1954"/>
      <c r="BVF14" s="1954"/>
      <c r="BVG14" s="1954"/>
      <c r="BVH14" s="1954"/>
      <c r="BVI14" s="1954"/>
      <c r="BVJ14" s="1954"/>
      <c r="BVK14" s="1954"/>
      <c r="BVL14" s="1954"/>
      <c r="BVM14" s="1954"/>
      <c r="BVN14" s="1954"/>
      <c r="BVO14" s="1954"/>
      <c r="BVP14" s="1954"/>
      <c r="BVQ14" s="1954"/>
      <c r="BVR14" s="1954"/>
      <c r="BVS14" s="1954"/>
      <c r="BVT14" s="1954"/>
      <c r="BVU14" s="1954"/>
      <c r="BVV14" s="1954"/>
      <c r="BVW14" s="1954"/>
      <c r="BVX14" s="1954"/>
      <c r="BVY14" s="1954"/>
      <c r="BVZ14" s="1954"/>
      <c r="BWA14" s="1954"/>
      <c r="BWB14" s="1954"/>
      <c r="BWC14" s="1954"/>
      <c r="BWD14" s="1954"/>
      <c r="BWE14" s="1954"/>
      <c r="BWF14" s="1954"/>
      <c r="BWG14" s="1954"/>
      <c r="BWH14" s="1954"/>
      <c r="BWI14" s="1954"/>
      <c r="BWJ14" s="1954"/>
      <c r="BWK14" s="1954"/>
      <c r="BWL14" s="1954"/>
      <c r="BWM14" s="1954"/>
      <c r="BWN14" s="1954"/>
      <c r="BWO14" s="1954"/>
      <c r="BWP14" s="1954"/>
      <c r="BWQ14" s="1954"/>
      <c r="BWR14" s="1954"/>
      <c r="BWS14" s="1954"/>
      <c r="BWT14" s="1954"/>
      <c r="BWU14" s="1954"/>
      <c r="BWV14" s="1954"/>
      <c r="BWW14" s="1954"/>
      <c r="BWX14" s="1954"/>
      <c r="BWY14" s="1954"/>
      <c r="BWZ14" s="1954"/>
      <c r="BXA14" s="1954"/>
      <c r="BXB14" s="1954"/>
      <c r="BXC14" s="1954"/>
      <c r="BXD14" s="1954"/>
      <c r="BXE14" s="1954"/>
      <c r="BXF14" s="1954"/>
      <c r="BXG14" s="1954"/>
      <c r="BXH14" s="1954"/>
      <c r="BXI14" s="1954"/>
      <c r="BXJ14" s="1954"/>
      <c r="BXK14" s="1954"/>
      <c r="BXL14" s="1954"/>
      <c r="BXM14" s="1954"/>
      <c r="BXN14" s="1954"/>
      <c r="BXO14" s="1954"/>
      <c r="BXP14" s="1954"/>
      <c r="BXQ14" s="1954"/>
      <c r="BXR14" s="1954"/>
      <c r="BXS14" s="1954"/>
      <c r="BXT14" s="1954"/>
      <c r="BXU14" s="1954"/>
      <c r="BXV14" s="1954"/>
      <c r="BXW14" s="1954"/>
      <c r="BXX14" s="1954"/>
      <c r="BXY14" s="1954"/>
      <c r="BXZ14" s="1954"/>
      <c r="BYA14" s="1954"/>
      <c r="BYB14" s="1954"/>
      <c r="BYC14" s="1954"/>
      <c r="BYD14" s="1954"/>
      <c r="BYE14" s="1954"/>
      <c r="BYF14" s="1954"/>
      <c r="BYG14" s="1954"/>
      <c r="BYH14" s="1954"/>
      <c r="BYI14" s="1954"/>
      <c r="BYJ14" s="1954"/>
      <c r="BYK14" s="1954"/>
      <c r="BYL14" s="1954"/>
      <c r="BYM14" s="1954"/>
      <c r="BYN14" s="1954"/>
      <c r="BYO14" s="1954"/>
      <c r="BYP14" s="1954"/>
      <c r="BYQ14" s="1954"/>
      <c r="BYR14" s="1954"/>
      <c r="BYS14" s="1954"/>
      <c r="BYT14" s="1954"/>
      <c r="BYU14" s="1954"/>
      <c r="BYV14" s="1954"/>
      <c r="BYW14" s="1954"/>
      <c r="BYX14" s="1954"/>
      <c r="BYY14" s="1954"/>
      <c r="BYZ14" s="1954"/>
      <c r="BZA14" s="1954"/>
      <c r="BZB14" s="1954"/>
      <c r="BZC14" s="1954"/>
      <c r="BZD14" s="1954"/>
      <c r="BZE14" s="1954"/>
      <c r="BZF14" s="1954"/>
      <c r="BZG14" s="1954"/>
      <c r="BZH14" s="1954"/>
      <c r="BZI14" s="1954"/>
      <c r="BZJ14" s="1954"/>
      <c r="BZK14" s="1954"/>
      <c r="BZL14" s="1954"/>
      <c r="BZM14" s="1954"/>
      <c r="BZN14" s="1954"/>
      <c r="BZO14" s="1954"/>
      <c r="BZP14" s="1954"/>
      <c r="BZQ14" s="1954"/>
      <c r="BZR14" s="1954"/>
      <c r="BZS14" s="1954"/>
      <c r="BZT14" s="1954"/>
      <c r="BZU14" s="1954"/>
      <c r="BZV14" s="1954"/>
      <c r="BZW14" s="1954"/>
      <c r="BZX14" s="1954"/>
      <c r="BZY14" s="1954"/>
      <c r="BZZ14" s="1954"/>
      <c r="CAA14" s="1954"/>
      <c r="CAB14" s="1954"/>
      <c r="CAC14" s="1954"/>
      <c r="CAD14" s="1954"/>
      <c r="CAE14" s="1954"/>
      <c r="CAF14" s="1954"/>
      <c r="CAG14" s="1954"/>
      <c r="CAH14" s="1954"/>
      <c r="CAI14" s="1954"/>
      <c r="CAJ14" s="1954"/>
      <c r="CAK14" s="1954"/>
      <c r="CAL14" s="1954"/>
      <c r="CAM14" s="1954"/>
      <c r="CAN14" s="1954"/>
      <c r="CAO14" s="1954"/>
      <c r="CAP14" s="1954"/>
      <c r="CAQ14" s="1954"/>
      <c r="CAR14" s="1954"/>
      <c r="CAS14" s="1954"/>
      <c r="CAT14" s="1954"/>
      <c r="CAU14" s="1954"/>
      <c r="CAV14" s="1954"/>
      <c r="CAW14" s="1954"/>
      <c r="CAX14" s="1954"/>
      <c r="CAY14" s="1954"/>
      <c r="CAZ14" s="1954"/>
      <c r="CBA14" s="1954"/>
      <c r="CBB14" s="1954"/>
      <c r="CBC14" s="1954"/>
      <c r="CBD14" s="1954"/>
      <c r="CBE14" s="1954"/>
      <c r="CBF14" s="1954"/>
      <c r="CBG14" s="1954"/>
      <c r="CBH14" s="1954"/>
      <c r="CBI14" s="1954"/>
      <c r="CBJ14" s="1954"/>
      <c r="CBK14" s="1954"/>
      <c r="CBL14" s="1954"/>
      <c r="CBM14" s="1954"/>
      <c r="CBN14" s="1954"/>
      <c r="CBO14" s="1954"/>
      <c r="CBP14" s="1954"/>
      <c r="CBQ14" s="1954"/>
      <c r="CBR14" s="1954"/>
      <c r="CBS14" s="1954"/>
      <c r="CBT14" s="1954"/>
      <c r="CBU14" s="1954"/>
      <c r="CBV14" s="1954"/>
      <c r="CBW14" s="1954"/>
      <c r="CBX14" s="1954"/>
      <c r="CBY14" s="1954"/>
      <c r="CBZ14" s="1954"/>
      <c r="CCA14" s="1954"/>
      <c r="CCB14" s="1954"/>
      <c r="CCC14" s="1954"/>
      <c r="CCD14" s="1954"/>
      <c r="CCE14" s="1954"/>
      <c r="CCF14" s="1954"/>
      <c r="CCG14" s="1954"/>
      <c r="CCH14" s="1954"/>
      <c r="CCI14" s="1954"/>
      <c r="CCJ14" s="1954"/>
      <c r="CCK14" s="1954"/>
      <c r="CCL14" s="1954"/>
      <c r="CCM14" s="1954"/>
      <c r="CCN14" s="1954"/>
      <c r="CCO14" s="1954"/>
      <c r="CCP14" s="1954"/>
      <c r="CCQ14" s="1954"/>
      <c r="CCR14" s="1954"/>
      <c r="CCS14" s="1954"/>
      <c r="CCT14" s="1954"/>
      <c r="CCU14" s="1954"/>
      <c r="CCV14" s="1954"/>
      <c r="CCW14" s="1954"/>
      <c r="CCX14" s="1954"/>
      <c r="CCY14" s="1954"/>
      <c r="CCZ14" s="1954"/>
      <c r="CDA14" s="1954"/>
      <c r="CDB14" s="1954"/>
      <c r="CDC14" s="1954"/>
      <c r="CDD14" s="1954"/>
      <c r="CDE14" s="1954"/>
      <c r="CDF14" s="1954"/>
      <c r="CDG14" s="1954"/>
      <c r="CDH14" s="1954"/>
      <c r="CDI14" s="1954"/>
      <c r="CDJ14" s="1954"/>
      <c r="CDK14" s="1954"/>
      <c r="CDL14" s="1954"/>
      <c r="CDM14" s="1954"/>
      <c r="CDN14" s="1954"/>
      <c r="CDO14" s="1954"/>
      <c r="CDP14" s="1954"/>
      <c r="CDQ14" s="1954"/>
      <c r="CDR14" s="1954"/>
      <c r="CDS14" s="1954"/>
      <c r="CDT14" s="1954"/>
      <c r="CDU14" s="1954"/>
      <c r="CDV14" s="1954"/>
      <c r="CDW14" s="1954"/>
      <c r="CDX14" s="1954"/>
      <c r="CDY14" s="1954"/>
      <c r="CDZ14" s="1954"/>
      <c r="CEA14" s="1954"/>
      <c r="CEB14" s="1954"/>
      <c r="CEC14" s="1954"/>
      <c r="CED14" s="1954"/>
      <c r="CEE14" s="1954"/>
      <c r="CEF14" s="1954"/>
      <c r="CEG14" s="1954"/>
      <c r="CEH14" s="1954"/>
      <c r="CEI14" s="1954"/>
      <c r="CEJ14" s="1954"/>
      <c r="CEK14" s="1954"/>
      <c r="CEL14" s="1954"/>
      <c r="CEM14" s="1954"/>
      <c r="CEN14" s="1954"/>
      <c r="CEO14" s="1954"/>
      <c r="CEP14" s="1954"/>
      <c r="CEQ14" s="1954"/>
      <c r="CER14" s="1954"/>
      <c r="CES14" s="1954"/>
      <c r="CET14" s="1954"/>
      <c r="CEU14" s="1954"/>
      <c r="CEV14" s="1954"/>
      <c r="CEW14" s="1954"/>
      <c r="CEX14" s="1954"/>
      <c r="CEY14" s="1954"/>
      <c r="CEZ14" s="1954"/>
      <c r="CFA14" s="1954"/>
      <c r="CFB14" s="1954"/>
      <c r="CFC14" s="1954"/>
      <c r="CFD14" s="1954"/>
      <c r="CFE14" s="1954"/>
      <c r="CFF14" s="1954"/>
      <c r="CFG14" s="1954"/>
      <c r="CFH14" s="1954"/>
      <c r="CFI14" s="1954"/>
      <c r="CFJ14" s="1954"/>
      <c r="CFK14" s="1954"/>
      <c r="CFL14" s="1954"/>
      <c r="CFM14" s="1954"/>
      <c r="CFN14" s="1954"/>
      <c r="CFO14" s="1954"/>
      <c r="CFP14" s="1954"/>
      <c r="CFQ14" s="1954"/>
      <c r="CFR14" s="1954"/>
      <c r="CFS14" s="1954"/>
      <c r="CFT14" s="1954"/>
      <c r="CFU14" s="1954"/>
      <c r="CFV14" s="1954"/>
      <c r="CFW14" s="1954"/>
      <c r="CFX14" s="1954"/>
      <c r="CFY14" s="1954"/>
      <c r="CFZ14" s="1954"/>
      <c r="CGA14" s="1954"/>
      <c r="CGB14" s="1954"/>
      <c r="CGC14" s="1954"/>
      <c r="CGD14" s="1954"/>
      <c r="CGE14" s="1954"/>
      <c r="CGF14" s="1954"/>
      <c r="CGG14" s="1954"/>
      <c r="CGH14" s="1954"/>
      <c r="CGI14" s="1954"/>
      <c r="CGJ14" s="1954"/>
      <c r="CGK14" s="1954"/>
      <c r="CGL14" s="1954"/>
      <c r="CGM14" s="1954"/>
      <c r="CGN14" s="1954"/>
      <c r="CGO14" s="1954"/>
      <c r="CGP14" s="1954"/>
      <c r="CGQ14" s="1954"/>
      <c r="CGR14" s="1954"/>
      <c r="CGS14" s="1954"/>
      <c r="CGT14" s="1954"/>
      <c r="CGU14" s="1954"/>
      <c r="CGV14" s="1954"/>
      <c r="CGW14" s="1954"/>
      <c r="CGX14" s="1954"/>
      <c r="CGY14" s="1954"/>
      <c r="CGZ14" s="1954"/>
      <c r="CHA14" s="1954"/>
      <c r="CHB14" s="1954"/>
      <c r="CHC14" s="1954"/>
      <c r="CHD14" s="1954"/>
      <c r="CHE14" s="1954"/>
      <c r="CHF14" s="1954"/>
      <c r="CHG14" s="1954"/>
      <c r="CHH14" s="1954"/>
      <c r="CHI14" s="1954"/>
      <c r="CHJ14" s="1954"/>
      <c r="CHK14" s="1954"/>
      <c r="CHL14" s="1954"/>
      <c r="CHM14" s="1954"/>
      <c r="CHN14" s="1954"/>
      <c r="CHO14" s="1954"/>
      <c r="CHP14" s="1954"/>
      <c r="CHQ14" s="1954"/>
      <c r="CHR14" s="1954"/>
      <c r="CHS14" s="1954"/>
      <c r="CHT14" s="1954"/>
      <c r="CHU14" s="1954"/>
      <c r="CHV14" s="1954"/>
      <c r="CHW14" s="1954"/>
      <c r="CHX14" s="1954"/>
      <c r="CHY14" s="1954"/>
      <c r="CHZ14" s="1954"/>
      <c r="CIA14" s="1954"/>
      <c r="CIB14" s="1954"/>
      <c r="CIC14" s="1954"/>
      <c r="CID14" s="1954"/>
      <c r="CIE14" s="1954"/>
      <c r="CIF14" s="1954"/>
      <c r="CIG14" s="1954"/>
      <c r="CIH14" s="1954"/>
      <c r="CII14" s="1954"/>
      <c r="CIJ14" s="1954"/>
      <c r="CIK14" s="1954"/>
      <c r="CIL14" s="1954"/>
      <c r="CIM14" s="1954"/>
      <c r="CIN14" s="1954"/>
      <c r="CIO14" s="1954"/>
      <c r="CIP14" s="1954"/>
      <c r="CIQ14" s="1954"/>
      <c r="CIR14" s="1954"/>
      <c r="CIS14" s="1954"/>
      <c r="CIT14" s="1954"/>
      <c r="CIU14" s="1954"/>
      <c r="CIV14" s="1954"/>
      <c r="CIW14" s="1954"/>
      <c r="CIX14" s="1954"/>
      <c r="CIY14" s="1954"/>
      <c r="CIZ14" s="1954"/>
      <c r="CJA14" s="1954"/>
      <c r="CJB14" s="1954"/>
      <c r="CJC14" s="1954"/>
      <c r="CJD14" s="1954"/>
      <c r="CJE14" s="1954"/>
      <c r="CJF14" s="1954"/>
      <c r="CJG14" s="1954"/>
      <c r="CJH14" s="1954"/>
      <c r="CJI14" s="1954"/>
      <c r="CJJ14" s="1954"/>
      <c r="CJK14" s="1954"/>
      <c r="CJL14" s="1954"/>
      <c r="CJM14" s="1954"/>
      <c r="CJN14" s="1954"/>
      <c r="CJO14" s="1954"/>
      <c r="CJP14" s="1954"/>
      <c r="CJQ14" s="1954"/>
      <c r="CJR14" s="1954"/>
      <c r="CJS14" s="1954"/>
      <c r="CJT14" s="1954"/>
      <c r="CJU14" s="1954"/>
      <c r="CJV14" s="1954"/>
      <c r="CJW14" s="1954"/>
      <c r="CJX14" s="1954"/>
      <c r="CJY14" s="1954"/>
      <c r="CJZ14" s="1954"/>
      <c r="CKA14" s="1954"/>
      <c r="CKB14" s="1954"/>
      <c r="CKC14" s="1954"/>
      <c r="CKD14" s="1954"/>
      <c r="CKE14" s="1954"/>
      <c r="CKF14" s="1954"/>
      <c r="CKG14" s="1954"/>
      <c r="CKH14" s="1954"/>
      <c r="CKI14" s="1954"/>
      <c r="CKJ14" s="1954"/>
      <c r="CKK14" s="1954"/>
      <c r="CKL14" s="1954"/>
      <c r="CKM14" s="1954"/>
      <c r="CKN14" s="1954"/>
      <c r="CKO14" s="1954"/>
      <c r="CKP14" s="1954"/>
      <c r="CKQ14" s="1954"/>
      <c r="CKR14" s="1954"/>
      <c r="CKS14" s="1954"/>
      <c r="CKT14" s="1954"/>
      <c r="CKU14" s="1954"/>
      <c r="CKV14" s="1954"/>
      <c r="CKW14" s="1954"/>
      <c r="CKX14" s="1954"/>
      <c r="CKY14" s="1954"/>
      <c r="CKZ14" s="1954"/>
      <c r="CLA14" s="1954"/>
      <c r="CLB14" s="1954"/>
      <c r="CLC14" s="1954"/>
      <c r="CLD14" s="1954"/>
      <c r="CLE14" s="1954"/>
      <c r="CLF14" s="1954"/>
      <c r="CLG14" s="1954"/>
      <c r="CLH14" s="1954"/>
      <c r="CLI14" s="1954"/>
      <c r="CLJ14" s="1954"/>
      <c r="CLK14" s="1954"/>
      <c r="CLL14" s="1954"/>
      <c r="CLM14" s="1954"/>
      <c r="CLN14" s="1954"/>
      <c r="CLO14" s="1954"/>
      <c r="CLP14" s="1954"/>
      <c r="CLQ14" s="1954"/>
      <c r="CLR14" s="1954"/>
      <c r="CLS14" s="1954"/>
      <c r="CLT14" s="1954"/>
      <c r="CLU14" s="1954"/>
      <c r="CLV14" s="1954"/>
      <c r="CLW14" s="1954"/>
      <c r="CLX14" s="1954"/>
      <c r="CLY14" s="1954"/>
      <c r="CLZ14" s="1954"/>
      <c r="CMA14" s="1954"/>
      <c r="CMB14" s="1954"/>
      <c r="CMC14" s="1954"/>
      <c r="CMD14" s="1954"/>
      <c r="CME14" s="1954"/>
      <c r="CMF14" s="1954"/>
      <c r="CMG14" s="1954"/>
      <c r="CMH14" s="1954"/>
      <c r="CMI14" s="1954"/>
      <c r="CMJ14" s="1954"/>
      <c r="CMK14" s="1954"/>
      <c r="CML14" s="1954"/>
      <c r="CMM14" s="1954"/>
      <c r="CMN14" s="1954"/>
      <c r="CMO14" s="1954"/>
      <c r="CMP14" s="1954"/>
      <c r="CMQ14" s="1954"/>
      <c r="CMR14" s="1954"/>
      <c r="CMS14" s="1954"/>
      <c r="CMT14" s="1954"/>
      <c r="CMU14" s="1954"/>
      <c r="CMV14" s="1954"/>
      <c r="CMW14" s="1954"/>
      <c r="CMX14" s="1954"/>
      <c r="CMY14" s="1954"/>
      <c r="CMZ14" s="1954"/>
      <c r="CNA14" s="1954"/>
      <c r="CNB14" s="1954"/>
      <c r="CNC14" s="1954"/>
      <c r="CND14" s="1954"/>
      <c r="CNE14" s="1954"/>
      <c r="CNF14" s="1954"/>
      <c r="CNG14" s="1954"/>
      <c r="CNH14" s="1954"/>
      <c r="CNI14" s="1954"/>
      <c r="CNJ14" s="1954"/>
      <c r="CNK14" s="1954"/>
      <c r="CNL14" s="1954"/>
      <c r="CNM14" s="1954"/>
      <c r="CNN14" s="1954"/>
      <c r="CNO14" s="1954"/>
      <c r="CNP14" s="1954"/>
      <c r="CNQ14" s="1954"/>
      <c r="CNR14" s="1954"/>
      <c r="CNS14" s="1954"/>
      <c r="CNT14" s="1954"/>
      <c r="CNU14" s="1954"/>
      <c r="CNV14" s="1954"/>
      <c r="CNW14" s="1954"/>
      <c r="CNX14" s="1954"/>
      <c r="CNY14" s="1954"/>
      <c r="CNZ14" s="1954"/>
      <c r="COA14" s="1954"/>
      <c r="COB14" s="1954"/>
      <c r="COC14" s="1954"/>
      <c r="COD14" s="1954"/>
      <c r="COE14" s="1954"/>
      <c r="COF14" s="1954"/>
      <c r="COG14" s="1954"/>
      <c r="COH14" s="1954"/>
      <c r="COI14" s="1954"/>
      <c r="COJ14" s="1954"/>
      <c r="COK14" s="1954"/>
      <c r="COL14" s="1954"/>
      <c r="COM14" s="1954"/>
      <c r="CON14" s="1954"/>
      <c r="COO14" s="1954"/>
      <c r="COP14" s="1954"/>
      <c r="COQ14" s="1954"/>
      <c r="COR14" s="1954"/>
      <c r="COS14" s="1954"/>
      <c r="COT14" s="1954"/>
      <c r="COU14" s="1954"/>
      <c r="COV14" s="1954"/>
      <c r="COW14" s="1954"/>
      <c r="COX14" s="1954"/>
      <c r="COY14" s="1954"/>
      <c r="COZ14" s="1954"/>
      <c r="CPA14" s="1954"/>
      <c r="CPB14" s="1954"/>
      <c r="CPC14" s="1954"/>
      <c r="CPD14" s="1954"/>
      <c r="CPE14" s="1954"/>
      <c r="CPF14" s="1954"/>
      <c r="CPG14" s="1954"/>
      <c r="CPH14" s="1954"/>
      <c r="CPI14" s="1954"/>
      <c r="CPJ14" s="1954"/>
      <c r="CPK14" s="1954"/>
      <c r="CPL14" s="1954"/>
      <c r="CPM14" s="1954"/>
      <c r="CPN14" s="1954"/>
      <c r="CPO14" s="1954"/>
      <c r="CPP14" s="1954"/>
      <c r="CPQ14" s="1954"/>
      <c r="CPR14" s="1954"/>
      <c r="CPS14" s="1954"/>
      <c r="CPT14" s="1954"/>
      <c r="CPU14" s="1954"/>
      <c r="CPV14" s="1954"/>
      <c r="CPW14" s="1954"/>
      <c r="CPX14" s="1954"/>
      <c r="CPY14" s="1954"/>
      <c r="CPZ14" s="1954"/>
      <c r="CQA14" s="1954"/>
      <c r="CQB14" s="1954"/>
      <c r="CQC14" s="1954"/>
      <c r="CQD14" s="1954"/>
      <c r="CQE14" s="1954"/>
      <c r="CQF14" s="1954"/>
      <c r="CQG14" s="1954"/>
      <c r="CQH14" s="1954"/>
      <c r="CQI14" s="1954"/>
      <c r="CQJ14" s="1954"/>
      <c r="CQK14" s="1954"/>
      <c r="CQL14" s="1954"/>
      <c r="CQM14" s="1954"/>
      <c r="CQN14" s="1954"/>
      <c r="CQO14" s="1954"/>
      <c r="CQP14" s="1954"/>
      <c r="CQQ14" s="1954"/>
      <c r="CQR14" s="1954"/>
      <c r="CQS14" s="1954"/>
      <c r="CQT14" s="1954"/>
      <c r="CQU14" s="1954"/>
      <c r="CQV14" s="1954"/>
      <c r="CQW14" s="1954"/>
      <c r="CQX14" s="1954"/>
      <c r="CQY14" s="1954"/>
      <c r="CQZ14" s="1954"/>
      <c r="CRA14" s="1954"/>
      <c r="CRB14" s="1954"/>
      <c r="CRC14" s="1954"/>
      <c r="CRD14" s="1954"/>
      <c r="CRE14" s="1954"/>
      <c r="CRF14" s="1954"/>
      <c r="CRG14" s="1954"/>
      <c r="CRH14" s="1954"/>
      <c r="CRI14" s="1954"/>
      <c r="CRJ14" s="1954"/>
      <c r="CRK14" s="1954"/>
      <c r="CRL14" s="1954"/>
      <c r="CRM14" s="1954"/>
      <c r="CRN14" s="1954"/>
      <c r="CRO14" s="1954"/>
      <c r="CRP14" s="1954"/>
      <c r="CRQ14" s="1954"/>
      <c r="CRR14" s="1954"/>
      <c r="CRS14" s="1954"/>
      <c r="CRT14" s="1954"/>
      <c r="CRU14" s="1954"/>
      <c r="CRV14" s="1954"/>
      <c r="CRW14" s="1954"/>
      <c r="CRX14" s="1954"/>
      <c r="CRY14" s="1954"/>
      <c r="CRZ14" s="1954"/>
      <c r="CSA14" s="1954"/>
      <c r="CSB14" s="1954"/>
      <c r="CSC14" s="1954"/>
      <c r="CSD14" s="1954"/>
      <c r="CSE14" s="1954"/>
      <c r="CSF14" s="1954"/>
      <c r="CSG14" s="1954"/>
      <c r="CSH14" s="1954"/>
      <c r="CSI14" s="1954"/>
      <c r="CSJ14" s="1954"/>
      <c r="CSK14" s="1954"/>
      <c r="CSL14" s="1954"/>
      <c r="CSM14" s="1954"/>
      <c r="CSN14" s="1954"/>
      <c r="CSO14" s="1954"/>
      <c r="CSP14" s="1954"/>
      <c r="CSQ14" s="1954"/>
      <c r="CSR14" s="1954"/>
      <c r="CSS14" s="1954"/>
      <c r="CST14" s="1954"/>
      <c r="CSU14" s="1954"/>
      <c r="CSV14" s="1954"/>
      <c r="CSW14" s="1954"/>
      <c r="CSX14" s="1954"/>
      <c r="CSY14" s="1954"/>
      <c r="CSZ14" s="1954"/>
      <c r="CTA14" s="1954"/>
      <c r="CTB14" s="1954"/>
      <c r="CTC14" s="1954"/>
      <c r="CTD14" s="1954"/>
      <c r="CTE14" s="1954"/>
      <c r="CTF14" s="1954"/>
      <c r="CTG14" s="1954"/>
      <c r="CTH14" s="1954"/>
      <c r="CTI14" s="1954"/>
      <c r="CTJ14" s="1954"/>
      <c r="CTK14" s="1954"/>
      <c r="CTL14" s="1954"/>
      <c r="CTM14" s="1954"/>
      <c r="CTN14" s="1954"/>
      <c r="CTO14" s="1954"/>
      <c r="CTP14" s="1954"/>
      <c r="CTQ14" s="1954"/>
      <c r="CTR14" s="1954"/>
      <c r="CTS14" s="1954"/>
      <c r="CTT14" s="1954"/>
      <c r="CTU14" s="1954"/>
      <c r="CTV14" s="1954"/>
      <c r="CTW14" s="1954"/>
      <c r="CTX14" s="1954"/>
      <c r="CTY14" s="1954"/>
      <c r="CTZ14" s="1954"/>
      <c r="CUA14" s="1954"/>
      <c r="CUB14" s="1954"/>
      <c r="CUC14" s="1954"/>
      <c r="CUD14" s="1954"/>
      <c r="CUE14" s="1954"/>
      <c r="CUF14" s="1954"/>
      <c r="CUG14" s="1954"/>
      <c r="CUH14" s="1954"/>
      <c r="CUI14" s="1954"/>
      <c r="CUJ14" s="1954"/>
      <c r="CUK14" s="1954"/>
      <c r="CUL14" s="1954"/>
      <c r="CUM14" s="1954"/>
      <c r="CUN14" s="1954"/>
      <c r="CUO14" s="1954"/>
      <c r="CUP14" s="1954"/>
      <c r="CUQ14" s="1954"/>
      <c r="CUR14" s="1954"/>
      <c r="CUS14" s="1954"/>
      <c r="CUT14" s="1954"/>
      <c r="CUU14" s="1954"/>
      <c r="CUV14" s="1954"/>
      <c r="CUW14" s="1954"/>
      <c r="CUX14" s="1954"/>
      <c r="CUY14" s="1954"/>
      <c r="CUZ14" s="1954"/>
      <c r="CVA14" s="1954"/>
      <c r="CVB14" s="1954"/>
      <c r="CVC14" s="1954"/>
      <c r="CVD14" s="1954"/>
      <c r="CVE14" s="1954"/>
      <c r="CVF14" s="1954"/>
      <c r="CVG14" s="1954"/>
      <c r="CVH14" s="1954"/>
      <c r="CVI14" s="1954"/>
      <c r="CVJ14" s="1954"/>
      <c r="CVK14" s="1954"/>
      <c r="CVL14" s="1954"/>
      <c r="CVM14" s="1954"/>
      <c r="CVN14" s="1954"/>
      <c r="CVO14" s="1954"/>
      <c r="CVP14" s="1954"/>
      <c r="CVQ14" s="1954"/>
      <c r="CVR14" s="1954"/>
      <c r="CVS14" s="1954"/>
      <c r="CVT14" s="1954"/>
      <c r="CVU14" s="1954"/>
      <c r="CVV14" s="1954"/>
      <c r="CVW14" s="1954"/>
      <c r="CVX14" s="1954"/>
      <c r="CVY14" s="1954"/>
      <c r="CVZ14" s="1954"/>
      <c r="CWA14" s="1954"/>
      <c r="CWB14" s="1954"/>
      <c r="CWC14" s="1954"/>
      <c r="CWD14" s="1954"/>
      <c r="CWE14" s="1954"/>
      <c r="CWF14" s="1954"/>
      <c r="CWG14" s="1954"/>
      <c r="CWH14" s="1954"/>
      <c r="CWI14" s="1954"/>
      <c r="CWJ14" s="1954"/>
      <c r="CWK14" s="1954"/>
      <c r="CWL14" s="1954"/>
      <c r="CWM14" s="1954"/>
      <c r="CWN14" s="1954"/>
      <c r="CWO14" s="1954"/>
      <c r="CWP14" s="1954"/>
      <c r="CWQ14" s="1954"/>
      <c r="CWR14" s="1954"/>
      <c r="CWS14" s="1954"/>
      <c r="CWT14" s="1954"/>
      <c r="CWU14" s="1954"/>
      <c r="CWV14" s="1954"/>
      <c r="CWW14" s="1954"/>
      <c r="CWX14" s="1954"/>
      <c r="CWY14" s="1954"/>
      <c r="CWZ14" s="1954"/>
      <c r="CXA14" s="1954"/>
      <c r="CXB14" s="1954"/>
      <c r="CXC14" s="1954"/>
      <c r="CXD14" s="1954"/>
      <c r="CXE14" s="1954"/>
      <c r="CXF14" s="1954"/>
      <c r="CXG14" s="1954"/>
      <c r="CXH14" s="1954"/>
      <c r="CXI14" s="1954"/>
      <c r="CXJ14" s="1954"/>
      <c r="CXK14" s="1954"/>
      <c r="CXL14" s="1954"/>
      <c r="CXM14" s="1954"/>
      <c r="CXN14" s="1954"/>
      <c r="CXO14" s="1954"/>
      <c r="CXP14" s="1954"/>
      <c r="CXQ14" s="1954"/>
      <c r="CXR14" s="1954"/>
      <c r="CXS14" s="1954"/>
      <c r="CXT14" s="1954"/>
      <c r="CXU14" s="1954"/>
      <c r="CXV14" s="1954"/>
      <c r="CXW14" s="1954"/>
      <c r="CXX14" s="1954"/>
      <c r="CXY14" s="1954"/>
      <c r="CXZ14" s="1954"/>
      <c r="CYA14" s="1954"/>
      <c r="CYB14" s="1954"/>
      <c r="CYC14" s="1954"/>
      <c r="CYD14" s="1954"/>
      <c r="CYE14" s="1954"/>
      <c r="CYF14" s="1954"/>
      <c r="CYG14" s="1954"/>
      <c r="CYH14" s="1954"/>
      <c r="CYI14" s="1954"/>
      <c r="CYJ14" s="1954"/>
      <c r="CYK14" s="1954"/>
      <c r="CYL14" s="1954"/>
      <c r="CYM14" s="1954"/>
      <c r="CYN14" s="1954"/>
      <c r="CYO14" s="1954"/>
      <c r="CYP14" s="1954"/>
      <c r="CYQ14" s="1954"/>
      <c r="CYR14" s="1954"/>
      <c r="CYS14" s="1954"/>
      <c r="CYT14" s="1954"/>
      <c r="CYU14" s="1954"/>
      <c r="CYV14" s="1954"/>
      <c r="CYW14" s="1954"/>
      <c r="CYX14" s="1954"/>
      <c r="CYY14" s="1954"/>
      <c r="CYZ14" s="1954"/>
      <c r="CZA14" s="1954"/>
      <c r="CZB14" s="1954"/>
      <c r="CZC14" s="1954"/>
      <c r="CZD14" s="1954"/>
      <c r="CZE14" s="1954"/>
      <c r="CZF14" s="1954"/>
      <c r="CZG14" s="1954"/>
      <c r="CZH14" s="1954"/>
      <c r="CZI14" s="1954"/>
      <c r="CZJ14" s="1954"/>
      <c r="CZK14" s="1954"/>
      <c r="CZL14" s="1954"/>
      <c r="CZM14" s="1954"/>
      <c r="CZN14" s="1954"/>
      <c r="CZO14" s="1954"/>
      <c r="CZP14" s="1954"/>
      <c r="CZQ14" s="1954"/>
      <c r="CZR14" s="1954"/>
      <c r="CZS14" s="1954"/>
      <c r="CZT14" s="1954"/>
      <c r="CZU14" s="1954"/>
      <c r="CZV14" s="1954"/>
      <c r="CZW14" s="1954"/>
      <c r="CZX14" s="1954"/>
      <c r="CZY14" s="1954"/>
      <c r="CZZ14" s="1954"/>
      <c r="DAA14" s="1954"/>
      <c r="DAB14" s="1954"/>
      <c r="DAC14" s="1954"/>
      <c r="DAD14" s="1954"/>
      <c r="DAE14" s="1954"/>
      <c r="DAF14" s="1954"/>
      <c r="DAG14" s="1954"/>
      <c r="DAH14" s="1954"/>
      <c r="DAI14" s="1954"/>
      <c r="DAJ14" s="1954"/>
      <c r="DAK14" s="1954"/>
      <c r="DAL14" s="1954"/>
      <c r="DAM14" s="1954"/>
      <c r="DAN14" s="1954"/>
      <c r="DAO14" s="1954"/>
      <c r="DAP14" s="1954"/>
      <c r="DAQ14" s="1954"/>
      <c r="DAR14" s="1954"/>
      <c r="DAS14" s="1954"/>
      <c r="DAT14" s="1954"/>
      <c r="DAU14" s="1954"/>
      <c r="DAV14" s="1954"/>
      <c r="DAW14" s="1954"/>
      <c r="DAX14" s="1954"/>
      <c r="DAY14" s="1954"/>
      <c r="DAZ14" s="1954"/>
      <c r="DBA14" s="1954"/>
      <c r="DBB14" s="1954"/>
      <c r="DBC14" s="1954"/>
      <c r="DBD14" s="1954"/>
      <c r="DBE14" s="1954"/>
      <c r="DBF14" s="1954"/>
      <c r="DBG14" s="1954"/>
      <c r="DBH14" s="1954"/>
      <c r="DBI14" s="1954"/>
      <c r="DBJ14" s="1954"/>
      <c r="DBK14" s="1954"/>
      <c r="DBL14" s="1954"/>
      <c r="DBM14" s="1954"/>
      <c r="DBN14" s="1954"/>
      <c r="DBO14" s="1954"/>
      <c r="DBP14" s="1954"/>
      <c r="DBQ14" s="1954"/>
      <c r="DBR14" s="1954"/>
      <c r="DBS14" s="1954"/>
      <c r="DBT14" s="1954"/>
      <c r="DBU14" s="1954"/>
      <c r="DBV14" s="1954"/>
      <c r="DBW14" s="1954"/>
      <c r="DBX14" s="1954"/>
      <c r="DBY14" s="1954"/>
      <c r="DBZ14" s="1954"/>
      <c r="DCA14" s="1954"/>
      <c r="DCB14" s="1954"/>
      <c r="DCC14" s="1954"/>
      <c r="DCD14" s="1954"/>
      <c r="DCE14" s="1954"/>
      <c r="DCF14" s="1954"/>
      <c r="DCG14" s="1954"/>
      <c r="DCH14" s="1954"/>
      <c r="DCI14" s="1954"/>
      <c r="DCJ14" s="1954"/>
      <c r="DCK14" s="1954"/>
      <c r="DCL14" s="1954"/>
      <c r="DCM14" s="1954"/>
      <c r="DCN14" s="1954"/>
      <c r="DCO14" s="1954"/>
      <c r="DCP14" s="1954"/>
      <c r="DCQ14" s="1954"/>
      <c r="DCR14" s="1954"/>
      <c r="DCS14" s="1954"/>
      <c r="DCT14" s="1954"/>
      <c r="DCU14" s="1954"/>
      <c r="DCV14" s="1954"/>
      <c r="DCW14" s="1954"/>
      <c r="DCX14" s="1954"/>
      <c r="DCY14" s="1954"/>
      <c r="DCZ14" s="1954"/>
      <c r="DDA14" s="1954"/>
      <c r="DDB14" s="1954"/>
      <c r="DDC14" s="1954"/>
      <c r="DDD14" s="1954"/>
      <c r="DDE14" s="1954"/>
      <c r="DDF14" s="1954"/>
      <c r="DDG14" s="1954"/>
      <c r="DDH14" s="1954"/>
      <c r="DDI14" s="1954"/>
      <c r="DDJ14" s="1954"/>
      <c r="DDK14" s="1954"/>
      <c r="DDL14" s="1954"/>
      <c r="DDM14" s="1954"/>
      <c r="DDN14" s="1954"/>
      <c r="DDO14" s="1954"/>
      <c r="DDP14" s="1954"/>
      <c r="DDQ14" s="1954"/>
      <c r="DDR14" s="1954"/>
      <c r="DDS14" s="1954"/>
      <c r="DDT14" s="1954"/>
      <c r="DDU14" s="1954"/>
      <c r="DDV14" s="1954"/>
      <c r="DDW14" s="1954"/>
      <c r="DDX14" s="1954"/>
      <c r="DDY14" s="1954"/>
      <c r="DDZ14" s="1954"/>
      <c r="DEA14" s="1954"/>
      <c r="DEB14" s="1954"/>
      <c r="DEC14" s="1954"/>
      <c r="DED14" s="1954"/>
      <c r="DEE14" s="1954"/>
      <c r="DEF14" s="1954"/>
      <c r="DEG14" s="1954"/>
      <c r="DEH14" s="1954"/>
      <c r="DEI14" s="1954"/>
      <c r="DEJ14" s="1954"/>
      <c r="DEK14" s="1954"/>
      <c r="DEL14" s="1954"/>
      <c r="DEM14" s="1954"/>
      <c r="DEN14" s="1954"/>
      <c r="DEO14" s="1954"/>
      <c r="DEP14" s="1954"/>
      <c r="DEQ14" s="1954"/>
      <c r="DER14" s="1954"/>
      <c r="DES14" s="1954"/>
      <c r="DET14" s="1954"/>
      <c r="DEU14" s="1954"/>
      <c r="DEV14" s="1954"/>
      <c r="DEW14" s="1954"/>
      <c r="DEX14" s="1954"/>
      <c r="DEY14" s="1954"/>
      <c r="DEZ14" s="1954"/>
      <c r="DFA14" s="1954"/>
      <c r="DFB14" s="1954"/>
      <c r="DFC14" s="1954"/>
      <c r="DFD14" s="1954"/>
      <c r="DFE14" s="1954"/>
      <c r="DFF14" s="1954"/>
      <c r="DFG14" s="1954"/>
      <c r="DFH14" s="1954"/>
      <c r="DFI14" s="1954"/>
      <c r="DFJ14" s="1954"/>
      <c r="DFK14" s="1954"/>
      <c r="DFL14" s="1954"/>
      <c r="DFM14" s="1954"/>
      <c r="DFN14" s="1954"/>
      <c r="DFO14" s="1954"/>
      <c r="DFP14" s="1954"/>
      <c r="DFQ14" s="1954"/>
      <c r="DFR14" s="1954"/>
      <c r="DFS14" s="1954"/>
      <c r="DFT14" s="1954"/>
      <c r="DFU14" s="1954"/>
      <c r="DFV14" s="1954"/>
      <c r="DFW14" s="1954"/>
      <c r="DFX14" s="1954"/>
      <c r="DFY14" s="1954"/>
      <c r="DFZ14" s="1954"/>
      <c r="DGA14" s="1954"/>
      <c r="DGB14" s="1954"/>
      <c r="DGC14" s="1954"/>
      <c r="DGD14" s="1954"/>
      <c r="DGE14" s="1954"/>
      <c r="DGF14" s="1954"/>
      <c r="DGG14" s="1954"/>
      <c r="DGH14" s="1954"/>
      <c r="DGI14" s="1954"/>
      <c r="DGJ14" s="1954"/>
      <c r="DGK14" s="1954"/>
      <c r="DGL14" s="1954"/>
      <c r="DGM14" s="1954"/>
      <c r="DGN14" s="1954"/>
      <c r="DGO14" s="1954"/>
      <c r="DGP14" s="1954"/>
      <c r="DGQ14" s="1954"/>
      <c r="DGR14" s="1954"/>
      <c r="DGS14" s="1954"/>
      <c r="DGT14" s="1954"/>
      <c r="DGU14" s="1954"/>
      <c r="DGV14" s="1954"/>
      <c r="DGW14" s="1954"/>
      <c r="DGX14" s="1954"/>
      <c r="DGY14" s="1954"/>
      <c r="DGZ14" s="1954"/>
      <c r="DHA14" s="1954"/>
      <c r="DHB14" s="1954"/>
      <c r="DHC14" s="1954"/>
      <c r="DHD14" s="1954"/>
      <c r="DHE14" s="1954"/>
      <c r="DHF14" s="1954"/>
      <c r="DHG14" s="1954"/>
      <c r="DHH14" s="1954"/>
      <c r="DHI14" s="1954"/>
      <c r="DHJ14" s="1954"/>
      <c r="DHK14" s="1954"/>
      <c r="DHL14" s="1954"/>
      <c r="DHM14" s="1954"/>
      <c r="DHN14" s="1954"/>
      <c r="DHO14" s="1954"/>
      <c r="DHP14" s="1954"/>
      <c r="DHQ14" s="1954"/>
      <c r="DHR14" s="1954"/>
      <c r="DHS14" s="1954"/>
      <c r="DHT14" s="1954"/>
      <c r="DHU14" s="1954"/>
      <c r="DHV14" s="1954"/>
      <c r="DHW14" s="1954"/>
      <c r="DHX14" s="1954"/>
      <c r="DHY14" s="1954"/>
      <c r="DHZ14" s="1954"/>
      <c r="DIA14" s="1954"/>
      <c r="DIB14" s="1954"/>
      <c r="DIC14" s="1954"/>
      <c r="DID14" s="1954"/>
      <c r="DIE14" s="1954"/>
      <c r="DIF14" s="1954"/>
      <c r="DIG14" s="1954"/>
      <c r="DIH14" s="1954"/>
      <c r="DII14" s="1954"/>
      <c r="DIJ14" s="1954"/>
      <c r="DIK14" s="1954"/>
      <c r="DIL14" s="1954"/>
      <c r="DIM14" s="1954"/>
      <c r="DIN14" s="1954"/>
      <c r="DIO14" s="1954"/>
      <c r="DIP14" s="1954"/>
      <c r="DIQ14" s="1954"/>
      <c r="DIR14" s="1954"/>
      <c r="DIS14" s="1954"/>
      <c r="DIT14" s="1954"/>
      <c r="DIU14" s="1954"/>
      <c r="DIV14" s="1954"/>
      <c r="DIW14" s="1954"/>
      <c r="DIX14" s="1954"/>
      <c r="DIY14" s="1954"/>
      <c r="DIZ14" s="1954"/>
      <c r="DJA14" s="1954"/>
      <c r="DJB14" s="1954"/>
      <c r="DJC14" s="1954"/>
      <c r="DJD14" s="1954"/>
      <c r="DJE14" s="1954"/>
      <c r="DJF14" s="1954"/>
      <c r="DJG14" s="1954"/>
      <c r="DJH14" s="1954"/>
      <c r="DJI14" s="1954"/>
      <c r="DJJ14" s="1954"/>
      <c r="DJK14" s="1954"/>
      <c r="DJL14" s="1954"/>
      <c r="DJM14" s="1954"/>
      <c r="DJN14" s="1954"/>
      <c r="DJO14" s="1954"/>
      <c r="DJP14" s="1954"/>
      <c r="DJQ14" s="1954"/>
      <c r="DJR14" s="1954"/>
      <c r="DJS14" s="1954"/>
      <c r="DJT14" s="1954"/>
      <c r="DJU14" s="1954"/>
      <c r="DJV14" s="1954"/>
      <c r="DJW14" s="1954"/>
      <c r="DJX14" s="1954"/>
      <c r="DJY14" s="1954"/>
      <c r="DJZ14" s="1954"/>
      <c r="DKA14" s="1954"/>
      <c r="DKB14" s="1954"/>
      <c r="DKC14" s="1954"/>
      <c r="DKD14" s="1954"/>
      <c r="DKE14" s="1954"/>
      <c r="DKF14" s="1954"/>
      <c r="DKG14" s="1954"/>
      <c r="DKH14" s="1954"/>
      <c r="DKI14" s="1954"/>
      <c r="DKJ14" s="1954"/>
      <c r="DKK14" s="1954"/>
      <c r="DKL14" s="1954"/>
      <c r="DKM14" s="1954"/>
      <c r="DKN14" s="1954"/>
      <c r="DKO14" s="1954"/>
      <c r="DKP14" s="1954"/>
      <c r="DKQ14" s="1954"/>
      <c r="DKR14" s="1954"/>
      <c r="DKS14" s="1954"/>
      <c r="DKT14" s="1954"/>
      <c r="DKU14" s="1954"/>
      <c r="DKV14" s="1954"/>
      <c r="DKW14" s="1954"/>
      <c r="DKX14" s="1954"/>
      <c r="DKY14" s="1954"/>
      <c r="DKZ14" s="1954"/>
      <c r="DLA14" s="1954"/>
      <c r="DLB14" s="1954"/>
      <c r="DLC14" s="1954"/>
      <c r="DLD14" s="1954"/>
      <c r="DLE14" s="1954"/>
      <c r="DLF14" s="1954"/>
      <c r="DLG14" s="1954"/>
      <c r="DLH14" s="1954"/>
      <c r="DLI14" s="1954"/>
      <c r="DLJ14" s="1954"/>
      <c r="DLK14" s="1954"/>
      <c r="DLL14" s="1954"/>
      <c r="DLM14" s="1954"/>
      <c r="DLN14" s="1954"/>
      <c r="DLO14" s="1954"/>
      <c r="DLP14" s="1954"/>
      <c r="DLQ14" s="1954"/>
      <c r="DLR14" s="1954"/>
      <c r="DLS14" s="1954"/>
      <c r="DLT14" s="1954"/>
      <c r="DLU14" s="1954"/>
      <c r="DLV14" s="1954"/>
      <c r="DLW14" s="1954"/>
      <c r="DLX14" s="1954"/>
      <c r="DLY14" s="1954"/>
      <c r="DLZ14" s="1954"/>
      <c r="DMA14" s="1954"/>
      <c r="DMB14" s="1954"/>
      <c r="DMC14" s="1954"/>
      <c r="DMD14" s="1954"/>
      <c r="DME14" s="1954"/>
      <c r="DMF14" s="1954"/>
      <c r="DMG14" s="1954"/>
      <c r="DMH14" s="1954"/>
      <c r="DMI14" s="1954"/>
      <c r="DMJ14" s="1954"/>
      <c r="DMK14" s="1954"/>
      <c r="DML14" s="1954"/>
      <c r="DMM14" s="1954"/>
      <c r="DMN14" s="1954"/>
      <c r="DMO14" s="1954"/>
      <c r="DMP14" s="1954"/>
      <c r="DMQ14" s="1954"/>
      <c r="DMR14" s="1954"/>
      <c r="DMS14" s="1954"/>
      <c r="DMT14" s="1954"/>
      <c r="DMU14" s="1954"/>
      <c r="DMV14" s="1954"/>
      <c r="DMW14" s="1954"/>
      <c r="DMX14" s="1954"/>
      <c r="DMY14" s="1954"/>
      <c r="DMZ14" s="1954"/>
      <c r="DNA14" s="1954"/>
      <c r="DNB14" s="1954"/>
      <c r="DNC14" s="1954"/>
      <c r="DND14" s="1954"/>
      <c r="DNE14" s="1954"/>
      <c r="DNF14" s="1954"/>
      <c r="DNG14" s="1954"/>
      <c r="DNH14" s="1954"/>
      <c r="DNI14" s="1954"/>
      <c r="DNJ14" s="1954"/>
      <c r="DNK14" s="1954"/>
      <c r="DNL14" s="1954"/>
      <c r="DNM14" s="1954"/>
      <c r="DNN14" s="1954"/>
      <c r="DNO14" s="1954"/>
      <c r="DNP14" s="1954"/>
      <c r="DNQ14" s="1954"/>
      <c r="DNR14" s="1954"/>
      <c r="DNS14" s="1954"/>
      <c r="DNT14" s="1954"/>
      <c r="DNU14" s="1954"/>
      <c r="DNV14" s="1954"/>
      <c r="DNW14" s="1954"/>
      <c r="DNX14" s="1954"/>
      <c r="DNY14" s="1954"/>
      <c r="DNZ14" s="1954"/>
      <c r="DOA14" s="1954"/>
      <c r="DOB14" s="1954"/>
      <c r="DOC14" s="1954"/>
      <c r="DOD14" s="1954"/>
      <c r="DOE14" s="1954"/>
      <c r="DOF14" s="1954"/>
      <c r="DOG14" s="1954"/>
      <c r="DOH14" s="1954"/>
      <c r="DOI14" s="1954"/>
      <c r="DOJ14" s="1954"/>
      <c r="DOK14" s="1954"/>
      <c r="DOL14" s="1954"/>
      <c r="DOM14" s="1954"/>
      <c r="DON14" s="1954"/>
      <c r="DOO14" s="1954"/>
      <c r="DOP14" s="1954"/>
      <c r="DOQ14" s="1954"/>
      <c r="DOR14" s="1954"/>
      <c r="DOS14" s="1954"/>
      <c r="DOT14" s="1954"/>
      <c r="DOU14" s="1954"/>
      <c r="DOV14" s="1954"/>
      <c r="DOW14" s="1954"/>
      <c r="DOX14" s="1954"/>
      <c r="DOY14" s="1954"/>
      <c r="DOZ14" s="1954"/>
      <c r="DPA14" s="1954"/>
      <c r="DPB14" s="1954"/>
      <c r="DPC14" s="1954"/>
      <c r="DPD14" s="1954"/>
      <c r="DPE14" s="1954"/>
      <c r="DPF14" s="1954"/>
      <c r="DPG14" s="1954"/>
      <c r="DPH14" s="1954"/>
      <c r="DPI14" s="1954"/>
      <c r="DPJ14" s="1954"/>
      <c r="DPK14" s="1954"/>
      <c r="DPL14" s="1954"/>
      <c r="DPM14" s="1954"/>
      <c r="DPN14" s="1954"/>
      <c r="DPO14" s="1954"/>
      <c r="DPP14" s="1954"/>
      <c r="DPQ14" s="1954"/>
      <c r="DPR14" s="1954"/>
      <c r="DPS14" s="1954"/>
      <c r="DPT14" s="1954"/>
      <c r="DPU14" s="1954"/>
      <c r="DPV14" s="1954"/>
      <c r="DPW14" s="1954"/>
      <c r="DPX14" s="1954"/>
      <c r="DPY14" s="1954"/>
      <c r="DPZ14" s="1954"/>
      <c r="DQA14" s="1954"/>
      <c r="DQB14" s="1954"/>
      <c r="DQC14" s="1954"/>
      <c r="DQD14" s="1954"/>
      <c r="DQE14" s="1954"/>
      <c r="DQF14" s="1954"/>
      <c r="DQG14" s="1954"/>
      <c r="DQH14" s="1954"/>
      <c r="DQI14" s="1954"/>
      <c r="DQJ14" s="1954"/>
      <c r="DQK14" s="1954"/>
      <c r="DQL14" s="1954"/>
      <c r="DQM14" s="1954"/>
      <c r="DQN14" s="1954"/>
      <c r="DQO14" s="1954"/>
      <c r="DQP14" s="1954"/>
      <c r="DQQ14" s="1954"/>
      <c r="DQR14" s="1954"/>
      <c r="DQS14" s="1954"/>
      <c r="DQT14" s="1954"/>
      <c r="DQU14" s="1954"/>
      <c r="DQV14" s="1954"/>
      <c r="DQW14" s="1954"/>
      <c r="DQX14" s="1954"/>
      <c r="DQY14" s="1954"/>
      <c r="DQZ14" s="1954"/>
      <c r="DRA14" s="1954"/>
      <c r="DRB14" s="1954"/>
      <c r="DRC14" s="1954"/>
      <c r="DRD14" s="1954"/>
      <c r="DRE14" s="1954"/>
      <c r="DRF14" s="1954"/>
      <c r="DRG14" s="1954"/>
      <c r="DRH14" s="1954"/>
      <c r="DRI14" s="1954"/>
      <c r="DRJ14" s="1954"/>
      <c r="DRK14" s="1954"/>
      <c r="DRL14" s="1954"/>
      <c r="DRM14" s="1954"/>
      <c r="DRN14" s="1954"/>
      <c r="DRO14" s="1954"/>
      <c r="DRP14" s="1954"/>
      <c r="DRQ14" s="1954"/>
      <c r="DRR14" s="1954"/>
      <c r="DRS14" s="1954"/>
      <c r="DRT14" s="1954"/>
      <c r="DRU14" s="1954"/>
      <c r="DRV14" s="1954"/>
      <c r="DRW14" s="1954"/>
      <c r="DRX14" s="1954"/>
      <c r="DRY14" s="1954"/>
      <c r="DRZ14" s="1954"/>
      <c r="DSA14" s="1954"/>
      <c r="DSB14" s="1954"/>
      <c r="DSC14" s="1954"/>
      <c r="DSD14" s="1954"/>
      <c r="DSE14" s="1954"/>
      <c r="DSF14" s="1954"/>
      <c r="DSG14" s="1954"/>
      <c r="DSH14" s="1954"/>
      <c r="DSI14" s="1954"/>
      <c r="DSJ14" s="1954"/>
      <c r="DSK14" s="1954"/>
      <c r="DSL14" s="1954"/>
      <c r="DSM14" s="1954"/>
      <c r="DSN14" s="1954"/>
      <c r="DSO14" s="1954"/>
      <c r="DSP14" s="1954"/>
      <c r="DSQ14" s="1954"/>
      <c r="DSR14" s="1954"/>
      <c r="DSS14" s="1954"/>
      <c r="DST14" s="1954"/>
      <c r="DSU14" s="1954"/>
      <c r="DSV14" s="1954"/>
      <c r="DSW14" s="1954"/>
      <c r="DSX14" s="1954"/>
      <c r="DSY14" s="1954"/>
      <c r="DSZ14" s="1954"/>
      <c r="DTA14" s="1954"/>
      <c r="DTB14" s="1954"/>
      <c r="DTC14" s="1954"/>
      <c r="DTD14" s="1954"/>
      <c r="DTE14" s="1954"/>
      <c r="DTF14" s="1954"/>
      <c r="DTG14" s="1954"/>
      <c r="DTH14" s="1954"/>
      <c r="DTI14" s="1954"/>
      <c r="DTJ14" s="1954"/>
      <c r="DTK14" s="1954"/>
      <c r="DTL14" s="1954"/>
      <c r="DTM14" s="1954"/>
      <c r="DTN14" s="1954"/>
      <c r="DTO14" s="1954"/>
      <c r="DTP14" s="1954"/>
      <c r="DTQ14" s="1954"/>
      <c r="DTR14" s="1954"/>
      <c r="DTS14" s="1954"/>
      <c r="DTT14" s="1954"/>
      <c r="DTU14" s="1954"/>
      <c r="DTV14" s="1954"/>
      <c r="DTW14" s="1954"/>
      <c r="DTX14" s="1954"/>
      <c r="DTY14" s="1954"/>
      <c r="DTZ14" s="1954"/>
      <c r="DUA14" s="1954"/>
      <c r="DUB14" s="1954"/>
      <c r="DUC14" s="1954"/>
      <c r="DUD14" s="1954"/>
      <c r="DUE14" s="1954"/>
      <c r="DUF14" s="1954"/>
      <c r="DUG14" s="1954"/>
      <c r="DUH14" s="1954"/>
      <c r="DUI14" s="1954"/>
      <c r="DUJ14" s="1954"/>
      <c r="DUK14" s="1954"/>
      <c r="DUL14" s="1954"/>
      <c r="DUM14" s="1954"/>
      <c r="DUN14" s="1954"/>
      <c r="DUO14" s="1954"/>
      <c r="DUP14" s="1954"/>
      <c r="DUQ14" s="1954"/>
      <c r="DUR14" s="1954"/>
      <c r="DUS14" s="1954"/>
      <c r="DUT14" s="1954"/>
      <c r="DUU14" s="1954"/>
      <c r="DUV14" s="1954"/>
      <c r="DUW14" s="1954"/>
      <c r="DUX14" s="1954"/>
      <c r="DUY14" s="1954"/>
      <c r="DUZ14" s="1954"/>
      <c r="DVA14" s="1954"/>
      <c r="DVB14" s="1954"/>
      <c r="DVC14" s="1954"/>
      <c r="DVD14" s="1954"/>
      <c r="DVE14" s="1954"/>
      <c r="DVF14" s="1954"/>
      <c r="DVG14" s="1954"/>
      <c r="DVH14" s="1954"/>
      <c r="DVI14" s="1954"/>
      <c r="DVJ14" s="1954"/>
      <c r="DVK14" s="1954"/>
      <c r="DVL14" s="1954"/>
      <c r="DVM14" s="1954"/>
      <c r="DVN14" s="1954"/>
      <c r="DVO14" s="1954"/>
      <c r="DVP14" s="1954"/>
      <c r="DVQ14" s="1954"/>
      <c r="DVR14" s="1954"/>
      <c r="DVS14" s="1954"/>
      <c r="DVT14" s="1954"/>
      <c r="DVU14" s="1954"/>
      <c r="DVV14" s="1954"/>
      <c r="DVW14" s="1954"/>
      <c r="DVX14" s="1954"/>
      <c r="DVY14" s="1954"/>
      <c r="DVZ14" s="1954"/>
      <c r="DWA14" s="1954"/>
      <c r="DWB14" s="1954"/>
      <c r="DWC14" s="1954"/>
      <c r="DWD14" s="1954"/>
      <c r="DWE14" s="1954"/>
      <c r="DWF14" s="1954"/>
      <c r="DWG14" s="1954"/>
      <c r="DWH14" s="1954"/>
      <c r="DWI14" s="1954"/>
      <c r="DWJ14" s="1954"/>
      <c r="DWK14" s="1954"/>
      <c r="DWL14" s="1954"/>
      <c r="DWM14" s="1954"/>
      <c r="DWN14" s="1954"/>
      <c r="DWO14" s="1954"/>
      <c r="DWP14" s="1954"/>
      <c r="DWQ14" s="1954"/>
      <c r="DWR14" s="1954"/>
      <c r="DWS14" s="1954"/>
      <c r="DWT14" s="1954"/>
      <c r="DWU14" s="1954"/>
      <c r="DWV14" s="1954"/>
      <c r="DWW14" s="1954"/>
      <c r="DWX14" s="1954"/>
      <c r="DWY14" s="1954"/>
      <c r="DWZ14" s="1954"/>
      <c r="DXA14" s="1954"/>
      <c r="DXB14" s="1954"/>
      <c r="DXC14" s="1954"/>
      <c r="DXD14" s="1954"/>
      <c r="DXE14" s="1954"/>
      <c r="DXF14" s="1954"/>
      <c r="DXG14" s="1954"/>
      <c r="DXH14" s="1954"/>
      <c r="DXI14" s="1954"/>
      <c r="DXJ14" s="1954"/>
      <c r="DXK14" s="1954"/>
      <c r="DXL14" s="1954"/>
      <c r="DXM14" s="1954"/>
      <c r="DXN14" s="1954"/>
      <c r="DXO14" s="1954"/>
      <c r="DXP14" s="1954"/>
      <c r="DXQ14" s="1954"/>
      <c r="DXR14" s="1954"/>
      <c r="DXS14" s="1954"/>
      <c r="DXT14" s="1954"/>
      <c r="DXU14" s="1954"/>
      <c r="DXV14" s="1954"/>
      <c r="DXW14" s="1954"/>
      <c r="DXX14" s="1954"/>
      <c r="DXY14" s="1954"/>
      <c r="DXZ14" s="1954"/>
      <c r="DYA14" s="1954"/>
      <c r="DYB14" s="1954"/>
      <c r="DYC14" s="1954"/>
      <c r="DYD14" s="1954"/>
      <c r="DYE14" s="1954"/>
      <c r="DYF14" s="1954"/>
      <c r="DYG14" s="1954"/>
      <c r="DYH14" s="1954"/>
      <c r="DYI14" s="1954"/>
      <c r="DYJ14" s="1954"/>
      <c r="DYK14" s="1954"/>
      <c r="DYL14" s="1954"/>
      <c r="DYM14" s="1954"/>
      <c r="DYN14" s="1954"/>
      <c r="DYO14" s="1954"/>
      <c r="DYP14" s="1954"/>
      <c r="DYQ14" s="1954"/>
      <c r="DYR14" s="1954"/>
      <c r="DYS14" s="1954"/>
      <c r="DYT14" s="1954"/>
      <c r="DYU14" s="1954"/>
      <c r="DYV14" s="1954"/>
      <c r="DYW14" s="1954"/>
      <c r="DYX14" s="1954"/>
      <c r="DYY14" s="1954"/>
      <c r="DYZ14" s="1954"/>
      <c r="DZA14" s="1954"/>
      <c r="DZB14" s="1954"/>
      <c r="DZC14" s="1954"/>
      <c r="DZD14" s="1954"/>
      <c r="DZE14" s="1954"/>
      <c r="DZF14" s="1954"/>
      <c r="DZG14" s="1954"/>
      <c r="DZH14" s="1954"/>
      <c r="DZI14" s="1954"/>
      <c r="DZJ14" s="1954"/>
      <c r="DZK14" s="1954"/>
      <c r="DZL14" s="1954"/>
      <c r="DZM14" s="1954"/>
      <c r="DZN14" s="1954"/>
      <c r="DZO14" s="1954"/>
      <c r="DZP14" s="1954"/>
      <c r="DZQ14" s="1954"/>
      <c r="DZR14" s="1954"/>
      <c r="DZS14" s="1954"/>
      <c r="DZT14" s="1954"/>
      <c r="DZU14" s="1954"/>
      <c r="DZV14" s="1954"/>
      <c r="DZW14" s="1954"/>
      <c r="DZX14" s="1954"/>
      <c r="DZY14" s="1954"/>
      <c r="DZZ14" s="1954"/>
      <c r="EAA14" s="1954"/>
      <c r="EAB14" s="1954"/>
      <c r="EAC14" s="1954"/>
      <c r="EAD14" s="1954"/>
      <c r="EAE14" s="1954"/>
      <c r="EAF14" s="1954"/>
      <c r="EAG14" s="1954"/>
      <c r="EAH14" s="1954"/>
      <c r="EAI14" s="1954"/>
      <c r="EAJ14" s="1954"/>
      <c r="EAK14" s="1954"/>
      <c r="EAL14" s="1954"/>
      <c r="EAM14" s="1954"/>
      <c r="EAN14" s="1954"/>
      <c r="EAO14" s="1954"/>
      <c r="EAP14" s="1954"/>
      <c r="EAQ14" s="1954"/>
      <c r="EAR14" s="1954"/>
      <c r="EAS14" s="1954"/>
      <c r="EAT14" s="1954"/>
      <c r="EAU14" s="1954"/>
      <c r="EAV14" s="1954"/>
      <c r="EAW14" s="1954"/>
      <c r="EAX14" s="1954"/>
      <c r="EAY14" s="1954"/>
      <c r="EAZ14" s="1954"/>
      <c r="EBA14" s="1954"/>
      <c r="EBB14" s="1954"/>
      <c r="EBC14" s="1954"/>
      <c r="EBD14" s="1954"/>
      <c r="EBE14" s="1954"/>
      <c r="EBF14" s="1954"/>
      <c r="EBG14" s="1954"/>
      <c r="EBH14" s="1954"/>
      <c r="EBI14" s="1954"/>
      <c r="EBJ14" s="1954"/>
      <c r="EBK14" s="1954"/>
      <c r="EBL14" s="1954"/>
      <c r="EBM14" s="1954"/>
      <c r="EBN14" s="1954"/>
      <c r="EBO14" s="1954"/>
      <c r="EBP14" s="1954"/>
      <c r="EBQ14" s="1954"/>
      <c r="EBR14" s="1954"/>
      <c r="EBS14" s="1954"/>
      <c r="EBT14" s="1954"/>
      <c r="EBU14" s="1954"/>
      <c r="EBV14" s="1954"/>
      <c r="EBW14" s="1954"/>
      <c r="EBX14" s="1954"/>
      <c r="EBY14" s="1954"/>
      <c r="EBZ14" s="1954"/>
      <c r="ECA14" s="1954"/>
      <c r="ECB14" s="1954"/>
      <c r="ECC14" s="1954"/>
      <c r="ECD14" s="1954"/>
      <c r="ECE14" s="1954"/>
      <c r="ECF14" s="1954"/>
      <c r="ECG14" s="1954"/>
      <c r="ECH14" s="1954"/>
      <c r="ECI14" s="1954"/>
      <c r="ECJ14" s="1954"/>
      <c r="ECK14" s="1954"/>
      <c r="ECL14" s="1954"/>
      <c r="ECM14" s="1954"/>
      <c r="ECN14" s="1954"/>
      <c r="ECO14" s="1954"/>
      <c r="ECP14" s="1954"/>
      <c r="ECQ14" s="1954"/>
      <c r="ECR14" s="1954"/>
      <c r="ECS14" s="1954"/>
      <c r="ECT14" s="1954"/>
      <c r="ECU14" s="1954"/>
      <c r="ECV14" s="1954"/>
      <c r="ECW14" s="1954"/>
      <c r="ECX14" s="1954"/>
      <c r="ECY14" s="1954"/>
      <c r="ECZ14" s="1954"/>
      <c r="EDA14" s="1954"/>
      <c r="EDB14" s="1954"/>
      <c r="EDC14" s="1954"/>
      <c r="EDD14" s="1954"/>
      <c r="EDE14" s="1954"/>
      <c r="EDF14" s="1954"/>
      <c r="EDG14" s="1954"/>
      <c r="EDH14" s="1954"/>
      <c r="EDI14" s="1954"/>
      <c r="EDJ14" s="1954"/>
      <c r="EDK14" s="1954"/>
      <c r="EDL14" s="1954"/>
      <c r="EDM14" s="1954"/>
      <c r="EDN14" s="1954"/>
      <c r="EDO14" s="1954"/>
      <c r="EDP14" s="1954"/>
      <c r="EDQ14" s="1954"/>
      <c r="EDR14" s="1954"/>
      <c r="EDS14" s="1954"/>
      <c r="EDT14" s="1954"/>
      <c r="EDU14" s="1954"/>
      <c r="EDV14" s="1954"/>
      <c r="EDW14" s="1954"/>
      <c r="EDX14" s="1954"/>
      <c r="EDY14" s="1954"/>
      <c r="EDZ14" s="1954"/>
      <c r="EEA14" s="1954"/>
      <c r="EEB14" s="1954"/>
      <c r="EEC14" s="1954"/>
      <c r="EED14" s="1954"/>
      <c r="EEE14" s="1954"/>
      <c r="EEF14" s="1954"/>
      <c r="EEG14" s="1954"/>
      <c r="EEH14" s="1954"/>
      <c r="EEI14" s="1954"/>
      <c r="EEJ14" s="1954"/>
      <c r="EEK14" s="1954"/>
      <c r="EEL14" s="1954"/>
      <c r="EEM14" s="1954"/>
      <c r="EEN14" s="1954"/>
      <c r="EEO14" s="1954"/>
      <c r="EEP14" s="1954"/>
      <c r="EEQ14" s="1954"/>
      <c r="EER14" s="1954"/>
      <c r="EES14" s="1954"/>
      <c r="EET14" s="1954"/>
      <c r="EEU14" s="1954"/>
      <c r="EEV14" s="1954"/>
      <c r="EEW14" s="1954"/>
      <c r="EEX14" s="1954"/>
      <c r="EEY14" s="1954"/>
      <c r="EEZ14" s="1954"/>
      <c r="EFA14" s="1954"/>
      <c r="EFB14" s="1954"/>
      <c r="EFC14" s="1954"/>
      <c r="EFD14" s="1954"/>
      <c r="EFE14" s="1954"/>
      <c r="EFF14" s="1954"/>
      <c r="EFG14" s="1954"/>
      <c r="EFH14" s="1954"/>
      <c r="EFI14" s="1954"/>
      <c r="EFJ14" s="1954"/>
      <c r="EFK14" s="1954"/>
      <c r="EFL14" s="1954"/>
      <c r="EFM14" s="1954"/>
      <c r="EFN14" s="1954"/>
      <c r="EFO14" s="1954"/>
      <c r="EFP14" s="1954"/>
      <c r="EFQ14" s="1954"/>
      <c r="EFR14" s="1954"/>
      <c r="EFS14" s="1954"/>
      <c r="EFT14" s="1954"/>
      <c r="EFU14" s="1954"/>
      <c r="EFV14" s="1954"/>
      <c r="EFW14" s="1954"/>
      <c r="EFX14" s="1954"/>
      <c r="EFY14" s="1954"/>
      <c r="EFZ14" s="1954"/>
      <c r="EGA14" s="1954"/>
      <c r="EGB14" s="1954"/>
      <c r="EGC14" s="1954"/>
      <c r="EGD14" s="1954"/>
      <c r="EGE14" s="1954"/>
      <c r="EGF14" s="1954"/>
      <c r="EGG14" s="1954"/>
      <c r="EGH14" s="1954"/>
      <c r="EGI14" s="1954"/>
      <c r="EGJ14" s="1954"/>
      <c r="EGK14" s="1954"/>
      <c r="EGL14" s="1954"/>
      <c r="EGM14" s="1954"/>
      <c r="EGN14" s="1954"/>
      <c r="EGO14" s="1954"/>
      <c r="EGP14" s="1954"/>
      <c r="EGQ14" s="1954"/>
      <c r="EGR14" s="1954"/>
      <c r="EGS14" s="1954"/>
      <c r="EGT14" s="1954"/>
      <c r="EGU14" s="1954"/>
      <c r="EGV14" s="1954"/>
      <c r="EGW14" s="1954"/>
      <c r="EGX14" s="1954"/>
      <c r="EGY14" s="1954"/>
      <c r="EGZ14" s="1954"/>
      <c r="EHA14" s="1954"/>
      <c r="EHB14" s="1954"/>
      <c r="EHC14" s="1954"/>
      <c r="EHD14" s="1954"/>
      <c r="EHE14" s="1954"/>
      <c r="EHF14" s="1954"/>
      <c r="EHG14" s="1954"/>
      <c r="EHH14" s="1954"/>
      <c r="EHI14" s="1954"/>
      <c r="EHJ14" s="1954"/>
      <c r="EHK14" s="1954"/>
      <c r="EHL14" s="1954"/>
      <c r="EHM14" s="1954"/>
      <c r="EHN14" s="1954"/>
      <c r="EHO14" s="1954"/>
      <c r="EHP14" s="1954"/>
      <c r="EHQ14" s="1954"/>
      <c r="EHR14" s="1954"/>
      <c r="EHS14" s="1954"/>
      <c r="EHT14" s="1954"/>
      <c r="EHU14" s="1954"/>
      <c r="EHV14" s="1954"/>
      <c r="EHW14" s="1954"/>
      <c r="EHX14" s="1954"/>
      <c r="EHY14" s="1954"/>
      <c r="EHZ14" s="1954"/>
      <c r="EIA14" s="1954"/>
      <c r="EIB14" s="1954"/>
      <c r="EIC14" s="1954"/>
      <c r="EID14" s="1954"/>
      <c r="EIE14" s="1954"/>
      <c r="EIF14" s="1954"/>
      <c r="EIG14" s="1954"/>
      <c r="EIH14" s="1954"/>
      <c r="EII14" s="1954"/>
      <c r="EIJ14" s="1954"/>
      <c r="EIK14" s="1954"/>
      <c r="EIL14" s="1954"/>
      <c r="EIM14" s="1954"/>
      <c r="EIN14" s="1954"/>
      <c r="EIO14" s="1954"/>
      <c r="EIP14" s="1954"/>
      <c r="EIQ14" s="1954"/>
      <c r="EIR14" s="1954"/>
      <c r="EIS14" s="1954"/>
      <c r="EIT14" s="1954"/>
      <c r="EIU14" s="1954"/>
      <c r="EIV14" s="1954"/>
      <c r="EIW14" s="1954"/>
      <c r="EIX14" s="1954"/>
      <c r="EIY14" s="1954"/>
      <c r="EIZ14" s="1954"/>
      <c r="EJA14" s="1954"/>
      <c r="EJB14" s="1954"/>
      <c r="EJC14" s="1954"/>
      <c r="EJD14" s="1954"/>
      <c r="EJE14" s="1954"/>
      <c r="EJF14" s="1954"/>
      <c r="EJG14" s="1954"/>
      <c r="EJH14" s="1954"/>
      <c r="EJI14" s="1954"/>
      <c r="EJJ14" s="1954"/>
      <c r="EJK14" s="1954"/>
      <c r="EJL14" s="1954"/>
      <c r="EJM14" s="1954"/>
      <c r="EJN14" s="1954"/>
      <c r="EJO14" s="1954"/>
      <c r="EJP14" s="1954"/>
      <c r="EJQ14" s="1954"/>
      <c r="EJR14" s="1954"/>
      <c r="EJS14" s="1954"/>
      <c r="EJT14" s="1954"/>
      <c r="EJU14" s="1954"/>
      <c r="EJV14" s="1954"/>
      <c r="EJW14" s="1954"/>
      <c r="EJX14" s="1954"/>
      <c r="EJY14" s="1954"/>
      <c r="EJZ14" s="1954"/>
      <c r="EKA14" s="1954"/>
      <c r="EKB14" s="1954"/>
      <c r="EKC14" s="1954"/>
      <c r="EKD14" s="1954"/>
      <c r="EKE14" s="1954"/>
      <c r="EKF14" s="1954"/>
      <c r="EKG14" s="1954"/>
      <c r="EKH14" s="1954"/>
      <c r="EKI14" s="1954"/>
      <c r="EKJ14" s="1954"/>
      <c r="EKK14" s="1954"/>
      <c r="EKL14" s="1954"/>
      <c r="EKM14" s="1954"/>
      <c r="EKN14" s="1954"/>
      <c r="EKO14" s="1954"/>
      <c r="EKP14" s="1954"/>
      <c r="EKQ14" s="1954"/>
      <c r="EKR14" s="1954"/>
      <c r="EKS14" s="1954"/>
      <c r="EKT14" s="1954"/>
      <c r="EKU14" s="1954"/>
      <c r="EKV14" s="1954"/>
      <c r="EKW14" s="1954"/>
      <c r="EKX14" s="1954"/>
      <c r="EKY14" s="1954"/>
      <c r="EKZ14" s="1954"/>
      <c r="ELA14" s="1954"/>
      <c r="ELB14" s="1954"/>
      <c r="ELC14" s="1954"/>
      <c r="ELD14" s="1954"/>
      <c r="ELE14" s="1954"/>
      <c r="ELF14" s="1954"/>
      <c r="ELG14" s="1954"/>
      <c r="ELH14" s="1954"/>
      <c r="ELI14" s="1954"/>
      <c r="ELJ14" s="1954"/>
      <c r="ELK14" s="1954"/>
      <c r="ELL14" s="1954"/>
      <c r="ELM14" s="1954"/>
      <c r="ELN14" s="1954"/>
      <c r="ELO14" s="1954"/>
      <c r="ELP14" s="1954"/>
      <c r="ELQ14" s="1954"/>
      <c r="ELR14" s="1954"/>
      <c r="ELS14" s="1954"/>
      <c r="ELT14" s="1954"/>
      <c r="ELU14" s="1954"/>
      <c r="ELV14" s="1954"/>
      <c r="ELW14" s="1954"/>
      <c r="ELX14" s="1954"/>
      <c r="ELY14" s="1954"/>
      <c r="ELZ14" s="1954"/>
      <c r="EMA14" s="1954"/>
      <c r="EMB14" s="1954"/>
      <c r="EMC14" s="1954"/>
      <c r="EMD14" s="1954"/>
      <c r="EME14" s="1954"/>
      <c r="EMF14" s="1954"/>
      <c r="EMG14" s="1954"/>
      <c r="EMH14" s="1954"/>
      <c r="EMI14" s="1954"/>
      <c r="EMJ14" s="1954"/>
      <c r="EMK14" s="1954"/>
      <c r="EML14" s="1954"/>
      <c r="EMM14" s="1954"/>
      <c r="EMN14" s="1954"/>
      <c r="EMO14" s="1954"/>
      <c r="EMP14" s="1954"/>
      <c r="EMQ14" s="1954"/>
      <c r="EMR14" s="1954"/>
      <c r="EMS14" s="1954"/>
      <c r="EMT14" s="1954"/>
      <c r="EMU14" s="1954"/>
      <c r="EMV14" s="1954"/>
      <c r="EMW14" s="1954"/>
      <c r="EMX14" s="1954"/>
      <c r="EMY14" s="1954"/>
      <c r="EMZ14" s="1954"/>
      <c r="ENA14" s="1954"/>
      <c r="ENB14" s="1954"/>
      <c r="ENC14" s="1954"/>
      <c r="END14" s="1954"/>
      <c r="ENE14" s="1954"/>
      <c r="ENF14" s="1954"/>
      <c r="ENG14" s="1954"/>
      <c r="ENH14" s="1954"/>
      <c r="ENI14" s="1954"/>
      <c r="ENJ14" s="1954"/>
      <c r="ENK14" s="1954"/>
      <c r="ENL14" s="1954"/>
      <c r="ENM14" s="1954"/>
      <c r="ENN14" s="1954"/>
      <c r="ENO14" s="1954"/>
      <c r="ENP14" s="1954"/>
      <c r="ENQ14" s="1954"/>
      <c r="ENR14" s="1954"/>
      <c r="ENS14" s="1954"/>
      <c r="ENT14" s="1954"/>
      <c r="ENU14" s="1954"/>
      <c r="ENV14" s="1954"/>
      <c r="ENW14" s="1954"/>
      <c r="ENX14" s="1954"/>
      <c r="ENY14" s="1954"/>
      <c r="ENZ14" s="1954"/>
      <c r="EOA14" s="1954"/>
      <c r="EOB14" s="1954"/>
      <c r="EOC14" s="1954"/>
      <c r="EOD14" s="1954"/>
      <c r="EOE14" s="1954"/>
      <c r="EOF14" s="1954"/>
      <c r="EOG14" s="1954"/>
      <c r="EOH14" s="1954"/>
      <c r="EOI14" s="1954"/>
      <c r="EOJ14" s="1954"/>
      <c r="EOK14" s="1954"/>
      <c r="EOL14" s="1954"/>
      <c r="EOM14" s="1954"/>
      <c r="EON14" s="1954"/>
      <c r="EOO14" s="1954"/>
      <c r="EOP14" s="1954"/>
      <c r="EOQ14" s="1954"/>
      <c r="EOR14" s="1954"/>
      <c r="EOS14" s="1954"/>
      <c r="EOT14" s="1954"/>
      <c r="EOU14" s="1954"/>
      <c r="EOV14" s="1954"/>
      <c r="EOW14" s="1954"/>
      <c r="EOX14" s="1954"/>
      <c r="EOY14" s="1954"/>
      <c r="EOZ14" s="1954"/>
      <c r="EPA14" s="1954"/>
      <c r="EPB14" s="1954"/>
      <c r="EPC14" s="1954"/>
      <c r="EPD14" s="1954"/>
      <c r="EPE14" s="1954"/>
      <c r="EPF14" s="1954"/>
      <c r="EPG14" s="1954"/>
      <c r="EPH14" s="1954"/>
      <c r="EPI14" s="1954"/>
      <c r="EPJ14" s="1954"/>
      <c r="EPK14" s="1954"/>
      <c r="EPL14" s="1954"/>
      <c r="EPM14" s="1954"/>
      <c r="EPN14" s="1954"/>
      <c r="EPO14" s="1954"/>
      <c r="EPP14" s="1954"/>
      <c r="EPQ14" s="1954"/>
      <c r="EPR14" s="1954"/>
      <c r="EPS14" s="1954"/>
      <c r="EPT14" s="1954"/>
      <c r="EPU14" s="1954"/>
      <c r="EPV14" s="1954"/>
      <c r="EPW14" s="1954"/>
      <c r="EPX14" s="1954"/>
      <c r="EPY14" s="1954"/>
      <c r="EPZ14" s="1954"/>
      <c r="EQA14" s="1954"/>
      <c r="EQB14" s="1954"/>
      <c r="EQC14" s="1954"/>
      <c r="EQD14" s="1954"/>
      <c r="EQE14" s="1954"/>
      <c r="EQF14" s="1954"/>
      <c r="EQG14" s="1954"/>
      <c r="EQH14" s="1954"/>
      <c r="EQI14" s="1954"/>
      <c r="EQJ14" s="1954"/>
      <c r="EQK14" s="1954"/>
      <c r="EQL14" s="1954"/>
      <c r="EQM14" s="1954"/>
      <c r="EQN14" s="1954"/>
      <c r="EQO14" s="1954"/>
      <c r="EQP14" s="1954"/>
      <c r="EQQ14" s="1954"/>
      <c r="EQR14" s="1954"/>
      <c r="EQS14" s="1954"/>
      <c r="EQT14" s="1954"/>
      <c r="EQU14" s="1954"/>
      <c r="EQV14" s="1954"/>
      <c r="EQW14" s="1954"/>
      <c r="EQX14" s="1954"/>
      <c r="EQY14" s="1954"/>
      <c r="EQZ14" s="1954"/>
      <c r="ERA14" s="1954"/>
      <c r="ERB14" s="1954"/>
      <c r="ERC14" s="1954"/>
      <c r="ERD14" s="1954"/>
      <c r="ERE14" s="1954"/>
      <c r="ERF14" s="1954"/>
      <c r="ERG14" s="1954"/>
      <c r="ERH14" s="1954"/>
      <c r="ERI14" s="1954"/>
      <c r="ERJ14" s="1954"/>
      <c r="ERK14" s="1954"/>
      <c r="ERL14" s="1954"/>
      <c r="ERM14" s="1954"/>
      <c r="ERN14" s="1954"/>
      <c r="ERO14" s="1954"/>
      <c r="ERP14" s="1954"/>
      <c r="ERQ14" s="1954"/>
      <c r="ERR14" s="1954"/>
      <c r="ERS14" s="1954"/>
      <c r="ERT14" s="1954"/>
      <c r="ERU14" s="1954"/>
      <c r="ERV14" s="1954"/>
      <c r="ERW14" s="1954"/>
      <c r="ERX14" s="1954"/>
      <c r="ERY14" s="1954"/>
      <c r="ERZ14" s="1954"/>
      <c r="ESA14" s="1954"/>
      <c r="ESB14" s="1954"/>
      <c r="ESC14" s="1954"/>
      <c r="ESD14" s="1954"/>
      <c r="ESE14" s="1954"/>
      <c r="ESF14" s="1954"/>
      <c r="ESG14" s="1954"/>
      <c r="ESH14" s="1954"/>
      <c r="ESI14" s="1954"/>
      <c r="ESJ14" s="1954"/>
      <c r="ESK14" s="1954"/>
      <c r="ESL14" s="1954"/>
      <c r="ESM14" s="1954"/>
      <c r="ESN14" s="1954"/>
      <c r="ESO14" s="1954"/>
      <c r="ESP14" s="1954"/>
      <c r="ESQ14" s="1954"/>
      <c r="ESR14" s="1954"/>
      <c r="ESS14" s="1954"/>
      <c r="EST14" s="1954"/>
      <c r="ESU14" s="1954"/>
      <c r="ESV14" s="1954"/>
      <c r="ESW14" s="1954"/>
      <c r="ESX14" s="1954"/>
      <c r="ESY14" s="1954"/>
      <c r="ESZ14" s="1954"/>
      <c r="ETA14" s="1954"/>
      <c r="ETB14" s="1954"/>
      <c r="ETC14" s="1954"/>
      <c r="ETD14" s="1954"/>
      <c r="ETE14" s="1954"/>
      <c r="ETF14" s="1954"/>
      <c r="ETG14" s="1954"/>
      <c r="ETH14" s="1954"/>
      <c r="ETI14" s="1954"/>
      <c r="ETJ14" s="1954"/>
      <c r="ETK14" s="1954"/>
      <c r="ETL14" s="1954"/>
      <c r="ETM14" s="1954"/>
      <c r="ETN14" s="1954"/>
      <c r="ETO14" s="1954"/>
      <c r="ETP14" s="1954"/>
      <c r="ETQ14" s="1954"/>
      <c r="ETR14" s="1954"/>
      <c r="ETS14" s="1954"/>
      <c r="ETT14" s="1954"/>
      <c r="ETU14" s="1954"/>
      <c r="ETV14" s="1954"/>
      <c r="ETW14" s="1954"/>
      <c r="ETX14" s="1954"/>
      <c r="ETY14" s="1954"/>
      <c r="ETZ14" s="1954"/>
      <c r="EUA14" s="1954"/>
      <c r="EUB14" s="1954"/>
      <c r="EUC14" s="1954"/>
      <c r="EUD14" s="1954"/>
      <c r="EUE14" s="1954"/>
      <c r="EUF14" s="1954"/>
      <c r="EUG14" s="1954"/>
      <c r="EUH14" s="1954"/>
      <c r="EUI14" s="1954"/>
      <c r="EUJ14" s="1954"/>
      <c r="EUK14" s="1954"/>
      <c r="EUL14" s="1954"/>
      <c r="EUM14" s="1954"/>
      <c r="EUN14" s="1954"/>
      <c r="EUO14" s="1954"/>
      <c r="EUP14" s="1954"/>
      <c r="EUQ14" s="1954"/>
      <c r="EUR14" s="1954"/>
      <c r="EUS14" s="1954"/>
      <c r="EUT14" s="1954"/>
      <c r="EUU14" s="1954"/>
      <c r="EUV14" s="1954"/>
      <c r="EUW14" s="1954"/>
      <c r="EUX14" s="1954"/>
      <c r="EUY14" s="1954"/>
      <c r="EUZ14" s="1954"/>
      <c r="EVA14" s="1954"/>
      <c r="EVB14" s="1954"/>
      <c r="EVC14" s="1954"/>
      <c r="EVD14" s="1954"/>
      <c r="EVE14" s="1954"/>
      <c r="EVF14" s="1954"/>
      <c r="EVG14" s="1954"/>
      <c r="EVH14" s="1954"/>
      <c r="EVI14" s="1954"/>
      <c r="EVJ14" s="1954"/>
      <c r="EVK14" s="1954"/>
      <c r="EVL14" s="1954"/>
      <c r="EVM14" s="1954"/>
      <c r="EVN14" s="1954"/>
      <c r="EVO14" s="1954"/>
      <c r="EVP14" s="1954"/>
      <c r="EVQ14" s="1954"/>
      <c r="EVR14" s="1954"/>
      <c r="EVS14" s="1954"/>
      <c r="EVT14" s="1954"/>
      <c r="EVU14" s="1954"/>
      <c r="EVV14" s="1954"/>
      <c r="EVW14" s="1954"/>
      <c r="EVX14" s="1954"/>
      <c r="EVY14" s="1954"/>
      <c r="EVZ14" s="1954"/>
      <c r="EWA14" s="1954"/>
      <c r="EWB14" s="1954"/>
      <c r="EWC14" s="1954"/>
      <c r="EWD14" s="1954"/>
      <c r="EWE14" s="1954"/>
      <c r="EWF14" s="1954"/>
      <c r="EWG14" s="1954"/>
      <c r="EWH14" s="1954"/>
      <c r="EWI14" s="1954"/>
      <c r="EWJ14" s="1954"/>
      <c r="EWK14" s="1954"/>
      <c r="EWL14" s="1954"/>
      <c r="EWM14" s="1954"/>
      <c r="EWN14" s="1954"/>
      <c r="EWO14" s="1954"/>
      <c r="EWP14" s="1954"/>
      <c r="EWQ14" s="1954"/>
      <c r="EWR14" s="1954"/>
      <c r="EWS14" s="1954"/>
      <c r="EWT14" s="1954"/>
      <c r="EWU14" s="1954"/>
      <c r="EWV14" s="1954"/>
      <c r="EWW14" s="1954"/>
      <c r="EWX14" s="1954"/>
      <c r="EWY14" s="1954"/>
      <c r="EWZ14" s="1954"/>
      <c r="EXA14" s="1954"/>
      <c r="EXB14" s="1954"/>
      <c r="EXC14" s="1954"/>
      <c r="EXD14" s="1954"/>
      <c r="EXE14" s="1954"/>
      <c r="EXF14" s="1954"/>
      <c r="EXG14" s="1954"/>
      <c r="EXH14" s="1954"/>
      <c r="EXI14" s="1954"/>
      <c r="EXJ14" s="1954"/>
      <c r="EXK14" s="1954"/>
      <c r="EXL14" s="1954"/>
      <c r="EXM14" s="1954"/>
      <c r="EXN14" s="1954"/>
      <c r="EXO14" s="1954"/>
      <c r="EXP14" s="1954"/>
      <c r="EXQ14" s="1954"/>
      <c r="EXR14" s="1954"/>
      <c r="EXS14" s="1954"/>
      <c r="EXT14" s="1954"/>
      <c r="EXU14" s="1954"/>
      <c r="EXV14" s="1954"/>
      <c r="EXW14" s="1954"/>
      <c r="EXX14" s="1954"/>
      <c r="EXY14" s="1954"/>
      <c r="EXZ14" s="1954"/>
      <c r="EYA14" s="1954"/>
      <c r="EYB14" s="1954"/>
      <c r="EYC14" s="1954"/>
      <c r="EYD14" s="1954"/>
      <c r="EYE14" s="1954"/>
      <c r="EYF14" s="1954"/>
      <c r="EYG14" s="1954"/>
      <c r="EYH14" s="1954"/>
      <c r="EYI14" s="1954"/>
      <c r="EYJ14" s="1954"/>
      <c r="EYK14" s="1954"/>
      <c r="EYL14" s="1954"/>
      <c r="EYM14" s="1954"/>
      <c r="EYN14" s="1954"/>
      <c r="EYO14" s="1954"/>
      <c r="EYP14" s="1954"/>
      <c r="EYQ14" s="1954"/>
      <c r="EYR14" s="1954"/>
      <c r="EYS14" s="1954"/>
      <c r="EYT14" s="1954"/>
      <c r="EYU14" s="1954"/>
      <c r="EYV14" s="1954"/>
      <c r="EYW14" s="1954"/>
      <c r="EYX14" s="1954"/>
      <c r="EYY14" s="1954"/>
      <c r="EYZ14" s="1954"/>
      <c r="EZA14" s="1954"/>
      <c r="EZB14" s="1954"/>
      <c r="EZC14" s="1954"/>
      <c r="EZD14" s="1954"/>
      <c r="EZE14" s="1954"/>
      <c r="EZF14" s="1954"/>
      <c r="EZG14" s="1954"/>
      <c r="EZH14" s="1954"/>
      <c r="EZI14" s="1954"/>
      <c r="EZJ14" s="1954"/>
      <c r="EZK14" s="1954"/>
      <c r="EZL14" s="1954"/>
      <c r="EZM14" s="1954"/>
      <c r="EZN14" s="1954"/>
      <c r="EZO14" s="1954"/>
      <c r="EZP14" s="1954"/>
      <c r="EZQ14" s="1954"/>
      <c r="EZR14" s="1954"/>
      <c r="EZS14" s="1954"/>
      <c r="EZT14" s="1954"/>
      <c r="EZU14" s="1954"/>
      <c r="EZV14" s="1954"/>
      <c r="EZW14" s="1954"/>
      <c r="EZX14" s="1954"/>
      <c r="EZY14" s="1954"/>
      <c r="EZZ14" s="1954"/>
      <c r="FAA14" s="1954"/>
      <c r="FAB14" s="1954"/>
      <c r="FAC14" s="1954"/>
      <c r="FAD14" s="1954"/>
      <c r="FAE14" s="1954"/>
      <c r="FAF14" s="1954"/>
      <c r="FAG14" s="1954"/>
      <c r="FAH14" s="1954"/>
      <c r="FAI14" s="1954"/>
      <c r="FAJ14" s="1954"/>
      <c r="FAK14" s="1954"/>
      <c r="FAL14" s="1954"/>
      <c r="FAM14" s="1954"/>
      <c r="FAN14" s="1954"/>
      <c r="FAO14" s="1954"/>
      <c r="FAP14" s="1954"/>
      <c r="FAQ14" s="1954"/>
      <c r="FAR14" s="1954"/>
      <c r="FAS14" s="1954"/>
      <c r="FAT14" s="1954"/>
      <c r="FAU14" s="1954"/>
      <c r="FAV14" s="1954"/>
      <c r="FAW14" s="1954"/>
      <c r="FAX14" s="1954"/>
      <c r="FAY14" s="1954"/>
      <c r="FAZ14" s="1954"/>
      <c r="FBA14" s="1954"/>
      <c r="FBB14" s="1954"/>
      <c r="FBC14" s="1954"/>
      <c r="FBD14" s="1954"/>
      <c r="FBE14" s="1954"/>
      <c r="FBF14" s="1954"/>
      <c r="FBG14" s="1954"/>
      <c r="FBH14" s="1954"/>
      <c r="FBI14" s="1954"/>
      <c r="FBJ14" s="1954"/>
      <c r="FBK14" s="1954"/>
      <c r="FBL14" s="1954"/>
      <c r="FBM14" s="1954"/>
      <c r="FBN14" s="1954"/>
      <c r="FBO14" s="1954"/>
      <c r="FBP14" s="1954"/>
      <c r="FBQ14" s="1954"/>
      <c r="FBR14" s="1954"/>
      <c r="FBS14" s="1954"/>
      <c r="FBT14" s="1954"/>
      <c r="FBU14" s="1954"/>
      <c r="FBV14" s="1954"/>
      <c r="FBW14" s="1954"/>
      <c r="FBX14" s="1954"/>
      <c r="FBY14" s="1954"/>
      <c r="FBZ14" s="1954"/>
      <c r="FCA14" s="1954"/>
      <c r="FCB14" s="1954"/>
      <c r="FCC14" s="1954"/>
      <c r="FCD14" s="1954"/>
      <c r="FCE14" s="1954"/>
      <c r="FCF14" s="1954"/>
      <c r="FCG14" s="1954"/>
      <c r="FCH14" s="1954"/>
      <c r="FCI14" s="1954"/>
      <c r="FCJ14" s="1954"/>
      <c r="FCK14" s="1954"/>
      <c r="FCL14" s="1954"/>
      <c r="FCM14" s="1954"/>
      <c r="FCN14" s="1954"/>
      <c r="FCO14" s="1954"/>
      <c r="FCP14" s="1954"/>
      <c r="FCQ14" s="1954"/>
      <c r="FCR14" s="1954"/>
      <c r="FCS14" s="1954"/>
      <c r="FCT14" s="1954"/>
      <c r="FCU14" s="1954"/>
      <c r="FCV14" s="1954"/>
      <c r="FCW14" s="1954"/>
      <c r="FCX14" s="1954"/>
      <c r="FCY14" s="1954"/>
      <c r="FCZ14" s="1954"/>
      <c r="FDA14" s="1954"/>
      <c r="FDB14" s="1954"/>
      <c r="FDC14" s="1954"/>
      <c r="FDD14" s="1954"/>
      <c r="FDE14" s="1954"/>
      <c r="FDF14" s="1954"/>
      <c r="FDG14" s="1954"/>
      <c r="FDH14" s="1954"/>
      <c r="FDI14" s="1954"/>
      <c r="FDJ14" s="1954"/>
      <c r="FDK14" s="1954"/>
      <c r="FDL14" s="1954"/>
      <c r="FDM14" s="1954"/>
      <c r="FDN14" s="1954"/>
      <c r="FDO14" s="1954"/>
      <c r="FDP14" s="1954"/>
      <c r="FDQ14" s="1954"/>
      <c r="FDR14" s="1954"/>
      <c r="FDS14" s="1954"/>
      <c r="FDT14" s="1954"/>
      <c r="FDU14" s="1954"/>
      <c r="FDV14" s="1954"/>
      <c r="FDW14" s="1954"/>
      <c r="FDX14" s="1954"/>
      <c r="FDY14" s="1954"/>
      <c r="FDZ14" s="1954"/>
      <c r="FEA14" s="1954"/>
      <c r="FEB14" s="1954"/>
      <c r="FEC14" s="1954"/>
      <c r="FED14" s="1954"/>
      <c r="FEE14" s="1954"/>
      <c r="FEF14" s="1954"/>
      <c r="FEG14" s="1954"/>
      <c r="FEH14" s="1954"/>
      <c r="FEI14" s="1954"/>
      <c r="FEJ14" s="1954"/>
      <c r="FEK14" s="1954"/>
      <c r="FEL14" s="1954"/>
      <c r="FEM14" s="1954"/>
      <c r="FEN14" s="1954"/>
      <c r="FEO14" s="1954"/>
      <c r="FEP14" s="1954"/>
      <c r="FEQ14" s="1954"/>
      <c r="FER14" s="1954"/>
      <c r="FES14" s="1954"/>
      <c r="FET14" s="1954"/>
      <c r="FEU14" s="1954"/>
      <c r="FEV14" s="1954"/>
      <c r="FEW14" s="1954"/>
      <c r="FEX14" s="1954"/>
      <c r="FEY14" s="1954"/>
      <c r="FEZ14" s="1954"/>
      <c r="FFA14" s="1954"/>
      <c r="FFB14" s="1954"/>
      <c r="FFC14" s="1954"/>
      <c r="FFD14" s="1954"/>
      <c r="FFE14" s="1954"/>
      <c r="FFF14" s="1954"/>
      <c r="FFG14" s="1954"/>
      <c r="FFH14" s="1954"/>
      <c r="FFI14" s="1954"/>
      <c r="FFJ14" s="1954"/>
      <c r="FFK14" s="1954"/>
      <c r="FFL14" s="1954"/>
      <c r="FFM14" s="1954"/>
      <c r="FFN14" s="1954"/>
      <c r="FFO14" s="1954"/>
      <c r="FFP14" s="1954"/>
      <c r="FFQ14" s="1954"/>
      <c r="FFR14" s="1954"/>
      <c r="FFS14" s="1954"/>
      <c r="FFT14" s="1954"/>
      <c r="FFU14" s="1954"/>
      <c r="FFV14" s="1954"/>
      <c r="FFW14" s="1954"/>
      <c r="FFX14" s="1954"/>
      <c r="FFY14" s="1954"/>
      <c r="FFZ14" s="1954"/>
      <c r="FGA14" s="1954"/>
      <c r="FGB14" s="1954"/>
      <c r="FGC14" s="1954"/>
      <c r="FGD14" s="1954"/>
      <c r="FGE14" s="1954"/>
      <c r="FGF14" s="1954"/>
      <c r="FGG14" s="1954"/>
      <c r="FGH14" s="1954"/>
      <c r="FGI14" s="1954"/>
      <c r="FGJ14" s="1954"/>
      <c r="FGK14" s="1954"/>
      <c r="FGL14" s="1954"/>
      <c r="FGM14" s="1954"/>
      <c r="FGN14" s="1954"/>
      <c r="FGO14" s="1954"/>
      <c r="FGP14" s="1954"/>
      <c r="FGQ14" s="1954"/>
      <c r="FGR14" s="1954"/>
      <c r="FGS14" s="1954"/>
      <c r="FGT14" s="1954"/>
      <c r="FGU14" s="1954"/>
      <c r="FGV14" s="1954"/>
      <c r="FGW14" s="1954"/>
      <c r="FGX14" s="1954"/>
      <c r="FGY14" s="1954"/>
      <c r="FGZ14" s="1954"/>
      <c r="FHA14" s="1954"/>
      <c r="FHB14" s="1954"/>
      <c r="FHC14" s="1954"/>
      <c r="FHD14" s="1954"/>
      <c r="FHE14" s="1954"/>
      <c r="FHF14" s="1954"/>
      <c r="FHG14" s="1954"/>
      <c r="FHH14" s="1954"/>
      <c r="FHI14" s="1954"/>
      <c r="FHJ14" s="1954"/>
      <c r="FHK14" s="1954"/>
      <c r="FHL14" s="1954"/>
      <c r="FHM14" s="1954"/>
      <c r="FHN14" s="1954"/>
      <c r="FHO14" s="1954"/>
      <c r="FHP14" s="1954"/>
      <c r="FHQ14" s="1954"/>
      <c r="FHR14" s="1954"/>
      <c r="FHS14" s="1954"/>
      <c r="FHT14" s="1954"/>
      <c r="FHU14" s="1954"/>
      <c r="FHV14" s="1954"/>
      <c r="FHW14" s="1954"/>
      <c r="FHX14" s="1954"/>
      <c r="FHY14" s="1954"/>
      <c r="FHZ14" s="1954"/>
      <c r="FIA14" s="1954"/>
      <c r="FIB14" s="1954"/>
      <c r="FIC14" s="1954"/>
      <c r="FID14" s="1954"/>
      <c r="FIE14" s="1954"/>
      <c r="FIF14" s="1954"/>
      <c r="FIG14" s="1954"/>
      <c r="FIH14" s="1954"/>
      <c r="FII14" s="1954"/>
      <c r="FIJ14" s="1954"/>
      <c r="FIK14" s="1954"/>
      <c r="FIL14" s="1954"/>
      <c r="FIM14" s="1954"/>
      <c r="FIN14" s="1954"/>
      <c r="FIO14" s="1954"/>
      <c r="FIP14" s="1954"/>
      <c r="FIQ14" s="1954"/>
      <c r="FIR14" s="1954"/>
      <c r="FIS14" s="1954"/>
      <c r="FIT14" s="1954"/>
      <c r="FIU14" s="1954"/>
      <c r="FIV14" s="1954"/>
      <c r="FIW14" s="1954"/>
      <c r="FIX14" s="1954"/>
      <c r="FIY14" s="1954"/>
      <c r="FIZ14" s="1954"/>
      <c r="FJA14" s="1954"/>
      <c r="FJB14" s="1954"/>
      <c r="FJC14" s="1954"/>
      <c r="FJD14" s="1954"/>
      <c r="FJE14" s="1954"/>
      <c r="FJF14" s="1954"/>
      <c r="FJG14" s="1954"/>
      <c r="FJH14" s="1954"/>
      <c r="FJI14" s="1954"/>
      <c r="FJJ14" s="1954"/>
      <c r="FJK14" s="1954"/>
      <c r="FJL14" s="1954"/>
      <c r="FJM14" s="1954"/>
      <c r="FJN14" s="1954"/>
      <c r="FJO14" s="1954"/>
      <c r="FJP14" s="1954"/>
      <c r="FJQ14" s="1954"/>
      <c r="FJR14" s="1954"/>
      <c r="FJS14" s="1954"/>
      <c r="FJT14" s="1954"/>
      <c r="FJU14" s="1954"/>
      <c r="FJV14" s="1954"/>
      <c r="FJW14" s="1954"/>
      <c r="FJX14" s="1954"/>
      <c r="FJY14" s="1954"/>
      <c r="FJZ14" s="1954"/>
      <c r="FKA14" s="1954"/>
      <c r="FKB14" s="1954"/>
      <c r="FKC14" s="1954"/>
      <c r="FKD14" s="1954"/>
      <c r="FKE14" s="1954"/>
      <c r="FKF14" s="1954"/>
      <c r="FKG14" s="1954"/>
      <c r="FKH14" s="1954"/>
      <c r="FKI14" s="1954"/>
      <c r="FKJ14" s="1954"/>
      <c r="FKK14" s="1954"/>
      <c r="FKL14" s="1954"/>
      <c r="FKM14" s="1954"/>
      <c r="FKN14" s="1954"/>
      <c r="FKO14" s="1954"/>
      <c r="FKP14" s="1954"/>
      <c r="FKQ14" s="1954"/>
      <c r="FKR14" s="1954"/>
      <c r="FKS14" s="1954"/>
      <c r="FKT14" s="1954"/>
      <c r="FKU14" s="1954"/>
      <c r="FKV14" s="1954"/>
      <c r="FKW14" s="1954"/>
      <c r="FKX14" s="1954"/>
      <c r="FKY14" s="1954"/>
      <c r="FKZ14" s="1954"/>
      <c r="FLA14" s="1954"/>
      <c r="FLB14" s="1954"/>
      <c r="FLC14" s="1954"/>
      <c r="FLD14" s="1954"/>
      <c r="FLE14" s="1954"/>
      <c r="FLF14" s="1954"/>
      <c r="FLG14" s="1954"/>
      <c r="FLH14" s="1954"/>
      <c r="FLI14" s="1954"/>
      <c r="FLJ14" s="1954"/>
      <c r="FLK14" s="1954"/>
      <c r="FLL14" s="1954"/>
      <c r="FLM14" s="1954"/>
      <c r="FLN14" s="1954"/>
      <c r="FLO14" s="1954"/>
      <c r="FLP14" s="1954"/>
      <c r="FLQ14" s="1954"/>
      <c r="FLR14" s="1954"/>
      <c r="FLS14" s="1954"/>
      <c r="FLT14" s="1954"/>
      <c r="FLU14" s="1954"/>
      <c r="FLV14" s="1954"/>
      <c r="FLW14" s="1954"/>
      <c r="FLX14" s="1954"/>
      <c r="FLY14" s="1954"/>
      <c r="FLZ14" s="1954"/>
      <c r="FMA14" s="1954"/>
      <c r="FMB14" s="1954"/>
      <c r="FMC14" s="1954"/>
      <c r="FMD14" s="1954"/>
      <c r="FME14" s="1954"/>
      <c r="FMF14" s="1954"/>
      <c r="FMG14" s="1954"/>
      <c r="FMH14" s="1954"/>
      <c r="FMI14" s="1954"/>
      <c r="FMJ14" s="1954"/>
      <c r="FMK14" s="1954"/>
      <c r="FML14" s="1954"/>
      <c r="FMM14" s="1954"/>
      <c r="FMN14" s="1954"/>
      <c r="FMO14" s="1954"/>
      <c r="FMP14" s="1954"/>
      <c r="FMQ14" s="1954"/>
      <c r="FMR14" s="1954"/>
      <c r="FMS14" s="1954"/>
      <c r="FMT14" s="1954"/>
      <c r="FMU14" s="1954"/>
      <c r="FMV14" s="1954"/>
      <c r="FMW14" s="1954"/>
      <c r="FMX14" s="1954"/>
      <c r="FMY14" s="1954"/>
      <c r="FMZ14" s="1954"/>
      <c r="FNA14" s="1954"/>
      <c r="FNB14" s="1954"/>
      <c r="FNC14" s="1954"/>
      <c r="FND14" s="1954"/>
      <c r="FNE14" s="1954"/>
      <c r="FNF14" s="1954"/>
      <c r="FNG14" s="1954"/>
      <c r="FNH14" s="1954"/>
      <c r="FNI14" s="1954"/>
      <c r="FNJ14" s="1954"/>
      <c r="FNK14" s="1954"/>
      <c r="FNL14" s="1954"/>
      <c r="FNM14" s="1954"/>
      <c r="FNN14" s="1954"/>
      <c r="FNO14" s="1954"/>
      <c r="FNP14" s="1954"/>
      <c r="FNQ14" s="1954"/>
      <c r="FNR14" s="1954"/>
      <c r="FNS14" s="1954"/>
      <c r="FNT14" s="1954"/>
      <c r="FNU14" s="1954"/>
      <c r="FNV14" s="1954"/>
      <c r="FNW14" s="1954"/>
      <c r="FNX14" s="1954"/>
      <c r="FNY14" s="1954"/>
      <c r="FNZ14" s="1954"/>
      <c r="FOA14" s="1954"/>
      <c r="FOB14" s="1954"/>
      <c r="FOC14" s="1954"/>
      <c r="FOD14" s="1954"/>
      <c r="FOE14" s="1954"/>
      <c r="FOF14" s="1954"/>
      <c r="FOG14" s="1954"/>
      <c r="FOH14" s="1954"/>
      <c r="FOI14" s="1954"/>
      <c r="FOJ14" s="1954"/>
      <c r="FOK14" s="1954"/>
      <c r="FOL14" s="1954"/>
      <c r="FOM14" s="1954"/>
      <c r="FON14" s="1954"/>
      <c r="FOO14" s="1954"/>
      <c r="FOP14" s="1954"/>
      <c r="FOQ14" s="1954"/>
      <c r="FOR14" s="1954"/>
      <c r="FOS14" s="1954"/>
      <c r="FOT14" s="1954"/>
      <c r="FOU14" s="1954"/>
      <c r="FOV14" s="1954"/>
      <c r="FOW14" s="1954"/>
      <c r="FOX14" s="1954"/>
      <c r="FOY14" s="1954"/>
      <c r="FOZ14" s="1954"/>
      <c r="FPA14" s="1954"/>
      <c r="FPB14" s="1954"/>
      <c r="FPC14" s="1954"/>
      <c r="FPD14" s="1954"/>
      <c r="FPE14" s="1954"/>
      <c r="FPF14" s="1954"/>
      <c r="FPG14" s="1954"/>
      <c r="FPH14" s="1954"/>
      <c r="FPI14" s="1954"/>
      <c r="FPJ14" s="1954"/>
      <c r="FPK14" s="1954"/>
      <c r="FPL14" s="1954"/>
      <c r="FPM14" s="1954"/>
      <c r="FPN14" s="1954"/>
      <c r="FPO14" s="1954"/>
      <c r="FPP14" s="1954"/>
      <c r="FPQ14" s="1954"/>
      <c r="FPR14" s="1954"/>
      <c r="FPS14" s="1954"/>
      <c r="FPT14" s="1954"/>
      <c r="FPU14" s="1954"/>
      <c r="FPV14" s="1954"/>
      <c r="FPW14" s="1954"/>
      <c r="FPX14" s="1954"/>
      <c r="FPY14" s="1954"/>
      <c r="FPZ14" s="1954"/>
      <c r="FQA14" s="1954"/>
      <c r="FQB14" s="1954"/>
      <c r="FQC14" s="1954"/>
      <c r="FQD14" s="1954"/>
      <c r="FQE14" s="1954"/>
      <c r="FQF14" s="1954"/>
      <c r="FQG14" s="1954"/>
      <c r="FQH14" s="1954"/>
      <c r="FQI14" s="1954"/>
      <c r="FQJ14" s="1954"/>
      <c r="FQK14" s="1954"/>
      <c r="FQL14" s="1954"/>
      <c r="FQM14" s="1954"/>
      <c r="FQN14" s="1954"/>
      <c r="FQO14" s="1954"/>
      <c r="FQP14" s="1954"/>
      <c r="FQQ14" s="1954"/>
      <c r="FQR14" s="1954"/>
      <c r="FQS14" s="1954"/>
      <c r="FQT14" s="1954"/>
      <c r="FQU14" s="1954"/>
      <c r="FQV14" s="1954"/>
      <c r="FQW14" s="1954"/>
      <c r="FQX14" s="1954"/>
      <c r="FQY14" s="1954"/>
      <c r="FQZ14" s="1954"/>
      <c r="FRA14" s="1954"/>
      <c r="FRB14" s="1954"/>
      <c r="FRC14" s="1954"/>
      <c r="FRD14" s="1954"/>
      <c r="FRE14" s="1954"/>
      <c r="FRF14" s="1954"/>
      <c r="FRG14" s="1954"/>
      <c r="FRH14" s="1954"/>
      <c r="FRI14" s="1954"/>
      <c r="FRJ14" s="1954"/>
      <c r="FRK14" s="1954"/>
      <c r="FRL14" s="1954"/>
      <c r="FRM14" s="1954"/>
      <c r="FRN14" s="1954"/>
      <c r="FRO14" s="1954"/>
      <c r="FRP14" s="1954"/>
      <c r="FRQ14" s="1954"/>
      <c r="FRR14" s="1954"/>
      <c r="FRS14" s="1954"/>
      <c r="FRT14" s="1954"/>
      <c r="FRU14" s="1954"/>
      <c r="FRV14" s="1954"/>
      <c r="FRW14" s="1954"/>
      <c r="FRX14" s="1954"/>
      <c r="FRY14" s="1954"/>
      <c r="FRZ14" s="1954"/>
      <c r="FSA14" s="1954"/>
      <c r="FSB14" s="1954"/>
      <c r="FSC14" s="1954"/>
      <c r="FSD14" s="1954"/>
      <c r="FSE14" s="1954"/>
      <c r="FSF14" s="1954"/>
      <c r="FSG14" s="1954"/>
      <c r="FSH14" s="1954"/>
      <c r="FSI14" s="1954"/>
      <c r="FSJ14" s="1954"/>
      <c r="FSK14" s="1954"/>
      <c r="FSL14" s="1954"/>
      <c r="FSM14" s="1954"/>
      <c r="FSN14" s="1954"/>
      <c r="FSO14" s="1954"/>
      <c r="FSP14" s="1954"/>
      <c r="FSQ14" s="1954"/>
      <c r="FSR14" s="1954"/>
      <c r="FSS14" s="1954"/>
      <c r="FST14" s="1954"/>
      <c r="FSU14" s="1954"/>
      <c r="FSV14" s="1954"/>
      <c r="FSW14" s="1954"/>
      <c r="FSX14" s="1954"/>
      <c r="FSY14" s="1954"/>
      <c r="FSZ14" s="1954"/>
      <c r="FTA14" s="1954"/>
      <c r="FTB14" s="1954"/>
      <c r="FTC14" s="1954"/>
      <c r="FTD14" s="1954"/>
      <c r="FTE14" s="1954"/>
      <c r="FTF14" s="1954"/>
      <c r="FTG14" s="1954"/>
      <c r="FTH14" s="1954"/>
      <c r="FTI14" s="1954"/>
      <c r="FTJ14" s="1954"/>
      <c r="FTK14" s="1954"/>
      <c r="FTL14" s="1954"/>
      <c r="FTM14" s="1954"/>
      <c r="FTN14" s="1954"/>
      <c r="FTO14" s="1954"/>
      <c r="FTP14" s="1954"/>
      <c r="FTQ14" s="1954"/>
      <c r="FTR14" s="1954"/>
      <c r="FTS14" s="1954"/>
      <c r="FTT14" s="1954"/>
      <c r="FTU14" s="1954"/>
      <c r="FTV14" s="1954"/>
      <c r="FTW14" s="1954"/>
      <c r="FTX14" s="1954"/>
      <c r="FTY14" s="1954"/>
      <c r="FTZ14" s="1954"/>
      <c r="FUA14" s="1954"/>
      <c r="FUB14" s="1954"/>
      <c r="FUC14" s="1954"/>
      <c r="FUD14" s="1954"/>
      <c r="FUE14" s="1954"/>
      <c r="FUF14" s="1954"/>
      <c r="FUG14" s="1954"/>
      <c r="FUH14" s="1954"/>
      <c r="FUI14" s="1954"/>
      <c r="FUJ14" s="1954"/>
      <c r="FUK14" s="1954"/>
      <c r="FUL14" s="1954"/>
      <c r="FUM14" s="1954"/>
      <c r="FUN14" s="1954"/>
      <c r="FUO14" s="1954"/>
      <c r="FUP14" s="1954"/>
      <c r="FUQ14" s="1954"/>
      <c r="FUR14" s="1954"/>
      <c r="FUS14" s="1954"/>
      <c r="FUT14" s="1954"/>
      <c r="FUU14" s="1954"/>
      <c r="FUV14" s="1954"/>
      <c r="FUW14" s="1954"/>
      <c r="FUX14" s="1954"/>
      <c r="FUY14" s="1954"/>
      <c r="FUZ14" s="1954"/>
      <c r="FVA14" s="1954"/>
      <c r="FVB14" s="1954"/>
      <c r="FVC14" s="1954"/>
      <c r="FVD14" s="1954"/>
      <c r="FVE14" s="1954"/>
      <c r="FVF14" s="1954"/>
      <c r="FVG14" s="1954"/>
      <c r="FVH14" s="1954"/>
      <c r="FVI14" s="1954"/>
      <c r="FVJ14" s="1954"/>
      <c r="FVK14" s="1954"/>
      <c r="FVL14" s="1954"/>
      <c r="FVM14" s="1954"/>
      <c r="FVN14" s="1954"/>
      <c r="FVO14" s="1954"/>
      <c r="FVP14" s="1954"/>
      <c r="FVQ14" s="1954"/>
      <c r="FVR14" s="1954"/>
      <c r="FVS14" s="1954"/>
      <c r="FVT14" s="1954"/>
      <c r="FVU14" s="1954"/>
      <c r="FVV14" s="1954"/>
      <c r="FVW14" s="1954"/>
      <c r="FVX14" s="1954"/>
      <c r="FVY14" s="1954"/>
      <c r="FVZ14" s="1954"/>
      <c r="FWA14" s="1954"/>
      <c r="FWB14" s="1954"/>
      <c r="FWC14" s="1954"/>
      <c r="FWD14" s="1954"/>
      <c r="FWE14" s="1954"/>
      <c r="FWF14" s="1954"/>
      <c r="FWG14" s="1954"/>
      <c r="FWH14" s="1954"/>
      <c r="FWI14" s="1954"/>
      <c r="FWJ14" s="1954"/>
      <c r="FWK14" s="1954"/>
      <c r="FWL14" s="1954"/>
      <c r="FWM14" s="1954"/>
      <c r="FWN14" s="1954"/>
      <c r="FWO14" s="1954"/>
      <c r="FWP14" s="1954"/>
      <c r="FWQ14" s="1954"/>
      <c r="FWR14" s="1954"/>
      <c r="FWS14" s="1954"/>
      <c r="FWT14" s="1954"/>
      <c r="FWU14" s="1954"/>
      <c r="FWV14" s="1954"/>
      <c r="FWW14" s="1954"/>
      <c r="FWX14" s="1954"/>
      <c r="FWY14" s="1954"/>
      <c r="FWZ14" s="1954"/>
      <c r="FXA14" s="1954"/>
      <c r="FXB14" s="1954"/>
      <c r="FXC14" s="1954"/>
      <c r="FXD14" s="1954"/>
      <c r="FXE14" s="1954"/>
      <c r="FXF14" s="1954"/>
      <c r="FXG14" s="1954"/>
      <c r="FXH14" s="1954"/>
      <c r="FXI14" s="1954"/>
      <c r="FXJ14" s="1954"/>
      <c r="FXK14" s="1954"/>
      <c r="FXL14" s="1954"/>
      <c r="FXM14" s="1954"/>
      <c r="FXN14" s="1954"/>
      <c r="FXO14" s="1954"/>
      <c r="FXP14" s="1954"/>
      <c r="FXQ14" s="1954"/>
      <c r="FXR14" s="1954"/>
      <c r="FXS14" s="1954"/>
      <c r="FXT14" s="1954"/>
      <c r="FXU14" s="1954"/>
      <c r="FXV14" s="1954"/>
      <c r="FXW14" s="1954"/>
      <c r="FXX14" s="1954"/>
      <c r="FXY14" s="1954"/>
      <c r="FXZ14" s="1954"/>
      <c r="FYA14" s="1954"/>
      <c r="FYB14" s="1954"/>
      <c r="FYC14" s="1954"/>
      <c r="FYD14" s="1954"/>
      <c r="FYE14" s="1954"/>
      <c r="FYF14" s="1954"/>
      <c r="FYG14" s="1954"/>
      <c r="FYH14" s="1954"/>
      <c r="FYI14" s="1954"/>
      <c r="FYJ14" s="1954"/>
      <c r="FYK14" s="1954"/>
      <c r="FYL14" s="1954"/>
      <c r="FYM14" s="1954"/>
      <c r="FYN14" s="1954"/>
      <c r="FYO14" s="1954"/>
      <c r="FYP14" s="1954"/>
      <c r="FYQ14" s="1954"/>
      <c r="FYR14" s="1954"/>
      <c r="FYS14" s="1954"/>
      <c r="FYT14" s="1954"/>
      <c r="FYU14" s="1954"/>
      <c r="FYV14" s="1954"/>
      <c r="FYW14" s="1954"/>
      <c r="FYX14" s="1954"/>
      <c r="FYY14" s="1954"/>
      <c r="FYZ14" s="1954"/>
      <c r="FZA14" s="1954"/>
      <c r="FZB14" s="1954"/>
      <c r="FZC14" s="1954"/>
      <c r="FZD14" s="1954"/>
      <c r="FZE14" s="1954"/>
      <c r="FZF14" s="1954"/>
      <c r="FZG14" s="1954"/>
      <c r="FZH14" s="1954"/>
      <c r="FZI14" s="1954"/>
      <c r="FZJ14" s="1954"/>
      <c r="FZK14" s="1954"/>
      <c r="FZL14" s="1954"/>
      <c r="FZM14" s="1954"/>
      <c r="FZN14" s="1954"/>
      <c r="FZO14" s="1954"/>
      <c r="FZP14" s="1954"/>
      <c r="FZQ14" s="1954"/>
      <c r="FZR14" s="1954"/>
      <c r="FZS14" s="1954"/>
      <c r="FZT14" s="1954"/>
      <c r="FZU14" s="1954"/>
      <c r="FZV14" s="1954"/>
      <c r="FZW14" s="1954"/>
      <c r="FZX14" s="1954"/>
      <c r="FZY14" s="1954"/>
      <c r="FZZ14" s="1954"/>
      <c r="GAA14" s="1954"/>
      <c r="GAB14" s="1954"/>
      <c r="GAC14" s="1954"/>
      <c r="GAD14" s="1954"/>
      <c r="GAE14" s="1954"/>
      <c r="GAF14" s="1954"/>
      <c r="GAG14" s="1954"/>
      <c r="GAH14" s="1954"/>
      <c r="GAI14" s="1954"/>
      <c r="GAJ14" s="1954"/>
      <c r="GAK14" s="1954"/>
      <c r="GAL14" s="1954"/>
      <c r="GAM14" s="1954"/>
      <c r="GAN14" s="1954"/>
      <c r="GAO14" s="1954"/>
      <c r="GAP14" s="1954"/>
      <c r="GAQ14" s="1954"/>
      <c r="GAR14" s="1954"/>
      <c r="GAS14" s="1954"/>
      <c r="GAT14" s="1954"/>
      <c r="GAU14" s="1954"/>
      <c r="GAV14" s="1954"/>
      <c r="GAW14" s="1954"/>
      <c r="GAX14" s="1954"/>
      <c r="GAY14" s="1954"/>
      <c r="GAZ14" s="1954"/>
      <c r="GBA14" s="1954"/>
      <c r="GBB14" s="1954"/>
      <c r="GBC14" s="1954"/>
      <c r="GBD14" s="1954"/>
      <c r="GBE14" s="1954"/>
      <c r="GBF14" s="1954"/>
      <c r="GBG14" s="1954"/>
      <c r="GBH14" s="1954"/>
      <c r="GBI14" s="1954"/>
      <c r="GBJ14" s="1954"/>
      <c r="GBK14" s="1954"/>
      <c r="GBL14" s="1954"/>
      <c r="GBM14" s="1954"/>
      <c r="GBN14" s="1954"/>
      <c r="GBO14" s="1954"/>
      <c r="GBP14" s="1954"/>
      <c r="GBQ14" s="1954"/>
      <c r="GBR14" s="1954"/>
      <c r="GBS14" s="1954"/>
      <c r="GBT14" s="1954"/>
      <c r="GBU14" s="1954"/>
      <c r="GBV14" s="1954"/>
      <c r="GBW14" s="1954"/>
      <c r="GBX14" s="1954"/>
      <c r="GBY14" s="1954"/>
      <c r="GBZ14" s="1954"/>
      <c r="GCA14" s="1954"/>
      <c r="GCB14" s="1954"/>
      <c r="GCC14" s="1954"/>
      <c r="GCD14" s="1954"/>
      <c r="GCE14" s="1954"/>
      <c r="GCF14" s="1954"/>
      <c r="GCG14" s="1954"/>
      <c r="GCH14" s="1954"/>
      <c r="GCI14" s="1954"/>
      <c r="GCJ14" s="1954"/>
      <c r="GCK14" s="1954"/>
      <c r="GCL14" s="1954"/>
      <c r="GCM14" s="1954"/>
      <c r="GCN14" s="1954"/>
      <c r="GCO14" s="1954"/>
      <c r="GCP14" s="1954"/>
      <c r="GCQ14" s="1954"/>
      <c r="GCR14" s="1954"/>
      <c r="GCS14" s="1954"/>
      <c r="GCT14" s="1954"/>
      <c r="GCU14" s="1954"/>
      <c r="GCV14" s="1954"/>
      <c r="GCW14" s="1954"/>
      <c r="GCX14" s="1954"/>
      <c r="GCY14" s="1954"/>
      <c r="GCZ14" s="1954"/>
      <c r="GDA14" s="1954"/>
      <c r="GDB14" s="1954"/>
      <c r="GDC14" s="1954"/>
      <c r="GDD14" s="1954"/>
      <c r="GDE14" s="1954"/>
      <c r="GDF14" s="1954"/>
      <c r="GDG14" s="1954"/>
      <c r="GDH14" s="1954"/>
      <c r="GDI14" s="1954"/>
      <c r="GDJ14" s="1954"/>
      <c r="GDK14" s="1954"/>
      <c r="GDL14" s="1954"/>
      <c r="GDM14" s="1954"/>
      <c r="GDN14" s="1954"/>
      <c r="GDO14" s="1954"/>
      <c r="GDP14" s="1954"/>
      <c r="GDQ14" s="1954"/>
      <c r="GDR14" s="1954"/>
      <c r="GDS14" s="1954"/>
      <c r="GDT14" s="1954"/>
      <c r="GDU14" s="1954"/>
      <c r="GDV14" s="1954"/>
      <c r="GDW14" s="1954"/>
      <c r="GDX14" s="1954"/>
      <c r="GDY14" s="1954"/>
      <c r="GDZ14" s="1954"/>
      <c r="GEA14" s="1954"/>
      <c r="GEB14" s="1954"/>
      <c r="GEC14" s="1954"/>
      <c r="GED14" s="1954"/>
      <c r="GEE14" s="1954"/>
      <c r="GEF14" s="1954"/>
      <c r="GEG14" s="1954"/>
      <c r="GEH14" s="1954"/>
      <c r="GEI14" s="1954"/>
      <c r="GEJ14" s="1954"/>
      <c r="GEK14" s="1954"/>
      <c r="GEL14" s="1954"/>
      <c r="GEM14" s="1954"/>
      <c r="GEN14" s="1954"/>
      <c r="GEO14" s="1954"/>
      <c r="GEP14" s="1954"/>
      <c r="GEQ14" s="1954"/>
      <c r="GER14" s="1954"/>
      <c r="GES14" s="1954"/>
      <c r="GET14" s="1954"/>
      <c r="GEU14" s="1954"/>
      <c r="GEV14" s="1954"/>
      <c r="GEW14" s="1954"/>
      <c r="GEX14" s="1954"/>
      <c r="GEY14" s="1954"/>
      <c r="GEZ14" s="1954"/>
      <c r="GFA14" s="1954"/>
      <c r="GFB14" s="1954"/>
      <c r="GFC14" s="1954"/>
      <c r="GFD14" s="1954"/>
      <c r="GFE14" s="1954"/>
      <c r="GFF14" s="1954"/>
      <c r="GFG14" s="1954"/>
      <c r="GFH14" s="1954"/>
      <c r="GFI14" s="1954"/>
      <c r="GFJ14" s="1954"/>
      <c r="GFK14" s="1954"/>
      <c r="GFL14" s="1954"/>
      <c r="GFM14" s="1954"/>
      <c r="GFN14" s="1954"/>
      <c r="GFO14" s="1954"/>
      <c r="GFP14" s="1954"/>
      <c r="GFQ14" s="1954"/>
      <c r="GFR14" s="1954"/>
      <c r="GFS14" s="1954"/>
      <c r="GFT14" s="1954"/>
      <c r="GFU14" s="1954"/>
      <c r="GFV14" s="1954"/>
      <c r="GFW14" s="1954"/>
      <c r="GFX14" s="1954"/>
      <c r="GFY14" s="1954"/>
      <c r="GFZ14" s="1954"/>
      <c r="GGA14" s="1954"/>
      <c r="GGB14" s="1954"/>
      <c r="GGC14" s="1954"/>
      <c r="GGD14" s="1954"/>
      <c r="GGE14" s="1954"/>
      <c r="GGF14" s="1954"/>
      <c r="GGG14" s="1954"/>
      <c r="GGH14" s="1954"/>
      <c r="GGI14" s="1954"/>
      <c r="GGJ14" s="1954"/>
      <c r="GGK14" s="1954"/>
      <c r="GGL14" s="1954"/>
      <c r="GGM14" s="1954"/>
      <c r="GGN14" s="1954"/>
      <c r="GGO14" s="1954"/>
      <c r="GGP14" s="1954"/>
      <c r="GGQ14" s="1954"/>
      <c r="GGR14" s="1954"/>
      <c r="GGS14" s="1954"/>
      <c r="GGT14" s="1954"/>
      <c r="GGU14" s="1954"/>
      <c r="GGV14" s="1954"/>
      <c r="GGW14" s="1954"/>
      <c r="GGX14" s="1954"/>
      <c r="GGY14" s="1954"/>
      <c r="GGZ14" s="1954"/>
      <c r="GHA14" s="1954"/>
      <c r="GHB14" s="1954"/>
      <c r="GHC14" s="1954"/>
      <c r="GHD14" s="1954"/>
      <c r="GHE14" s="1954"/>
      <c r="GHF14" s="1954"/>
      <c r="GHG14" s="1954"/>
      <c r="GHH14" s="1954"/>
      <c r="GHI14" s="1954"/>
      <c r="GHJ14" s="1954"/>
      <c r="GHK14" s="1954"/>
      <c r="GHL14" s="1954"/>
      <c r="GHM14" s="1954"/>
      <c r="GHN14" s="1954"/>
      <c r="GHO14" s="1954"/>
      <c r="GHP14" s="1954"/>
      <c r="GHQ14" s="1954"/>
      <c r="GHR14" s="1954"/>
      <c r="GHS14" s="1954"/>
      <c r="GHT14" s="1954"/>
      <c r="GHU14" s="1954"/>
      <c r="GHV14" s="1954"/>
      <c r="GHW14" s="1954"/>
      <c r="GHX14" s="1954"/>
      <c r="GHY14" s="1954"/>
      <c r="GHZ14" s="1954"/>
      <c r="GIA14" s="1954"/>
      <c r="GIB14" s="1954"/>
      <c r="GIC14" s="1954"/>
      <c r="GID14" s="1954"/>
      <c r="GIE14" s="1954"/>
      <c r="GIF14" s="1954"/>
      <c r="GIG14" s="1954"/>
      <c r="GIH14" s="1954"/>
      <c r="GII14" s="1954"/>
      <c r="GIJ14" s="1954"/>
      <c r="GIK14" s="1954"/>
      <c r="GIL14" s="1954"/>
      <c r="GIM14" s="1954"/>
      <c r="GIN14" s="1954"/>
      <c r="GIO14" s="1954"/>
      <c r="GIP14" s="1954"/>
      <c r="GIQ14" s="1954"/>
      <c r="GIR14" s="1954"/>
      <c r="GIS14" s="1954"/>
      <c r="GIT14" s="1954"/>
      <c r="GIU14" s="1954"/>
      <c r="GIV14" s="1954"/>
      <c r="GIW14" s="1954"/>
      <c r="GIX14" s="1954"/>
      <c r="GIY14" s="1954"/>
      <c r="GIZ14" s="1954"/>
      <c r="GJA14" s="1954"/>
      <c r="GJB14" s="1954"/>
      <c r="GJC14" s="1954"/>
      <c r="GJD14" s="1954"/>
      <c r="GJE14" s="1954"/>
      <c r="GJF14" s="1954"/>
      <c r="GJG14" s="1954"/>
      <c r="GJH14" s="1954"/>
      <c r="GJI14" s="1954"/>
      <c r="GJJ14" s="1954"/>
      <c r="GJK14" s="1954"/>
      <c r="GJL14" s="1954"/>
      <c r="GJM14" s="1954"/>
      <c r="GJN14" s="1954"/>
      <c r="GJO14" s="1954"/>
      <c r="GJP14" s="1954"/>
      <c r="GJQ14" s="1954"/>
      <c r="GJR14" s="1954"/>
      <c r="GJS14" s="1954"/>
      <c r="GJT14" s="1954"/>
      <c r="GJU14" s="1954"/>
      <c r="GJV14" s="1954"/>
      <c r="GJW14" s="1954"/>
      <c r="GJX14" s="1954"/>
      <c r="GJY14" s="1954"/>
      <c r="GJZ14" s="1954"/>
      <c r="GKA14" s="1954"/>
      <c r="GKB14" s="1954"/>
      <c r="GKC14" s="1954"/>
      <c r="GKD14" s="1954"/>
      <c r="GKE14" s="1954"/>
      <c r="GKF14" s="1954"/>
      <c r="GKG14" s="1954"/>
      <c r="GKH14" s="1954"/>
      <c r="GKI14" s="1954"/>
      <c r="GKJ14" s="1954"/>
      <c r="GKK14" s="1954"/>
      <c r="GKL14" s="1954"/>
      <c r="GKM14" s="1954"/>
      <c r="GKN14" s="1954"/>
      <c r="GKO14" s="1954"/>
      <c r="GKP14" s="1954"/>
      <c r="GKQ14" s="1954"/>
      <c r="GKR14" s="1954"/>
      <c r="GKS14" s="1954"/>
      <c r="GKT14" s="1954"/>
      <c r="GKU14" s="1954"/>
      <c r="GKV14" s="1954"/>
      <c r="GKW14" s="1954"/>
      <c r="GKX14" s="1954"/>
      <c r="GKY14" s="1954"/>
      <c r="GKZ14" s="1954"/>
      <c r="GLA14" s="1954"/>
      <c r="GLB14" s="1954"/>
      <c r="GLC14" s="1954"/>
      <c r="GLD14" s="1954"/>
      <c r="GLE14" s="1954"/>
      <c r="GLF14" s="1954"/>
      <c r="GLG14" s="1954"/>
      <c r="GLH14" s="1954"/>
      <c r="GLI14" s="1954"/>
      <c r="GLJ14" s="1954"/>
      <c r="GLK14" s="1954"/>
      <c r="GLL14" s="1954"/>
      <c r="GLM14" s="1954"/>
      <c r="GLN14" s="1954"/>
      <c r="GLO14" s="1954"/>
      <c r="GLP14" s="1954"/>
      <c r="GLQ14" s="1954"/>
      <c r="GLR14" s="1954"/>
      <c r="GLS14" s="1954"/>
      <c r="GLT14" s="1954"/>
      <c r="GLU14" s="1954"/>
      <c r="GLV14" s="1954"/>
      <c r="GLW14" s="1954"/>
      <c r="GLX14" s="1954"/>
      <c r="GLY14" s="1954"/>
      <c r="GLZ14" s="1954"/>
      <c r="GMA14" s="1954"/>
      <c r="GMB14" s="1954"/>
      <c r="GMC14" s="1954"/>
      <c r="GMD14" s="1954"/>
      <c r="GME14" s="1954"/>
      <c r="GMF14" s="1954"/>
      <c r="GMG14" s="1954"/>
      <c r="GMH14" s="1954"/>
      <c r="GMI14" s="1954"/>
      <c r="GMJ14" s="1954"/>
      <c r="GMK14" s="1954"/>
      <c r="GML14" s="1954"/>
      <c r="GMM14" s="1954"/>
      <c r="GMN14" s="1954"/>
      <c r="GMO14" s="1954"/>
      <c r="GMP14" s="1954"/>
      <c r="GMQ14" s="1954"/>
      <c r="GMR14" s="1954"/>
      <c r="GMS14" s="1954"/>
      <c r="GMT14" s="1954"/>
      <c r="GMU14" s="1954"/>
      <c r="GMV14" s="1954"/>
      <c r="GMW14" s="1954"/>
      <c r="GMX14" s="1954"/>
      <c r="GMY14" s="1954"/>
      <c r="GMZ14" s="1954"/>
      <c r="GNA14" s="1954"/>
      <c r="GNB14" s="1954"/>
      <c r="GNC14" s="1954"/>
      <c r="GND14" s="1954"/>
      <c r="GNE14" s="1954"/>
      <c r="GNF14" s="1954"/>
      <c r="GNG14" s="1954"/>
      <c r="GNH14" s="1954"/>
      <c r="GNI14" s="1954"/>
      <c r="GNJ14" s="1954"/>
      <c r="GNK14" s="1954"/>
      <c r="GNL14" s="1954"/>
      <c r="GNM14" s="1954"/>
      <c r="GNN14" s="1954"/>
      <c r="GNO14" s="1954"/>
      <c r="GNP14" s="1954"/>
      <c r="GNQ14" s="1954"/>
      <c r="GNR14" s="1954"/>
      <c r="GNS14" s="1954"/>
      <c r="GNT14" s="1954"/>
      <c r="GNU14" s="1954"/>
      <c r="GNV14" s="1954"/>
      <c r="GNW14" s="1954"/>
      <c r="GNX14" s="1954"/>
      <c r="GNY14" s="1954"/>
      <c r="GNZ14" s="1954"/>
      <c r="GOA14" s="1954"/>
      <c r="GOB14" s="1954"/>
      <c r="GOC14" s="1954"/>
      <c r="GOD14" s="1954"/>
      <c r="GOE14" s="1954"/>
      <c r="GOF14" s="1954"/>
      <c r="GOG14" s="1954"/>
      <c r="GOH14" s="1954"/>
      <c r="GOI14" s="1954"/>
      <c r="GOJ14" s="1954"/>
      <c r="GOK14" s="1954"/>
      <c r="GOL14" s="1954"/>
      <c r="GOM14" s="1954"/>
      <c r="GON14" s="1954"/>
      <c r="GOO14" s="1954"/>
      <c r="GOP14" s="1954"/>
      <c r="GOQ14" s="1954"/>
      <c r="GOR14" s="1954"/>
      <c r="GOS14" s="1954"/>
      <c r="GOT14" s="1954"/>
      <c r="GOU14" s="1954"/>
      <c r="GOV14" s="1954"/>
      <c r="GOW14" s="1954"/>
      <c r="GOX14" s="1954"/>
      <c r="GOY14" s="1954"/>
      <c r="GOZ14" s="1954"/>
      <c r="GPA14" s="1954"/>
      <c r="GPB14" s="1954"/>
      <c r="GPC14" s="1954"/>
      <c r="GPD14" s="1954"/>
      <c r="GPE14" s="1954"/>
      <c r="GPF14" s="1954"/>
      <c r="GPG14" s="1954"/>
      <c r="GPH14" s="1954"/>
      <c r="GPI14" s="1954"/>
      <c r="GPJ14" s="1954"/>
      <c r="GPK14" s="1954"/>
      <c r="GPL14" s="1954"/>
      <c r="GPM14" s="1954"/>
      <c r="GPN14" s="1954"/>
      <c r="GPO14" s="1954"/>
      <c r="GPP14" s="1954"/>
      <c r="GPQ14" s="1954"/>
      <c r="GPR14" s="1954"/>
      <c r="GPS14" s="1954"/>
      <c r="GPT14" s="1954"/>
      <c r="GPU14" s="1954"/>
      <c r="GPV14" s="1954"/>
      <c r="GPW14" s="1954"/>
      <c r="GPX14" s="1954"/>
      <c r="GPY14" s="1954"/>
      <c r="GPZ14" s="1954"/>
      <c r="GQA14" s="1954"/>
      <c r="GQB14" s="1954"/>
      <c r="GQC14" s="1954"/>
      <c r="GQD14" s="1954"/>
      <c r="GQE14" s="1954"/>
      <c r="GQF14" s="1954"/>
      <c r="GQG14" s="1954"/>
      <c r="GQH14" s="1954"/>
      <c r="GQI14" s="1954"/>
      <c r="GQJ14" s="1954"/>
      <c r="GQK14" s="1954"/>
      <c r="GQL14" s="1954"/>
      <c r="GQM14" s="1954"/>
      <c r="GQN14" s="1954"/>
      <c r="GQO14" s="1954"/>
      <c r="GQP14" s="1954"/>
      <c r="GQQ14" s="1954"/>
      <c r="GQR14" s="1954"/>
      <c r="GQS14" s="1954"/>
      <c r="GQT14" s="1954"/>
      <c r="GQU14" s="1954"/>
      <c r="GQV14" s="1954"/>
      <c r="GQW14" s="1954"/>
      <c r="GQX14" s="1954"/>
      <c r="GQY14" s="1954"/>
      <c r="GQZ14" s="1954"/>
      <c r="GRA14" s="1954"/>
      <c r="GRB14" s="1954"/>
      <c r="GRC14" s="1954"/>
      <c r="GRD14" s="1954"/>
      <c r="GRE14" s="1954"/>
      <c r="GRF14" s="1954"/>
      <c r="GRG14" s="1954"/>
      <c r="GRH14" s="1954"/>
      <c r="GRI14" s="1954"/>
      <c r="GRJ14" s="1954"/>
      <c r="GRK14" s="1954"/>
      <c r="GRL14" s="1954"/>
      <c r="GRM14" s="1954"/>
      <c r="GRN14" s="1954"/>
      <c r="GRO14" s="1954"/>
      <c r="GRP14" s="1954"/>
      <c r="GRQ14" s="1954"/>
      <c r="GRR14" s="1954"/>
      <c r="GRS14" s="1954"/>
      <c r="GRT14" s="1954"/>
      <c r="GRU14" s="1954"/>
      <c r="GRV14" s="1954"/>
      <c r="GRW14" s="1954"/>
      <c r="GRX14" s="1954"/>
      <c r="GRY14" s="1954"/>
      <c r="GRZ14" s="1954"/>
      <c r="GSA14" s="1954"/>
      <c r="GSB14" s="1954"/>
      <c r="GSC14" s="1954"/>
      <c r="GSD14" s="1954"/>
      <c r="GSE14" s="1954"/>
      <c r="GSF14" s="1954"/>
      <c r="GSG14" s="1954"/>
      <c r="GSH14" s="1954"/>
      <c r="GSI14" s="1954"/>
      <c r="GSJ14" s="1954"/>
      <c r="GSK14" s="1954"/>
      <c r="GSL14" s="1954"/>
      <c r="GSM14" s="1954"/>
      <c r="GSN14" s="1954"/>
      <c r="GSO14" s="1954"/>
      <c r="GSP14" s="1954"/>
      <c r="GSQ14" s="1954"/>
      <c r="GSR14" s="1954"/>
      <c r="GSS14" s="1954"/>
      <c r="GST14" s="1954"/>
      <c r="GSU14" s="1954"/>
      <c r="GSV14" s="1954"/>
      <c r="GSW14" s="1954"/>
      <c r="GSX14" s="1954"/>
      <c r="GSY14" s="1954"/>
      <c r="GSZ14" s="1954"/>
      <c r="GTA14" s="1954"/>
      <c r="GTB14" s="1954"/>
      <c r="GTC14" s="1954"/>
      <c r="GTD14" s="1954"/>
      <c r="GTE14" s="1954"/>
      <c r="GTF14" s="1954"/>
      <c r="GTG14" s="1954"/>
      <c r="GTH14" s="1954"/>
      <c r="GTI14" s="1954"/>
      <c r="GTJ14" s="1954"/>
      <c r="GTK14" s="1954"/>
      <c r="GTL14" s="1954"/>
      <c r="GTM14" s="1954"/>
      <c r="GTN14" s="1954"/>
      <c r="GTO14" s="1954"/>
      <c r="GTP14" s="1954"/>
      <c r="GTQ14" s="1954"/>
      <c r="GTR14" s="1954"/>
      <c r="GTS14" s="1954"/>
      <c r="GTT14" s="1954"/>
      <c r="GTU14" s="1954"/>
      <c r="GTV14" s="1954"/>
      <c r="GTW14" s="1954"/>
      <c r="GTX14" s="1954"/>
      <c r="GTY14" s="1954"/>
      <c r="GTZ14" s="1954"/>
      <c r="GUA14" s="1954"/>
      <c r="GUB14" s="1954"/>
      <c r="GUC14" s="1954"/>
      <c r="GUD14" s="1954"/>
      <c r="GUE14" s="1954"/>
      <c r="GUF14" s="1954"/>
      <c r="GUG14" s="1954"/>
      <c r="GUH14" s="1954"/>
      <c r="GUI14" s="1954"/>
      <c r="GUJ14" s="1954"/>
      <c r="GUK14" s="1954"/>
      <c r="GUL14" s="1954"/>
      <c r="GUM14" s="1954"/>
      <c r="GUN14" s="1954"/>
      <c r="GUO14" s="1954"/>
      <c r="GUP14" s="1954"/>
      <c r="GUQ14" s="1954"/>
      <c r="GUR14" s="1954"/>
      <c r="GUS14" s="1954"/>
      <c r="GUT14" s="1954"/>
      <c r="GUU14" s="1954"/>
      <c r="GUV14" s="1954"/>
      <c r="GUW14" s="1954"/>
      <c r="GUX14" s="1954"/>
      <c r="GUY14" s="1954"/>
      <c r="GUZ14" s="1954"/>
      <c r="GVA14" s="1954"/>
      <c r="GVB14" s="1954"/>
      <c r="GVC14" s="1954"/>
      <c r="GVD14" s="1954"/>
      <c r="GVE14" s="1954"/>
      <c r="GVF14" s="1954"/>
      <c r="GVG14" s="1954"/>
      <c r="GVH14" s="1954"/>
      <c r="GVI14" s="1954"/>
      <c r="GVJ14" s="1954"/>
      <c r="GVK14" s="1954"/>
      <c r="GVL14" s="1954"/>
      <c r="GVM14" s="1954"/>
      <c r="GVN14" s="1954"/>
      <c r="GVO14" s="1954"/>
      <c r="GVP14" s="1954"/>
      <c r="GVQ14" s="1954"/>
      <c r="GVR14" s="1954"/>
      <c r="GVS14" s="1954"/>
      <c r="GVT14" s="1954"/>
      <c r="GVU14" s="1954"/>
      <c r="GVV14" s="1954"/>
      <c r="GVW14" s="1954"/>
      <c r="GVX14" s="1954"/>
      <c r="GVY14" s="1954"/>
      <c r="GVZ14" s="1954"/>
      <c r="GWA14" s="1954"/>
      <c r="GWB14" s="1954"/>
      <c r="GWC14" s="1954"/>
      <c r="GWD14" s="1954"/>
      <c r="GWE14" s="1954"/>
      <c r="GWF14" s="1954"/>
      <c r="GWG14" s="1954"/>
      <c r="GWH14" s="1954"/>
      <c r="GWI14" s="1954"/>
      <c r="GWJ14" s="1954"/>
      <c r="GWK14" s="1954"/>
      <c r="GWL14" s="1954"/>
      <c r="GWM14" s="1954"/>
      <c r="GWN14" s="1954"/>
      <c r="GWO14" s="1954"/>
      <c r="GWP14" s="1954"/>
      <c r="GWQ14" s="1954"/>
      <c r="GWR14" s="1954"/>
      <c r="GWS14" s="1954"/>
      <c r="GWT14" s="1954"/>
      <c r="GWU14" s="1954"/>
      <c r="GWV14" s="1954"/>
      <c r="GWW14" s="1954"/>
      <c r="GWX14" s="1954"/>
      <c r="GWY14" s="1954"/>
      <c r="GWZ14" s="1954"/>
      <c r="GXA14" s="1954"/>
      <c r="GXB14" s="1954"/>
      <c r="GXC14" s="1954"/>
      <c r="GXD14" s="1954"/>
      <c r="GXE14" s="1954"/>
      <c r="GXF14" s="1954"/>
      <c r="GXG14" s="1954"/>
      <c r="GXH14" s="1954"/>
      <c r="GXI14" s="1954"/>
      <c r="GXJ14" s="1954"/>
      <c r="GXK14" s="1954"/>
      <c r="GXL14" s="1954"/>
      <c r="GXM14" s="1954"/>
      <c r="GXN14" s="1954"/>
      <c r="GXO14" s="1954"/>
      <c r="GXP14" s="1954"/>
      <c r="GXQ14" s="1954"/>
      <c r="GXR14" s="1954"/>
      <c r="GXS14" s="1954"/>
      <c r="GXT14" s="1954"/>
      <c r="GXU14" s="1954"/>
      <c r="GXV14" s="1954"/>
      <c r="GXW14" s="1954"/>
      <c r="GXX14" s="1954"/>
      <c r="GXY14" s="1954"/>
      <c r="GXZ14" s="1954"/>
      <c r="GYA14" s="1954"/>
      <c r="GYB14" s="1954"/>
      <c r="GYC14" s="1954"/>
      <c r="GYD14" s="1954"/>
      <c r="GYE14" s="1954"/>
      <c r="GYF14" s="1954"/>
      <c r="GYG14" s="1954"/>
      <c r="GYH14" s="1954"/>
      <c r="GYI14" s="1954"/>
      <c r="GYJ14" s="1954"/>
      <c r="GYK14" s="1954"/>
      <c r="GYL14" s="1954"/>
      <c r="GYM14" s="1954"/>
      <c r="GYN14" s="1954"/>
      <c r="GYO14" s="1954"/>
      <c r="GYP14" s="1954"/>
      <c r="GYQ14" s="1954"/>
      <c r="GYR14" s="1954"/>
      <c r="GYS14" s="1954"/>
      <c r="GYT14" s="1954"/>
      <c r="GYU14" s="1954"/>
      <c r="GYV14" s="1954"/>
      <c r="GYW14" s="1954"/>
      <c r="GYX14" s="1954"/>
      <c r="GYY14" s="1954"/>
      <c r="GYZ14" s="1954"/>
      <c r="GZA14" s="1954"/>
      <c r="GZB14" s="1954"/>
      <c r="GZC14" s="1954"/>
      <c r="GZD14" s="1954"/>
      <c r="GZE14" s="1954"/>
      <c r="GZF14" s="1954"/>
      <c r="GZG14" s="1954"/>
      <c r="GZH14" s="1954"/>
      <c r="GZI14" s="1954"/>
      <c r="GZJ14" s="1954"/>
      <c r="GZK14" s="1954"/>
      <c r="GZL14" s="1954"/>
      <c r="GZM14" s="1954"/>
      <c r="GZN14" s="1954"/>
      <c r="GZO14" s="1954"/>
      <c r="GZP14" s="1954"/>
      <c r="GZQ14" s="1954"/>
      <c r="GZR14" s="1954"/>
      <c r="GZS14" s="1954"/>
      <c r="GZT14" s="1954"/>
      <c r="GZU14" s="1954"/>
      <c r="GZV14" s="1954"/>
      <c r="GZW14" s="1954"/>
      <c r="GZX14" s="1954"/>
      <c r="GZY14" s="1954"/>
      <c r="GZZ14" s="1954"/>
      <c r="HAA14" s="1954"/>
      <c r="HAB14" s="1954"/>
      <c r="HAC14" s="1954"/>
      <c r="HAD14" s="1954"/>
      <c r="HAE14" s="1954"/>
      <c r="HAF14" s="1954"/>
      <c r="HAG14" s="1954"/>
      <c r="HAH14" s="1954"/>
      <c r="HAI14" s="1954"/>
      <c r="HAJ14" s="1954"/>
      <c r="HAK14" s="1954"/>
      <c r="HAL14" s="1954"/>
      <c r="HAM14" s="1954"/>
      <c r="HAN14" s="1954"/>
      <c r="HAO14" s="1954"/>
      <c r="HAP14" s="1954"/>
      <c r="HAQ14" s="1954"/>
      <c r="HAR14" s="1954"/>
      <c r="HAS14" s="1954"/>
      <c r="HAT14" s="1954"/>
      <c r="HAU14" s="1954"/>
      <c r="HAV14" s="1954"/>
      <c r="HAW14" s="1954"/>
      <c r="HAX14" s="1954"/>
      <c r="HAY14" s="1954"/>
      <c r="HAZ14" s="1954"/>
      <c r="HBA14" s="1954"/>
      <c r="HBB14" s="1954"/>
      <c r="HBC14" s="1954"/>
      <c r="HBD14" s="1954"/>
      <c r="HBE14" s="1954"/>
      <c r="HBF14" s="1954"/>
      <c r="HBG14" s="1954"/>
      <c r="HBH14" s="1954"/>
      <c r="HBI14" s="1954"/>
      <c r="HBJ14" s="1954"/>
      <c r="HBK14" s="1954"/>
      <c r="HBL14" s="1954"/>
      <c r="HBM14" s="1954"/>
      <c r="HBN14" s="1954"/>
      <c r="HBO14" s="1954"/>
      <c r="HBP14" s="1954"/>
      <c r="HBQ14" s="1954"/>
      <c r="HBR14" s="1954"/>
      <c r="HBS14" s="1954"/>
      <c r="HBT14" s="1954"/>
      <c r="HBU14" s="1954"/>
      <c r="HBV14" s="1954"/>
      <c r="HBW14" s="1954"/>
      <c r="HBX14" s="1954"/>
      <c r="HBY14" s="1954"/>
      <c r="HBZ14" s="1954"/>
      <c r="HCA14" s="1954"/>
      <c r="HCB14" s="1954"/>
      <c r="HCC14" s="1954"/>
      <c r="HCD14" s="1954"/>
      <c r="HCE14" s="1954"/>
      <c r="HCF14" s="1954"/>
      <c r="HCG14" s="1954"/>
      <c r="HCH14" s="1954"/>
      <c r="HCI14" s="1954"/>
      <c r="HCJ14" s="1954"/>
      <c r="HCK14" s="1954"/>
      <c r="HCL14" s="1954"/>
      <c r="HCM14" s="1954"/>
      <c r="HCN14" s="1954"/>
      <c r="HCO14" s="1954"/>
      <c r="HCP14" s="1954"/>
      <c r="HCQ14" s="1954"/>
      <c r="HCR14" s="1954"/>
      <c r="HCS14" s="1954"/>
      <c r="HCT14" s="1954"/>
      <c r="HCU14" s="1954"/>
      <c r="HCV14" s="1954"/>
      <c r="HCW14" s="1954"/>
      <c r="HCX14" s="1954"/>
      <c r="HCY14" s="1954"/>
      <c r="HCZ14" s="1954"/>
      <c r="HDA14" s="1954"/>
      <c r="HDB14" s="1954"/>
      <c r="HDC14" s="1954"/>
      <c r="HDD14" s="1954"/>
      <c r="HDE14" s="1954"/>
      <c r="HDF14" s="1954"/>
      <c r="HDG14" s="1954"/>
      <c r="HDH14" s="1954"/>
      <c r="HDI14" s="1954"/>
      <c r="HDJ14" s="1954"/>
      <c r="HDK14" s="1954"/>
      <c r="HDL14" s="1954"/>
      <c r="HDM14" s="1954"/>
      <c r="HDN14" s="1954"/>
      <c r="HDO14" s="1954"/>
      <c r="HDP14" s="1954"/>
      <c r="HDQ14" s="1954"/>
      <c r="HDR14" s="1954"/>
      <c r="HDS14" s="1954"/>
      <c r="HDT14" s="1954"/>
      <c r="HDU14" s="1954"/>
      <c r="HDV14" s="1954"/>
      <c r="HDW14" s="1954"/>
      <c r="HDX14" s="1954"/>
      <c r="HDY14" s="1954"/>
      <c r="HDZ14" s="1954"/>
      <c r="HEA14" s="1954"/>
      <c r="HEB14" s="1954"/>
      <c r="HEC14" s="1954"/>
      <c r="HED14" s="1954"/>
      <c r="HEE14" s="1954"/>
      <c r="HEF14" s="1954"/>
      <c r="HEG14" s="1954"/>
      <c r="HEH14" s="1954"/>
      <c r="HEI14" s="1954"/>
      <c r="HEJ14" s="1954"/>
      <c r="HEK14" s="1954"/>
      <c r="HEL14" s="1954"/>
      <c r="HEM14" s="1954"/>
      <c r="HEN14" s="1954"/>
      <c r="HEO14" s="1954"/>
      <c r="HEP14" s="1954"/>
      <c r="HEQ14" s="1954"/>
      <c r="HER14" s="1954"/>
      <c r="HES14" s="1954"/>
      <c r="HET14" s="1954"/>
      <c r="HEU14" s="1954"/>
      <c r="HEV14" s="1954"/>
      <c r="HEW14" s="1954"/>
      <c r="HEX14" s="1954"/>
      <c r="HEY14" s="1954"/>
      <c r="HEZ14" s="1954"/>
      <c r="HFA14" s="1954"/>
      <c r="HFB14" s="1954"/>
      <c r="HFC14" s="1954"/>
      <c r="HFD14" s="1954"/>
      <c r="HFE14" s="1954"/>
      <c r="HFF14" s="1954"/>
      <c r="HFG14" s="1954"/>
      <c r="HFH14" s="1954"/>
      <c r="HFI14" s="1954"/>
      <c r="HFJ14" s="1954"/>
      <c r="HFK14" s="1954"/>
      <c r="HFL14" s="1954"/>
      <c r="HFM14" s="1954"/>
      <c r="HFN14" s="1954"/>
      <c r="HFO14" s="1954"/>
      <c r="HFP14" s="1954"/>
      <c r="HFQ14" s="1954"/>
      <c r="HFR14" s="1954"/>
      <c r="HFS14" s="1954"/>
      <c r="HFT14" s="1954"/>
      <c r="HFU14" s="1954"/>
      <c r="HFV14" s="1954"/>
      <c r="HFW14" s="1954"/>
      <c r="HFX14" s="1954"/>
      <c r="HFY14" s="1954"/>
      <c r="HFZ14" s="1954"/>
      <c r="HGA14" s="1954"/>
      <c r="HGB14" s="1954"/>
      <c r="HGC14" s="1954"/>
      <c r="HGD14" s="1954"/>
      <c r="HGE14" s="1954"/>
      <c r="HGF14" s="1954"/>
      <c r="HGG14" s="1954"/>
      <c r="HGH14" s="1954"/>
      <c r="HGI14" s="1954"/>
      <c r="HGJ14" s="1954"/>
      <c r="HGK14" s="1954"/>
      <c r="HGL14" s="1954"/>
      <c r="HGM14" s="1954"/>
      <c r="HGN14" s="1954"/>
      <c r="HGO14" s="1954"/>
      <c r="HGP14" s="1954"/>
      <c r="HGQ14" s="1954"/>
      <c r="HGR14" s="1954"/>
      <c r="HGS14" s="1954"/>
      <c r="HGT14" s="1954"/>
      <c r="HGU14" s="1954"/>
      <c r="HGV14" s="1954"/>
      <c r="HGW14" s="1954"/>
      <c r="HGX14" s="1954"/>
      <c r="HGY14" s="1954"/>
      <c r="HGZ14" s="1954"/>
      <c r="HHA14" s="1954"/>
      <c r="HHB14" s="1954"/>
      <c r="HHC14" s="1954"/>
      <c r="HHD14" s="1954"/>
      <c r="HHE14" s="1954"/>
      <c r="HHF14" s="1954"/>
      <c r="HHG14" s="1954"/>
      <c r="HHH14" s="1954"/>
      <c r="HHI14" s="1954"/>
      <c r="HHJ14" s="1954"/>
      <c r="HHK14" s="1954"/>
      <c r="HHL14" s="1954"/>
      <c r="HHM14" s="1954"/>
      <c r="HHN14" s="1954"/>
      <c r="HHO14" s="1954"/>
      <c r="HHP14" s="1954"/>
      <c r="HHQ14" s="1954"/>
      <c r="HHR14" s="1954"/>
      <c r="HHS14" s="1954"/>
      <c r="HHT14" s="1954"/>
      <c r="HHU14" s="1954"/>
      <c r="HHV14" s="1954"/>
      <c r="HHW14" s="1954"/>
      <c r="HHX14" s="1954"/>
      <c r="HHY14" s="1954"/>
      <c r="HHZ14" s="1954"/>
      <c r="HIA14" s="1954"/>
      <c r="HIB14" s="1954"/>
      <c r="HIC14" s="1954"/>
      <c r="HID14" s="1954"/>
      <c r="HIE14" s="1954"/>
      <c r="HIF14" s="1954"/>
      <c r="HIG14" s="1954"/>
      <c r="HIH14" s="1954"/>
      <c r="HII14" s="1954"/>
      <c r="HIJ14" s="1954"/>
      <c r="HIK14" s="1954"/>
      <c r="HIL14" s="1954"/>
      <c r="HIM14" s="1954"/>
      <c r="HIN14" s="1954"/>
      <c r="HIO14" s="1954"/>
      <c r="HIP14" s="1954"/>
      <c r="HIQ14" s="1954"/>
      <c r="HIR14" s="1954"/>
      <c r="HIS14" s="1954"/>
      <c r="HIT14" s="1954"/>
      <c r="HIU14" s="1954"/>
      <c r="HIV14" s="1954"/>
      <c r="HIW14" s="1954"/>
      <c r="HIX14" s="1954"/>
      <c r="HIY14" s="1954"/>
      <c r="HIZ14" s="1954"/>
      <c r="HJA14" s="1954"/>
      <c r="HJB14" s="1954"/>
      <c r="HJC14" s="1954"/>
      <c r="HJD14" s="1954"/>
      <c r="HJE14" s="1954"/>
      <c r="HJF14" s="1954"/>
      <c r="HJG14" s="1954"/>
      <c r="HJH14" s="1954"/>
      <c r="HJI14" s="1954"/>
      <c r="HJJ14" s="1954"/>
      <c r="HJK14" s="1954"/>
      <c r="HJL14" s="1954"/>
      <c r="HJM14" s="1954"/>
      <c r="HJN14" s="1954"/>
      <c r="HJO14" s="1954"/>
      <c r="HJP14" s="1954"/>
      <c r="HJQ14" s="1954"/>
      <c r="HJR14" s="1954"/>
      <c r="HJS14" s="1954"/>
      <c r="HJT14" s="1954"/>
      <c r="HJU14" s="1954"/>
      <c r="HJV14" s="1954"/>
      <c r="HJW14" s="1954"/>
      <c r="HJX14" s="1954"/>
      <c r="HJY14" s="1954"/>
      <c r="HJZ14" s="1954"/>
      <c r="HKA14" s="1954"/>
      <c r="HKB14" s="1954"/>
      <c r="HKC14" s="1954"/>
      <c r="HKD14" s="1954"/>
      <c r="HKE14" s="1954"/>
      <c r="HKF14" s="1954"/>
      <c r="HKG14" s="1954"/>
      <c r="HKH14" s="1954"/>
      <c r="HKI14" s="1954"/>
      <c r="HKJ14" s="1954"/>
      <c r="HKK14" s="1954"/>
      <c r="HKL14" s="1954"/>
      <c r="HKM14" s="1954"/>
      <c r="HKN14" s="1954"/>
      <c r="HKO14" s="1954"/>
      <c r="HKP14" s="1954"/>
      <c r="HKQ14" s="1954"/>
      <c r="HKR14" s="1954"/>
      <c r="HKS14" s="1954"/>
      <c r="HKT14" s="1954"/>
      <c r="HKU14" s="1954"/>
      <c r="HKV14" s="1954"/>
      <c r="HKW14" s="1954"/>
      <c r="HKX14" s="1954"/>
      <c r="HKY14" s="1954"/>
      <c r="HKZ14" s="1954"/>
      <c r="HLA14" s="1954"/>
      <c r="HLB14" s="1954"/>
      <c r="HLC14" s="1954"/>
      <c r="HLD14" s="1954"/>
      <c r="HLE14" s="1954"/>
      <c r="HLF14" s="1954"/>
      <c r="HLG14" s="1954"/>
      <c r="HLH14" s="1954"/>
      <c r="HLI14" s="1954"/>
      <c r="HLJ14" s="1954"/>
      <c r="HLK14" s="1954"/>
      <c r="HLL14" s="1954"/>
      <c r="HLM14" s="1954"/>
      <c r="HLN14" s="1954"/>
      <c r="HLO14" s="1954"/>
      <c r="HLP14" s="1954"/>
      <c r="HLQ14" s="1954"/>
      <c r="HLR14" s="1954"/>
      <c r="HLS14" s="1954"/>
      <c r="HLT14" s="1954"/>
      <c r="HLU14" s="1954"/>
      <c r="HLV14" s="1954"/>
      <c r="HLW14" s="1954"/>
      <c r="HLX14" s="1954"/>
      <c r="HLY14" s="1954"/>
      <c r="HLZ14" s="1954"/>
      <c r="HMA14" s="1954"/>
      <c r="HMB14" s="1954"/>
      <c r="HMC14" s="1954"/>
      <c r="HMD14" s="1954"/>
      <c r="HME14" s="1954"/>
      <c r="HMF14" s="1954"/>
      <c r="HMG14" s="1954"/>
      <c r="HMH14" s="1954"/>
      <c r="HMI14" s="1954"/>
      <c r="HMJ14" s="1954"/>
      <c r="HMK14" s="1954"/>
      <c r="HML14" s="1954"/>
      <c r="HMM14" s="1954"/>
      <c r="HMN14" s="1954"/>
      <c r="HMO14" s="1954"/>
      <c r="HMP14" s="1954"/>
      <c r="HMQ14" s="1954"/>
      <c r="HMR14" s="1954"/>
      <c r="HMS14" s="1954"/>
      <c r="HMT14" s="1954"/>
      <c r="HMU14" s="1954"/>
      <c r="HMV14" s="1954"/>
      <c r="HMW14" s="1954"/>
      <c r="HMX14" s="1954"/>
      <c r="HMY14" s="1954"/>
      <c r="HMZ14" s="1954"/>
      <c r="HNA14" s="1954"/>
      <c r="HNB14" s="1954"/>
      <c r="HNC14" s="1954"/>
      <c r="HND14" s="1954"/>
      <c r="HNE14" s="1954"/>
      <c r="HNF14" s="1954"/>
      <c r="HNG14" s="1954"/>
      <c r="HNH14" s="1954"/>
      <c r="HNI14" s="1954"/>
      <c r="HNJ14" s="1954"/>
      <c r="HNK14" s="1954"/>
      <c r="HNL14" s="1954"/>
      <c r="HNM14" s="1954"/>
      <c r="HNN14" s="1954"/>
      <c r="HNO14" s="1954"/>
      <c r="HNP14" s="1954"/>
      <c r="HNQ14" s="1954"/>
      <c r="HNR14" s="1954"/>
      <c r="HNS14" s="1954"/>
      <c r="HNT14" s="1954"/>
      <c r="HNU14" s="1954"/>
      <c r="HNV14" s="1954"/>
      <c r="HNW14" s="1954"/>
      <c r="HNX14" s="1954"/>
      <c r="HNY14" s="1954"/>
      <c r="HNZ14" s="1954"/>
      <c r="HOA14" s="1954"/>
      <c r="HOB14" s="1954"/>
      <c r="HOC14" s="1954"/>
      <c r="HOD14" s="1954"/>
      <c r="HOE14" s="1954"/>
      <c r="HOF14" s="1954"/>
      <c r="HOG14" s="1954"/>
      <c r="HOH14" s="1954"/>
      <c r="HOI14" s="1954"/>
      <c r="HOJ14" s="1954"/>
      <c r="HOK14" s="1954"/>
      <c r="HOL14" s="1954"/>
      <c r="HOM14" s="1954"/>
      <c r="HON14" s="1954"/>
      <c r="HOO14" s="1954"/>
      <c r="HOP14" s="1954"/>
      <c r="HOQ14" s="1954"/>
      <c r="HOR14" s="1954"/>
      <c r="HOS14" s="1954"/>
      <c r="HOT14" s="1954"/>
      <c r="HOU14" s="1954"/>
      <c r="HOV14" s="1954"/>
      <c r="HOW14" s="1954"/>
      <c r="HOX14" s="1954"/>
      <c r="HOY14" s="1954"/>
      <c r="HOZ14" s="1954"/>
      <c r="HPA14" s="1954"/>
      <c r="HPB14" s="1954"/>
      <c r="HPC14" s="1954"/>
      <c r="HPD14" s="1954"/>
      <c r="HPE14" s="1954"/>
      <c r="HPF14" s="1954"/>
      <c r="HPG14" s="1954"/>
      <c r="HPH14" s="1954"/>
      <c r="HPI14" s="1954"/>
      <c r="HPJ14" s="1954"/>
      <c r="HPK14" s="1954"/>
      <c r="HPL14" s="1954"/>
      <c r="HPM14" s="1954"/>
      <c r="HPN14" s="1954"/>
      <c r="HPO14" s="1954"/>
      <c r="HPP14" s="1954"/>
      <c r="HPQ14" s="1954"/>
      <c r="HPR14" s="1954"/>
      <c r="HPS14" s="1954"/>
      <c r="HPT14" s="1954"/>
      <c r="HPU14" s="1954"/>
      <c r="HPV14" s="1954"/>
      <c r="HPW14" s="1954"/>
      <c r="HPX14" s="1954"/>
      <c r="HPY14" s="1954"/>
      <c r="HPZ14" s="1954"/>
      <c r="HQA14" s="1954"/>
      <c r="HQB14" s="1954"/>
      <c r="HQC14" s="1954"/>
      <c r="HQD14" s="1954"/>
      <c r="HQE14" s="1954"/>
      <c r="HQF14" s="1954"/>
      <c r="HQG14" s="1954"/>
      <c r="HQH14" s="1954"/>
      <c r="HQI14" s="1954"/>
      <c r="HQJ14" s="1954"/>
      <c r="HQK14" s="1954"/>
      <c r="HQL14" s="1954"/>
      <c r="HQM14" s="1954"/>
      <c r="HQN14" s="1954"/>
      <c r="HQO14" s="1954"/>
      <c r="HQP14" s="1954"/>
      <c r="HQQ14" s="1954"/>
      <c r="HQR14" s="1954"/>
      <c r="HQS14" s="1954"/>
      <c r="HQT14" s="1954"/>
      <c r="HQU14" s="1954"/>
      <c r="HQV14" s="1954"/>
      <c r="HQW14" s="1954"/>
      <c r="HQX14" s="1954"/>
      <c r="HQY14" s="1954"/>
      <c r="HQZ14" s="1954"/>
      <c r="HRA14" s="1954"/>
      <c r="HRB14" s="1954"/>
      <c r="HRC14" s="1954"/>
      <c r="HRD14" s="1954"/>
      <c r="HRE14" s="1954"/>
      <c r="HRF14" s="1954"/>
      <c r="HRG14" s="1954"/>
      <c r="HRH14" s="1954"/>
      <c r="HRI14" s="1954"/>
      <c r="HRJ14" s="1954"/>
      <c r="HRK14" s="1954"/>
      <c r="HRL14" s="1954"/>
      <c r="HRM14" s="1954"/>
      <c r="HRN14" s="1954"/>
      <c r="HRO14" s="1954"/>
      <c r="HRP14" s="1954"/>
      <c r="HRQ14" s="1954"/>
      <c r="HRR14" s="1954"/>
      <c r="HRS14" s="1954"/>
      <c r="HRT14" s="1954"/>
      <c r="HRU14" s="1954"/>
      <c r="HRV14" s="1954"/>
      <c r="HRW14" s="1954"/>
      <c r="HRX14" s="1954"/>
      <c r="HRY14" s="1954"/>
      <c r="HRZ14" s="1954"/>
      <c r="HSA14" s="1954"/>
      <c r="HSB14" s="1954"/>
      <c r="HSC14" s="1954"/>
      <c r="HSD14" s="1954"/>
      <c r="HSE14" s="1954"/>
      <c r="HSF14" s="1954"/>
      <c r="HSG14" s="1954"/>
      <c r="HSH14" s="1954"/>
      <c r="HSI14" s="1954"/>
      <c r="HSJ14" s="1954"/>
      <c r="HSK14" s="1954"/>
      <c r="HSL14" s="1954"/>
      <c r="HSM14" s="1954"/>
      <c r="HSN14" s="1954"/>
      <c r="HSO14" s="1954"/>
      <c r="HSP14" s="1954"/>
      <c r="HSQ14" s="1954"/>
      <c r="HSR14" s="1954"/>
      <c r="HSS14" s="1954"/>
      <c r="HST14" s="1954"/>
      <c r="HSU14" s="1954"/>
      <c r="HSV14" s="1954"/>
      <c r="HSW14" s="1954"/>
      <c r="HSX14" s="1954"/>
      <c r="HSY14" s="1954"/>
      <c r="HSZ14" s="1954"/>
      <c r="HTA14" s="1954"/>
      <c r="HTB14" s="1954"/>
      <c r="HTC14" s="1954"/>
      <c r="HTD14" s="1954"/>
      <c r="HTE14" s="1954"/>
      <c r="HTF14" s="1954"/>
      <c r="HTG14" s="1954"/>
      <c r="HTH14" s="1954"/>
      <c r="HTI14" s="1954"/>
      <c r="HTJ14" s="1954"/>
      <c r="HTK14" s="1954"/>
      <c r="HTL14" s="1954"/>
      <c r="HTM14" s="1954"/>
      <c r="HTN14" s="1954"/>
      <c r="HTO14" s="1954"/>
      <c r="HTP14" s="1954"/>
      <c r="HTQ14" s="1954"/>
      <c r="HTR14" s="1954"/>
      <c r="HTS14" s="1954"/>
      <c r="HTT14" s="1954"/>
      <c r="HTU14" s="1954"/>
      <c r="HTV14" s="1954"/>
      <c r="HTW14" s="1954"/>
      <c r="HTX14" s="1954"/>
      <c r="HTY14" s="1954"/>
      <c r="HTZ14" s="1954"/>
      <c r="HUA14" s="1954"/>
      <c r="HUB14" s="1954"/>
      <c r="HUC14" s="1954"/>
      <c r="HUD14" s="1954"/>
      <c r="HUE14" s="1954"/>
      <c r="HUF14" s="1954"/>
      <c r="HUG14" s="1954"/>
      <c r="HUH14" s="1954"/>
      <c r="HUI14" s="1954"/>
      <c r="HUJ14" s="1954"/>
      <c r="HUK14" s="1954"/>
      <c r="HUL14" s="1954"/>
      <c r="HUM14" s="1954"/>
      <c r="HUN14" s="1954"/>
      <c r="HUO14" s="1954"/>
      <c r="HUP14" s="1954"/>
      <c r="HUQ14" s="1954"/>
      <c r="HUR14" s="1954"/>
      <c r="HUS14" s="1954"/>
      <c r="HUT14" s="1954"/>
      <c r="HUU14" s="1954"/>
      <c r="HUV14" s="1954"/>
      <c r="HUW14" s="1954"/>
      <c r="HUX14" s="1954"/>
      <c r="HUY14" s="1954"/>
      <c r="HUZ14" s="1954"/>
      <c r="HVA14" s="1954"/>
      <c r="HVB14" s="1954"/>
      <c r="HVC14" s="1954"/>
      <c r="HVD14" s="1954"/>
      <c r="HVE14" s="1954"/>
      <c r="HVF14" s="1954"/>
      <c r="HVG14" s="1954"/>
      <c r="HVH14" s="1954"/>
      <c r="HVI14" s="1954"/>
      <c r="HVJ14" s="1954"/>
      <c r="HVK14" s="1954"/>
      <c r="HVL14" s="1954"/>
      <c r="HVM14" s="1954"/>
      <c r="HVN14" s="1954"/>
      <c r="HVO14" s="1954"/>
      <c r="HVP14" s="1954"/>
      <c r="HVQ14" s="1954"/>
      <c r="HVR14" s="1954"/>
      <c r="HVS14" s="1954"/>
      <c r="HVT14" s="1954"/>
      <c r="HVU14" s="1954"/>
      <c r="HVV14" s="1954"/>
      <c r="HVW14" s="1954"/>
      <c r="HVX14" s="1954"/>
      <c r="HVY14" s="1954"/>
      <c r="HVZ14" s="1954"/>
      <c r="HWA14" s="1954"/>
      <c r="HWB14" s="1954"/>
      <c r="HWC14" s="1954"/>
      <c r="HWD14" s="1954"/>
      <c r="HWE14" s="1954"/>
      <c r="HWF14" s="1954"/>
      <c r="HWG14" s="1954"/>
      <c r="HWH14" s="1954"/>
      <c r="HWI14" s="1954"/>
      <c r="HWJ14" s="1954"/>
      <c r="HWK14" s="1954"/>
      <c r="HWL14" s="1954"/>
      <c r="HWM14" s="1954"/>
      <c r="HWN14" s="1954"/>
      <c r="HWO14" s="1954"/>
      <c r="HWP14" s="1954"/>
      <c r="HWQ14" s="1954"/>
      <c r="HWR14" s="1954"/>
      <c r="HWS14" s="1954"/>
      <c r="HWT14" s="1954"/>
      <c r="HWU14" s="1954"/>
      <c r="HWV14" s="1954"/>
      <c r="HWW14" s="1954"/>
      <c r="HWX14" s="1954"/>
      <c r="HWY14" s="1954"/>
      <c r="HWZ14" s="1954"/>
      <c r="HXA14" s="1954"/>
      <c r="HXB14" s="1954"/>
      <c r="HXC14" s="1954"/>
      <c r="HXD14" s="1954"/>
      <c r="HXE14" s="1954"/>
      <c r="HXF14" s="1954"/>
      <c r="HXG14" s="1954"/>
      <c r="HXH14" s="1954"/>
      <c r="HXI14" s="1954"/>
      <c r="HXJ14" s="1954"/>
      <c r="HXK14" s="1954"/>
      <c r="HXL14" s="1954"/>
      <c r="HXM14" s="1954"/>
      <c r="HXN14" s="1954"/>
      <c r="HXO14" s="1954"/>
      <c r="HXP14" s="1954"/>
      <c r="HXQ14" s="1954"/>
      <c r="HXR14" s="1954"/>
      <c r="HXS14" s="1954"/>
      <c r="HXT14" s="1954"/>
      <c r="HXU14" s="1954"/>
      <c r="HXV14" s="1954"/>
      <c r="HXW14" s="1954"/>
      <c r="HXX14" s="1954"/>
      <c r="HXY14" s="1954"/>
      <c r="HXZ14" s="1954"/>
      <c r="HYA14" s="1954"/>
      <c r="HYB14" s="1954"/>
      <c r="HYC14" s="1954"/>
      <c r="HYD14" s="1954"/>
      <c r="HYE14" s="1954"/>
      <c r="HYF14" s="1954"/>
      <c r="HYG14" s="1954"/>
      <c r="HYH14" s="1954"/>
      <c r="HYI14" s="1954"/>
      <c r="HYJ14" s="1954"/>
      <c r="HYK14" s="1954"/>
      <c r="HYL14" s="1954"/>
      <c r="HYM14" s="1954"/>
      <c r="HYN14" s="1954"/>
      <c r="HYO14" s="1954"/>
      <c r="HYP14" s="1954"/>
      <c r="HYQ14" s="1954"/>
      <c r="HYR14" s="1954"/>
      <c r="HYS14" s="1954"/>
      <c r="HYT14" s="1954"/>
      <c r="HYU14" s="1954"/>
      <c r="HYV14" s="1954"/>
      <c r="HYW14" s="1954"/>
      <c r="HYX14" s="1954"/>
      <c r="HYY14" s="1954"/>
      <c r="HYZ14" s="1954"/>
      <c r="HZA14" s="1954"/>
      <c r="HZB14" s="1954"/>
      <c r="HZC14" s="1954"/>
      <c r="HZD14" s="1954"/>
      <c r="HZE14" s="1954"/>
      <c r="HZF14" s="1954"/>
      <c r="HZG14" s="1954"/>
      <c r="HZH14" s="1954"/>
      <c r="HZI14" s="1954"/>
      <c r="HZJ14" s="1954"/>
      <c r="HZK14" s="1954"/>
      <c r="HZL14" s="1954"/>
      <c r="HZM14" s="1954"/>
      <c r="HZN14" s="1954"/>
      <c r="HZO14" s="1954"/>
      <c r="HZP14" s="1954"/>
      <c r="HZQ14" s="1954"/>
      <c r="HZR14" s="1954"/>
      <c r="HZS14" s="1954"/>
      <c r="HZT14" s="1954"/>
      <c r="HZU14" s="1954"/>
      <c r="HZV14" s="1954"/>
      <c r="HZW14" s="1954"/>
      <c r="HZX14" s="1954"/>
      <c r="HZY14" s="1954"/>
      <c r="HZZ14" s="1954"/>
      <c r="IAA14" s="1954"/>
      <c r="IAB14" s="1954"/>
      <c r="IAC14" s="1954"/>
      <c r="IAD14" s="1954"/>
      <c r="IAE14" s="1954"/>
      <c r="IAF14" s="1954"/>
      <c r="IAG14" s="1954"/>
      <c r="IAH14" s="1954"/>
      <c r="IAI14" s="1954"/>
      <c r="IAJ14" s="1954"/>
      <c r="IAK14" s="1954"/>
      <c r="IAL14" s="1954"/>
      <c r="IAM14" s="1954"/>
      <c r="IAN14" s="1954"/>
      <c r="IAO14" s="1954"/>
      <c r="IAP14" s="1954"/>
      <c r="IAQ14" s="1954"/>
      <c r="IAR14" s="1954"/>
      <c r="IAS14" s="1954"/>
      <c r="IAT14" s="1954"/>
      <c r="IAU14" s="1954"/>
      <c r="IAV14" s="1954"/>
      <c r="IAW14" s="1954"/>
      <c r="IAX14" s="1954"/>
      <c r="IAY14" s="1954"/>
      <c r="IAZ14" s="1954"/>
      <c r="IBA14" s="1954"/>
      <c r="IBB14" s="1954"/>
      <c r="IBC14" s="1954"/>
      <c r="IBD14" s="1954"/>
      <c r="IBE14" s="1954"/>
      <c r="IBF14" s="1954"/>
      <c r="IBG14" s="1954"/>
      <c r="IBH14" s="1954"/>
      <c r="IBI14" s="1954"/>
      <c r="IBJ14" s="1954"/>
      <c r="IBK14" s="1954"/>
      <c r="IBL14" s="1954"/>
      <c r="IBM14" s="1954"/>
      <c r="IBN14" s="1954"/>
      <c r="IBO14" s="1954"/>
      <c r="IBP14" s="1954"/>
      <c r="IBQ14" s="1954"/>
      <c r="IBR14" s="1954"/>
      <c r="IBS14" s="1954"/>
      <c r="IBT14" s="1954"/>
      <c r="IBU14" s="1954"/>
      <c r="IBV14" s="1954"/>
      <c r="IBW14" s="1954"/>
      <c r="IBX14" s="1954"/>
      <c r="IBY14" s="1954"/>
      <c r="IBZ14" s="1954"/>
      <c r="ICA14" s="1954"/>
      <c r="ICB14" s="1954"/>
      <c r="ICC14" s="1954"/>
      <c r="ICD14" s="1954"/>
      <c r="ICE14" s="1954"/>
      <c r="ICF14" s="1954"/>
      <c r="ICG14" s="1954"/>
      <c r="ICH14" s="1954"/>
      <c r="ICI14" s="1954"/>
      <c r="ICJ14" s="1954"/>
      <c r="ICK14" s="1954"/>
      <c r="ICL14" s="1954"/>
      <c r="ICM14" s="1954"/>
      <c r="ICN14" s="1954"/>
      <c r="ICO14" s="1954"/>
      <c r="ICP14" s="1954"/>
      <c r="ICQ14" s="1954"/>
      <c r="ICR14" s="1954"/>
      <c r="ICS14" s="1954"/>
      <c r="ICT14" s="1954"/>
      <c r="ICU14" s="1954"/>
      <c r="ICV14" s="1954"/>
      <c r="ICW14" s="1954"/>
      <c r="ICX14" s="1954"/>
      <c r="ICY14" s="1954"/>
      <c r="ICZ14" s="1954"/>
      <c r="IDA14" s="1954"/>
      <c r="IDB14" s="1954"/>
      <c r="IDC14" s="1954"/>
      <c r="IDD14" s="1954"/>
      <c r="IDE14" s="1954"/>
      <c r="IDF14" s="1954"/>
      <c r="IDG14" s="1954"/>
      <c r="IDH14" s="1954"/>
      <c r="IDI14" s="1954"/>
      <c r="IDJ14" s="1954"/>
      <c r="IDK14" s="1954"/>
      <c r="IDL14" s="1954"/>
      <c r="IDM14" s="1954"/>
      <c r="IDN14" s="1954"/>
      <c r="IDO14" s="1954"/>
      <c r="IDP14" s="1954"/>
      <c r="IDQ14" s="1954"/>
      <c r="IDR14" s="1954"/>
      <c r="IDS14" s="1954"/>
      <c r="IDT14" s="1954"/>
      <c r="IDU14" s="1954"/>
      <c r="IDV14" s="1954"/>
      <c r="IDW14" s="1954"/>
      <c r="IDX14" s="1954"/>
      <c r="IDY14" s="1954"/>
      <c r="IDZ14" s="1954"/>
      <c r="IEA14" s="1954"/>
      <c r="IEB14" s="1954"/>
      <c r="IEC14" s="1954"/>
      <c r="IED14" s="1954"/>
      <c r="IEE14" s="1954"/>
      <c r="IEF14" s="1954"/>
      <c r="IEG14" s="1954"/>
      <c r="IEH14" s="1954"/>
      <c r="IEI14" s="1954"/>
      <c r="IEJ14" s="1954"/>
      <c r="IEK14" s="1954"/>
      <c r="IEL14" s="1954"/>
      <c r="IEM14" s="1954"/>
      <c r="IEN14" s="1954"/>
      <c r="IEO14" s="1954"/>
      <c r="IEP14" s="1954"/>
      <c r="IEQ14" s="1954"/>
      <c r="IER14" s="1954"/>
      <c r="IES14" s="1954"/>
      <c r="IET14" s="1954"/>
      <c r="IEU14" s="1954"/>
      <c r="IEV14" s="1954"/>
      <c r="IEW14" s="1954"/>
      <c r="IEX14" s="1954"/>
      <c r="IEY14" s="1954"/>
      <c r="IEZ14" s="1954"/>
      <c r="IFA14" s="1954"/>
      <c r="IFB14" s="1954"/>
      <c r="IFC14" s="1954"/>
      <c r="IFD14" s="1954"/>
      <c r="IFE14" s="1954"/>
      <c r="IFF14" s="1954"/>
      <c r="IFG14" s="1954"/>
      <c r="IFH14" s="1954"/>
      <c r="IFI14" s="1954"/>
      <c r="IFJ14" s="1954"/>
      <c r="IFK14" s="1954"/>
      <c r="IFL14" s="1954"/>
      <c r="IFM14" s="1954"/>
      <c r="IFN14" s="1954"/>
      <c r="IFO14" s="1954"/>
      <c r="IFP14" s="1954"/>
      <c r="IFQ14" s="1954"/>
      <c r="IFR14" s="1954"/>
      <c r="IFS14" s="1954"/>
      <c r="IFT14" s="1954"/>
      <c r="IFU14" s="1954"/>
      <c r="IFV14" s="1954"/>
      <c r="IFW14" s="1954"/>
      <c r="IFX14" s="1954"/>
      <c r="IFY14" s="1954"/>
      <c r="IFZ14" s="1954"/>
      <c r="IGA14" s="1954"/>
      <c r="IGB14" s="1954"/>
      <c r="IGC14" s="1954"/>
      <c r="IGD14" s="1954"/>
      <c r="IGE14" s="1954"/>
      <c r="IGF14" s="1954"/>
      <c r="IGG14" s="1954"/>
      <c r="IGH14" s="1954"/>
      <c r="IGI14" s="1954"/>
      <c r="IGJ14" s="1954"/>
      <c r="IGK14" s="1954"/>
      <c r="IGL14" s="1954"/>
      <c r="IGM14" s="1954"/>
      <c r="IGN14" s="1954"/>
      <c r="IGO14" s="1954"/>
      <c r="IGP14" s="1954"/>
      <c r="IGQ14" s="1954"/>
      <c r="IGR14" s="1954"/>
      <c r="IGS14" s="1954"/>
      <c r="IGT14" s="1954"/>
      <c r="IGU14" s="1954"/>
      <c r="IGV14" s="1954"/>
      <c r="IGW14" s="1954"/>
      <c r="IGX14" s="1954"/>
      <c r="IGY14" s="1954"/>
      <c r="IGZ14" s="1954"/>
      <c r="IHA14" s="1954"/>
      <c r="IHB14" s="1954"/>
      <c r="IHC14" s="1954"/>
      <c r="IHD14" s="1954"/>
      <c r="IHE14" s="1954"/>
      <c r="IHF14" s="1954"/>
      <c r="IHG14" s="1954"/>
      <c r="IHH14" s="1954"/>
      <c r="IHI14" s="1954"/>
      <c r="IHJ14" s="1954"/>
      <c r="IHK14" s="1954"/>
      <c r="IHL14" s="1954"/>
      <c r="IHM14" s="1954"/>
      <c r="IHN14" s="1954"/>
      <c r="IHO14" s="1954"/>
      <c r="IHP14" s="1954"/>
      <c r="IHQ14" s="1954"/>
      <c r="IHR14" s="1954"/>
      <c r="IHS14" s="1954"/>
      <c r="IHT14" s="1954"/>
      <c r="IHU14" s="1954"/>
      <c r="IHV14" s="1954"/>
      <c r="IHW14" s="1954"/>
      <c r="IHX14" s="1954"/>
      <c r="IHY14" s="1954"/>
      <c r="IHZ14" s="1954"/>
      <c r="IIA14" s="1954"/>
      <c r="IIB14" s="1954"/>
      <c r="IIC14" s="1954"/>
      <c r="IID14" s="1954"/>
      <c r="IIE14" s="1954"/>
      <c r="IIF14" s="1954"/>
      <c r="IIG14" s="1954"/>
      <c r="IIH14" s="1954"/>
      <c r="III14" s="1954"/>
      <c r="IIJ14" s="1954"/>
      <c r="IIK14" s="1954"/>
      <c r="IIL14" s="1954"/>
      <c r="IIM14" s="1954"/>
      <c r="IIN14" s="1954"/>
      <c r="IIO14" s="1954"/>
      <c r="IIP14" s="1954"/>
      <c r="IIQ14" s="1954"/>
      <c r="IIR14" s="1954"/>
      <c r="IIS14" s="1954"/>
      <c r="IIT14" s="1954"/>
      <c r="IIU14" s="1954"/>
      <c r="IIV14" s="1954"/>
      <c r="IIW14" s="1954"/>
      <c r="IIX14" s="1954"/>
      <c r="IIY14" s="1954"/>
      <c r="IIZ14" s="1954"/>
      <c r="IJA14" s="1954"/>
      <c r="IJB14" s="1954"/>
      <c r="IJC14" s="1954"/>
      <c r="IJD14" s="1954"/>
      <c r="IJE14" s="1954"/>
      <c r="IJF14" s="1954"/>
      <c r="IJG14" s="1954"/>
      <c r="IJH14" s="1954"/>
      <c r="IJI14" s="1954"/>
      <c r="IJJ14" s="1954"/>
      <c r="IJK14" s="1954"/>
      <c r="IJL14" s="1954"/>
      <c r="IJM14" s="1954"/>
      <c r="IJN14" s="1954"/>
      <c r="IJO14" s="1954"/>
      <c r="IJP14" s="1954"/>
      <c r="IJQ14" s="1954"/>
      <c r="IJR14" s="1954"/>
      <c r="IJS14" s="1954"/>
      <c r="IJT14" s="1954"/>
      <c r="IJU14" s="1954"/>
      <c r="IJV14" s="1954"/>
      <c r="IJW14" s="1954"/>
      <c r="IJX14" s="1954"/>
      <c r="IJY14" s="1954"/>
      <c r="IJZ14" s="1954"/>
      <c r="IKA14" s="1954"/>
      <c r="IKB14" s="1954"/>
      <c r="IKC14" s="1954"/>
      <c r="IKD14" s="1954"/>
      <c r="IKE14" s="1954"/>
      <c r="IKF14" s="1954"/>
      <c r="IKG14" s="1954"/>
      <c r="IKH14" s="1954"/>
      <c r="IKI14" s="1954"/>
      <c r="IKJ14" s="1954"/>
      <c r="IKK14" s="1954"/>
      <c r="IKL14" s="1954"/>
      <c r="IKM14" s="1954"/>
      <c r="IKN14" s="1954"/>
      <c r="IKO14" s="1954"/>
      <c r="IKP14" s="1954"/>
      <c r="IKQ14" s="1954"/>
      <c r="IKR14" s="1954"/>
      <c r="IKS14" s="1954"/>
      <c r="IKT14" s="1954"/>
      <c r="IKU14" s="1954"/>
      <c r="IKV14" s="1954"/>
      <c r="IKW14" s="1954"/>
      <c r="IKX14" s="1954"/>
      <c r="IKY14" s="1954"/>
      <c r="IKZ14" s="1954"/>
      <c r="ILA14" s="1954"/>
      <c r="ILB14" s="1954"/>
      <c r="ILC14" s="1954"/>
      <c r="ILD14" s="1954"/>
      <c r="ILE14" s="1954"/>
      <c r="ILF14" s="1954"/>
      <c r="ILG14" s="1954"/>
      <c r="ILH14" s="1954"/>
      <c r="ILI14" s="1954"/>
      <c r="ILJ14" s="1954"/>
      <c r="ILK14" s="1954"/>
      <c r="ILL14" s="1954"/>
      <c r="ILM14" s="1954"/>
      <c r="ILN14" s="1954"/>
      <c r="ILO14" s="1954"/>
      <c r="ILP14" s="1954"/>
      <c r="ILQ14" s="1954"/>
      <c r="ILR14" s="1954"/>
      <c r="ILS14" s="1954"/>
      <c r="ILT14" s="1954"/>
      <c r="ILU14" s="1954"/>
      <c r="ILV14" s="1954"/>
      <c r="ILW14" s="1954"/>
      <c r="ILX14" s="1954"/>
      <c r="ILY14" s="1954"/>
      <c r="ILZ14" s="1954"/>
      <c r="IMA14" s="1954"/>
      <c r="IMB14" s="1954"/>
      <c r="IMC14" s="1954"/>
      <c r="IMD14" s="1954"/>
      <c r="IME14" s="1954"/>
      <c r="IMF14" s="1954"/>
      <c r="IMG14" s="1954"/>
      <c r="IMH14" s="1954"/>
      <c r="IMI14" s="1954"/>
      <c r="IMJ14" s="1954"/>
      <c r="IMK14" s="1954"/>
      <c r="IML14" s="1954"/>
      <c r="IMM14" s="1954"/>
      <c r="IMN14" s="1954"/>
      <c r="IMO14" s="1954"/>
      <c r="IMP14" s="1954"/>
      <c r="IMQ14" s="1954"/>
      <c r="IMR14" s="1954"/>
      <c r="IMS14" s="1954"/>
      <c r="IMT14" s="1954"/>
      <c r="IMU14" s="1954"/>
      <c r="IMV14" s="1954"/>
      <c r="IMW14" s="1954"/>
      <c r="IMX14" s="1954"/>
      <c r="IMY14" s="1954"/>
      <c r="IMZ14" s="1954"/>
      <c r="INA14" s="1954"/>
      <c r="INB14" s="1954"/>
      <c r="INC14" s="1954"/>
      <c r="IND14" s="1954"/>
      <c r="INE14" s="1954"/>
      <c r="INF14" s="1954"/>
      <c r="ING14" s="1954"/>
      <c r="INH14" s="1954"/>
      <c r="INI14" s="1954"/>
      <c r="INJ14" s="1954"/>
      <c r="INK14" s="1954"/>
      <c r="INL14" s="1954"/>
      <c r="INM14" s="1954"/>
      <c r="INN14" s="1954"/>
      <c r="INO14" s="1954"/>
      <c r="INP14" s="1954"/>
      <c r="INQ14" s="1954"/>
      <c r="INR14" s="1954"/>
      <c r="INS14" s="1954"/>
      <c r="INT14" s="1954"/>
      <c r="INU14" s="1954"/>
      <c r="INV14" s="1954"/>
      <c r="INW14" s="1954"/>
      <c r="INX14" s="1954"/>
      <c r="INY14" s="1954"/>
      <c r="INZ14" s="1954"/>
      <c r="IOA14" s="1954"/>
      <c r="IOB14" s="1954"/>
      <c r="IOC14" s="1954"/>
      <c r="IOD14" s="1954"/>
      <c r="IOE14" s="1954"/>
      <c r="IOF14" s="1954"/>
      <c r="IOG14" s="1954"/>
      <c r="IOH14" s="1954"/>
      <c r="IOI14" s="1954"/>
      <c r="IOJ14" s="1954"/>
      <c r="IOK14" s="1954"/>
      <c r="IOL14" s="1954"/>
      <c r="IOM14" s="1954"/>
      <c r="ION14" s="1954"/>
      <c r="IOO14" s="1954"/>
      <c r="IOP14" s="1954"/>
      <c r="IOQ14" s="1954"/>
      <c r="IOR14" s="1954"/>
      <c r="IOS14" s="1954"/>
      <c r="IOT14" s="1954"/>
      <c r="IOU14" s="1954"/>
      <c r="IOV14" s="1954"/>
      <c r="IOW14" s="1954"/>
      <c r="IOX14" s="1954"/>
      <c r="IOY14" s="1954"/>
      <c r="IOZ14" s="1954"/>
      <c r="IPA14" s="1954"/>
      <c r="IPB14" s="1954"/>
      <c r="IPC14" s="1954"/>
      <c r="IPD14" s="1954"/>
      <c r="IPE14" s="1954"/>
      <c r="IPF14" s="1954"/>
      <c r="IPG14" s="1954"/>
      <c r="IPH14" s="1954"/>
      <c r="IPI14" s="1954"/>
      <c r="IPJ14" s="1954"/>
      <c r="IPK14" s="1954"/>
      <c r="IPL14" s="1954"/>
      <c r="IPM14" s="1954"/>
      <c r="IPN14" s="1954"/>
      <c r="IPO14" s="1954"/>
      <c r="IPP14" s="1954"/>
      <c r="IPQ14" s="1954"/>
      <c r="IPR14" s="1954"/>
      <c r="IPS14" s="1954"/>
      <c r="IPT14" s="1954"/>
      <c r="IPU14" s="1954"/>
      <c r="IPV14" s="1954"/>
      <c r="IPW14" s="1954"/>
      <c r="IPX14" s="1954"/>
      <c r="IPY14" s="1954"/>
      <c r="IPZ14" s="1954"/>
      <c r="IQA14" s="1954"/>
      <c r="IQB14" s="1954"/>
      <c r="IQC14" s="1954"/>
      <c r="IQD14" s="1954"/>
      <c r="IQE14" s="1954"/>
      <c r="IQF14" s="1954"/>
      <c r="IQG14" s="1954"/>
      <c r="IQH14" s="1954"/>
      <c r="IQI14" s="1954"/>
      <c r="IQJ14" s="1954"/>
      <c r="IQK14" s="1954"/>
      <c r="IQL14" s="1954"/>
      <c r="IQM14" s="1954"/>
      <c r="IQN14" s="1954"/>
      <c r="IQO14" s="1954"/>
      <c r="IQP14" s="1954"/>
      <c r="IQQ14" s="1954"/>
      <c r="IQR14" s="1954"/>
      <c r="IQS14" s="1954"/>
      <c r="IQT14" s="1954"/>
      <c r="IQU14" s="1954"/>
      <c r="IQV14" s="1954"/>
      <c r="IQW14" s="1954"/>
      <c r="IQX14" s="1954"/>
      <c r="IQY14" s="1954"/>
      <c r="IQZ14" s="1954"/>
      <c r="IRA14" s="1954"/>
      <c r="IRB14" s="1954"/>
      <c r="IRC14" s="1954"/>
      <c r="IRD14" s="1954"/>
      <c r="IRE14" s="1954"/>
      <c r="IRF14" s="1954"/>
      <c r="IRG14" s="1954"/>
      <c r="IRH14" s="1954"/>
      <c r="IRI14" s="1954"/>
      <c r="IRJ14" s="1954"/>
      <c r="IRK14" s="1954"/>
      <c r="IRL14" s="1954"/>
      <c r="IRM14" s="1954"/>
      <c r="IRN14" s="1954"/>
      <c r="IRO14" s="1954"/>
      <c r="IRP14" s="1954"/>
      <c r="IRQ14" s="1954"/>
      <c r="IRR14" s="1954"/>
      <c r="IRS14" s="1954"/>
      <c r="IRT14" s="1954"/>
      <c r="IRU14" s="1954"/>
      <c r="IRV14" s="1954"/>
      <c r="IRW14" s="1954"/>
      <c r="IRX14" s="1954"/>
      <c r="IRY14" s="1954"/>
      <c r="IRZ14" s="1954"/>
      <c r="ISA14" s="1954"/>
      <c r="ISB14" s="1954"/>
      <c r="ISC14" s="1954"/>
      <c r="ISD14" s="1954"/>
      <c r="ISE14" s="1954"/>
      <c r="ISF14" s="1954"/>
      <c r="ISG14" s="1954"/>
      <c r="ISH14" s="1954"/>
      <c r="ISI14" s="1954"/>
      <c r="ISJ14" s="1954"/>
      <c r="ISK14" s="1954"/>
      <c r="ISL14" s="1954"/>
      <c r="ISM14" s="1954"/>
      <c r="ISN14" s="1954"/>
      <c r="ISO14" s="1954"/>
      <c r="ISP14" s="1954"/>
      <c r="ISQ14" s="1954"/>
      <c r="ISR14" s="1954"/>
      <c r="ISS14" s="1954"/>
      <c r="IST14" s="1954"/>
      <c r="ISU14" s="1954"/>
      <c r="ISV14" s="1954"/>
      <c r="ISW14" s="1954"/>
      <c r="ISX14" s="1954"/>
      <c r="ISY14" s="1954"/>
      <c r="ISZ14" s="1954"/>
      <c r="ITA14" s="1954"/>
      <c r="ITB14" s="1954"/>
      <c r="ITC14" s="1954"/>
      <c r="ITD14" s="1954"/>
      <c r="ITE14" s="1954"/>
      <c r="ITF14" s="1954"/>
      <c r="ITG14" s="1954"/>
      <c r="ITH14" s="1954"/>
      <c r="ITI14" s="1954"/>
      <c r="ITJ14" s="1954"/>
      <c r="ITK14" s="1954"/>
      <c r="ITL14" s="1954"/>
      <c r="ITM14" s="1954"/>
      <c r="ITN14" s="1954"/>
      <c r="ITO14" s="1954"/>
      <c r="ITP14" s="1954"/>
      <c r="ITQ14" s="1954"/>
      <c r="ITR14" s="1954"/>
      <c r="ITS14" s="1954"/>
      <c r="ITT14" s="1954"/>
      <c r="ITU14" s="1954"/>
      <c r="ITV14" s="1954"/>
      <c r="ITW14" s="1954"/>
      <c r="ITX14" s="1954"/>
      <c r="ITY14" s="1954"/>
      <c r="ITZ14" s="1954"/>
      <c r="IUA14" s="1954"/>
      <c r="IUB14" s="1954"/>
      <c r="IUC14" s="1954"/>
      <c r="IUD14" s="1954"/>
      <c r="IUE14" s="1954"/>
      <c r="IUF14" s="1954"/>
      <c r="IUG14" s="1954"/>
      <c r="IUH14" s="1954"/>
      <c r="IUI14" s="1954"/>
      <c r="IUJ14" s="1954"/>
      <c r="IUK14" s="1954"/>
      <c r="IUL14" s="1954"/>
      <c r="IUM14" s="1954"/>
      <c r="IUN14" s="1954"/>
      <c r="IUO14" s="1954"/>
      <c r="IUP14" s="1954"/>
      <c r="IUQ14" s="1954"/>
      <c r="IUR14" s="1954"/>
      <c r="IUS14" s="1954"/>
      <c r="IUT14" s="1954"/>
      <c r="IUU14" s="1954"/>
      <c r="IUV14" s="1954"/>
      <c r="IUW14" s="1954"/>
      <c r="IUX14" s="1954"/>
      <c r="IUY14" s="1954"/>
      <c r="IUZ14" s="1954"/>
      <c r="IVA14" s="1954"/>
      <c r="IVB14" s="1954"/>
      <c r="IVC14" s="1954"/>
      <c r="IVD14" s="1954"/>
      <c r="IVE14" s="1954"/>
      <c r="IVF14" s="1954"/>
      <c r="IVG14" s="1954"/>
      <c r="IVH14" s="1954"/>
      <c r="IVI14" s="1954"/>
      <c r="IVJ14" s="1954"/>
      <c r="IVK14" s="1954"/>
      <c r="IVL14" s="1954"/>
      <c r="IVM14" s="1954"/>
      <c r="IVN14" s="1954"/>
      <c r="IVO14" s="1954"/>
      <c r="IVP14" s="1954"/>
      <c r="IVQ14" s="1954"/>
      <c r="IVR14" s="1954"/>
      <c r="IVS14" s="1954"/>
      <c r="IVT14" s="1954"/>
      <c r="IVU14" s="1954"/>
      <c r="IVV14" s="1954"/>
      <c r="IVW14" s="1954"/>
      <c r="IVX14" s="1954"/>
      <c r="IVY14" s="1954"/>
      <c r="IVZ14" s="1954"/>
      <c r="IWA14" s="1954"/>
      <c r="IWB14" s="1954"/>
      <c r="IWC14" s="1954"/>
      <c r="IWD14" s="1954"/>
      <c r="IWE14" s="1954"/>
      <c r="IWF14" s="1954"/>
      <c r="IWG14" s="1954"/>
      <c r="IWH14" s="1954"/>
      <c r="IWI14" s="1954"/>
      <c r="IWJ14" s="1954"/>
      <c r="IWK14" s="1954"/>
      <c r="IWL14" s="1954"/>
      <c r="IWM14" s="1954"/>
      <c r="IWN14" s="1954"/>
      <c r="IWO14" s="1954"/>
      <c r="IWP14" s="1954"/>
      <c r="IWQ14" s="1954"/>
      <c r="IWR14" s="1954"/>
      <c r="IWS14" s="1954"/>
      <c r="IWT14" s="1954"/>
      <c r="IWU14" s="1954"/>
      <c r="IWV14" s="1954"/>
      <c r="IWW14" s="1954"/>
      <c r="IWX14" s="1954"/>
      <c r="IWY14" s="1954"/>
      <c r="IWZ14" s="1954"/>
      <c r="IXA14" s="1954"/>
      <c r="IXB14" s="1954"/>
      <c r="IXC14" s="1954"/>
      <c r="IXD14" s="1954"/>
      <c r="IXE14" s="1954"/>
      <c r="IXF14" s="1954"/>
      <c r="IXG14" s="1954"/>
      <c r="IXH14" s="1954"/>
      <c r="IXI14" s="1954"/>
      <c r="IXJ14" s="1954"/>
      <c r="IXK14" s="1954"/>
      <c r="IXL14" s="1954"/>
      <c r="IXM14" s="1954"/>
      <c r="IXN14" s="1954"/>
      <c r="IXO14" s="1954"/>
      <c r="IXP14" s="1954"/>
      <c r="IXQ14" s="1954"/>
      <c r="IXR14" s="1954"/>
      <c r="IXS14" s="1954"/>
      <c r="IXT14" s="1954"/>
      <c r="IXU14" s="1954"/>
      <c r="IXV14" s="1954"/>
      <c r="IXW14" s="1954"/>
      <c r="IXX14" s="1954"/>
      <c r="IXY14" s="1954"/>
      <c r="IXZ14" s="1954"/>
      <c r="IYA14" s="1954"/>
      <c r="IYB14" s="1954"/>
      <c r="IYC14" s="1954"/>
      <c r="IYD14" s="1954"/>
      <c r="IYE14" s="1954"/>
      <c r="IYF14" s="1954"/>
      <c r="IYG14" s="1954"/>
      <c r="IYH14" s="1954"/>
      <c r="IYI14" s="1954"/>
      <c r="IYJ14" s="1954"/>
      <c r="IYK14" s="1954"/>
      <c r="IYL14" s="1954"/>
      <c r="IYM14" s="1954"/>
      <c r="IYN14" s="1954"/>
      <c r="IYO14" s="1954"/>
      <c r="IYP14" s="1954"/>
      <c r="IYQ14" s="1954"/>
      <c r="IYR14" s="1954"/>
      <c r="IYS14" s="1954"/>
      <c r="IYT14" s="1954"/>
      <c r="IYU14" s="1954"/>
      <c r="IYV14" s="1954"/>
      <c r="IYW14" s="1954"/>
      <c r="IYX14" s="1954"/>
      <c r="IYY14" s="1954"/>
      <c r="IYZ14" s="1954"/>
      <c r="IZA14" s="1954"/>
      <c r="IZB14" s="1954"/>
      <c r="IZC14" s="1954"/>
      <c r="IZD14" s="1954"/>
      <c r="IZE14" s="1954"/>
      <c r="IZF14" s="1954"/>
      <c r="IZG14" s="1954"/>
      <c r="IZH14" s="1954"/>
      <c r="IZI14" s="1954"/>
      <c r="IZJ14" s="1954"/>
      <c r="IZK14" s="1954"/>
      <c r="IZL14" s="1954"/>
      <c r="IZM14" s="1954"/>
      <c r="IZN14" s="1954"/>
      <c r="IZO14" s="1954"/>
      <c r="IZP14" s="1954"/>
      <c r="IZQ14" s="1954"/>
      <c r="IZR14" s="1954"/>
      <c r="IZS14" s="1954"/>
      <c r="IZT14" s="1954"/>
      <c r="IZU14" s="1954"/>
      <c r="IZV14" s="1954"/>
      <c r="IZW14" s="1954"/>
      <c r="IZX14" s="1954"/>
      <c r="IZY14" s="1954"/>
      <c r="IZZ14" s="1954"/>
      <c r="JAA14" s="1954"/>
      <c r="JAB14" s="1954"/>
      <c r="JAC14" s="1954"/>
      <c r="JAD14" s="1954"/>
      <c r="JAE14" s="1954"/>
      <c r="JAF14" s="1954"/>
      <c r="JAG14" s="1954"/>
      <c r="JAH14" s="1954"/>
      <c r="JAI14" s="1954"/>
      <c r="JAJ14" s="1954"/>
      <c r="JAK14" s="1954"/>
      <c r="JAL14" s="1954"/>
      <c r="JAM14" s="1954"/>
      <c r="JAN14" s="1954"/>
      <c r="JAO14" s="1954"/>
      <c r="JAP14" s="1954"/>
      <c r="JAQ14" s="1954"/>
      <c r="JAR14" s="1954"/>
      <c r="JAS14" s="1954"/>
      <c r="JAT14" s="1954"/>
      <c r="JAU14" s="1954"/>
      <c r="JAV14" s="1954"/>
      <c r="JAW14" s="1954"/>
      <c r="JAX14" s="1954"/>
      <c r="JAY14" s="1954"/>
      <c r="JAZ14" s="1954"/>
      <c r="JBA14" s="1954"/>
      <c r="JBB14" s="1954"/>
      <c r="JBC14" s="1954"/>
      <c r="JBD14" s="1954"/>
      <c r="JBE14" s="1954"/>
      <c r="JBF14" s="1954"/>
      <c r="JBG14" s="1954"/>
      <c r="JBH14" s="1954"/>
      <c r="JBI14" s="1954"/>
      <c r="JBJ14" s="1954"/>
      <c r="JBK14" s="1954"/>
      <c r="JBL14" s="1954"/>
      <c r="JBM14" s="1954"/>
      <c r="JBN14" s="1954"/>
      <c r="JBO14" s="1954"/>
      <c r="JBP14" s="1954"/>
      <c r="JBQ14" s="1954"/>
      <c r="JBR14" s="1954"/>
      <c r="JBS14" s="1954"/>
      <c r="JBT14" s="1954"/>
      <c r="JBU14" s="1954"/>
      <c r="JBV14" s="1954"/>
      <c r="JBW14" s="1954"/>
      <c r="JBX14" s="1954"/>
      <c r="JBY14" s="1954"/>
      <c r="JBZ14" s="1954"/>
      <c r="JCA14" s="1954"/>
      <c r="JCB14" s="1954"/>
      <c r="JCC14" s="1954"/>
      <c r="JCD14" s="1954"/>
      <c r="JCE14" s="1954"/>
      <c r="JCF14" s="1954"/>
      <c r="JCG14" s="1954"/>
      <c r="JCH14" s="1954"/>
      <c r="JCI14" s="1954"/>
      <c r="JCJ14" s="1954"/>
      <c r="JCK14" s="1954"/>
      <c r="JCL14" s="1954"/>
      <c r="JCM14" s="1954"/>
      <c r="JCN14" s="1954"/>
      <c r="JCO14" s="1954"/>
      <c r="JCP14" s="1954"/>
      <c r="JCQ14" s="1954"/>
      <c r="JCR14" s="1954"/>
      <c r="JCS14" s="1954"/>
      <c r="JCT14" s="1954"/>
      <c r="JCU14" s="1954"/>
      <c r="JCV14" s="1954"/>
      <c r="JCW14" s="1954"/>
      <c r="JCX14" s="1954"/>
      <c r="JCY14" s="1954"/>
      <c r="JCZ14" s="1954"/>
      <c r="JDA14" s="1954"/>
      <c r="JDB14" s="1954"/>
      <c r="JDC14" s="1954"/>
      <c r="JDD14" s="1954"/>
      <c r="JDE14" s="1954"/>
      <c r="JDF14" s="1954"/>
      <c r="JDG14" s="1954"/>
      <c r="JDH14" s="1954"/>
      <c r="JDI14" s="1954"/>
      <c r="JDJ14" s="1954"/>
      <c r="JDK14" s="1954"/>
      <c r="JDL14" s="1954"/>
      <c r="JDM14" s="1954"/>
      <c r="JDN14" s="1954"/>
      <c r="JDO14" s="1954"/>
      <c r="JDP14" s="1954"/>
      <c r="JDQ14" s="1954"/>
      <c r="JDR14" s="1954"/>
      <c r="JDS14" s="1954"/>
      <c r="JDT14" s="1954"/>
      <c r="JDU14" s="1954"/>
      <c r="JDV14" s="1954"/>
      <c r="JDW14" s="1954"/>
      <c r="JDX14" s="1954"/>
      <c r="JDY14" s="1954"/>
      <c r="JDZ14" s="1954"/>
      <c r="JEA14" s="1954"/>
      <c r="JEB14" s="1954"/>
      <c r="JEC14" s="1954"/>
      <c r="JED14" s="1954"/>
      <c r="JEE14" s="1954"/>
      <c r="JEF14" s="1954"/>
      <c r="JEG14" s="1954"/>
      <c r="JEH14" s="1954"/>
      <c r="JEI14" s="1954"/>
      <c r="JEJ14" s="1954"/>
      <c r="JEK14" s="1954"/>
      <c r="JEL14" s="1954"/>
      <c r="JEM14" s="1954"/>
      <c r="JEN14" s="1954"/>
      <c r="JEO14" s="1954"/>
      <c r="JEP14" s="1954"/>
      <c r="JEQ14" s="1954"/>
      <c r="JER14" s="1954"/>
      <c r="JES14" s="1954"/>
      <c r="JET14" s="1954"/>
      <c r="JEU14" s="1954"/>
      <c r="JEV14" s="1954"/>
      <c r="JEW14" s="1954"/>
      <c r="JEX14" s="1954"/>
      <c r="JEY14" s="1954"/>
      <c r="JEZ14" s="1954"/>
      <c r="JFA14" s="1954"/>
      <c r="JFB14" s="1954"/>
      <c r="JFC14" s="1954"/>
      <c r="JFD14" s="1954"/>
      <c r="JFE14" s="1954"/>
      <c r="JFF14" s="1954"/>
      <c r="JFG14" s="1954"/>
      <c r="JFH14" s="1954"/>
      <c r="JFI14" s="1954"/>
      <c r="JFJ14" s="1954"/>
      <c r="JFK14" s="1954"/>
      <c r="JFL14" s="1954"/>
      <c r="JFM14" s="1954"/>
      <c r="JFN14" s="1954"/>
      <c r="JFO14" s="1954"/>
      <c r="JFP14" s="1954"/>
      <c r="JFQ14" s="1954"/>
      <c r="JFR14" s="1954"/>
      <c r="JFS14" s="1954"/>
      <c r="JFT14" s="1954"/>
      <c r="JFU14" s="1954"/>
      <c r="JFV14" s="1954"/>
      <c r="JFW14" s="1954"/>
      <c r="JFX14" s="1954"/>
      <c r="JFY14" s="1954"/>
      <c r="JFZ14" s="1954"/>
      <c r="JGA14" s="1954"/>
      <c r="JGB14" s="1954"/>
      <c r="JGC14" s="1954"/>
      <c r="JGD14" s="1954"/>
      <c r="JGE14" s="1954"/>
      <c r="JGF14" s="1954"/>
      <c r="JGG14" s="1954"/>
      <c r="JGH14" s="1954"/>
      <c r="JGI14" s="1954"/>
      <c r="JGJ14" s="1954"/>
      <c r="JGK14" s="1954"/>
      <c r="JGL14" s="1954"/>
      <c r="JGM14" s="1954"/>
      <c r="JGN14" s="1954"/>
      <c r="JGO14" s="1954"/>
      <c r="JGP14" s="1954"/>
      <c r="JGQ14" s="1954"/>
      <c r="JGR14" s="1954"/>
      <c r="JGS14" s="1954"/>
      <c r="JGT14" s="1954"/>
      <c r="JGU14" s="1954"/>
      <c r="JGV14" s="1954"/>
      <c r="JGW14" s="1954"/>
      <c r="JGX14" s="1954"/>
      <c r="JGY14" s="1954"/>
      <c r="JGZ14" s="1954"/>
      <c r="JHA14" s="1954"/>
      <c r="JHB14" s="1954"/>
      <c r="JHC14" s="1954"/>
      <c r="JHD14" s="1954"/>
      <c r="JHE14" s="1954"/>
      <c r="JHF14" s="1954"/>
      <c r="JHG14" s="1954"/>
      <c r="JHH14" s="1954"/>
      <c r="JHI14" s="1954"/>
      <c r="JHJ14" s="1954"/>
      <c r="JHK14" s="1954"/>
      <c r="JHL14" s="1954"/>
      <c r="JHM14" s="1954"/>
      <c r="JHN14" s="1954"/>
      <c r="JHO14" s="1954"/>
      <c r="JHP14" s="1954"/>
      <c r="JHQ14" s="1954"/>
      <c r="JHR14" s="1954"/>
      <c r="JHS14" s="1954"/>
      <c r="JHT14" s="1954"/>
      <c r="JHU14" s="1954"/>
      <c r="JHV14" s="1954"/>
      <c r="JHW14" s="1954"/>
      <c r="JHX14" s="1954"/>
      <c r="JHY14" s="1954"/>
      <c r="JHZ14" s="1954"/>
      <c r="JIA14" s="1954"/>
      <c r="JIB14" s="1954"/>
      <c r="JIC14" s="1954"/>
      <c r="JID14" s="1954"/>
      <c r="JIE14" s="1954"/>
      <c r="JIF14" s="1954"/>
      <c r="JIG14" s="1954"/>
      <c r="JIH14" s="1954"/>
      <c r="JII14" s="1954"/>
      <c r="JIJ14" s="1954"/>
      <c r="JIK14" s="1954"/>
      <c r="JIL14" s="1954"/>
      <c r="JIM14" s="1954"/>
      <c r="JIN14" s="1954"/>
      <c r="JIO14" s="1954"/>
      <c r="JIP14" s="1954"/>
      <c r="JIQ14" s="1954"/>
      <c r="JIR14" s="1954"/>
      <c r="JIS14" s="1954"/>
      <c r="JIT14" s="1954"/>
      <c r="JIU14" s="1954"/>
      <c r="JIV14" s="1954"/>
      <c r="JIW14" s="1954"/>
      <c r="JIX14" s="1954"/>
      <c r="JIY14" s="1954"/>
      <c r="JIZ14" s="1954"/>
      <c r="JJA14" s="1954"/>
      <c r="JJB14" s="1954"/>
      <c r="JJC14" s="1954"/>
      <c r="JJD14" s="1954"/>
      <c r="JJE14" s="1954"/>
      <c r="JJF14" s="1954"/>
      <c r="JJG14" s="1954"/>
      <c r="JJH14" s="1954"/>
      <c r="JJI14" s="1954"/>
      <c r="JJJ14" s="1954"/>
      <c r="JJK14" s="1954"/>
      <c r="JJL14" s="1954"/>
      <c r="JJM14" s="1954"/>
      <c r="JJN14" s="1954"/>
      <c r="JJO14" s="1954"/>
      <c r="JJP14" s="1954"/>
      <c r="JJQ14" s="1954"/>
      <c r="JJR14" s="1954"/>
      <c r="JJS14" s="1954"/>
      <c r="JJT14" s="1954"/>
      <c r="JJU14" s="1954"/>
      <c r="JJV14" s="1954"/>
      <c r="JJW14" s="1954"/>
      <c r="JJX14" s="1954"/>
      <c r="JJY14" s="1954"/>
      <c r="JJZ14" s="1954"/>
      <c r="JKA14" s="1954"/>
      <c r="JKB14" s="1954"/>
      <c r="JKC14" s="1954"/>
      <c r="JKD14" s="1954"/>
      <c r="JKE14" s="1954"/>
      <c r="JKF14" s="1954"/>
      <c r="JKG14" s="1954"/>
      <c r="JKH14" s="1954"/>
      <c r="JKI14" s="1954"/>
      <c r="JKJ14" s="1954"/>
      <c r="JKK14" s="1954"/>
      <c r="JKL14" s="1954"/>
      <c r="JKM14" s="1954"/>
      <c r="JKN14" s="1954"/>
      <c r="JKO14" s="1954"/>
      <c r="JKP14" s="1954"/>
      <c r="JKQ14" s="1954"/>
      <c r="JKR14" s="1954"/>
      <c r="JKS14" s="1954"/>
      <c r="JKT14" s="1954"/>
      <c r="JKU14" s="1954"/>
      <c r="JKV14" s="1954"/>
      <c r="JKW14" s="1954"/>
      <c r="JKX14" s="1954"/>
      <c r="JKY14" s="1954"/>
      <c r="JKZ14" s="1954"/>
      <c r="JLA14" s="1954"/>
      <c r="JLB14" s="1954"/>
      <c r="JLC14" s="1954"/>
      <c r="JLD14" s="1954"/>
      <c r="JLE14" s="1954"/>
      <c r="JLF14" s="1954"/>
      <c r="JLG14" s="1954"/>
      <c r="JLH14" s="1954"/>
      <c r="JLI14" s="1954"/>
      <c r="JLJ14" s="1954"/>
      <c r="JLK14" s="1954"/>
      <c r="JLL14" s="1954"/>
      <c r="JLM14" s="1954"/>
      <c r="JLN14" s="1954"/>
      <c r="JLO14" s="1954"/>
      <c r="JLP14" s="1954"/>
      <c r="JLQ14" s="1954"/>
      <c r="JLR14" s="1954"/>
      <c r="JLS14" s="1954"/>
      <c r="JLT14" s="1954"/>
      <c r="JLU14" s="1954"/>
      <c r="JLV14" s="1954"/>
      <c r="JLW14" s="1954"/>
      <c r="JLX14" s="1954"/>
      <c r="JLY14" s="1954"/>
      <c r="JLZ14" s="1954"/>
      <c r="JMA14" s="1954"/>
      <c r="JMB14" s="1954"/>
      <c r="JMC14" s="1954"/>
      <c r="JMD14" s="1954"/>
      <c r="JME14" s="1954"/>
      <c r="JMF14" s="1954"/>
      <c r="JMG14" s="1954"/>
      <c r="JMH14" s="1954"/>
      <c r="JMI14" s="1954"/>
      <c r="JMJ14" s="1954"/>
      <c r="JMK14" s="1954"/>
      <c r="JML14" s="1954"/>
      <c r="JMM14" s="1954"/>
      <c r="JMN14" s="1954"/>
      <c r="JMO14" s="1954"/>
      <c r="JMP14" s="1954"/>
      <c r="JMQ14" s="1954"/>
      <c r="JMR14" s="1954"/>
      <c r="JMS14" s="1954"/>
      <c r="JMT14" s="1954"/>
      <c r="JMU14" s="1954"/>
      <c r="JMV14" s="1954"/>
      <c r="JMW14" s="1954"/>
      <c r="JMX14" s="1954"/>
      <c r="JMY14" s="1954"/>
      <c r="JMZ14" s="1954"/>
      <c r="JNA14" s="1954"/>
      <c r="JNB14" s="1954"/>
      <c r="JNC14" s="1954"/>
      <c r="JND14" s="1954"/>
      <c r="JNE14" s="1954"/>
      <c r="JNF14" s="1954"/>
      <c r="JNG14" s="1954"/>
      <c r="JNH14" s="1954"/>
      <c r="JNI14" s="1954"/>
      <c r="JNJ14" s="1954"/>
      <c r="JNK14" s="1954"/>
      <c r="JNL14" s="1954"/>
      <c r="JNM14" s="1954"/>
      <c r="JNN14" s="1954"/>
      <c r="JNO14" s="1954"/>
      <c r="JNP14" s="1954"/>
      <c r="JNQ14" s="1954"/>
      <c r="JNR14" s="1954"/>
      <c r="JNS14" s="1954"/>
      <c r="JNT14" s="1954"/>
      <c r="JNU14" s="1954"/>
      <c r="JNV14" s="1954"/>
      <c r="JNW14" s="1954"/>
      <c r="JNX14" s="1954"/>
      <c r="JNY14" s="1954"/>
      <c r="JNZ14" s="1954"/>
      <c r="JOA14" s="1954"/>
      <c r="JOB14" s="1954"/>
      <c r="JOC14" s="1954"/>
      <c r="JOD14" s="1954"/>
      <c r="JOE14" s="1954"/>
      <c r="JOF14" s="1954"/>
      <c r="JOG14" s="1954"/>
      <c r="JOH14" s="1954"/>
      <c r="JOI14" s="1954"/>
      <c r="JOJ14" s="1954"/>
      <c r="JOK14" s="1954"/>
      <c r="JOL14" s="1954"/>
      <c r="JOM14" s="1954"/>
      <c r="JON14" s="1954"/>
      <c r="JOO14" s="1954"/>
      <c r="JOP14" s="1954"/>
      <c r="JOQ14" s="1954"/>
      <c r="JOR14" s="1954"/>
      <c r="JOS14" s="1954"/>
      <c r="JOT14" s="1954"/>
      <c r="JOU14" s="1954"/>
      <c r="JOV14" s="1954"/>
      <c r="JOW14" s="1954"/>
      <c r="JOX14" s="1954"/>
      <c r="JOY14" s="1954"/>
      <c r="JOZ14" s="1954"/>
      <c r="JPA14" s="1954"/>
      <c r="JPB14" s="1954"/>
      <c r="JPC14" s="1954"/>
      <c r="JPD14" s="1954"/>
      <c r="JPE14" s="1954"/>
      <c r="JPF14" s="1954"/>
      <c r="JPG14" s="1954"/>
      <c r="JPH14" s="1954"/>
      <c r="JPI14" s="1954"/>
      <c r="JPJ14" s="1954"/>
      <c r="JPK14" s="1954"/>
      <c r="JPL14" s="1954"/>
      <c r="JPM14" s="1954"/>
      <c r="JPN14" s="1954"/>
      <c r="JPO14" s="1954"/>
      <c r="JPP14" s="1954"/>
      <c r="JPQ14" s="1954"/>
      <c r="JPR14" s="1954"/>
      <c r="JPS14" s="1954"/>
      <c r="JPT14" s="1954"/>
      <c r="JPU14" s="1954"/>
      <c r="JPV14" s="1954"/>
      <c r="JPW14" s="1954"/>
      <c r="JPX14" s="1954"/>
      <c r="JPY14" s="1954"/>
      <c r="JPZ14" s="1954"/>
      <c r="JQA14" s="1954"/>
      <c r="JQB14" s="1954"/>
      <c r="JQC14" s="1954"/>
      <c r="JQD14" s="1954"/>
      <c r="JQE14" s="1954"/>
      <c r="JQF14" s="1954"/>
      <c r="JQG14" s="1954"/>
      <c r="JQH14" s="1954"/>
      <c r="JQI14" s="1954"/>
      <c r="JQJ14" s="1954"/>
      <c r="JQK14" s="1954"/>
      <c r="JQL14" s="1954"/>
      <c r="JQM14" s="1954"/>
      <c r="JQN14" s="1954"/>
      <c r="JQO14" s="1954"/>
      <c r="JQP14" s="1954"/>
      <c r="JQQ14" s="1954"/>
      <c r="JQR14" s="1954"/>
      <c r="JQS14" s="1954"/>
      <c r="JQT14" s="1954"/>
      <c r="JQU14" s="1954"/>
      <c r="JQV14" s="1954"/>
      <c r="JQW14" s="1954"/>
      <c r="JQX14" s="1954"/>
      <c r="JQY14" s="1954"/>
      <c r="JQZ14" s="1954"/>
      <c r="JRA14" s="1954"/>
      <c r="JRB14" s="1954"/>
      <c r="JRC14" s="1954"/>
      <c r="JRD14" s="1954"/>
      <c r="JRE14" s="1954"/>
      <c r="JRF14" s="1954"/>
      <c r="JRG14" s="1954"/>
      <c r="JRH14" s="1954"/>
      <c r="JRI14" s="1954"/>
      <c r="JRJ14" s="1954"/>
      <c r="JRK14" s="1954"/>
      <c r="JRL14" s="1954"/>
      <c r="JRM14" s="1954"/>
      <c r="JRN14" s="1954"/>
      <c r="JRO14" s="1954"/>
      <c r="JRP14" s="1954"/>
      <c r="JRQ14" s="1954"/>
      <c r="JRR14" s="1954"/>
      <c r="JRS14" s="1954"/>
      <c r="JRT14" s="1954"/>
      <c r="JRU14" s="1954"/>
      <c r="JRV14" s="1954"/>
      <c r="JRW14" s="1954"/>
      <c r="JRX14" s="1954"/>
      <c r="JRY14" s="1954"/>
      <c r="JRZ14" s="1954"/>
      <c r="JSA14" s="1954"/>
      <c r="JSB14" s="1954"/>
      <c r="JSC14" s="1954"/>
      <c r="JSD14" s="1954"/>
      <c r="JSE14" s="1954"/>
      <c r="JSF14" s="1954"/>
      <c r="JSG14" s="1954"/>
      <c r="JSH14" s="1954"/>
      <c r="JSI14" s="1954"/>
      <c r="JSJ14" s="1954"/>
      <c r="JSK14" s="1954"/>
      <c r="JSL14" s="1954"/>
      <c r="JSM14" s="1954"/>
      <c r="JSN14" s="1954"/>
      <c r="JSO14" s="1954"/>
      <c r="JSP14" s="1954"/>
      <c r="JSQ14" s="1954"/>
      <c r="JSR14" s="1954"/>
      <c r="JSS14" s="1954"/>
      <c r="JST14" s="1954"/>
      <c r="JSU14" s="1954"/>
      <c r="JSV14" s="1954"/>
      <c r="JSW14" s="1954"/>
      <c r="JSX14" s="1954"/>
      <c r="JSY14" s="1954"/>
      <c r="JSZ14" s="1954"/>
      <c r="JTA14" s="1954"/>
      <c r="JTB14" s="1954"/>
      <c r="JTC14" s="1954"/>
      <c r="JTD14" s="1954"/>
      <c r="JTE14" s="1954"/>
      <c r="JTF14" s="1954"/>
      <c r="JTG14" s="1954"/>
      <c r="JTH14" s="1954"/>
      <c r="JTI14" s="1954"/>
      <c r="JTJ14" s="1954"/>
      <c r="JTK14" s="1954"/>
      <c r="JTL14" s="1954"/>
      <c r="JTM14" s="1954"/>
      <c r="JTN14" s="1954"/>
      <c r="JTO14" s="1954"/>
      <c r="JTP14" s="1954"/>
      <c r="JTQ14" s="1954"/>
      <c r="JTR14" s="1954"/>
      <c r="JTS14" s="1954"/>
      <c r="JTT14" s="1954"/>
      <c r="JTU14" s="1954"/>
      <c r="JTV14" s="1954"/>
      <c r="JTW14" s="1954"/>
      <c r="JTX14" s="1954"/>
      <c r="JTY14" s="1954"/>
      <c r="JTZ14" s="1954"/>
      <c r="JUA14" s="1954"/>
      <c r="JUB14" s="1954"/>
      <c r="JUC14" s="1954"/>
      <c r="JUD14" s="1954"/>
      <c r="JUE14" s="1954"/>
      <c r="JUF14" s="1954"/>
      <c r="JUG14" s="1954"/>
      <c r="JUH14" s="1954"/>
      <c r="JUI14" s="1954"/>
      <c r="JUJ14" s="1954"/>
      <c r="JUK14" s="1954"/>
      <c r="JUL14" s="1954"/>
      <c r="JUM14" s="1954"/>
      <c r="JUN14" s="1954"/>
      <c r="JUO14" s="1954"/>
      <c r="JUP14" s="1954"/>
      <c r="JUQ14" s="1954"/>
      <c r="JUR14" s="1954"/>
      <c r="JUS14" s="1954"/>
      <c r="JUT14" s="1954"/>
      <c r="JUU14" s="1954"/>
      <c r="JUV14" s="1954"/>
      <c r="JUW14" s="1954"/>
      <c r="JUX14" s="1954"/>
      <c r="JUY14" s="1954"/>
      <c r="JUZ14" s="1954"/>
      <c r="JVA14" s="1954"/>
      <c r="JVB14" s="1954"/>
      <c r="JVC14" s="1954"/>
      <c r="JVD14" s="1954"/>
      <c r="JVE14" s="1954"/>
      <c r="JVF14" s="1954"/>
      <c r="JVG14" s="1954"/>
      <c r="JVH14" s="1954"/>
      <c r="JVI14" s="1954"/>
      <c r="JVJ14" s="1954"/>
      <c r="JVK14" s="1954"/>
      <c r="JVL14" s="1954"/>
      <c r="JVM14" s="1954"/>
      <c r="JVN14" s="1954"/>
      <c r="JVO14" s="1954"/>
      <c r="JVP14" s="1954"/>
      <c r="JVQ14" s="1954"/>
      <c r="JVR14" s="1954"/>
      <c r="JVS14" s="1954"/>
      <c r="JVT14" s="1954"/>
      <c r="JVU14" s="1954"/>
      <c r="JVV14" s="1954"/>
      <c r="JVW14" s="1954"/>
      <c r="JVX14" s="1954"/>
      <c r="JVY14" s="1954"/>
      <c r="JVZ14" s="1954"/>
      <c r="JWA14" s="1954"/>
      <c r="JWB14" s="1954"/>
      <c r="JWC14" s="1954"/>
      <c r="JWD14" s="1954"/>
      <c r="JWE14" s="1954"/>
      <c r="JWF14" s="1954"/>
      <c r="JWG14" s="1954"/>
      <c r="JWH14" s="1954"/>
      <c r="JWI14" s="1954"/>
      <c r="JWJ14" s="1954"/>
      <c r="JWK14" s="1954"/>
      <c r="JWL14" s="1954"/>
      <c r="JWM14" s="1954"/>
      <c r="JWN14" s="1954"/>
      <c r="JWO14" s="1954"/>
      <c r="JWP14" s="1954"/>
      <c r="JWQ14" s="1954"/>
      <c r="JWR14" s="1954"/>
      <c r="JWS14" s="1954"/>
      <c r="JWT14" s="1954"/>
      <c r="JWU14" s="1954"/>
      <c r="JWV14" s="1954"/>
      <c r="JWW14" s="1954"/>
      <c r="JWX14" s="1954"/>
      <c r="JWY14" s="1954"/>
      <c r="JWZ14" s="1954"/>
      <c r="JXA14" s="1954"/>
      <c r="JXB14" s="1954"/>
      <c r="JXC14" s="1954"/>
      <c r="JXD14" s="1954"/>
      <c r="JXE14" s="1954"/>
      <c r="JXF14" s="1954"/>
      <c r="JXG14" s="1954"/>
      <c r="JXH14" s="1954"/>
      <c r="JXI14" s="1954"/>
      <c r="JXJ14" s="1954"/>
      <c r="JXK14" s="1954"/>
      <c r="JXL14" s="1954"/>
      <c r="JXM14" s="1954"/>
      <c r="JXN14" s="1954"/>
      <c r="JXO14" s="1954"/>
      <c r="JXP14" s="1954"/>
      <c r="JXQ14" s="1954"/>
      <c r="JXR14" s="1954"/>
      <c r="JXS14" s="1954"/>
      <c r="JXT14" s="1954"/>
      <c r="JXU14" s="1954"/>
      <c r="JXV14" s="1954"/>
      <c r="JXW14" s="1954"/>
      <c r="JXX14" s="1954"/>
      <c r="JXY14" s="1954"/>
      <c r="JXZ14" s="1954"/>
      <c r="JYA14" s="1954"/>
      <c r="JYB14" s="1954"/>
      <c r="JYC14" s="1954"/>
      <c r="JYD14" s="1954"/>
      <c r="JYE14" s="1954"/>
      <c r="JYF14" s="1954"/>
      <c r="JYG14" s="1954"/>
      <c r="JYH14" s="1954"/>
      <c r="JYI14" s="1954"/>
      <c r="JYJ14" s="1954"/>
      <c r="JYK14" s="1954"/>
      <c r="JYL14" s="1954"/>
      <c r="JYM14" s="1954"/>
      <c r="JYN14" s="1954"/>
      <c r="JYO14" s="1954"/>
      <c r="JYP14" s="1954"/>
      <c r="JYQ14" s="1954"/>
      <c r="JYR14" s="1954"/>
      <c r="JYS14" s="1954"/>
      <c r="JYT14" s="1954"/>
      <c r="JYU14" s="1954"/>
      <c r="JYV14" s="1954"/>
      <c r="JYW14" s="1954"/>
      <c r="JYX14" s="1954"/>
      <c r="JYY14" s="1954"/>
      <c r="JYZ14" s="1954"/>
      <c r="JZA14" s="1954"/>
      <c r="JZB14" s="1954"/>
      <c r="JZC14" s="1954"/>
      <c r="JZD14" s="1954"/>
      <c r="JZE14" s="1954"/>
      <c r="JZF14" s="1954"/>
      <c r="JZG14" s="1954"/>
      <c r="JZH14" s="1954"/>
      <c r="JZI14" s="1954"/>
      <c r="JZJ14" s="1954"/>
      <c r="JZK14" s="1954"/>
      <c r="JZL14" s="1954"/>
      <c r="JZM14" s="1954"/>
      <c r="JZN14" s="1954"/>
      <c r="JZO14" s="1954"/>
      <c r="JZP14" s="1954"/>
      <c r="JZQ14" s="1954"/>
      <c r="JZR14" s="1954"/>
      <c r="JZS14" s="1954"/>
      <c r="JZT14" s="1954"/>
      <c r="JZU14" s="1954"/>
      <c r="JZV14" s="1954"/>
      <c r="JZW14" s="1954"/>
      <c r="JZX14" s="1954"/>
      <c r="JZY14" s="1954"/>
      <c r="JZZ14" s="1954"/>
      <c r="KAA14" s="1954"/>
      <c r="KAB14" s="1954"/>
      <c r="KAC14" s="1954"/>
      <c r="KAD14" s="1954"/>
      <c r="KAE14" s="1954"/>
      <c r="KAF14" s="1954"/>
      <c r="KAG14" s="1954"/>
      <c r="KAH14" s="1954"/>
      <c r="KAI14" s="1954"/>
      <c r="KAJ14" s="1954"/>
      <c r="KAK14" s="1954"/>
      <c r="KAL14" s="1954"/>
      <c r="KAM14" s="1954"/>
      <c r="KAN14" s="1954"/>
      <c r="KAO14" s="1954"/>
      <c r="KAP14" s="1954"/>
      <c r="KAQ14" s="1954"/>
      <c r="KAR14" s="1954"/>
      <c r="KAS14" s="1954"/>
      <c r="KAT14" s="1954"/>
      <c r="KAU14" s="1954"/>
      <c r="KAV14" s="1954"/>
      <c r="KAW14" s="1954"/>
      <c r="KAX14" s="1954"/>
      <c r="KAY14" s="1954"/>
      <c r="KAZ14" s="1954"/>
      <c r="KBA14" s="1954"/>
      <c r="KBB14" s="1954"/>
      <c r="KBC14" s="1954"/>
      <c r="KBD14" s="1954"/>
      <c r="KBE14" s="1954"/>
      <c r="KBF14" s="1954"/>
      <c r="KBG14" s="1954"/>
      <c r="KBH14" s="1954"/>
      <c r="KBI14" s="1954"/>
      <c r="KBJ14" s="1954"/>
      <c r="KBK14" s="1954"/>
      <c r="KBL14" s="1954"/>
      <c r="KBM14" s="1954"/>
      <c r="KBN14" s="1954"/>
      <c r="KBO14" s="1954"/>
      <c r="KBP14" s="1954"/>
      <c r="KBQ14" s="1954"/>
      <c r="KBR14" s="1954"/>
      <c r="KBS14" s="1954"/>
      <c r="KBT14" s="1954"/>
      <c r="KBU14" s="1954"/>
      <c r="KBV14" s="1954"/>
      <c r="KBW14" s="1954"/>
      <c r="KBX14" s="1954"/>
      <c r="KBY14" s="1954"/>
      <c r="KBZ14" s="1954"/>
      <c r="KCA14" s="1954"/>
      <c r="KCB14" s="1954"/>
      <c r="KCC14" s="1954"/>
      <c r="KCD14" s="1954"/>
      <c r="KCE14" s="1954"/>
      <c r="KCF14" s="1954"/>
      <c r="KCG14" s="1954"/>
      <c r="KCH14" s="1954"/>
      <c r="KCI14" s="1954"/>
      <c r="KCJ14" s="1954"/>
      <c r="KCK14" s="1954"/>
      <c r="KCL14" s="1954"/>
      <c r="KCM14" s="1954"/>
      <c r="KCN14" s="1954"/>
      <c r="KCO14" s="1954"/>
      <c r="KCP14" s="1954"/>
      <c r="KCQ14" s="1954"/>
      <c r="KCR14" s="1954"/>
      <c r="KCS14" s="1954"/>
      <c r="KCT14" s="1954"/>
      <c r="KCU14" s="1954"/>
      <c r="KCV14" s="1954"/>
      <c r="KCW14" s="1954"/>
      <c r="KCX14" s="1954"/>
      <c r="KCY14" s="1954"/>
      <c r="KCZ14" s="1954"/>
      <c r="KDA14" s="1954"/>
      <c r="KDB14" s="1954"/>
      <c r="KDC14" s="1954"/>
      <c r="KDD14" s="1954"/>
      <c r="KDE14" s="1954"/>
      <c r="KDF14" s="1954"/>
      <c r="KDG14" s="1954"/>
      <c r="KDH14" s="1954"/>
      <c r="KDI14" s="1954"/>
      <c r="KDJ14" s="1954"/>
      <c r="KDK14" s="1954"/>
      <c r="KDL14" s="1954"/>
      <c r="KDM14" s="1954"/>
      <c r="KDN14" s="1954"/>
      <c r="KDO14" s="1954"/>
      <c r="KDP14" s="1954"/>
      <c r="KDQ14" s="1954"/>
      <c r="KDR14" s="1954"/>
      <c r="KDS14" s="1954"/>
      <c r="KDT14" s="1954"/>
      <c r="KDU14" s="1954"/>
      <c r="KDV14" s="1954"/>
      <c r="KDW14" s="1954"/>
      <c r="KDX14" s="1954"/>
      <c r="KDY14" s="1954"/>
      <c r="KDZ14" s="1954"/>
      <c r="KEA14" s="1954"/>
      <c r="KEB14" s="1954"/>
      <c r="KEC14" s="1954"/>
      <c r="KED14" s="1954"/>
      <c r="KEE14" s="1954"/>
      <c r="KEF14" s="1954"/>
      <c r="KEG14" s="1954"/>
      <c r="KEH14" s="1954"/>
      <c r="KEI14" s="1954"/>
      <c r="KEJ14" s="1954"/>
      <c r="KEK14" s="1954"/>
      <c r="KEL14" s="1954"/>
      <c r="KEM14" s="1954"/>
      <c r="KEN14" s="1954"/>
      <c r="KEO14" s="1954"/>
      <c r="KEP14" s="1954"/>
      <c r="KEQ14" s="1954"/>
      <c r="KER14" s="1954"/>
      <c r="KES14" s="1954"/>
      <c r="KET14" s="1954"/>
      <c r="KEU14" s="1954"/>
      <c r="KEV14" s="1954"/>
      <c r="KEW14" s="1954"/>
      <c r="KEX14" s="1954"/>
      <c r="KEY14" s="1954"/>
      <c r="KEZ14" s="1954"/>
      <c r="KFA14" s="1954"/>
      <c r="KFB14" s="1954"/>
      <c r="KFC14" s="1954"/>
      <c r="KFD14" s="1954"/>
      <c r="KFE14" s="1954"/>
      <c r="KFF14" s="1954"/>
      <c r="KFG14" s="1954"/>
      <c r="KFH14" s="1954"/>
      <c r="KFI14" s="1954"/>
      <c r="KFJ14" s="1954"/>
      <c r="KFK14" s="1954"/>
      <c r="KFL14" s="1954"/>
      <c r="KFM14" s="1954"/>
      <c r="KFN14" s="1954"/>
      <c r="KFO14" s="1954"/>
      <c r="KFP14" s="1954"/>
      <c r="KFQ14" s="1954"/>
      <c r="KFR14" s="1954"/>
      <c r="KFS14" s="1954"/>
      <c r="KFT14" s="1954"/>
      <c r="KFU14" s="1954"/>
      <c r="KFV14" s="1954"/>
      <c r="KFW14" s="1954"/>
      <c r="KFX14" s="1954"/>
      <c r="KFY14" s="1954"/>
      <c r="KFZ14" s="1954"/>
      <c r="KGA14" s="1954"/>
      <c r="KGB14" s="1954"/>
      <c r="KGC14" s="1954"/>
      <c r="KGD14" s="1954"/>
      <c r="KGE14" s="1954"/>
      <c r="KGF14" s="1954"/>
      <c r="KGG14" s="1954"/>
      <c r="KGH14" s="1954"/>
      <c r="KGI14" s="1954"/>
      <c r="KGJ14" s="1954"/>
      <c r="KGK14" s="1954"/>
      <c r="KGL14" s="1954"/>
      <c r="KGM14" s="1954"/>
      <c r="KGN14" s="1954"/>
      <c r="KGO14" s="1954"/>
      <c r="KGP14" s="1954"/>
      <c r="KGQ14" s="1954"/>
      <c r="KGR14" s="1954"/>
      <c r="KGS14" s="1954"/>
      <c r="KGT14" s="1954"/>
      <c r="KGU14" s="1954"/>
      <c r="KGV14" s="1954"/>
      <c r="KGW14" s="1954"/>
      <c r="KGX14" s="1954"/>
      <c r="KGY14" s="1954"/>
      <c r="KGZ14" s="1954"/>
      <c r="KHA14" s="1954"/>
      <c r="KHB14" s="1954"/>
      <c r="KHC14" s="1954"/>
      <c r="KHD14" s="1954"/>
      <c r="KHE14" s="1954"/>
      <c r="KHF14" s="1954"/>
      <c r="KHG14" s="1954"/>
      <c r="KHH14" s="1954"/>
      <c r="KHI14" s="1954"/>
      <c r="KHJ14" s="1954"/>
      <c r="KHK14" s="1954"/>
      <c r="KHL14" s="1954"/>
      <c r="KHM14" s="1954"/>
      <c r="KHN14" s="1954"/>
      <c r="KHO14" s="1954"/>
      <c r="KHP14" s="1954"/>
      <c r="KHQ14" s="1954"/>
      <c r="KHR14" s="1954"/>
      <c r="KHS14" s="1954"/>
      <c r="KHT14" s="1954"/>
      <c r="KHU14" s="1954"/>
      <c r="KHV14" s="1954"/>
      <c r="KHW14" s="1954"/>
      <c r="KHX14" s="1954"/>
      <c r="KHY14" s="1954"/>
      <c r="KHZ14" s="1954"/>
      <c r="KIA14" s="1954"/>
      <c r="KIB14" s="1954"/>
      <c r="KIC14" s="1954"/>
      <c r="KID14" s="1954"/>
      <c r="KIE14" s="1954"/>
      <c r="KIF14" s="1954"/>
      <c r="KIG14" s="1954"/>
      <c r="KIH14" s="1954"/>
      <c r="KII14" s="1954"/>
      <c r="KIJ14" s="1954"/>
      <c r="KIK14" s="1954"/>
      <c r="KIL14" s="1954"/>
      <c r="KIM14" s="1954"/>
      <c r="KIN14" s="1954"/>
      <c r="KIO14" s="1954"/>
      <c r="KIP14" s="1954"/>
      <c r="KIQ14" s="1954"/>
      <c r="KIR14" s="1954"/>
      <c r="KIS14" s="1954"/>
      <c r="KIT14" s="1954"/>
      <c r="KIU14" s="1954"/>
      <c r="KIV14" s="1954"/>
      <c r="KIW14" s="1954"/>
      <c r="KIX14" s="1954"/>
      <c r="KIY14" s="1954"/>
      <c r="KIZ14" s="1954"/>
      <c r="KJA14" s="1954"/>
      <c r="KJB14" s="1954"/>
      <c r="KJC14" s="1954"/>
      <c r="KJD14" s="1954"/>
      <c r="KJE14" s="1954"/>
      <c r="KJF14" s="1954"/>
      <c r="KJG14" s="1954"/>
      <c r="KJH14" s="1954"/>
      <c r="KJI14" s="1954"/>
      <c r="KJJ14" s="1954"/>
      <c r="KJK14" s="1954"/>
      <c r="KJL14" s="1954"/>
      <c r="KJM14" s="1954"/>
      <c r="KJN14" s="1954"/>
      <c r="KJO14" s="1954"/>
      <c r="KJP14" s="1954"/>
      <c r="KJQ14" s="1954"/>
      <c r="KJR14" s="1954"/>
      <c r="KJS14" s="1954"/>
      <c r="KJT14" s="1954"/>
      <c r="KJU14" s="1954"/>
      <c r="KJV14" s="1954"/>
      <c r="KJW14" s="1954"/>
      <c r="KJX14" s="1954"/>
      <c r="KJY14" s="1954"/>
      <c r="KJZ14" s="1954"/>
      <c r="KKA14" s="1954"/>
      <c r="KKB14" s="1954"/>
      <c r="KKC14" s="1954"/>
      <c r="KKD14" s="1954"/>
      <c r="KKE14" s="1954"/>
      <c r="KKF14" s="1954"/>
      <c r="KKG14" s="1954"/>
      <c r="KKH14" s="1954"/>
      <c r="KKI14" s="1954"/>
      <c r="KKJ14" s="1954"/>
      <c r="KKK14" s="1954"/>
      <c r="KKL14" s="1954"/>
      <c r="KKM14" s="1954"/>
      <c r="KKN14" s="1954"/>
      <c r="KKO14" s="1954"/>
      <c r="KKP14" s="1954"/>
      <c r="KKQ14" s="1954"/>
      <c r="KKR14" s="1954"/>
      <c r="KKS14" s="1954"/>
      <c r="KKT14" s="1954"/>
      <c r="KKU14" s="1954"/>
      <c r="KKV14" s="1954"/>
      <c r="KKW14" s="1954"/>
      <c r="KKX14" s="1954"/>
      <c r="KKY14" s="1954"/>
      <c r="KKZ14" s="1954"/>
      <c r="KLA14" s="1954"/>
      <c r="KLB14" s="1954"/>
      <c r="KLC14" s="1954"/>
      <c r="KLD14" s="1954"/>
      <c r="KLE14" s="1954"/>
      <c r="KLF14" s="1954"/>
      <c r="KLG14" s="1954"/>
      <c r="KLH14" s="1954"/>
      <c r="KLI14" s="1954"/>
      <c r="KLJ14" s="1954"/>
      <c r="KLK14" s="1954"/>
      <c r="KLL14" s="1954"/>
      <c r="KLM14" s="1954"/>
      <c r="KLN14" s="1954"/>
      <c r="KLO14" s="1954"/>
      <c r="KLP14" s="1954"/>
      <c r="KLQ14" s="1954"/>
      <c r="KLR14" s="1954"/>
      <c r="KLS14" s="1954"/>
      <c r="KLT14" s="1954"/>
      <c r="KLU14" s="1954"/>
      <c r="KLV14" s="1954"/>
      <c r="KLW14" s="1954"/>
      <c r="KLX14" s="1954"/>
      <c r="KLY14" s="1954"/>
      <c r="KLZ14" s="1954"/>
      <c r="KMA14" s="1954"/>
      <c r="KMB14" s="1954"/>
      <c r="KMC14" s="1954"/>
      <c r="KMD14" s="1954"/>
      <c r="KME14" s="1954"/>
      <c r="KMF14" s="1954"/>
      <c r="KMG14" s="1954"/>
      <c r="KMH14" s="1954"/>
      <c r="KMI14" s="1954"/>
      <c r="KMJ14" s="1954"/>
      <c r="KMK14" s="1954"/>
      <c r="KML14" s="1954"/>
      <c r="KMM14" s="1954"/>
      <c r="KMN14" s="1954"/>
      <c r="KMO14" s="1954"/>
      <c r="KMP14" s="1954"/>
      <c r="KMQ14" s="1954"/>
      <c r="KMR14" s="1954"/>
      <c r="KMS14" s="1954"/>
      <c r="KMT14" s="1954"/>
      <c r="KMU14" s="1954"/>
      <c r="KMV14" s="1954"/>
      <c r="KMW14" s="1954"/>
      <c r="KMX14" s="1954"/>
      <c r="KMY14" s="1954"/>
      <c r="KMZ14" s="1954"/>
      <c r="KNA14" s="1954"/>
      <c r="KNB14" s="1954"/>
      <c r="KNC14" s="1954"/>
      <c r="KND14" s="1954"/>
      <c r="KNE14" s="1954"/>
      <c r="KNF14" s="1954"/>
      <c r="KNG14" s="1954"/>
      <c r="KNH14" s="1954"/>
      <c r="KNI14" s="1954"/>
      <c r="KNJ14" s="1954"/>
      <c r="KNK14" s="1954"/>
      <c r="KNL14" s="1954"/>
      <c r="KNM14" s="1954"/>
      <c r="KNN14" s="1954"/>
      <c r="KNO14" s="1954"/>
      <c r="KNP14" s="1954"/>
      <c r="KNQ14" s="1954"/>
      <c r="KNR14" s="1954"/>
      <c r="KNS14" s="1954"/>
      <c r="KNT14" s="1954"/>
      <c r="KNU14" s="1954"/>
      <c r="KNV14" s="1954"/>
      <c r="KNW14" s="1954"/>
      <c r="KNX14" s="1954"/>
      <c r="KNY14" s="1954"/>
      <c r="KNZ14" s="1954"/>
      <c r="KOA14" s="1954"/>
      <c r="KOB14" s="1954"/>
      <c r="KOC14" s="1954"/>
      <c r="KOD14" s="1954"/>
      <c r="KOE14" s="1954"/>
      <c r="KOF14" s="1954"/>
      <c r="KOG14" s="1954"/>
      <c r="KOH14" s="1954"/>
      <c r="KOI14" s="1954"/>
      <c r="KOJ14" s="1954"/>
      <c r="KOK14" s="1954"/>
      <c r="KOL14" s="1954"/>
      <c r="KOM14" s="1954"/>
      <c r="KON14" s="1954"/>
      <c r="KOO14" s="1954"/>
      <c r="KOP14" s="1954"/>
      <c r="KOQ14" s="1954"/>
      <c r="KOR14" s="1954"/>
      <c r="KOS14" s="1954"/>
      <c r="KOT14" s="1954"/>
      <c r="KOU14" s="1954"/>
      <c r="KOV14" s="1954"/>
      <c r="KOW14" s="1954"/>
      <c r="KOX14" s="1954"/>
      <c r="KOY14" s="1954"/>
      <c r="KOZ14" s="1954"/>
      <c r="KPA14" s="1954"/>
      <c r="KPB14" s="1954"/>
      <c r="KPC14" s="1954"/>
      <c r="KPD14" s="1954"/>
      <c r="KPE14" s="1954"/>
      <c r="KPF14" s="1954"/>
      <c r="KPG14" s="1954"/>
      <c r="KPH14" s="1954"/>
      <c r="KPI14" s="1954"/>
      <c r="KPJ14" s="1954"/>
      <c r="KPK14" s="1954"/>
      <c r="KPL14" s="1954"/>
      <c r="KPM14" s="1954"/>
      <c r="KPN14" s="1954"/>
      <c r="KPO14" s="1954"/>
      <c r="KPP14" s="1954"/>
      <c r="KPQ14" s="1954"/>
      <c r="KPR14" s="1954"/>
      <c r="KPS14" s="1954"/>
      <c r="KPT14" s="1954"/>
      <c r="KPU14" s="1954"/>
      <c r="KPV14" s="1954"/>
      <c r="KPW14" s="1954"/>
      <c r="KPX14" s="1954"/>
      <c r="KPY14" s="1954"/>
      <c r="KPZ14" s="1954"/>
      <c r="KQA14" s="1954"/>
      <c r="KQB14" s="1954"/>
      <c r="KQC14" s="1954"/>
      <c r="KQD14" s="1954"/>
      <c r="KQE14" s="1954"/>
      <c r="KQF14" s="1954"/>
      <c r="KQG14" s="1954"/>
      <c r="KQH14" s="1954"/>
      <c r="KQI14" s="1954"/>
      <c r="KQJ14" s="1954"/>
      <c r="KQK14" s="1954"/>
      <c r="KQL14" s="1954"/>
      <c r="KQM14" s="1954"/>
      <c r="KQN14" s="1954"/>
      <c r="KQO14" s="1954"/>
      <c r="KQP14" s="1954"/>
      <c r="KQQ14" s="1954"/>
      <c r="KQR14" s="1954"/>
      <c r="KQS14" s="1954"/>
      <c r="KQT14" s="1954"/>
      <c r="KQU14" s="1954"/>
      <c r="KQV14" s="1954"/>
      <c r="KQW14" s="1954"/>
      <c r="KQX14" s="1954"/>
      <c r="KQY14" s="1954"/>
      <c r="KQZ14" s="1954"/>
      <c r="KRA14" s="1954"/>
      <c r="KRB14" s="1954"/>
      <c r="KRC14" s="1954"/>
      <c r="KRD14" s="1954"/>
      <c r="KRE14" s="1954"/>
      <c r="KRF14" s="1954"/>
      <c r="KRG14" s="1954"/>
      <c r="KRH14" s="1954"/>
      <c r="KRI14" s="1954"/>
      <c r="KRJ14" s="1954"/>
      <c r="KRK14" s="1954"/>
      <c r="KRL14" s="1954"/>
      <c r="KRM14" s="1954"/>
      <c r="KRN14" s="1954"/>
      <c r="KRO14" s="1954"/>
      <c r="KRP14" s="1954"/>
      <c r="KRQ14" s="1954"/>
      <c r="KRR14" s="1954"/>
      <c r="KRS14" s="1954"/>
      <c r="KRT14" s="1954"/>
      <c r="KRU14" s="1954"/>
      <c r="KRV14" s="1954"/>
      <c r="KRW14" s="1954"/>
      <c r="KRX14" s="1954"/>
      <c r="KRY14" s="1954"/>
      <c r="KRZ14" s="1954"/>
      <c r="KSA14" s="1954"/>
      <c r="KSB14" s="1954"/>
      <c r="KSC14" s="1954"/>
      <c r="KSD14" s="1954"/>
      <c r="KSE14" s="1954"/>
      <c r="KSF14" s="1954"/>
      <c r="KSG14" s="1954"/>
      <c r="KSH14" s="1954"/>
      <c r="KSI14" s="1954"/>
      <c r="KSJ14" s="1954"/>
      <c r="KSK14" s="1954"/>
      <c r="KSL14" s="1954"/>
      <c r="KSM14" s="1954"/>
      <c r="KSN14" s="1954"/>
      <c r="KSO14" s="1954"/>
      <c r="KSP14" s="1954"/>
      <c r="KSQ14" s="1954"/>
      <c r="KSR14" s="1954"/>
      <c r="KSS14" s="1954"/>
      <c r="KST14" s="1954"/>
      <c r="KSU14" s="1954"/>
      <c r="KSV14" s="1954"/>
      <c r="KSW14" s="1954"/>
      <c r="KSX14" s="1954"/>
      <c r="KSY14" s="1954"/>
      <c r="KSZ14" s="1954"/>
      <c r="KTA14" s="1954"/>
      <c r="KTB14" s="1954"/>
      <c r="KTC14" s="1954"/>
      <c r="KTD14" s="1954"/>
      <c r="KTE14" s="1954"/>
      <c r="KTF14" s="1954"/>
      <c r="KTG14" s="1954"/>
      <c r="KTH14" s="1954"/>
      <c r="KTI14" s="1954"/>
      <c r="KTJ14" s="1954"/>
      <c r="KTK14" s="1954"/>
      <c r="KTL14" s="1954"/>
      <c r="KTM14" s="1954"/>
      <c r="KTN14" s="1954"/>
      <c r="KTO14" s="1954"/>
      <c r="KTP14" s="1954"/>
      <c r="KTQ14" s="1954"/>
      <c r="KTR14" s="1954"/>
      <c r="KTS14" s="1954"/>
      <c r="KTT14" s="1954"/>
      <c r="KTU14" s="1954"/>
      <c r="KTV14" s="1954"/>
      <c r="KTW14" s="1954"/>
      <c r="KTX14" s="1954"/>
      <c r="KTY14" s="1954"/>
      <c r="KTZ14" s="1954"/>
      <c r="KUA14" s="1954"/>
      <c r="KUB14" s="1954"/>
      <c r="KUC14" s="1954"/>
      <c r="KUD14" s="1954"/>
      <c r="KUE14" s="1954"/>
      <c r="KUF14" s="1954"/>
      <c r="KUG14" s="1954"/>
      <c r="KUH14" s="1954"/>
      <c r="KUI14" s="1954"/>
      <c r="KUJ14" s="1954"/>
      <c r="KUK14" s="1954"/>
      <c r="KUL14" s="1954"/>
      <c r="KUM14" s="1954"/>
      <c r="KUN14" s="1954"/>
      <c r="KUO14" s="1954"/>
      <c r="KUP14" s="1954"/>
      <c r="KUQ14" s="1954"/>
      <c r="KUR14" s="1954"/>
      <c r="KUS14" s="1954"/>
      <c r="KUT14" s="1954"/>
      <c r="KUU14" s="1954"/>
      <c r="KUV14" s="1954"/>
      <c r="KUW14" s="1954"/>
      <c r="KUX14" s="1954"/>
      <c r="KUY14" s="1954"/>
      <c r="KUZ14" s="1954"/>
      <c r="KVA14" s="1954"/>
      <c r="KVB14" s="1954"/>
      <c r="KVC14" s="1954"/>
      <c r="KVD14" s="1954"/>
      <c r="KVE14" s="1954"/>
      <c r="KVF14" s="1954"/>
      <c r="KVG14" s="1954"/>
      <c r="KVH14" s="1954"/>
      <c r="KVI14" s="1954"/>
      <c r="KVJ14" s="1954"/>
      <c r="KVK14" s="1954"/>
      <c r="KVL14" s="1954"/>
      <c r="KVM14" s="1954"/>
      <c r="KVN14" s="1954"/>
      <c r="KVO14" s="1954"/>
      <c r="KVP14" s="1954"/>
      <c r="KVQ14" s="1954"/>
      <c r="KVR14" s="1954"/>
      <c r="KVS14" s="1954"/>
      <c r="KVT14" s="1954"/>
      <c r="KVU14" s="1954"/>
      <c r="KVV14" s="1954"/>
      <c r="KVW14" s="1954"/>
      <c r="KVX14" s="1954"/>
      <c r="KVY14" s="1954"/>
      <c r="KVZ14" s="1954"/>
      <c r="KWA14" s="1954"/>
      <c r="KWB14" s="1954"/>
      <c r="KWC14" s="1954"/>
      <c r="KWD14" s="1954"/>
      <c r="KWE14" s="1954"/>
      <c r="KWF14" s="1954"/>
      <c r="KWG14" s="1954"/>
      <c r="KWH14" s="1954"/>
      <c r="KWI14" s="1954"/>
      <c r="KWJ14" s="1954"/>
      <c r="KWK14" s="1954"/>
      <c r="KWL14" s="1954"/>
      <c r="KWM14" s="1954"/>
      <c r="KWN14" s="1954"/>
      <c r="KWO14" s="1954"/>
      <c r="KWP14" s="1954"/>
      <c r="KWQ14" s="1954"/>
      <c r="KWR14" s="1954"/>
      <c r="KWS14" s="1954"/>
      <c r="KWT14" s="1954"/>
      <c r="KWU14" s="1954"/>
      <c r="KWV14" s="1954"/>
      <c r="KWW14" s="1954"/>
      <c r="KWX14" s="1954"/>
      <c r="KWY14" s="1954"/>
      <c r="KWZ14" s="1954"/>
      <c r="KXA14" s="1954"/>
      <c r="KXB14" s="1954"/>
      <c r="KXC14" s="1954"/>
      <c r="KXD14" s="1954"/>
      <c r="KXE14" s="1954"/>
      <c r="KXF14" s="1954"/>
      <c r="KXG14" s="1954"/>
      <c r="KXH14" s="1954"/>
      <c r="KXI14" s="1954"/>
      <c r="KXJ14" s="1954"/>
      <c r="KXK14" s="1954"/>
      <c r="KXL14" s="1954"/>
      <c r="KXM14" s="1954"/>
      <c r="KXN14" s="1954"/>
      <c r="KXO14" s="1954"/>
      <c r="KXP14" s="1954"/>
      <c r="KXQ14" s="1954"/>
      <c r="KXR14" s="1954"/>
      <c r="KXS14" s="1954"/>
      <c r="KXT14" s="1954"/>
      <c r="KXU14" s="1954"/>
      <c r="KXV14" s="1954"/>
      <c r="KXW14" s="1954"/>
      <c r="KXX14" s="1954"/>
      <c r="KXY14" s="1954"/>
      <c r="KXZ14" s="1954"/>
      <c r="KYA14" s="1954"/>
      <c r="KYB14" s="1954"/>
      <c r="KYC14" s="1954"/>
      <c r="KYD14" s="1954"/>
      <c r="KYE14" s="1954"/>
      <c r="KYF14" s="1954"/>
      <c r="KYG14" s="1954"/>
      <c r="KYH14" s="1954"/>
      <c r="KYI14" s="1954"/>
      <c r="KYJ14" s="1954"/>
      <c r="KYK14" s="1954"/>
      <c r="KYL14" s="1954"/>
      <c r="KYM14" s="1954"/>
      <c r="KYN14" s="1954"/>
      <c r="KYO14" s="1954"/>
      <c r="KYP14" s="1954"/>
      <c r="KYQ14" s="1954"/>
      <c r="KYR14" s="1954"/>
      <c r="KYS14" s="1954"/>
      <c r="KYT14" s="1954"/>
      <c r="KYU14" s="1954"/>
      <c r="KYV14" s="1954"/>
      <c r="KYW14" s="1954"/>
      <c r="KYX14" s="1954"/>
      <c r="KYY14" s="1954"/>
      <c r="KYZ14" s="1954"/>
      <c r="KZA14" s="1954"/>
      <c r="KZB14" s="1954"/>
      <c r="KZC14" s="1954"/>
      <c r="KZD14" s="1954"/>
      <c r="KZE14" s="1954"/>
      <c r="KZF14" s="1954"/>
      <c r="KZG14" s="1954"/>
      <c r="KZH14" s="1954"/>
      <c r="KZI14" s="1954"/>
      <c r="KZJ14" s="1954"/>
      <c r="KZK14" s="1954"/>
      <c r="KZL14" s="1954"/>
      <c r="KZM14" s="1954"/>
      <c r="KZN14" s="1954"/>
      <c r="KZO14" s="1954"/>
      <c r="KZP14" s="1954"/>
      <c r="KZQ14" s="1954"/>
      <c r="KZR14" s="1954"/>
      <c r="KZS14" s="1954"/>
      <c r="KZT14" s="1954"/>
      <c r="KZU14" s="1954"/>
      <c r="KZV14" s="1954"/>
      <c r="KZW14" s="1954"/>
      <c r="KZX14" s="1954"/>
      <c r="KZY14" s="1954"/>
      <c r="KZZ14" s="1954"/>
      <c r="LAA14" s="1954"/>
      <c r="LAB14" s="1954"/>
      <c r="LAC14" s="1954"/>
      <c r="LAD14" s="1954"/>
      <c r="LAE14" s="1954"/>
      <c r="LAF14" s="1954"/>
      <c r="LAG14" s="1954"/>
      <c r="LAH14" s="1954"/>
      <c r="LAI14" s="1954"/>
      <c r="LAJ14" s="1954"/>
      <c r="LAK14" s="1954"/>
      <c r="LAL14" s="1954"/>
      <c r="LAM14" s="1954"/>
      <c r="LAN14" s="1954"/>
      <c r="LAO14" s="1954"/>
      <c r="LAP14" s="1954"/>
      <c r="LAQ14" s="1954"/>
      <c r="LAR14" s="1954"/>
      <c r="LAS14" s="1954"/>
      <c r="LAT14" s="1954"/>
      <c r="LAU14" s="1954"/>
      <c r="LAV14" s="1954"/>
      <c r="LAW14" s="1954"/>
      <c r="LAX14" s="1954"/>
      <c r="LAY14" s="1954"/>
      <c r="LAZ14" s="1954"/>
      <c r="LBA14" s="1954"/>
      <c r="LBB14" s="1954"/>
      <c r="LBC14" s="1954"/>
      <c r="LBD14" s="1954"/>
      <c r="LBE14" s="1954"/>
      <c r="LBF14" s="1954"/>
      <c r="LBG14" s="1954"/>
      <c r="LBH14" s="1954"/>
      <c r="LBI14" s="1954"/>
      <c r="LBJ14" s="1954"/>
      <c r="LBK14" s="1954"/>
      <c r="LBL14" s="1954"/>
      <c r="LBM14" s="1954"/>
      <c r="LBN14" s="1954"/>
      <c r="LBO14" s="1954"/>
      <c r="LBP14" s="1954"/>
      <c r="LBQ14" s="1954"/>
      <c r="LBR14" s="1954"/>
      <c r="LBS14" s="1954"/>
      <c r="LBT14" s="1954"/>
      <c r="LBU14" s="1954"/>
      <c r="LBV14" s="1954"/>
      <c r="LBW14" s="1954"/>
      <c r="LBX14" s="1954"/>
      <c r="LBY14" s="1954"/>
      <c r="LBZ14" s="1954"/>
      <c r="LCA14" s="1954"/>
      <c r="LCB14" s="1954"/>
      <c r="LCC14" s="1954"/>
      <c r="LCD14" s="1954"/>
      <c r="LCE14" s="1954"/>
      <c r="LCF14" s="1954"/>
      <c r="LCG14" s="1954"/>
      <c r="LCH14" s="1954"/>
      <c r="LCI14" s="1954"/>
      <c r="LCJ14" s="1954"/>
      <c r="LCK14" s="1954"/>
      <c r="LCL14" s="1954"/>
      <c r="LCM14" s="1954"/>
      <c r="LCN14" s="1954"/>
      <c r="LCO14" s="1954"/>
      <c r="LCP14" s="1954"/>
      <c r="LCQ14" s="1954"/>
      <c r="LCR14" s="1954"/>
      <c r="LCS14" s="1954"/>
      <c r="LCT14" s="1954"/>
      <c r="LCU14" s="1954"/>
      <c r="LCV14" s="1954"/>
      <c r="LCW14" s="1954"/>
      <c r="LCX14" s="1954"/>
      <c r="LCY14" s="1954"/>
      <c r="LCZ14" s="1954"/>
      <c r="LDA14" s="1954"/>
      <c r="LDB14" s="1954"/>
      <c r="LDC14" s="1954"/>
      <c r="LDD14" s="1954"/>
      <c r="LDE14" s="1954"/>
      <c r="LDF14" s="1954"/>
      <c r="LDG14" s="1954"/>
      <c r="LDH14" s="1954"/>
      <c r="LDI14" s="1954"/>
      <c r="LDJ14" s="1954"/>
      <c r="LDK14" s="1954"/>
      <c r="LDL14" s="1954"/>
      <c r="LDM14" s="1954"/>
      <c r="LDN14" s="1954"/>
      <c r="LDO14" s="1954"/>
      <c r="LDP14" s="1954"/>
      <c r="LDQ14" s="1954"/>
      <c r="LDR14" s="1954"/>
      <c r="LDS14" s="1954"/>
      <c r="LDT14" s="1954"/>
      <c r="LDU14" s="1954"/>
      <c r="LDV14" s="1954"/>
      <c r="LDW14" s="1954"/>
      <c r="LDX14" s="1954"/>
      <c r="LDY14" s="1954"/>
      <c r="LDZ14" s="1954"/>
      <c r="LEA14" s="1954"/>
      <c r="LEB14" s="1954"/>
      <c r="LEC14" s="1954"/>
      <c r="LED14" s="1954"/>
      <c r="LEE14" s="1954"/>
      <c r="LEF14" s="1954"/>
      <c r="LEG14" s="1954"/>
      <c r="LEH14" s="1954"/>
      <c r="LEI14" s="1954"/>
      <c r="LEJ14" s="1954"/>
      <c r="LEK14" s="1954"/>
      <c r="LEL14" s="1954"/>
      <c r="LEM14" s="1954"/>
      <c r="LEN14" s="1954"/>
      <c r="LEO14" s="1954"/>
      <c r="LEP14" s="1954"/>
      <c r="LEQ14" s="1954"/>
      <c r="LER14" s="1954"/>
      <c r="LES14" s="1954"/>
      <c r="LET14" s="1954"/>
      <c r="LEU14" s="1954"/>
      <c r="LEV14" s="1954"/>
      <c r="LEW14" s="1954"/>
      <c r="LEX14" s="1954"/>
      <c r="LEY14" s="1954"/>
      <c r="LEZ14" s="1954"/>
      <c r="LFA14" s="1954"/>
      <c r="LFB14" s="1954"/>
      <c r="LFC14" s="1954"/>
      <c r="LFD14" s="1954"/>
      <c r="LFE14" s="1954"/>
      <c r="LFF14" s="1954"/>
      <c r="LFG14" s="1954"/>
      <c r="LFH14" s="1954"/>
      <c r="LFI14" s="1954"/>
      <c r="LFJ14" s="1954"/>
      <c r="LFK14" s="1954"/>
      <c r="LFL14" s="1954"/>
      <c r="LFM14" s="1954"/>
      <c r="LFN14" s="1954"/>
      <c r="LFO14" s="1954"/>
      <c r="LFP14" s="1954"/>
      <c r="LFQ14" s="1954"/>
      <c r="LFR14" s="1954"/>
      <c r="LFS14" s="1954"/>
      <c r="LFT14" s="1954"/>
      <c r="LFU14" s="1954"/>
      <c r="LFV14" s="1954"/>
      <c r="LFW14" s="1954"/>
      <c r="LFX14" s="1954"/>
      <c r="LFY14" s="1954"/>
      <c r="LFZ14" s="1954"/>
      <c r="LGA14" s="1954"/>
      <c r="LGB14" s="1954"/>
      <c r="LGC14" s="1954"/>
      <c r="LGD14" s="1954"/>
      <c r="LGE14" s="1954"/>
      <c r="LGF14" s="1954"/>
      <c r="LGG14" s="1954"/>
      <c r="LGH14" s="1954"/>
      <c r="LGI14" s="1954"/>
      <c r="LGJ14" s="1954"/>
      <c r="LGK14" s="1954"/>
      <c r="LGL14" s="1954"/>
      <c r="LGM14" s="1954"/>
      <c r="LGN14" s="1954"/>
      <c r="LGO14" s="1954"/>
      <c r="LGP14" s="1954"/>
      <c r="LGQ14" s="1954"/>
      <c r="LGR14" s="1954"/>
      <c r="LGS14" s="1954"/>
      <c r="LGT14" s="1954"/>
      <c r="LGU14" s="1954"/>
      <c r="LGV14" s="1954"/>
      <c r="LGW14" s="1954"/>
      <c r="LGX14" s="1954"/>
      <c r="LGY14" s="1954"/>
      <c r="LGZ14" s="1954"/>
      <c r="LHA14" s="1954"/>
      <c r="LHB14" s="1954"/>
      <c r="LHC14" s="1954"/>
      <c r="LHD14" s="1954"/>
      <c r="LHE14" s="1954"/>
      <c r="LHF14" s="1954"/>
      <c r="LHG14" s="1954"/>
      <c r="LHH14" s="1954"/>
      <c r="LHI14" s="1954"/>
      <c r="LHJ14" s="1954"/>
      <c r="LHK14" s="1954"/>
      <c r="LHL14" s="1954"/>
      <c r="LHM14" s="1954"/>
      <c r="LHN14" s="1954"/>
      <c r="LHO14" s="1954"/>
      <c r="LHP14" s="1954"/>
      <c r="LHQ14" s="1954"/>
      <c r="LHR14" s="1954"/>
      <c r="LHS14" s="1954"/>
      <c r="LHT14" s="1954"/>
      <c r="LHU14" s="1954"/>
      <c r="LHV14" s="1954"/>
      <c r="LHW14" s="1954"/>
      <c r="LHX14" s="1954"/>
      <c r="LHY14" s="1954"/>
      <c r="LHZ14" s="1954"/>
      <c r="LIA14" s="1954"/>
      <c r="LIB14" s="1954"/>
      <c r="LIC14" s="1954"/>
      <c r="LID14" s="1954"/>
      <c r="LIE14" s="1954"/>
      <c r="LIF14" s="1954"/>
      <c r="LIG14" s="1954"/>
      <c r="LIH14" s="1954"/>
      <c r="LII14" s="1954"/>
      <c r="LIJ14" s="1954"/>
      <c r="LIK14" s="1954"/>
      <c r="LIL14" s="1954"/>
      <c r="LIM14" s="1954"/>
      <c r="LIN14" s="1954"/>
      <c r="LIO14" s="1954"/>
      <c r="LIP14" s="1954"/>
      <c r="LIQ14" s="1954"/>
      <c r="LIR14" s="1954"/>
      <c r="LIS14" s="1954"/>
      <c r="LIT14" s="1954"/>
      <c r="LIU14" s="1954"/>
      <c r="LIV14" s="1954"/>
      <c r="LIW14" s="1954"/>
      <c r="LIX14" s="1954"/>
      <c r="LIY14" s="1954"/>
      <c r="LIZ14" s="1954"/>
      <c r="LJA14" s="1954"/>
      <c r="LJB14" s="1954"/>
      <c r="LJC14" s="1954"/>
      <c r="LJD14" s="1954"/>
      <c r="LJE14" s="1954"/>
      <c r="LJF14" s="1954"/>
      <c r="LJG14" s="1954"/>
      <c r="LJH14" s="1954"/>
      <c r="LJI14" s="1954"/>
      <c r="LJJ14" s="1954"/>
      <c r="LJK14" s="1954"/>
      <c r="LJL14" s="1954"/>
      <c r="LJM14" s="1954"/>
      <c r="LJN14" s="1954"/>
      <c r="LJO14" s="1954"/>
      <c r="LJP14" s="1954"/>
      <c r="LJQ14" s="1954"/>
      <c r="LJR14" s="1954"/>
      <c r="LJS14" s="1954"/>
      <c r="LJT14" s="1954"/>
      <c r="LJU14" s="1954"/>
      <c r="LJV14" s="1954"/>
      <c r="LJW14" s="1954"/>
      <c r="LJX14" s="1954"/>
      <c r="LJY14" s="1954"/>
      <c r="LJZ14" s="1954"/>
      <c r="LKA14" s="1954"/>
      <c r="LKB14" s="1954"/>
      <c r="LKC14" s="1954"/>
      <c r="LKD14" s="1954"/>
      <c r="LKE14" s="1954"/>
      <c r="LKF14" s="1954"/>
      <c r="LKG14" s="1954"/>
      <c r="LKH14" s="1954"/>
      <c r="LKI14" s="1954"/>
      <c r="LKJ14" s="1954"/>
      <c r="LKK14" s="1954"/>
      <c r="LKL14" s="1954"/>
      <c r="LKM14" s="1954"/>
      <c r="LKN14" s="1954"/>
      <c r="LKO14" s="1954"/>
      <c r="LKP14" s="1954"/>
      <c r="LKQ14" s="1954"/>
      <c r="LKR14" s="1954"/>
      <c r="LKS14" s="1954"/>
      <c r="LKT14" s="1954"/>
      <c r="LKU14" s="1954"/>
      <c r="LKV14" s="1954"/>
      <c r="LKW14" s="1954"/>
      <c r="LKX14" s="1954"/>
      <c r="LKY14" s="1954"/>
      <c r="LKZ14" s="1954"/>
      <c r="LLA14" s="1954"/>
      <c r="LLB14" s="1954"/>
      <c r="LLC14" s="1954"/>
      <c r="LLD14" s="1954"/>
      <c r="LLE14" s="1954"/>
      <c r="LLF14" s="1954"/>
      <c r="LLG14" s="1954"/>
      <c r="LLH14" s="1954"/>
      <c r="LLI14" s="1954"/>
      <c r="LLJ14" s="1954"/>
      <c r="LLK14" s="1954"/>
      <c r="LLL14" s="1954"/>
      <c r="LLM14" s="1954"/>
      <c r="LLN14" s="1954"/>
      <c r="LLO14" s="1954"/>
      <c r="LLP14" s="1954"/>
      <c r="LLQ14" s="1954"/>
      <c r="LLR14" s="1954"/>
      <c r="LLS14" s="1954"/>
      <c r="LLT14" s="1954"/>
      <c r="LLU14" s="1954"/>
      <c r="LLV14" s="1954"/>
      <c r="LLW14" s="1954"/>
      <c r="LLX14" s="1954"/>
      <c r="LLY14" s="1954"/>
      <c r="LLZ14" s="1954"/>
      <c r="LMA14" s="1954"/>
      <c r="LMB14" s="1954"/>
      <c r="LMC14" s="1954"/>
      <c r="LMD14" s="1954"/>
      <c r="LME14" s="1954"/>
      <c r="LMF14" s="1954"/>
      <c r="LMG14" s="1954"/>
      <c r="LMH14" s="1954"/>
      <c r="LMI14" s="1954"/>
      <c r="LMJ14" s="1954"/>
      <c r="LMK14" s="1954"/>
      <c r="LML14" s="1954"/>
      <c r="LMM14" s="1954"/>
      <c r="LMN14" s="1954"/>
      <c r="LMO14" s="1954"/>
      <c r="LMP14" s="1954"/>
      <c r="LMQ14" s="1954"/>
      <c r="LMR14" s="1954"/>
      <c r="LMS14" s="1954"/>
      <c r="LMT14" s="1954"/>
      <c r="LMU14" s="1954"/>
      <c r="LMV14" s="1954"/>
      <c r="LMW14" s="1954"/>
      <c r="LMX14" s="1954"/>
      <c r="LMY14" s="1954"/>
      <c r="LMZ14" s="1954"/>
      <c r="LNA14" s="1954"/>
      <c r="LNB14" s="1954"/>
      <c r="LNC14" s="1954"/>
      <c r="LND14" s="1954"/>
      <c r="LNE14" s="1954"/>
      <c r="LNF14" s="1954"/>
      <c r="LNG14" s="1954"/>
      <c r="LNH14" s="1954"/>
      <c r="LNI14" s="1954"/>
      <c r="LNJ14" s="1954"/>
      <c r="LNK14" s="1954"/>
      <c r="LNL14" s="1954"/>
      <c r="LNM14" s="1954"/>
      <c r="LNN14" s="1954"/>
      <c r="LNO14" s="1954"/>
      <c r="LNP14" s="1954"/>
      <c r="LNQ14" s="1954"/>
      <c r="LNR14" s="1954"/>
      <c r="LNS14" s="1954"/>
      <c r="LNT14" s="1954"/>
      <c r="LNU14" s="1954"/>
      <c r="LNV14" s="1954"/>
      <c r="LNW14" s="1954"/>
      <c r="LNX14" s="1954"/>
      <c r="LNY14" s="1954"/>
      <c r="LNZ14" s="1954"/>
      <c r="LOA14" s="1954"/>
      <c r="LOB14" s="1954"/>
      <c r="LOC14" s="1954"/>
      <c r="LOD14" s="1954"/>
      <c r="LOE14" s="1954"/>
      <c r="LOF14" s="1954"/>
      <c r="LOG14" s="1954"/>
      <c r="LOH14" s="1954"/>
      <c r="LOI14" s="1954"/>
      <c r="LOJ14" s="1954"/>
      <c r="LOK14" s="1954"/>
      <c r="LOL14" s="1954"/>
      <c r="LOM14" s="1954"/>
      <c r="LON14" s="1954"/>
      <c r="LOO14" s="1954"/>
      <c r="LOP14" s="1954"/>
      <c r="LOQ14" s="1954"/>
      <c r="LOR14" s="1954"/>
      <c r="LOS14" s="1954"/>
      <c r="LOT14" s="1954"/>
      <c r="LOU14" s="1954"/>
      <c r="LOV14" s="1954"/>
      <c r="LOW14" s="1954"/>
      <c r="LOX14" s="1954"/>
      <c r="LOY14" s="1954"/>
      <c r="LOZ14" s="1954"/>
      <c r="LPA14" s="1954"/>
      <c r="LPB14" s="1954"/>
      <c r="LPC14" s="1954"/>
      <c r="LPD14" s="1954"/>
      <c r="LPE14" s="1954"/>
      <c r="LPF14" s="1954"/>
      <c r="LPG14" s="1954"/>
      <c r="LPH14" s="1954"/>
      <c r="LPI14" s="1954"/>
      <c r="LPJ14" s="1954"/>
      <c r="LPK14" s="1954"/>
      <c r="LPL14" s="1954"/>
      <c r="LPM14" s="1954"/>
      <c r="LPN14" s="1954"/>
      <c r="LPO14" s="1954"/>
      <c r="LPP14" s="1954"/>
      <c r="LPQ14" s="1954"/>
      <c r="LPR14" s="1954"/>
      <c r="LPS14" s="1954"/>
      <c r="LPT14" s="1954"/>
      <c r="LPU14" s="1954"/>
      <c r="LPV14" s="1954"/>
      <c r="LPW14" s="1954"/>
      <c r="LPX14" s="1954"/>
      <c r="LPY14" s="1954"/>
      <c r="LPZ14" s="1954"/>
      <c r="LQA14" s="1954"/>
      <c r="LQB14" s="1954"/>
      <c r="LQC14" s="1954"/>
      <c r="LQD14" s="1954"/>
      <c r="LQE14" s="1954"/>
      <c r="LQF14" s="1954"/>
      <c r="LQG14" s="1954"/>
      <c r="LQH14" s="1954"/>
      <c r="LQI14" s="1954"/>
      <c r="LQJ14" s="1954"/>
      <c r="LQK14" s="1954"/>
      <c r="LQL14" s="1954"/>
      <c r="LQM14" s="1954"/>
      <c r="LQN14" s="1954"/>
      <c r="LQO14" s="1954"/>
      <c r="LQP14" s="1954"/>
      <c r="LQQ14" s="1954"/>
      <c r="LQR14" s="1954"/>
      <c r="LQS14" s="1954"/>
      <c r="LQT14" s="1954"/>
      <c r="LQU14" s="1954"/>
      <c r="LQV14" s="1954"/>
      <c r="LQW14" s="1954"/>
      <c r="LQX14" s="1954"/>
      <c r="LQY14" s="1954"/>
      <c r="LQZ14" s="1954"/>
      <c r="LRA14" s="1954"/>
      <c r="LRB14" s="1954"/>
      <c r="LRC14" s="1954"/>
      <c r="LRD14" s="1954"/>
      <c r="LRE14" s="1954"/>
      <c r="LRF14" s="1954"/>
      <c r="LRG14" s="1954"/>
      <c r="LRH14" s="1954"/>
      <c r="LRI14" s="1954"/>
      <c r="LRJ14" s="1954"/>
      <c r="LRK14" s="1954"/>
      <c r="LRL14" s="1954"/>
      <c r="LRM14" s="1954"/>
      <c r="LRN14" s="1954"/>
      <c r="LRO14" s="1954"/>
      <c r="LRP14" s="1954"/>
      <c r="LRQ14" s="1954"/>
      <c r="LRR14" s="1954"/>
      <c r="LRS14" s="1954"/>
      <c r="LRT14" s="1954"/>
      <c r="LRU14" s="1954"/>
      <c r="LRV14" s="1954"/>
      <c r="LRW14" s="1954"/>
      <c r="LRX14" s="1954"/>
      <c r="LRY14" s="1954"/>
      <c r="LRZ14" s="1954"/>
      <c r="LSA14" s="1954"/>
      <c r="LSB14" s="1954"/>
      <c r="LSC14" s="1954"/>
      <c r="LSD14" s="1954"/>
      <c r="LSE14" s="1954"/>
      <c r="LSF14" s="1954"/>
      <c r="LSG14" s="1954"/>
      <c r="LSH14" s="1954"/>
      <c r="LSI14" s="1954"/>
      <c r="LSJ14" s="1954"/>
      <c r="LSK14" s="1954"/>
      <c r="LSL14" s="1954"/>
      <c r="LSM14" s="1954"/>
      <c r="LSN14" s="1954"/>
      <c r="LSO14" s="1954"/>
      <c r="LSP14" s="1954"/>
      <c r="LSQ14" s="1954"/>
      <c r="LSR14" s="1954"/>
      <c r="LSS14" s="1954"/>
      <c r="LST14" s="1954"/>
      <c r="LSU14" s="1954"/>
      <c r="LSV14" s="1954"/>
      <c r="LSW14" s="1954"/>
      <c r="LSX14" s="1954"/>
      <c r="LSY14" s="1954"/>
      <c r="LSZ14" s="1954"/>
      <c r="LTA14" s="1954"/>
      <c r="LTB14" s="1954"/>
      <c r="LTC14" s="1954"/>
      <c r="LTD14" s="1954"/>
      <c r="LTE14" s="1954"/>
      <c r="LTF14" s="1954"/>
      <c r="LTG14" s="1954"/>
      <c r="LTH14" s="1954"/>
      <c r="LTI14" s="1954"/>
      <c r="LTJ14" s="1954"/>
      <c r="LTK14" s="1954"/>
      <c r="LTL14" s="1954"/>
      <c r="LTM14" s="1954"/>
      <c r="LTN14" s="1954"/>
      <c r="LTO14" s="1954"/>
      <c r="LTP14" s="1954"/>
      <c r="LTQ14" s="1954"/>
      <c r="LTR14" s="1954"/>
      <c r="LTS14" s="1954"/>
      <c r="LTT14" s="1954"/>
      <c r="LTU14" s="1954"/>
      <c r="LTV14" s="1954"/>
      <c r="LTW14" s="1954"/>
      <c r="LTX14" s="1954"/>
      <c r="LTY14" s="1954"/>
      <c r="LTZ14" s="1954"/>
      <c r="LUA14" s="1954"/>
      <c r="LUB14" s="1954"/>
      <c r="LUC14" s="1954"/>
      <c r="LUD14" s="1954"/>
      <c r="LUE14" s="1954"/>
      <c r="LUF14" s="1954"/>
      <c r="LUG14" s="1954"/>
      <c r="LUH14" s="1954"/>
      <c r="LUI14" s="1954"/>
      <c r="LUJ14" s="1954"/>
      <c r="LUK14" s="1954"/>
      <c r="LUL14" s="1954"/>
      <c r="LUM14" s="1954"/>
      <c r="LUN14" s="1954"/>
      <c r="LUO14" s="1954"/>
      <c r="LUP14" s="1954"/>
      <c r="LUQ14" s="1954"/>
      <c r="LUR14" s="1954"/>
      <c r="LUS14" s="1954"/>
      <c r="LUT14" s="1954"/>
      <c r="LUU14" s="1954"/>
      <c r="LUV14" s="1954"/>
      <c r="LUW14" s="1954"/>
      <c r="LUX14" s="1954"/>
      <c r="LUY14" s="1954"/>
      <c r="LUZ14" s="1954"/>
      <c r="LVA14" s="1954"/>
      <c r="LVB14" s="1954"/>
      <c r="LVC14" s="1954"/>
      <c r="LVD14" s="1954"/>
      <c r="LVE14" s="1954"/>
      <c r="LVF14" s="1954"/>
      <c r="LVG14" s="1954"/>
      <c r="LVH14" s="1954"/>
      <c r="LVI14" s="1954"/>
      <c r="LVJ14" s="1954"/>
      <c r="LVK14" s="1954"/>
      <c r="LVL14" s="1954"/>
      <c r="LVM14" s="1954"/>
      <c r="LVN14" s="1954"/>
      <c r="LVO14" s="1954"/>
      <c r="LVP14" s="1954"/>
      <c r="LVQ14" s="1954"/>
      <c r="LVR14" s="1954"/>
      <c r="LVS14" s="1954"/>
      <c r="LVT14" s="1954"/>
      <c r="LVU14" s="1954"/>
      <c r="LVV14" s="1954"/>
      <c r="LVW14" s="1954"/>
      <c r="LVX14" s="1954"/>
      <c r="LVY14" s="1954"/>
      <c r="LVZ14" s="1954"/>
      <c r="LWA14" s="1954"/>
      <c r="LWB14" s="1954"/>
      <c r="LWC14" s="1954"/>
      <c r="LWD14" s="1954"/>
      <c r="LWE14" s="1954"/>
      <c r="LWF14" s="1954"/>
      <c r="LWG14" s="1954"/>
      <c r="LWH14" s="1954"/>
      <c r="LWI14" s="1954"/>
      <c r="LWJ14" s="1954"/>
      <c r="LWK14" s="1954"/>
      <c r="LWL14" s="1954"/>
      <c r="LWM14" s="1954"/>
      <c r="LWN14" s="1954"/>
      <c r="LWO14" s="1954"/>
      <c r="LWP14" s="1954"/>
      <c r="LWQ14" s="1954"/>
      <c r="LWR14" s="1954"/>
      <c r="LWS14" s="1954"/>
      <c r="LWT14" s="1954"/>
      <c r="LWU14" s="1954"/>
      <c r="LWV14" s="1954"/>
      <c r="LWW14" s="1954"/>
      <c r="LWX14" s="1954"/>
      <c r="LWY14" s="1954"/>
      <c r="LWZ14" s="1954"/>
      <c r="LXA14" s="1954"/>
      <c r="LXB14" s="1954"/>
      <c r="LXC14" s="1954"/>
      <c r="LXD14" s="1954"/>
      <c r="LXE14" s="1954"/>
      <c r="LXF14" s="1954"/>
      <c r="LXG14" s="1954"/>
      <c r="LXH14" s="1954"/>
      <c r="LXI14" s="1954"/>
      <c r="LXJ14" s="1954"/>
      <c r="LXK14" s="1954"/>
      <c r="LXL14" s="1954"/>
      <c r="LXM14" s="1954"/>
      <c r="LXN14" s="1954"/>
      <c r="LXO14" s="1954"/>
      <c r="LXP14" s="1954"/>
      <c r="LXQ14" s="1954"/>
      <c r="LXR14" s="1954"/>
      <c r="LXS14" s="1954"/>
      <c r="LXT14" s="1954"/>
      <c r="LXU14" s="1954"/>
      <c r="LXV14" s="1954"/>
      <c r="LXW14" s="1954"/>
      <c r="LXX14" s="1954"/>
      <c r="LXY14" s="1954"/>
      <c r="LXZ14" s="1954"/>
      <c r="LYA14" s="1954"/>
      <c r="LYB14" s="1954"/>
      <c r="LYC14" s="1954"/>
      <c r="LYD14" s="1954"/>
      <c r="LYE14" s="1954"/>
      <c r="LYF14" s="1954"/>
      <c r="LYG14" s="1954"/>
      <c r="LYH14" s="1954"/>
      <c r="LYI14" s="1954"/>
      <c r="LYJ14" s="1954"/>
      <c r="LYK14" s="1954"/>
      <c r="LYL14" s="1954"/>
      <c r="LYM14" s="1954"/>
      <c r="LYN14" s="1954"/>
      <c r="LYO14" s="1954"/>
      <c r="LYP14" s="1954"/>
      <c r="LYQ14" s="1954"/>
      <c r="LYR14" s="1954"/>
      <c r="LYS14" s="1954"/>
      <c r="LYT14" s="1954"/>
      <c r="LYU14" s="1954"/>
      <c r="LYV14" s="1954"/>
      <c r="LYW14" s="1954"/>
      <c r="LYX14" s="1954"/>
      <c r="LYY14" s="1954"/>
      <c r="LYZ14" s="1954"/>
      <c r="LZA14" s="1954"/>
      <c r="LZB14" s="1954"/>
      <c r="LZC14" s="1954"/>
      <c r="LZD14" s="1954"/>
      <c r="LZE14" s="1954"/>
      <c r="LZF14" s="1954"/>
      <c r="LZG14" s="1954"/>
      <c r="LZH14" s="1954"/>
      <c r="LZI14" s="1954"/>
      <c r="LZJ14" s="1954"/>
      <c r="LZK14" s="1954"/>
      <c r="LZL14" s="1954"/>
      <c r="LZM14" s="1954"/>
      <c r="LZN14" s="1954"/>
      <c r="LZO14" s="1954"/>
      <c r="LZP14" s="1954"/>
      <c r="LZQ14" s="1954"/>
      <c r="LZR14" s="1954"/>
      <c r="LZS14" s="1954"/>
      <c r="LZT14" s="1954"/>
      <c r="LZU14" s="1954"/>
      <c r="LZV14" s="1954"/>
      <c r="LZW14" s="1954"/>
      <c r="LZX14" s="1954"/>
      <c r="LZY14" s="1954"/>
      <c r="LZZ14" s="1954"/>
      <c r="MAA14" s="1954"/>
      <c r="MAB14" s="1954"/>
      <c r="MAC14" s="1954"/>
      <c r="MAD14" s="1954"/>
      <c r="MAE14" s="1954"/>
      <c r="MAF14" s="1954"/>
      <c r="MAG14" s="1954"/>
      <c r="MAH14" s="1954"/>
      <c r="MAI14" s="1954"/>
      <c r="MAJ14" s="1954"/>
      <c r="MAK14" s="1954"/>
      <c r="MAL14" s="1954"/>
      <c r="MAM14" s="1954"/>
      <c r="MAN14" s="1954"/>
      <c r="MAO14" s="1954"/>
      <c r="MAP14" s="1954"/>
      <c r="MAQ14" s="1954"/>
      <c r="MAR14" s="1954"/>
      <c r="MAS14" s="1954"/>
      <c r="MAT14" s="1954"/>
      <c r="MAU14" s="1954"/>
      <c r="MAV14" s="1954"/>
      <c r="MAW14" s="1954"/>
      <c r="MAX14" s="1954"/>
      <c r="MAY14" s="1954"/>
      <c r="MAZ14" s="1954"/>
      <c r="MBA14" s="1954"/>
      <c r="MBB14" s="1954"/>
      <c r="MBC14" s="1954"/>
      <c r="MBD14" s="1954"/>
      <c r="MBE14" s="1954"/>
      <c r="MBF14" s="1954"/>
      <c r="MBG14" s="1954"/>
      <c r="MBH14" s="1954"/>
      <c r="MBI14" s="1954"/>
      <c r="MBJ14" s="1954"/>
      <c r="MBK14" s="1954"/>
      <c r="MBL14" s="1954"/>
      <c r="MBM14" s="1954"/>
      <c r="MBN14" s="1954"/>
      <c r="MBO14" s="1954"/>
      <c r="MBP14" s="1954"/>
      <c r="MBQ14" s="1954"/>
      <c r="MBR14" s="1954"/>
      <c r="MBS14" s="1954"/>
      <c r="MBT14" s="1954"/>
      <c r="MBU14" s="1954"/>
      <c r="MBV14" s="1954"/>
      <c r="MBW14" s="1954"/>
      <c r="MBX14" s="1954"/>
      <c r="MBY14" s="1954"/>
      <c r="MBZ14" s="1954"/>
      <c r="MCA14" s="1954"/>
      <c r="MCB14" s="1954"/>
      <c r="MCC14" s="1954"/>
      <c r="MCD14" s="1954"/>
      <c r="MCE14" s="1954"/>
      <c r="MCF14" s="1954"/>
      <c r="MCG14" s="1954"/>
      <c r="MCH14" s="1954"/>
      <c r="MCI14" s="1954"/>
      <c r="MCJ14" s="1954"/>
      <c r="MCK14" s="1954"/>
      <c r="MCL14" s="1954"/>
      <c r="MCM14" s="1954"/>
      <c r="MCN14" s="1954"/>
      <c r="MCO14" s="1954"/>
      <c r="MCP14" s="1954"/>
      <c r="MCQ14" s="1954"/>
      <c r="MCR14" s="1954"/>
      <c r="MCS14" s="1954"/>
      <c r="MCT14" s="1954"/>
      <c r="MCU14" s="1954"/>
      <c r="MCV14" s="1954"/>
      <c r="MCW14" s="1954"/>
      <c r="MCX14" s="1954"/>
      <c r="MCY14" s="1954"/>
      <c r="MCZ14" s="1954"/>
      <c r="MDA14" s="1954"/>
      <c r="MDB14" s="1954"/>
      <c r="MDC14" s="1954"/>
      <c r="MDD14" s="1954"/>
      <c r="MDE14" s="1954"/>
      <c r="MDF14" s="1954"/>
      <c r="MDG14" s="1954"/>
      <c r="MDH14" s="1954"/>
      <c r="MDI14" s="1954"/>
      <c r="MDJ14" s="1954"/>
      <c r="MDK14" s="1954"/>
      <c r="MDL14" s="1954"/>
      <c r="MDM14" s="1954"/>
      <c r="MDN14" s="1954"/>
      <c r="MDO14" s="1954"/>
      <c r="MDP14" s="1954"/>
      <c r="MDQ14" s="1954"/>
      <c r="MDR14" s="1954"/>
      <c r="MDS14" s="1954"/>
      <c r="MDT14" s="1954"/>
      <c r="MDU14" s="1954"/>
      <c r="MDV14" s="1954"/>
      <c r="MDW14" s="1954"/>
      <c r="MDX14" s="1954"/>
      <c r="MDY14" s="1954"/>
      <c r="MDZ14" s="1954"/>
      <c r="MEA14" s="1954"/>
      <c r="MEB14" s="1954"/>
      <c r="MEC14" s="1954"/>
      <c r="MED14" s="1954"/>
      <c r="MEE14" s="1954"/>
      <c r="MEF14" s="1954"/>
      <c r="MEG14" s="1954"/>
      <c r="MEH14" s="1954"/>
      <c r="MEI14" s="1954"/>
      <c r="MEJ14" s="1954"/>
      <c r="MEK14" s="1954"/>
      <c r="MEL14" s="1954"/>
      <c r="MEM14" s="1954"/>
      <c r="MEN14" s="1954"/>
      <c r="MEO14" s="1954"/>
      <c r="MEP14" s="1954"/>
      <c r="MEQ14" s="1954"/>
      <c r="MER14" s="1954"/>
      <c r="MES14" s="1954"/>
      <c r="MET14" s="1954"/>
      <c r="MEU14" s="1954"/>
      <c r="MEV14" s="1954"/>
      <c r="MEW14" s="1954"/>
      <c r="MEX14" s="1954"/>
      <c r="MEY14" s="1954"/>
      <c r="MEZ14" s="1954"/>
      <c r="MFA14" s="1954"/>
      <c r="MFB14" s="1954"/>
      <c r="MFC14" s="1954"/>
      <c r="MFD14" s="1954"/>
      <c r="MFE14" s="1954"/>
      <c r="MFF14" s="1954"/>
      <c r="MFG14" s="1954"/>
      <c r="MFH14" s="1954"/>
      <c r="MFI14" s="1954"/>
      <c r="MFJ14" s="1954"/>
      <c r="MFK14" s="1954"/>
      <c r="MFL14" s="1954"/>
      <c r="MFM14" s="1954"/>
      <c r="MFN14" s="1954"/>
      <c r="MFO14" s="1954"/>
      <c r="MFP14" s="1954"/>
      <c r="MFQ14" s="1954"/>
      <c r="MFR14" s="1954"/>
      <c r="MFS14" s="1954"/>
      <c r="MFT14" s="1954"/>
      <c r="MFU14" s="1954"/>
      <c r="MFV14" s="1954"/>
      <c r="MFW14" s="1954"/>
      <c r="MFX14" s="1954"/>
      <c r="MFY14" s="1954"/>
      <c r="MFZ14" s="1954"/>
      <c r="MGA14" s="1954"/>
      <c r="MGB14" s="1954"/>
      <c r="MGC14" s="1954"/>
      <c r="MGD14" s="1954"/>
      <c r="MGE14" s="1954"/>
      <c r="MGF14" s="1954"/>
      <c r="MGG14" s="1954"/>
      <c r="MGH14" s="1954"/>
      <c r="MGI14" s="1954"/>
      <c r="MGJ14" s="1954"/>
      <c r="MGK14" s="1954"/>
      <c r="MGL14" s="1954"/>
      <c r="MGM14" s="1954"/>
      <c r="MGN14" s="1954"/>
      <c r="MGO14" s="1954"/>
      <c r="MGP14" s="1954"/>
      <c r="MGQ14" s="1954"/>
      <c r="MGR14" s="1954"/>
      <c r="MGS14" s="1954"/>
      <c r="MGT14" s="1954"/>
      <c r="MGU14" s="1954"/>
      <c r="MGV14" s="1954"/>
      <c r="MGW14" s="1954"/>
      <c r="MGX14" s="1954"/>
      <c r="MGY14" s="1954"/>
      <c r="MGZ14" s="1954"/>
      <c r="MHA14" s="1954"/>
      <c r="MHB14" s="1954"/>
      <c r="MHC14" s="1954"/>
      <c r="MHD14" s="1954"/>
      <c r="MHE14" s="1954"/>
      <c r="MHF14" s="1954"/>
      <c r="MHG14" s="1954"/>
      <c r="MHH14" s="1954"/>
      <c r="MHI14" s="1954"/>
      <c r="MHJ14" s="1954"/>
      <c r="MHK14" s="1954"/>
      <c r="MHL14" s="1954"/>
      <c r="MHM14" s="1954"/>
      <c r="MHN14" s="1954"/>
      <c r="MHO14" s="1954"/>
      <c r="MHP14" s="1954"/>
      <c r="MHQ14" s="1954"/>
      <c r="MHR14" s="1954"/>
      <c r="MHS14" s="1954"/>
      <c r="MHT14" s="1954"/>
      <c r="MHU14" s="1954"/>
      <c r="MHV14" s="1954"/>
      <c r="MHW14" s="1954"/>
      <c r="MHX14" s="1954"/>
      <c r="MHY14" s="1954"/>
      <c r="MHZ14" s="1954"/>
      <c r="MIA14" s="1954"/>
      <c r="MIB14" s="1954"/>
      <c r="MIC14" s="1954"/>
      <c r="MID14" s="1954"/>
      <c r="MIE14" s="1954"/>
      <c r="MIF14" s="1954"/>
      <c r="MIG14" s="1954"/>
      <c r="MIH14" s="1954"/>
      <c r="MII14" s="1954"/>
      <c r="MIJ14" s="1954"/>
      <c r="MIK14" s="1954"/>
      <c r="MIL14" s="1954"/>
      <c r="MIM14" s="1954"/>
      <c r="MIN14" s="1954"/>
      <c r="MIO14" s="1954"/>
      <c r="MIP14" s="1954"/>
      <c r="MIQ14" s="1954"/>
      <c r="MIR14" s="1954"/>
      <c r="MIS14" s="1954"/>
      <c r="MIT14" s="1954"/>
      <c r="MIU14" s="1954"/>
      <c r="MIV14" s="1954"/>
      <c r="MIW14" s="1954"/>
      <c r="MIX14" s="1954"/>
      <c r="MIY14" s="1954"/>
      <c r="MIZ14" s="1954"/>
      <c r="MJA14" s="1954"/>
      <c r="MJB14" s="1954"/>
      <c r="MJC14" s="1954"/>
      <c r="MJD14" s="1954"/>
      <c r="MJE14" s="1954"/>
      <c r="MJF14" s="1954"/>
      <c r="MJG14" s="1954"/>
      <c r="MJH14" s="1954"/>
      <c r="MJI14" s="1954"/>
      <c r="MJJ14" s="1954"/>
      <c r="MJK14" s="1954"/>
      <c r="MJL14" s="1954"/>
      <c r="MJM14" s="1954"/>
      <c r="MJN14" s="1954"/>
      <c r="MJO14" s="1954"/>
      <c r="MJP14" s="1954"/>
      <c r="MJQ14" s="1954"/>
      <c r="MJR14" s="1954"/>
      <c r="MJS14" s="1954"/>
      <c r="MJT14" s="1954"/>
      <c r="MJU14" s="1954"/>
      <c r="MJV14" s="1954"/>
      <c r="MJW14" s="1954"/>
      <c r="MJX14" s="1954"/>
      <c r="MJY14" s="1954"/>
      <c r="MJZ14" s="1954"/>
      <c r="MKA14" s="1954"/>
      <c r="MKB14" s="1954"/>
      <c r="MKC14" s="1954"/>
      <c r="MKD14" s="1954"/>
      <c r="MKE14" s="1954"/>
      <c r="MKF14" s="1954"/>
      <c r="MKG14" s="1954"/>
      <c r="MKH14" s="1954"/>
      <c r="MKI14" s="1954"/>
      <c r="MKJ14" s="1954"/>
      <c r="MKK14" s="1954"/>
      <c r="MKL14" s="1954"/>
      <c r="MKM14" s="1954"/>
      <c r="MKN14" s="1954"/>
      <c r="MKO14" s="1954"/>
      <c r="MKP14" s="1954"/>
      <c r="MKQ14" s="1954"/>
      <c r="MKR14" s="1954"/>
      <c r="MKS14" s="1954"/>
      <c r="MKT14" s="1954"/>
      <c r="MKU14" s="1954"/>
      <c r="MKV14" s="1954"/>
      <c r="MKW14" s="1954"/>
      <c r="MKX14" s="1954"/>
      <c r="MKY14" s="1954"/>
      <c r="MKZ14" s="1954"/>
      <c r="MLA14" s="1954"/>
      <c r="MLB14" s="1954"/>
      <c r="MLC14" s="1954"/>
      <c r="MLD14" s="1954"/>
      <c r="MLE14" s="1954"/>
      <c r="MLF14" s="1954"/>
      <c r="MLG14" s="1954"/>
      <c r="MLH14" s="1954"/>
      <c r="MLI14" s="1954"/>
      <c r="MLJ14" s="1954"/>
      <c r="MLK14" s="1954"/>
      <c r="MLL14" s="1954"/>
      <c r="MLM14" s="1954"/>
      <c r="MLN14" s="1954"/>
      <c r="MLO14" s="1954"/>
      <c r="MLP14" s="1954"/>
      <c r="MLQ14" s="1954"/>
      <c r="MLR14" s="1954"/>
      <c r="MLS14" s="1954"/>
      <c r="MLT14" s="1954"/>
      <c r="MLU14" s="1954"/>
      <c r="MLV14" s="1954"/>
      <c r="MLW14" s="1954"/>
      <c r="MLX14" s="1954"/>
      <c r="MLY14" s="1954"/>
      <c r="MLZ14" s="1954"/>
      <c r="MMA14" s="1954"/>
      <c r="MMB14" s="1954"/>
      <c r="MMC14" s="1954"/>
      <c r="MMD14" s="1954"/>
      <c r="MME14" s="1954"/>
      <c r="MMF14" s="1954"/>
      <c r="MMG14" s="1954"/>
      <c r="MMH14" s="1954"/>
      <c r="MMI14" s="1954"/>
      <c r="MMJ14" s="1954"/>
      <c r="MMK14" s="1954"/>
      <c r="MML14" s="1954"/>
      <c r="MMM14" s="1954"/>
      <c r="MMN14" s="1954"/>
      <c r="MMO14" s="1954"/>
      <c r="MMP14" s="1954"/>
      <c r="MMQ14" s="1954"/>
      <c r="MMR14" s="1954"/>
      <c r="MMS14" s="1954"/>
      <c r="MMT14" s="1954"/>
      <c r="MMU14" s="1954"/>
      <c r="MMV14" s="1954"/>
      <c r="MMW14" s="1954"/>
      <c r="MMX14" s="1954"/>
      <c r="MMY14" s="1954"/>
      <c r="MMZ14" s="1954"/>
      <c r="MNA14" s="1954"/>
      <c r="MNB14" s="1954"/>
      <c r="MNC14" s="1954"/>
      <c r="MND14" s="1954"/>
      <c r="MNE14" s="1954"/>
      <c r="MNF14" s="1954"/>
      <c r="MNG14" s="1954"/>
      <c r="MNH14" s="1954"/>
      <c r="MNI14" s="1954"/>
      <c r="MNJ14" s="1954"/>
      <c r="MNK14" s="1954"/>
      <c r="MNL14" s="1954"/>
      <c r="MNM14" s="1954"/>
      <c r="MNN14" s="1954"/>
      <c r="MNO14" s="1954"/>
      <c r="MNP14" s="1954"/>
      <c r="MNQ14" s="1954"/>
      <c r="MNR14" s="1954"/>
      <c r="MNS14" s="1954"/>
      <c r="MNT14" s="1954"/>
      <c r="MNU14" s="1954"/>
      <c r="MNV14" s="1954"/>
      <c r="MNW14" s="1954"/>
      <c r="MNX14" s="1954"/>
      <c r="MNY14" s="1954"/>
      <c r="MNZ14" s="1954"/>
      <c r="MOA14" s="1954"/>
      <c r="MOB14" s="1954"/>
      <c r="MOC14" s="1954"/>
      <c r="MOD14" s="1954"/>
      <c r="MOE14" s="1954"/>
      <c r="MOF14" s="1954"/>
      <c r="MOG14" s="1954"/>
      <c r="MOH14" s="1954"/>
      <c r="MOI14" s="1954"/>
      <c r="MOJ14" s="1954"/>
      <c r="MOK14" s="1954"/>
      <c r="MOL14" s="1954"/>
      <c r="MOM14" s="1954"/>
      <c r="MON14" s="1954"/>
      <c r="MOO14" s="1954"/>
      <c r="MOP14" s="1954"/>
      <c r="MOQ14" s="1954"/>
      <c r="MOR14" s="1954"/>
      <c r="MOS14" s="1954"/>
      <c r="MOT14" s="1954"/>
      <c r="MOU14" s="1954"/>
      <c r="MOV14" s="1954"/>
      <c r="MOW14" s="1954"/>
      <c r="MOX14" s="1954"/>
      <c r="MOY14" s="1954"/>
      <c r="MOZ14" s="1954"/>
      <c r="MPA14" s="1954"/>
      <c r="MPB14" s="1954"/>
      <c r="MPC14" s="1954"/>
      <c r="MPD14" s="1954"/>
      <c r="MPE14" s="1954"/>
      <c r="MPF14" s="1954"/>
      <c r="MPG14" s="1954"/>
      <c r="MPH14" s="1954"/>
      <c r="MPI14" s="1954"/>
      <c r="MPJ14" s="1954"/>
      <c r="MPK14" s="1954"/>
      <c r="MPL14" s="1954"/>
      <c r="MPM14" s="1954"/>
      <c r="MPN14" s="1954"/>
      <c r="MPO14" s="1954"/>
      <c r="MPP14" s="1954"/>
      <c r="MPQ14" s="1954"/>
      <c r="MPR14" s="1954"/>
      <c r="MPS14" s="1954"/>
      <c r="MPT14" s="1954"/>
      <c r="MPU14" s="1954"/>
      <c r="MPV14" s="1954"/>
      <c r="MPW14" s="1954"/>
      <c r="MPX14" s="1954"/>
      <c r="MPY14" s="1954"/>
      <c r="MPZ14" s="1954"/>
      <c r="MQA14" s="1954"/>
      <c r="MQB14" s="1954"/>
      <c r="MQC14" s="1954"/>
      <c r="MQD14" s="1954"/>
      <c r="MQE14" s="1954"/>
      <c r="MQF14" s="1954"/>
      <c r="MQG14" s="1954"/>
      <c r="MQH14" s="1954"/>
      <c r="MQI14" s="1954"/>
      <c r="MQJ14" s="1954"/>
      <c r="MQK14" s="1954"/>
      <c r="MQL14" s="1954"/>
      <c r="MQM14" s="1954"/>
      <c r="MQN14" s="1954"/>
      <c r="MQO14" s="1954"/>
      <c r="MQP14" s="1954"/>
      <c r="MQQ14" s="1954"/>
      <c r="MQR14" s="1954"/>
      <c r="MQS14" s="1954"/>
      <c r="MQT14" s="1954"/>
      <c r="MQU14" s="1954"/>
      <c r="MQV14" s="1954"/>
      <c r="MQW14" s="1954"/>
      <c r="MQX14" s="1954"/>
      <c r="MQY14" s="1954"/>
      <c r="MQZ14" s="1954"/>
      <c r="MRA14" s="1954"/>
      <c r="MRB14" s="1954"/>
      <c r="MRC14" s="1954"/>
      <c r="MRD14" s="1954"/>
      <c r="MRE14" s="1954"/>
      <c r="MRF14" s="1954"/>
      <c r="MRG14" s="1954"/>
      <c r="MRH14" s="1954"/>
      <c r="MRI14" s="1954"/>
      <c r="MRJ14" s="1954"/>
      <c r="MRK14" s="1954"/>
      <c r="MRL14" s="1954"/>
      <c r="MRM14" s="1954"/>
      <c r="MRN14" s="1954"/>
      <c r="MRO14" s="1954"/>
      <c r="MRP14" s="1954"/>
      <c r="MRQ14" s="1954"/>
      <c r="MRR14" s="1954"/>
      <c r="MRS14" s="1954"/>
      <c r="MRT14" s="1954"/>
      <c r="MRU14" s="1954"/>
      <c r="MRV14" s="1954"/>
      <c r="MRW14" s="1954"/>
      <c r="MRX14" s="1954"/>
      <c r="MRY14" s="1954"/>
      <c r="MRZ14" s="1954"/>
      <c r="MSA14" s="1954"/>
      <c r="MSB14" s="1954"/>
      <c r="MSC14" s="1954"/>
      <c r="MSD14" s="1954"/>
      <c r="MSE14" s="1954"/>
      <c r="MSF14" s="1954"/>
      <c r="MSG14" s="1954"/>
      <c r="MSH14" s="1954"/>
      <c r="MSI14" s="1954"/>
      <c r="MSJ14" s="1954"/>
      <c r="MSK14" s="1954"/>
      <c r="MSL14" s="1954"/>
      <c r="MSM14" s="1954"/>
      <c r="MSN14" s="1954"/>
      <c r="MSO14" s="1954"/>
      <c r="MSP14" s="1954"/>
      <c r="MSQ14" s="1954"/>
      <c r="MSR14" s="1954"/>
      <c r="MSS14" s="1954"/>
      <c r="MST14" s="1954"/>
      <c r="MSU14" s="1954"/>
      <c r="MSV14" s="1954"/>
      <c r="MSW14" s="1954"/>
      <c r="MSX14" s="1954"/>
      <c r="MSY14" s="1954"/>
      <c r="MSZ14" s="1954"/>
      <c r="MTA14" s="1954"/>
      <c r="MTB14" s="1954"/>
      <c r="MTC14" s="1954"/>
      <c r="MTD14" s="1954"/>
      <c r="MTE14" s="1954"/>
      <c r="MTF14" s="1954"/>
      <c r="MTG14" s="1954"/>
      <c r="MTH14" s="1954"/>
      <c r="MTI14" s="1954"/>
      <c r="MTJ14" s="1954"/>
      <c r="MTK14" s="1954"/>
      <c r="MTL14" s="1954"/>
      <c r="MTM14" s="1954"/>
      <c r="MTN14" s="1954"/>
      <c r="MTO14" s="1954"/>
      <c r="MTP14" s="1954"/>
      <c r="MTQ14" s="1954"/>
      <c r="MTR14" s="1954"/>
      <c r="MTS14" s="1954"/>
      <c r="MTT14" s="1954"/>
      <c r="MTU14" s="1954"/>
      <c r="MTV14" s="1954"/>
      <c r="MTW14" s="1954"/>
      <c r="MTX14" s="1954"/>
      <c r="MTY14" s="1954"/>
      <c r="MTZ14" s="1954"/>
      <c r="MUA14" s="1954"/>
      <c r="MUB14" s="1954"/>
      <c r="MUC14" s="1954"/>
      <c r="MUD14" s="1954"/>
      <c r="MUE14" s="1954"/>
      <c r="MUF14" s="1954"/>
      <c r="MUG14" s="1954"/>
      <c r="MUH14" s="1954"/>
      <c r="MUI14" s="1954"/>
      <c r="MUJ14" s="1954"/>
      <c r="MUK14" s="1954"/>
      <c r="MUL14" s="1954"/>
      <c r="MUM14" s="1954"/>
      <c r="MUN14" s="1954"/>
      <c r="MUO14" s="1954"/>
      <c r="MUP14" s="1954"/>
      <c r="MUQ14" s="1954"/>
      <c r="MUR14" s="1954"/>
      <c r="MUS14" s="1954"/>
      <c r="MUT14" s="1954"/>
      <c r="MUU14" s="1954"/>
      <c r="MUV14" s="1954"/>
      <c r="MUW14" s="1954"/>
      <c r="MUX14" s="1954"/>
      <c r="MUY14" s="1954"/>
      <c r="MUZ14" s="1954"/>
      <c r="MVA14" s="1954"/>
      <c r="MVB14" s="1954"/>
      <c r="MVC14" s="1954"/>
      <c r="MVD14" s="1954"/>
      <c r="MVE14" s="1954"/>
      <c r="MVF14" s="1954"/>
      <c r="MVG14" s="1954"/>
      <c r="MVH14" s="1954"/>
      <c r="MVI14" s="1954"/>
      <c r="MVJ14" s="1954"/>
      <c r="MVK14" s="1954"/>
      <c r="MVL14" s="1954"/>
      <c r="MVM14" s="1954"/>
      <c r="MVN14" s="1954"/>
      <c r="MVO14" s="1954"/>
      <c r="MVP14" s="1954"/>
      <c r="MVQ14" s="1954"/>
      <c r="MVR14" s="1954"/>
      <c r="MVS14" s="1954"/>
      <c r="MVT14" s="1954"/>
      <c r="MVU14" s="1954"/>
      <c r="MVV14" s="1954"/>
      <c r="MVW14" s="1954"/>
      <c r="MVX14" s="1954"/>
      <c r="MVY14" s="1954"/>
      <c r="MVZ14" s="1954"/>
      <c r="MWA14" s="1954"/>
      <c r="MWB14" s="1954"/>
      <c r="MWC14" s="1954"/>
      <c r="MWD14" s="1954"/>
      <c r="MWE14" s="1954"/>
      <c r="MWF14" s="1954"/>
      <c r="MWG14" s="1954"/>
      <c r="MWH14" s="1954"/>
      <c r="MWI14" s="1954"/>
      <c r="MWJ14" s="1954"/>
      <c r="MWK14" s="1954"/>
      <c r="MWL14" s="1954"/>
      <c r="MWM14" s="1954"/>
      <c r="MWN14" s="1954"/>
      <c r="MWO14" s="1954"/>
      <c r="MWP14" s="1954"/>
      <c r="MWQ14" s="1954"/>
      <c r="MWR14" s="1954"/>
      <c r="MWS14" s="1954"/>
      <c r="MWT14" s="1954"/>
      <c r="MWU14" s="1954"/>
      <c r="MWV14" s="1954"/>
      <c r="MWW14" s="1954"/>
      <c r="MWX14" s="1954"/>
      <c r="MWY14" s="1954"/>
      <c r="MWZ14" s="1954"/>
      <c r="MXA14" s="1954"/>
      <c r="MXB14" s="1954"/>
      <c r="MXC14" s="1954"/>
      <c r="MXD14" s="1954"/>
      <c r="MXE14" s="1954"/>
      <c r="MXF14" s="1954"/>
      <c r="MXG14" s="1954"/>
      <c r="MXH14" s="1954"/>
      <c r="MXI14" s="1954"/>
      <c r="MXJ14" s="1954"/>
      <c r="MXK14" s="1954"/>
      <c r="MXL14" s="1954"/>
      <c r="MXM14" s="1954"/>
      <c r="MXN14" s="1954"/>
      <c r="MXO14" s="1954"/>
      <c r="MXP14" s="1954"/>
      <c r="MXQ14" s="1954"/>
      <c r="MXR14" s="1954"/>
      <c r="MXS14" s="1954"/>
      <c r="MXT14" s="1954"/>
      <c r="MXU14" s="1954"/>
      <c r="MXV14" s="1954"/>
      <c r="MXW14" s="1954"/>
      <c r="MXX14" s="1954"/>
      <c r="MXY14" s="1954"/>
      <c r="MXZ14" s="1954"/>
      <c r="MYA14" s="1954"/>
      <c r="MYB14" s="1954"/>
      <c r="MYC14" s="1954"/>
      <c r="MYD14" s="1954"/>
      <c r="MYE14" s="1954"/>
      <c r="MYF14" s="1954"/>
      <c r="MYG14" s="1954"/>
      <c r="MYH14" s="1954"/>
      <c r="MYI14" s="1954"/>
      <c r="MYJ14" s="1954"/>
      <c r="MYK14" s="1954"/>
      <c r="MYL14" s="1954"/>
      <c r="MYM14" s="1954"/>
      <c r="MYN14" s="1954"/>
      <c r="MYO14" s="1954"/>
      <c r="MYP14" s="1954"/>
      <c r="MYQ14" s="1954"/>
      <c r="MYR14" s="1954"/>
      <c r="MYS14" s="1954"/>
      <c r="MYT14" s="1954"/>
      <c r="MYU14" s="1954"/>
      <c r="MYV14" s="1954"/>
      <c r="MYW14" s="1954"/>
      <c r="MYX14" s="1954"/>
      <c r="MYY14" s="1954"/>
      <c r="MYZ14" s="1954"/>
      <c r="MZA14" s="1954"/>
      <c r="MZB14" s="1954"/>
      <c r="MZC14" s="1954"/>
      <c r="MZD14" s="1954"/>
      <c r="MZE14" s="1954"/>
      <c r="MZF14" s="1954"/>
      <c r="MZG14" s="1954"/>
      <c r="MZH14" s="1954"/>
      <c r="MZI14" s="1954"/>
      <c r="MZJ14" s="1954"/>
      <c r="MZK14" s="1954"/>
      <c r="MZL14" s="1954"/>
      <c r="MZM14" s="1954"/>
      <c r="MZN14" s="1954"/>
      <c r="MZO14" s="1954"/>
      <c r="MZP14" s="1954"/>
      <c r="MZQ14" s="1954"/>
      <c r="MZR14" s="1954"/>
      <c r="MZS14" s="1954"/>
      <c r="MZT14" s="1954"/>
      <c r="MZU14" s="1954"/>
      <c r="MZV14" s="1954"/>
      <c r="MZW14" s="1954"/>
      <c r="MZX14" s="1954"/>
      <c r="MZY14" s="1954"/>
      <c r="MZZ14" s="1954"/>
      <c r="NAA14" s="1954"/>
      <c r="NAB14" s="1954"/>
      <c r="NAC14" s="1954"/>
      <c r="NAD14" s="1954"/>
      <c r="NAE14" s="1954"/>
      <c r="NAF14" s="1954"/>
      <c r="NAG14" s="1954"/>
      <c r="NAH14" s="1954"/>
      <c r="NAI14" s="1954"/>
      <c r="NAJ14" s="1954"/>
      <c r="NAK14" s="1954"/>
      <c r="NAL14" s="1954"/>
      <c r="NAM14" s="1954"/>
      <c r="NAN14" s="1954"/>
      <c r="NAO14" s="1954"/>
      <c r="NAP14" s="1954"/>
      <c r="NAQ14" s="1954"/>
      <c r="NAR14" s="1954"/>
      <c r="NAS14" s="1954"/>
      <c r="NAT14" s="1954"/>
      <c r="NAU14" s="1954"/>
      <c r="NAV14" s="1954"/>
      <c r="NAW14" s="1954"/>
      <c r="NAX14" s="1954"/>
      <c r="NAY14" s="1954"/>
      <c r="NAZ14" s="1954"/>
      <c r="NBA14" s="1954"/>
      <c r="NBB14" s="1954"/>
      <c r="NBC14" s="1954"/>
      <c r="NBD14" s="1954"/>
      <c r="NBE14" s="1954"/>
      <c r="NBF14" s="1954"/>
      <c r="NBG14" s="1954"/>
      <c r="NBH14" s="1954"/>
      <c r="NBI14" s="1954"/>
      <c r="NBJ14" s="1954"/>
      <c r="NBK14" s="1954"/>
      <c r="NBL14" s="1954"/>
      <c r="NBM14" s="1954"/>
      <c r="NBN14" s="1954"/>
      <c r="NBO14" s="1954"/>
      <c r="NBP14" s="1954"/>
      <c r="NBQ14" s="1954"/>
      <c r="NBR14" s="1954"/>
      <c r="NBS14" s="1954"/>
      <c r="NBT14" s="1954"/>
      <c r="NBU14" s="1954"/>
      <c r="NBV14" s="1954"/>
      <c r="NBW14" s="1954"/>
      <c r="NBX14" s="1954"/>
      <c r="NBY14" s="1954"/>
      <c r="NBZ14" s="1954"/>
      <c r="NCA14" s="1954"/>
      <c r="NCB14" s="1954"/>
      <c r="NCC14" s="1954"/>
      <c r="NCD14" s="1954"/>
      <c r="NCE14" s="1954"/>
      <c r="NCF14" s="1954"/>
      <c r="NCG14" s="1954"/>
      <c r="NCH14" s="1954"/>
      <c r="NCI14" s="1954"/>
      <c r="NCJ14" s="1954"/>
      <c r="NCK14" s="1954"/>
      <c r="NCL14" s="1954"/>
      <c r="NCM14" s="1954"/>
      <c r="NCN14" s="1954"/>
      <c r="NCO14" s="1954"/>
      <c r="NCP14" s="1954"/>
      <c r="NCQ14" s="1954"/>
      <c r="NCR14" s="1954"/>
      <c r="NCS14" s="1954"/>
      <c r="NCT14" s="1954"/>
      <c r="NCU14" s="1954"/>
      <c r="NCV14" s="1954"/>
      <c r="NCW14" s="1954"/>
      <c r="NCX14" s="1954"/>
      <c r="NCY14" s="1954"/>
      <c r="NCZ14" s="1954"/>
      <c r="NDA14" s="1954"/>
      <c r="NDB14" s="1954"/>
      <c r="NDC14" s="1954"/>
      <c r="NDD14" s="1954"/>
      <c r="NDE14" s="1954"/>
      <c r="NDF14" s="1954"/>
      <c r="NDG14" s="1954"/>
      <c r="NDH14" s="1954"/>
      <c r="NDI14" s="1954"/>
      <c r="NDJ14" s="1954"/>
      <c r="NDK14" s="1954"/>
      <c r="NDL14" s="1954"/>
      <c r="NDM14" s="1954"/>
      <c r="NDN14" s="1954"/>
      <c r="NDO14" s="1954"/>
      <c r="NDP14" s="1954"/>
      <c r="NDQ14" s="1954"/>
      <c r="NDR14" s="1954"/>
      <c r="NDS14" s="1954"/>
      <c r="NDT14" s="1954"/>
      <c r="NDU14" s="1954"/>
      <c r="NDV14" s="1954"/>
      <c r="NDW14" s="1954"/>
      <c r="NDX14" s="1954"/>
      <c r="NDY14" s="1954"/>
      <c r="NDZ14" s="1954"/>
      <c r="NEA14" s="1954"/>
      <c r="NEB14" s="1954"/>
      <c r="NEC14" s="1954"/>
      <c r="NED14" s="1954"/>
      <c r="NEE14" s="1954"/>
      <c r="NEF14" s="1954"/>
      <c r="NEG14" s="1954"/>
      <c r="NEH14" s="1954"/>
      <c r="NEI14" s="1954"/>
      <c r="NEJ14" s="1954"/>
      <c r="NEK14" s="1954"/>
      <c r="NEL14" s="1954"/>
      <c r="NEM14" s="1954"/>
      <c r="NEN14" s="1954"/>
      <c r="NEO14" s="1954"/>
      <c r="NEP14" s="1954"/>
      <c r="NEQ14" s="1954"/>
      <c r="NER14" s="1954"/>
      <c r="NES14" s="1954"/>
      <c r="NET14" s="1954"/>
      <c r="NEU14" s="1954"/>
      <c r="NEV14" s="1954"/>
      <c r="NEW14" s="1954"/>
      <c r="NEX14" s="1954"/>
      <c r="NEY14" s="1954"/>
      <c r="NEZ14" s="1954"/>
      <c r="NFA14" s="1954"/>
      <c r="NFB14" s="1954"/>
      <c r="NFC14" s="1954"/>
      <c r="NFD14" s="1954"/>
      <c r="NFE14" s="1954"/>
      <c r="NFF14" s="1954"/>
      <c r="NFG14" s="1954"/>
      <c r="NFH14" s="1954"/>
      <c r="NFI14" s="1954"/>
      <c r="NFJ14" s="1954"/>
      <c r="NFK14" s="1954"/>
      <c r="NFL14" s="1954"/>
      <c r="NFM14" s="1954"/>
      <c r="NFN14" s="1954"/>
      <c r="NFO14" s="1954"/>
      <c r="NFP14" s="1954"/>
      <c r="NFQ14" s="1954"/>
      <c r="NFR14" s="1954"/>
      <c r="NFS14" s="1954"/>
      <c r="NFT14" s="1954"/>
      <c r="NFU14" s="1954"/>
      <c r="NFV14" s="1954"/>
      <c r="NFW14" s="1954"/>
      <c r="NFX14" s="1954"/>
      <c r="NFY14" s="1954"/>
      <c r="NFZ14" s="1954"/>
      <c r="NGA14" s="1954"/>
      <c r="NGB14" s="1954"/>
      <c r="NGC14" s="1954"/>
      <c r="NGD14" s="1954"/>
      <c r="NGE14" s="1954"/>
      <c r="NGF14" s="1954"/>
      <c r="NGG14" s="1954"/>
      <c r="NGH14" s="1954"/>
      <c r="NGI14" s="1954"/>
      <c r="NGJ14" s="1954"/>
      <c r="NGK14" s="1954"/>
      <c r="NGL14" s="1954"/>
      <c r="NGM14" s="1954"/>
      <c r="NGN14" s="1954"/>
      <c r="NGO14" s="1954"/>
      <c r="NGP14" s="1954"/>
      <c r="NGQ14" s="1954"/>
      <c r="NGR14" s="1954"/>
      <c r="NGS14" s="1954"/>
      <c r="NGT14" s="1954"/>
      <c r="NGU14" s="1954"/>
      <c r="NGV14" s="1954"/>
      <c r="NGW14" s="1954"/>
      <c r="NGX14" s="1954"/>
      <c r="NGY14" s="1954"/>
      <c r="NGZ14" s="1954"/>
      <c r="NHA14" s="1954"/>
      <c r="NHB14" s="1954"/>
      <c r="NHC14" s="1954"/>
      <c r="NHD14" s="1954"/>
      <c r="NHE14" s="1954"/>
      <c r="NHF14" s="1954"/>
      <c r="NHG14" s="1954"/>
      <c r="NHH14" s="1954"/>
      <c r="NHI14" s="1954"/>
      <c r="NHJ14" s="1954"/>
      <c r="NHK14" s="1954"/>
      <c r="NHL14" s="1954"/>
      <c r="NHM14" s="1954"/>
      <c r="NHN14" s="1954"/>
      <c r="NHO14" s="1954"/>
      <c r="NHP14" s="1954"/>
      <c r="NHQ14" s="1954"/>
      <c r="NHR14" s="1954"/>
      <c r="NHS14" s="1954"/>
      <c r="NHT14" s="1954"/>
      <c r="NHU14" s="1954"/>
      <c r="NHV14" s="1954"/>
      <c r="NHW14" s="1954"/>
      <c r="NHX14" s="1954"/>
      <c r="NHY14" s="1954"/>
      <c r="NHZ14" s="1954"/>
      <c r="NIA14" s="1954"/>
      <c r="NIB14" s="1954"/>
      <c r="NIC14" s="1954"/>
      <c r="NID14" s="1954"/>
      <c r="NIE14" s="1954"/>
      <c r="NIF14" s="1954"/>
      <c r="NIG14" s="1954"/>
      <c r="NIH14" s="1954"/>
      <c r="NII14" s="1954"/>
      <c r="NIJ14" s="1954"/>
      <c r="NIK14" s="1954"/>
      <c r="NIL14" s="1954"/>
      <c r="NIM14" s="1954"/>
      <c r="NIN14" s="1954"/>
      <c r="NIO14" s="1954"/>
      <c r="NIP14" s="1954"/>
      <c r="NIQ14" s="1954"/>
      <c r="NIR14" s="1954"/>
      <c r="NIS14" s="1954"/>
      <c r="NIT14" s="1954"/>
      <c r="NIU14" s="1954"/>
      <c r="NIV14" s="1954"/>
      <c r="NIW14" s="1954"/>
      <c r="NIX14" s="1954"/>
      <c r="NIY14" s="1954"/>
      <c r="NIZ14" s="1954"/>
      <c r="NJA14" s="1954"/>
      <c r="NJB14" s="1954"/>
      <c r="NJC14" s="1954"/>
      <c r="NJD14" s="1954"/>
      <c r="NJE14" s="1954"/>
      <c r="NJF14" s="1954"/>
      <c r="NJG14" s="1954"/>
      <c r="NJH14" s="1954"/>
      <c r="NJI14" s="1954"/>
      <c r="NJJ14" s="1954"/>
      <c r="NJK14" s="1954"/>
      <c r="NJL14" s="1954"/>
      <c r="NJM14" s="1954"/>
      <c r="NJN14" s="1954"/>
      <c r="NJO14" s="1954"/>
      <c r="NJP14" s="1954"/>
      <c r="NJQ14" s="1954"/>
      <c r="NJR14" s="1954"/>
      <c r="NJS14" s="1954"/>
      <c r="NJT14" s="1954"/>
      <c r="NJU14" s="1954"/>
      <c r="NJV14" s="1954"/>
      <c r="NJW14" s="1954"/>
      <c r="NJX14" s="1954"/>
      <c r="NJY14" s="1954"/>
      <c r="NJZ14" s="1954"/>
      <c r="NKA14" s="1954"/>
      <c r="NKB14" s="1954"/>
      <c r="NKC14" s="1954"/>
      <c r="NKD14" s="1954"/>
      <c r="NKE14" s="1954"/>
      <c r="NKF14" s="1954"/>
      <c r="NKG14" s="1954"/>
      <c r="NKH14" s="1954"/>
      <c r="NKI14" s="1954"/>
      <c r="NKJ14" s="1954"/>
      <c r="NKK14" s="1954"/>
      <c r="NKL14" s="1954"/>
      <c r="NKM14" s="1954"/>
      <c r="NKN14" s="1954"/>
      <c r="NKO14" s="1954"/>
      <c r="NKP14" s="1954"/>
      <c r="NKQ14" s="1954"/>
      <c r="NKR14" s="1954"/>
      <c r="NKS14" s="1954"/>
      <c r="NKT14" s="1954"/>
      <c r="NKU14" s="1954"/>
      <c r="NKV14" s="1954"/>
      <c r="NKW14" s="1954"/>
      <c r="NKX14" s="1954"/>
      <c r="NKY14" s="1954"/>
      <c r="NKZ14" s="1954"/>
      <c r="NLA14" s="1954"/>
      <c r="NLB14" s="1954"/>
      <c r="NLC14" s="1954"/>
      <c r="NLD14" s="1954"/>
      <c r="NLE14" s="1954"/>
      <c r="NLF14" s="1954"/>
      <c r="NLG14" s="1954"/>
      <c r="NLH14" s="1954"/>
      <c r="NLI14" s="1954"/>
      <c r="NLJ14" s="1954"/>
      <c r="NLK14" s="1954"/>
      <c r="NLL14" s="1954"/>
      <c r="NLM14" s="1954"/>
      <c r="NLN14" s="1954"/>
      <c r="NLO14" s="1954"/>
      <c r="NLP14" s="1954"/>
      <c r="NLQ14" s="1954"/>
      <c r="NLR14" s="1954"/>
      <c r="NLS14" s="1954"/>
      <c r="NLT14" s="1954"/>
      <c r="NLU14" s="1954"/>
      <c r="NLV14" s="1954"/>
      <c r="NLW14" s="1954"/>
      <c r="NLX14" s="1954"/>
      <c r="NLY14" s="1954"/>
      <c r="NLZ14" s="1954"/>
      <c r="NMA14" s="1954"/>
      <c r="NMB14" s="1954"/>
      <c r="NMC14" s="1954"/>
      <c r="NMD14" s="1954"/>
      <c r="NME14" s="1954"/>
      <c r="NMF14" s="1954"/>
      <c r="NMG14" s="1954"/>
      <c r="NMH14" s="1954"/>
      <c r="NMI14" s="1954"/>
      <c r="NMJ14" s="1954"/>
      <c r="NMK14" s="1954"/>
      <c r="NML14" s="1954"/>
      <c r="NMM14" s="1954"/>
      <c r="NMN14" s="1954"/>
      <c r="NMO14" s="1954"/>
      <c r="NMP14" s="1954"/>
      <c r="NMQ14" s="1954"/>
      <c r="NMR14" s="1954"/>
      <c r="NMS14" s="1954"/>
      <c r="NMT14" s="1954"/>
      <c r="NMU14" s="1954"/>
      <c r="NMV14" s="1954"/>
      <c r="NMW14" s="1954"/>
      <c r="NMX14" s="1954"/>
      <c r="NMY14" s="1954"/>
      <c r="NMZ14" s="1954"/>
      <c r="NNA14" s="1954"/>
      <c r="NNB14" s="1954"/>
      <c r="NNC14" s="1954"/>
      <c r="NND14" s="1954"/>
      <c r="NNE14" s="1954"/>
      <c r="NNF14" s="1954"/>
      <c r="NNG14" s="1954"/>
      <c r="NNH14" s="1954"/>
      <c r="NNI14" s="1954"/>
      <c r="NNJ14" s="1954"/>
      <c r="NNK14" s="1954"/>
      <c r="NNL14" s="1954"/>
      <c r="NNM14" s="1954"/>
      <c r="NNN14" s="1954"/>
      <c r="NNO14" s="1954"/>
      <c r="NNP14" s="1954"/>
      <c r="NNQ14" s="1954"/>
      <c r="NNR14" s="1954"/>
      <c r="NNS14" s="1954"/>
      <c r="NNT14" s="1954"/>
      <c r="NNU14" s="1954"/>
      <c r="NNV14" s="1954"/>
      <c r="NNW14" s="1954"/>
      <c r="NNX14" s="1954"/>
      <c r="NNY14" s="1954"/>
      <c r="NNZ14" s="1954"/>
      <c r="NOA14" s="1954"/>
      <c r="NOB14" s="1954"/>
      <c r="NOC14" s="1954"/>
      <c r="NOD14" s="1954"/>
      <c r="NOE14" s="1954"/>
      <c r="NOF14" s="1954"/>
      <c r="NOG14" s="1954"/>
      <c r="NOH14" s="1954"/>
      <c r="NOI14" s="1954"/>
      <c r="NOJ14" s="1954"/>
      <c r="NOK14" s="1954"/>
      <c r="NOL14" s="1954"/>
      <c r="NOM14" s="1954"/>
      <c r="NON14" s="1954"/>
      <c r="NOO14" s="1954"/>
      <c r="NOP14" s="1954"/>
      <c r="NOQ14" s="1954"/>
      <c r="NOR14" s="1954"/>
      <c r="NOS14" s="1954"/>
      <c r="NOT14" s="1954"/>
      <c r="NOU14" s="1954"/>
      <c r="NOV14" s="1954"/>
      <c r="NOW14" s="1954"/>
      <c r="NOX14" s="1954"/>
      <c r="NOY14" s="1954"/>
      <c r="NOZ14" s="1954"/>
      <c r="NPA14" s="1954"/>
      <c r="NPB14" s="1954"/>
      <c r="NPC14" s="1954"/>
      <c r="NPD14" s="1954"/>
      <c r="NPE14" s="1954"/>
      <c r="NPF14" s="1954"/>
      <c r="NPG14" s="1954"/>
      <c r="NPH14" s="1954"/>
      <c r="NPI14" s="1954"/>
      <c r="NPJ14" s="1954"/>
      <c r="NPK14" s="1954"/>
      <c r="NPL14" s="1954"/>
      <c r="NPM14" s="1954"/>
      <c r="NPN14" s="1954"/>
      <c r="NPO14" s="1954"/>
      <c r="NPP14" s="1954"/>
      <c r="NPQ14" s="1954"/>
      <c r="NPR14" s="1954"/>
      <c r="NPS14" s="1954"/>
      <c r="NPT14" s="1954"/>
      <c r="NPU14" s="1954"/>
      <c r="NPV14" s="1954"/>
      <c r="NPW14" s="1954"/>
      <c r="NPX14" s="1954"/>
      <c r="NPY14" s="1954"/>
      <c r="NPZ14" s="1954"/>
      <c r="NQA14" s="1954"/>
      <c r="NQB14" s="1954"/>
      <c r="NQC14" s="1954"/>
      <c r="NQD14" s="1954"/>
      <c r="NQE14" s="1954"/>
      <c r="NQF14" s="1954"/>
      <c r="NQG14" s="1954"/>
      <c r="NQH14" s="1954"/>
      <c r="NQI14" s="1954"/>
      <c r="NQJ14" s="1954"/>
      <c r="NQK14" s="1954"/>
      <c r="NQL14" s="1954"/>
      <c r="NQM14" s="1954"/>
      <c r="NQN14" s="1954"/>
      <c r="NQO14" s="1954"/>
      <c r="NQP14" s="1954"/>
      <c r="NQQ14" s="1954"/>
      <c r="NQR14" s="1954"/>
      <c r="NQS14" s="1954"/>
      <c r="NQT14" s="1954"/>
      <c r="NQU14" s="1954"/>
      <c r="NQV14" s="1954"/>
      <c r="NQW14" s="1954"/>
      <c r="NQX14" s="1954"/>
      <c r="NQY14" s="1954"/>
      <c r="NQZ14" s="1954"/>
      <c r="NRA14" s="1954"/>
      <c r="NRB14" s="1954"/>
      <c r="NRC14" s="1954"/>
      <c r="NRD14" s="1954"/>
      <c r="NRE14" s="1954"/>
      <c r="NRF14" s="1954"/>
      <c r="NRG14" s="1954"/>
      <c r="NRH14" s="1954"/>
      <c r="NRI14" s="1954"/>
      <c r="NRJ14" s="1954"/>
      <c r="NRK14" s="1954"/>
      <c r="NRL14" s="1954"/>
      <c r="NRM14" s="1954"/>
      <c r="NRN14" s="1954"/>
      <c r="NRO14" s="1954"/>
      <c r="NRP14" s="1954"/>
      <c r="NRQ14" s="1954"/>
      <c r="NRR14" s="1954"/>
      <c r="NRS14" s="1954"/>
      <c r="NRT14" s="1954"/>
      <c r="NRU14" s="1954"/>
      <c r="NRV14" s="1954"/>
      <c r="NRW14" s="1954"/>
      <c r="NRX14" s="1954"/>
      <c r="NRY14" s="1954"/>
      <c r="NRZ14" s="1954"/>
      <c r="NSA14" s="1954"/>
      <c r="NSB14" s="1954"/>
      <c r="NSC14" s="1954"/>
      <c r="NSD14" s="1954"/>
      <c r="NSE14" s="1954"/>
      <c r="NSF14" s="1954"/>
      <c r="NSG14" s="1954"/>
      <c r="NSH14" s="1954"/>
      <c r="NSI14" s="1954"/>
      <c r="NSJ14" s="1954"/>
      <c r="NSK14" s="1954"/>
      <c r="NSL14" s="1954"/>
      <c r="NSM14" s="1954"/>
      <c r="NSN14" s="1954"/>
      <c r="NSO14" s="1954"/>
      <c r="NSP14" s="1954"/>
      <c r="NSQ14" s="1954"/>
      <c r="NSR14" s="1954"/>
      <c r="NSS14" s="1954"/>
      <c r="NST14" s="1954"/>
      <c r="NSU14" s="1954"/>
      <c r="NSV14" s="1954"/>
      <c r="NSW14" s="1954"/>
      <c r="NSX14" s="1954"/>
      <c r="NSY14" s="1954"/>
      <c r="NSZ14" s="1954"/>
      <c r="NTA14" s="1954"/>
      <c r="NTB14" s="1954"/>
      <c r="NTC14" s="1954"/>
      <c r="NTD14" s="1954"/>
      <c r="NTE14" s="1954"/>
      <c r="NTF14" s="1954"/>
      <c r="NTG14" s="1954"/>
      <c r="NTH14" s="1954"/>
      <c r="NTI14" s="1954"/>
      <c r="NTJ14" s="1954"/>
      <c r="NTK14" s="1954"/>
      <c r="NTL14" s="1954"/>
      <c r="NTM14" s="1954"/>
      <c r="NTN14" s="1954"/>
      <c r="NTO14" s="1954"/>
      <c r="NTP14" s="1954"/>
      <c r="NTQ14" s="1954"/>
      <c r="NTR14" s="1954"/>
      <c r="NTS14" s="1954"/>
      <c r="NTT14" s="1954"/>
      <c r="NTU14" s="1954"/>
      <c r="NTV14" s="1954"/>
      <c r="NTW14" s="1954"/>
      <c r="NTX14" s="1954"/>
      <c r="NTY14" s="1954"/>
      <c r="NTZ14" s="1954"/>
      <c r="NUA14" s="1954"/>
      <c r="NUB14" s="1954"/>
      <c r="NUC14" s="1954"/>
      <c r="NUD14" s="1954"/>
      <c r="NUE14" s="1954"/>
      <c r="NUF14" s="1954"/>
      <c r="NUG14" s="1954"/>
      <c r="NUH14" s="1954"/>
      <c r="NUI14" s="1954"/>
      <c r="NUJ14" s="1954"/>
      <c r="NUK14" s="1954"/>
      <c r="NUL14" s="1954"/>
      <c r="NUM14" s="1954"/>
      <c r="NUN14" s="1954"/>
      <c r="NUO14" s="1954"/>
      <c r="NUP14" s="1954"/>
      <c r="NUQ14" s="1954"/>
      <c r="NUR14" s="1954"/>
      <c r="NUS14" s="1954"/>
      <c r="NUT14" s="1954"/>
      <c r="NUU14" s="1954"/>
      <c r="NUV14" s="1954"/>
      <c r="NUW14" s="1954"/>
      <c r="NUX14" s="1954"/>
      <c r="NUY14" s="1954"/>
      <c r="NUZ14" s="1954"/>
      <c r="NVA14" s="1954"/>
      <c r="NVB14" s="1954"/>
      <c r="NVC14" s="1954"/>
      <c r="NVD14" s="1954"/>
      <c r="NVE14" s="1954"/>
      <c r="NVF14" s="1954"/>
      <c r="NVG14" s="1954"/>
      <c r="NVH14" s="1954"/>
      <c r="NVI14" s="1954"/>
      <c r="NVJ14" s="1954"/>
      <c r="NVK14" s="1954"/>
      <c r="NVL14" s="1954"/>
      <c r="NVM14" s="1954"/>
      <c r="NVN14" s="1954"/>
      <c r="NVO14" s="1954"/>
      <c r="NVP14" s="1954"/>
      <c r="NVQ14" s="1954"/>
      <c r="NVR14" s="1954"/>
      <c r="NVS14" s="1954"/>
      <c r="NVT14" s="1954"/>
      <c r="NVU14" s="1954"/>
      <c r="NVV14" s="1954"/>
      <c r="NVW14" s="1954"/>
      <c r="NVX14" s="1954"/>
      <c r="NVY14" s="1954"/>
      <c r="NVZ14" s="1954"/>
      <c r="NWA14" s="1954"/>
      <c r="NWB14" s="1954"/>
      <c r="NWC14" s="1954"/>
      <c r="NWD14" s="1954"/>
      <c r="NWE14" s="1954"/>
      <c r="NWF14" s="1954"/>
      <c r="NWG14" s="1954"/>
      <c r="NWH14" s="1954"/>
      <c r="NWI14" s="1954"/>
      <c r="NWJ14" s="1954"/>
      <c r="NWK14" s="1954"/>
      <c r="NWL14" s="1954"/>
      <c r="NWM14" s="1954"/>
      <c r="NWN14" s="1954"/>
      <c r="NWO14" s="1954"/>
      <c r="NWP14" s="1954"/>
      <c r="NWQ14" s="1954"/>
      <c r="NWR14" s="1954"/>
      <c r="NWS14" s="1954"/>
      <c r="NWT14" s="1954"/>
      <c r="NWU14" s="1954"/>
      <c r="NWV14" s="1954"/>
      <c r="NWW14" s="1954"/>
      <c r="NWX14" s="1954"/>
      <c r="NWY14" s="1954"/>
      <c r="NWZ14" s="1954"/>
      <c r="NXA14" s="1954"/>
      <c r="NXB14" s="1954"/>
      <c r="NXC14" s="1954"/>
      <c r="NXD14" s="1954"/>
      <c r="NXE14" s="1954"/>
      <c r="NXF14" s="1954"/>
      <c r="NXG14" s="1954"/>
      <c r="NXH14" s="1954"/>
      <c r="NXI14" s="1954"/>
      <c r="NXJ14" s="1954"/>
      <c r="NXK14" s="1954"/>
      <c r="NXL14" s="1954"/>
      <c r="NXM14" s="1954"/>
      <c r="NXN14" s="1954"/>
      <c r="NXO14" s="1954"/>
      <c r="NXP14" s="1954"/>
      <c r="NXQ14" s="1954"/>
      <c r="NXR14" s="1954"/>
      <c r="NXS14" s="1954"/>
      <c r="NXT14" s="1954"/>
      <c r="NXU14" s="1954"/>
      <c r="NXV14" s="1954"/>
      <c r="NXW14" s="1954"/>
      <c r="NXX14" s="1954"/>
      <c r="NXY14" s="1954"/>
      <c r="NXZ14" s="1954"/>
      <c r="NYA14" s="1954"/>
      <c r="NYB14" s="1954"/>
      <c r="NYC14" s="1954"/>
      <c r="NYD14" s="1954"/>
      <c r="NYE14" s="1954"/>
      <c r="NYF14" s="1954"/>
      <c r="NYG14" s="1954"/>
      <c r="NYH14" s="1954"/>
      <c r="NYI14" s="1954"/>
      <c r="NYJ14" s="1954"/>
      <c r="NYK14" s="1954"/>
      <c r="NYL14" s="1954"/>
      <c r="NYM14" s="1954"/>
      <c r="NYN14" s="1954"/>
      <c r="NYO14" s="1954"/>
      <c r="NYP14" s="1954"/>
      <c r="NYQ14" s="1954"/>
      <c r="NYR14" s="1954"/>
      <c r="NYS14" s="1954"/>
      <c r="NYT14" s="1954"/>
      <c r="NYU14" s="1954"/>
      <c r="NYV14" s="1954"/>
      <c r="NYW14" s="1954"/>
      <c r="NYX14" s="1954"/>
      <c r="NYY14" s="1954"/>
      <c r="NYZ14" s="1954"/>
      <c r="NZA14" s="1954"/>
      <c r="NZB14" s="1954"/>
      <c r="NZC14" s="1954"/>
      <c r="NZD14" s="1954"/>
      <c r="NZE14" s="1954"/>
      <c r="NZF14" s="1954"/>
      <c r="NZG14" s="1954"/>
      <c r="NZH14" s="1954"/>
      <c r="NZI14" s="1954"/>
      <c r="NZJ14" s="1954"/>
      <c r="NZK14" s="1954"/>
      <c r="NZL14" s="1954"/>
      <c r="NZM14" s="1954"/>
      <c r="NZN14" s="1954"/>
      <c r="NZO14" s="1954"/>
      <c r="NZP14" s="1954"/>
      <c r="NZQ14" s="1954"/>
      <c r="NZR14" s="1954"/>
      <c r="NZS14" s="1954"/>
      <c r="NZT14" s="1954"/>
      <c r="NZU14" s="1954"/>
      <c r="NZV14" s="1954"/>
      <c r="NZW14" s="1954"/>
      <c r="NZX14" s="1954"/>
      <c r="NZY14" s="1954"/>
      <c r="NZZ14" s="1954"/>
      <c r="OAA14" s="1954"/>
      <c r="OAB14" s="1954"/>
      <c r="OAC14" s="1954"/>
      <c r="OAD14" s="1954"/>
      <c r="OAE14" s="1954"/>
      <c r="OAF14" s="1954"/>
      <c r="OAG14" s="1954"/>
      <c r="OAH14" s="1954"/>
      <c r="OAI14" s="1954"/>
      <c r="OAJ14" s="1954"/>
      <c r="OAK14" s="1954"/>
      <c r="OAL14" s="1954"/>
      <c r="OAM14" s="1954"/>
      <c r="OAN14" s="1954"/>
      <c r="OAO14" s="1954"/>
      <c r="OAP14" s="1954"/>
      <c r="OAQ14" s="1954"/>
      <c r="OAR14" s="1954"/>
      <c r="OAS14" s="1954"/>
      <c r="OAT14" s="1954"/>
      <c r="OAU14" s="1954"/>
      <c r="OAV14" s="1954"/>
      <c r="OAW14" s="1954"/>
      <c r="OAX14" s="1954"/>
      <c r="OAY14" s="1954"/>
      <c r="OAZ14" s="1954"/>
      <c r="OBA14" s="1954"/>
      <c r="OBB14" s="1954"/>
      <c r="OBC14" s="1954"/>
      <c r="OBD14" s="1954"/>
      <c r="OBE14" s="1954"/>
      <c r="OBF14" s="1954"/>
      <c r="OBG14" s="1954"/>
      <c r="OBH14" s="1954"/>
      <c r="OBI14" s="1954"/>
      <c r="OBJ14" s="1954"/>
      <c r="OBK14" s="1954"/>
      <c r="OBL14" s="1954"/>
      <c r="OBM14" s="1954"/>
      <c r="OBN14" s="1954"/>
      <c r="OBO14" s="1954"/>
      <c r="OBP14" s="1954"/>
      <c r="OBQ14" s="1954"/>
      <c r="OBR14" s="1954"/>
      <c r="OBS14" s="1954"/>
      <c r="OBT14" s="1954"/>
      <c r="OBU14" s="1954"/>
      <c r="OBV14" s="1954"/>
      <c r="OBW14" s="1954"/>
      <c r="OBX14" s="1954"/>
      <c r="OBY14" s="1954"/>
      <c r="OBZ14" s="1954"/>
      <c r="OCA14" s="1954"/>
      <c r="OCB14" s="1954"/>
      <c r="OCC14" s="1954"/>
      <c r="OCD14" s="1954"/>
      <c r="OCE14" s="1954"/>
      <c r="OCF14" s="1954"/>
      <c r="OCG14" s="1954"/>
      <c r="OCH14" s="1954"/>
      <c r="OCI14" s="1954"/>
      <c r="OCJ14" s="1954"/>
      <c r="OCK14" s="1954"/>
      <c r="OCL14" s="1954"/>
      <c r="OCM14" s="1954"/>
      <c r="OCN14" s="1954"/>
      <c r="OCO14" s="1954"/>
      <c r="OCP14" s="1954"/>
      <c r="OCQ14" s="1954"/>
      <c r="OCR14" s="1954"/>
      <c r="OCS14" s="1954"/>
      <c r="OCT14" s="1954"/>
      <c r="OCU14" s="1954"/>
      <c r="OCV14" s="1954"/>
      <c r="OCW14" s="1954"/>
      <c r="OCX14" s="1954"/>
      <c r="OCY14" s="1954"/>
      <c r="OCZ14" s="1954"/>
      <c r="ODA14" s="1954"/>
      <c r="ODB14" s="1954"/>
      <c r="ODC14" s="1954"/>
      <c r="ODD14" s="1954"/>
      <c r="ODE14" s="1954"/>
      <c r="ODF14" s="1954"/>
      <c r="ODG14" s="1954"/>
      <c r="ODH14" s="1954"/>
      <c r="ODI14" s="1954"/>
      <c r="ODJ14" s="1954"/>
      <c r="ODK14" s="1954"/>
      <c r="ODL14" s="1954"/>
      <c r="ODM14" s="1954"/>
      <c r="ODN14" s="1954"/>
      <c r="ODO14" s="1954"/>
      <c r="ODP14" s="1954"/>
      <c r="ODQ14" s="1954"/>
      <c r="ODR14" s="1954"/>
      <c r="ODS14" s="1954"/>
      <c r="ODT14" s="1954"/>
      <c r="ODU14" s="1954"/>
      <c r="ODV14" s="1954"/>
      <c r="ODW14" s="1954"/>
      <c r="ODX14" s="1954"/>
      <c r="ODY14" s="1954"/>
      <c r="ODZ14" s="1954"/>
      <c r="OEA14" s="1954"/>
      <c r="OEB14" s="1954"/>
      <c r="OEC14" s="1954"/>
      <c r="OED14" s="1954"/>
      <c r="OEE14" s="1954"/>
      <c r="OEF14" s="1954"/>
      <c r="OEG14" s="1954"/>
      <c r="OEH14" s="1954"/>
      <c r="OEI14" s="1954"/>
      <c r="OEJ14" s="1954"/>
      <c r="OEK14" s="1954"/>
      <c r="OEL14" s="1954"/>
      <c r="OEM14" s="1954"/>
      <c r="OEN14" s="1954"/>
      <c r="OEO14" s="1954"/>
      <c r="OEP14" s="1954"/>
      <c r="OEQ14" s="1954"/>
      <c r="OER14" s="1954"/>
      <c r="OES14" s="1954"/>
      <c r="OET14" s="1954"/>
      <c r="OEU14" s="1954"/>
      <c r="OEV14" s="1954"/>
      <c r="OEW14" s="1954"/>
      <c r="OEX14" s="1954"/>
      <c r="OEY14" s="1954"/>
      <c r="OEZ14" s="1954"/>
      <c r="OFA14" s="1954"/>
      <c r="OFB14" s="1954"/>
      <c r="OFC14" s="1954"/>
      <c r="OFD14" s="1954"/>
      <c r="OFE14" s="1954"/>
      <c r="OFF14" s="1954"/>
      <c r="OFG14" s="1954"/>
      <c r="OFH14" s="1954"/>
      <c r="OFI14" s="1954"/>
      <c r="OFJ14" s="1954"/>
      <c r="OFK14" s="1954"/>
      <c r="OFL14" s="1954"/>
      <c r="OFM14" s="1954"/>
      <c r="OFN14" s="1954"/>
      <c r="OFO14" s="1954"/>
      <c r="OFP14" s="1954"/>
      <c r="OFQ14" s="1954"/>
      <c r="OFR14" s="1954"/>
      <c r="OFS14" s="1954"/>
      <c r="OFT14" s="1954"/>
      <c r="OFU14" s="1954"/>
      <c r="OFV14" s="1954"/>
      <c r="OFW14" s="1954"/>
      <c r="OFX14" s="1954"/>
      <c r="OFY14" s="1954"/>
      <c r="OFZ14" s="1954"/>
      <c r="OGA14" s="1954"/>
      <c r="OGB14" s="1954"/>
      <c r="OGC14" s="1954"/>
      <c r="OGD14" s="1954"/>
      <c r="OGE14" s="1954"/>
      <c r="OGF14" s="1954"/>
      <c r="OGG14" s="1954"/>
      <c r="OGH14" s="1954"/>
      <c r="OGI14" s="1954"/>
      <c r="OGJ14" s="1954"/>
      <c r="OGK14" s="1954"/>
      <c r="OGL14" s="1954"/>
      <c r="OGM14" s="1954"/>
      <c r="OGN14" s="1954"/>
      <c r="OGO14" s="1954"/>
      <c r="OGP14" s="1954"/>
      <c r="OGQ14" s="1954"/>
      <c r="OGR14" s="1954"/>
      <c r="OGS14" s="1954"/>
      <c r="OGT14" s="1954"/>
      <c r="OGU14" s="1954"/>
      <c r="OGV14" s="1954"/>
      <c r="OGW14" s="1954"/>
      <c r="OGX14" s="1954"/>
      <c r="OGY14" s="1954"/>
      <c r="OGZ14" s="1954"/>
      <c r="OHA14" s="1954"/>
      <c r="OHB14" s="1954"/>
      <c r="OHC14" s="1954"/>
      <c r="OHD14" s="1954"/>
      <c r="OHE14" s="1954"/>
      <c r="OHF14" s="1954"/>
      <c r="OHG14" s="1954"/>
      <c r="OHH14" s="1954"/>
      <c r="OHI14" s="1954"/>
      <c r="OHJ14" s="1954"/>
      <c r="OHK14" s="1954"/>
      <c r="OHL14" s="1954"/>
      <c r="OHM14" s="1954"/>
      <c r="OHN14" s="1954"/>
      <c r="OHO14" s="1954"/>
      <c r="OHP14" s="1954"/>
      <c r="OHQ14" s="1954"/>
      <c r="OHR14" s="1954"/>
      <c r="OHS14" s="1954"/>
      <c r="OHT14" s="1954"/>
      <c r="OHU14" s="1954"/>
      <c r="OHV14" s="1954"/>
      <c r="OHW14" s="1954"/>
      <c r="OHX14" s="1954"/>
      <c r="OHY14" s="1954"/>
      <c r="OHZ14" s="1954"/>
      <c r="OIA14" s="1954"/>
      <c r="OIB14" s="1954"/>
      <c r="OIC14" s="1954"/>
      <c r="OID14" s="1954"/>
      <c r="OIE14" s="1954"/>
      <c r="OIF14" s="1954"/>
      <c r="OIG14" s="1954"/>
      <c r="OIH14" s="1954"/>
      <c r="OII14" s="1954"/>
      <c r="OIJ14" s="1954"/>
      <c r="OIK14" s="1954"/>
      <c r="OIL14" s="1954"/>
      <c r="OIM14" s="1954"/>
      <c r="OIN14" s="1954"/>
      <c r="OIO14" s="1954"/>
      <c r="OIP14" s="1954"/>
      <c r="OIQ14" s="1954"/>
      <c r="OIR14" s="1954"/>
      <c r="OIS14" s="1954"/>
      <c r="OIT14" s="1954"/>
      <c r="OIU14" s="1954"/>
      <c r="OIV14" s="1954"/>
      <c r="OIW14" s="1954"/>
      <c r="OIX14" s="1954"/>
      <c r="OIY14" s="1954"/>
      <c r="OIZ14" s="1954"/>
      <c r="OJA14" s="1954"/>
      <c r="OJB14" s="1954"/>
      <c r="OJC14" s="1954"/>
      <c r="OJD14" s="1954"/>
      <c r="OJE14" s="1954"/>
      <c r="OJF14" s="1954"/>
      <c r="OJG14" s="1954"/>
      <c r="OJH14" s="1954"/>
      <c r="OJI14" s="1954"/>
      <c r="OJJ14" s="1954"/>
      <c r="OJK14" s="1954"/>
      <c r="OJL14" s="1954"/>
      <c r="OJM14" s="1954"/>
      <c r="OJN14" s="1954"/>
      <c r="OJO14" s="1954"/>
      <c r="OJP14" s="1954"/>
      <c r="OJQ14" s="1954"/>
      <c r="OJR14" s="1954"/>
      <c r="OJS14" s="1954"/>
      <c r="OJT14" s="1954"/>
      <c r="OJU14" s="1954"/>
      <c r="OJV14" s="1954"/>
      <c r="OJW14" s="1954"/>
      <c r="OJX14" s="1954"/>
      <c r="OJY14" s="1954"/>
      <c r="OJZ14" s="1954"/>
      <c r="OKA14" s="1954"/>
      <c r="OKB14" s="1954"/>
      <c r="OKC14" s="1954"/>
      <c r="OKD14" s="1954"/>
      <c r="OKE14" s="1954"/>
      <c r="OKF14" s="1954"/>
      <c r="OKG14" s="1954"/>
      <c r="OKH14" s="1954"/>
      <c r="OKI14" s="1954"/>
      <c r="OKJ14" s="1954"/>
      <c r="OKK14" s="1954"/>
      <c r="OKL14" s="1954"/>
      <c r="OKM14" s="1954"/>
      <c r="OKN14" s="1954"/>
      <c r="OKO14" s="1954"/>
      <c r="OKP14" s="1954"/>
      <c r="OKQ14" s="1954"/>
      <c r="OKR14" s="1954"/>
      <c r="OKS14" s="1954"/>
      <c r="OKT14" s="1954"/>
      <c r="OKU14" s="1954"/>
      <c r="OKV14" s="1954"/>
      <c r="OKW14" s="1954"/>
      <c r="OKX14" s="1954"/>
      <c r="OKY14" s="1954"/>
      <c r="OKZ14" s="1954"/>
      <c r="OLA14" s="1954"/>
      <c r="OLB14" s="1954"/>
      <c r="OLC14" s="1954"/>
      <c r="OLD14" s="1954"/>
      <c r="OLE14" s="1954"/>
      <c r="OLF14" s="1954"/>
      <c r="OLG14" s="1954"/>
      <c r="OLH14" s="1954"/>
      <c r="OLI14" s="1954"/>
      <c r="OLJ14" s="1954"/>
      <c r="OLK14" s="1954"/>
      <c r="OLL14" s="1954"/>
      <c r="OLM14" s="1954"/>
      <c r="OLN14" s="1954"/>
      <c r="OLO14" s="1954"/>
      <c r="OLP14" s="1954"/>
      <c r="OLQ14" s="1954"/>
      <c r="OLR14" s="1954"/>
      <c r="OLS14" s="1954"/>
      <c r="OLT14" s="1954"/>
      <c r="OLU14" s="1954"/>
      <c r="OLV14" s="1954"/>
      <c r="OLW14" s="1954"/>
      <c r="OLX14" s="1954"/>
      <c r="OLY14" s="1954"/>
      <c r="OLZ14" s="1954"/>
      <c r="OMA14" s="1954"/>
      <c r="OMB14" s="1954"/>
      <c r="OMC14" s="1954"/>
      <c r="OMD14" s="1954"/>
      <c r="OME14" s="1954"/>
      <c r="OMF14" s="1954"/>
      <c r="OMG14" s="1954"/>
      <c r="OMH14" s="1954"/>
      <c r="OMI14" s="1954"/>
      <c r="OMJ14" s="1954"/>
      <c r="OMK14" s="1954"/>
      <c r="OML14" s="1954"/>
      <c r="OMM14" s="1954"/>
      <c r="OMN14" s="1954"/>
      <c r="OMO14" s="1954"/>
      <c r="OMP14" s="1954"/>
      <c r="OMQ14" s="1954"/>
      <c r="OMR14" s="1954"/>
      <c r="OMS14" s="1954"/>
      <c r="OMT14" s="1954"/>
      <c r="OMU14" s="1954"/>
      <c r="OMV14" s="1954"/>
      <c r="OMW14" s="1954"/>
      <c r="OMX14" s="1954"/>
      <c r="OMY14" s="1954"/>
      <c r="OMZ14" s="1954"/>
      <c r="ONA14" s="1954"/>
      <c r="ONB14" s="1954"/>
      <c r="ONC14" s="1954"/>
      <c r="OND14" s="1954"/>
      <c r="ONE14" s="1954"/>
      <c r="ONF14" s="1954"/>
      <c r="ONG14" s="1954"/>
      <c r="ONH14" s="1954"/>
      <c r="ONI14" s="1954"/>
      <c r="ONJ14" s="1954"/>
      <c r="ONK14" s="1954"/>
      <c r="ONL14" s="1954"/>
      <c r="ONM14" s="1954"/>
      <c r="ONN14" s="1954"/>
      <c r="ONO14" s="1954"/>
      <c r="ONP14" s="1954"/>
      <c r="ONQ14" s="1954"/>
      <c r="ONR14" s="1954"/>
      <c r="ONS14" s="1954"/>
      <c r="ONT14" s="1954"/>
      <c r="ONU14" s="1954"/>
      <c r="ONV14" s="1954"/>
      <c r="ONW14" s="1954"/>
      <c r="ONX14" s="1954"/>
      <c r="ONY14" s="1954"/>
      <c r="ONZ14" s="1954"/>
      <c r="OOA14" s="1954"/>
      <c r="OOB14" s="1954"/>
      <c r="OOC14" s="1954"/>
      <c r="OOD14" s="1954"/>
      <c r="OOE14" s="1954"/>
      <c r="OOF14" s="1954"/>
      <c r="OOG14" s="1954"/>
      <c r="OOH14" s="1954"/>
      <c r="OOI14" s="1954"/>
      <c r="OOJ14" s="1954"/>
      <c r="OOK14" s="1954"/>
      <c r="OOL14" s="1954"/>
      <c r="OOM14" s="1954"/>
      <c r="OON14" s="1954"/>
      <c r="OOO14" s="1954"/>
      <c r="OOP14" s="1954"/>
      <c r="OOQ14" s="1954"/>
      <c r="OOR14" s="1954"/>
      <c r="OOS14" s="1954"/>
      <c r="OOT14" s="1954"/>
      <c r="OOU14" s="1954"/>
      <c r="OOV14" s="1954"/>
      <c r="OOW14" s="1954"/>
      <c r="OOX14" s="1954"/>
      <c r="OOY14" s="1954"/>
      <c r="OOZ14" s="1954"/>
      <c r="OPA14" s="1954"/>
      <c r="OPB14" s="1954"/>
      <c r="OPC14" s="1954"/>
      <c r="OPD14" s="1954"/>
      <c r="OPE14" s="1954"/>
      <c r="OPF14" s="1954"/>
      <c r="OPG14" s="1954"/>
      <c r="OPH14" s="1954"/>
      <c r="OPI14" s="1954"/>
      <c r="OPJ14" s="1954"/>
      <c r="OPK14" s="1954"/>
      <c r="OPL14" s="1954"/>
      <c r="OPM14" s="1954"/>
      <c r="OPN14" s="1954"/>
      <c r="OPO14" s="1954"/>
      <c r="OPP14" s="1954"/>
      <c r="OPQ14" s="1954"/>
      <c r="OPR14" s="1954"/>
      <c r="OPS14" s="1954"/>
      <c r="OPT14" s="1954"/>
      <c r="OPU14" s="1954"/>
      <c r="OPV14" s="1954"/>
      <c r="OPW14" s="1954"/>
      <c r="OPX14" s="1954"/>
      <c r="OPY14" s="1954"/>
      <c r="OPZ14" s="1954"/>
      <c r="OQA14" s="1954"/>
      <c r="OQB14" s="1954"/>
      <c r="OQC14" s="1954"/>
      <c r="OQD14" s="1954"/>
      <c r="OQE14" s="1954"/>
      <c r="OQF14" s="1954"/>
      <c r="OQG14" s="1954"/>
      <c r="OQH14" s="1954"/>
      <c r="OQI14" s="1954"/>
      <c r="OQJ14" s="1954"/>
      <c r="OQK14" s="1954"/>
      <c r="OQL14" s="1954"/>
      <c r="OQM14" s="1954"/>
      <c r="OQN14" s="1954"/>
      <c r="OQO14" s="1954"/>
      <c r="OQP14" s="1954"/>
      <c r="OQQ14" s="1954"/>
      <c r="OQR14" s="1954"/>
      <c r="OQS14" s="1954"/>
      <c r="OQT14" s="1954"/>
      <c r="OQU14" s="1954"/>
      <c r="OQV14" s="1954"/>
      <c r="OQW14" s="1954"/>
      <c r="OQX14" s="1954"/>
      <c r="OQY14" s="1954"/>
      <c r="OQZ14" s="1954"/>
      <c r="ORA14" s="1954"/>
      <c r="ORB14" s="1954"/>
      <c r="ORC14" s="1954"/>
      <c r="ORD14" s="1954"/>
      <c r="ORE14" s="1954"/>
      <c r="ORF14" s="1954"/>
      <c r="ORG14" s="1954"/>
      <c r="ORH14" s="1954"/>
      <c r="ORI14" s="1954"/>
      <c r="ORJ14" s="1954"/>
      <c r="ORK14" s="1954"/>
      <c r="ORL14" s="1954"/>
      <c r="ORM14" s="1954"/>
      <c r="ORN14" s="1954"/>
      <c r="ORO14" s="1954"/>
      <c r="ORP14" s="1954"/>
      <c r="ORQ14" s="1954"/>
      <c r="ORR14" s="1954"/>
      <c r="ORS14" s="1954"/>
      <c r="ORT14" s="1954"/>
      <c r="ORU14" s="1954"/>
      <c r="ORV14" s="1954"/>
      <c r="ORW14" s="1954"/>
      <c r="ORX14" s="1954"/>
      <c r="ORY14" s="1954"/>
      <c r="ORZ14" s="1954"/>
      <c r="OSA14" s="1954"/>
      <c r="OSB14" s="1954"/>
      <c r="OSC14" s="1954"/>
      <c r="OSD14" s="1954"/>
      <c r="OSE14" s="1954"/>
      <c r="OSF14" s="1954"/>
      <c r="OSG14" s="1954"/>
      <c r="OSH14" s="1954"/>
      <c r="OSI14" s="1954"/>
      <c r="OSJ14" s="1954"/>
      <c r="OSK14" s="1954"/>
      <c r="OSL14" s="1954"/>
      <c r="OSM14" s="1954"/>
      <c r="OSN14" s="1954"/>
      <c r="OSO14" s="1954"/>
      <c r="OSP14" s="1954"/>
      <c r="OSQ14" s="1954"/>
      <c r="OSR14" s="1954"/>
      <c r="OSS14" s="1954"/>
      <c r="OST14" s="1954"/>
      <c r="OSU14" s="1954"/>
      <c r="OSV14" s="1954"/>
      <c r="OSW14" s="1954"/>
      <c r="OSX14" s="1954"/>
      <c r="OSY14" s="1954"/>
      <c r="OSZ14" s="1954"/>
      <c r="OTA14" s="1954"/>
      <c r="OTB14" s="1954"/>
      <c r="OTC14" s="1954"/>
      <c r="OTD14" s="1954"/>
      <c r="OTE14" s="1954"/>
      <c r="OTF14" s="1954"/>
      <c r="OTG14" s="1954"/>
      <c r="OTH14" s="1954"/>
      <c r="OTI14" s="1954"/>
      <c r="OTJ14" s="1954"/>
      <c r="OTK14" s="1954"/>
      <c r="OTL14" s="1954"/>
      <c r="OTM14" s="1954"/>
      <c r="OTN14" s="1954"/>
      <c r="OTO14" s="1954"/>
      <c r="OTP14" s="1954"/>
      <c r="OTQ14" s="1954"/>
      <c r="OTR14" s="1954"/>
      <c r="OTS14" s="1954"/>
      <c r="OTT14" s="1954"/>
      <c r="OTU14" s="1954"/>
      <c r="OTV14" s="1954"/>
      <c r="OTW14" s="1954"/>
      <c r="OTX14" s="1954"/>
      <c r="OTY14" s="1954"/>
      <c r="OTZ14" s="1954"/>
      <c r="OUA14" s="1954"/>
      <c r="OUB14" s="1954"/>
      <c r="OUC14" s="1954"/>
      <c r="OUD14" s="1954"/>
      <c r="OUE14" s="1954"/>
      <c r="OUF14" s="1954"/>
      <c r="OUG14" s="1954"/>
      <c r="OUH14" s="1954"/>
      <c r="OUI14" s="1954"/>
      <c r="OUJ14" s="1954"/>
      <c r="OUK14" s="1954"/>
      <c r="OUL14" s="1954"/>
      <c r="OUM14" s="1954"/>
      <c r="OUN14" s="1954"/>
      <c r="OUO14" s="1954"/>
      <c r="OUP14" s="1954"/>
      <c r="OUQ14" s="1954"/>
      <c r="OUR14" s="1954"/>
      <c r="OUS14" s="1954"/>
      <c r="OUT14" s="1954"/>
      <c r="OUU14" s="1954"/>
      <c r="OUV14" s="1954"/>
      <c r="OUW14" s="1954"/>
      <c r="OUX14" s="1954"/>
      <c r="OUY14" s="1954"/>
      <c r="OUZ14" s="1954"/>
      <c r="OVA14" s="1954"/>
      <c r="OVB14" s="1954"/>
      <c r="OVC14" s="1954"/>
      <c r="OVD14" s="1954"/>
      <c r="OVE14" s="1954"/>
      <c r="OVF14" s="1954"/>
      <c r="OVG14" s="1954"/>
      <c r="OVH14" s="1954"/>
      <c r="OVI14" s="1954"/>
      <c r="OVJ14" s="1954"/>
      <c r="OVK14" s="1954"/>
      <c r="OVL14" s="1954"/>
      <c r="OVM14" s="1954"/>
      <c r="OVN14" s="1954"/>
      <c r="OVO14" s="1954"/>
      <c r="OVP14" s="1954"/>
      <c r="OVQ14" s="1954"/>
      <c r="OVR14" s="1954"/>
      <c r="OVS14" s="1954"/>
      <c r="OVT14" s="1954"/>
      <c r="OVU14" s="1954"/>
      <c r="OVV14" s="1954"/>
      <c r="OVW14" s="1954"/>
      <c r="OVX14" s="1954"/>
      <c r="OVY14" s="1954"/>
      <c r="OVZ14" s="1954"/>
      <c r="OWA14" s="1954"/>
      <c r="OWB14" s="1954"/>
      <c r="OWC14" s="1954"/>
      <c r="OWD14" s="1954"/>
      <c r="OWE14" s="1954"/>
      <c r="OWF14" s="1954"/>
      <c r="OWG14" s="1954"/>
      <c r="OWH14" s="1954"/>
      <c r="OWI14" s="1954"/>
      <c r="OWJ14" s="1954"/>
      <c r="OWK14" s="1954"/>
      <c r="OWL14" s="1954"/>
      <c r="OWM14" s="1954"/>
      <c r="OWN14" s="1954"/>
      <c r="OWO14" s="1954"/>
      <c r="OWP14" s="1954"/>
      <c r="OWQ14" s="1954"/>
      <c r="OWR14" s="1954"/>
      <c r="OWS14" s="1954"/>
      <c r="OWT14" s="1954"/>
      <c r="OWU14" s="1954"/>
      <c r="OWV14" s="1954"/>
      <c r="OWW14" s="1954"/>
      <c r="OWX14" s="1954"/>
      <c r="OWY14" s="1954"/>
      <c r="OWZ14" s="1954"/>
      <c r="OXA14" s="1954"/>
      <c r="OXB14" s="1954"/>
      <c r="OXC14" s="1954"/>
      <c r="OXD14" s="1954"/>
      <c r="OXE14" s="1954"/>
      <c r="OXF14" s="1954"/>
      <c r="OXG14" s="1954"/>
      <c r="OXH14" s="1954"/>
      <c r="OXI14" s="1954"/>
      <c r="OXJ14" s="1954"/>
      <c r="OXK14" s="1954"/>
      <c r="OXL14" s="1954"/>
      <c r="OXM14" s="1954"/>
      <c r="OXN14" s="1954"/>
      <c r="OXO14" s="1954"/>
      <c r="OXP14" s="1954"/>
      <c r="OXQ14" s="1954"/>
      <c r="OXR14" s="1954"/>
      <c r="OXS14" s="1954"/>
      <c r="OXT14" s="1954"/>
      <c r="OXU14" s="1954"/>
      <c r="OXV14" s="1954"/>
      <c r="OXW14" s="1954"/>
      <c r="OXX14" s="1954"/>
      <c r="OXY14" s="1954"/>
      <c r="OXZ14" s="1954"/>
      <c r="OYA14" s="1954"/>
      <c r="OYB14" s="1954"/>
      <c r="OYC14" s="1954"/>
      <c r="OYD14" s="1954"/>
      <c r="OYE14" s="1954"/>
      <c r="OYF14" s="1954"/>
      <c r="OYG14" s="1954"/>
      <c r="OYH14" s="1954"/>
      <c r="OYI14" s="1954"/>
      <c r="OYJ14" s="1954"/>
      <c r="OYK14" s="1954"/>
      <c r="OYL14" s="1954"/>
      <c r="OYM14" s="1954"/>
      <c r="OYN14" s="1954"/>
      <c r="OYO14" s="1954"/>
      <c r="OYP14" s="1954"/>
      <c r="OYQ14" s="1954"/>
      <c r="OYR14" s="1954"/>
      <c r="OYS14" s="1954"/>
      <c r="OYT14" s="1954"/>
      <c r="OYU14" s="1954"/>
      <c r="OYV14" s="1954"/>
      <c r="OYW14" s="1954"/>
      <c r="OYX14" s="1954"/>
      <c r="OYY14" s="1954"/>
      <c r="OYZ14" s="1954"/>
      <c r="OZA14" s="1954"/>
      <c r="OZB14" s="1954"/>
      <c r="OZC14" s="1954"/>
      <c r="OZD14" s="1954"/>
      <c r="OZE14" s="1954"/>
      <c r="OZF14" s="1954"/>
      <c r="OZG14" s="1954"/>
      <c r="OZH14" s="1954"/>
      <c r="OZI14" s="1954"/>
      <c r="OZJ14" s="1954"/>
      <c r="OZK14" s="1954"/>
      <c r="OZL14" s="1954"/>
      <c r="OZM14" s="1954"/>
      <c r="OZN14" s="1954"/>
      <c r="OZO14" s="1954"/>
      <c r="OZP14" s="1954"/>
      <c r="OZQ14" s="1954"/>
      <c r="OZR14" s="1954"/>
      <c r="OZS14" s="1954"/>
      <c r="OZT14" s="1954"/>
      <c r="OZU14" s="1954"/>
      <c r="OZV14" s="1954"/>
      <c r="OZW14" s="1954"/>
      <c r="OZX14" s="1954"/>
      <c r="OZY14" s="1954"/>
      <c r="OZZ14" s="1954"/>
      <c r="PAA14" s="1954"/>
      <c r="PAB14" s="1954"/>
      <c r="PAC14" s="1954"/>
      <c r="PAD14" s="1954"/>
      <c r="PAE14" s="1954"/>
      <c r="PAF14" s="1954"/>
      <c r="PAG14" s="1954"/>
      <c r="PAH14" s="1954"/>
      <c r="PAI14" s="1954"/>
      <c r="PAJ14" s="1954"/>
      <c r="PAK14" s="1954"/>
      <c r="PAL14" s="1954"/>
      <c r="PAM14" s="1954"/>
      <c r="PAN14" s="1954"/>
      <c r="PAO14" s="1954"/>
      <c r="PAP14" s="1954"/>
      <c r="PAQ14" s="1954"/>
      <c r="PAR14" s="1954"/>
      <c r="PAS14" s="1954"/>
      <c r="PAT14" s="1954"/>
      <c r="PAU14" s="1954"/>
      <c r="PAV14" s="1954"/>
      <c r="PAW14" s="1954"/>
      <c r="PAX14" s="1954"/>
      <c r="PAY14" s="1954"/>
      <c r="PAZ14" s="1954"/>
      <c r="PBA14" s="1954"/>
      <c r="PBB14" s="1954"/>
      <c r="PBC14" s="1954"/>
      <c r="PBD14" s="1954"/>
      <c r="PBE14" s="1954"/>
      <c r="PBF14" s="1954"/>
      <c r="PBG14" s="1954"/>
      <c r="PBH14" s="1954"/>
      <c r="PBI14" s="1954"/>
      <c r="PBJ14" s="1954"/>
      <c r="PBK14" s="1954"/>
      <c r="PBL14" s="1954"/>
      <c r="PBM14" s="1954"/>
      <c r="PBN14" s="1954"/>
      <c r="PBO14" s="1954"/>
      <c r="PBP14" s="1954"/>
      <c r="PBQ14" s="1954"/>
      <c r="PBR14" s="1954"/>
      <c r="PBS14" s="1954"/>
      <c r="PBT14" s="1954"/>
      <c r="PBU14" s="1954"/>
      <c r="PBV14" s="1954"/>
      <c r="PBW14" s="1954"/>
      <c r="PBX14" s="1954"/>
      <c r="PBY14" s="1954"/>
      <c r="PBZ14" s="1954"/>
      <c r="PCA14" s="1954"/>
      <c r="PCB14" s="1954"/>
      <c r="PCC14" s="1954"/>
      <c r="PCD14" s="1954"/>
      <c r="PCE14" s="1954"/>
      <c r="PCF14" s="1954"/>
      <c r="PCG14" s="1954"/>
      <c r="PCH14" s="1954"/>
      <c r="PCI14" s="1954"/>
      <c r="PCJ14" s="1954"/>
      <c r="PCK14" s="1954"/>
      <c r="PCL14" s="1954"/>
      <c r="PCM14" s="1954"/>
      <c r="PCN14" s="1954"/>
      <c r="PCO14" s="1954"/>
      <c r="PCP14" s="1954"/>
      <c r="PCQ14" s="1954"/>
      <c r="PCR14" s="1954"/>
      <c r="PCS14" s="1954"/>
      <c r="PCT14" s="1954"/>
      <c r="PCU14" s="1954"/>
      <c r="PCV14" s="1954"/>
      <c r="PCW14" s="1954"/>
      <c r="PCX14" s="1954"/>
      <c r="PCY14" s="1954"/>
      <c r="PCZ14" s="1954"/>
      <c r="PDA14" s="1954"/>
      <c r="PDB14" s="1954"/>
      <c r="PDC14" s="1954"/>
      <c r="PDD14" s="1954"/>
      <c r="PDE14" s="1954"/>
      <c r="PDF14" s="1954"/>
      <c r="PDG14" s="1954"/>
      <c r="PDH14" s="1954"/>
      <c r="PDI14" s="1954"/>
      <c r="PDJ14" s="1954"/>
      <c r="PDK14" s="1954"/>
      <c r="PDL14" s="1954"/>
      <c r="PDM14" s="1954"/>
      <c r="PDN14" s="1954"/>
      <c r="PDO14" s="1954"/>
      <c r="PDP14" s="1954"/>
      <c r="PDQ14" s="1954"/>
      <c r="PDR14" s="1954"/>
      <c r="PDS14" s="1954"/>
      <c r="PDT14" s="1954"/>
      <c r="PDU14" s="1954"/>
      <c r="PDV14" s="1954"/>
      <c r="PDW14" s="1954"/>
      <c r="PDX14" s="1954"/>
      <c r="PDY14" s="1954"/>
      <c r="PDZ14" s="1954"/>
      <c r="PEA14" s="1954"/>
      <c r="PEB14" s="1954"/>
      <c r="PEC14" s="1954"/>
      <c r="PED14" s="1954"/>
      <c r="PEE14" s="1954"/>
      <c r="PEF14" s="1954"/>
      <c r="PEG14" s="1954"/>
      <c r="PEH14" s="1954"/>
      <c r="PEI14" s="1954"/>
      <c r="PEJ14" s="1954"/>
      <c r="PEK14" s="1954"/>
      <c r="PEL14" s="1954"/>
      <c r="PEM14" s="1954"/>
      <c r="PEN14" s="1954"/>
      <c r="PEO14" s="1954"/>
      <c r="PEP14" s="1954"/>
      <c r="PEQ14" s="1954"/>
      <c r="PER14" s="1954"/>
      <c r="PES14" s="1954"/>
      <c r="PET14" s="1954"/>
      <c r="PEU14" s="1954"/>
      <c r="PEV14" s="1954"/>
      <c r="PEW14" s="1954"/>
      <c r="PEX14" s="1954"/>
      <c r="PEY14" s="1954"/>
      <c r="PEZ14" s="1954"/>
      <c r="PFA14" s="1954"/>
      <c r="PFB14" s="1954"/>
      <c r="PFC14" s="1954"/>
      <c r="PFD14" s="1954"/>
      <c r="PFE14" s="1954"/>
      <c r="PFF14" s="1954"/>
      <c r="PFG14" s="1954"/>
      <c r="PFH14" s="1954"/>
      <c r="PFI14" s="1954"/>
      <c r="PFJ14" s="1954"/>
      <c r="PFK14" s="1954"/>
      <c r="PFL14" s="1954"/>
      <c r="PFM14" s="1954"/>
      <c r="PFN14" s="1954"/>
      <c r="PFO14" s="1954"/>
      <c r="PFP14" s="1954"/>
      <c r="PFQ14" s="1954"/>
      <c r="PFR14" s="1954"/>
      <c r="PFS14" s="1954"/>
      <c r="PFT14" s="1954"/>
      <c r="PFU14" s="1954"/>
      <c r="PFV14" s="1954"/>
      <c r="PFW14" s="1954"/>
      <c r="PFX14" s="1954"/>
      <c r="PFY14" s="1954"/>
      <c r="PFZ14" s="1954"/>
      <c r="PGA14" s="1954"/>
      <c r="PGB14" s="1954"/>
      <c r="PGC14" s="1954"/>
      <c r="PGD14" s="1954"/>
      <c r="PGE14" s="1954"/>
      <c r="PGF14" s="1954"/>
      <c r="PGG14" s="1954"/>
      <c r="PGH14" s="1954"/>
      <c r="PGI14" s="1954"/>
      <c r="PGJ14" s="1954"/>
      <c r="PGK14" s="1954"/>
      <c r="PGL14" s="1954"/>
      <c r="PGM14" s="1954"/>
      <c r="PGN14" s="1954"/>
      <c r="PGO14" s="1954"/>
      <c r="PGP14" s="1954"/>
      <c r="PGQ14" s="1954"/>
      <c r="PGR14" s="1954"/>
      <c r="PGS14" s="1954"/>
      <c r="PGT14" s="1954"/>
      <c r="PGU14" s="1954"/>
      <c r="PGV14" s="1954"/>
      <c r="PGW14" s="1954"/>
      <c r="PGX14" s="1954"/>
      <c r="PGY14" s="1954"/>
      <c r="PGZ14" s="1954"/>
      <c r="PHA14" s="1954"/>
      <c r="PHB14" s="1954"/>
      <c r="PHC14" s="1954"/>
      <c r="PHD14" s="1954"/>
      <c r="PHE14" s="1954"/>
      <c r="PHF14" s="1954"/>
      <c r="PHG14" s="1954"/>
      <c r="PHH14" s="1954"/>
      <c r="PHI14" s="1954"/>
      <c r="PHJ14" s="1954"/>
      <c r="PHK14" s="1954"/>
      <c r="PHL14" s="1954"/>
      <c r="PHM14" s="1954"/>
      <c r="PHN14" s="1954"/>
      <c r="PHO14" s="1954"/>
      <c r="PHP14" s="1954"/>
      <c r="PHQ14" s="1954"/>
      <c r="PHR14" s="1954"/>
      <c r="PHS14" s="1954"/>
      <c r="PHT14" s="1954"/>
      <c r="PHU14" s="1954"/>
      <c r="PHV14" s="1954"/>
      <c r="PHW14" s="1954"/>
      <c r="PHX14" s="1954"/>
      <c r="PHY14" s="1954"/>
      <c r="PHZ14" s="1954"/>
      <c r="PIA14" s="1954"/>
      <c r="PIB14" s="1954"/>
      <c r="PIC14" s="1954"/>
      <c r="PID14" s="1954"/>
      <c r="PIE14" s="1954"/>
      <c r="PIF14" s="1954"/>
      <c r="PIG14" s="1954"/>
      <c r="PIH14" s="1954"/>
      <c r="PII14" s="1954"/>
      <c r="PIJ14" s="1954"/>
      <c r="PIK14" s="1954"/>
      <c r="PIL14" s="1954"/>
      <c r="PIM14" s="1954"/>
      <c r="PIN14" s="1954"/>
      <c r="PIO14" s="1954"/>
      <c r="PIP14" s="1954"/>
      <c r="PIQ14" s="1954"/>
      <c r="PIR14" s="1954"/>
      <c r="PIS14" s="1954"/>
      <c r="PIT14" s="1954"/>
      <c r="PIU14" s="1954"/>
      <c r="PIV14" s="1954"/>
      <c r="PIW14" s="1954"/>
      <c r="PIX14" s="1954"/>
      <c r="PIY14" s="1954"/>
      <c r="PIZ14" s="1954"/>
      <c r="PJA14" s="1954"/>
      <c r="PJB14" s="1954"/>
      <c r="PJC14" s="1954"/>
      <c r="PJD14" s="1954"/>
      <c r="PJE14" s="1954"/>
      <c r="PJF14" s="1954"/>
      <c r="PJG14" s="1954"/>
      <c r="PJH14" s="1954"/>
      <c r="PJI14" s="1954"/>
      <c r="PJJ14" s="1954"/>
      <c r="PJK14" s="1954"/>
      <c r="PJL14" s="1954"/>
      <c r="PJM14" s="1954"/>
      <c r="PJN14" s="1954"/>
      <c r="PJO14" s="1954"/>
      <c r="PJP14" s="1954"/>
      <c r="PJQ14" s="1954"/>
      <c r="PJR14" s="1954"/>
      <c r="PJS14" s="1954"/>
      <c r="PJT14" s="1954"/>
      <c r="PJU14" s="1954"/>
      <c r="PJV14" s="1954"/>
      <c r="PJW14" s="1954"/>
      <c r="PJX14" s="1954"/>
      <c r="PJY14" s="1954"/>
      <c r="PJZ14" s="1954"/>
      <c r="PKA14" s="1954"/>
      <c r="PKB14" s="1954"/>
      <c r="PKC14" s="1954"/>
      <c r="PKD14" s="1954"/>
      <c r="PKE14" s="1954"/>
      <c r="PKF14" s="1954"/>
      <c r="PKG14" s="1954"/>
      <c r="PKH14" s="1954"/>
      <c r="PKI14" s="1954"/>
      <c r="PKJ14" s="1954"/>
      <c r="PKK14" s="1954"/>
      <c r="PKL14" s="1954"/>
      <c r="PKM14" s="1954"/>
      <c r="PKN14" s="1954"/>
      <c r="PKO14" s="1954"/>
      <c r="PKP14" s="1954"/>
      <c r="PKQ14" s="1954"/>
      <c r="PKR14" s="1954"/>
      <c r="PKS14" s="1954"/>
      <c r="PKT14" s="1954"/>
      <c r="PKU14" s="1954"/>
      <c r="PKV14" s="1954"/>
      <c r="PKW14" s="1954"/>
      <c r="PKX14" s="1954"/>
      <c r="PKY14" s="1954"/>
      <c r="PKZ14" s="1954"/>
      <c r="PLA14" s="1954"/>
      <c r="PLB14" s="1954"/>
      <c r="PLC14" s="1954"/>
      <c r="PLD14" s="1954"/>
      <c r="PLE14" s="1954"/>
      <c r="PLF14" s="1954"/>
      <c r="PLG14" s="1954"/>
      <c r="PLH14" s="1954"/>
      <c r="PLI14" s="1954"/>
      <c r="PLJ14" s="1954"/>
      <c r="PLK14" s="1954"/>
      <c r="PLL14" s="1954"/>
      <c r="PLM14" s="1954"/>
      <c r="PLN14" s="1954"/>
      <c r="PLO14" s="1954"/>
      <c r="PLP14" s="1954"/>
      <c r="PLQ14" s="1954"/>
      <c r="PLR14" s="1954"/>
      <c r="PLS14" s="1954"/>
      <c r="PLT14" s="1954"/>
      <c r="PLU14" s="1954"/>
      <c r="PLV14" s="1954"/>
      <c r="PLW14" s="1954"/>
      <c r="PLX14" s="1954"/>
      <c r="PLY14" s="1954"/>
      <c r="PLZ14" s="1954"/>
      <c r="PMA14" s="1954"/>
      <c r="PMB14" s="1954"/>
      <c r="PMC14" s="1954"/>
      <c r="PMD14" s="1954"/>
      <c r="PME14" s="1954"/>
      <c r="PMF14" s="1954"/>
      <c r="PMG14" s="1954"/>
      <c r="PMH14" s="1954"/>
      <c r="PMI14" s="1954"/>
      <c r="PMJ14" s="1954"/>
      <c r="PMK14" s="1954"/>
      <c r="PML14" s="1954"/>
      <c r="PMM14" s="1954"/>
      <c r="PMN14" s="1954"/>
      <c r="PMO14" s="1954"/>
      <c r="PMP14" s="1954"/>
      <c r="PMQ14" s="1954"/>
      <c r="PMR14" s="1954"/>
      <c r="PMS14" s="1954"/>
      <c r="PMT14" s="1954"/>
      <c r="PMU14" s="1954"/>
      <c r="PMV14" s="1954"/>
      <c r="PMW14" s="1954"/>
      <c r="PMX14" s="1954"/>
      <c r="PMY14" s="1954"/>
      <c r="PMZ14" s="1954"/>
      <c r="PNA14" s="1954"/>
      <c r="PNB14" s="1954"/>
      <c r="PNC14" s="1954"/>
      <c r="PND14" s="1954"/>
      <c r="PNE14" s="1954"/>
      <c r="PNF14" s="1954"/>
      <c r="PNG14" s="1954"/>
      <c r="PNH14" s="1954"/>
      <c r="PNI14" s="1954"/>
      <c r="PNJ14" s="1954"/>
      <c r="PNK14" s="1954"/>
      <c r="PNL14" s="1954"/>
      <c r="PNM14" s="1954"/>
      <c r="PNN14" s="1954"/>
      <c r="PNO14" s="1954"/>
      <c r="PNP14" s="1954"/>
      <c r="PNQ14" s="1954"/>
      <c r="PNR14" s="1954"/>
      <c r="PNS14" s="1954"/>
      <c r="PNT14" s="1954"/>
      <c r="PNU14" s="1954"/>
      <c r="PNV14" s="1954"/>
      <c r="PNW14" s="1954"/>
      <c r="PNX14" s="1954"/>
      <c r="PNY14" s="1954"/>
      <c r="PNZ14" s="1954"/>
      <c r="POA14" s="1954"/>
      <c r="POB14" s="1954"/>
      <c r="POC14" s="1954"/>
      <c r="POD14" s="1954"/>
      <c r="POE14" s="1954"/>
      <c r="POF14" s="1954"/>
      <c r="POG14" s="1954"/>
      <c r="POH14" s="1954"/>
      <c r="POI14" s="1954"/>
      <c r="POJ14" s="1954"/>
      <c r="POK14" s="1954"/>
      <c r="POL14" s="1954"/>
      <c r="POM14" s="1954"/>
      <c r="PON14" s="1954"/>
      <c r="POO14" s="1954"/>
      <c r="POP14" s="1954"/>
      <c r="POQ14" s="1954"/>
      <c r="POR14" s="1954"/>
      <c r="POS14" s="1954"/>
      <c r="POT14" s="1954"/>
      <c r="POU14" s="1954"/>
      <c r="POV14" s="1954"/>
      <c r="POW14" s="1954"/>
      <c r="POX14" s="1954"/>
      <c r="POY14" s="1954"/>
      <c r="POZ14" s="1954"/>
      <c r="PPA14" s="1954"/>
      <c r="PPB14" s="1954"/>
      <c r="PPC14" s="1954"/>
      <c r="PPD14" s="1954"/>
      <c r="PPE14" s="1954"/>
      <c r="PPF14" s="1954"/>
      <c r="PPG14" s="1954"/>
      <c r="PPH14" s="1954"/>
      <c r="PPI14" s="1954"/>
      <c r="PPJ14" s="1954"/>
      <c r="PPK14" s="1954"/>
      <c r="PPL14" s="1954"/>
      <c r="PPM14" s="1954"/>
      <c r="PPN14" s="1954"/>
      <c r="PPO14" s="1954"/>
      <c r="PPP14" s="1954"/>
      <c r="PPQ14" s="1954"/>
      <c r="PPR14" s="1954"/>
      <c r="PPS14" s="1954"/>
      <c r="PPT14" s="1954"/>
      <c r="PPU14" s="1954"/>
      <c r="PPV14" s="1954"/>
      <c r="PPW14" s="1954"/>
      <c r="PPX14" s="1954"/>
      <c r="PPY14" s="1954"/>
      <c r="PPZ14" s="1954"/>
      <c r="PQA14" s="1954"/>
      <c r="PQB14" s="1954"/>
      <c r="PQC14" s="1954"/>
      <c r="PQD14" s="1954"/>
      <c r="PQE14" s="1954"/>
      <c r="PQF14" s="1954"/>
      <c r="PQG14" s="1954"/>
      <c r="PQH14" s="1954"/>
      <c r="PQI14" s="1954"/>
      <c r="PQJ14" s="1954"/>
      <c r="PQK14" s="1954"/>
      <c r="PQL14" s="1954"/>
      <c r="PQM14" s="1954"/>
      <c r="PQN14" s="1954"/>
      <c r="PQO14" s="1954"/>
      <c r="PQP14" s="1954"/>
      <c r="PQQ14" s="1954"/>
      <c r="PQR14" s="1954"/>
      <c r="PQS14" s="1954"/>
      <c r="PQT14" s="1954"/>
      <c r="PQU14" s="1954"/>
      <c r="PQV14" s="1954"/>
      <c r="PQW14" s="1954"/>
      <c r="PQX14" s="1954"/>
      <c r="PQY14" s="1954"/>
      <c r="PQZ14" s="1954"/>
      <c r="PRA14" s="1954"/>
      <c r="PRB14" s="1954"/>
      <c r="PRC14" s="1954"/>
      <c r="PRD14" s="1954"/>
      <c r="PRE14" s="1954"/>
      <c r="PRF14" s="1954"/>
      <c r="PRG14" s="1954"/>
      <c r="PRH14" s="1954"/>
      <c r="PRI14" s="1954"/>
      <c r="PRJ14" s="1954"/>
      <c r="PRK14" s="1954"/>
      <c r="PRL14" s="1954"/>
      <c r="PRM14" s="1954"/>
      <c r="PRN14" s="1954"/>
      <c r="PRO14" s="1954"/>
      <c r="PRP14" s="1954"/>
      <c r="PRQ14" s="1954"/>
      <c r="PRR14" s="1954"/>
      <c r="PRS14" s="1954"/>
      <c r="PRT14" s="1954"/>
      <c r="PRU14" s="1954"/>
      <c r="PRV14" s="1954"/>
      <c r="PRW14" s="1954"/>
      <c r="PRX14" s="1954"/>
      <c r="PRY14" s="1954"/>
      <c r="PRZ14" s="1954"/>
      <c r="PSA14" s="1954"/>
      <c r="PSB14" s="1954"/>
      <c r="PSC14" s="1954"/>
      <c r="PSD14" s="1954"/>
      <c r="PSE14" s="1954"/>
      <c r="PSF14" s="1954"/>
      <c r="PSG14" s="1954"/>
      <c r="PSH14" s="1954"/>
      <c r="PSI14" s="1954"/>
      <c r="PSJ14" s="1954"/>
      <c r="PSK14" s="1954"/>
      <c r="PSL14" s="1954"/>
      <c r="PSM14" s="1954"/>
      <c r="PSN14" s="1954"/>
      <c r="PSO14" s="1954"/>
      <c r="PSP14" s="1954"/>
      <c r="PSQ14" s="1954"/>
      <c r="PSR14" s="1954"/>
      <c r="PSS14" s="1954"/>
      <c r="PST14" s="1954"/>
      <c r="PSU14" s="1954"/>
      <c r="PSV14" s="1954"/>
      <c r="PSW14" s="1954"/>
      <c r="PSX14" s="1954"/>
      <c r="PSY14" s="1954"/>
      <c r="PSZ14" s="1954"/>
      <c r="PTA14" s="1954"/>
      <c r="PTB14" s="1954"/>
      <c r="PTC14" s="1954"/>
      <c r="PTD14" s="1954"/>
      <c r="PTE14" s="1954"/>
      <c r="PTF14" s="1954"/>
      <c r="PTG14" s="1954"/>
      <c r="PTH14" s="1954"/>
      <c r="PTI14" s="1954"/>
      <c r="PTJ14" s="1954"/>
      <c r="PTK14" s="1954"/>
      <c r="PTL14" s="1954"/>
      <c r="PTM14" s="1954"/>
      <c r="PTN14" s="1954"/>
      <c r="PTO14" s="1954"/>
      <c r="PTP14" s="1954"/>
      <c r="PTQ14" s="1954"/>
      <c r="PTR14" s="1954"/>
      <c r="PTS14" s="1954"/>
      <c r="PTT14" s="1954"/>
      <c r="PTU14" s="1954"/>
      <c r="PTV14" s="1954"/>
      <c r="PTW14" s="1954"/>
      <c r="PTX14" s="1954"/>
      <c r="PTY14" s="1954"/>
      <c r="PTZ14" s="1954"/>
      <c r="PUA14" s="1954"/>
      <c r="PUB14" s="1954"/>
      <c r="PUC14" s="1954"/>
      <c r="PUD14" s="1954"/>
      <c r="PUE14" s="1954"/>
      <c r="PUF14" s="1954"/>
      <c r="PUG14" s="1954"/>
      <c r="PUH14" s="1954"/>
      <c r="PUI14" s="1954"/>
      <c r="PUJ14" s="1954"/>
      <c r="PUK14" s="1954"/>
      <c r="PUL14" s="1954"/>
      <c r="PUM14" s="1954"/>
      <c r="PUN14" s="1954"/>
      <c r="PUO14" s="1954"/>
      <c r="PUP14" s="1954"/>
      <c r="PUQ14" s="1954"/>
      <c r="PUR14" s="1954"/>
      <c r="PUS14" s="1954"/>
      <c r="PUT14" s="1954"/>
      <c r="PUU14" s="1954"/>
      <c r="PUV14" s="1954"/>
      <c r="PUW14" s="1954"/>
      <c r="PUX14" s="1954"/>
      <c r="PUY14" s="1954"/>
      <c r="PUZ14" s="1954"/>
      <c r="PVA14" s="1954"/>
      <c r="PVB14" s="1954"/>
      <c r="PVC14" s="1954"/>
      <c r="PVD14" s="1954"/>
      <c r="PVE14" s="1954"/>
      <c r="PVF14" s="1954"/>
      <c r="PVG14" s="1954"/>
      <c r="PVH14" s="1954"/>
      <c r="PVI14" s="1954"/>
      <c r="PVJ14" s="1954"/>
      <c r="PVK14" s="1954"/>
      <c r="PVL14" s="1954"/>
      <c r="PVM14" s="1954"/>
      <c r="PVN14" s="1954"/>
      <c r="PVO14" s="1954"/>
      <c r="PVP14" s="1954"/>
      <c r="PVQ14" s="1954"/>
      <c r="PVR14" s="1954"/>
      <c r="PVS14" s="1954"/>
      <c r="PVT14" s="1954"/>
      <c r="PVU14" s="1954"/>
      <c r="PVV14" s="1954"/>
      <c r="PVW14" s="1954"/>
      <c r="PVX14" s="1954"/>
      <c r="PVY14" s="1954"/>
      <c r="PVZ14" s="1954"/>
      <c r="PWA14" s="1954"/>
      <c r="PWB14" s="1954"/>
      <c r="PWC14" s="1954"/>
      <c r="PWD14" s="1954"/>
      <c r="PWE14" s="1954"/>
      <c r="PWF14" s="1954"/>
      <c r="PWG14" s="1954"/>
      <c r="PWH14" s="1954"/>
      <c r="PWI14" s="1954"/>
      <c r="PWJ14" s="1954"/>
      <c r="PWK14" s="1954"/>
      <c r="PWL14" s="1954"/>
      <c r="PWM14" s="1954"/>
      <c r="PWN14" s="1954"/>
      <c r="PWO14" s="1954"/>
      <c r="PWP14" s="1954"/>
      <c r="PWQ14" s="1954"/>
      <c r="PWR14" s="1954"/>
      <c r="PWS14" s="1954"/>
      <c r="PWT14" s="1954"/>
      <c r="PWU14" s="1954"/>
      <c r="PWV14" s="1954"/>
      <c r="PWW14" s="1954"/>
      <c r="PWX14" s="1954"/>
      <c r="PWY14" s="1954"/>
      <c r="PWZ14" s="1954"/>
      <c r="PXA14" s="1954"/>
      <c r="PXB14" s="1954"/>
      <c r="PXC14" s="1954"/>
      <c r="PXD14" s="1954"/>
      <c r="PXE14" s="1954"/>
      <c r="PXF14" s="1954"/>
      <c r="PXG14" s="1954"/>
      <c r="PXH14" s="1954"/>
      <c r="PXI14" s="1954"/>
      <c r="PXJ14" s="1954"/>
      <c r="PXK14" s="1954"/>
      <c r="PXL14" s="1954"/>
      <c r="PXM14" s="1954"/>
      <c r="PXN14" s="1954"/>
      <c r="PXO14" s="1954"/>
      <c r="PXP14" s="1954"/>
      <c r="PXQ14" s="1954"/>
      <c r="PXR14" s="1954"/>
      <c r="PXS14" s="1954"/>
      <c r="PXT14" s="1954"/>
      <c r="PXU14" s="1954"/>
      <c r="PXV14" s="1954"/>
      <c r="PXW14" s="1954"/>
      <c r="PXX14" s="1954"/>
      <c r="PXY14" s="1954"/>
      <c r="PXZ14" s="1954"/>
      <c r="PYA14" s="1954"/>
      <c r="PYB14" s="1954"/>
      <c r="PYC14" s="1954"/>
      <c r="PYD14" s="1954"/>
      <c r="PYE14" s="1954"/>
      <c r="PYF14" s="1954"/>
      <c r="PYG14" s="1954"/>
      <c r="PYH14" s="1954"/>
      <c r="PYI14" s="1954"/>
      <c r="PYJ14" s="1954"/>
      <c r="PYK14" s="1954"/>
      <c r="PYL14" s="1954"/>
      <c r="PYM14" s="1954"/>
      <c r="PYN14" s="1954"/>
      <c r="PYO14" s="1954"/>
      <c r="PYP14" s="1954"/>
      <c r="PYQ14" s="1954"/>
      <c r="PYR14" s="1954"/>
      <c r="PYS14" s="1954"/>
      <c r="PYT14" s="1954"/>
      <c r="PYU14" s="1954"/>
      <c r="PYV14" s="1954"/>
      <c r="PYW14" s="1954"/>
      <c r="PYX14" s="1954"/>
      <c r="PYY14" s="1954"/>
      <c r="PYZ14" s="1954"/>
      <c r="PZA14" s="1954"/>
      <c r="PZB14" s="1954"/>
      <c r="PZC14" s="1954"/>
      <c r="PZD14" s="1954"/>
      <c r="PZE14" s="1954"/>
      <c r="PZF14" s="1954"/>
      <c r="PZG14" s="1954"/>
      <c r="PZH14" s="1954"/>
      <c r="PZI14" s="1954"/>
      <c r="PZJ14" s="1954"/>
      <c r="PZK14" s="1954"/>
      <c r="PZL14" s="1954"/>
      <c r="PZM14" s="1954"/>
      <c r="PZN14" s="1954"/>
      <c r="PZO14" s="1954"/>
      <c r="PZP14" s="1954"/>
      <c r="PZQ14" s="1954"/>
      <c r="PZR14" s="1954"/>
      <c r="PZS14" s="1954"/>
      <c r="PZT14" s="1954"/>
      <c r="PZU14" s="1954"/>
      <c r="PZV14" s="1954"/>
      <c r="PZW14" s="1954"/>
      <c r="PZX14" s="1954"/>
      <c r="PZY14" s="1954"/>
      <c r="PZZ14" s="1954"/>
      <c r="QAA14" s="1954"/>
      <c r="QAB14" s="1954"/>
      <c r="QAC14" s="1954"/>
      <c r="QAD14" s="1954"/>
      <c r="QAE14" s="1954"/>
      <c r="QAF14" s="1954"/>
      <c r="QAG14" s="1954"/>
      <c r="QAH14" s="1954"/>
      <c r="QAI14" s="1954"/>
      <c r="QAJ14" s="1954"/>
      <c r="QAK14" s="1954"/>
      <c r="QAL14" s="1954"/>
      <c r="QAM14" s="1954"/>
      <c r="QAN14" s="1954"/>
      <c r="QAO14" s="1954"/>
      <c r="QAP14" s="1954"/>
      <c r="QAQ14" s="1954"/>
      <c r="QAR14" s="1954"/>
      <c r="QAS14" s="1954"/>
      <c r="QAT14" s="1954"/>
      <c r="QAU14" s="1954"/>
      <c r="QAV14" s="1954"/>
      <c r="QAW14" s="1954"/>
      <c r="QAX14" s="1954"/>
      <c r="QAY14" s="1954"/>
      <c r="QAZ14" s="1954"/>
      <c r="QBA14" s="1954"/>
      <c r="QBB14" s="1954"/>
      <c r="QBC14" s="1954"/>
      <c r="QBD14" s="1954"/>
      <c r="QBE14" s="1954"/>
      <c r="QBF14" s="1954"/>
      <c r="QBG14" s="1954"/>
      <c r="QBH14" s="1954"/>
      <c r="QBI14" s="1954"/>
      <c r="QBJ14" s="1954"/>
      <c r="QBK14" s="1954"/>
      <c r="QBL14" s="1954"/>
      <c r="QBM14" s="1954"/>
      <c r="QBN14" s="1954"/>
      <c r="QBO14" s="1954"/>
      <c r="QBP14" s="1954"/>
      <c r="QBQ14" s="1954"/>
      <c r="QBR14" s="1954"/>
      <c r="QBS14" s="1954"/>
      <c r="QBT14" s="1954"/>
      <c r="QBU14" s="1954"/>
      <c r="QBV14" s="1954"/>
      <c r="QBW14" s="1954"/>
      <c r="QBX14" s="1954"/>
      <c r="QBY14" s="1954"/>
      <c r="QBZ14" s="1954"/>
      <c r="QCA14" s="1954"/>
      <c r="QCB14" s="1954"/>
      <c r="QCC14" s="1954"/>
      <c r="QCD14" s="1954"/>
      <c r="QCE14" s="1954"/>
      <c r="QCF14" s="1954"/>
      <c r="QCG14" s="1954"/>
      <c r="QCH14" s="1954"/>
      <c r="QCI14" s="1954"/>
      <c r="QCJ14" s="1954"/>
      <c r="QCK14" s="1954"/>
      <c r="QCL14" s="1954"/>
      <c r="QCM14" s="1954"/>
      <c r="QCN14" s="1954"/>
      <c r="QCO14" s="1954"/>
      <c r="QCP14" s="1954"/>
      <c r="QCQ14" s="1954"/>
      <c r="QCR14" s="1954"/>
      <c r="QCS14" s="1954"/>
      <c r="QCT14" s="1954"/>
      <c r="QCU14" s="1954"/>
      <c r="QCV14" s="1954"/>
      <c r="QCW14" s="1954"/>
      <c r="QCX14" s="1954"/>
      <c r="QCY14" s="1954"/>
      <c r="QCZ14" s="1954"/>
      <c r="QDA14" s="1954"/>
      <c r="QDB14" s="1954"/>
      <c r="QDC14" s="1954"/>
      <c r="QDD14" s="1954"/>
      <c r="QDE14" s="1954"/>
      <c r="QDF14" s="1954"/>
      <c r="QDG14" s="1954"/>
      <c r="QDH14" s="1954"/>
      <c r="QDI14" s="1954"/>
      <c r="QDJ14" s="1954"/>
      <c r="QDK14" s="1954"/>
      <c r="QDL14" s="1954"/>
      <c r="QDM14" s="1954"/>
      <c r="QDN14" s="1954"/>
      <c r="QDO14" s="1954"/>
      <c r="QDP14" s="1954"/>
      <c r="QDQ14" s="1954"/>
      <c r="QDR14" s="1954"/>
      <c r="QDS14" s="1954"/>
      <c r="QDT14" s="1954"/>
      <c r="QDU14" s="1954"/>
      <c r="QDV14" s="1954"/>
      <c r="QDW14" s="1954"/>
      <c r="QDX14" s="1954"/>
      <c r="QDY14" s="1954"/>
      <c r="QDZ14" s="1954"/>
      <c r="QEA14" s="1954"/>
      <c r="QEB14" s="1954"/>
      <c r="QEC14" s="1954"/>
      <c r="QED14" s="1954"/>
      <c r="QEE14" s="1954"/>
      <c r="QEF14" s="1954"/>
      <c r="QEG14" s="1954"/>
      <c r="QEH14" s="1954"/>
      <c r="QEI14" s="1954"/>
      <c r="QEJ14" s="1954"/>
      <c r="QEK14" s="1954"/>
      <c r="QEL14" s="1954"/>
      <c r="QEM14" s="1954"/>
      <c r="QEN14" s="1954"/>
      <c r="QEO14" s="1954"/>
      <c r="QEP14" s="1954"/>
      <c r="QEQ14" s="1954"/>
      <c r="QER14" s="1954"/>
      <c r="QES14" s="1954"/>
      <c r="QET14" s="1954"/>
      <c r="QEU14" s="1954"/>
      <c r="QEV14" s="1954"/>
      <c r="QEW14" s="1954"/>
      <c r="QEX14" s="1954"/>
      <c r="QEY14" s="1954"/>
      <c r="QEZ14" s="1954"/>
      <c r="QFA14" s="1954"/>
      <c r="QFB14" s="1954"/>
      <c r="QFC14" s="1954"/>
      <c r="QFD14" s="1954"/>
      <c r="QFE14" s="1954"/>
      <c r="QFF14" s="1954"/>
      <c r="QFG14" s="1954"/>
      <c r="QFH14" s="1954"/>
      <c r="QFI14" s="1954"/>
      <c r="QFJ14" s="1954"/>
      <c r="QFK14" s="1954"/>
      <c r="QFL14" s="1954"/>
      <c r="QFM14" s="1954"/>
      <c r="QFN14" s="1954"/>
      <c r="QFO14" s="1954"/>
      <c r="QFP14" s="1954"/>
      <c r="QFQ14" s="1954"/>
      <c r="QFR14" s="1954"/>
      <c r="QFS14" s="1954"/>
      <c r="QFT14" s="1954"/>
      <c r="QFU14" s="1954"/>
      <c r="QFV14" s="1954"/>
      <c r="QFW14" s="1954"/>
      <c r="QFX14" s="1954"/>
      <c r="QFY14" s="1954"/>
      <c r="QFZ14" s="1954"/>
      <c r="QGA14" s="1954"/>
      <c r="QGB14" s="1954"/>
      <c r="QGC14" s="1954"/>
      <c r="QGD14" s="1954"/>
      <c r="QGE14" s="1954"/>
      <c r="QGF14" s="1954"/>
      <c r="QGG14" s="1954"/>
      <c r="QGH14" s="1954"/>
      <c r="QGI14" s="1954"/>
      <c r="QGJ14" s="1954"/>
      <c r="QGK14" s="1954"/>
      <c r="QGL14" s="1954"/>
      <c r="QGM14" s="1954"/>
      <c r="QGN14" s="1954"/>
      <c r="QGO14" s="1954"/>
      <c r="QGP14" s="1954"/>
      <c r="QGQ14" s="1954"/>
      <c r="QGR14" s="1954"/>
      <c r="QGS14" s="1954"/>
      <c r="QGT14" s="1954"/>
      <c r="QGU14" s="1954"/>
      <c r="QGV14" s="1954"/>
      <c r="QGW14" s="1954"/>
      <c r="QGX14" s="1954"/>
      <c r="QGY14" s="1954"/>
      <c r="QGZ14" s="1954"/>
      <c r="QHA14" s="1954"/>
      <c r="QHB14" s="1954"/>
      <c r="QHC14" s="1954"/>
      <c r="QHD14" s="1954"/>
      <c r="QHE14" s="1954"/>
      <c r="QHF14" s="1954"/>
      <c r="QHG14" s="1954"/>
      <c r="QHH14" s="1954"/>
      <c r="QHI14" s="1954"/>
      <c r="QHJ14" s="1954"/>
      <c r="QHK14" s="1954"/>
      <c r="QHL14" s="1954"/>
      <c r="QHM14" s="1954"/>
      <c r="QHN14" s="1954"/>
      <c r="QHO14" s="1954"/>
      <c r="QHP14" s="1954"/>
      <c r="QHQ14" s="1954"/>
      <c r="QHR14" s="1954"/>
      <c r="QHS14" s="1954"/>
      <c r="QHT14" s="1954"/>
      <c r="QHU14" s="1954"/>
      <c r="QHV14" s="1954"/>
      <c r="QHW14" s="1954"/>
      <c r="QHX14" s="1954"/>
      <c r="QHY14" s="1954"/>
      <c r="QHZ14" s="1954"/>
      <c r="QIA14" s="1954"/>
      <c r="QIB14" s="1954"/>
      <c r="QIC14" s="1954"/>
      <c r="QID14" s="1954"/>
      <c r="QIE14" s="1954"/>
      <c r="QIF14" s="1954"/>
      <c r="QIG14" s="1954"/>
      <c r="QIH14" s="1954"/>
      <c r="QII14" s="1954"/>
      <c r="QIJ14" s="1954"/>
      <c r="QIK14" s="1954"/>
      <c r="QIL14" s="1954"/>
      <c r="QIM14" s="1954"/>
      <c r="QIN14" s="1954"/>
      <c r="QIO14" s="1954"/>
      <c r="QIP14" s="1954"/>
      <c r="QIQ14" s="1954"/>
      <c r="QIR14" s="1954"/>
      <c r="QIS14" s="1954"/>
      <c r="QIT14" s="1954"/>
      <c r="QIU14" s="1954"/>
      <c r="QIV14" s="1954"/>
      <c r="QIW14" s="1954"/>
      <c r="QIX14" s="1954"/>
      <c r="QIY14" s="1954"/>
      <c r="QIZ14" s="1954"/>
      <c r="QJA14" s="1954"/>
      <c r="QJB14" s="1954"/>
      <c r="QJC14" s="1954"/>
      <c r="QJD14" s="1954"/>
      <c r="QJE14" s="1954"/>
      <c r="QJF14" s="1954"/>
      <c r="QJG14" s="1954"/>
      <c r="QJH14" s="1954"/>
      <c r="QJI14" s="1954"/>
      <c r="QJJ14" s="1954"/>
      <c r="QJK14" s="1954"/>
      <c r="QJL14" s="1954"/>
      <c r="QJM14" s="1954"/>
      <c r="QJN14" s="1954"/>
      <c r="QJO14" s="1954"/>
      <c r="QJP14" s="1954"/>
      <c r="QJQ14" s="1954"/>
      <c r="QJR14" s="1954"/>
      <c r="QJS14" s="1954"/>
      <c r="QJT14" s="1954"/>
      <c r="QJU14" s="1954"/>
      <c r="QJV14" s="1954"/>
      <c r="QJW14" s="1954"/>
      <c r="QJX14" s="1954"/>
      <c r="QJY14" s="1954"/>
      <c r="QJZ14" s="1954"/>
      <c r="QKA14" s="1954"/>
      <c r="QKB14" s="1954"/>
      <c r="QKC14" s="1954"/>
      <c r="QKD14" s="1954"/>
      <c r="QKE14" s="1954"/>
      <c r="QKF14" s="1954"/>
      <c r="QKG14" s="1954"/>
      <c r="QKH14" s="1954"/>
      <c r="QKI14" s="1954"/>
      <c r="QKJ14" s="1954"/>
      <c r="QKK14" s="1954"/>
      <c r="QKL14" s="1954"/>
      <c r="QKM14" s="1954"/>
      <c r="QKN14" s="1954"/>
      <c r="QKO14" s="1954"/>
      <c r="QKP14" s="1954"/>
      <c r="QKQ14" s="1954"/>
      <c r="QKR14" s="1954"/>
      <c r="QKS14" s="1954"/>
      <c r="QKT14" s="1954"/>
      <c r="QKU14" s="1954"/>
      <c r="QKV14" s="1954"/>
      <c r="QKW14" s="1954"/>
      <c r="QKX14" s="1954"/>
      <c r="QKY14" s="1954"/>
      <c r="QKZ14" s="1954"/>
      <c r="QLA14" s="1954"/>
      <c r="QLB14" s="1954"/>
      <c r="QLC14" s="1954"/>
      <c r="QLD14" s="1954"/>
      <c r="QLE14" s="1954"/>
      <c r="QLF14" s="1954"/>
      <c r="QLG14" s="1954"/>
      <c r="QLH14" s="1954"/>
      <c r="QLI14" s="1954"/>
      <c r="QLJ14" s="1954"/>
      <c r="QLK14" s="1954"/>
      <c r="QLL14" s="1954"/>
      <c r="QLM14" s="1954"/>
      <c r="QLN14" s="1954"/>
      <c r="QLO14" s="1954"/>
      <c r="QLP14" s="1954"/>
      <c r="QLQ14" s="1954"/>
      <c r="QLR14" s="1954"/>
      <c r="QLS14" s="1954"/>
      <c r="QLT14" s="1954"/>
      <c r="QLU14" s="1954"/>
      <c r="QLV14" s="1954"/>
      <c r="QLW14" s="1954"/>
      <c r="QLX14" s="1954"/>
      <c r="QLY14" s="1954"/>
      <c r="QLZ14" s="1954"/>
      <c r="QMA14" s="1954"/>
      <c r="QMB14" s="1954"/>
      <c r="QMC14" s="1954"/>
      <c r="QMD14" s="1954"/>
      <c r="QME14" s="1954"/>
      <c r="QMF14" s="1954"/>
      <c r="QMG14" s="1954"/>
      <c r="QMH14" s="1954"/>
      <c r="QMI14" s="1954"/>
      <c r="QMJ14" s="1954"/>
      <c r="QMK14" s="1954"/>
      <c r="QML14" s="1954"/>
      <c r="QMM14" s="1954"/>
      <c r="QMN14" s="1954"/>
      <c r="QMO14" s="1954"/>
      <c r="QMP14" s="1954"/>
      <c r="QMQ14" s="1954"/>
      <c r="QMR14" s="1954"/>
      <c r="QMS14" s="1954"/>
      <c r="QMT14" s="1954"/>
      <c r="QMU14" s="1954"/>
      <c r="QMV14" s="1954"/>
      <c r="QMW14" s="1954"/>
      <c r="QMX14" s="1954"/>
      <c r="QMY14" s="1954"/>
      <c r="QMZ14" s="1954"/>
      <c r="QNA14" s="1954"/>
      <c r="QNB14" s="1954"/>
      <c r="QNC14" s="1954"/>
      <c r="QND14" s="1954"/>
      <c r="QNE14" s="1954"/>
      <c r="QNF14" s="1954"/>
      <c r="QNG14" s="1954"/>
      <c r="QNH14" s="1954"/>
      <c r="QNI14" s="1954"/>
      <c r="QNJ14" s="1954"/>
      <c r="QNK14" s="1954"/>
      <c r="QNL14" s="1954"/>
      <c r="QNM14" s="1954"/>
      <c r="QNN14" s="1954"/>
      <c r="QNO14" s="1954"/>
      <c r="QNP14" s="1954"/>
      <c r="QNQ14" s="1954"/>
      <c r="QNR14" s="1954"/>
      <c r="QNS14" s="1954"/>
      <c r="QNT14" s="1954"/>
      <c r="QNU14" s="1954"/>
      <c r="QNV14" s="1954"/>
      <c r="QNW14" s="1954"/>
      <c r="QNX14" s="1954"/>
      <c r="QNY14" s="1954"/>
      <c r="QNZ14" s="1954"/>
      <c r="QOA14" s="1954"/>
      <c r="QOB14" s="1954"/>
      <c r="QOC14" s="1954"/>
      <c r="QOD14" s="1954"/>
      <c r="QOE14" s="1954"/>
      <c r="QOF14" s="1954"/>
      <c r="QOG14" s="1954"/>
      <c r="QOH14" s="1954"/>
      <c r="QOI14" s="1954"/>
      <c r="QOJ14" s="1954"/>
      <c r="QOK14" s="1954"/>
      <c r="QOL14" s="1954"/>
      <c r="QOM14" s="1954"/>
      <c r="QON14" s="1954"/>
      <c r="QOO14" s="1954"/>
      <c r="QOP14" s="1954"/>
      <c r="QOQ14" s="1954"/>
      <c r="QOR14" s="1954"/>
      <c r="QOS14" s="1954"/>
      <c r="QOT14" s="1954"/>
      <c r="QOU14" s="1954"/>
      <c r="QOV14" s="1954"/>
      <c r="QOW14" s="1954"/>
      <c r="QOX14" s="1954"/>
      <c r="QOY14" s="1954"/>
      <c r="QOZ14" s="1954"/>
      <c r="QPA14" s="1954"/>
      <c r="QPB14" s="1954"/>
      <c r="QPC14" s="1954"/>
      <c r="QPD14" s="1954"/>
      <c r="QPE14" s="1954"/>
      <c r="QPF14" s="1954"/>
      <c r="QPG14" s="1954"/>
      <c r="QPH14" s="1954"/>
      <c r="QPI14" s="1954"/>
      <c r="QPJ14" s="1954"/>
      <c r="QPK14" s="1954"/>
      <c r="QPL14" s="1954"/>
      <c r="QPM14" s="1954"/>
      <c r="QPN14" s="1954"/>
      <c r="QPO14" s="1954"/>
      <c r="QPP14" s="1954"/>
      <c r="QPQ14" s="1954"/>
      <c r="QPR14" s="1954"/>
      <c r="QPS14" s="1954"/>
      <c r="QPT14" s="1954"/>
      <c r="QPU14" s="1954"/>
      <c r="QPV14" s="1954"/>
      <c r="QPW14" s="1954"/>
      <c r="QPX14" s="1954"/>
      <c r="QPY14" s="1954"/>
      <c r="QPZ14" s="1954"/>
      <c r="QQA14" s="1954"/>
      <c r="QQB14" s="1954"/>
      <c r="QQC14" s="1954"/>
      <c r="QQD14" s="1954"/>
      <c r="QQE14" s="1954"/>
      <c r="QQF14" s="1954"/>
      <c r="QQG14" s="1954"/>
      <c r="QQH14" s="1954"/>
      <c r="QQI14" s="1954"/>
      <c r="QQJ14" s="1954"/>
      <c r="QQK14" s="1954"/>
      <c r="QQL14" s="1954"/>
      <c r="QQM14" s="1954"/>
      <c r="QQN14" s="1954"/>
      <c r="QQO14" s="1954"/>
      <c r="QQP14" s="1954"/>
      <c r="QQQ14" s="1954"/>
      <c r="QQR14" s="1954"/>
      <c r="QQS14" s="1954"/>
      <c r="QQT14" s="1954"/>
      <c r="QQU14" s="1954"/>
      <c r="QQV14" s="1954"/>
      <c r="QQW14" s="1954"/>
      <c r="QQX14" s="1954"/>
      <c r="QQY14" s="1954"/>
      <c r="QQZ14" s="1954"/>
      <c r="QRA14" s="1954"/>
      <c r="QRB14" s="1954"/>
      <c r="QRC14" s="1954"/>
      <c r="QRD14" s="1954"/>
      <c r="QRE14" s="1954"/>
      <c r="QRF14" s="1954"/>
      <c r="QRG14" s="1954"/>
      <c r="QRH14" s="1954"/>
      <c r="QRI14" s="1954"/>
      <c r="QRJ14" s="1954"/>
      <c r="QRK14" s="1954"/>
      <c r="QRL14" s="1954"/>
      <c r="QRM14" s="1954"/>
      <c r="QRN14" s="1954"/>
      <c r="QRO14" s="1954"/>
      <c r="QRP14" s="1954"/>
      <c r="QRQ14" s="1954"/>
      <c r="QRR14" s="1954"/>
      <c r="QRS14" s="1954"/>
      <c r="QRT14" s="1954"/>
      <c r="QRU14" s="1954"/>
      <c r="QRV14" s="1954"/>
      <c r="QRW14" s="1954"/>
      <c r="QRX14" s="1954"/>
      <c r="QRY14" s="1954"/>
      <c r="QRZ14" s="1954"/>
      <c r="QSA14" s="1954"/>
      <c r="QSB14" s="1954"/>
      <c r="QSC14" s="1954"/>
      <c r="QSD14" s="1954"/>
      <c r="QSE14" s="1954"/>
      <c r="QSF14" s="1954"/>
      <c r="QSG14" s="1954"/>
      <c r="QSH14" s="1954"/>
      <c r="QSI14" s="1954"/>
      <c r="QSJ14" s="1954"/>
      <c r="QSK14" s="1954"/>
      <c r="QSL14" s="1954"/>
      <c r="QSM14" s="1954"/>
      <c r="QSN14" s="1954"/>
      <c r="QSO14" s="1954"/>
      <c r="QSP14" s="1954"/>
      <c r="QSQ14" s="1954"/>
      <c r="QSR14" s="1954"/>
      <c r="QSS14" s="1954"/>
      <c r="QST14" s="1954"/>
      <c r="QSU14" s="1954"/>
      <c r="QSV14" s="1954"/>
      <c r="QSW14" s="1954"/>
      <c r="QSX14" s="1954"/>
      <c r="QSY14" s="1954"/>
      <c r="QSZ14" s="1954"/>
      <c r="QTA14" s="1954"/>
      <c r="QTB14" s="1954"/>
      <c r="QTC14" s="1954"/>
      <c r="QTD14" s="1954"/>
      <c r="QTE14" s="1954"/>
      <c r="QTF14" s="1954"/>
      <c r="QTG14" s="1954"/>
      <c r="QTH14" s="1954"/>
      <c r="QTI14" s="1954"/>
      <c r="QTJ14" s="1954"/>
      <c r="QTK14" s="1954"/>
      <c r="QTL14" s="1954"/>
      <c r="QTM14" s="1954"/>
      <c r="QTN14" s="1954"/>
      <c r="QTO14" s="1954"/>
      <c r="QTP14" s="1954"/>
      <c r="QTQ14" s="1954"/>
      <c r="QTR14" s="1954"/>
      <c r="QTS14" s="1954"/>
      <c r="QTT14" s="1954"/>
      <c r="QTU14" s="1954"/>
      <c r="QTV14" s="1954"/>
      <c r="QTW14" s="1954"/>
      <c r="QTX14" s="1954"/>
      <c r="QTY14" s="1954"/>
      <c r="QTZ14" s="1954"/>
      <c r="QUA14" s="1954"/>
      <c r="QUB14" s="1954"/>
      <c r="QUC14" s="1954"/>
      <c r="QUD14" s="1954"/>
      <c r="QUE14" s="1954"/>
      <c r="QUF14" s="1954"/>
      <c r="QUG14" s="1954"/>
      <c r="QUH14" s="1954"/>
      <c r="QUI14" s="1954"/>
      <c r="QUJ14" s="1954"/>
      <c r="QUK14" s="1954"/>
      <c r="QUL14" s="1954"/>
      <c r="QUM14" s="1954"/>
      <c r="QUN14" s="1954"/>
      <c r="QUO14" s="1954"/>
      <c r="QUP14" s="1954"/>
      <c r="QUQ14" s="1954"/>
      <c r="QUR14" s="1954"/>
      <c r="QUS14" s="1954"/>
      <c r="QUT14" s="1954"/>
      <c r="QUU14" s="1954"/>
      <c r="QUV14" s="1954"/>
      <c r="QUW14" s="1954"/>
      <c r="QUX14" s="1954"/>
      <c r="QUY14" s="1954"/>
      <c r="QUZ14" s="1954"/>
      <c r="QVA14" s="1954"/>
      <c r="QVB14" s="1954"/>
      <c r="QVC14" s="1954"/>
      <c r="QVD14" s="1954"/>
      <c r="QVE14" s="1954"/>
      <c r="QVF14" s="1954"/>
      <c r="QVG14" s="1954"/>
      <c r="QVH14" s="1954"/>
      <c r="QVI14" s="1954"/>
      <c r="QVJ14" s="1954"/>
      <c r="QVK14" s="1954"/>
      <c r="QVL14" s="1954"/>
      <c r="QVM14" s="1954"/>
      <c r="QVN14" s="1954"/>
      <c r="QVO14" s="1954"/>
      <c r="QVP14" s="1954"/>
      <c r="QVQ14" s="1954"/>
      <c r="QVR14" s="1954"/>
      <c r="QVS14" s="1954"/>
      <c r="QVT14" s="1954"/>
      <c r="QVU14" s="1954"/>
      <c r="QVV14" s="1954"/>
      <c r="QVW14" s="1954"/>
      <c r="QVX14" s="1954"/>
      <c r="QVY14" s="1954"/>
      <c r="QVZ14" s="1954"/>
      <c r="QWA14" s="1954"/>
      <c r="QWB14" s="1954"/>
      <c r="QWC14" s="1954"/>
      <c r="QWD14" s="1954"/>
      <c r="QWE14" s="1954"/>
      <c r="QWF14" s="1954"/>
      <c r="QWG14" s="1954"/>
      <c r="QWH14" s="1954"/>
      <c r="QWI14" s="1954"/>
      <c r="QWJ14" s="1954"/>
      <c r="QWK14" s="1954"/>
      <c r="QWL14" s="1954"/>
      <c r="QWM14" s="1954"/>
      <c r="QWN14" s="1954"/>
      <c r="QWO14" s="1954"/>
      <c r="QWP14" s="1954"/>
      <c r="QWQ14" s="1954"/>
      <c r="QWR14" s="1954"/>
      <c r="QWS14" s="1954"/>
      <c r="QWT14" s="1954"/>
      <c r="QWU14" s="1954"/>
      <c r="QWV14" s="1954"/>
      <c r="QWW14" s="1954"/>
      <c r="QWX14" s="1954"/>
      <c r="QWY14" s="1954"/>
      <c r="QWZ14" s="1954"/>
      <c r="QXA14" s="1954"/>
      <c r="QXB14" s="1954"/>
      <c r="QXC14" s="1954"/>
      <c r="QXD14" s="1954"/>
      <c r="QXE14" s="1954"/>
      <c r="QXF14" s="1954"/>
      <c r="QXG14" s="1954"/>
      <c r="QXH14" s="1954"/>
      <c r="QXI14" s="1954"/>
      <c r="QXJ14" s="1954"/>
      <c r="QXK14" s="1954"/>
      <c r="QXL14" s="1954"/>
      <c r="QXM14" s="1954"/>
      <c r="QXN14" s="1954"/>
      <c r="QXO14" s="1954"/>
      <c r="QXP14" s="1954"/>
      <c r="QXQ14" s="1954"/>
      <c r="QXR14" s="1954"/>
      <c r="QXS14" s="1954"/>
      <c r="QXT14" s="1954"/>
      <c r="QXU14" s="1954"/>
      <c r="QXV14" s="1954"/>
      <c r="QXW14" s="1954"/>
      <c r="QXX14" s="1954"/>
      <c r="QXY14" s="1954"/>
      <c r="QXZ14" s="1954"/>
      <c r="QYA14" s="1954"/>
      <c r="QYB14" s="1954"/>
      <c r="QYC14" s="1954"/>
      <c r="QYD14" s="1954"/>
      <c r="QYE14" s="1954"/>
      <c r="QYF14" s="1954"/>
      <c r="QYG14" s="1954"/>
      <c r="QYH14" s="1954"/>
      <c r="QYI14" s="1954"/>
      <c r="QYJ14" s="1954"/>
      <c r="QYK14" s="1954"/>
      <c r="QYL14" s="1954"/>
      <c r="QYM14" s="1954"/>
      <c r="QYN14" s="1954"/>
      <c r="QYO14" s="1954"/>
      <c r="QYP14" s="1954"/>
      <c r="QYQ14" s="1954"/>
      <c r="QYR14" s="1954"/>
      <c r="QYS14" s="1954"/>
      <c r="QYT14" s="1954"/>
      <c r="QYU14" s="1954"/>
      <c r="QYV14" s="1954"/>
      <c r="QYW14" s="1954"/>
      <c r="QYX14" s="1954"/>
      <c r="QYY14" s="1954"/>
      <c r="QYZ14" s="1954"/>
      <c r="QZA14" s="1954"/>
      <c r="QZB14" s="1954"/>
      <c r="QZC14" s="1954"/>
      <c r="QZD14" s="1954"/>
      <c r="QZE14" s="1954"/>
      <c r="QZF14" s="1954"/>
      <c r="QZG14" s="1954"/>
      <c r="QZH14" s="1954"/>
      <c r="QZI14" s="1954"/>
      <c r="QZJ14" s="1954"/>
      <c r="QZK14" s="1954"/>
      <c r="QZL14" s="1954"/>
      <c r="QZM14" s="1954"/>
      <c r="QZN14" s="1954"/>
      <c r="QZO14" s="1954"/>
      <c r="QZP14" s="1954"/>
      <c r="QZQ14" s="1954"/>
      <c r="QZR14" s="1954"/>
      <c r="QZS14" s="1954"/>
      <c r="QZT14" s="1954"/>
      <c r="QZU14" s="1954"/>
      <c r="QZV14" s="1954"/>
      <c r="QZW14" s="1954"/>
      <c r="QZX14" s="1954"/>
      <c r="QZY14" s="1954"/>
      <c r="QZZ14" s="1954"/>
      <c r="RAA14" s="1954"/>
      <c r="RAB14" s="1954"/>
      <c r="RAC14" s="1954"/>
      <c r="RAD14" s="1954"/>
      <c r="RAE14" s="1954"/>
      <c r="RAF14" s="1954"/>
      <c r="RAG14" s="1954"/>
      <c r="RAH14" s="1954"/>
      <c r="RAI14" s="1954"/>
      <c r="RAJ14" s="1954"/>
      <c r="RAK14" s="1954"/>
      <c r="RAL14" s="1954"/>
      <c r="RAM14" s="1954"/>
      <c r="RAN14" s="1954"/>
      <c r="RAO14" s="1954"/>
      <c r="RAP14" s="1954"/>
      <c r="RAQ14" s="1954"/>
      <c r="RAR14" s="1954"/>
      <c r="RAS14" s="1954"/>
      <c r="RAT14" s="1954"/>
      <c r="RAU14" s="1954"/>
      <c r="RAV14" s="1954"/>
      <c r="RAW14" s="1954"/>
      <c r="RAX14" s="1954"/>
      <c r="RAY14" s="1954"/>
      <c r="RAZ14" s="1954"/>
      <c r="RBA14" s="1954"/>
      <c r="RBB14" s="1954"/>
      <c r="RBC14" s="1954"/>
      <c r="RBD14" s="1954"/>
      <c r="RBE14" s="1954"/>
      <c r="RBF14" s="1954"/>
      <c r="RBG14" s="1954"/>
      <c r="RBH14" s="1954"/>
      <c r="RBI14" s="1954"/>
      <c r="RBJ14" s="1954"/>
      <c r="RBK14" s="1954"/>
      <c r="RBL14" s="1954"/>
      <c r="RBM14" s="1954"/>
      <c r="RBN14" s="1954"/>
      <c r="RBO14" s="1954"/>
      <c r="RBP14" s="1954"/>
      <c r="RBQ14" s="1954"/>
      <c r="RBR14" s="1954"/>
      <c r="RBS14" s="1954"/>
      <c r="RBT14" s="1954"/>
      <c r="RBU14" s="1954"/>
      <c r="RBV14" s="1954"/>
      <c r="RBW14" s="1954"/>
      <c r="RBX14" s="1954"/>
      <c r="RBY14" s="1954"/>
      <c r="RBZ14" s="1954"/>
      <c r="RCA14" s="1954"/>
      <c r="RCB14" s="1954"/>
      <c r="RCC14" s="1954"/>
      <c r="RCD14" s="1954"/>
      <c r="RCE14" s="1954"/>
      <c r="RCF14" s="1954"/>
      <c r="RCG14" s="1954"/>
      <c r="RCH14" s="1954"/>
      <c r="RCI14" s="1954"/>
      <c r="RCJ14" s="1954"/>
      <c r="RCK14" s="1954"/>
      <c r="RCL14" s="1954"/>
      <c r="RCM14" s="1954"/>
      <c r="RCN14" s="1954"/>
      <c r="RCO14" s="1954"/>
      <c r="RCP14" s="1954"/>
      <c r="RCQ14" s="1954"/>
      <c r="RCR14" s="1954"/>
      <c r="RCS14" s="1954"/>
      <c r="RCT14" s="1954"/>
      <c r="RCU14" s="1954"/>
      <c r="RCV14" s="1954"/>
      <c r="RCW14" s="1954"/>
      <c r="RCX14" s="1954"/>
      <c r="RCY14" s="1954"/>
      <c r="RCZ14" s="1954"/>
      <c r="RDA14" s="1954"/>
      <c r="RDB14" s="1954"/>
      <c r="RDC14" s="1954"/>
      <c r="RDD14" s="1954"/>
      <c r="RDE14" s="1954"/>
      <c r="RDF14" s="1954"/>
      <c r="RDG14" s="1954"/>
      <c r="RDH14" s="1954"/>
      <c r="RDI14" s="1954"/>
      <c r="RDJ14" s="1954"/>
      <c r="RDK14" s="1954"/>
      <c r="RDL14" s="1954"/>
      <c r="RDM14" s="1954"/>
      <c r="RDN14" s="1954"/>
      <c r="RDO14" s="1954"/>
      <c r="RDP14" s="1954"/>
      <c r="RDQ14" s="1954"/>
      <c r="RDR14" s="1954"/>
      <c r="RDS14" s="1954"/>
      <c r="RDT14" s="1954"/>
      <c r="RDU14" s="1954"/>
      <c r="RDV14" s="1954"/>
      <c r="RDW14" s="1954"/>
      <c r="RDX14" s="1954"/>
      <c r="RDY14" s="1954"/>
      <c r="RDZ14" s="1954"/>
      <c r="REA14" s="1954"/>
      <c r="REB14" s="1954"/>
      <c r="REC14" s="1954"/>
      <c r="RED14" s="1954"/>
      <c r="REE14" s="1954"/>
      <c r="REF14" s="1954"/>
      <c r="REG14" s="1954"/>
      <c r="REH14" s="1954"/>
      <c r="REI14" s="1954"/>
      <c r="REJ14" s="1954"/>
      <c r="REK14" s="1954"/>
      <c r="REL14" s="1954"/>
      <c r="REM14" s="1954"/>
      <c r="REN14" s="1954"/>
      <c r="REO14" s="1954"/>
      <c r="REP14" s="1954"/>
      <c r="REQ14" s="1954"/>
      <c r="RER14" s="1954"/>
      <c r="RES14" s="1954"/>
      <c r="RET14" s="1954"/>
      <c r="REU14" s="1954"/>
      <c r="REV14" s="1954"/>
      <c r="REW14" s="1954"/>
      <c r="REX14" s="1954"/>
      <c r="REY14" s="1954"/>
      <c r="REZ14" s="1954"/>
      <c r="RFA14" s="1954"/>
      <c r="RFB14" s="1954"/>
      <c r="RFC14" s="1954"/>
      <c r="RFD14" s="1954"/>
      <c r="RFE14" s="1954"/>
      <c r="RFF14" s="1954"/>
      <c r="RFG14" s="1954"/>
      <c r="RFH14" s="1954"/>
      <c r="RFI14" s="1954"/>
      <c r="RFJ14" s="1954"/>
      <c r="RFK14" s="1954"/>
      <c r="RFL14" s="1954"/>
      <c r="RFM14" s="1954"/>
      <c r="RFN14" s="1954"/>
      <c r="RFO14" s="1954"/>
      <c r="RFP14" s="1954"/>
      <c r="RFQ14" s="1954"/>
      <c r="RFR14" s="1954"/>
      <c r="RFS14" s="1954"/>
      <c r="RFT14" s="1954"/>
      <c r="RFU14" s="1954"/>
      <c r="RFV14" s="1954"/>
      <c r="RFW14" s="1954"/>
      <c r="RFX14" s="1954"/>
      <c r="RFY14" s="1954"/>
      <c r="RFZ14" s="1954"/>
      <c r="RGA14" s="1954"/>
      <c r="RGB14" s="1954"/>
      <c r="RGC14" s="1954"/>
      <c r="RGD14" s="1954"/>
      <c r="RGE14" s="1954"/>
      <c r="RGF14" s="1954"/>
      <c r="RGG14" s="1954"/>
      <c r="RGH14" s="1954"/>
      <c r="RGI14" s="1954"/>
      <c r="RGJ14" s="1954"/>
      <c r="RGK14" s="1954"/>
      <c r="RGL14" s="1954"/>
      <c r="RGM14" s="1954"/>
      <c r="RGN14" s="1954"/>
      <c r="RGO14" s="1954"/>
      <c r="RGP14" s="1954"/>
      <c r="RGQ14" s="1954"/>
      <c r="RGR14" s="1954"/>
      <c r="RGS14" s="1954"/>
      <c r="RGT14" s="1954"/>
      <c r="RGU14" s="1954"/>
      <c r="RGV14" s="1954"/>
      <c r="RGW14" s="1954"/>
      <c r="RGX14" s="1954"/>
      <c r="RGY14" s="1954"/>
      <c r="RGZ14" s="1954"/>
      <c r="RHA14" s="1954"/>
      <c r="RHB14" s="1954"/>
      <c r="RHC14" s="1954"/>
      <c r="RHD14" s="1954"/>
      <c r="RHE14" s="1954"/>
      <c r="RHF14" s="1954"/>
      <c r="RHG14" s="1954"/>
      <c r="RHH14" s="1954"/>
      <c r="RHI14" s="1954"/>
      <c r="RHJ14" s="1954"/>
      <c r="RHK14" s="1954"/>
      <c r="RHL14" s="1954"/>
      <c r="RHM14" s="1954"/>
      <c r="RHN14" s="1954"/>
      <c r="RHO14" s="1954"/>
      <c r="RHP14" s="1954"/>
      <c r="RHQ14" s="1954"/>
      <c r="RHR14" s="1954"/>
      <c r="RHS14" s="1954"/>
      <c r="RHT14" s="1954"/>
      <c r="RHU14" s="1954"/>
      <c r="RHV14" s="1954"/>
      <c r="RHW14" s="1954"/>
      <c r="RHX14" s="1954"/>
      <c r="RHY14" s="1954"/>
      <c r="RHZ14" s="1954"/>
      <c r="RIA14" s="1954"/>
      <c r="RIB14" s="1954"/>
      <c r="RIC14" s="1954"/>
      <c r="RID14" s="1954"/>
      <c r="RIE14" s="1954"/>
      <c r="RIF14" s="1954"/>
      <c r="RIG14" s="1954"/>
      <c r="RIH14" s="1954"/>
      <c r="RII14" s="1954"/>
      <c r="RIJ14" s="1954"/>
      <c r="RIK14" s="1954"/>
      <c r="RIL14" s="1954"/>
      <c r="RIM14" s="1954"/>
      <c r="RIN14" s="1954"/>
      <c r="RIO14" s="1954"/>
      <c r="RIP14" s="1954"/>
      <c r="RIQ14" s="1954"/>
      <c r="RIR14" s="1954"/>
      <c r="RIS14" s="1954"/>
      <c r="RIT14" s="1954"/>
      <c r="RIU14" s="1954"/>
      <c r="RIV14" s="1954"/>
      <c r="RIW14" s="1954"/>
      <c r="RIX14" s="1954"/>
      <c r="RIY14" s="1954"/>
      <c r="RIZ14" s="1954"/>
      <c r="RJA14" s="1954"/>
      <c r="RJB14" s="1954"/>
      <c r="RJC14" s="1954"/>
      <c r="RJD14" s="1954"/>
      <c r="RJE14" s="1954"/>
      <c r="RJF14" s="1954"/>
      <c r="RJG14" s="1954"/>
      <c r="RJH14" s="1954"/>
      <c r="RJI14" s="1954"/>
      <c r="RJJ14" s="1954"/>
      <c r="RJK14" s="1954"/>
      <c r="RJL14" s="1954"/>
      <c r="RJM14" s="1954"/>
      <c r="RJN14" s="1954"/>
      <c r="RJO14" s="1954"/>
      <c r="RJP14" s="1954"/>
      <c r="RJQ14" s="1954"/>
      <c r="RJR14" s="1954"/>
      <c r="RJS14" s="1954"/>
      <c r="RJT14" s="1954"/>
      <c r="RJU14" s="1954"/>
      <c r="RJV14" s="1954"/>
      <c r="RJW14" s="1954"/>
      <c r="RJX14" s="1954"/>
      <c r="RJY14" s="1954"/>
      <c r="RJZ14" s="1954"/>
      <c r="RKA14" s="1954"/>
      <c r="RKB14" s="1954"/>
      <c r="RKC14" s="1954"/>
      <c r="RKD14" s="1954"/>
      <c r="RKE14" s="1954"/>
      <c r="RKF14" s="1954"/>
      <c r="RKG14" s="1954"/>
      <c r="RKH14" s="1954"/>
      <c r="RKI14" s="1954"/>
      <c r="RKJ14" s="1954"/>
      <c r="RKK14" s="1954"/>
      <c r="RKL14" s="1954"/>
      <c r="RKM14" s="1954"/>
      <c r="RKN14" s="1954"/>
      <c r="RKO14" s="1954"/>
      <c r="RKP14" s="1954"/>
      <c r="RKQ14" s="1954"/>
      <c r="RKR14" s="1954"/>
      <c r="RKS14" s="1954"/>
      <c r="RKT14" s="1954"/>
      <c r="RKU14" s="1954"/>
      <c r="RKV14" s="1954"/>
      <c r="RKW14" s="1954"/>
      <c r="RKX14" s="1954"/>
      <c r="RKY14" s="1954"/>
      <c r="RKZ14" s="1954"/>
      <c r="RLA14" s="1954"/>
      <c r="RLB14" s="1954"/>
      <c r="RLC14" s="1954"/>
      <c r="RLD14" s="1954"/>
      <c r="RLE14" s="1954"/>
      <c r="RLF14" s="1954"/>
      <c r="RLG14" s="1954"/>
      <c r="RLH14" s="1954"/>
      <c r="RLI14" s="1954"/>
      <c r="RLJ14" s="1954"/>
      <c r="RLK14" s="1954"/>
      <c r="RLL14" s="1954"/>
      <c r="RLM14" s="1954"/>
      <c r="RLN14" s="1954"/>
      <c r="RLO14" s="1954"/>
      <c r="RLP14" s="1954"/>
      <c r="RLQ14" s="1954"/>
      <c r="RLR14" s="1954"/>
      <c r="RLS14" s="1954"/>
      <c r="RLT14" s="1954"/>
      <c r="RLU14" s="1954"/>
      <c r="RLV14" s="1954"/>
      <c r="RLW14" s="1954"/>
      <c r="RLX14" s="1954"/>
      <c r="RLY14" s="1954"/>
      <c r="RLZ14" s="1954"/>
      <c r="RMA14" s="1954"/>
      <c r="RMB14" s="1954"/>
      <c r="RMC14" s="1954"/>
      <c r="RMD14" s="1954"/>
      <c r="RME14" s="1954"/>
      <c r="RMF14" s="1954"/>
      <c r="RMG14" s="1954"/>
      <c r="RMH14" s="1954"/>
      <c r="RMI14" s="1954"/>
      <c r="RMJ14" s="1954"/>
      <c r="RMK14" s="1954"/>
      <c r="RML14" s="1954"/>
      <c r="RMM14" s="1954"/>
      <c r="RMN14" s="1954"/>
      <c r="RMO14" s="1954"/>
      <c r="RMP14" s="1954"/>
      <c r="RMQ14" s="1954"/>
      <c r="RMR14" s="1954"/>
      <c r="RMS14" s="1954"/>
      <c r="RMT14" s="1954"/>
      <c r="RMU14" s="1954"/>
      <c r="RMV14" s="1954"/>
      <c r="RMW14" s="1954"/>
      <c r="RMX14" s="1954"/>
      <c r="RMY14" s="1954"/>
      <c r="RMZ14" s="1954"/>
      <c r="RNA14" s="1954"/>
      <c r="RNB14" s="1954"/>
      <c r="RNC14" s="1954"/>
      <c r="RND14" s="1954"/>
      <c r="RNE14" s="1954"/>
      <c r="RNF14" s="1954"/>
      <c r="RNG14" s="1954"/>
      <c r="RNH14" s="1954"/>
      <c r="RNI14" s="1954"/>
      <c r="RNJ14" s="1954"/>
      <c r="RNK14" s="1954"/>
      <c r="RNL14" s="1954"/>
      <c r="RNM14" s="1954"/>
      <c r="RNN14" s="1954"/>
      <c r="RNO14" s="1954"/>
      <c r="RNP14" s="1954"/>
      <c r="RNQ14" s="1954"/>
      <c r="RNR14" s="1954"/>
      <c r="RNS14" s="1954"/>
      <c r="RNT14" s="1954"/>
      <c r="RNU14" s="1954"/>
      <c r="RNV14" s="1954"/>
      <c r="RNW14" s="1954"/>
      <c r="RNX14" s="1954"/>
      <c r="RNY14" s="1954"/>
      <c r="RNZ14" s="1954"/>
      <c r="ROA14" s="1954"/>
      <c r="ROB14" s="1954"/>
      <c r="ROC14" s="1954"/>
      <c r="ROD14" s="1954"/>
      <c r="ROE14" s="1954"/>
      <c r="ROF14" s="1954"/>
      <c r="ROG14" s="1954"/>
      <c r="ROH14" s="1954"/>
      <c r="ROI14" s="1954"/>
      <c r="ROJ14" s="1954"/>
      <c r="ROK14" s="1954"/>
      <c r="ROL14" s="1954"/>
      <c r="ROM14" s="1954"/>
      <c r="RON14" s="1954"/>
      <c r="ROO14" s="1954"/>
      <c r="ROP14" s="1954"/>
      <c r="ROQ14" s="1954"/>
      <c r="ROR14" s="1954"/>
      <c r="ROS14" s="1954"/>
      <c r="ROT14" s="1954"/>
      <c r="ROU14" s="1954"/>
      <c r="ROV14" s="1954"/>
      <c r="ROW14" s="1954"/>
      <c r="ROX14" s="1954"/>
      <c r="ROY14" s="1954"/>
      <c r="ROZ14" s="1954"/>
      <c r="RPA14" s="1954"/>
      <c r="RPB14" s="1954"/>
      <c r="RPC14" s="1954"/>
      <c r="RPD14" s="1954"/>
      <c r="RPE14" s="1954"/>
      <c r="RPF14" s="1954"/>
      <c r="RPG14" s="1954"/>
      <c r="RPH14" s="1954"/>
      <c r="RPI14" s="1954"/>
      <c r="RPJ14" s="1954"/>
      <c r="RPK14" s="1954"/>
      <c r="RPL14" s="1954"/>
      <c r="RPM14" s="1954"/>
      <c r="RPN14" s="1954"/>
      <c r="RPO14" s="1954"/>
      <c r="RPP14" s="1954"/>
      <c r="RPQ14" s="1954"/>
      <c r="RPR14" s="1954"/>
      <c r="RPS14" s="1954"/>
      <c r="RPT14" s="1954"/>
      <c r="RPU14" s="1954"/>
      <c r="RPV14" s="1954"/>
      <c r="RPW14" s="1954"/>
      <c r="RPX14" s="1954"/>
      <c r="RPY14" s="1954"/>
      <c r="RPZ14" s="1954"/>
      <c r="RQA14" s="1954"/>
      <c r="RQB14" s="1954"/>
      <c r="RQC14" s="1954"/>
      <c r="RQD14" s="1954"/>
      <c r="RQE14" s="1954"/>
      <c r="RQF14" s="1954"/>
      <c r="RQG14" s="1954"/>
      <c r="RQH14" s="1954"/>
      <c r="RQI14" s="1954"/>
      <c r="RQJ14" s="1954"/>
      <c r="RQK14" s="1954"/>
      <c r="RQL14" s="1954"/>
      <c r="RQM14" s="1954"/>
      <c r="RQN14" s="1954"/>
      <c r="RQO14" s="1954"/>
      <c r="RQP14" s="1954"/>
      <c r="RQQ14" s="1954"/>
      <c r="RQR14" s="1954"/>
      <c r="RQS14" s="1954"/>
      <c r="RQT14" s="1954"/>
      <c r="RQU14" s="1954"/>
      <c r="RQV14" s="1954"/>
      <c r="RQW14" s="1954"/>
      <c r="RQX14" s="1954"/>
      <c r="RQY14" s="1954"/>
      <c r="RQZ14" s="1954"/>
      <c r="RRA14" s="1954"/>
      <c r="RRB14" s="1954"/>
      <c r="RRC14" s="1954"/>
      <c r="RRD14" s="1954"/>
      <c r="RRE14" s="1954"/>
      <c r="RRF14" s="1954"/>
      <c r="RRG14" s="1954"/>
      <c r="RRH14" s="1954"/>
      <c r="RRI14" s="1954"/>
      <c r="RRJ14" s="1954"/>
      <c r="RRK14" s="1954"/>
      <c r="RRL14" s="1954"/>
      <c r="RRM14" s="1954"/>
      <c r="RRN14" s="1954"/>
      <c r="RRO14" s="1954"/>
      <c r="RRP14" s="1954"/>
      <c r="RRQ14" s="1954"/>
      <c r="RRR14" s="1954"/>
      <c r="RRS14" s="1954"/>
      <c r="RRT14" s="1954"/>
      <c r="RRU14" s="1954"/>
      <c r="RRV14" s="1954"/>
      <c r="RRW14" s="1954"/>
      <c r="RRX14" s="1954"/>
      <c r="RRY14" s="1954"/>
      <c r="RRZ14" s="1954"/>
      <c r="RSA14" s="1954"/>
      <c r="RSB14" s="1954"/>
      <c r="RSC14" s="1954"/>
      <c r="RSD14" s="1954"/>
      <c r="RSE14" s="1954"/>
      <c r="RSF14" s="1954"/>
      <c r="RSG14" s="1954"/>
      <c r="RSH14" s="1954"/>
      <c r="RSI14" s="1954"/>
      <c r="RSJ14" s="1954"/>
      <c r="RSK14" s="1954"/>
      <c r="RSL14" s="1954"/>
      <c r="RSM14" s="1954"/>
      <c r="RSN14" s="1954"/>
      <c r="RSO14" s="1954"/>
      <c r="RSP14" s="1954"/>
      <c r="RSQ14" s="1954"/>
      <c r="RSR14" s="1954"/>
      <c r="RSS14" s="1954"/>
      <c r="RST14" s="1954"/>
      <c r="RSU14" s="1954"/>
      <c r="RSV14" s="1954"/>
      <c r="RSW14" s="1954"/>
      <c r="RSX14" s="1954"/>
      <c r="RSY14" s="1954"/>
      <c r="RSZ14" s="1954"/>
      <c r="RTA14" s="1954"/>
      <c r="RTB14" s="1954"/>
      <c r="RTC14" s="1954"/>
      <c r="RTD14" s="1954"/>
      <c r="RTE14" s="1954"/>
      <c r="RTF14" s="1954"/>
      <c r="RTG14" s="1954"/>
      <c r="RTH14" s="1954"/>
      <c r="RTI14" s="1954"/>
      <c r="RTJ14" s="1954"/>
      <c r="RTK14" s="1954"/>
      <c r="RTL14" s="1954"/>
      <c r="RTM14" s="1954"/>
      <c r="RTN14" s="1954"/>
      <c r="RTO14" s="1954"/>
      <c r="RTP14" s="1954"/>
      <c r="RTQ14" s="1954"/>
      <c r="RTR14" s="1954"/>
      <c r="RTS14" s="1954"/>
      <c r="RTT14" s="1954"/>
      <c r="RTU14" s="1954"/>
      <c r="RTV14" s="1954"/>
      <c r="RTW14" s="1954"/>
      <c r="RTX14" s="1954"/>
      <c r="RTY14" s="1954"/>
      <c r="RTZ14" s="1954"/>
      <c r="RUA14" s="1954"/>
      <c r="RUB14" s="1954"/>
      <c r="RUC14" s="1954"/>
      <c r="RUD14" s="1954"/>
      <c r="RUE14" s="1954"/>
      <c r="RUF14" s="1954"/>
      <c r="RUG14" s="1954"/>
      <c r="RUH14" s="1954"/>
      <c r="RUI14" s="1954"/>
      <c r="RUJ14" s="1954"/>
      <c r="RUK14" s="1954"/>
      <c r="RUL14" s="1954"/>
      <c r="RUM14" s="1954"/>
      <c r="RUN14" s="1954"/>
      <c r="RUO14" s="1954"/>
      <c r="RUP14" s="1954"/>
      <c r="RUQ14" s="1954"/>
      <c r="RUR14" s="1954"/>
      <c r="RUS14" s="1954"/>
      <c r="RUT14" s="1954"/>
      <c r="RUU14" s="1954"/>
      <c r="RUV14" s="1954"/>
      <c r="RUW14" s="1954"/>
      <c r="RUX14" s="1954"/>
      <c r="RUY14" s="1954"/>
      <c r="RUZ14" s="1954"/>
      <c r="RVA14" s="1954"/>
      <c r="RVB14" s="1954"/>
      <c r="RVC14" s="1954"/>
      <c r="RVD14" s="1954"/>
      <c r="RVE14" s="1954"/>
      <c r="RVF14" s="1954"/>
      <c r="RVG14" s="1954"/>
      <c r="RVH14" s="1954"/>
      <c r="RVI14" s="1954"/>
      <c r="RVJ14" s="1954"/>
      <c r="RVK14" s="1954"/>
      <c r="RVL14" s="1954"/>
      <c r="RVM14" s="1954"/>
      <c r="RVN14" s="1954"/>
      <c r="RVO14" s="1954"/>
      <c r="RVP14" s="1954"/>
      <c r="RVQ14" s="1954"/>
      <c r="RVR14" s="1954"/>
      <c r="RVS14" s="1954"/>
      <c r="RVT14" s="1954"/>
      <c r="RVU14" s="1954"/>
      <c r="RVV14" s="1954"/>
      <c r="RVW14" s="1954"/>
      <c r="RVX14" s="1954"/>
      <c r="RVY14" s="1954"/>
      <c r="RVZ14" s="1954"/>
      <c r="RWA14" s="1954"/>
      <c r="RWB14" s="1954"/>
      <c r="RWC14" s="1954"/>
      <c r="RWD14" s="1954"/>
      <c r="RWE14" s="1954"/>
      <c r="RWF14" s="1954"/>
      <c r="RWG14" s="1954"/>
      <c r="RWH14" s="1954"/>
      <c r="RWI14" s="1954"/>
      <c r="RWJ14" s="1954"/>
      <c r="RWK14" s="1954"/>
      <c r="RWL14" s="1954"/>
      <c r="RWM14" s="1954"/>
      <c r="RWN14" s="1954"/>
      <c r="RWO14" s="1954"/>
      <c r="RWP14" s="1954"/>
      <c r="RWQ14" s="1954"/>
      <c r="RWR14" s="1954"/>
      <c r="RWS14" s="1954"/>
      <c r="RWT14" s="1954"/>
      <c r="RWU14" s="1954"/>
      <c r="RWV14" s="1954"/>
      <c r="RWW14" s="1954"/>
      <c r="RWX14" s="1954"/>
      <c r="RWY14" s="1954"/>
      <c r="RWZ14" s="1954"/>
      <c r="RXA14" s="1954"/>
      <c r="RXB14" s="1954"/>
      <c r="RXC14" s="1954"/>
      <c r="RXD14" s="1954"/>
      <c r="RXE14" s="1954"/>
      <c r="RXF14" s="1954"/>
      <c r="RXG14" s="1954"/>
      <c r="RXH14" s="1954"/>
      <c r="RXI14" s="1954"/>
      <c r="RXJ14" s="1954"/>
      <c r="RXK14" s="1954"/>
      <c r="RXL14" s="1954"/>
      <c r="RXM14" s="1954"/>
      <c r="RXN14" s="1954"/>
      <c r="RXO14" s="1954"/>
      <c r="RXP14" s="1954"/>
      <c r="RXQ14" s="1954"/>
      <c r="RXR14" s="1954"/>
      <c r="RXS14" s="1954"/>
      <c r="RXT14" s="1954"/>
      <c r="RXU14" s="1954"/>
      <c r="RXV14" s="1954"/>
      <c r="RXW14" s="1954"/>
      <c r="RXX14" s="1954"/>
      <c r="RXY14" s="1954"/>
      <c r="RXZ14" s="1954"/>
      <c r="RYA14" s="1954"/>
      <c r="RYB14" s="1954"/>
      <c r="RYC14" s="1954"/>
      <c r="RYD14" s="1954"/>
      <c r="RYE14" s="1954"/>
      <c r="RYF14" s="1954"/>
      <c r="RYG14" s="1954"/>
      <c r="RYH14" s="1954"/>
      <c r="RYI14" s="1954"/>
      <c r="RYJ14" s="1954"/>
      <c r="RYK14" s="1954"/>
      <c r="RYL14" s="1954"/>
      <c r="RYM14" s="1954"/>
      <c r="RYN14" s="1954"/>
      <c r="RYO14" s="1954"/>
      <c r="RYP14" s="1954"/>
      <c r="RYQ14" s="1954"/>
      <c r="RYR14" s="1954"/>
      <c r="RYS14" s="1954"/>
      <c r="RYT14" s="1954"/>
      <c r="RYU14" s="1954"/>
      <c r="RYV14" s="1954"/>
      <c r="RYW14" s="1954"/>
      <c r="RYX14" s="1954"/>
      <c r="RYY14" s="1954"/>
      <c r="RYZ14" s="1954"/>
      <c r="RZA14" s="1954"/>
      <c r="RZB14" s="1954"/>
      <c r="RZC14" s="1954"/>
      <c r="RZD14" s="1954"/>
      <c r="RZE14" s="1954"/>
      <c r="RZF14" s="1954"/>
      <c r="RZG14" s="1954"/>
      <c r="RZH14" s="1954"/>
      <c r="RZI14" s="1954"/>
      <c r="RZJ14" s="1954"/>
      <c r="RZK14" s="1954"/>
      <c r="RZL14" s="1954"/>
      <c r="RZM14" s="1954"/>
      <c r="RZN14" s="1954"/>
      <c r="RZO14" s="1954"/>
      <c r="RZP14" s="1954"/>
      <c r="RZQ14" s="1954"/>
      <c r="RZR14" s="1954"/>
      <c r="RZS14" s="1954"/>
      <c r="RZT14" s="1954"/>
      <c r="RZU14" s="1954"/>
      <c r="RZV14" s="1954"/>
      <c r="RZW14" s="1954"/>
      <c r="RZX14" s="1954"/>
      <c r="RZY14" s="1954"/>
      <c r="RZZ14" s="1954"/>
      <c r="SAA14" s="1954"/>
      <c r="SAB14" s="1954"/>
      <c r="SAC14" s="1954"/>
      <c r="SAD14" s="1954"/>
      <c r="SAE14" s="1954"/>
      <c r="SAF14" s="1954"/>
      <c r="SAG14" s="1954"/>
      <c r="SAH14" s="1954"/>
      <c r="SAI14" s="1954"/>
      <c r="SAJ14" s="1954"/>
      <c r="SAK14" s="1954"/>
      <c r="SAL14" s="1954"/>
      <c r="SAM14" s="1954"/>
      <c r="SAN14" s="1954"/>
      <c r="SAO14" s="1954"/>
      <c r="SAP14" s="1954"/>
      <c r="SAQ14" s="1954"/>
      <c r="SAR14" s="1954"/>
      <c r="SAS14" s="1954"/>
      <c r="SAT14" s="1954"/>
      <c r="SAU14" s="1954"/>
      <c r="SAV14" s="1954"/>
      <c r="SAW14" s="1954"/>
      <c r="SAX14" s="1954"/>
      <c r="SAY14" s="1954"/>
      <c r="SAZ14" s="1954"/>
      <c r="SBA14" s="1954"/>
      <c r="SBB14" s="1954"/>
      <c r="SBC14" s="1954"/>
      <c r="SBD14" s="1954"/>
      <c r="SBE14" s="1954"/>
      <c r="SBF14" s="1954"/>
      <c r="SBG14" s="1954"/>
      <c r="SBH14" s="1954"/>
      <c r="SBI14" s="1954"/>
      <c r="SBJ14" s="1954"/>
      <c r="SBK14" s="1954"/>
      <c r="SBL14" s="1954"/>
      <c r="SBM14" s="1954"/>
      <c r="SBN14" s="1954"/>
      <c r="SBO14" s="1954"/>
      <c r="SBP14" s="1954"/>
      <c r="SBQ14" s="1954"/>
      <c r="SBR14" s="1954"/>
      <c r="SBS14" s="1954"/>
      <c r="SBT14" s="1954"/>
      <c r="SBU14" s="1954"/>
      <c r="SBV14" s="1954"/>
      <c r="SBW14" s="1954"/>
      <c r="SBX14" s="1954"/>
      <c r="SBY14" s="1954"/>
      <c r="SBZ14" s="1954"/>
      <c r="SCA14" s="1954"/>
      <c r="SCB14" s="1954"/>
      <c r="SCC14" s="1954"/>
      <c r="SCD14" s="1954"/>
      <c r="SCE14" s="1954"/>
      <c r="SCF14" s="1954"/>
      <c r="SCG14" s="1954"/>
      <c r="SCH14" s="1954"/>
      <c r="SCI14" s="1954"/>
      <c r="SCJ14" s="1954"/>
      <c r="SCK14" s="1954"/>
      <c r="SCL14" s="1954"/>
      <c r="SCM14" s="1954"/>
      <c r="SCN14" s="1954"/>
      <c r="SCO14" s="1954"/>
      <c r="SCP14" s="1954"/>
      <c r="SCQ14" s="1954"/>
      <c r="SCR14" s="1954"/>
      <c r="SCS14" s="1954"/>
      <c r="SCT14" s="1954"/>
      <c r="SCU14" s="1954"/>
      <c r="SCV14" s="1954"/>
      <c r="SCW14" s="1954"/>
      <c r="SCX14" s="1954"/>
      <c r="SCY14" s="1954"/>
      <c r="SCZ14" s="1954"/>
      <c r="SDA14" s="1954"/>
      <c r="SDB14" s="1954"/>
      <c r="SDC14" s="1954"/>
      <c r="SDD14" s="1954"/>
      <c r="SDE14" s="1954"/>
      <c r="SDF14" s="1954"/>
      <c r="SDG14" s="1954"/>
      <c r="SDH14" s="1954"/>
      <c r="SDI14" s="1954"/>
      <c r="SDJ14" s="1954"/>
      <c r="SDK14" s="1954"/>
      <c r="SDL14" s="1954"/>
      <c r="SDM14" s="1954"/>
      <c r="SDN14" s="1954"/>
      <c r="SDO14" s="1954"/>
      <c r="SDP14" s="1954"/>
      <c r="SDQ14" s="1954"/>
      <c r="SDR14" s="1954"/>
      <c r="SDS14" s="1954"/>
      <c r="SDT14" s="1954"/>
      <c r="SDU14" s="1954"/>
      <c r="SDV14" s="1954"/>
      <c r="SDW14" s="1954"/>
      <c r="SDX14" s="1954"/>
      <c r="SDY14" s="1954"/>
      <c r="SDZ14" s="1954"/>
      <c r="SEA14" s="1954"/>
      <c r="SEB14" s="1954"/>
      <c r="SEC14" s="1954"/>
      <c r="SED14" s="1954"/>
      <c r="SEE14" s="1954"/>
      <c r="SEF14" s="1954"/>
      <c r="SEG14" s="1954"/>
      <c r="SEH14" s="1954"/>
      <c r="SEI14" s="1954"/>
      <c r="SEJ14" s="1954"/>
      <c r="SEK14" s="1954"/>
      <c r="SEL14" s="1954"/>
      <c r="SEM14" s="1954"/>
      <c r="SEN14" s="1954"/>
      <c r="SEO14" s="1954"/>
      <c r="SEP14" s="1954"/>
      <c r="SEQ14" s="1954"/>
      <c r="SER14" s="1954"/>
      <c r="SES14" s="1954"/>
      <c r="SET14" s="1954"/>
      <c r="SEU14" s="1954"/>
      <c r="SEV14" s="1954"/>
      <c r="SEW14" s="1954"/>
      <c r="SEX14" s="1954"/>
      <c r="SEY14" s="1954"/>
      <c r="SEZ14" s="1954"/>
      <c r="SFA14" s="1954"/>
      <c r="SFB14" s="1954"/>
      <c r="SFC14" s="1954"/>
      <c r="SFD14" s="1954"/>
      <c r="SFE14" s="1954"/>
      <c r="SFF14" s="1954"/>
      <c r="SFG14" s="1954"/>
      <c r="SFH14" s="1954"/>
      <c r="SFI14" s="1954"/>
      <c r="SFJ14" s="1954"/>
      <c r="SFK14" s="1954"/>
      <c r="SFL14" s="1954"/>
      <c r="SFM14" s="1954"/>
      <c r="SFN14" s="1954"/>
      <c r="SFO14" s="1954"/>
      <c r="SFP14" s="1954"/>
      <c r="SFQ14" s="1954"/>
      <c r="SFR14" s="1954"/>
      <c r="SFS14" s="1954"/>
      <c r="SFT14" s="1954"/>
      <c r="SFU14" s="1954"/>
      <c r="SFV14" s="1954"/>
      <c r="SFW14" s="1954"/>
      <c r="SFX14" s="1954"/>
      <c r="SFY14" s="1954"/>
      <c r="SFZ14" s="1954"/>
      <c r="SGA14" s="1954"/>
      <c r="SGB14" s="1954"/>
      <c r="SGC14" s="1954"/>
      <c r="SGD14" s="1954"/>
      <c r="SGE14" s="1954"/>
      <c r="SGF14" s="1954"/>
      <c r="SGG14" s="1954"/>
      <c r="SGH14" s="1954"/>
      <c r="SGI14" s="1954"/>
      <c r="SGJ14" s="1954"/>
      <c r="SGK14" s="1954"/>
      <c r="SGL14" s="1954"/>
      <c r="SGM14" s="1954"/>
      <c r="SGN14" s="1954"/>
      <c r="SGO14" s="1954"/>
      <c r="SGP14" s="1954"/>
      <c r="SGQ14" s="1954"/>
      <c r="SGR14" s="1954"/>
      <c r="SGS14" s="1954"/>
      <c r="SGT14" s="1954"/>
      <c r="SGU14" s="1954"/>
      <c r="SGV14" s="1954"/>
      <c r="SGW14" s="1954"/>
      <c r="SGX14" s="1954"/>
      <c r="SGY14" s="1954"/>
      <c r="SGZ14" s="1954"/>
      <c r="SHA14" s="1954"/>
      <c r="SHB14" s="1954"/>
      <c r="SHC14" s="1954"/>
      <c r="SHD14" s="1954"/>
      <c r="SHE14" s="1954"/>
      <c r="SHF14" s="1954"/>
      <c r="SHG14" s="1954"/>
      <c r="SHH14" s="1954"/>
      <c r="SHI14" s="1954"/>
      <c r="SHJ14" s="1954"/>
      <c r="SHK14" s="1954"/>
      <c r="SHL14" s="1954"/>
      <c r="SHM14" s="1954"/>
      <c r="SHN14" s="1954"/>
      <c r="SHO14" s="1954"/>
      <c r="SHP14" s="1954"/>
      <c r="SHQ14" s="1954"/>
      <c r="SHR14" s="1954"/>
      <c r="SHS14" s="1954"/>
      <c r="SHT14" s="1954"/>
      <c r="SHU14" s="1954"/>
      <c r="SHV14" s="1954"/>
      <c r="SHW14" s="1954"/>
      <c r="SHX14" s="1954"/>
      <c r="SHY14" s="1954"/>
      <c r="SHZ14" s="1954"/>
      <c r="SIA14" s="1954"/>
      <c r="SIB14" s="1954"/>
      <c r="SIC14" s="1954"/>
      <c r="SID14" s="1954"/>
      <c r="SIE14" s="1954"/>
      <c r="SIF14" s="1954"/>
      <c r="SIG14" s="1954"/>
      <c r="SIH14" s="1954"/>
      <c r="SII14" s="1954"/>
      <c r="SIJ14" s="1954"/>
      <c r="SIK14" s="1954"/>
      <c r="SIL14" s="1954"/>
      <c r="SIM14" s="1954"/>
      <c r="SIN14" s="1954"/>
      <c r="SIO14" s="1954"/>
      <c r="SIP14" s="1954"/>
      <c r="SIQ14" s="1954"/>
      <c r="SIR14" s="1954"/>
      <c r="SIS14" s="1954"/>
      <c r="SIT14" s="1954"/>
      <c r="SIU14" s="1954"/>
      <c r="SIV14" s="1954"/>
      <c r="SIW14" s="1954"/>
      <c r="SIX14" s="1954"/>
      <c r="SIY14" s="1954"/>
      <c r="SIZ14" s="1954"/>
      <c r="SJA14" s="1954"/>
      <c r="SJB14" s="1954"/>
      <c r="SJC14" s="1954"/>
      <c r="SJD14" s="1954"/>
      <c r="SJE14" s="1954"/>
      <c r="SJF14" s="1954"/>
      <c r="SJG14" s="1954"/>
      <c r="SJH14" s="1954"/>
      <c r="SJI14" s="1954"/>
      <c r="SJJ14" s="1954"/>
      <c r="SJK14" s="1954"/>
      <c r="SJL14" s="1954"/>
      <c r="SJM14" s="1954"/>
      <c r="SJN14" s="1954"/>
      <c r="SJO14" s="1954"/>
      <c r="SJP14" s="1954"/>
      <c r="SJQ14" s="1954"/>
      <c r="SJR14" s="1954"/>
      <c r="SJS14" s="1954"/>
      <c r="SJT14" s="1954"/>
      <c r="SJU14" s="1954"/>
      <c r="SJV14" s="1954"/>
      <c r="SJW14" s="1954"/>
      <c r="SJX14" s="1954"/>
      <c r="SJY14" s="1954"/>
      <c r="SJZ14" s="1954"/>
      <c r="SKA14" s="1954"/>
      <c r="SKB14" s="1954"/>
      <c r="SKC14" s="1954"/>
      <c r="SKD14" s="1954"/>
      <c r="SKE14" s="1954"/>
      <c r="SKF14" s="1954"/>
      <c r="SKG14" s="1954"/>
      <c r="SKH14" s="1954"/>
      <c r="SKI14" s="1954"/>
      <c r="SKJ14" s="1954"/>
      <c r="SKK14" s="1954"/>
      <c r="SKL14" s="1954"/>
      <c r="SKM14" s="1954"/>
      <c r="SKN14" s="1954"/>
      <c r="SKO14" s="1954"/>
      <c r="SKP14" s="1954"/>
      <c r="SKQ14" s="1954"/>
      <c r="SKR14" s="1954"/>
      <c r="SKS14" s="1954"/>
      <c r="SKT14" s="1954"/>
      <c r="SKU14" s="1954"/>
      <c r="SKV14" s="1954"/>
      <c r="SKW14" s="1954"/>
      <c r="SKX14" s="1954"/>
      <c r="SKY14" s="1954"/>
      <c r="SKZ14" s="1954"/>
      <c r="SLA14" s="1954"/>
      <c r="SLB14" s="1954"/>
      <c r="SLC14" s="1954"/>
      <c r="SLD14" s="1954"/>
      <c r="SLE14" s="1954"/>
      <c r="SLF14" s="1954"/>
      <c r="SLG14" s="1954"/>
      <c r="SLH14" s="1954"/>
      <c r="SLI14" s="1954"/>
      <c r="SLJ14" s="1954"/>
      <c r="SLK14" s="1954"/>
      <c r="SLL14" s="1954"/>
      <c r="SLM14" s="1954"/>
      <c r="SLN14" s="1954"/>
      <c r="SLO14" s="1954"/>
      <c r="SLP14" s="1954"/>
      <c r="SLQ14" s="1954"/>
      <c r="SLR14" s="1954"/>
      <c r="SLS14" s="1954"/>
      <c r="SLT14" s="1954"/>
      <c r="SLU14" s="1954"/>
      <c r="SLV14" s="1954"/>
      <c r="SLW14" s="1954"/>
      <c r="SLX14" s="1954"/>
      <c r="SLY14" s="1954"/>
      <c r="SLZ14" s="1954"/>
      <c r="SMA14" s="1954"/>
      <c r="SMB14" s="1954"/>
      <c r="SMC14" s="1954"/>
      <c r="SMD14" s="1954"/>
      <c r="SME14" s="1954"/>
      <c r="SMF14" s="1954"/>
      <c r="SMG14" s="1954"/>
      <c r="SMH14" s="1954"/>
      <c r="SMI14" s="1954"/>
      <c r="SMJ14" s="1954"/>
      <c r="SMK14" s="1954"/>
      <c r="SML14" s="1954"/>
      <c r="SMM14" s="1954"/>
      <c r="SMN14" s="1954"/>
      <c r="SMO14" s="1954"/>
      <c r="SMP14" s="1954"/>
      <c r="SMQ14" s="1954"/>
      <c r="SMR14" s="1954"/>
      <c r="SMS14" s="1954"/>
      <c r="SMT14" s="1954"/>
      <c r="SMU14" s="1954"/>
      <c r="SMV14" s="1954"/>
      <c r="SMW14" s="1954"/>
      <c r="SMX14" s="1954"/>
      <c r="SMY14" s="1954"/>
      <c r="SMZ14" s="1954"/>
      <c r="SNA14" s="1954"/>
      <c r="SNB14" s="1954"/>
      <c r="SNC14" s="1954"/>
      <c r="SND14" s="1954"/>
      <c r="SNE14" s="1954"/>
      <c r="SNF14" s="1954"/>
      <c r="SNG14" s="1954"/>
      <c r="SNH14" s="1954"/>
      <c r="SNI14" s="1954"/>
      <c r="SNJ14" s="1954"/>
      <c r="SNK14" s="1954"/>
      <c r="SNL14" s="1954"/>
      <c r="SNM14" s="1954"/>
      <c r="SNN14" s="1954"/>
      <c r="SNO14" s="1954"/>
      <c r="SNP14" s="1954"/>
      <c r="SNQ14" s="1954"/>
      <c r="SNR14" s="1954"/>
      <c r="SNS14" s="1954"/>
      <c r="SNT14" s="1954"/>
      <c r="SNU14" s="1954"/>
      <c r="SNV14" s="1954"/>
      <c r="SNW14" s="1954"/>
      <c r="SNX14" s="1954"/>
      <c r="SNY14" s="1954"/>
      <c r="SNZ14" s="1954"/>
      <c r="SOA14" s="1954"/>
      <c r="SOB14" s="1954"/>
      <c r="SOC14" s="1954"/>
      <c r="SOD14" s="1954"/>
      <c r="SOE14" s="1954"/>
      <c r="SOF14" s="1954"/>
      <c r="SOG14" s="1954"/>
      <c r="SOH14" s="1954"/>
      <c r="SOI14" s="1954"/>
      <c r="SOJ14" s="1954"/>
      <c r="SOK14" s="1954"/>
      <c r="SOL14" s="1954"/>
      <c r="SOM14" s="1954"/>
      <c r="SON14" s="1954"/>
      <c r="SOO14" s="1954"/>
      <c r="SOP14" s="1954"/>
      <c r="SOQ14" s="1954"/>
      <c r="SOR14" s="1954"/>
      <c r="SOS14" s="1954"/>
      <c r="SOT14" s="1954"/>
      <c r="SOU14" s="1954"/>
      <c r="SOV14" s="1954"/>
      <c r="SOW14" s="1954"/>
      <c r="SOX14" s="1954"/>
      <c r="SOY14" s="1954"/>
      <c r="SOZ14" s="1954"/>
      <c r="SPA14" s="1954"/>
      <c r="SPB14" s="1954"/>
      <c r="SPC14" s="1954"/>
      <c r="SPD14" s="1954"/>
      <c r="SPE14" s="1954"/>
      <c r="SPF14" s="1954"/>
      <c r="SPG14" s="1954"/>
      <c r="SPH14" s="1954"/>
      <c r="SPI14" s="1954"/>
      <c r="SPJ14" s="1954"/>
      <c r="SPK14" s="1954"/>
      <c r="SPL14" s="1954"/>
      <c r="SPM14" s="1954"/>
      <c r="SPN14" s="1954"/>
      <c r="SPO14" s="1954"/>
      <c r="SPP14" s="1954"/>
      <c r="SPQ14" s="1954"/>
      <c r="SPR14" s="1954"/>
      <c r="SPS14" s="1954"/>
      <c r="SPT14" s="1954"/>
      <c r="SPU14" s="1954"/>
      <c r="SPV14" s="1954"/>
      <c r="SPW14" s="1954"/>
      <c r="SPX14" s="1954"/>
      <c r="SPY14" s="1954"/>
      <c r="SPZ14" s="1954"/>
      <c r="SQA14" s="1954"/>
      <c r="SQB14" s="1954"/>
      <c r="SQC14" s="1954"/>
      <c r="SQD14" s="1954"/>
      <c r="SQE14" s="1954"/>
      <c r="SQF14" s="1954"/>
      <c r="SQG14" s="1954"/>
      <c r="SQH14" s="1954"/>
      <c r="SQI14" s="1954"/>
      <c r="SQJ14" s="1954"/>
      <c r="SQK14" s="1954"/>
      <c r="SQL14" s="1954"/>
      <c r="SQM14" s="1954"/>
      <c r="SQN14" s="1954"/>
      <c r="SQO14" s="1954"/>
      <c r="SQP14" s="1954"/>
      <c r="SQQ14" s="1954"/>
      <c r="SQR14" s="1954"/>
      <c r="SQS14" s="1954"/>
      <c r="SQT14" s="1954"/>
      <c r="SQU14" s="1954"/>
      <c r="SQV14" s="1954"/>
      <c r="SQW14" s="1954"/>
      <c r="SQX14" s="1954"/>
      <c r="SQY14" s="1954"/>
      <c r="SQZ14" s="1954"/>
      <c r="SRA14" s="1954"/>
      <c r="SRB14" s="1954"/>
      <c r="SRC14" s="1954"/>
      <c r="SRD14" s="1954"/>
      <c r="SRE14" s="1954"/>
      <c r="SRF14" s="1954"/>
      <c r="SRG14" s="1954"/>
      <c r="SRH14" s="1954"/>
      <c r="SRI14" s="1954"/>
      <c r="SRJ14" s="1954"/>
      <c r="SRK14" s="1954"/>
      <c r="SRL14" s="1954"/>
      <c r="SRM14" s="1954"/>
      <c r="SRN14" s="1954"/>
      <c r="SRO14" s="1954"/>
      <c r="SRP14" s="1954"/>
      <c r="SRQ14" s="1954"/>
      <c r="SRR14" s="1954"/>
      <c r="SRS14" s="1954"/>
      <c r="SRT14" s="1954"/>
      <c r="SRU14" s="1954"/>
      <c r="SRV14" s="1954"/>
      <c r="SRW14" s="1954"/>
      <c r="SRX14" s="1954"/>
      <c r="SRY14" s="1954"/>
      <c r="SRZ14" s="1954"/>
      <c r="SSA14" s="1954"/>
      <c r="SSB14" s="1954"/>
      <c r="SSC14" s="1954"/>
      <c r="SSD14" s="1954"/>
      <c r="SSE14" s="1954"/>
      <c r="SSF14" s="1954"/>
      <c r="SSG14" s="1954"/>
      <c r="SSH14" s="1954"/>
      <c r="SSI14" s="1954"/>
      <c r="SSJ14" s="1954"/>
      <c r="SSK14" s="1954"/>
      <c r="SSL14" s="1954"/>
      <c r="SSM14" s="1954"/>
      <c r="SSN14" s="1954"/>
      <c r="SSO14" s="1954"/>
      <c r="SSP14" s="1954"/>
      <c r="SSQ14" s="1954"/>
      <c r="SSR14" s="1954"/>
      <c r="SSS14" s="1954"/>
      <c r="SST14" s="1954"/>
      <c r="SSU14" s="1954"/>
      <c r="SSV14" s="1954"/>
      <c r="SSW14" s="1954"/>
      <c r="SSX14" s="1954"/>
      <c r="SSY14" s="1954"/>
      <c r="SSZ14" s="1954"/>
      <c r="STA14" s="1954"/>
      <c r="STB14" s="1954"/>
      <c r="STC14" s="1954"/>
      <c r="STD14" s="1954"/>
      <c r="STE14" s="1954"/>
      <c r="STF14" s="1954"/>
      <c r="STG14" s="1954"/>
      <c r="STH14" s="1954"/>
      <c r="STI14" s="1954"/>
      <c r="STJ14" s="1954"/>
      <c r="STK14" s="1954"/>
      <c r="STL14" s="1954"/>
      <c r="STM14" s="1954"/>
      <c r="STN14" s="1954"/>
      <c r="STO14" s="1954"/>
      <c r="STP14" s="1954"/>
      <c r="STQ14" s="1954"/>
      <c r="STR14" s="1954"/>
      <c r="STS14" s="1954"/>
      <c r="STT14" s="1954"/>
      <c r="STU14" s="1954"/>
      <c r="STV14" s="1954"/>
      <c r="STW14" s="1954"/>
      <c r="STX14" s="1954"/>
      <c r="STY14" s="1954"/>
      <c r="STZ14" s="1954"/>
      <c r="SUA14" s="1954"/>
      <c r="SUB14" s="1954"/>
      <c r="SUC14" s="1954"/>
      <c r="SUD14" s="1954"/>
      <c r="SUE14" s="1954"/>
      <c r="SUF14" s="1954"/>
      <c r="SUG14" s="1954"/>
      <c r="SUH14" s="1954"/>
      <c r="SUI14" s="1954"/>
      <c r="SUJ14" s="1954"/>
      <c r="SUK14" s="1954"/>
      <c r="SUL14" s="1954"/>
      <c r="SUM14" s="1954"/>
      <c r="SUN14" s="1954"/>
      <c r="SUO14" s="1954"/>
      <c r="SUP14" s="1954"/>
      <c r="SUQ14" s="1954"/>
      <c r="SUR14" s="1954"/>
      <c r="SUS14" s="1954"/>
      <c r="SUT14" s="1954"/>
      <c r="SUU14" s="1954"/>
      <c r="SUV14" s="1954"/>
      <c r="SUW14" s="1954"/>
      <c r="SUX14" s="1954"/>
      <c r="SUY14" s="1954"/>
      <c r="SUZ14" s="1954"/>
      <c r="SVA14" s="1954"/>
      <c r="SVB14" s="1954"/>
      <c r="SVC14" s="1954"/>
      <c r="SVD14" s="1954"/>
      <c r="SVE14" s="1954"/>
      <c r="SVF14" s="1954"/>
      <c r="SVG14" s="1954"/>
      <c r="SVH14" s="1954"/>
      <c r="SVI14" s="1954"/>
      <c r="SVJ14" s="1954"/>
      <c r="SVK14" s="1954"/>
      <c r="SVL14" s="1954"/>
      <c r="SVM14" s="1954"/>
      <c r="SVN14" s="1954"/>
      <c r="SVO14" s="1954"/>
      <c r="SVP14" s="1954"/>
      <c r="SVQ14" s="1954"/>
      <c r="SVR14" s="1954"/>
      <c r="SVS14" s="1954"/>
      <c r="SVT14" s="1954"/>
      <c r="SVU14" s="1954"/>
      <c r="SVV14" s="1954"/>
      <c r="SVW14" s="1954"/>
      <c r="SVX14" s="1954"/>
      <c r="SVY14" s="1954"/>
      <c r="SVZ14" s="1954"/>
      <c r="SWA14" s="1954"/>
      <c r="SWB14" s="1954"/>
      <c r="SWC14" s="1954"/>
      <c r="SWD14" s="1954"/>
      <c r="SWE14" s="1954"/>
      <c r="SWF14" s="1954"/>
      <c r="SWG14" s="1954"/>
      <c r="SWH14" s="1954"/>
      <c r="SWI14" s="1954"/>
      <c r="SWJ14" s="1954"/>
      <c r="SWK14" s="1954"/>
      <c r="SWL14" s="1954"/>
      <c r="SWM14" s="1954"/>
      <c r="SWN14" s="1954"/>
      <c r="SWO14" s="1954"/>
      <c r="SWP14" s="1954"/>
      <c r="SWQ14" s="1954"/>
      <c r="SWR14" s="1954"/>
      <c r="SWS14" s="1954"/>
      <c r="SWT14" s="1954"/>
      <c r="SWU14" s="1954"/>
      <c r="SWV14" s="1954"/>
      <c r="SWW14" s="1954"/>
      <c r="SWX14" s="1954"/>
      <c r="SWY14" s="1954"/>
      <c r="SWZ14" s="1954"/>
      <c r="SXA14" s="1954"/>
      <c r="SXB14" s="1954"/>
      <c r="SXC14" s="1954"/>
      <c r="SXD14" s="1954"/>
      <c r="SXE14" s="1954"/>
      <c r="SXF14" s="1954"/>
      <c r="SXG14" s="1954"/>
      <c r="SXH14" s="1954"/>
      <c r="SXI14" s="1954"/>
      <c r="SXJ14" s="1954"/>
      <c r="SXK14" s="1954"/>
      <c r="SXL14" s="1954"/>
      <c r="SXM14" s="1954"/>
      <c r="SXN14" s="1954"/>
      <c r="SXO14" s="1954"/>
      <c r="SXP14" s="1954"/>
      <c r="SXQ14" s="1954"/>
      <c r="SXR14" s="1954"/>
      <c r="SXS14" s="1954"/>
      <c r="SXT14" s="1954"/>
      <c r="SXU14" s="1954"/>
      <c r="SXV14" s="1954"/>
      <c r="SXW14" s="1954"/>
      <c r="SXX14" s="1954"/>
      <c r="SXY14" s="1954"/>
      <c r="SXZ14" s="1954"/>
      <c r="SYA14" s="1954"/>
      <c r="SYB14" s="1954"/>
      <c r="SYC14" s="1954"/>
      <c r="SYD14" s="1954"/>
      <c r="SYE14" s="1954"/>
      <c r="SYF14" s="1954"/>
      <c r="SYG14" s="1954"/>
      <c r="SYH14" s="1954"/>
      <c r="SYI14" s="1954"/>
      <c r="SYJ14" s="1954"/>
      <c r="SYK14" s="1954"/>
      <c r="SYL14" s="1954"/>
      <c r="SYM14" s="1954"/>
      <c r="SYN14" s="1954"/>
      <c r="SYO14" s="1954"/>
      <c r="SYP14" s="1954"/>
      <c r="SYQ14" s="1954"/>
      <c r="SYR14" s="1954"/>
      <c r="SYS14" s="1954"/>
      <c r="SYT14" s="1954"/>
      <c r="SYU14" s="1954"/>
      <c r="SYV14" s="1954"/>
      <c r="SYW14" s="1954"/>
      <c r="SYX14" s="1954"/>
      <c r="SYY14" s="1954"/>
      <c r="SYZ14" s="1954"/>
      <c r="SZA14" s="1954"/>
      <c r="SZB14" s="1954"/>
      <c r="SZC14" s="1954"/>
      <c r="SZD14" s="1954"/>
      <c r="SZE14" s="1954"/>
      <c r="SZF14" s="1954"/>
      <c r="SZG14" s="1954"/>
      <c r="SZH14" s="1954"/>
      <c r="SZI14" s="1954"/>
      <c r="SZJ14" s="1954"/>
      <c r="SZK14" s="1954"/>
      <c r="SZL14" s="1954"/>
      <c r="SZM14" s="1954"/>
      <c r="SZN14" s="1954"/>
      <c r="SZO14" s="1954"/>
      <c r="SZP14" s="1954"/>
      <c r="SZQ14" s="1954"/>
      <c r="SZR14" s="1954"/>
      <c r="SZS14" s="1954"/>
      <c r="SZT14" s="1954"/>
      <c r="SZU14" s="1954"/>
      <c r="SZV14" s="1954"/>
      <c r="SZW14" s="1954"/>
      <c r="SZX14" s="1954"/>
      <c r="SZY14" s="1954"/>
      <c r="SZZ14" s="1954"/>
      <c r="TAA14" s="1954"/>
      <c r="TAB14" s="1954"/>
      <c r="TAC14" s="1954"/>
      <c r="TAD14" s="1954"/>
      <c r="TAE14" s="1954"/>
      <c r="TAF14" s="1954"/>
      <c r="TAG14" s="1954"/>
      <c r="TAH14" s="1954"/>
      <c r="TAI14" s="1954"/>
      <c r="TAJ14" s="1954"/>
      <c r="TAK14" s="1954"/>
      <c r="TAL14" s="1954"/>
      <c r="TAM14" s="1954"/>
      <c r="TAN14" s="1954"/>
      <c r="TAO14" s="1954"/>
      <c r="TAP14" s="1954"/>
      <c r="TAQ14" s="1954"/>
      <c r="TAR14" s="1954"/>
      <c r="TAS14" s="1954"/>
      <c r="TAT14" s="1954"/>
      <c r="TAU14" s="1954"/>
      <c r="TAV14" s="1954"/>
      <c r="TAW14" s="1954"/>
      <c r="TAX14" s="1954"/>
      <c r="TAY14" s="1954"/>
      <c r="TAZ14" s="1954"/>
      <c r="TBA14" s="1954"/>
      <c r="TBB14" s="1954"/>
      <c r="TBC14" s="1954"/>
      <c r="TBD14" s="1954"/>
      <c r="TBE14" s="1954"/>
      <c r="TBF14" s="1954"/>
      <c r="TBG14" s="1954"/>
      <c r="TBH14" s="1954"/>
      <c r="TBI14" s="1954"/>
      <c r="TBJ14" s="1954"/>
      <c r="TBK14" s="1954"/>
      <c r="TBL14" s="1954"/>
      <c r="TBM14" s="1954"/>
      <c r="TBN14" s="1954"/>
      <c r="TBO14" s="1954"/>
      <c r="TBP14" s="1954"/>
      <c r="TBQ14" s="1954"/>
      <c r="TBR14" s="1954"/>
      <c r="TBS14" s="1954"/>
      <c r="TBT14" s="1954"/>
      <c r="TBU14" s="1954"/>
      <c r="TBV14" s="1954"/>
      <c r="TBW14" s="1954"/>
      <c r="TBX14" s="1954"/>
      <c r="TBY14" s="1954"/>
      <c r="TBZ14" s="1954"/>
      <c r="TCA14" s="1954"/>
      <c r="TCB14" s="1954"/>
      <c r="TCC14" s="1954"/>
      <c r="TCD14" s="1954"/>
      <c r="TCE14" s="1954"/>
      <c r="TCF14" s="1954"/>
      <c r="TCG14" s="1954"/>
      <c r="TCH14" s="1954"/>
      <c r="TCI14" s="1954"/>
      <c r="TCJ14" s="1954"/>
      <c r="TCK14" s="1954"/>
      <c r="TCL14" s="1954"/>
      <c r="TCM14" s="1954"/>
      <c r="TCN14" s="1954"/>
      <c r="TCO14" s="1954"/>
      <c r="TCP14" s="1954"/>
      <c r="TCQ14" s="1954"/>
      <c r="TCR14" s="1954"/>
      <c r="TCS14" s="1954"/>
      <c r="TCT14" s="1954"/>
      <c r="TCU14" s="1954"/>
      <c r="TCV14" s="1954"/>
      <c r="TCW14" s="1954"/>
      <c r="TCX14" s="1954"/>
      <c r="TCY14" s="1954"/>
      <c r="TCZ14" s="1954"/>
      <c r="TDA14" s="1954"/>
      <c r="TDB14" s="1954"/>
      <c r="TDC14" s="1954"/>
      <c r="TDD14" s="1954"/>
      <c r="TDE14" s="1954"/>
      <c r="TDF14" s="1954"/>
      <c r="TDG14" s="1954"/>
      <c r="TDH14" s="1954"/>
      <c r="TDI14" s="1954"/>
      <c r="TDJ14" s="1954"/>
      <c r="TDK14" s="1954"/>
      <c r="TDL14" s="1954"/>
      <c r="TDM14" s="1954"/>
      <c r="TDN14" s="1954"/>
      <c r="TDO14" s="1954"/>
      <c r="TDP14" s="1954"/>
      <c r="TDQ14" s="1954"/>
      <c r="TDR14" s="1954"/>
      <c r="TDS14" s="1954"/>
      <c r="TDT14" s="1954"/>
      <c r="TDU14" s="1954"/>
      <c r="TDV14" s="1954"/>
      <c r="TDW14" s="1954"/>
      <c r="TDX14" s="1954"/>
      <c r="TDY14" s="1954"/>
      <c r="TDZ14" s="1954"/>
      <c r="TEA14" s="1954"/>
      <c r="TEB14" s="1954"/>
      <c r="TEC14" s="1954"/>
      <c r="TED14" s="1954"/>
      <c r="TEE14" s="1954"/>
      <c r="TEF14" s="1954"/>
      <c r="TEG14" s="1954"/>
      <c r="TEH14" s="1954"/>
      <c r="TEI14" s="1954"/>
      <c r="TEJ14" s="1954"/>
      <c r="TEK14" s="1954"/>
      <c r="TEL14" s="1954"/>
      <c r="TEM14" s="1954"/>
      <c r="TEN14" s="1954"/>
      <c r="TEO14" s="1954"/>
      <c r="TEP14" s="1954"/>
      <c r="TEQ14" s="1954"/>
      <c r="TER14" s="1954"/>
      <c r="TES14" s="1954"/>
      <c r="TET14" s="1954"/>
      <c r="TEU14" s="1954"/>
      <c r="TEV14" s="1954"/>
      <c r="TEW14" s="1954"/>
      <c r="TEX14" s="1954"/>
      <c r="TEY14" s="1954"/>
      <c r="TEZ14" s="1954"/>
      <c r="TFA14" s="1954"/>
      <c r="TFB14" s="1954"/>
      <c r="TFC14" s="1954"/>
      <c r="TFD14" s="1954"/>
      <c r="TFE14" s="1954"/>
      <c r="TFF14" s="1954"/>
      <c r="TFG14" s="1954"/>
      <c r="TFH14" s="1954"/>
      <c r="TFI14" s="1954"/>
      <c r="TFJ14" s="1954"/>
      <c r="TFK14" s="1954"/>
      <c r="TFL14" s="1954"/>
      <c r="TFM14" s="1954"/>
      <c r="TFN14" s="1954"/>
      <c r="TFO14" s="1954"/>
      <c r="TFP14" s="1954"/>
      <c r="TFQ14" s="1954"/>
      <c r="TFR14" s="1954"/>
      <c r="TFS14" s="1954"/>
      <c r="TFT14" s="1954"/>
      <c r="TFU14" s="1954"/>
      <c r="TFV14" s="1954"/>
      <c r="TFW14" s="1954"/>
      <c r="TFX14" s="1954"/>
      <c r="TFY14" s="1954"/>
      <c r="TFZ14" s="1954"/>
      <c r="TGA14" s="1954"/>
      <c r="TGB14" s="1954"/>
      <c r="TGC14" s="1954"/>
      <c r="TGD14" s="1954"/>
      <c r="TGE14" s="1954"/>
      <c r="TGF14" s="1954"/>
      <c r="TGG14" s="1954"/>
      <c r="TGH14" s="1954"/>
      <c r="TGI14" s="1954"/>
      <c r="TGJ14" s="1954"/>
      <c r="TGK14" s="1954"/>
      <c r="TGL14" s="1954"/>
      <c r="TGM14" s="1954"/>
      <c r="TGN14" s="1954"/>
      <c r="TGO14" s="1954"/>
      <c r="TGP14" s="1954"/>
      <c r="TGQ14" s="1954"/>
      <c r="TGR14" s="1954"/>
      <c r="TGS14" s="1954"/>
      <c r="TGT14" s="1954"/>
      <c r="TGU14" s="1954"/>
      <c r="TGV14" s="1954"/>
      <c r="TGW14" s="1954"/>
      <c r="TGX14" s="1954"/>
      <c r="TGY14" s="1954"/>
      <c r="TGZ14" s="1954"/>
      <c r="THA14" s="1954"/>
      <c r="THB14" s="1954"/>
      <c r="THC14" s="1954"/>
      <c r="THD14" s="1954"/>
      <c r="THE14" s="1954"/>
      <c r="THF14" s="1954"/>
      <c r="THG14" s="1954"/>
      <c r="THH14" s="1954"/>
      <c r="THI14" s="1954"/>
      <c r="THJ14" s="1954"/>
      <c r="THK14" s="1954"/>
      <c r="THL14" s="1954"/>
      <c r="THM14" s="1954"/>
      <c r="THN14" s="1954"/>
      <c r="THO14" s="1954"/>
      <c r="THP14" s="1954"/>
      <c r="THQ14" s="1954"/>
      <c r="THR14" s="1954"/>
      <c r="THS14" s="1954"/>
      <c r="THT14" s="1954"/>
      <c r="THU14" s="1954"/>
      <c r="THV14" s="1954"/>
      <c r="THW14" s="1954"/>
      <c r="THX14" s="1954"/>
      <c r="THY14" s="1954"/>
      <c r="THZ14" s="1954"/>
      <c r="TIA14" s="1954"/>
      <c r="TIB14" s="1954"/>
      <c r="TIC14" s="1954"/>
      <c r="TID14" s="1954"/>
      <c r="TIE14" s="1954"/>
      <c r="TIF14" s="1954"/>
      <c r="TIG14" s="1954"/>
      <c r="TIH14" s="1954"/>
      <c r="TII14" s="1954"/>
      <c r="TIJ14" s="1954"/>
      <c r="TIK14" s="1954"/>
      <c r="TIL14" s="1954"/>
      <c r="TIM14" s="1954"/>
      <c r="TIN14" s="1954"/>
      <c r="TIO14" s="1954"/>
      <c r="TIP14" s="1954"/>
      <c r="TIQ14" s="1954"/>
      <c r="TIR14" s="1954"/>
      <c r="TIS14" s="1954"/>
      <c r="TIT14" s="1954"/>
      <c r="TIU14" s="1954"/>
      <c r="TIV14" s="1954"/>
      <c r="TIW14" s="1954"/>
      <c r="TIX14" s="1954"/>
      <c r="TIY14" s="1954"/>
      <c r="TIZ14" s="1954"/>
      <c r="TJA14" s="1954"/>
      <c r="TJB14" s="1954"/>
      <c r="TJC14" s="1954"/>
      <c r="TJD14" s="1954"/>
      <c r="TJE14" s="1954"/>
      <c r="TJF14" s="1954"/>
      <c r="TJG14" s="1954"/>
      <c r="TJH14" s="1954"/>
      <c r="TJI14" s="1954"/>
      <c r="TJJ14" s="1954"/>
      <c r="TJK14" s="1954"/>
      <c r="TJL14" s="1954"/>
      <c r="TJM14" s="1954"/>
      <c r="TJN14" s="1954"/>
      <c r="TJO14" s="1954"/>
      <c r="TJP14" s="1954"/>
      <c r="TJQ14" s="1954"/>
      <c r="TJR14" s="1954"/>
      <c r="TJS14" s="1954"/>
      <c r="TJT14" s="1954"/>
      <c r="TJU14" s="1954"/>
      <c r="TJV14" s="1954"/>
      <c r="TJW14" s="1954"/>
      <c r="TJX14" s="1954"/>
      <c r="TJY14" s="1954"/>
      <c r="TJZ14" s="1954"/>
      <c r="TKA14" s="1954"/>
      <c r="TKB14" s="1954"/>
      <c r="TKC14" s="1954"/>
      <c r="TKD14" s="1954"/>
      <c r="TKE14" s="1954"/>
      <c r="TKF14" s="1954"/>
      <c r="TKG14" s="1954"/>
      <c r="TKH14" s="1954"/>
      <c r="TKI14" s="1954"/>
      <c r="TKJ14" s="1954"/>
      <c r="TKK14" s="1954"/>
      <c r="TKL14" s="1954"/>
      <c r="TKM14" s="1954"/>
      <c r="TKN14" s="1954"/>
      <c r="TKO14" s="1954"/>
      <c r="TKP14" s="1954"/>
      <c r="TKQ14" s="1954"/>
      <c r="TKR14" s="1954"/>
      <c r="TKS14" s="1954"/>
      <c r="TKT14" s="1954"/>
      <c r="TKU14" s="1954"/>
      <c r="TKV14" s="1954"/>
      <c r="TKW14" s="1954"/>
      <c r="TKX14" s="1954"/>
      <c r="TKY14" s="1954"/>
      <c r="TKZ14" s="1954"/>
      <c r="TLA14" s="1954"/>
      <c r="TLB14" s="1954"/>
      <c r="TLC14" s="1954"/>
      <c r="TLD14" s="1954"/>
      <c r="TLE14" s="1954"/>
      <c r="TLF14" s="1954"/>
      <c r="TLG14" s="1954"/>
      <c r="TLH14" s="1954"/>
      <c r="TLI14" s="1954"/>
      <c r="TLJ14" s="1954"/>
      <c r="TLK14" s="1954"/>
      <c r="TLL14" s="1954"/>
      <c r="TLM14" s="1954"/>
      <c r="TLN14" s="1954"/>
      <c r="TLO14" s="1954"/>
      <c r="TLP14" s="1954"/>
      <c r="TLQ14" s="1954"/>
      <c r="TLR14" s="1954"/>
      <c r="TLS14" s="1954"/>
      <c r="TLT14" s="1954"/>
      <c r="TLU14" s="1954"/>
      <c r="TLV14" s="1954"/>
      <c r="TLW14" s="1954"/>
      <c r="TLX14" s="1954"/>
      <c r="TLY14" s="1954"/>
      <c r="TLZ14" s="1954"/>
      <c r="TMA14" s="1954"/>
      <c r="TMB14" s="1954"/>
      <c r="TMC14" s="1954"/>
      <c r="TMD14" s="1954"/>
      <c r="TME14" s="1954"/>
      <c r="TMF14" s="1954"/>
      <c r="TMG14" s="1954"/>
      <c r="TMH14" s="1954"/>
      <c r="TMI14" s="1954"/>
      <c r="TMJ14" s="1954"/>
      <c r="TMK14" s="1954"/>
      <c r="TML14" s="1954"/>
      <c r="TMM14" s="1954"/>
      <c r="TMN14" s="1954"/>
      <c r="TMO14" s="1954"/>
      <c r="TMP14" s="1954"/>
      <c r="TMQ14" s="1954"/>
      <c r="TMR14" s="1954"/>
      <c r="TMS14" s="1954"/>
      <c r="TMT14" s="1954"/>
      <c r="TMU14" s="1954"/>
      <c r="TMV14" s="1954"/>
      <c r="TMW14" s="1954"/>
      <c r="TMX14" s="1954"/>
      <c r="TMY14" s="1954"/>
      <c r="TMZ14" s="1954"/>
      <c r="TNA14" s="1954"/>
      <c r="TNB14" s="1954"/>
      <c r="TNC14" s="1954"/>
      <c r="TND14" s="1954"/>
      <c r="TNE14" s="1954"/>
      <c r="TNF14" s="1954"/>
      <c r="TNG14" s="1954"/>
      <c r="TNH14" s="1954"/>
      <c r="TNI14" s="1954"/>
      <c r="TNJ14" s="1954"/>
      <c r="TNK14" s="1954"/>
      <c r="TNL14" s="1954"/>
      <c r="TNM14" s="1954"/>
      <c r="TNN14" s="1954"/>
      <c r="TNO14" s="1954"/>
      <c r="TNP14" s="1954"/>
      <c r="TNQ14" s="1954"/>
      <c r="TNR14" s="1954"/>
      <c r="TNS14" s="1954"/>
      <c r="TNT14" s="1954"/>
      <c r="TNU14" s="1954"/>
      <c r="TNV14" s="1954"/>
      <c r="TNW14" s="1954"/>
      <c r="TNX14" s="1954"/>
      <c r="TNY14" s="1954"/>
      <c r="TNZ14" s="1954"/>
      <c r="TOA14" s="1954"/>
      <c r="TOB14" s="1954"/>
      <c r="TOC14" s="1954"/>
      <c r="TOD14" s="1954"/>
      <c r="TOE14" s="1954"/>
      <c r="TOF14" s="1954"/>
      <c r="TOG14" s="1954"/>
      <c r="TOH14" s="1954"/>
      <c r="TOI14" s="1954"/>
      <c r="TOJ14" s="1954"/>
      <c r="TOK14" s="1954"/>
      <c r="TOL14" s="1954"/>
      <c r="TOM14" s="1954"/>
      <c r="TON14" s="1954"/>
      <c r="TOO14" s="1954"/>
      <c r="TOP14" s="1954"/>
      <c r="TOQ14" s="1954"/>
      <c r="TOR14" s="1954"/>
      <c r="TOS14" s="1954"/>
      <c r="TOT14" s="1954"/>
      <c r="TOU14" s="1954"/>
      <c r="TOV14" s="1954"/>
      <c r="TOW14" s="1954"/>
      <c r="TOX14" s="1954"/>
      <c r="TOY14" s="1954"/>
      <c r="TOZ14" s="1954"/>
      <c r="TPA14" s="1954"/>
      <c r="TPB14" s="1954"/>
      <c r="TPC14" s="1954"/>
      <c r="TPD14" s="1954"/>
      <c r="TPE14" s="1954"/>
      <c r="TPF14" s="1954"/>
      <c r="TPG14" s="1954"/>
      <c r="TPH14" s="1954"/>
      <c r="TPI14" s="1954"/>
      <c r="TPJ14" s="1954"/>
      <c r="TPK14" s="1954"/>
      <c r="TPL14" s="1954"/>
      <c r="TPM14" s="1954"/>
      <c r="TPN14" s="1954"/>
      <c r="TPO14" s="1954"/>
      <c r="TPP14" s="1954"/>
      <c r="TPQ14" s="1954"/>
      <c r="TPR14" s="1954"/>
      <c r="TPS14" s="1954"/>
      <c r="TPT14" s="1954"/>
      <c r="TPU14" s="1954"/>
      <c r="TPV14" s="1954"/>
      <c r="TPW14" s="1954"/>
      <c r="TPX14" s="1954"/>
      <c r="TPY14" s="1954"/>
      <c r="TPZ14" s="1954"/>
      <c r="TQA14" s="1954"/>
      <c r="TQB14" s="1954"/>
      <c r="TQC14" s="1954"/>
      <c r="TQD14" s="1954"/>
      <c r="TQE14" s="1954"/>
      <c r="TQF14" s="1954"/>
      <c r="TQG14" s="1954"/>
      <c r="TQH14" s="1954"/>
      <c r="TQI14" s="1954"/>
      <c r="TQJ14" s="1954"/>
      <c r="TQK14" s="1954"/>
      <c r="TQL14" s="1954"/>
      <c r="TQM14" s="1954"/>
      <c r="TQN14" s="1954"/>
      <c r="TQO14" s="1954"/>
      <c r="TQP14" s="1954"/>
      <c r="TQQ14" s="1954"/>
      <c r="TQR14" s="1954"/>
      <c r="TQS14" s="1954"/>
      <c r="TQT14" s="1954"/>
      <c r="TQU14" s="1954"/>
      <c r="TQV14" s="1954"/>
      <c r="TQW14" s="1954"/>
      <c r="TQX14" s="1954"/>
      <c r="TQY14" s="1954"/>
      <c r="TQZ14" s="1954"/>
      <c r="TRA14" s="1954"/>
      <c r="TRB14" s="1954"/>
      <c r="TRC14" s="1954"/>
      <c r="TRD14" s="1954"/>
      <c r="TRE14" s="1954"/>
      <c r="TRF14" s="1954"/>
      <c r="TRG14" s="1954"/>
      <c r="TRH14" s="1954"/>
      <c r="TRI14" s="1954"/>
      <c r="TRJ14" s="1954"/>
      <c r="TRK14" s="1954"/>
      <c r="TRL14" s="1954"/>
      <c r="TRM14" s="1954"/>
      <c r="TRN14" s="1954"/>
      <c r="TRO14" s="1954"/>
      <c r="TRP14" s="1954"/>
      <c r="TRQ14" s="1954"/>
      <c r="TRR14" s="1954"/>
      <c r="TRS14" s="1954"/>
      <c r="TRT14" s="1954"/>
      <c r="TRU14" s="1954"/>
      <c r="TRV14" s="1954"/>
      <c r="TRW14" s="1954"/>
      <c r="TRX14" s="1954"/>
      <c r="TRY14" s="1954"/>
      <c r="TRZ14" s="1954"/>
      <c r="TSA14" s="1954"/>
      <c r="TSB14" s="1954"/>
      <c r="TSC14" s="1954"/>
      <c r="TSD14" s="1954"/>
      <c r="TSE14" s="1954"/>
      <c r="TSF14" s="1954"/>
      <c r="TSG14" s="1954"/>
      <c r="TSH14" s="1954"/>
      <c r="TSI14" s="1954"/>
      <c r="TSJ14" s="1954"/>
      <c r="TSK14" s="1954"/>
      <c r="TSL14" s="1954"/>
      <c r="TSM14" s="1954"/>
      <c r="TSN14" s="1954"/>
      <c r="TSO14" s="1954"/>
      <c r="TSP14" s="1954"/>
      <c r="TSQ14" s="1954"/>
      <c r="TSR14" s="1954"/>
      <c r="TSS14" s="1954"/>
      <c r="TST14" s="1954"/>
      <c r="TSU14" s="1954"/>
      <c r="TSV14" s="1954"/>
      <c r="TSW14" s="1954"/>
      <c r="TSX14" s="1954"/>
      <c r="TSY14" s="1954"/>
      <c r="TSZ14" s="1954"/>
      <c r="TTA14" s="1954"/>
      <c r="TTB14" s="1954"/>
      <c r="TTC14" s="1954"/>
      <c r="TTD14" s="1954"/>
      <c r="TTE14" s="1954"/>
      <c r="TTF14" s="1954"/>
      <c r="TTG14" s="1954"/>
      <c r="TTH14" s="1954"/>
      <c r="TTI14" s="1954"/>
      <c r="TTJ14" s="1954"/>
      <c r="TTK14" s="1954"/>
      <c r="TTL14" s="1954"/>
      <c r="TTM14" s="1954"/>
      <c r="TTN14" s="1954"/>
      <c r="TTO14" s="1954"/>
      <c r="TTP14" s="1954"/>
      <c r="TTQ14" s="1954"/>
      <c r="TTR14" s="1954"/>
      <c r="TTS14" s="1954"/>
      <c r="TTT14" s="1954"/>
      <c r="TTU14" s="1954"/>
      <c r="TTV14" s="1954"/>
      <c r="TTW14" s="1954"/>
      <c r="TTX14" s="1954"/>
      <c r="TTY14" s="1954"/>
      <c r="TTZ14" s="1954"/>
      <c r="TUA14" s="1954"/>
      <c r="TUB14" s="1954"/>
      <c r="TUC14" s="1954"/>
      <c r="TUD14" s="1954"/>
      <c r="TUE14" s="1954"/>
      <c r="TUF14" s="1954"/>
      <c r="TUG14" s="1954"/>
      <c r="TUH14" s="1954"/>
      <c r="TUI14" s="1954"/>
      <c r="TUJ14" s="1954"/>
      <c r="TUK14" s="1954"/>
      <c r="TUL14" s="1954"/>
      <c r="TUM14" s="1954"/>
      <c r="TUN14" s="1954"/>
      <c r="TUO14" s="1954"/>
      <c r="TUP14" s="1954"/>
      <c r="TUQ14" s="1954"/>
      <c r="TUR14" s="1954"/>
      <c r="TUS14" s="1954"/>
      <c r="TUT14" s="1954"/>
      <c r="TUU14" s="1954"/>
      <c r="TUV14" s="1954"/>
      <c r="TUW14" s="1954"/>
      <c r="TUX14" s="1954"/>
      <c r="TUY14" s="1954"/>
      <c r="TUZ14" s="1954"/>
      <c r="TVA14" s="1954"/>
      <c r="TVB14" s="1954"/>
      <c r="TVC14" s="1954"/>
      <c r="TVD14" s="1954"/>
      <c r="TVE14" s="1954"/>
      <c r="TVF14" s="1954"/>
      <c r="TVG14" s="1954"/>
      <c r="TVH14" s="1954"/>
      <c r="TVI14" s="1954"/>
      <c r="TVJ14" s="1954"/>
      <c r="TVK14" s="1954"/>
      <c r="TVL14" s="1954"/>
      <c r="TVM14" s="1954"/>
      <c r="TVN14" s="1954"/>
      <c r="TVO14" s="1954"/>
      <c r="TVP14" s="1954"/>
      <c r="TVQ14" s="1954"/>
      <c r="TVR14" s="1954"/>
      <c r="TVS14" s="1954"/>
      <c r="TVT14" s="1954"/>
      <c r="TVU14" s="1954"/>
      <c r="TVV14" s="1954"/>
      <c r="TVW14" s="1954"/>
      <c r="TVX14" s="1954"/>
      <c r="TVY14" s="1954"/>
      <c r="TVZ14" s="1954"/>
      <c r="TWA14" s="1954"/>
      <c r="TWB14" s="1954"/>
      <c r="TWC14" s="1954"/>
      <c r="TWD14" s="1954"/>
      <c r="TWE14" s="1954"/>
      <c r="TWF14" s="1954"/>
      <c r="TWG14" s="1954"/>
      <c r="TWH14" s="1954"/>
      <c r="TWI14" s="1954"/>
      <c r="TWJ14" s="1954"/>
      <c r="TWK14" s="1954"/>
      <c r="TWL14" s="1954"/>
      <c r="TWM14" s="1954"/>
      <c r="TWN14" s="1954"/>
      <c r="TWO14" s="1954"/>
      <c r="TWP14" s="1954"/>
      <c r="TWQ14" s="1954"/>
      <c r="TWR14" s="1954"/>
      <c r="TWS14" s="1954"/>
      <c r="TWT14" s="1954"/>
      <c r="TWU14" s="1954"/>
      <c r="TWV14" s="1954"/>
      <c r="TWW14" s="1954"/>
      <c r="TWX14" s="1954"/>
      <c r="TWY14" s="1954"/>
      <c r="TWZ14" s="1954"/>
      <c r="TXA14" s="1954"/>
      <c r="TXB14" s="1954"/>
      <c r="TXC14" s="1954"/>
      <c r="TXD14" s="1954"/>
      <c r="TXE14" s="1954"/>
      <c r="TXF14" s="1954"/>
      <c r="TXG14" s="1954"/>
      <c r="TXH14" s="1954"/>
      <c r="TXI14" s="1954"/>
      <c r="TXJ14" s="1954"/>
      <c r="TXK14" s="1954"/>
      <c r="TXL14" s="1954"/>
      <c r="TXM14" s="1954"/>
      <c r="TXN14" s="1954"/>
      <c r="TXO14" s="1954"/>
      <c r="TXP14" s="1954"/>
      <c r="TXQ14" s="1954"/>
      <c r="TXR14" s="1954"/>
      <c r="TXS14" s="1954"/>
      <c r="TXT14" s="1954"/>
      <c r="TXU14" s="1954"/>
      <c r="TXV14" s="1954"/>
      <c r="TXW14" s="1954"/>
      <c r="TXX14" s="1954"/>
      <c r="TXY14" s="1954"/>
      <c r="TXZ14" s="1954"/>
      <c r="TYA14" s="1954"/>
      <c r="TYB14" s="1954"/>
      <c r="TYC14" s="1954"/>
      <c r="TYD14" s="1954"/>
      <c r="TYE14" s="1954"/>
      <c r="TYF14" s="1954"/>
      <c r="TYG14" s="1954"/>
      <c r="TYH14" s="1954"/>
      <c r="TYI14" s="1954"/>
      <c r="TYJ14" s="1954"/>
      <c r="TYK14" s="1954"/>
      <c r="TYL14" s="1954"/>
      <c r="TYM14" s="1954"/>
      <c r="TYN14" s="1954"/>
      <c r="TYO14" s="1954"/>
      <c r="TYP14" s="1954"/>
      <c r="TYQ14" s="1954"/>
      <c r="TYR14" s="1954"/>
      <c r="TYS14" s="1954"/>
      <c r="TYT14" s="1954"/>
      <c r="TYU14" s="1954"/>
      <c r="TYV14" s="1954"/>
      <c r="TYW14" s="1954"/>
      <c r="TYX14" s="1954"/>
      <c r="TYY14" s="1954"/>
      <c r="TYZ14" s="1954"/>
      <c r="TZA14" s="1954"/>
      <c r="TZB14" s="1954"/>
      <c r="TZC14" s="1954"/>
      <c r="TZD14" s="1954"/>
      <c r="TZE14" s="1954"/>
      <c r="TZF14" s="1954"/>
      <c r="TZG14" s="1954"/>
      <c r="TZH14" s="1954"/>
      <c r="TZI14" s="1954"/>
      <c r="TZJ14" s="1954"/>
      <c r="TZK14" s="1954"/>
      <c r="TZL14" s="1954"/>
      <c r="TZM14" s="1954"/>
      <c r="TZN14" s="1954"/>
      <c r="TZO14" s="1954"/>
      <c r="TZP14" s="1954"/>
      <c r="TZQ14" s="1954"/>
      <c r="TZR14" s="1954"/>
      <c r="TZS14" s="1954"/>
      <c r="TZT14" s="1954"/>
      <c r="TZU14" s="1954"/>
      <c r="TZV14" s="1954"/>
      <c r="TZW14" s="1954"/>
      <c r="TZX14" s="1954"/>
      <c r="TZY14" s="1954"/>
      <c r="TZZ14" s="1954"/>
      <c r="UAA14" s="1954"/>
      <c r="UAB14" s="1954"/>
      <c r="UAC14" s="1954"/>
      <c r="UAD14" s="1954"/>
      <c r="UAE14" s="1954"/>
      <c r="UAF14" s="1954"/>
      <c r="UAG14" s="1954"/>
      <c r="UAH14" s="1954"/>
      <c r="UAI14" s="1954"/>
      <c r="UAJ14" s="1954"/>
      <c r="UAK14" s="1954"/>
      <c r="UAL14" s="1954"/>
      <c r="UAM14" s="1954"/>
      <c r="UAN14" s="1954"/>
      <c r="UAO14" s="1954"/>
      <c r="UAP14" s="1954"/>
      <c r="UAQ14" s="1954"/>
      <c r="UAR14" s="1954"/>
      <c r="UAS14" s="1954"/>
      <c r="UAT14" s="1954"/>
      <c r="UAU14" s="1954"/>
      <c r="UAV14" s="1954"/>
      <c r="UAW14" s="1954"/>
      <c r="UAX14" s="1954"/>
      <c r="UAY14" s="1954"/>
      <c r="UAZ14" s="1954"/>
      <c r="UBA14" s="1954"/>
      <c r="UBB14" s="1954"/>
      <c r="UBC14" s="1954"/>
      <c r="UBD14" s="1954"/>
      <c r="UBE14" s="1954"/>
      <c r="UBF14" s="1954"/>
      <c r="UBG14" s="1954"/>
      <c r="UBH14" s="1954"/>
      <c r="UBI14" s="1954"/>
      <c r="UBJ14" s="1954"/>
      <c r="UBK14" s="1954"/>
      <c r="UBL14" s="1954"/>
      <c r="UBM14" s="1954"/>
      <c r="UBN14" s="1954"/>
      <c r="UBO14" s="1954"/>
      <c r="UBP14" s="1954"/>
      <c r="UBQ14" s="1954"/>
      <c r="UBR14" s="1954"/>
      <c r="UBS14" s="1954"/>
      <c r="UBT14" s="1954"/>
      <c r="UBU14" s="1954"/>
      <c r="UBV14" s="1954"/>
      <c r="UBW14" s="1954"/>
      <c r="UBX14" s="1954"/>
      <c r="UBY14" s="1954"/>
      <c r="UBZ14" s="1954"/>
      <c r="UCA14" s="1954"/>
      <c r="UCB14" s="1954"/>
      <c r="UCC14" s="1954"/>
      <c r="UCD14" s="1954"/>
      <c r="UCE14" s="1954"/>
      <c r="UCF14" s="1954"/>
      <c r="UCG14" s="1954"/>
      <c r="UCH14" s="1954"/>
      <c r="UCI14" s="1954"/>
      <c r="UCJ14" s="1954"/>
      <c r="UCK14" s="1954"/>
      <c r="UCL14" s="1954"/>
      <c r="UCM14" s="1954"/>
      <c r="UCN14" s="1954"/>
      <c r="UCO14" s="1954"/>
      <c r="UCP14" s="1954"/>
      <c r="UCQ14" s="1954"/>
      <c r="UCR14" s="1954"/>
      <c r="UCS14" s="1954"/>
      <c r="UCT14" s="1954"/>
      <c r="UCU14" s="1954"/>
      <c r="UCV14" s="1954"/>
      <c r="UCW14" s="1954"/>
      <c r="UCX14" s="1954"/>
      <c r="UCY14" s="1954"/>
      <c r="UCZ14" s="1954"/>
      <c r="UDA14" s="1954"/>
      <c r="UDB14" s="1954"/>
      <c r="UDC14" s="1954"/>
      <c r="UDD14" s="1954"/>
      <c r="UDE14" s="1954"/>
      <c r="UDF14" s="1954"/>
      <c r="UDG14" s="1954"/>
      <c r="UDH14" s="1954"/>
      <c r="UDI14" s="1954"/>
      <c r="UDJ14" s="1954"/>
      <c r="UDK14" s="1954"/>
      <c r="UDL14" s="1954"/>
      <c r="UDM14" s="1954"/>
      <c r="UDN14" s="1954"/>
      <c r="UDO14" s="1954"/>
      <c r="UDP14" s="1954"/>
      <c r="UDQ14" s="1954"/>
      <c r="UDR14" s="1954"/>
      <c r="UDS14" s="1954"/>
      <c r="UDT14" s="1954"/>
      <c r="UDU14" s="1954"/>
      <c r="UDV14" s="1954"/>
      <c r="UDW14" s="1954"/>
      <c r="UDX14" s="1954"/>
      <c r="UDY14" s="1954"/>
      <c r="UDZ14" s="1954"/>
      <c r="UEA14" s="1954"/>
      <c r="UEB14" s="1954"/>
      <c r="UEC14" s="1954"/>
      <c r="UED14" s="1954"/>
      <c r="UEE14" s="1954"/>
      <c r="UEF14" s="1954"/>
      <c r="UEG14" s="1954"/>
      <c r="UEH14" s="1954"/>
      <c r="UEI14" s="1954"/>
      <c r="UEJ14" s="1954"/>
      <c r="UEK14" s="1954"/>
      <c r="UEL14" s="1954"/>
      <c r="UEM14" s="1954"/>
      <c r="UEN14" s="1954"/>
      <c r="UEO14" s="1954"/>
      <c r="UEP14" s="1954"/>
      <c r="UEQ14" s="1954"/>
      <c r="UER14" s="1954"/>
      <c r="UES14" s="1954"/>
      <c r="UET14" s="1954"/>
      <c r="UEU14" s="1954"/>
      <c r="UEV14" s="1954"/>
      <c r="UEW14" s="1954"/>
      <c r="UEX14" s="1954"/>
      <c r="UEY14" s="1954"/>
      <c r="UEZ14" s="1954"/>
      <c r="UFA14" s="1954"/>
      <c r="UFB14" s="1954"/>
      <c r="UFC14" s="1954"/>
      <c r="UFD14" s="1954"/>
      <c r="UFE14" s="1954"/>
      <c r="UFF14" s="1954"/>
      <c r="UFG14" s="1954"/>
      <c r="UFH14" s="1954"/>
      <c r="UFI14" s="1954"/>
      <c r="UFJ14" s="1954"/>
      <c r="UFK14" s="1954"/>
      <c r="UFL14" s="1954"/>
      <c r="UFM14" s="1954"/>
      <c r="UFN14" s="1954"/>
      <c r="UFO14" s="1954"/>
      <c r="UFP14" s="1954"/>
      <c r="UFQ14" s="1954"/>
      <c r="UFR14" s="1954"/>
      <c r="UFS14" s="1954"/>
      <c r="UFT14" s="1954"/>
      <c r="UFU14" s="1954"/>
      <c r="UFV14" s="1954"/>
      <c r="UFW14" s="1954"/>
      <c r="UFX14" s="1954"/>
      <c r="UFY14" s="1954"/>
      <c r="UFZ14" s="1954"/>
      <c r="UGA14" s="1954"/>
      <c r="UGB14" s="1954"/>
      <c r="UGC14" s="1954"/>
      <c r="UGD14" s="1954"/>
      <c r="UGE14" s="1954"/>
      <c r="UGF14" s="1954"/>
      <c r="UGG14" s="1954"/>
      <c r="UGH14" s="1954"/>
      <c r="UGI14" s="1954"/>
      <c r="UGJ14" s="1954"/>
      <c r="UGK14" s="1954"/>
      <c r="UGL14" s="1954"/>
      <c r="UGM14" s="1954"/>
      <c r="UGN14" s="1954"/>
      <c r="UGO14" s="1954"/>
      <c r="UGP14" s="1954"/>
      <c r="UGQ14" s="1954"/>
      <c r="UGR14" s="1954"/>
      <c r="UGS14" s="1954"/>
      <c r="UGT14" s="1954"/>
      <c r="UGU14" s="1954"/>
      <c r="UGV14" s="1954"/>
      <c r="UGW14" s="1954"/>
      <c r="UGX14" s="1954"/>
      <c r="UGY14" s="1954"/>
      <c r="UGZ14" s="1954"/>
      <c r="UHA14" s="1954"/>
      <c r="UHB14" s="1954"/>
      <c r="UHC14" s="1954"/>
      <c r="UHD14" s="1954"/>
      <c r="UHE14" s="1954"/>
      <c r="UHF14" s="1954"/>
      <c r="UHG14" s="1954"/>
      <c r="UHH14" s="1954"/>
      <c r="UHI14" s="1954"/>
      <c r="UHJ14" s="1954"/>
      <c r="UHK14" s="1954"/>
      <c r="UHL14" s="1954"/>
      <c r="UHM14" s="1954"/>
      <c r="UHN14" s="1954"/>
      <c r="UHO14" s="1954"/>
      <c r="UHP14" s="1954"/>
      <c r="UHQ14" s="1954"/>
      <c r="UHR14" s="1954"/>
      <c r="UHS14" s="1954"/>
      <c r="UHT14" s="1954"/>
      <c r="UHU14" s="1954"/>
      <c r="UHV14" s="1954"/>
      <c r="UHW14" s="1954"/>
      <c r="UHX14" s="1954"/>
      <c r="UHY14" s="1954"/>
      <c r="UHZ14" s="1954"/>
      <c r="UIA14" s="1954"/>
      <c r="UIB14" s="1954"/>
      <c r="UIC14" s="1954"/>
      <c r="UID14" s="1954"/>
      <c r="UIE14" s="1954"/>
      <c r="UIF14" s="1954"/>
      <c r="UIG14" s="1954"/>
      <c r="UIH14" s="1954"/>
      <c r="UII14" s="1954"/>
      <c r="UIJ14" s="1954"/>
      <c r="UIK14" s="1954"/>
      <c r="UIL14" s="1954"/>
      <c r="UIM14" s="1954"/>
      <c r="UIN14" s="1954"/>
      <c r="UIO14" s="1954"/>
      <c r="UIP14" s="1954"/>
      <c r="UIQ14" s="1954"/>
      <c r="UIR14" s="1954"/>
      <c r="UIS14" s="1954"/>
      <c r="UIT14" s="1954"/>
      <c r="UIU14" s="1954"/>
      <c r="UIV14" s="1954"/>
      <c r="UIW14" s="1954"/>
      <c r="UIX14" s="1954"/>
      <c r="UIY14" s="1954"/>
      <c r="UIZ14" s="1954"/>
      <c r="UJA14" s="1954"/>
      <c r="UJB14" s="1954"/>
      <c r="UJC14" s="1954"/>
      <c r="UJD14" s="1954"/>
      <c r="UJE14" s="1954"/>
      <c r="UJF14" s="1954"/>
      <c r="UJG14" s="1954"/>
      <c r="UJH14" s="1954"/>
      <c r="UJI14" s="1954"/>
      <c r="UJJ14" s="1954"/>
      <c r="UJK14" s="1954"/>
      <c r="UJL14" s="1954"/>
      <c r="UJM14" s="1954"/>
      <c r="UJN14" s="1954"/>
      <c r="UJO14" s="1954"/>
      <c r="UJP14" s="1954"/>
      <c r="UJQ14" s="1954"/>
      <c r="UJR14" s="1954"/>
      <c r="UJS14" s="1954"/>
      <c r="UJT14" s="1954"/>
      <c r="UJU14" s="1954"/>
      <c r="UJV14" s="1954"/>
      <c r="UJW14" s="1954"/>
      <c r="UJX14" s="1954"/>
      <c r="UJY14" s="1954"/>
      <c r="UJZ14" s="1954"/>
      <c r="UKA14" s="1954"/>
      <c r="UKB14" s="1954"/>
      <c r="UKC14" s="1954"/>
      <c r="UKD14" s="1954"/>
      <c r="UKE14" s="1954"/>
      <c r="UKF14" s="1954"/>
      <c r="UKG14" s="1954"/>
      <c r="UKH14" s="1954"/>
      <c r="UKI14" s="1954"/>
      <c r="UKJ14" s="1954"/>
      <c r="UKK14" s="1954"/>
      <c r="UKL14" s="1954"/>
      <c r="UKM14" s="1954"/>
      <c r="UKN14" s="1954"/>
      <c r="UKO14" s="1954"/>
      <c r="UKP14" s="1954"/>
      <c r="UKQ14" s="1954"/>
      <c r="UKR14" s="1954"/>
      <c r="UKS14" s="1954"/>
      <c r="UKT14" s="1954"/>
      <c r="UKU14" s="1954"/>
      <c r="UKV14" s="1954"/>
      <c r="UKW14" s="1954"/>
      <c r="UKX14" s="1954"/>
      <c r="UKY14" s="1954"/>
      <c r="UKZ14" s="1954"/>
      <c r="ULA14" s="1954"/>
      <c r="ULB14" s="1954"/>
      <c r="ULC14" s="1954"/>
      <c r="ULD14" s="1954"/>
      <c r="ULE14" s="1954"/>
      <c r="ULF14" s="1954"/>
      <c r="ULG14" s="1954"/>
      <c r="ULH14" s="1954"/>
      <c r="ULI14" s="1954"/>
      <c r="ULJ14" s="1954"/>
      <c r="ULK14" s="1954"/>
      <c r="ULL14" s="1954"/>
      <c r="ULM14" s="1954"/>
      <c r="ULN14" s="1954"/>
      <c r="ULO14" s="1954"/>
      <c r="ULP14" s="1954"/>
      <c r="ULQ14" s="1954"/>
      <c r="ULR14" s="1954"/>
      <c r="ULS14" s="1954"/>
      <c r="ULT14" s="1954"/>
      <c r="ULU14" s="1954"/>
      <c r="ULV14" s="1954"/>
      <c r="ULW14" s="1954"/>
      <c r="ULX14" s="1954"/>
      <c r="ULY14" s="1954"/>
      <c r="ULZ14" s="1954"/>
      <c r="UMA14" s="1954"/>
      <c r="UMB14" s="1954"/>
      <c r="UMC14" s="1954"/>
      <c r="UMD14" s="1954"/>
      <c r="UME14" s="1954"/>
      <c r="UMF14" s="1954"/>
      <c r="UMG14" s="1954"/>
      <c r="UMH14" s="1954"/>
      <c r="UMI14" s="1954"/>
      <c r="UMJ14" s="1954"/>
      <c r="UMK14" s="1954"/>
      <c r="UML14" s="1954"/>
      <c r="UMM14" s="1954"/>
      <c r="UMN14" s="1954"/>
      <c r="UMO14" s="1954"/>
      <c r="UMP14" s="1954"/>
      <c r="UMQ14" s="1954"/>
      <c r="UMR14" s="1954"/>
      <c r="UMS14" s="1954"/>
      <c r="UMT14" s="1954"/>
      <c r="UMU14" s="1954"/>
      <c r="UMV14" s="1954"/>
      <c r="UMW14" s="1954"/>
      <c r="UMX14" s="1954"/>
      <c r="UMY14" s="1954"/>
      <c r="UMZ14" s="1954"/>
      <c r="UNA14" s="1954"/>
      <c r="UNB14" s="1954"/>
      <c r="UNC14" s="1954"/>
      <c r="UND14" s="1954"/>
      <c r="UNE14" s="1954"/>
      <c r="UNF14" s="1954"/>
      <c r="UNG14" s="1954"/>
      <c r="UNH14" s="1954"/>
      <c r="UNI14" s="1954"/>
      <c r="UNJ14" s="1954"/>
      <c r="UNK14" s="1954"/>
      <c r="UNL14" s="1954"/>
      <c r="UNM14" s="1954"/>
      <c r="UNN14" s="1954"/>
      <c r="UNO14" s="1954"/>
      <c r="UNP14" s="1954"/>
      <c r="UNQ14" s="1954"/>
      <c r="UNR14" s="1954"/>
      <c r="UNS14" s="1954"/>
      <c r="UNT14" s="1954"/>
      <c r="UNU14" s="1954"/>
      <c r="UNV14" s="1954"/>
      <c r="UNW14" s="1954"/>
      <c r="UNX14" s="1954"/>
      <c r="UNY14" s="1954"/>
      <c r="UNZ14" s="1954"/>
      <c r="UOA14" s="1954"/>
      <c r="UOB14" s="1954"/>
      <c r="UOC14" s="1954"/>
      <c r="UOD14" s="1954"/>
      <c r="UOE14" s="1954"/>
      <c r="UOF14" s="1954"/>
      <c r="UOG14" s="1954"/>
      <c r="UOH14" s="1954"/>
      <c r="UOI14" s="1954"/>
      <c r="UOJ14" s="1954"/>
      <c r="UOK14" s="1954"/>
      <c r="UOL14" s="1954"/>
      <c r="UOM14" s="1954"/>
      <c r="UON14" s="1954"/>
      <c r="UOO14" s="1954"/>
      <c r="UOP14" s="1954"/>
      <c r="UOQ14" s="1954"/>
      <c r="UOR14" s="1954"/>
      <c r="UOS14" s="1954"/>
      <c r="UOT14" s="1954"/>
      <c r="UOU14" s="1954"/>
      <c r="UOV14" s="1954"/>
      <c r="UOW14" s="1954"/>
      <c r="UOX14" s="1954"/>
      <c r="UOY14" s="1954"/>
      <c r="UOZ14" s="1954"/>
      <c r="UPA14" s="1954"/>
      <c r="UPB14" s="1954"/>
      <c r="UPC14" s="1954"/>
      <c r="UPD14" s="1954"/>
      <c r="UPE14" s="1954"/>
      <c r="UPF14" s="1954"/>
      <c r="UPG14" s="1954"/>
      <c r="UPH14" s="1954"/>
      <c r="UPI14" s="1954"/>
      <c r="UPJ14" s="1954"/>
      <c r="UPK14" s="1954"/>
      <c r="UPL14" s="1954"/>
      <c r="UPM14" s="1954"/>
      <c r="UPN14" s="1954"/>
      <c r="UPO14" s="1954"/>
      <c r="UPP14" s="1954"/>
      <c r="UPQ14" s="1954"/>
      <c r="UPR14" s="1954"/>
      <c r="UPS14" s="1954"/>
      <c r="UPT14" s="1954"/>
      <c r="UPU14" s="1954"/>
      <c r="UPV14" s="1954"/>
      <c r="UPW14" s="1954"/>
      <c r="UPX14" s="1954"/>
      <c r="UPY14" s="1954"/>
      <c r="UPZ14" s="1954"/>
      <c r="UQA14" s="1954"/>
      <c r="UQB14" s="1954"/>
      <c r="UQC14" s="1954"/>
      <c r="UQD14" s="1954"/>
      <c r="UQE14" s="1954"/>
      <c r="UQF14" s="1954"/>
      <c r="UQG14" s="1954"/>
      <c r="UQH14" s="1954"/>
      <c r="UQI14" s="1954"/>
      <c r="UQJ14" s="1954"/>
      <c r="UQK14" s="1954"/>
      <c r="UQL14" s="1954"/>
      <c r="UQM14" s="1954"/>
      <c r="UQN14" s="1954"/>
      <c r="UQO14" s="1954"/>
      <c r="UQP14" s="1954"/>
      <c r="UQQ14" s="1954"/>
      <c r="UQR14" s="1954"/>
      <c r="UQS14" s="1954"/>
      <c r="UQT14" s="1954"/>
      <c r="UQU14" s="1954"/>
      <c r="UQV14" s="1954"/>
      <c r="UQW14" s="1954"/>
      <c r="UQX14" s="1954"/>
      <c r="UQY14" s="1954"/>
      <c r="UQZ14" s="1954"/>
      <c r="URA14" s="1954"/>
      <c r="URB14" s="1954"/>
      <c r="URC14" s="1954"/>
      <c r="URD14" s="1954"/>
      <c r="URE14" s="1954"/>
      <c r="URF14" s="1954"/>
      <c r="URG14" s="1954"/>
      <c r="URH14" s="1954"/>
      <c r="URI14" s="1954"/>
      <c r="URJ14" s="1954"/>
      <c r="URK14" s="1954"/>
      <c r="URL14" s="1954"/>
      <c r="URM14" s="1954"/>
      <c r="URN14" s="1954"/>
      <c r="URO14" s="1954"/>
      <c r="URP14" s="1954"/>
      <c r="URQ14" s="1954"/>
      <c r="URR14" s="1954"/>
      <c r="URS14" s="1954"/>
      <c r="URT14" s="1954"/>
      <c r="URU14" s="1954"/>
      <c r="URV14" s="1954"/>
      <c r="URW14" s="1954"/>
      <c r="URX14" s="1954"/>
      <c r="URY14" s="1954"/>
      <c r="URZ14" s="1954"/>
      <c r="USA14" s="1954"/>
      <c r="USB14" s="1954"/>
      <c r="USC14" s="1954"/>
      <c r="USD14" s="1954"/>
      <c r="USE14" s="1954"/>
      <c r="USF14" s="1954"/>
      <c r="USG14" s="1954"/>
      <c r="USH14" s="1954"/>
      <c r="USI14" s="1954"/>
      <c r="USJ14" s="1954"/>
      <c r="USK14" s="1954"/>
      <c r="USL14" s="1954"/>
      <c r="USM14" s="1954"/>
      <c r="USN14" s="1954"/>
      <c r="USO14" s="1954"/>
      <c r="USP14" s="1954"/>
      <c r="USQ14" s="1954"/>
      <c r="USR14" s="1954"/>
      <c r="USS14" s="1954"/>
      <c r="UST14" s="1954"/>
      <c r="USU14" s="1954"/>
      <c r="USV14" s="1954"/>
      <c r="USW14" s="1954"/>
      <c r="USX14" s="1954"/>
      <c r="USY14" s="1954"/>
      <c r="USZ14" s="1954"/>
      <c r="UTA14" s="1954"/>
      <c r="UTB14" s="1954"/>
      <c r="UTC14" s="1954"/>
      <c r="UTD14" s="1954"/>
      <c r="UTE14" s="1954"/>
      <c r="UTF14" s="1954"/>
      <c r="UTG14" s="1954"/>
      <c r="UTH14" s="1954"/>
      <c r="UTI14" s="1954"/>
      <c r="UTJ14" s="1954"/>
      <c r="UTK14" s="1954"/>
      <c r="UTL14" s="1954"/>
      <c r="UTM14" s="1954"/>
      <c r="UTN14" s="1954"/>
      <c r="UTO14" s="1954"/>
      <c r="UTP14" s="1954"/>
      <c r="UTQ14" s="1954"/>
      <c r="UTR14" s="1954"/>
      <c r="UTS14" s="1954"/>
      <c r="UTT14" s="1954"/>
      <c r="UTU14" s="1954"/>
      <c r="UTV14" s="1954"/>
      <c r="UTW14" s="1954"/>
      <c r="UTX14" s="1954"/>
      <c r="UTY14" s="1954"/>
      <c r="UTZ14" s="1954"/>
      <c r="UUA14" s="1954"/>
      <c r="UUB14" s="1954"/>
      <c r="UUC14" s="1954"/>
      <c r="UUD14" s="1954"/>
      <c r="UUE14" s="1954"/>
      <c r="UUF14" s="1954"/>
      <c r="UUG14" s="1954"/>
      <c r="UUH14" s="1954"/>
      <c r="UUI14" s="1954"/>
      <c r="UUJ14" s="1954"/>
      <c r="UUK14" s="1954"/>
      <c r="UUL14" s="1954"/>
      <c r="UUM14" s="1954"/>
      <c r="UUN14" s="1954"/>
      <c r="UUO14" s="1954"/>
      <c r="UUP14" s="1954"/>
      <c r="UUQ14" s="1954"/>
      <c r="UUR14" s="1954"/>
      <c r="UUS14" s="1954"/>
      <c r="UUT14" s="1954"/>
      <c r="UUU14" s="1954"/>
      <c r="UUV14" s="1954"/>
      <c r="UUW14" s="1954"/>
      <c r="UUX14" s="1954"/>
      <c r="UUY14" s="1954"/>
      <c r="UUZ14" s="1954"/>
      <c r="UVA14" s="1954"/>
      <c r="UVB14" s="1954"/>
      <c r="UVC14" s="1954"/>
      <c r="UVD14" s="1954"/>
      <c r="UVE14" s="1954"/>
      <c r="UVF14" s="1954"/>
      <c r="UVG14" s="1954"/>
      <c r="UVH14" s="1954"/>
      <c r="UVI14" s="1954"/>
      <c r="UVJ14" s="1954"/>
      <c r="UVK14" s="1954"/>
      <c r="UVL14" s="1954"/>
      <c r="UVM14" s="1954"/>
      <c r="UVN14" s="1954"/>
      <c r="UVO14" s="1954"/>
      <c r="UVP14" s="1954"/>
      <c r="UVQ14" s="1954"/>
      <c r="UVR14" s="1954"/>
      <c r="UVS14" s="1954"/>
      <c r="UVT14" s="1954"/>
      <c r="UVU14" s="1954"/>
      <c r="UVV14" s="1954"/>
      <c r="UVW14" s="1954"/>
      <c r="UVX14" s="1954"/>
      <c r="UVY14" s="1954"/>
      <c r="UVZ14" s="1954"/>
      <c r="UWA14" s="1954"/>
      <c r="UWB14" s="1954"/>
      <c r="UWC14" s="1954"/>
      <c r="UWD14" s="1954"/>
      <c r="UWE14" s="1954"/>
      <c r="UWF14" s="1954"/>
      <c r="UWG14" s="1954"/>
      <c r="UWH14" s="1954"/>
      <c r="UWI14" s="1954"/>
      <c r="UWJ14" s="1954"/>
      <c r="UWK14" s="1954"/>
      <c r="UWL14" s="1954"/>
      <c r="UWM14" s="1954"/>
      <c r="UWN14" s="1954"/>
      <c r="UWO14" s="1954"/>
      <c r="UWP14" s="1954"/>
      <c r="UWQ14" s="1954"/>
      <c r="UWR14" s="1954"/>
      <c r="UWS14" s="1954"/>
      <c r="UWT14" s="1954"/>
      <c r="UWU14" s="1954"/>
      <c r="UWV14" s="1954"/>
      <c r="UWW14" s="1954"/>
      <c r="UWX14" s="1954"/>
      <c r="UWY14" s="1954"/>
      <c r="UWZ14" s="1954"/>
      <c r="UXA14" s="1954"/>
      <c r="UXB14" s="1954"/>
      <c r="UXC14" s="1954"/>
      <c r="UXD14" s="1954"/>
      <c r="UXE14" s="1954"/>
      <c r="UXF14" s="1954"/>
      <c r="UXG14" s="1954"/>
      <c r="UXH14" s="1954"/>
      <c r="UXI14" s="1954"/>
      <c r="UXJ14" s="1954"/>
      <c r="UXK14" s="1954"/>
      <c r="UXL14" s="1954"/>
      <c r="UXM14" s="1954"/>
      <c r="UXN14" s="1954"/>
      <c r="UXO14" s="1954"/>
      <c r="UXP14" s="1954"/>
      <c r="UXQ14" s="1954"/>
      <c r="UXR14" s="1954"/>
      <c r="UXS14" s="1954"/>
      <c r="UXT14" s="1954"/>
      <c r="UXU14" s="1954"/>
      <c r="UXV14" s="1954"/>
      <c r="UXW14" s="1954"/>
      <c r="UXX14" s="1954"/>
      <c r="UXY14" s="1954"/>
      <c r="UXZ14" s="1954"/>
      <c r="UYA14" s="1954"/>
      <c r="UYB14" s="1954"/>
      <c r="UYC14" s="1954"/>
      <c r="UYD14" s="1954"/>
      <c r="UYE14" s="1954"/>
      <c r="UYF14" s="1954"/>
      <c r="UYG14" s="1954"/>
      <c r="UYH14" s="1954"/>
      <c r="UYI14" s="1954"/>
      <c r="UYJ14" s="1954"/>
      <c r="UYK14" s="1954"/>
      <c r="UYL14" s="1954"/>
      <c r="UYM14" s="1954"/>
      <c r="UYN14" s="1954"/>
      <c r="UYO14" s="1954"/>
      <c r="UYP14" s="1954"/>
      <c r="UYQ14" s="1954"/>
      <c r="UYR14" s="1954"/>
      <c r="UYS14" s="1954"/>
      <c r="UYT14" s="1954"/>
      <c r="UYU14" s="1954"/>
      <c r="UYV14" s="1954"/>
      <c r="UYW14" s="1954"/>
      <c r="UYX14" s="1954"/>
      <c r="UYY14" s="1954"/>
      <c r="UYZ14" s="1954"/>
      <c r="UZA14" s="1954"/>
      <c r="UZB14" s="1954"/>
      <c r="UZC14" s="1954"/>
      <c r="UZD14" s="1954"/>
      <c r="UZE14" s="1954"/>
      <c r="UZF14" s="1954"/>
      <c r="UZG14" s="1954"/>
      <c r="UZH14" s="1954"/>
      <c r="UZI14" s="1954"/>
      <c r="UZJ14" s="1954"/>
      <c r="UZK14" s="1954"/>
      <c r="UZL14" s="1954"/>
      <c r="UZM14" s="1954"/>
      <c r="UZN14" s="1954"/>
      <c r="UZO14" s="1954"/>
      <c r="UZP14" s="1954"/>
      <c r="UZQ14" s="1954"/>
      <c r="UZR14" s="1954"/>
      <c r="UZS14" s="1954"/>
      <c r="UZT14" s="1954"/>
      <c r="UZU14" s="1954"/>
      <c r="UZV14" s="1954"/>
      <c r="UZW14" s="1954"/>
      <c r="UZX14" s="1954"/>
      <c r="UZY14" s="1954"/>
      <c r="UZZ14" s="1954"/>
      <c r="VAA14" s="1954"/>
      <c r="VAB14" s="1954"/>
      <c r="VAC14" s="1954"/>
      <c r="VAD14" s="1954"/>
      <c r="VAE14" s="1954"/>
      <c r="VAF14" s="1954"/>
      <c r="VAG14" s="1954"/>
      <c r="VAH14" s="1954"/>
      <c r="VAI14" s="1954"/>
      <c r="VAJ14" s="1954"/>
      <c r="VAK14" s="1954"/>
      <c r="VAL14" s="1954"/>
      <c r="VAM14" s="1954"/>
      <c r="VAN14" s="1954"/>
      <c r="VAO14" s="1954"/>
      <c r="VAP14" s="1954"/>
      <c r="VAQ14" s="1954"/>
      <c r="VAR14" s="1954"/>
      <c r="VAS14" s="1954"/>
      <c r="VAT14" s="1954"/>
      <c r="VAU14" s="1954"/>
      <c r="VAV14" s="1954"/>
      <c r="VAW14" s="1954"/>
      <c r="VAX14" s="1954"/>
      <c r="VAY14" s="1954"/>
      <c r="VAZ14" s="1954"/>
      <c r="VBA14" s="1954"/>
      <c r="VBB14" s="1954"/>
      <c r="VBC14" s="1954"/>
      <c r="VBD14" s="1954"/>
      <c r="VBE14" s="1954"/>
      <c r="VBF14" s="1954"/>
      <c r="VBG14" s="1954"/>
      <c r="VBH14" s="1954"/>
      <c r="VBI14" s="1954"/>
      <c r="VBJ14" s="1954"/>
      <c r="VBK14" s="1954"/>
      <c r="VBL14" s="1954"/>
      <c r="VBM14" s="1954"/>
      <c r="VBN14" s="1954"/>
      <c r="VBO14" s="1954"/>
      <c r="VBP14" s="1954"/>
      <c r="VBQ14" s="1954"/>
      <c r="VBR14" s="1954"/>
      <c r="VBS14" s="1954"/>
      <c r="VBT14" s="1954"/>
      <c r="VBU14" s="1954"/>
      <c r="VBV14" s="1954"/>
      <c r="VBW14" s="1954"/>
      <c r="VBX14" s="1954"/>
      <c r="VBY14" s="1954"/>
      <c r="VBZ14" s="1954"/>
      <c r="VCA14" s="1954"/>
      <c r="VCB14" s="1954"/>
      <c r="VCC14" s="1954"/>
      <c r="VCD14" s="1954"/>
      <c r="VCE14" s="1954"/>
      <c r="VCF14" s="1954"/>
      <c r="VCG14" s="1954"/>
      <c r="VCH14" s="1954"/>
      <c r="VCI14" s="1954"/>
      <c r="VCJ14" s="1954"/>
      <c r="VCK14" s="1954"/>
      <c r="VCL14" s="1954"/>
      <c r="VCM14" s="1954"/>
      <c r="VCN14" s="1954"/>
      <c r="VCO14" s="1954"/>
      <c r="VCP14" s="1954"/>
      <c r="VCQ14" s="1954"/>
      <c r="VCR14" s="1954"/>
      <c r="VCS14" s="1954"/>
      <c r="VCT14" s="1954"/>
      <c r="VCU14" s="1954"/>
      <c r="VCV14" s="1954"/>
      <c r="VCW14" s="1954"/>
      <c r="VCX14" s="1954"/>
      <c r="VCY14" s="1954"/>
      <c r="VCZ14" s="1954"/>
      <c r="VDA14" s="1954"/>
      <c r="VDB14" s="1954"/>
      <c r="VDC14" s="1954"/>
      <c r="VDD14" s="1954"/>
      <c r="VDE14" s="1954"/>
      <c r="VDF14" s="1954"/>
      <c r="VDG14" s="1954"/>
      <c r="VDH14" s="1954"/>
      <c r="VDI14" s="1954"/>
      <c r="VDJ14" s="1954"/>
      <c r="VDK14" s="1954"/>
      <c r="VDL14" s="1954"/>
      <c r="VDM14" s="1954"/>
      <c r="VDN14" s="1954"/>
      <c r="VDO14" s="1954"/>
      <c r="VDP14" s="1954"/>
      <c r="VDQ14" s="1954"/>
      <c r="VDR14" s="1954"/>
      <c r="VDS14" s="1954"/>
      <c r="VDT14" s="1954"/>
      <c r="VDU14" s="1954"/>
      <c r="VDV14" s="1954"/>
      <c r="VDW14" s="1954"/>
      <c r="VDX14" s="1954"/>
      <c r="VDY14" s="1954"/>
      <c r="VDZ14" s="1954"/>
      <c r="VEA14" s="1954"/>
      <c r="VEB14" s="1954"/>
      <c r="VEC14" s="1954"/>
      <c r="VED14" s="1954"/>
      <c r="VEE14" s="1954"/>
      <c r="VEF14" s="1954"/>
      <c r="VEG14" s="1954"/>
      <c r="VEH14" s="1954"/>
      <c r="VEI14" s="1954"/>
      <c r="VEJ14" s="1954"/>
      <c r="VEK14" s="1954"/>
      <c r="VEL14" s="1954"/>
      <c r="VEM14" s="1954"/>
      <c r="VEN14" s="1954"/>
      <c r="VEO14" s="1954"/>
      <c r="VEP14" s="1954"/>
      <c r="VEQ14" s="1954"/>
      <c r="VER14" s="1954"/>
      <c r="VES14" s="1954"/>
      <c r="VET14" s="1954"/>
      <c r="VEU14" s="1954"/>
      <c r="VEV14" s="1954"/>
      <c r="VEW14" s="1954"/>
      <c r="VEX14" s="1954"/>
      <c r="VEY14" s="1954"/>
      <c r="VEZ14" s="1954"/>
      <c r="VFA14" s="1954"/>
      <c r="VFB14" s="1954"/>
      <c r="VFC14" s="1954"/>
      <c r="VFD14" s="1954"/>
      <c r="VFE14" s="1954"/>
      <c r="VFF14" s="1954"/>
      <c r="VFG14" s="1954"/>
      <c r="VFH14" s="1954"/>
      <c r="VFI14" s="1954"/>
      <c r="VFJ14" s="1954"/>
      <c r="VFK14" s="1954"/>
      <c r="VFL14" s="1954"/>
      <c r="VFM14" s="1954"/>
      <c r="VFN14" s="1954"/>
      <c r="VFO14" s="1954"/>
      <c r="VFP14" s="1954"/>
      <c r="VFQ14" s="1954"/>
      <c r="VFR14" s="1954"/>
      <c r="VFS14" s="1954"/>
      <c r="VFT14" s="1954"/>
      <c r="VFU14" s="1954"/>
      <c r="VFV14" s="1954"/>
      <c r="VFW14" s="1954"/>
      <c r="VFX14" s="1954"/>
      <c r="VFY14" s="1954"/>
      <c r="VFZ14" s="1954"/>
      <c r="VGA14" s="1954"/>
      <c r="VGB14" s="1954"/>
      <c r="VGC14" s="1954"/>
      <c r="VGD14" s="1954"/>
      <c r="VGE14" s="1954"/>
      <c r="VGF14" s="1954"/>
      <c r="VGG14" s="1954"/>
      <c r="VGH14" s="1954"/>
      <c r="VGI14" s="1954"/>
      <c r="VGJ14" s="1954"/>
      <c r="VGK14" s="1954"/>
      <c r="VGL14" s="1954"/>
      <c r="VGM14" s="1954"/>
      <c r="VGN14" s="1954"/>
      <c r="VGO14" s="1954"/>
      <c r="VGP14" s="1954"/>
      <c r="VGQ14" s="1954"/>
      <c r="VGR14" s="1954"/>
      <c r="VGS14" s="1954"/>
      <c r="VGT14" s="1954"/>
      <c r="VGU14" s="1954"/>
      <c r="VGV14" s="1954"/>
      <c r="VGW14" s="1954"/>
      <c r="VGX14" s="1954"/>
      <c r="VGY14" s="1954"/>
      <c r="VGZ14" s="1954"/>
      <c r="VHA14" s="1954"/>
      <c r="VHB14" s="1954"/>
      <c r="VHC14" s="1954"/>
      <c r="VHD14" s="1954"/>
      <c r="VHE14" s="1954"/>
      <c r="VHF14" s="1954"/>
      <c r="VHG14" s="1954"/>
      <c r="VHH14" s="1954"/>
      <c r="VHI14" s="1954"/>
      <c r="VHJ14" s="1954"/>
      <c r="VHK14" s="1954"/>
      <c r="VHL14" s="1954"/>
      <c r="VHM14" s="1954"/>
      <c r="VHN14" s="1954"/>
      <c r="VHO14" s="1954"/>
      <c r="VHP14" s="1954"/>
      <c r="VHQ14" s="1954"/>
      <c r="VHR14" s="1954"/>
      <c r="VHS14" s="1954"/>
      <c r="VHT14" s="1954"/>
      <c r="VHU14" s="1954"/>
      <c r="VHV14" s="1954"/>
      <c r="VHW14" s="1954"/>
      <c r="VHX14" s="1954"/>
      <c r="VHY14" s="1954"/>
      <c r="VHZ14" s="1954"/>
      <c r="VIA14" s="1954"/>
      <c r="VIB14" s="1954"/>
      <c r="VIC14" s="1954"/>
      <c r="VID14" s="1954"/>
      <c r="VIE14" s="1954"/>
      <c r="VIF14" s="1954"/>
      <c r="VIG14" s="1954"/>
      <c r="VIH14" s="1954"/>
      <c r="VII14" s="1954"/>
      <c r="VIJ14" s="1954"/>
      <c r="VIK14" s="1954"/>
      <c r="VIL14" s="1954"/>
      <c r="VIM14" s="1954"/>
      <c r="VIN14" s="1954"/>
      <c r="VIO14" s="1954"/>
      <c r="VIP14" s="1954"/>
      <c r="VIQ14" s="1954"/>
      <c r="VIR14" s="1954"/>
      <c r="VIS14" s="1954"/>
      <c r="VIT14" s="1954"/>
      <c r="VIU14" s="1954"/>
      <c r="VIV14" s="1954"/>
      <c r="VIW14" s="1954"/>
      <c r="VIX14" s="1954"/>
      <c r="VIY14" s="1954"/>
      <c r="VIZ14" s="1954"/>
      <c r="VJA14" s="1954"/>
      <c r="VJB14" s="1954"/>
      <c r="VJC14" s="1954"/>
      <c r="VJD14" s="1954"/>
      <c r="VJE14" s="1954"/>
      <c r="VJF14" s="1954"/>
      <c r="VJG14" s="1954"/>
      <c r="VJH14" s="1954"/>
      <c r="VJI14" s="1954"/>
      <c r="VJJ14" s="1954"/>
      <c r="VJK14" s="1954"/>
      <c r="VJL14" s="1954"/>
      <c r="VJM14" s="1954"/>
      <c r="VJN14" s="1954"/>
      <c r="VJO14" s="1954"/>
      <c r="VJP14" s="1954"/>
      <c r="VJQ14" s="1954"/>
      <c r="VJR14" s="1954"/>
      <c r="VJS14" s="1954"/>
      <c r="VJT14" s="1954"/>
      <c r="VJU14" s="1954"/>
      <c r="VJV14" s="1954"/>
      <c r="VJW14" s="1954"/>
      <c r="VJX14" s="1954"/>
      <c r="VJY14" s="1954"/>
      <c r="VJZ14" s="1954"/>
      <c r="VKA14" s="1954"/>
      <c r="VKB14" s="1954"/>
      <c r="VKC14" s="1954"/>
      <c r="VKD14" s="1954"/>
      <c r="VKE14" s="1954"/>
      <c r="VKF14" s="1954"/>
      <c r="VKG14" s="1954"/>
      <c r="VKH14" s="1954"/>
      <c r="VKI14" s="1954"/>
      <c r="VKJ14" s="1954"/>
      <c r="VKK14" s="1954"/>
      <c r="VKL14" s="1954"/>
      <c r="VKM14" s="1954"/>
      <c r="VKN14" s="1954"/>
      <c r="VKO14" s="1954"/>
      <c r="VKP14" s="1954"/>
      <c r="VKQ14" s="1954"/>
      <c r="VKR14" s="1954"/>
      <c r="VKS14" s="1954"/>
      <c r="VKT14" s="1954"/>
      <c r="VKU14" s="1954"/>
      <c r="VKV14" s="1954"/>
      <c r="VKW14" s="1954"/>
      <c r="VKX14" s="1954"/>
      <c r="VKY14" s="1954"/>
      <c r="VKZ14" s="1954"/>
      <c r="VLA14" s="1954"/>
      <c r="VLB14" s="1954"/>
      <c r="VLC14" s="1954"/>
      <c r="VLD14" s="1954"/>
      <c r="VLE14" s="1954"/>
      <c r="VLF14" s="1954"/>
      <c r="VLG14" s="1954"/>
      <c r="VLH14" s="1954"/>
      <c r="VLI14" s="1954"/>
      <c r="VLJ14" s="1954"/>
      <c r="VLK14" s="1954"/>
      <c r="VLL14" s="1954"/>
      <c r="VLM14" s="1954"/>
      <c r="VLN14" s="1954"/>
      <c r="VLO14" s="1954"/>
      <c r="VLP14" s="1954"/>
      <c r="VLQ14" s="1954"/>
      <c r="VLR14" s="1954"/>
      <c r="VLS14" s="1954"/>
      <c r="VLT14" s="1954"/>
      <c r="VLU14" s="1954"/>
      <c r="VLV14" s="1954"/>
      <c r="VLW14" s="1954"/>
      <c r="VLX14" s="1954"/>
      <c r="VLY14" s="1954"/>
      <c r="VLZ14" s="1954"/>
      <c r="VMA14" s="1954"/>
      <c r="VMB14" s="1954"/>
      <c r="VMC14" s="1954"/>
      <c r="VMD14" s="1954"/>
      <c r="VME14" s="1954"/>
      <c r="VMF14" s="1954"/>
      <c r="VMG14" s="1954"/>
      <c r="VMH14" s="1954"/>
      <c r="VMI14" s="1954"/>
      <c r="VMJ14" s="1954"/>
      <c r="VMK14" s="1954"/>
      <c r="VML14" s="1954"/>
      <c r="VMM14" s="1954"/>
      <c r="VMN14" s="1954"/>
      <c r="VMO14" s="1954"/>
      <c r="VMP14" s="1954"/>
      <c r="VMQ14" s="1954"/>
      <c r="VMR14" s="1954"/>
      <c r="VMS14" s="1954"/>
      <c r="VMT14" s="1954"/>
      <c r="VMU14" s="1954"/>
      <c r="VMV14" s="1954"/>
      <c r="VMW14" s="1954"/>
      <c r="VMX14" s="1954"/>
      <c r="VMY14" s="1954"/>
      <c r="VMZ14" s="1954"/>
      <c r="VNA14" s="1954"/>
      <c r="VNB14" s="1954"/>
      <c r="VNC14" s="1954"/>
      <c r="VND14" s="1954"/>
      <c r="VNE14" s="1954"/>
      <c r="VNF14" s="1954"/>
      <c r="VNG14" s="1954"/>
      <c r="VNH14" s="1954"/>
      <c r="VNI14" s="1954"/>
      <c r="VNJ14" s="1954"/>
      <c r="VNK14" s="1954"/>
      <c r="VNL14" s="1954"/>
      <c r="VNM14" s="1954"/>
      <c r="VNN14" s="1954"/>
      <c r="VNO14" s="1954"/>
      <c r="VNP14" s="1954"/>
      <c r="VNQ14" s="1954"/>
      <c r="VNR14" s="1954"/>
      <c r="VNS14" s="1954"/>
      <c r="VNT14" s="1954"/>
      <c r="VNU14" s="1954"/>
      <c r="VNV14" s="1954"/>
      <c r="VNW14" s="1954"/>
      <c r="VNX14" s="1954"/>
      <c r="VNY14" s="1954"/>
      <c r="VNZ14" s="1954"/>
      <c r="VOA14" s="1954"/>
      <c r="VOB14" s="1954"/>
      <c r="VOC14" s="1954"/>
      <c r="VOD14" s="1954"/>
      <c r="VOE14" s="1954"/>
      <c r="VOF14" s="1954"/>
      <c r="VOG14" s="1954"/>
      <c r="VOH14" s="1954"/>
      <c r="VOI14" s="1954"/>
      <c r="VOJ14" s="1954"/>
      <c r="VOK14" s="1954"/>
      <c r="VOL14" s="1954"/>
      <c r="VOM14" s="1954"/>
      <c r="VON14" s="1954"/>
      <c r="VOO14" s="1954"/>
      <c r="VOP14" s="1954"/>
      <c r="VOQ14" s="1954"/>
      <c r="VOR14" s="1954"/>
      <c r="VOS14" s="1954"/>
      <c r="VOT14" s="1954"/>
      <c r="VOU14" s="1954"/>
      <c r="VOV14" s="1954"/>
      <c r="VOW14" s="1954"/>
      <c r="VOX14" s="1954"/>
      <c r="VOY14" s="1954"/>
      <c r="VOZ14" s="1954"/>
      <c r="VPA14" s="1954"/>
      <c r="VPB14" s="1954"/>
      <c r="VPC14" s="1954"/>
      <c r="VPD14" s="1954"/>
      <c r="VPE14" s="1954"/>
      <c r="VPF14" s="1954"/>
      <c r="VPG14" s="1954"/>
      <c r="VPH14" s="1954"/>
      <c r="VPI14" s="1954"/>
      <c r="VPJ14" s="1954"/>
      <c r="VPK14" s="1954"/>
      <c r="VPL14" s="1954"/>
      <c r="VPM14" s="1954"/>
      <c r="VPN14" s="1954"/>
      <c r="VPO14" s="1954"/>
      <c r="VPP14" s="1954"/>
      <c r="VPQ14" s="1954"/>
      <c r="VPR14" s="1954"/>
      <c r="VPS14" s="1954"/>
      <c r="VPT14" s="1954"/>
      <c r="VPU14" s="1954"/>
      <c r="VPV14" s="1954"/>
      <c r="VPW14" s="1954"/>
      <c r="VPX14" s="1954"/>
      <c r="VPY14" s="1954"/>
      <c r="VPZ14" s="1954"/>
      <c r="VQA14" s="1954"/>
      <c r="VQB14" s="1954"/>
      <c r="VQC14" s="1954"/>
      <c r="VQD14" s="1954"/>
      <c r="VQE14" s="1954"/>
      <c r="VQF14" s="1954"/>
      <c r="VQG14" s="1954"/>
      <c r="VQH14" s="1954"/>
      <c r="VQI14" s="1954"/>
      <c r="VQJ14" s="1954"/>
      <c r="VQK14" s="1954"/>
      <c r="VQL14" s="1954"/>
      <c r="VQM14" s="1954"/>
      <c r="VQN14" s="1954"/>
      <c r="VQO14" s="1954"/>
      <c r="VQP14" s="1954"/>
      <c r="VQQ14" s="1954"/>
      <c r="VQR14" s="1954"/>
      <c r="VQS14" s="1954"/>
      <c r="VQT14" s="1954"/>
      <c r="VQU14" s="1954"/>
      <c r="VQV14" s="1954"/>
      <c r="VQW14" s="1954"/>
      <c r="VQX14" s="1954"/>
      <c r="VQY14" s="1954"/>
      <c r="VQZ14" s="1954"/>
      <c r="VRA14" s="1954"/>
      <c r="VRB14" s="1954"/>
      <c r="VRC14" s="1954"/>
      <c r="VRD14" s="1954"/>
      <c r="VRE14" s="1954"/>
      <c r="VRF14" s="1954"/>
      <c r="VRG14" s="1954"/>
      <c r="VRH14" s="1954"/>
      <c r="VRI14" s="1954"/>
      <c r="VRJ14" s="1954"/>
      <c r="VRK14" s="1954"/>
      <c r="VRL14" s="1954"/>
      <c r="VRM14" s="1954"/>
      <c r="VRN14" s="1954"/>
      <c r="VRO14" s="1954"/>
      <c r="VRP14" s="1954"/>
      <c r="VRQ14" s="1954"/>
      <c r="VRR14" s="1954"/>
      <c r="VRS14" s="1954"/>
      <c r="VRT14" s="1954"/>
      <c r="VRU14" s="1954"/>
      <c r="VRV14" s="1954"/>
      <c r="VRW14" s="1954"/>
      <c r="VRX14" s="1954"/>
      <c r="VRY14" s="1954"/>
      <c r="VRZ14" s="1954"/>
      <c r="VSA14" s="1954"/>
      <c r="VSB14" s="1954"/>
      <c r="VSC14" s="1954"/>
      <c r="VSD14" s="1954"/>
      <c r="VSE14" s="1954"/>
      <c r="VSF14" s="1954"/>
      <c r="VSG14" s="1954"/>
      <c r="VSH14" s="1954"/>
      <c r="VSI14" s="1954"/>
      <c r="VSJ14" s="1954"/>
      <c r="VSK14" s="1954"/>
      <c r="VSL14" s="1954"/>
      <c r="VSM14" s="1954"/>
      <c r="VSN14" s="1954"/>
      <c r="VSO14" s="1954"/>
      <c r="VSP14" s="1954"/>
      <c r="VSQ14" s="1954"/>
      <c r="VSR14" s="1954"/>
      <c r="VSS14" s="1954"/>
      <c r="VST14" s="1954"/>
      <c r="VSU14" s="1954"/>
      <c r="VSV14" s="1954"/>
      <c r="VSW14" s="1954"/>
      <c r="VSX14" s="1954"/>
      <c r="VSY14" s="1954"/>
      <c r="VSZ14" s="1954"/>
      <c r="VTA14" s="1954"/>
      <c r="VTB14" s="1954"/>
      <c r="VTC14" s="1954"/>
      <c r="VTD14" s="1954"/>
      <c r="VTE14" s="1954"/>
      <c r="VTF14" s="1954"/>
      <c r="VTG14" s="1954"/>
      <c r="VTH14" s="1954"/>
      <c r="VTI14" s="1954"/>
      <c r="VTJ14" s="1954"/>
      <c r="VTK14" s="1954"/>
      <c r="VTL14" s="1954"/>
      <c r="VTM14" s="1954"/>
      <c r="VTN14" s="1954"/>
      <c r="VTO14" s="1954"/>
      <c r="VTP14" s="1954"/>
      <c r="VTQ14" s="1954"/>
      <c r="VTR14" s="1954"/>
      <c r="VTS14" s="1954"/>
      <c r="VTT14" s="1954"/>
      <c r="VTU14" s="1954"/>
      <c r="VTV14" s="1954"/>
      <c r="VTW14" s="1954"/>
      <c r="VTX14" s="1954"/>
      <c r="VTY14" s="1954"/>
      <c r="VTZ14" s="1954"/>
      <c r="VUA14" s="1954"/>
      <c r="VUB14" s="1954"/>
      <c r="VUC14" s="1954"/>
      <c r="VUD14" s="1954"/>
      <c r="VUE14" s="1954"/>
      <c r="VUF14" s="1954"/>
      <c r="VUG14" s="1954"/>
      <c r="VUH14" s="1954"/>
      <c r="VUI14" s="1954"/>
      <c r="VUJ14" s="1954"/>
      <c r="VUK14" s="1954"/>
      <c r="VUL14" s="1954"/>
      <c r="VUM14" s="1954"/>
      <c r="VUN14" s="1954"/>
      <c r="VUO14" s="1954"/>
      <c r="VUP14" s="1954"/>
      <c r="VUQ14" s="1954"/>
      <c r="VUR14" s="1954"/>
      <c r="VUS14" s="1954"/>
      <c r="VUT14" s="1954"/>
      <c r="VUU14" s="1954"/>
      <c r="VUV14" s="1954"/>
      <c r="VUW14" s="1954"/>
      <c r="VUX14" s="1954"/>
      <c r="VUY14" s="1954"/>
      <c r="VUZ14" s="1954"/>
      <c r="VVA14" s="1954"/>
      <c r="VVB14" s="1954"/>
      <c r="VVC14" s="1954"/>
      <c r="VVD14" s="1954"/>
      <c r="VVE14" s="1954"/>
      <c r="VVF14" s="1954"/>
      <c r="VVG14" s="1954"/>
      <c r="VVH14" s="1954"/>
      <c r="VVI14" s="1954"/>
      <c r="VVJ14" s="1954"/>
      <c r="VVK14" s="1954"/>
      <c r="VVL14" s="1954"/>
      <c r="VVM14" s="1954"/>
      <c r="VVN14" s="1954"/>
      <c r="VVO14" s="1954"/>
      <c r="VVP14" s="1954"/>
      <c r="VVQ14" s="1954"/>
      <c r="VVR14" s="1954"/>
      <c r="VVS14" s="1954"/>
      <c r="VVT14" s="1954"/>
      <c r="VVU14" s="1954"/>
      <c r="VVV14" s="1954"/>
      <c r="VVW14" s="1954"/>
      <c r="VVX14" s="1954"/>
      <c r="VVY14" s="1954"/>
      <c r="VVZ14" s="1954"/>
      <c r="VWA14" s="1954"/>
      <c r="VWB14" s="1954"/>
      <c r="VWC14" s="1954"/>
      <c r="VWD14" s="1954"/>
      <c r="VWE14" s="1954"/>
      <c r="VWF14" s="1954"/>
      <c r="VWG14" s="1954"/>
      <c r="VWH14" s="1954"/>
      <c r="VWI14" s="1954"/>
      <c r="VWJ14" s="1954"/>
      <c r="VWK14" s="1954"/>
      <c r="VWL14" s="1954"/>
      <c r="VWM14" s="1954"/>
      <c r="VWN14" s="1954"/>
      <c r="VWO14" s="1954"/>
      <c r="VWP14" s="1954"/>
      <c r="VWQ14" s="1954"/>
      <c r="VWR14" s="1954"/>
      <c r="VWS14" s="1954"/>
      <c r="VWT14" s="1954"/>
      <c r="VWU14" s="1954"/>
      <c r="VWV14" s="1954"/>
      <c r="VWW14" s="1954"/>
      <c r="VWX14" s="1954"/>
      <c r="VWY14" s="1954"/>
      <c r="VWZ14" s="1954"/>
      <c r="VXA14" s="1954"/>
      <c r="VXB14" s="1954"/>
      <c r="VXC14" s="1954"/>
      <c r="VXD14" s="1954"/>
      <c r="VXE14" s="1954"/>
      <c r="VXF14" s="1954"/>
      <c r="VXG14" s="1954"/>
      <c r="VXH14" s="1954"/>
      <c r="VXI14" s="1954"/>
      <c r="VXJ14" s="1954"/>
      <c r="VXK14" s="1954"/>
      <c r="VXL14" s="1954"/>
      <c r="VXM14" s="1954"/>
      <c r="VXN14" s="1954"/>
      <c r="VXO14" s="1954"/>
      <c r="VXP14" s="1954"/>
      <c r="VXQ14" s="1954"/>
      <c r="VXR14" s="1954"/>
      <c r="VXS14" s="1954"/>
      <c r="VXT14" s="1954"/>
      <c r="VXU14" s="1954"/>
      <c r="VXV14" s="1954"/>
      <c r="VXW14" s="1954"/>
      <c r="VXX14" s="1954"/>
      <c r="VXY14" s="1954"/>
      <c r="VXZ14" s="1954"/>
      <c r="VYA14" s="1954"/>
      <c r="VYB14" s="1954"/>
      <c r="VYC14" s="1954"/>
      <c r="VYD14" s="1954"/>
      <c r="VYE14" s="1954"/>
      <c r="VYF14" s="1954"/>
      <c r="VYG14" s="1954"/>
      <c r="VYH14" s="1954"/>
      <c r="VYI14" s="1954"/>
      <c r="VYJ14" s="1954"/>
      <c r="VYK14" s="1954"/>
      <c r="VYL14" s="1954"/>
      <c r="VYM14" s="1954"/>
      <c r="VYN14" s="1954"/>
      <c r="VYO14" s="1954"/>
      <c r="VYP14" s="1954"/>
      <c r="VYQ14" s="1954"/>
      <c r="VYR14" s="1954"/>
      <c r="VYS14" s="1954"/>
      <c r="VYT14" s="1954"/>
      <c r="VYU14" s="1954"/>
      <c r="VYV14" s="1954"/>
      <c r="VYW14" s="1954"/>
      <c r="VYX14" s="1954"/>
      <c r="VYY14" s="1954"/>
      <c r="VYZ14" s="1954"/>
      <c r="VZA14" s="1954"/>
      <c r="VZB14" s="1954"/>
      <c r="VZC14" s="1954"/>
      <c r="VZD14" s="1954"/>
      <c r="VZE14" s="1954"/>
      <c r="VZF14" s="1954"/>
      <c r="VZG14" s="1954"/>
      <c r="VZH14" s="1954"/>
      <c r="VZI14" s="1954"/>
      <c r="VZJ14" s="1954"/>
      <c r="VZK14" s="1954"/>
      <c r="VZL14" s="1954"/>
      <c r="VZM14" s="1954"/>
      <c r="VZN14" s="1954"/>
      <c r="VZO14" s="1954"/>
      <c r="VZP14" s="1954"/>
      <c r="VZQ14" s="1954"/>
      <c r="VZR14" s="1954"/>
      <c r="VZS14" s="1954"/>
      <c r="VZT14" s="1954"/>
      <c r="VZU14" s="1954"/>
      <c r="VZV14" s="1954"/>
      <c r="VZW14" s="1954"/>
      <c r="VZX14" s="1954"/>
      <c r="VZY14" s="1954"/>
      <c r="VZZ14" s="1954"/>
      <c r="WAA14" s="1954"/>
      <c r="WAB14" s="1954"/>
      <c r="WAC14" s="1954"/>
      <c r="WAD14" s="1954"/>
      <c r="WAE14" s="1954"/>
      <c r="WAF14" s="1954"/>
      <c r="WAG14" s="1954"/>
      <c r="WAH14" s="1954"/>
      <c r="WAI14" s="1954"/>
      <c r="WAJ14" s="1954"/>
      <c r="WAK14" s="1954"/>
      <c r="WAL14" s="1954"/>
      <c r="WAM14" s="1954"/>
      <c r="WAN14" s="1954"/>
      <c r="WAO14" s="1954"/>
      <c r="WAP14" s="1954"/>
      <c r="WAQ14" s="1954"/>
      <c r="WAR14" s="1954"/>
      <c r="WAS14" s="1954"/>
      <c r="WAT14" s="1954"/>
      <c r="WAU14" s="1954"/>
      <c r="WAV14" s="1954"/>
      <c r="WAW14" s="1954"/>
      <c r="WAX14" s="1954"/>
      <c r="WAY14" s="1954"/>
      <c r="WAZ14" s="1954"/>
      <c r="WBA14" s="1954"/>
      <c r="WBB14" s="1954"/>
      <c r="WBC14" s="1954"/>
      <c r="WBD14" s="1954"/>
      <c r="WBE14" s="1954"/>
      <c r="WBF14" s="1954"/>
      <c r="WBG14" s="1954"/>
      <c r="WBH14" s="1954"/>
      <c r="WBI14" s="1954"/>
      <c r="WBJ14" s="1954"/>
      <c r="WBK14" s="1954"/>
      <c r="WBL14" s="1954"/>
      <c r="WBM14" s="1954"/>
      <c r="WBN14" s="1954"/>
      <c r="WBO14" s="1954"/>
      <c r="WBP14" s="1954"/>
      <c r="WBQ14" s="1954"/>
      <c r="WBR14" s="1954"/>
      <c r="WBS14" s="1954"/>
      <c r="WBT14" s="1954"/>
      <c r="WBU14" s="1954"/>
      <c r="WBV14" s="1954"/>
      <c r="WBW14" s="1954"/>
      <c r="WBX14" s="1954"/>
      <c r="WBY14" s="1954"/>
      <c r="WBZ14" s="1954"/>
      <c r="WCA14" s="1954"/>
      <c r="WCB14" s="1954"/>
      <c r="WCC14" s="1954"/>
      <c r="WCD14" s="1954"/>
      <c r="WCE14" s="1954"/>
      <c r="WCF14" s="1954"/>
      <c r="WCG14" s="1954"/>
      <c r="WCH14" s="1954"/>
      <c r="WCI14" s="1954"/>
      <c r="WCJ14" s="1954"/>
      <c r="WCK14" s="1954"/>
      <c r="WCL14" s="1954"/>
      <c r="WCM14" s="1954"/>
      <c r="WCN14" s="1954"/>
      <c r="WCO14" s="1954"/>
      <c r="WCP14" s="1954"/>
      <c r="WCQ14" s="1954"/>
      <c r="WCR14" s="1954"/>
      <c r="WCS14" s="1954"/>
      <c r="WCT14" s="1954"/>
      <c r="WCU14" s="1954"/>
      <c r="WCV14" s="1954"/>
      <c r="WCW14" s="1954"/>
      <c r="WCX14" s="1954"/>
      <c r="WCY14" s="1954"/>
      <c r="WCZ14" s="1954"/>
      <c r="WDA14" s="1954"/>
      <c r="WDB14" s="1954"/>
      <c r="WDC14" s="1954"/>
      <c r="WDD14" s="1954"/>
      <c r="WDE14" s="1954"/>
      <c r="WDF14" s="1954"/>
      <c r="WDG14" s="1954"/>
      <c r="WDH14" s="1954"/>
      <c r="WDI14" s="1954"/>
      <c r="WDJ14" s="1954"/>
      <c r="WDK14" s="1954"/>
      <c r="WDL14" s="1954"/>
      <c r="WDM14" s="1954"/>
      <c r="WDN14" s="1954"/>
      <c r="WDO14" s="1954"/>
      <c r="WDP14" s="1954"/>
      <c r="WDQ14" s="1954"/>
      <c r="WDR14" s="1954"/>
      <c r="WDS14" s="1954"/>
      <c r="WDT14" s="1954"/>
      <c r="WDU14" s="1954"/>
      <c r="WDV14" s="1954"/>
      <c r="WDW14" s="1954"/>
      <c r="WDX14" s="1954"/>
      <c r="WDY14" s="1954"/>
      <c r="WDZ14" s="1954"/>
      <c r="WEA14" s="1954"/>
      <c r="WEB14" s="1954"/>
      <c r="WEC14" s="1954"/>
      <c r="WED14" s="1954"/>
      <c r="WEE14" s="1954"/>
      <c r="WEF14" s="1954"/>
      <c r="WEG14" s="1954"/>
      <c r="WEH14" s="1954"/>
      <c r="WEI14" s="1954"/>
      <c r="WEJ14" s="1954"/>
      <c r="WEK14" s="1954"/>
      <c r="WEL14" s="1954"/>
      <c r="WEM14" s="1954"/>
      <c r="WEN14" s="1954"/>
      <c r="WEO14" s="1954"/>
      <c r="WEP14" s="1954"/>
      <c r="WEQ14" s="1954"/>
      <c r="WER14" s="1954"/>
      <c r="WES14" s="1954"/>
      <c r="WET14" s="1954"/>
      <c r="WEU14" s="1954"/>
      <c r="WEV14" s="1954"/>
      <c r="WEW14" s="1954"/>
      <c r="WEX14" s="1954"/>
      <c r="WEY14" s="1954"/>
      <c r="WEZ14" s="1954"/>
      <c r="WFA14" s="1954"/>
      <c r="WFB14" s="1954"/>
      <c r="WFC14" s="1954"/>
      <c r="WFD14" s="1954"/>
      <c r="WFE14" s="1954"/>
      <c r="WFF14" s="1954"/>
      <c r="WFG14" s="1954"/>
      <c r="WFH14" s="1954"/>
      <c r="WFI14" s="1954"/>
      <c r="WFJ14" s="1954"/>
      <c r="WFK14" s="1954"/>
      <c r="WFL14" s="1954"/>
      <c r="WFM14" s="1954"/>
      <c r="WFN14" s="1954"/>
      <c r="WFO14" s="1954"/>
      <c r="WFP14" s="1954"/>
      <c r="WFQ14" s="1954"/>
      <c r="WFR14" s="1954"/>
      <c r="WFS14" s="1954"/>
      <c r="WFT14" s="1954"/>
      <c r="WFU14" s="1954"/>
      <c r="WFV14" s="1954"/>
      <c r="WFW14" s="1954"/>
      <c r="WFX14" s="1954"/>
      <c r="WFY14" s="1954"/>
      <c r="WFZ14" s="1954"/>
      <c r="WGA14" s="1954"/>
      <c r="WGB14" s="1954"/>
      <c r="WGC14" s="1954"/>
      <c r="WGD14" s="1954"/>
      <c r="WGE14" s="1954"/>
      <c r="WGF14" s="1954"/>
      <c r="WGG14" s="1954"/>
      <c r="WGH14" s="1954"/>
      <c r="WGI14" s="1954"/>
      <c r="WGJ14" s="1954"/>
      <c r="WGK14" s="1954"/>
      <c r="WGL14" s="1954"/>
      <c r="WGM14" s="1954"/>
      <c r="WGN14" s="1954"/>
      <c r="WGO14" s="1954"/>
      <c r="WGP14" s="1954"/>
      <c r="WGQ14" s="1954"/>
      <c r="WGR14" s="1954"/>
      <c r="WGS14" s="1954"/>
      <c r="WGT14" s="1954"/>
      <c r="WGU14" s="1954"/>
      <c r="WGV14" s="1954"/>
      <c r="WGW14" s="1954"/>
      <c r="WGX14" s="1954"/>
      <c r="WGY14" s="1954"/>
      <c r="WGZ14" s="1954"/>
      <c r="WHA14" s="1954"/>
      <c r="WHB14" s="1954"/>
      <c r="WHC14" s="1954"/>
      <c r="WHD14" s="1954"/>
      <c r="WHE14" s="1954"/>
      <c r="WHF14" s="1954"/>
      <c r="WHG14" s="1954"/>
      <c r="WHH14" s="1954"/>
      <c r="WHI14" s="1954"/>
      <c r="WHJ14" s="1954"/>
      <c r="WHK14" s="1954"/>
      <c r="WHL14" s="1954"/>
      <c r="WHM14" s="1954"/>
      <c r="WHN14" s="1954"/>
      <c r="WHO14" s="1954"/>
      <c r="WHP14" s="1954"/>
      <c r="WHQ14" s="1954"/>
      <c r="WHR14" s="1954"/>
      <c r="WHS14" s="1954"/>
      <c r="WHT14" s="1954"/>
      <c r="WHU14" s="1954"/>
      <c r="WHV14" s="1954"/>
      <c r="WHW14" s="1954"/>
      <c r="WHX14" s="1954"/>
      <c r="WHY14" s="1954"/>
      <c r="WHZ14" s="1954"/>
      <c r="WIA14" s="1954"/>
      <c r="WIB14" s="1954"/>
      <c r="WIC14" s="1954"/>
      <c r="WID14" s="1954"/>
      <c r="WIE14" s="1954"/>
      <c r="WIF14" s="1954"/>
      <c r="WIG14" s="1954"/>
      <c r="WIH14" s="1954"/>
      <c r="WII14" s="1954"/>
      <c r="WIJ14" s="1954"/>
      <c r="WIK14" s="1954"/>
      <c r="WIL14" s="1954"/>
      <c r="WIM14" s="1954"/>
      <c r="WIN14" s="1954"/>
      <c r="WIO14" s="1954"/>
      <c r="WIP14" s="1954"/>
      <c r="WIQ14" s="1954"/>
      <c r="WIR14" s="1954"/>
      <c r="WIS14" s="1954"/>
      <c r="WIT14" s="1954"/>
      <c r="WIU14" s="1954"/>
      <c r="WIV14" s="1954"/>
      <c r="WIW14" s="1954"/>
      <c r="WIX14" s="1954"/>
      <c r="WIY14" s="1954"/>
      <c r="WIZ14" s="1954"/>
      <c r="WJA14" s="1954"/>
      <c r="WJB14" s="1954"/>
      <c r="WJC14" s="1954"/>
      <c r="WJD14" s="1954"/>
      <c r="WJE14" s="1954"/>
      <c r="WJF14" s="1954"/>
      <c r="WJG14" s="1954"/>
      <c r="WJH14" s="1954"/>
      <c r="WJI14" s="1954"/>
      <c r="WJJ14" s="1954"/>
      <c r="WJK14" s="1954"/>
      <c r="WJL14" s="1954"/>
      <c r="WJM14" s="1954"/>
      <c r="WJN14" s="1954"/>
      <c r="WJO14" s="1954"/>
      <c r="WJP14" s="1954"/>
      <c r="WJQ14" s="1954"/>
      <c r="WJR14" s="1954"/>
      <c r="WJS14" s="1954"/>
      <c r="WJT14" s="1954"/>
      <c r="WJU14" s="1954"/>
      <c r="WJV14" s="1954"/>
      <c r="WJW14" s="1954"/>
      <c r="WJX14" s="1954"/>
      <c r="WJY14" s="1954"/>
      <c r="WJZ14" s="1954"/>
      <c r="WKA14" s="1954"/>
      <c r="WKB14" s="1954"/>
      <c r="WKC14" s="1954"/>
      <c r="WKD14" s="1954"/>
      <c r="WKE14" s="1954"/>
      <c r="WKF14" s="1954"/>
      <c r="WKG14" s="1954"/>
      <c r="WKH14" s="1954"/>
      <c r="WKI14" s="1954"/>
      <c r="WKJ14" s="1954"/>
      <c r="WKK14" s="1954"/>
      <c r="WKL14" s="1954"/>
      <c r="WKM14" s="1954"/>
      <c r="WKN14" s="1954"/>
      <c r="WKO14" s="1954"/>
      <c r="WKP14" s="1954"/>
      <c r="WKQ14" s="1954"/>
      <c r="WKR14" s="1954"/>
      <c r="WKS14" s="1954"/>
      <c r="WKT14" s="1954"/>
      <c r="WKU14" s="1954"/>
      <c r="WKV14" s="1954"/>
      <c r="WKW14" s="1954"/>
      <c r="WKX14" s="1954"/>
      <c r="WKY14" s="1954"/>
      <c r="WKZ14" s="1954"/>
      <c r="WLA14" s="1954"/>
      <c r="WLB14" s="1954"/>
      <c r="WLC14" s="1954"/>
      <c r="WLD14" s="1954"/>
      <c r="WLE14" s="1954"/>
      <c r="WLF14" s="1954"/>
      <c r="WLG14" s="1954"/>
      <c r="WLH14" s="1954"/>
      <c r="WLI14" s="1954"/>
      <c r="WLJ14" s="1954"/>
      <c r="WLK14" s="1954"/>
      <c r="WLL14" s="1954"/>
      <c r="WLM14" s="1954"/>
      <c r="WLN14" s="1954"/>
      <c r="WLO14" s="1954"/>
      <c r="WLP14" s="1954"/>
      <c r="WLQ14" s="1954"/>
      <c r="WLR14" s="1954"/>
      <c r="WLS14" s="1954"/>
      <c r="WLT14" s="1954"/>
      <c r="WLU14" s="1954"/>
      <c r="WLV14" s="1954"/>
      <c r="WLW14" s="1954"/>
      <c r="WLX14" s="1954"/>
      <c r="WLY14" s="1954"/>
      <c r="WLZ14" s="1954"/>
      <c r="WMA14" s="1954"/>
      <c r="WMB14" s="1954"/>
      <c r="WMC14" s="1954"/>
      <c r="WMD14" s="1954"/>
      <c r="WME14" s="1954"/>
      <c r="WMF14" s="1954"/>
      <c r="WMG14" s="1954"/>
      <c r="WMH14" s="1954"/>
      <c r="WMI14" s="1954"/>
      <c r="WMJ14" s="1954"/>
      <c r="WMK14" s="1954"/>
      <c r="WML14" s="1954"/>
      <c r="WMM14" s="1954"/>
      <c r="WMN14" s="1954"/>
      <c r="WMO14" s="1954"/>
      <c r="WMP14" s="1954"/>
      <c r="WMQ14" s="1954"/>
      <c r="WMR14" s="1954"/>
      <c r="WMS14" s="1954"/>
      <c r="WMT14" s="1954"/>
      <c r="WMU14" s="1954"/>
      <c r="WMV14" s="1954"/>
      <c r="WMW14" s="1954"/>
      <c r="WMX14" s="1954"/>
      <c r="WMY14" s="1954"/>
      <c r="WMZ14" s="1954"/>
      <c r="WNA14" s="1954"/>
      <c r="WNB14" s="1954"/>
      <c r="WNC14" s="1954"/>
      <c r="WND14" s="1954"/>
      <c r="WNE14" s="1954"/>
      <c r="WNF14" s="1954"/>
      <c r="WNG14" s="1954"/>
      <c r="WNH14" s="1954"/>
      <c r="WNI14" s="1954"/>
      <c r="WNJ14" s="1954"/>
      <c r="WNK14" s="1954"/>
      <c r="WNL14" s="1954"/>
      <c r="WNM14" s="1954"/>
      <c r="WNN14" s="1954"/>
      <c r="WNO14" s="1954"/>
      <c r="WNP14" s="1954"/>
      <c r="WNQ14" s="1954"/>
      <c r="WNR14" s="1954"/>
      <c r="WNS14" s="1954"/>
      <c r="WNT14" s="1954"/>
      <c r="WNU14" s="1954"/>
      <c r="WNV14" s="1954"/>
      <c r="WNW14" s="1954"/>
      <c r="WNX14" s="1954"/>
      <c r="WNY14" s="1954"/>
      <c r="WNZ14" s="1954"/>
      <c r="WOA14" s="1954"/>
      <c r="WOB14" s="1954"/>
      <c r="WOC14" s="1954"/>
      <c r="WOD14" s="1954"/>
      <c r="WOE14" s="1954"/>
      <c r="WOF14" s="1954"/>
      <c r="WOG14" s="1954"/>
      <c r="WOH14" s="1954"/>
      <c r="WOI14" s="1954"/>
      <c r="WOJ14" s="1954"/>
      <c r="WOK14" s="1954"/>
      <c r="WOL14" s="1954"/>
      <c r="WOM14" s="1954"/>
      <c r="WON14" s="1954"/>
      <c r="WOO14" s="1954"/>
      <c r="WOP14" s="1954"/>
      <c r="WOQ14" s="1954"/>
      <c r="WOR14" s="1954"/>
      <c r="WOS14" s="1954"/>
      <c r="WOT14" s="1954"/>
      <c r="WOU14" s="1954"/>
      <c r="WOV14" s="1954"/>
      <c r="WOW14" s="1954"/>
      <c r="WOX14" s="1954"/>
      <c r="WOY14" s="1954"/>
      <c r="WOZ14" s="1954"/>
      <c r="WPA14" s="1954"/>
      <c r="WPB14" s="1954"/>
      <c r="WPC14" s="1954"/>
      <c r="WPD14" s="1954"/>
      <c r="WPE14" s="1954"/>
      <c r="WPF14" s="1954"/>
      <c r="WPG14" s="1954"/>
      <c r="WPH14" s="1954"/>
      <c r="WPI14" s="1954"/>
      <c r="WPJ14" s="1954"/>
      <c r="WPK14" s="1954"/>
      <c r="WPL14" s="1954"/>
      <c r="WPM14" s="1954"/>
      <c r="WPN14" s="1954"/>
      <c r="WPO14" s="1954"/>
      <c r="WPP14" s="1954"/>
      <c r="WPQ14" s="1954"/>
      <c r="WPR14" s="1954"/>
      <c r="WPS14" s="1954"/>
      <c r="WPT14" s="1954"/>
      <c r="WPU14" s="1954"/>
      <c r="WPV14" s="1954"/>
      <c r="WPW14" s="1954"/>
      <c r="WPX14" s="1954"/>
      <c r="WPY14" s="1954"/>
      <c r="WPZ14" s="1954"/>
      <c r="WQA14" s="1954"/>
      <c r="WQB14" s="1954"/>
      <c r="WQC14" s="1954"/>
      <c r="WQD14" s="1954"/>
      <c r="WQE14" s="1954"/>
      <c r="WQF14" s="1954"/>
      <c r="WQG14" s="1954"/>
      <c r="WQH14" s="1954"/>
      <c r="WQI14" s="1954"/>
      <c r="WQJ14" s="1954"/>
      <c r="WQK14" s="1954"/>
      <c r="WQL14" s="1954"/>
      <c r="WQM14" s="1954"/>
      <c r="WQN14" s="1954"/>
      <c r="WQO14" s="1954"/>
      <c r="WQP14" s="1954"/>
      <c r="WQQ14" s="1954"/>
      <c r="WQR14" s="1954"/>
      <c r="WQS14" s="1954"/>
      <c r="WQT14" s="1954"/>
      <c r="WQU14" s="1954"/>
      <c r="WQV14" s="1954"/>
      <c r="WQW14" s="1954"/>
      <c r="WQX14" s="1954"/>
      <c r="WQY14" s="1954"/>
      <c r="WQZ14" s="1954"/>
      <c r="WRA14" s="1954"/>
      <c r="WRB14" s="1954"/>
      <c r="WRC14" s="1954"/>
      <c r="WRD14" s="1954"/>
      <c r="WRE14" s="1954"/>
      <c r="WRF14" s="1954"/>
      <c r="WRG14" s="1954"/>
      <c r="WRH14" s="1954"/>
      <c r="WRI14" s="1954"/>
      <c r="WRJ14" s="1954"/>
      <c r="WRK14" s="1954"/>
      <c r="WRL14" s="1954"/>
      <c r="WRM14" s="1954"/>
      <c r="WRN14" s="1954"/>
      <c r="WRO14" s="1954"/>
      <c r="WRP14" s="1954"/>
      <c r="WRQ14" s="1954"/>
      <c r="WRR14" s="1954"/>
      <c r="WRS14" s="1954"/>
      <c r="WRT14" s="1954"/>
      <c r="WRU14" s="1954"/>
      <c r="WRV14" s="1954"/>
      <c r="WRW14" s="1954"/>
      <c r="WRX14" s="1954"/>
      <c r="WRY14" s="1954"/>
      <c r="WRZ14" s="1954"/>
      <c r="WSA14" s="1954"/>
      <c r="WSB14" s="1954"/>
      <c r="WSC14" s="1954"/>
      <c r="WSD14" s="1954"/>
      <c r="WSE14" s="1954"/>
      <c r="WSF14" s="1954"/>
      <c r="WSG14" s="1954"/>
      <c r="WSH14" s="1954"/>
      <c r="WSI14" s="1954"/>
      <c r="WSJ14" s="1954"/>
      <c r="WSK14" s="1954"/>
      <c r="WSL14" s="1954"/>
      <c r="WSM14" s="1954"/>
      <c r="WSN14" s="1954"/>
      <c r="WSO14" s="1954"/>
      <c r="WSP14" s="1954"/>
      <c r="WSQ14" s="1954"/>
      <c r="WSR14" s="1954"/>
      <c r="WSS14" s="1954"/>
      <c r="WST14" s="1954"/>
      <c r="WSU14" s="1954"/>
      <c r="WSV14" s="1954"/>
      <c r="WSW14" s="1954"/>
      <c r="WSX14" s="1954"/>
      <c r="WSY14" s="1954"/>
      <c r="WSZ14" s="1954"/>
      <c r="WTA14" s="1954"/>
      <c r="WTB14" s="1954"/>
      <c r="WTC14" s="1954"/>
      <c r="WTD14" s="1954"/>
      <c r="WTE14" s="1954"/>
      <c r="WTF14" s="1954"/>
      <c r="WTG14" s="1954"/>
      <c r="WTH14" s="1954"/>
      <c r="WTI14" s="1954"/>
      <c r="WTJ14" s="1954"/>
      <c r="WTK14" s="1954"/>
      <c r="WTL14" s="1954"/>
      <c r="WTM14" s="1954"/>
      <c r="WTN14" s="1954"/>
      <c r="WTO14" s="1954"/>
      <c r="WTP14" s="1954"/>
      <c r="WTQ14" s="1954"/>
      <c r="WTR14" s="1954"/>
      <c r="WTS14" s="1954"/>
      <c r="WTT14" s="1954"/>
      <c r="WTU14" s="1954"/>
      <c r="WTV14" s="1954"/>
      <c r="WTW14" s="1954"/>
      <c r="WTX14" s="1954"/>
      <c r="WTY14" s="1954"/>
      <c r="WTZ14" s="1954"/>
      <c r="WUA14" s="1954"/>
      <c r="WUB14" s="1954"/>
      <c r="WUC14" s="1954"/>
      <c r="WUD14" s="1954"/>
      <c r="WUE14" s="1954"/>
      <c r="WUF14" s="1954"/>
      <c r="WUG14" s="1954"/>
      <c r="WUH14" s="1954"/>
      <c r="WUI14" s="1954"/>
      <c r="WUJ14" s="1954"/>
      <c r="WUK14" s="1954"/>
      <c r="WUL14" s="1954"/>
      <c r="WUM14" s="1954"/>
      <c r="WUN14" s="1954"/>
      <c r="WUO14" s="1954"/>
      <c r="WUP14" s="1954"/>
      <c r="WUQ14" s="1954"/>
      <c r="WUR14" s="1954"/>
      <c r="WUS14" s="1954"/>
      <c r="WUT14" s="1954"/>
      <c r="WUU14" s="1954"/>
      <c r="WUV14" s="1954"/>
      <c r="WUW14" s="1954"/>
      <c r="WUX14" s="1954"/>
      <c r="WUY14" s="1954"/>
      <c r="WUZ14" s="1954"/>
      <c r="WVA14" s="1954"/>
      <c r="WVB14" s="1954"/>
      <c r="WVC14" s="1954"/>
      <c r="WVD14" s="1954"/>
      <c r="WVE14" s="1954"/>
      <c r="WVF14" s="1954"/>
      <c r="WVG14" s="1954"/>
      <c r="WVH14" s="1954"/>
      <c r="WVI14" s="1954"/>
      <c r="WVJ14" s="1954"/>
      <c r="WVK14" s="1954"/>
      <c r="WVL14" s="1954"/>
      <c r="WVM14" s="1954"/>
      <c r="WVN14" s="1954"/>
      <c r="WVO14" s="1954"/>
      <c r="WVP14" s="1954"/>
      <c r="WVQ14" s="1954"/>
      <c r="WVR14" s="1954"/>
      <c r="WVS14" s="1954"/>
      <c r="WVT14" s="1954"/>
      <c r="WVU14" s="1954"/>
      <c r="WVV14" s="1954"/>
      <c r="WVW14" s="1954"/>
      <c r="WVX14" s="1954"/>
      <c r="WVY14" s="1954"/>
      <c r="WVZ14" s="1954"/>
      <c r="WWA14" s="1954"/>
      <c r="WWB14" s="1954"/>
      <c r="WWC14" s="1954"/>
      <c r="WWD14" s="1954"/>
      <c r="WWE14" s="1954"/>
      <c r="WWF14" s="1954"/>
      <c r="WWG14" s="1954"/>
      <c r="WWH14" s="1954"/>
      <c r="WWI14" s="1954"/>
      <c r="WWJ14" s="1954"/>
      <c r="WWK14" s="1954"/>
      <c r="WWL14" s="1954"/>
      <c r="WWM14" s="1954"/>
      <c r="WWN14" s="1954"/>
      <c r="WWO14" s="1954"/>
      <c r="WWP14" s="1954"/>
      <c r="WWQ14" s="1954"/>
      <c r="WWR14" s="1954"/>
      <c r="WWS14" s="1954"/>
      <c r="WWT14" s="1954"/>
      <c r="WWU14" s="1954"/>
      <c r="WWV14" s="1954"/>
      <c r="WWW14" s="1954"/>
      <c r="WWX14" s="1954"/>
      <c r="WWY14" s="1954"/>
      <c r="WWZ14" s="1954"/>
      <c r="WXA14" s="1954"/>
      <c r="WXB14" s="1954"/>
      <c r="WXC14" s="1954"/>
      <c r="WXD14" s="1954"/>
      <c r="WXE14" s="1954"/>
      <c r="WXF14" s="1954"/>
      <c r="WXG14" s="1954"/>
      <c r="WXH14" s="1954"/>
      <c r="WXI14" s="1954"/>
      <c r="WXJ14" s="1954"/>
      <c r="WXK14" s="1954"/>
      <c r="WXL14" s="1954"/>
      <c r="WXM14" s="1954"/>
      <c r="WXN14" s="1954"/>
      <c r="WXO14" s="1954"/>
      <c r="WXP14" s="1954"/>
      <c r="WXQ14" s="1954"/>
      <c r="WXR14" s="1954"/>
      <c r="WXS14" s="1954"/>
      <c r="WXT14" s="1954"/>
      <c r="WXU14" s="1954"/>
      <c r="WXV14" s="1954"/>
      <c r="WXW14" s="1954"/>
      <c r="WXX14" s="1954"/>
      <c r="WXY14" s="1954"/>
      <c r="WXZ14" s="1954"/>
      <c r="WYA14" s="1954"/>
      <c r="WYB14" s="1954"/>
      <c r="WYC14" s="1954"/>
      <c r="WYD14" s="1954"/>
      <c r="WYE14" s="1954"/>
      <c r="WYF14" s="1954"/>
      <c r="WYG14" s="1954"/>
      <c r="WYH14" s="1954"/>
      <c r="WYI14" s="1954"/>
      <c r="WYJ14" s="1954"/>
      <c r="WYK14" s="1954"/>
      <c r="WYL14" s="1954"/>
      <c r="WYM14" s="1954"/>
      <c r="WYN14" s="1954"/>
      <c r="WYO14" s="1954"/>
      <c r="WYP14" s="1954"/>
      <c r="WYQ14" s="1954"/>
      <c r="WYR14" s="1954"/>
      <c r="WYS14" s="1954"/>
      <c r="WYT14" s="1954"/>
      <c r="WYU14" s="1954"/>
      <c r="WYV14" s="1954"/>
      <c r="WYW14" s="1954"/>
      <c r="WYX14" s="1954"/>
      <c r="WYY14" s="1954"/>
      <c r="WYZ14" s="1954"/>
      <c r="WZA14" s="1954"/>
      <c r="WZB14" s="1954"/>
      <c r="WZC14" s="1954"/>
      <c r="WZD14" s="1954"/>
      <c r="WZE14" s="1954"/>
      <c r="WZF14" s="1954"/>
      <c r="WZG14" s="1954"/>
      <c r="WZH14" s="1954"/>
      <c r="WZI14" s="1954"/>
      <c r="WZJ14" s="1954"/>
      <c r="WZK14" s="1954"/>
      <c r="WZL14" s="1954"/>
      <c r="WZM14" s="1954"/>
      <c r="WZN14" s="1954"/>
      <c r="WZO14" s="1954"/>
      <c r="WZP14" s="1954"/>
      <c r="WZQ14" s="1954"/>
      <c r="WZR14" s="1954"/>
      <c r="WZS14" s="1954"/>
      <c r="WZT14" s="1954"/>
      <c r="WZU14" s="1954"/>
      <c r="WZV14" s="1954"/>
      <c r="WZW14" s="1954"/>
      <c r="WZX14" s="1954"/>
      <c r="WZY14" s="1954"/>
      <c r="WZZ14" s="1954"/>
      <c r="XAA14" s="1954"/>
      <c r="XAB14" s="1954"/>
      <c r="XAC14" s="1954"/>
      <c r="XAD14" s="1954"/>
      <c r="XAE14" s="1954"/>
      <c r="XAF14" s="1954"/>
      <c r="XAG14" s="1954"/>
      <c r="XAH14" s="1954"/>
      <c r="XAI14" s="1954"/>
      <c r="XAJ14" s="1954"/>
      <c r="XAK14" s="1954"/>
      <c r="XAL14" s="1954"/>
      <c r="XAM14" s="1954"/>
      <c r="XAN14" s="1954"/>
      <c r="XAO14" s="1954"/>
      <c r="XAP14" s="1954"/>
      <c r="XAQ14" s="1954"/>
      <c r="XAR14" s="1954"/>
      <c r="XAS14" s="1954"/>
      <c r="XAT14" s="1954"/>
      <c r="XAU14" s="1954"/>
      <c r="XAV14" s="1954"/>
      <c r="XAW14" s="1954"/>
      <c r="XAX14" s="1954"/>
      <c r="XAY14" s="1954"/>
      <c r="XAZ14" s="1954"/>
      <c r="XBA14" s="1954"/>
      <c r="XBB14" s="1954"/>
      <c r="XBC14" s="1954"/>
      <c r="XBD14" s="1954"/>
      <c r="XBE14" s="1954"/>
      <c r="XBF14" s="1954"/>
      <c r="XBG14" s="1954"/>
      <c r="XBH14" s="1954"/>
      <c r="XBI14" s="1954"/>
      <c r="XBJ14" s="1954"/>
      <c r="XBK14" s="1954"/>
      <c r="XBL14" s="1954"/>
      <c r="XBM14" s="1954"/>
      <c r="XBN14" s="1954"/>
      <c r="XBO14" s="1954"/>
      <c r="XBP14" s="1954"/>
      <c r="XBQ14" s="1954"/>
      <c r="XBR14" s="1954"/>
      <c r="XBS14" s="1954"/>
      <c r="XBT14" s="1954"/>
      <c r="XBU14" s="1954"/>
      <c r="XBV14" s="1954"/>
      <c r="XBW14" s="1954"/>
      <c r="XBX14" s="1954"/>
      <c r="XBY14" s="1954"/>
      <c r="XBZ14" s="1954"/>
      <c r="XCA14" s="1954"/>
      <c r="XCB14" s="1954"/>
      <c r="XCC14" s="1954"/>
      <c r="XCD14" s="1954"/>
      <c r="XCE14" s="1954"/>
      <c r="XCF14" s="1954"/>
      <c r="XCG14" s="1954"/>
      <c r="XCH14" s="1954"/>
      <c r="XCI14" s="1954"/>
      <c r="XCJ14" s="1954"/>
      <c r="XCK14" s="1954"/>
      <c r="XCL14" s="1954"/>
      <c r="XCM14" s="1954"/>
      <c r="XCN14" s="1954"/>
      <c r="XCO14" s="1954"/>
      <c r="XCP14" s="1954"/>
      <c r="XCQ14" s="1954"/>
      <c r="XCR14" s="1954"/>
      <c r="XCS14" s="1954"/>
      <c r="XCT14" s="1954"/>
      <c r="XCU14" s="1954"/>
      <c r="XCV14" s="1954"/>
      <c r="XCW14" s="1954"/>
      <c r="XCX14" s="1954"/>
      <c r="XCY14" s="1954"/>
      <c r="XCZ14" s="1954"/>
      <c r="XDA14" s="1954"/>
      <c r="XDB14" s="1954"/>
      <c r="XDC14" s="1954"/>
      <c r="XDD14" s="1954"/>
      <c r="XDE14" s="1954"/>
      <c r="XDF14" s="1954"/>
      <c r="XDG14" s="1954"/>
      <c r="XDH14" s="1954"/>
      <c r="XDI14" s="1954"/>
      <c r="XDJ14" s="1954"/>
      <c r="XDK14" s="1954"/>
      <c r="XDL14" s="1954"/>
      <c r="XDM14" s="1954"/>
      <c r="XDN14" s="1954"/>
      <c r="XDO14" s="1954"/>
      <c r="XDP14" s="1954"/>
      <c r="XDQ14" s="1954"/>
      <c r="XDR14" s="1954"/>
      <c r="XDS14" s="1954"/>
      <c r="XDT14" s="1954"/>
      <c r="XDU14" s="1954"/>
      <c r="XDV14" s="1954"/>
      <c r="XDW14" s="1954"/>
      <c r="XDX14" s="1954"/>
      <c r="XDY14" s="1954"/>
      <c r="XDZ14" s="1954"/>
      <c r="XEA14" s="1954"/>
      <c r="XEB14" s="1954"/>
      <c r="XEC14" s="1954"/>
      <c r="XED14" s="1954"/>
      <c r="XEE14" s="1954"/>
      <c r="XEF14" s="1954"/>
      <c r="XEG14" s="1954"/>
      <c r="XEH14" s="1954"/>
      <c r="XEI14" s="1954"/>
      <c r="XEJ14" s="1954"/>
      <c r="XEK14" s="1954"/>
      <c r="XEL14" s="1954"/>
      <c r="XEM14" s="1954"/>
      <c r="XEN14" s="1954"/>
      <c r="XEO14" s="1954"/>
      <c r="XEP14" s="1954"/>
      <c r="XEQ14" s="1954"/>
      <c r="XER14" s="1954"/>
      <c r="XES14" s="1954"/>
      <c r="XET14" s="1954"/>
      <c r="XEU14" s="1954"/>
      <c r="XEV14" s="1954"/>
      <c r="XEW14" s="1954"/>
      <c r="XEX14" s="1954"/>
      <c r="XEY14" s="1954"/>
      <c r="XEZ14" s="1954"/>
      <c r="XFA14" s="1954"/>
      <c r="XFB14" s="1954"/>
      <c r="XFC14" s="1954"/>
      <c r="XFD14" s="1954"/>
    </row>
    <row r="15" s="1740" customFormat="1" ht="66.75" customHeight="1" outlineLevel="1">
      <c r="A15" s="1741" t="s">
        <v>1241</v>
      </c>
      <c r="B15" s="1742" t="s">
        <v>94</v>
      </c>
      <c r="C15" s="1741" t="s">
        <v>2401</v>
      </c>
      <c r="D15" s="1741" t="s">
        <v>2402</v>
      </c>
      <c r="E15" s="1743"/>
      <c r="F15" s="1744"/>
      <c r="G15" s="1744"/>
      <c r="H15" s="1744"/>
      <c r="I15" s="1739"/>
    </row>
    <row r="16" s="1740" customFormat="1" ht="28.5" outlineLevel="1">
      <c r="A16" s="1741">
        <v>3</v>
      </c>
      <c r="B16" s="1745" t="s">
        <v>2403</v>
      </c>
      <c r="C16" s="1746">
        <v>-1078126.7342600001</v>
      </c>
      <c r="D16" s="1746">
        <f>C19+C21</f>
        <v>53968.974309999998</v>
      </c>
      <c r="E16" s="1747"/>
      <c r="F16" s="1744"/>
      <c r="G16" s="1744"/>
      <c r="H16" s="1744"/>
      <c r="I16" s="1739"/>
    </row>
    <row r="17" s="1740" customFormat="1" ht="16.5" outlineLevel="1">
      <c r="A17" s="1741" t="s">
        <v>80</v>
      </c>
      <c r="B17" s="1748" t="s">
        <v>2404</v>
      </c>
      <c r="C17" s="1746">
        <v>-1132095.70857</v>
      </c>
      <c r="D17" s="1746"/>
      <c r="E17" s="1747"/>
      <c r="F17" s="1744"/>
      <c r="G17" s="1744"/>
      <c r="H17" s="1744"/>
      <c r="I17" s="1739"/>
    </row>
    <row r="18" s="1753" customFormat="1" ht="16.5" outlineLevel="1">
      <c r="A18" s="1749" t="s">
        <v>2405</v>
      </c>
      <c r="B18" s="1750" t="s">
        <v>2406</v>
      </c>
      <c r="C18" s="1751">
        <f>C17/C16</f>
        <v>1.050058098547239</v>
      </c>
      <c r="D18" s="1751"/>
      <c r="E18" s="1752"/>
      <c r="F18" s="1744"/>
      <c r="G18" s="1744"/>
      <c r="H18" s="1744"/>
      <c r="I18" s="1739"/>
    </row>
    <row r="19" s="1740" customFormat="1" ht="16.5" outlineLevel="1">
      <c r="A19" s="1741" t="s">
        <v>119</v>
      </c>
      <c r="B19" s="1748" t="s">
        <v>2407</v>
      </c>
      <c r="C19" s="1746">
        <v>17085.80934</v>
      </c>
      <c r="D19" s="1746">
        <f>C19</f>
        <v>17085.80934</v>
      </c>
      <c r="E19" s="1747"/>
      <c r="F19" s="1754"/>
      <c r="G19" s="1744"/>
      <c r="H19" s="1744"/>
      <c r="I19" s="1739"/>
    </row>
    <row r="20" s="1753" customFormat="1" ht="16.5" outlineLevel="1">
      <c r="A20" s="1749" t="s">
        <v>2214</v>
      </c>
      <c r="B20" s="1750" t="s">
        <v>2408</v>
      </c>
      <c r="C20" s="1751">
        <f>C19/C$16</f>
        <v>-0.01584768172150678</v>
      </c>
      <c r="D20" s="1751">
        <f>D19/D16</f>
        <v>0.31658577096274632</v>
      </c>
      <c r="E20" s="1755"/>
      <c r="F20" s="1744"/>
      <c r="G20" s="1744"/>
      <c r="H20" s="1744"/>
      <c r="I20" s="1739"/>
    </row>
    <row r="21" s="1753" customFormat="1" ht="16.5" outlineLevel="1">
      <c r="A21" s="1741" t="s">
        <v>148</v>
      </c>
      <c r="B21" s="1748" t="s">
        <v>2409</v>
      </c>
      <c r="C21" s="1756">
        <v>36883.164969999998</v>
      </c>
      <c r="D21" s="1756">
        <f>C21</f>
        <v>36883.164969999998</v>
      </c>
      <c r="E21" s="1747"/>
      <c r="F21" s="1744"/>
      <c r="G21" s="1744"/>
      <c r="H21" s="1744"/>
      <c r="I21" s="1739"/>
    </row>
    <row r="22" s="1753" customFormat="1" ht="16.5" outlineLevel="1">
      <c r="A22" s="1757" t="s">
        <v>2410</v>
      </c>
      <c r="B22" s="1750" t="s">
        <v>2408</v>
      </c>
      <c r="C22" s="1751">
        <f>C21/C$16</f>
        <v>-0.034210416825732184</v>
      </c>
      <c r="D22" s="1751">
        <f>D21/D$16</f>
        <v>0.68341422903725368</v>
      </c>
      <c r="E22" s="1755"/>
      <c r="F22" s="1744"/>
      <c r="G22" s="1744"/>
      <c r="H22" s="1744"/>
      <c r="I22" s="1739"/>
    </row>
    <row r="23" s="1740" customFormat="1" ht="16.5" outlineLevel="1">
      <c r="A23" s="1758"/>
      <c r="B23" s="1718"/>
      <c r="C23" s="1759"/>
      <c r="D23" s="1759"/>
      <c r="E23" s="1744"/>
      <c r="F23" s="1744"/>
      <c r="G23" s="1744"/>
      <c r="H23" s="1744"/>
      <c r="I23" s="1739"/>
    </row>
    <row r="24" s="1753" customFormat="1" ht="16.5" hidden="1" outlineLevel="1">
      <c r="A24" s="1760"/>
      <c r="B24" s="1761"/>
      <c r="C24" s="1755"/>
      <c r="D24" s="1755"/>
      <c r="E24" s="1744"/>
      <c r="F24" s="1744"/>
      <c r="G24" s="1744"/>
      <c r="H24" s="1744"/>
      <c r="I24" s="1739"/>
    </row>
    <row r="25" s="1740" customFormat="1" ht="33.75" hidden="1" customHeight="1" outlineLevel="1">
      <c r="A25" s="1738" t="s">
        <v>2411</v>
      </c>
      <c r="B25" s="1762"/>
      <c r="C25" s="1762"/>
      <c r="D25" s="1763"/>
      <c r="E25" s="1763"/>
      <c r="F25" s="1763"/>
      <c r="G25" s="1763"/>
      <c r="H25" s="1763"/>
      <c r="I25" s="1764"/>
    </row>
    <row r="26" s="1740" customFormat="1" ht="45.75" hidden="1" customHeight="1" outlineLevel="1">
      <c r="A26" s="1741" t="s">
        <v>2412</v>
      </c>
      <c r="B26" s="1961" t="s">
        <v>2413</v>
      </c>
      <c r="C26" s="1962"/>
      <c r="D26" s="1765">
        <f>G8+M9</f>
        <v>32785720.19418627</v>
      </c>
      <c r="E26" s="1742" t="s">
        <v>1377</v>
      </c>
      <c r="F26" s="1957" t="s">
        <v>2414</v>
      </c>
      <c r="G26" s="1958"/>
      <c r="H26" s="1763"/>
      <c r="I26" s="1764"/>
    </row>
    <row r="27" s="1740" customFormat="1" ht="15.75" hidden="1" outlineLevel="1">
      <c r="A27" s="1741" t="s">
        <v>81</v>
      </c>
      <c r="B27" s="1959" t="s">
        <v>2415</v>
      </c>
      <c r="C27" s="1960"/>
      <c r="D27" s="1765">
        <f>(D18+D20)*D26</f>
        <v>10379492.504245341</v>
      </c>
      <c r="E27" s="1765">
        <f>(D18+D20)*G8</f>
        <v>10379239.38693108</v>
      </c>
      <c r="F27" s="1957"/>
      <c r="G27" s="1958"/>
      <c r="H27" s="1763"/>
      <c r="I27" s="1764"/>
    </row>
    <row r="28" s="1768" customFormat="1" ht="15.75" hidden="1" outlineLevel="1">
      <c r="A28" s="1757" t="s">
        <v>1208</v>
      </c>
      <c r="B28" s="1955" t="s">
        <v>2416</v>
      </c>
      <c r="C28" s="1956"/>
      <c r="D28" s="1766">
        <f>D27/D26</f>
        <v>0.31658577096274632</v>
      </c>
      <c r="E28" s="1767">
        <f>D27/D26</f>
        <v>0.31658577096274632</v>
      </c>
      <c r="F28" s="1957"/>
      <c r="G28" s="1958"/>
      <c r="H28" s="1763"/>
      <c r="I28" s="1764"/>
    </row>
    <row r="29" s="1740" customFormat="1" ht="15.75" hidden="1" outlineLevel="1">
      <c r="A29" s="1741" t="s">
        <v>82</v>
      </c>
      <c r="B29" s="1959" t="s">
        <v>2417</v>
      </c>
      <c r="C29" s="1960"/>
      <c r="D29" s="1769">
        <f>D30*D26</f>
        <v>22406227.689940929</v>
      </c>
      <c r="E29" s="1767"/>
      <c r="F29" s="1957"/>
      <c r="G29" s="1958"/>
      <c r="H29" s="1763"/>
      <c r="I29" s="1764"/>
    </row>
    <row r="30" s="1768" customFormat="1" ht="15.75" hidden="1" outlineLevel="1">
      <c r="A30" s="1757" t="s">
        <v>1210</v>
      </c>
      <c r="B30" s="1955" t="s">
        <v>2418</v>
      </c>
      <c r="C30" s="1956"/>
      <c r="D30" s="1770">
        <f>D22</f>
        <v>0.68341422903725368</v>
      </c>
      <c r="E30" s="1767"/>
      <c r="F30" s="1957"/>
      <c r="G30" s="1958"/>
      <c r="H30" s="1763"/>
      <c r="I30" s="1764"/>
    </row>
    <row r="31" s="1768" customFormat="1" hidden="1" outlineLevel="1">
      <c r="A31" s="1760"/>
      <c r="B31" s="1761"/>
      <c r="C31" s="1771"/>
      <c r="D31" s="1771"/>
      <c r="E31" s="1771"/>
      <c r="F31" s="1771"/>
      <c r="G31" s="1771"/>
      <c r="H31" s="1771"/>
      <c r="I31" s="1772"/>
    </row>
    <row r="32" s="1740" customFormat="1" ht="12.75" collapsed="1">
      <c r="A32" s="1773"/>
      <c r="I32" s="1719"/>
    </row>
    <row r="33" s="1740" customFormat="1" ht="51.75" customHeight="1">
      <c r="A33" s="1978" t="s">
        <v>2419</v>
      </c>
      <c r="B33" s="1978"/>
      <c r="C33" s="1978"/>
      <c r="D33" s="1978"/>
      <c r="E33" s="1978"/>
      <c r="F33" s="1979"/>
      <c r="G33" s="1979"/>
      <c r="I33" s="1719"/>
    </row>
    <row r="34" s="1719" customFormat="1" ht="12.75">
      <c r="A34" s="1774"/>
    </row>
    <row r="35" s="1740" customFormat="1" ht="45.75" customHeight="1">
      <c r="A35" s="1741" t="s">
        <v>1241</v>
      </c>
      <c r="B35" s="1980" t="s">
        <v>94</v>
      </c>
      <c r="C35" s="1980"/>
      <c r="D35" s="1741" t="s">
        <v>2420</v>
      </c>
      <c r="E35" s="1981" t="s">
        <v>2421</v>
      </c>
      <c r="F35" s="1982"/>
      <c r="G35" s="1775"/>
      <c r="I35" s="1719"/>
    </row>
    <row r="36" s="1740" customFormat="1" ht="44.25" customHeight="1">
      <c r="A36" s="1741">
        <v>4</v>
      </c>
      <c r="B36" s="1967" t="s">
        <v>2422</v>
      </c>
      <c r="C36" s="1967"/>
      <c r="D36" s="1746">
        <f>D16</f>
        <v>53968.974309999998</v>
      </c>
      <c r="E36" s="1983">
        <f>D8</f>
        <v>12555613.703652112</v>
      </c>
      <c r="F36" s="1984"/>
      <c r="G36" s="1775"/>
      <c r="I36" s="1719"/>
    </row>
    <row r="37" s="1740" customFormat="1" ht="32.25" customHeight="1">
      <c r="A37" s="1776" t="s">
        <v>81</v>
      </c>
      <c r="B37" s="1985" t="s">
        <v>2423</v>
      </c>
      <c r="C37" s="1985"/>
      <c r="D37" s="1746">
        <f>(D17+D19)</f>
        <v>17085.80934</v>
      </c>
      <c r="E37" s="1986">
        <f>E36*E38</f>
        <v>3974928.6442811266</v>
      </c>
      <c r="F37" s="1987"/>
      <c r="G37" s="1777"/>
      <c r="I37" s="1719"/>
      <c r="J37" s="1800">
        <f>E37</f>
        <v>3974928.6442811266</v>
      </c>
    </row>
    <row r="38" s="1740" customFormat="1">
      <c r="A38" s="1757"/>
      <c r="B38" s="1970" t="s">
        <v>2416</v>
      </c>
      <c r="C38" s="1970"/>
      <c r="D38" s="1778">
        <f>D37/D36</f>
        <v>0.31658577096274632</v>
      </c>
      <c r="E38" s="1976">
        <f>D38</f>
        <v>0.31658577096274632</v>
      </c>
      <c r="F38" s="1977"/>
      <c r="G38" s="1779"/>
      <c r="I38" s="1719"/>
    </row>
    <row r="39" s="1740" customFormat="1">
      <c r="A39" s="1741" t="s">
        <v>1208</v>
      </c>
      <c r="B39" s="1967" t="s">
        <v>440</v>
      </c>
      <c r="C39" s="1967"/>
      <c r="D39" s="1746">
        <f>D17/1000</f>
        <v>0</v>
      </c>
      <c r="E39" s="1976"/>
      <c r="F39" s="1977"/>
      <c r="G39" s="1779"/>
      <c r="I39" s="1719"/>
    </row>
    <row r="40" s="1740" customFormat="1">
      <c r="A40" s="1741" t="s">
        <v>1209</v>
      </c>
      <c r="B40" s="1967" t="s">
        <v>453</v>
      </c>
      <c r="C40" s="1967"/>
      <c r="D40" s="1746">
        <f>D19</f>
        <v>17085.80934</v>
      </c>
      <c r="E40" s="1976"/>
      <c r="F40" s="1977"/>
      <c r="G40" s="1779"/>
      <c r="I40" s="1719"/>
    </row>
    <row r="41" s="1740" customFormat="1">
      <c r="A41" s="1780" t="s">
        <v>82</v>
      </c>
      <c r="B41" s="1967" t="s">
        <v>2424</v>
      </c>
      <c r="C41" s="1967"/>
      <c r="D41" s="1756">
        <f>(D21)</f>
        <v>36883.164969999998</v>
      </c>
      <c r="E41" s="1968">
        <f>E$36*E42</f>
        <v>8580685.0593709853</v>
      </c>
      <c r="F41" s="1969"/>
      <c r="G41" s="1779"/>
      <c r="I41" s="1719"/>
    </row>
    <row r="42" s="1740" customFormat="1">
      <c r="A42" s="1757"/>
      <c r="B42" s="1970" t="s">
        <v>2418</v>
      </c>
      <c r="C42" s="1970"/>
      <c r="D42" s="1781">
        <f>D41/D36</f>
        <v>0.68341422903725368</v>
      </c>
      <c r="E42" s="1971">
        <f>1-E38</f>
        <v>0.68341422903725368</v>
      </c>
      <c r="F42" s="1972"/>
      <c r="I42" s="1719"/>
    </row>
    <row r="43" s="1740" customFormat="1" ht="12.75">
      <c r="A43" s="1773"/>
      <c r="I43" s="1719"/>
    </row>
    <row r="44" hidden="1">
      <c r="A44" s="1782"/>
      <c r="B44" s="1782"/>
      <c r="C44" s="1782"/>
      <c r="D44" s="1782"/>
      <c r="E44" s="1782"/>
      <c r="F44" s="1782"/>
      <c r="G44" s="1782"/>
      <c r="H44" s="1782"/>
      <c r="I44" s="1782"/>
    </row>
    <row r="45" hidden="1">
      <c r="B45" s="1973" t="s">
        <v>2425</v>
      </c>
      <c r="C45" s="1974"/>
      <c r="D45" s="1975"/>
    </row>
    <row r="46" s="1719" customFormat="1" ht="24.75" hidden="1" customHeight="1">
      <c r="A46" s="1722"/>
      <c r="B46" s="1783" t="s">
        <v>2426</v>
      </c>
      <c r="C46" s="1784">
        <v>21498485.745099999</v>
      </c>
    </row>
    <row r="47" s="1719" customFormat="1" ht="30" hidden="1">
      <c r="A47" s="1722"/>
      <c r="B47" s="1728" t="s">
        <v>2427</v>
      </c>
      <c r="C47" s="1785">
        <v>144919.72557000001</v>
      </c>
    </row>
    <row r="48" s="1719" customFormat="1" ht="30" hidden="1">
      <c r="A48" s="1722"/>
      <c r="B48" s="1728" t="s">
        <v>2428</v>
      </c>
      <c r="C48" s="1786">
        <f>C47/C46</f>
        <v>0.0067409271186939556</v>
      </c>
    </row>
    <row r="49" s="1719" customFormat="1" ht="30" hidden="1">
      <c r="A49" s="1722"/>
      <c r="B49" s="1728" t="s">
        <v>2429</v>
      </c>
      <c r="C49" s="1786">
        <f>1-C48</f>
        <v>0.99325907288130599</v>
      </c>
      <c r="I49" s="1787"/>
    </row>
    <row r="50" s="1719" customFormat="1" ht="18" hidden="1">
      <c r="A50" s="1722"/>
      <c r="I50" s="1787"/>
    </row>
    <row r="51" s="1719" customFormat="1" ht="15.75" hidden="1">
      <c r="B51" s="1973" t="s">
        <v>2430</v>
      </c>
      <c r="C51" s="1974"/>
      <c r="D51" s="1974"/>
      <c r="E51" s="1975"/>
      <c r="I51" s="1787"/>
    </row>
    <row r="52" s="1719" customFormat="1" ht="15.75" hidden="1">
      <c r="B52" s="1783" t="s">
        <v>2431</v>
      </c>
      <c r="C52" s="1788"/>
      <c r="D52" s="1789">
        <f>G8/1000</f>
        <v>32784.920672105756</v>
      </c>
      <c r="I52" s="1787"/>
    </row>
    <row r="53" s="1719" customFormat="1" ht="15.75" hidden="1">
      <c r="B53" s="1790" t="s">
        <v>2432</v>
      </c>
      <c r="C53" s="1788"/>
      <c r="D53" s="1789">
        <f>D52*C48</f>
        <v>221.00076084282776</v>
      </c>
      <c r="I53" s="1791"/>
    </row>
    <row r="54" s="1719" customFormat="1" hidden="1">
      <c r="B54" s="1790" t="s">
        <v>2433</v>
      </c>
      <c r="C54" s="1788"/>
      <c r="D54" s="1789">
        <f>D52*C49</f>
        <v>32563.919911262929</v>
      </c>
      <c r="E54" s="1792"/>
    </row>
    <row r="55" s="1719" customFormat="1" ht="12.75"/>
    <row r="56" s="1719" customFormat="1" ht="12.75"/>
    <row r="57" s="1719" customFormat="1" ht="12.75"/>
    <row r="58" ht="36.75" customHeight="1">
      <c r="A58" s="1963" t="s">
        <v>2434</v>
      </c>
      <c r="B58" s="1964"/>
      <c r="C58" s="1964"/>
      <c r="D58" s="1964"/>
      <c r="E58" s="1964"/>
      <c r="F58" s="1964"/>
      <c r="G58" s="1964"/>
    </row>
    <row r="59" ht="18.75">
      <c r="B59" s="332"/>
      <c r="C59" s="332"/>
      <c r="D59" s="332"/>
      <c r="E59" s="332"/>
      <c r="F59" s="332"/>
      <c r="G59" s="332"/>
      <c r="H59" s="332"/>
    </row>
    <row r="61">
      <c r="A61" s="1793"/>
      <c r="B61" s="1793"/>
      <c r="C61" s="1793"/>
      <c r="D61" s="1793"/>
      <c r="E61" s="1793"/>
      <c r="F61" s="1793"/>
      <c r="G61" s="1793"/>
      <c r="H61" s="1793"/>
      <c r="I61" s="1793"/>
    </row>
    <row r="63">
      <c r="A63" s="47" t="s">
        <v>2435</v>
      </c>
      <c r="B63" s="507"/>
      <c r="C63" s="507"/>
      <c r="D63" s="507"/>
      <c r="E63" s="507"/>
      <c r="F63" s="507"/>
      <c r="G63" s="507"/>
      <c r="H63" s="507"/>
      <c r="I63" s="507"/>
    </row>
    <row r="64">
      <c r="A64" s="1965" t="s">
        <v>2436</v>
      </c>
      <c r="B64" s="1966"/>
      <c r="C64" s="1794">
        <v>70358.337</v>
      </c>
      <c r="D64" s="1794">
        <v>12555.919897709839</v>
      </c>
      <c r="E64" s="1794">
        <v>17208.802446866845</v>
      </c>
      <c r="F64" s="1794">
        <v>7761.83815617854</v>
      </c>
      <c r="G64" s="1794">
        <v>32785.720194470108</v>
      </c>
      <c r="H64" s="1794">
        <v>46.056304774670018</v>
      </c>
      <c r="I64" s="1795">
        <v>0</v>
      </c>
    </row>
    <row r="65" ht="15.75" customHeight="1">
      <c r="A65" s="1796" t="s">
        <v>1430</v>
      </c>
      <c r="B65" s="1797"/>
      <c r="C65" s="1798">
        <v>34924.290601034867</v>
      </c>
      <c r="D65" s="1798">
        <v>0</v>
      </c>
      <c r="E65" s="1798">
        <v>0</v>
      </c>
      <c r="F65" s="1798">
        <v>6425.0399522753396</v>
      </c>
      <c r="G65" s="1798">
        <v>28499.250648759531</v>
      </c>
      <c r="H65" s="1798">
        <v>0</v>
      </c>
      <c r="I65" s="1798">
        <v>0</v>
      </c>
    </row>
    <row r="66">
      <c r="A66" s="1796" t="s">
        <v>1439</v>
      </c>
      <c r="B66" s="1797"/>
      <c r="C66" s="1798">
        <v>9060.866400321429</v>
      </c>
      <c r="D66" s="1799">
        <v>3975.0255808499696</v>
      </c>
      <c r="E66" s="1798">
        <v>2185.187841208578</v>
      </c>
      <c r="F66" s="1798">
        <v>855.88875622978367</v>
      </c>
      <c r="G66" s="1798">
        <v>2044.7642220330981</v>
      </c>
      <c r="H66" s="1798">
        <v>0</v>
      </c>
      <c r="I66" s="1798">
        <v>0</v>
      </c>
    </row>
    <row r="67">
      <c r="A67" s="1796" t="s">
        <v>1447</v>
      </c>
      <c r="B67" s="1797"/>
      <c r="C67" s="1798">
        <v>25909.220917494265</v>
      </c>
      <c r="D67" s="1798">
        <v>8580.8943165029777</v>
      </c>
      <c r="E67" s="1798">
        <v>15023.614605169183</v>
      </c>
      <c r="F67" s="1798">
        <v>16.950368303163756</v>
      </c>
      <c r="G67" s="1798">
        <v>2241.705322745579</v>
      </c>
      <c r="H67" s="1798">
        <v>46.056304773360957</v>
      </c>
      <c r="I67" s="1798">
        <v>0</v>
      </c>
    </row>
    <row r="68" ht="15" customHeight="1">
      <c r="A68" s="1796" t="s">
        <v>513</v>
      </c>
      <c r="B68" s="1797"/>
      <c r="C68" s="1798">
        <v>463.959079149628</v>
      </c>
      <c r="D68" s="1798">
        <v>0</v>
      </c>
      <c r="E68" s="1798">
        <v>0</v>
      </c>
      <c r="F68" s="1798">
        <v>463.959079149628</v>
      </c>
      <c r="G68" s="1798">
        <v>0</v>
      </c>
      <c r="H68" s="1798">
        <v>0</v>
      </c>
      <c r="I68" s="1798">
        <v>0</v>
      </c>
    </row>
  </sheetData>
  <mergeCells count="2079">
    <mergeCell ref="A58:G58"/>
    <mergeCell ref="A64:B64"/>
    <mergeCell ref="B41:C41"/>
    <mergeCell ref="E41:F41"/>
    <mergeCell ref="B42:C42"/>
    <mergeCell ref="E42:F42"/>
    <mergeCell ref="B45:D45"/>
    <mergeCell ref="B51:E51"/>
    <mergeCell ref="B38:C38"/>
    <mergeCell ref="E38:F38"/>
    <mergeCell ref="B39:C39"/>
    <mergeCell ref="E39:F39"/>
    <mergeCell ref="B40:C40"/>
    <mergeCell ref="E40:F40"/>
    <mergeCell ref="A33:G33"/>
    <mergeCell ref="B35:C35"/>
    <mergeCell ref="E35:F35"/>
    <mergeCell ref="B36:C36"/>
    <mergeCell ref="E36:F36"/>
    <mergeCell ref="B37:C37"/>
    <mergeCell ref="E37:F37"/>
    <mergeCell ref="B28:C28"/>
    <mergeCell ref="F28:G28"/>
    <mergeCell ref="B29:C29"/>
    <mergeCell ref="F29:G29"/>
    <mergeCell ref="B30:C30"/>
    <mergeCell ref="F30:G30"/>
    <mergeCell ref="XEO14:XEV14"/>
    <mergeCell ref="XEW14:XFD14"/>
    <mergeCell ref="B26:C26"/>
    <mergeCell ref="F26:G26"/>
    <mergeCell ref="B27:C27"/>
    <mergeCell ref="F27:G27"/>
    <mergeCell ref="XCS14:XCZ14"/>
    <mergeCell ref="XDA14:XDH14"/>
    <mergeCell ref="XDI14:XDP14"/>
    <mergeCell ref="XDQ14:XDX14"/>
    <mergeCell ref="XDY14:XEF14"/>
    <mergeCell ref="XEG14:XEN14"/>
    <mergeCell ref="XAW14:XBD14"/>
    <mergeCell ref="XBE14:XBL14"/>
    <mergeCell ref="XBM14:XBT14"/>
    <mergeCell ref="XBU14:XCB14"/>
    <mergeCell ref="XCC14:XCJ14"/>
    <mergeCell ref="XCK14:XCR14"/>
    <mergeCell ref="WZA14:WZH14"/>
    <mergeCell ref="WZI14:WZP14"/>
    <mergeCell ref="WZQ14:WZX14"/>
    <mergeCell ref="WZY14:XAF14"/>
    <mergeCell ref="XAG14:XAN14"/>
    <mergeCell ref="XAO14:XAV14"/>
    <mergeCell ref="WXE14:WXL14"/>
    <mergeCell ref="WXM14:WXT14"/>
    <mergeCell ref="WXU14:WYB14"/>
    <mergeCell ref="WYC14:WYJ14"/>
    <mergeCell ref="WYK14:WYR14"/>
    <mergeCell ref="WYS14:WYZ14"/>
    <mergeCell ref="WVI14:WVP14"/>
    <mergeCell ref="WVQ14:WVX14"/>
    <mergeCell ref="WVY14:WWF14"/>
    <mergeCell ref="WWG14:WWN14"/>
    <mergeCell ref="WWO14:WWV14"/>
    <mergeCell ref="WWW14:WXD14"/>
    <mergeCell ref="WTM14:WTT14"/>
    <mergeCell ref="WTU14:WUB14"/>
    <mergeCell ref="WUC14:WUJ14"/>
    <mergeCell ref="WUK14:WUR14"/>
    <mergeCell ref="WUS14:WUZ14"/>
    <mergeCell ref="WVA14:WVH14"/>
    <mergeCell ref="WRQ14:WRX14"/>
    <mergeCell ref="WRY14:WSF14"/>
    <mergeCell ref="WSG14:WSN14"/>
    <mergeCell ref="WSO14:WSV14"/>
    <mergeCell ref="WSW14:WTD14"/>
    <mergeCell ref="WTE14:WTL14"/>
    <mergeCell ref="WPU14:WQB14"/>
    <mergeCell ref="WQC14:WQJ14"/>
    <mergeCell ref="WQK14:WQR14"/>
    <mergeCell ref="WQS14:WQZ14"/>
    <mergeCell ref="WRA14:WRH14"/>
    <mergeCell ref="WRI14:WRP14"/>
    <mergeCell ref="WNY14:WOF14"/>
    <mergeCell ref="WOG14:WON14"/>
    <mergeCell ref="WOO14:WOV14"/>
    <mergeCell ref="WOW14:WPD14"/>
    <mergeCell ref="WPE14:WPL14"/>
    <mergeCell ref="WPM14:WPT14"/>
    <mergeCell ref="WMC14:WMJ14"/>
    <mergeCell ref="WMK14:WMR14"/>
    <mergeCell ref="WMS14:WMZ14"/>
    <mergeCell ref="WNA14:WNH14"/>
    <mergeCell ref="WNI14:WNP14"/>
    <mergeCell ref="WNQ14:WNX14"/>
    <mergeCell ref="WKG14:WKN14"/>
    <mergeCell ref="WKO14:WKV14"/>
    <mergeCell ref="WKW14:WLD14"/>
    <mergeCell ref="WLE14:WLL14"/>
    <mergeCell ref="WLM14:WLT14"/>
    <mergeCell ref="WLU14:WMB14"/>
    <mergeCell ref="WIK14:WIR14"/>
    <mergeCell ref="WIS14:WIZ14"/>
    <mergeCell ref="WJA14:WJH14"/>
    <mergeCell ref="WJI14:WJP14"/>
    <mergeCell ref="WJQ14:WJX14"/>
    <mergeCell ref="WJY14:WKF14"/>
    <mergeCell ref="WGO14:WGV14"/>
    <mergeCell ref="WGW14:WHD14"/>
    <mergeCell ref="WHE14:WHL14"/>
    <mergeCell ref="WHM14:WHT14"/>
    <mergeCell ref="WHU14:WIB14"/>
    <mergeCell ref="WIC14:WIJ14"/>
    <mergeCell ref="WES14:WEZ14"/>
    <mergeCell ref="WFA14:WFH14"/>
    <mergeCell ref="WFI14:WFP14"/>
    <mergeCell ref="WFQ14:WFX14"/>
    <mergeCell ref="WFY14:WGF14"/>
    <mergeCell ref="WGG14:WGN14"/>
    <mergeCell ref="WCW14:WDD14"/>
    <mergeCell ref="WDE14:WDL14"/>
    <mergeCell ref="WDM14:WDT14"/>
    <mergeCell ref="WDU14:WEB14"/>
    <mergeCell ref="WEC14:WEJ14"/>
    <mergeCell ref="WEK14:WER14"/>
    <mergeCell ref="WBA14:WBH14"/>
    <mergeCell ref="WBI14:WBP14"/>
    <mergeCell ref="WBQ14:WBX14"/>
    <mergeCell ref="WBY14:WCF14"/>
    <mergeCell ref="WCG14:WCN14"/>
    <mergeCell ref="WCO14:WCV14"/>
    <mergeCell ref="VZE14:VZL14"/>
    <mergeCell ref="VZM14:VZT14"/>
    <mergeCell ref="VZU14:WAB14"/>
    <mergeCell ref="WAC14:WAJ14"/>
    <mergeCell ref="WAK14:WAR14"/>
    <mergeCell ref="WAS14:WAZ14"/>
    <mergeCell ref="VXI14:VXP14"/>
    <mergeCell ref="VXQ14:VXX14"/>
    <mergeCell ref="VXY14:VYF14"/>
    <mergeCell ref="VYG14:VYN14"/>
    <mergeCell ref="VYO14:VYV14"/>
    <mergeCell ref="VYW14:VZD14"/>
    <mergeCell ref="VVM14:VVT14"/>
    <mergeCell ref="VVU14:VWB14"/>
    <mergeCell ref="VWC14:VWJ14"/>
    <mergeCell ref="VWK14:VWR14"/>
    <mergeCell ref="VWS14:VWZ14"/>
    <mergeCell ref="VXA14:VXH14"/>
    <mergeCell ref="VTQ14:VTX14"/>
    <mergeCell ref="VTY14:VUF14"/>
    <mergeCell ref="VUG14:VUN14"/>
    <mergeCell ref="VUO14:VUV14"/>
    <mergeCell ref="VUW14:VVD14"/>
    <mergeCell ref="VVE14:VVL14"/>
    <mergeCell ref="VRU14:VSB14"/>
    <mergeCell ref="VSC14:VSJ14"/>
    <mergeCell ref="VSK14:VSR14"/>
    <mergeCell ref="VSS14:VSZ14"/>
    <mergeCell ref="VTA14:VTH14"/>
    <mergeCell ref="VTI14:VTP14"/>
    <mergeCell ref="VPY14:VQF14"/>
    <mergeCell ref="VQG14:VQN14"/>
    <mergeCell ref="VQO14:VQV14"/>
    <mergeCell ref="VQW14:VRD14"/>
    <mergeCell ref="VRE14:VRL14"/>
    <mergeCell ref="VRM14:VRT14"/>
    <mergeCell ref="VOC14:VOJ14"/>
    <mergeCell ref="VOK14:VOR14"/>
    <mergeCell ref="VOS14:VOZ14"/>
    <mergeCell ref="VPA14:VPH14"/>
    <mergeCell ref="VPI14:VPP14"/>
    <mergeCell ref="VPQ14:VPX14"/>
    <mergeCell ref="VMG14:VMN14"/>
    <mergeCell ref="VMO14:VMV14"/>
    <mergeCell ref="VMW14:VND14"/>
    <mergeCell ref="VNE14:VNL14"/>
    <mergeCell ref="VNM14:VNT14"/>
    <mergeCell ref="VNU14:VOB14"/>
    <mergeCell ref="VKK14:VKR14"/>
    <mergeCell ref="VKS14:VKZ14"/>
    <mergeCell ref="VLA14:VLH14"/>
    <mergeCell ref="VLI14:VLP14"/>
    <mergeCell ref="VLQ14:VLX14"/>
    <mergeCell ref="VLY14:VMF14"/>
    <mergeCell ref="VIO14:VIV14"/>
    <mergeCell ref="VIW14:VJD14"/>
    <mergeCell ref="VJE14:VJL14"/>
    <mergeCell ref="VJM14:VJT14"/>
    <mergeCell ref="VJU14:VKB14"/>
    <mergeCell ref="VKC14:VKJ14"/>
    <mergeCell ref="VGS14:VGZ14"/>
    <mergeCell ref="VHA14:VHH14"/>
    <mergeCell ref="VHI14:VHP14"/>
    <mergeCell ref="VHQ14:VHX14"/>
    <mergeCell ref="VHY14:VIF14"/>
    <mergeCell ref="VIG14:VIN14"/>
    <mergeCell ref="VEW14:VFD14"/>
    <mergeCell ref="VFE14:VFL14"/>
    <mergeCell ref="VFM14:VFT14"/>
    <mergeCell ref="VFU14:VGB14"/>
    <mergeCell ref="VGC14:VGJ14"/>
    <mergeCell ref="VGK14:VGR14"/>
    <mergeCell ref="VDA14:VDH14"/>
    <mergeCell ref="VDI14:VDP14"/>
    <mergeCell ref="VDQ14:VDX14"/>
    <mergeCell ref="VDY14:VEF14"/>
    <mergeCell ref="VEG14:VEN14"/>
    <mergeCell ref="VEO14:VEV14"/>
    <mergeCell ref="VBE14:VBL14"/>
    <mergeCell ref="VBM14:VBT14"/>
    <mergeCell ref="VBU14:VCB14"/>
    <mergeCell ref="VCC14:VCJ14"/>
    <mergeCell ref="VCK14:VCR14"/>
    <mergeCell ref="VCS14:VCZ14"/>
    <mergeCell ref="UZI14:UZP14"/>
    <mergeCell ref="UZQ14:UZX14"/>
    <mergeCell ref="UZY14:VAF14"/>
    <mergeCell ref="VAG14:VAN14"/>
    <mergeCell ref="VAO14:VAV14"/>
    <mergeCell ref="VAW14:VBD14"/>
    <mergeCell ref="UXM14:UXT14"/>
    <mergeCell ref="UXU14:UYB14"/>
    <mergeCell ref="UYC14:UYJ14"/>
    <mergeCell ref="UYK14:UYR14"/>
    <mergeCell ref="UYS14:UYZ14"/>
    <mergeCell ref="UZA14:UZH14"/>
    <mergeCell ref="UVQ14:UVX14"/>
    <mergeCell ref="UVY14:UWF14"/>
    <mergeCell ref="UWG14:UWN14"/>
    <mergeCell ref="UWO14:UWV14"/>
    <mergeCell ref="UWW14:UXD14"/>
    <mergeCell ref="UXE14:UXL14"/>
    <mergeCell ref="UTU14:UUB14"/>
    <mergeCell ref="UUC14:UUJ14"/>
    <mergeCell ref="UUK14:UUR14"/>
    <mergeCell ref="UUS14:UUZ14"/>
    <mergeCell ref="UVA14:UVH14"/>
    <mergeCell ref="UVI14:UVP14"/>
    <mergeCell ref="URY14:USF14"/>
    <mergeCell ref="USG14:USN14"/>
    <mergeCell ref="USO14:USV14"/>
    <mergeCell ref="USW14:UTD14"/>
    <mergeCell ref="UTE14:UTL14"/>
    <mergeCell ref="UTM14:UTT14"/>
    <mergeCell ref="UQC14:UQJ14"/>
    <mergeCell ref="UQK14:UQR14"/>
    <mergeCell ref="UQS14:UQZ14"/>
    <mergeCell ref="URA14:URH14"/>
    <mergeCell ref="URI14:URP14"/>
    <mergeCell ref="URQ14:URX14"/>
    <mergeCell ref="UOG14:UON14"/>
    <mergeCell ref="UOO14:UOV14"/>
    <mergeCell ref="UOW14:UPD14"/>
    <mergeCell ref="UPE14:UPL14"/>
    <mergeCell ref="UPM14:UPT14"/>
    <mergeCell ref="UPU14:UQB14"/>
    <mergeCell ref="UMK14:UMR14"/>
    <mergeCell ref="UMS14:UMZ14"/>
    <mergeCell ref="UNA14:UNH14"/>
    <mergeCell ref="UNI14:UNP14"/>
    <mergeCell ref="UNQ14:UNX14"/>
    <mergeCell ref="UNY14:UOF14"/>
    <mergeCell ref="UKO14:UKV14"/>
    <mergeCell ref="UKW14:ULD14"/>
    <mergeCell ref="ULE14:ULL14"/>
    <mergeCell ref="ULM14:ULT14"/>
    <mergeCell ref="ULU14:UMB14"/>
    <mergeCell ref="UMC14:UMJ14"/>
    <mergeCell ref="UIS14:UIZ14"/>
    <mergeCell ref="UJA14:UJH14"/>
    <mergeCell ref="UJI14:UJP14"/>
    <mergeCell ref="UJQ14:UJX14"/>
    <mergeCell ref="UJY14:UKF14"/>
    <mergeCell ref="UKG14:UKN14"/>
    <mergeCell ref="UGW14:UHD14"/>
    <mergeCell ref="UHE14:UHL14"/>
    <mergeCell ref="UHM14:UHT14"/>
    <mergeCell ref="UHU14:UIB14"/>
    <mergeCell ref="UIC14:UIJ14"/>
    <mergeCell ref="UIK14:UIR14"/>
    <mergeCell ref="UFA14:UFH14"/>
    <mergeCell ref="UFI14:UFP14"/>
    <mergeCell ref="UFQ14:UFX14"/>
    <mergeCell ref="UFY14:UGF14"/>
    <mergeCell ref="UGG14:UGN14"/>
    <mergeCell ref="UGO14:UGV14"/>
    <mergeCell ref="UDE14:UDL14"/>
    <mergeCell ref="UDM14:UDT14"/>
    <mergeCell ref="UDU14:UEB14"/>
    <mergeCell ref="UEC14:UEJ14"/>
    <mergeCell ref="UEK14:UER14"/>
    <mergeCell ref="UES14:UEZ14"/>
    <mergeCell ref="UBI14:UBP14"/>
    <mergeCell ref="UBQ14:UBX14"/>
    <mergeCell ref="UBY14:UCF14"/>
    <mergeCell ref="UCG14:UCN14"/>
    <mergeCell ref="UCO14:UCV14"/>
    <mergeCell ref="UCW14:UDD14"/>
    <mergeCell ref="TZM14:TZT14"/>
    <mergeCell ref="TZU14:UAB14"/>
    <mergeCell ref="UAC14:UAJ14"/>
    <mergeCell ref="UAK14:UAR14"/>
    <mergeCell ref="UAS14:UAZ14"/>
    <mergeCell ref="UBA14:UBH14"/>
    <mergeCell ref="TXQ14:TXX14"/>
    <mergeCell ref="TXY14:TYF14"/>
    <mergeCell ref="TYG14:TYN14"/>
    <mergeCell ref="TYO14:TYV14"/>
    <mergeCell ref="TYW14:TZD14"/>
    <mergeCell ref="TZE14:TZL14"/>
    <mergeCell ref="TVU14:TWB14"/>
    <mergeCell ref="TWC14:TWJ14"/>
    <mergeCell ref="TWK14:TWR14"/>
    <mergeCell ref="TWS14:TWZ14"/>
    <mergeCell ref="TXA14:TXH14"/>
    <mergeCell ref="TXI14:TXP14"/>
    <mergeCell ref="TTY14:TUF14"/>
    <mergeCell ref="TUG14:TUN14"/>
    <mergeCell ref="TUO14:TUV14"/>
    <mergeCell ref="TUW14:TVD14"/>
    <mergeCell ref="TVE14:TVL14"/>
    <mergeCell ref="TVM14:TVT14"/>
    <mergeCell ref="TSC14:TSJ14"/>
    <mergeCell ref="TSK14:TSR14"/>
    <mergeCell ref="TSS14:TSZ14"/>
    <mergeCell ref="TTA14:TTH14"/>
    <mergeCell ref="TTI14:TTP14"/>
    <mergeCell ref="TTQ14:TTX14"/>
    <mergeCell ref="TQG14:TQN14"/>
    <mergeCell ref="TQO14:TQV14"/>
    <mergeCell ref="TQW14:TRD14"/>
    <mergeCell ref="TRE14:TRL14"/>
    <mergeCell ref="TRM14:TRT14"/>
    <mergeCell ref="TRU14:TSB14"/>
    <mergeCell ref="TOK14:TOR14"/>
    <mergeCell ref="TOS14:TOZ14"/>
    <mergeCell ref="TPA14:TPH14"/>
    <mergeCell ref="TPI14:TPP14"/>
    <mergeCell ref="TPQ14:TPX14"/>
    <mergeCell ref="TPY14:TQF14"/>
    <mergeCell ref="TMO14:TMV14"/>
    <mergeCell ref="TMW14:TND14"/>
    <mergeCell ref="TNE14:TNL14"/>
    <mergeCell ref="TNM14:TNT14"/>
    <mergeCell ref="TNU14:TOB14"/>
    <mergeCell ref="TOC14:TOJ14"/>
    <mergeCell ref="TKS14:TKZ14"/>
    <mergeCell ref="TLA14:TLH14"/>
    <mergeCell ref="TLI14:TLP14"/>
    <mergeCell ref="TLQ14:TLX14"/>
    <mergeCell ref="TLY14:TMF14"/>
    <mergeCell ref="TMG14:TMN14"/>
    <mergeCell ref="TIW14:TJD14"/>
    <mergeCell ref="TJE14:TJL14"/>
    <mergeCell ref="TJM14:TJT14"/>
    <mergeCell ref="TJU14:TKB14"/>
    <mergeCell ref="TKC14:TKJ14"/>
    <mergeCell ref="TKK14:TKR14"/>
    <mergeCell ref="THA14:THH14"/>
    <mergeCell ref="THI14:THP14"/>
    <mergeCell ref="THQ14:THX14"/>
    <mergeCell ref="THY14:TIF14"/>
    <mergeCell ref="TIG14:TIN14"/>
    <mergeCell ref="TIO14:TIV14"/>
    <mergeCell ref="TFE14:TFL14"/>
    <mergeCell ref="TFM14:TFT14"/>
    <mergeCell ref="TFU14:TGB14"/>
    <mergeCell ref="TGC14:TGJ14"/>
    <mergeCell ref="TGK14:TGR14"/>
    <mergeCell ref="TGS14:TGZ14"/>
    <mergeCell ref="TDI14:TDP14"/>
    <mergeCell ref="TDQ14:TDX14"/>
    <mergeCell ref="TDY14:TEF14"/>
    <mergeCell ref="TEG14:TEN14"/>
    <mergeCell ref="TEO14:TEV14"/>
    <mergeCell ref="TEW14:TFD14"/>
    <mergeCell ref="TBM14:TBT14"/>
    <mergeCell ref="TBU14:TCB14"/>
    <mergeCell ref="TCC14:TCJ14"/>
    <mergeCell ref="TCK14:TCR14"/>
    <mergeCell ref="TCS14:TCZ14"/>
    <mergeCell ref="TDA14:TDH14"/>
    <mergeCell ref="SZQ14:SZX14"/>
    <mergeCell ref="SZY14:TAF14"/>
    <mergeCell ref="TAG14:TAN14"/>
    <mergeCell ref="TAO14:TAV14"/>
    <mergeCell ref="TAW14:TBD14"/>
    <mergeCell ref="TBE14:TBL14"/>
    <mergeCell ref="SXU14:SYB14"/>
    <mergeCell ref="SYC14:SYJ14"/>
    <mergeCell ref="SYK14:SYR14"/>
    <mergeCell ref="SYS14:SYZ14"/>
    <mergeCell ref="SZA14:SZH14"/>
    <mergeCell ref="SZI14:SZP14"/>
    <mergeCell ref="SVY14:SWF14"/>
    <mergeCell ref="SWG14:SWN14"/>
    <mergeCell ref="SWO14:SWV14"/>
    <mergeCell ref="SWW14:SXD14"/>
    <mergeCell ref="SXE14:SXL14"/>
    <mergeCell ref="SXM14:SXT14"/>
    <mergeCell ref="SUC14:SUJ14"/>
    <mergeCell ref="SUK14:SUR14"/>
    <mergeCell ref="SUS14:SUZ14"/>
    <mergeCell ref="SVA14:SVH14"/>
    <mergeCell ref="SVI14:SVP14"/>
    <mergeCell ref="SVQ14:SVX14"/>
    <mergeCell ref="SSG14:SSN14"/>
    <mergeCell ref="SSO14:SSV14"/>
    <mergeCell ref="SSW14:STD14"/>
    <mergeCell ref="STE14:STL14"/>
    <mergeCell ref="STM14:STT14"/>
    <mergeCell ref="STU14:SUB14"/>
    <mergeCell ref="SQK14:SQR14"/>
    <mergeCell ref="SQS14:SQZ14"/>
    <mergeCell ref="SRA14:SRH14"/>
    <mergeCell ref="SRI14:SRP14"/>
    <mergeCell ref="SRQ14:SRX14"/>
    <mergeCell ref="SRY14:SSF14"/>
    <mergeCell ref="SOO14:SOV14"/>
    <mergeCell ref="SOW14:SPD14"/>
    <mergeCell ref="SPE14:SPL14"/>
    <mergeCell ref="SPM14:SPT14"/>
    <mergeCell ref="SPU14:SQB14"/>
    <mergeCell ref="SQC14:SQJ14"/>
    <mergeCell ref="SMS14:SMZ14"/>
    <mergeCell ref="SNA14:SNH14"/>
    <mergeCell ref="SNI14:SNP14"/>
    <mergeCell ref="SNQ14:SNX14"/>
    <mergeCell ref="SNY14:SOF14"/>
    <mergeCell ref="SOG14:SON14"/>
    <mergeCell ref="SKW14:SLD14"/>
    <mergeCell ref="SLE14:SLL14"/>
    <mergeCell ref="SLM14:SLT14"/>
    <mergeCell ref="SLU14:SMB14"/>
    <mergeCell ref="SMC14:SMJ14"/>
    <mergeCell ref="SMK14:SMR14"/>
    <mergeCell ref="SJA14:SJH14"/>
    <mergeCell ref="SJI14:SJP14"/>
    <mergeCell ref="SJQ14:SJX14"/>
    <mergeCell ref="SJY14:SKF14"/>
    <mergeCell ref="SKG14:SKN14"/>
    <mergeCell ref="SKO14:SKV14"/>
    <mergeCell ref="SHE14:SHL14"/>
    <mergeCell ref="SHM14:SHT14"/>
    <mergeCell ref="SHU14:SIB14"/>
    <mergeCell ref="SIC14:SIJ14"/>
    <mergeCell ref="SIK14:SIR14"/>
    <mergeCell ref="SIS14:SIZ14"/>
    <mergeCell ref="SFI14:SFP14"/>
    <mergeCell ref="SFQ14:SFX14"/>
    <mergeCell ref="SFY14:SGF14"/>
    <mergeCell ref="SGG14:SGN14"/>
    <mergeCell ref="SGO14:SGV14"/>
    <mergeCell ref="SGW14:SHD14"/>
    <mergeCell ref="SDM14:SDT14"/>
    <mergeCell ref="SDU14:SEB14"/>
    <mergeCell ref="SEC14:SEJ14"/>
    <mergeCell ref="SEK14:SER14"/>
    <mergeCell ref="SES14:SEZ14"/>
    <mergeCell ref="SFA14:SFH14"/>
    <mergeCell ref="SBQ14:SBX14"/>
    <mergeCell ref="SBY14:SCF14"/>
    <mergeCell ref="SCG14:SCN14"/>
    <mergeCell ref="SCO14:SCV14"/>
    <mergeCell ref="SCW14:SDD14"/>
    <mergeCell ref="SDE14:SDL14"/>
    <mergeCell ref="RZU14:SAB14"/>
    <mergeCell ref="SAC14:SAJ14"/>
    <mergeCell ref="SAK14:SAR14"/>
    <mergeCell ref="SAS14:SAZ14"/>
    <mergeCell ref="SBA14:SBH14"/>
    <mergeCell ref="SBI14:SBP14"/>
    <mergeCell ref="RXY14:RYF14"/>
    <mergeCell ref="RYG14:RYN14"/>
    <mergeCell ref="RYO14:RYV14"/>
    <mergeCell ref="RYW14:RZD14"/>
    <mergeCell ref="RZE14:RZL14"/>
    <mergeCell ref="RZM14:RZT14"/>
    <mergeCell ref="RWC14:RWJ14"/>
    <mergeCell ref="RWK14:RWR14"/>
    <mergeCell ref="RWS14:RWZ14"/>
    <mergeCell ref="RXA14:RXH14"/>
    <mergeCell ref="RXI14:RXP14"/>
    <mergeCell ref="RXQ14:RXX14"/>
    <mergeCell ref="RUG14:RUN14"/>
    <mergeCell ref="RUO14:RUV14"/>
    <mergeCell ref="RUW14:RVD14"/>
    <mergeCell ref="RVE14:RVL14"/>
    <mergeCell ref="RVM14:RVT14"/>
    <mergeCell ref="RVU14:RWB14"/>
    <mergeCell ref="RSK14:RSR14"/>
    <mergeCell ref="RSS14:RSZ14"/>
    <mergeCell ref="RTA14:RTH14"/>
    <mergeCell ref="RTI14:RTP14"/>
    <mergeCell ref="RTQ14:RTX14"/>
    <mergeCell ref="RTY14:RUF14"/>
    <mergeCell ref="RQO14:RQV14"/>
    <mergeCell ref="RQW14:RRD14"/>
    <mergeCell ref="RRE14:RRL14"/>
    <mergeCell ref="RRM14:RRT14"/>
    <mergeCell ref="RRU14:RSB14"/>
    <mergeCell ref="RSC14:RSJ14"/>
    <mergeCell ref="ROS14:ROZ14"/>
    <mergeCell ref="RPA14:RPH14"/>
    <mergeCell ref="RPI14:RPP14"/>
    <mergeCell ref="RPQ14:RPX14"/>
    <mergeCell ref="RPY14:RQF14"/>
    <mergeCell ref="RQG14:RQN14"/>
    <mergeCell ref="RMW14:RND14"/>
    <mergeCell ref="RNE14:RNL14"/>
    <mergeCell ref="RNM14:RNT14"/>
    <mergeCell ref="RNU14:ROB14"/>
    <mergeCell ref="ROC14:ROJ14"/>
    <mergeCell ref="ROK14:ROR14"/>
    <mergeCell ref="RLA14:RLH14"/>
    <mergeCell ref="RLI14:RLP14"/>
    <mergeCell ref="RLQ14:RLX14"/>
    <mergeCell ref="RLY14:RMF14"/>
    <mergeCell ref="RMG14:RMN14"/>
    <mergeCell ref="RMO14:RMV14"/>
    <mergeCell ref="RJE14:RJL14"/>
    <mergeCell ref="RJM14:RJT14"/>
    <mergeCell ref="RJU14:RKB14"/>
    <mergeCell ref="RKC14:RKJ14"/>
    <mergeCell ref="RKK14:RKR14"/>
    <mergeCell ref="RKS14:RKZ14"/>
    <mergeCell ref="RHI14:RHP14"/>
    <mergeCell ref="RHQ14:RHX14"/>
    <mergeCell ref="RHY14:RIF14"/>
    <mergeCell ref="RIG14:RIN14"/>
    <mergeCell ref="RIO14:RIV14"/>
    <mergeCell ref="RIW14:RJD14"/>
    <mergeCell ref="RFM14:RFT14"/>
    <mergeCell ref="RFU14:RGB14"/>
    <mergeCell ref="RGC14:RGJ14"/>
    <mergeCell ref="RGK14:RGR14"/>
    <mergeCell ref="RGS14:RGZ14"/>
    <mergeCell ref="RHA14:RHH14"/>
    <mergeCell ref="RDQ14:RDX14"/>
    <mergeCell ref="RDY14:REF14"/>
    <mergeCell ref="REG14:REN14"/>
    <mergeCell ref="REO14:REV14"/>
    <mergeCell ref="REW14:RFD14"/>
    <mergeCell ref="RFE14:RFL14"/>
    <mergeCell ref="RBU14:RCB14"/>
    <mergeCell ref="RCC14:RCJ14"/>
    <mergeCell ref="RCK14:RCR14"/>
    <mergeCell ref="RCS14:RCZ14"/>
    <mergeCell ref="RDA14:RDH14"/>
    <mergeCell ref="RDI14:RDP14"/>
    <mergeCell ref="QZY14:RAF14"/>
    <mergeCell ref="RAG14:RAN14"/>
    <mergeCell ref="RAO14:RAV14"/>
    <mergeCell ref="RAW14:RBD14"/>
    <mergeCell ref="RBE14:RBL14"/>
    <mergeCell ref="RBM14:RBT14"/>
    <mergeCell ref="QYC14:QYJ14"/>
    <mergeCell ref="QYK14:QYR14"/>
    <mergeCell ref="QYS14:QYZ14"/>
    <mergeCell ref="QZA14:QZH14"/>
    <mergeCell ref="QZI14:QZP14"/>
    <mergeCell ref="QZQ14:QZX14"/>
    <mergeCell ref="QWG14:QWN14"/>
    <mergeCell ref="QWO14:QWV14"/>
    <mergeCell ref="QWW14:QXD14"/>
    <mergeCell ref="QXE14:QXL14"/>
    <mergeCell ref="QXM14:QXT14"/>
    <mergeCell ref="QXU14:QYB14"/>
    <mergeCell ref="QUK14:QUR14"/>
    <mergeCell ref="QUS14:QUZ14"/>
    <mergeCell ref="QVA14:QVH14"/>
    <mergeCell ref="QVI14:QVP14"/>
    <mergeCell ref="QVQ14:QVX14"/>
    <mergeCell ref="QVY14:QWF14"/>
    <mergeCell ref="QSO14:QSV14"/>
    <mergeCell ref="QSW14:QTD14"/>
    <mergeCell ref="QTE14:QTL14"/>
    <mergeCell ref="QTM14:QTT14"/>
    <mergeCell ref="QTU14:QUB14"/>
    <mergeCell ref="QUC14:QUJ14"/>
    <mergeCell ref="QQS14:QQZ14"/>
    <mergeCell ref="QRA14:QRH14"/>
    <mergeCell ref="QRI14:QRP14"/>
    <mergeCell ref="QRQ14:QRX14"/>
    <mergeCell ref="QRY14:QSF14"/>
    <mergeCell ref="QSG14:QSN14"/>
    <mergeCell ref="QOW14:QPD14"/>
    <mergeCell ref="QPE14:QPL14"/>
    <mergeCell ref="QPM14:QPT14"/>
    <mergeCell ref="QPU14:QQB14"/>
    <mergeCell ref="QQC14:QQJ14"/>
    <mergeCell ref="QQK14:QQR14"/>
    <mergeCell ref="QNA14:QNH14"/>
    <mergeCell ref="QNI14:QNP14"/>
    <mergeCell ref="QNQ14:QNX14"/>
    <mergeCell ref="QNY14:QOF14"/>
    <mergeCell ref="QOG14:QON14"/>
    <mergeCell ref="QOO14:QOV14"/>
    <mergeCell ref="QLE14:QLL14"/>
    <mergeCell ref="QLM14:QLT14"/>
    <mergeCell ref="QLU14:QMB14"/>
    <mergeCell ref="QMC14:QMJ14"/>
    <mergeCell ref="QMK14:QMR14"/>
    <mergeCell ref="QMS14:QMZ14"/>
    <mergeCell ref="QJI14:QJP14"/>
    <mergeCell ref="QJQ14:QJX14"/>
    <mergeCell ref="QJY14:QKF14"/>
    <mergeCell ref="QKG14:QKN14"/>
    <mergeCell ref="QKO14:QKV14"/>
    <mergeCell ref="QKW14:QLD14"/>
    <mergeCell ref="QHM14:QHT14"/>
    <mergeCell ref="QHU14:QIB14"/>
    <mergeCell ref="QIC14:QIJ14"/>
    <mergeCell ref="QIK14:QIR14"/>
    <mergeCell ref="QIS14:QIZ14"/>
    <mergeCell ref="QJA14:QJH14"/>
    <mergeCell ref="QFQ14:QFX14"/>
    <mergeCell ref="QFY14:QGF14"/>
    <mergeCell ref="QGG14:QGN14"/>
    <mergeCell ref="QGO14:QGV14"/>
    <mergeCell ref="QGW14:QHD14"/>
    <mergeCell ref="QHE14:QHL14"/>
    <mergeCell ref="QDU14:QEB14"/>
    <mergeCell ref="QEC14:QEJ14"/>
    <mergeCell ref="QEK14:QER14"/>
    <mergeCell ref="QES14:QEZ14"/>
    <mergeCell ref="QFA14:QFH14"/>
    <mergeCell ref="QFI14:QFP14"/>
    <mergeCell ref="QBY14:QCF14"/>
    <mergeCell ref="QCG14:QCN14"/>
    <mergeCell ref="QCO14:QCV14"/>
    <mergeCell ref="QCW14:QDD14"/>
    <mergeCell ref="QDE14:QDL14"/>
    <mergeCell ref="QDM14:QDT14"/>
    <mergeCell ref="QAC14:QAJ14"/>
    <mergeCell ref="QAK14:QAR14"/>
    <mergeCell ref="QAS14:QAZ14"/>
    <mergeCell ref="QBA14:QBH14"/>
    <mergeCell ref="QBI14:QBP14"/>
    <mergeCell ref="QBQ14:QBX14"/>
    <mergeCell ref="PYG14:PYN14"/>
    <mergeCell ref="PYO14:PYV14"/>
    <mergeCell ref="PYW14:PZD14"/>
    <mergeCell ref="PZE14:PZL14"/>
    <mergeCell ref="PZM14:PZT14"/>
    <mergeCell ref="PZU14:QAB14"/>
    <mergeCell ref="PWK14:PWR14"/>
    <mergeCell ref="PWS14:PWZ14"/>
    <mergeCell ref="PXA14:PXH14"/>
    <mergeCell ref="PXI14:PXP14"/>
    <mergeCell ref="PXQ14:PXX14"/>
    <mergeCell ref="PXY14:PYF14"/>
    <mergeCell ref="PUO14:PUV14"/>
    <mergeCell ref="PUW14:PVD14"/>
    <mergeCell ref="PVE14:PVL14"/>
    <mergeCell ref="PVM14:PVT14"/>
    <mergeCell ref="PVU14:PWB14"/>
    <mergeCell ref="PWC14:PWJ14"/>
    <mergeCell ref="PSS14:PSZ14"/>
    <mergeCell ref="PTA14:PTH14"/>
    <mergeCell ref="PTI14:PTP14"/>
    <mergeCell ref="PTQ14:PTX14"/>
    <mergeCell ref="PTY14:PUF14"/>
    <mergeCell ref="PUG14:PUN14"/>
    <mergeCell ref="PQW14:PRD14"/>
    <mergeCell ref="PRE14:PRL14"/>
    <mergeCell ref="PRM14:PRT14"/>
    <mergeCell ref="PRU14:PSB14"/>
    <mergeCell ref="PSC14:PSJ14"/>
    <mergeCell ref="PSK14:PSR14"/>
    <mergeCell ref="PPA14:PPH14"/>
    <mergeCell ref="PPI14:PPP14"/>
    <mergeCell ref="PPQ14:PPX14"/>
    <mergeCell ref="PPY14:PQF14"/>
    <mergeCell ref="PQG14:PQN14"/>
    <mergeCell ref="PQO14:PQV14"/>
    <mergeCell ref="PNE14:PNL14"/>
    <mergeCell ref="PNM14:PNT14"/>
    <mergeCell ref="PNU14:POB14"/>
    <mergeCell ref="POC14:POJ14"/>
    <mergeCell ref="POK14:POR14"/>
    <mergeCell ref="POS14:POZ14"/>
    <mergeCell ref="PLI14:PLP14"/>
    <mergeCell ref="PLQ14:PLX14"/>
    <mergeCell ref="PLY14:PMF14"/>
    <mergeCell ref="PMG14:PMN14"/>
    <mergeCell ref="PMO14:PMV14"/>
    <mergeCell ref="PMW14:PND14"/>
    <mergeCell ref="PJM14:PJT14"/>
    <mergeCell ref="PJU14:PKB14"/>
    <mergeCell ref="PKC14:PKJ14"/>
    <mergeCell ref="PKK14:PKR14"/>
    <mergeCell ref="PKS14:PKZ14"/>
    <mergeCell ref="PLA14:PLH14"/>
    <mergeCell ref="PHQ14:PHX14"/>
    <mergeCell ref="PHY14:PIF14"/>
    <mergeCell ref="PIG14:PIN14"/>
    <mergeCell ref="PIO14:PIV14"/>
    <mergeCell ref="PIW14:PJD14"/>
    <mergeCell ref="PJE14:PJL14"/>
    <mergeCell ref="PFU14:PGB14"/>
    <mergeCell ref="PGC14:PGJ14"/>
    <mergeCell ref="PGK14:PGR14"/>
    <mergeCell ref="PGS14:PGZ14"/>
    <mergeCell ref="PHA14:PHH14"/>
    <mergeCell ref="PHI14:PHP14"/>
    <mergeCell ref="PDY14:PEF14"/>
    <mergeCell ref="PEG14:PEN14"/>
    <mergeCell ref="PEO14:PEV14"/>
    <mergeCell ref="PEW14:PFD14"/>
    <mergeCell ref="PFE14:PFL14"/>
    <mergeCell ref="PFM14:PFT14"/>
    <mergeCell ref="PCC14:PCJ14"/>
    <mergeCell ref="PCK14:PCR14"/>
    <mergeCell ref="PCS14:PCZ14"/>
    <mergeCell ref="PDA14:PDH14"/>
    <mergeCell ref="PDI14:PDP14"/>
    <mergeCell ref="PDQ14:PDX14"/>
    <mergeCell ref="PAG14:PAN14"/>
    <mergeCell ref="PAO14:PAV14"/>
    <mergeCell ref="PAW14:PBD14"/>
    <mergeCell ref="PBE14:PBL14"/>
    <mergeCell ref="PBM14:PBT14"/>
    <mergeCell ref="PBU14:PCB14"/>
    <mergeCell ref="OYK14:OYR14"/>
    <mergeCell ref="OYS14:OYZ14"/>
    <mergeCell ref="OZA14:OZH14"/>
    <mergeCell ref="OZI14:OZP14"/>
    <mergeCell ref="OZQ14:OZX14"/>
    <mergeCell ref="OZY14:PAF14"/>
    <mergeCell ref="OWO14:OWV14"/>
    <mergeCell ref="OWW14:OXD14"/>
    <mergeCell ref="OXE14:OXL14"/>
    <mergeCell ref="OXM14:OXT14"/>
    <mergeCell ref="OXU14:OYB14"/>
    <mergeCell ref="OYC14:OYJ14"/>
    <mergeCell ref="OUS14:OUZ14"/>
    <mergeCell ref="OVA14:OVH14"/>
    <mergeCell ref="OVI14:OVP14"/>
    <mergeCell ref="OVQ14:OVX14"/>
    <mergeCell ref="OVY14:OWF14"/>
    <mergeCell ref="OWG14:OWN14"/>
    <mergeCell ref="OSW14:OTD14"/>
    <mergeCell ref="OTE14:OTL14"/>
    <mergeCell ref="OTM14:OTT14"/>
    <mergeCell ref="OTU14:OUB14"/>
    <mergeCell ref="OUC14:OUJ14"/>
    <mergeCell ref="OUK14:OUR14"/>
    <mergeCell ref="ORA14:ORH14"/>
    <mergeCell ref="ORI14:ORP14"/>
    <mergeCell ref="ORQ14:ORX14"/>
    <mergeCell ref="ORY14:OSF14"/>
    <mergeCell ref="OSG14:OSN14"/>
    <mergeCell ref="OSO14:OSV14"/>
    <mergeCell ref="OPE14:OPL14"/>
    <mergeCell ref="OPM14:OPT14"/>
    <mergeCell ref="OPU14:OQB14"/>
    <mergeCell ref="OQC14:OQJ14"/>
    <mergeCell ref="OQK14:OQR14"/>
    <mergeCell ref="OQS14:OQZ14"/>
    <mergeCell ref="ONI14:ONP14"/>
    <mergeCell ref="ONQ14:ONX14"/>
    <mergeCell ref="ONY14:OOF14"/>
    <mergeCell ref="OOG14:OON14"/>
    <mergeCell ref="OOO14:OOV14"/>
    <mergeCell ref="OOW14:OPD14"/>
    <mergeCell ref="OLM14:OLT14"/>
    <mergeCell ref="OLU14:OMB14"/>
    <mergeCell ref="OMC14:OMJ14"/>
    <mergeCell ref="OMK14:OMR14"/>
    <mergeCell ref="OMS14:OMZ14"/>
    <mergeCell ref="ONA14:ONH14"/>
    <mergeCell ref="OJQ14:OJX14"/>
    <mergeCell ref="OJY14:OKF14"/>
    <mergeCell ref="OKG14:OKN14"/>
    <mergeCell ref="OKO14:OKV14"/>
    <mergeCell ref="OKW14:OLD14"/>
    <mergeCell ref="OLE14:OLL14"/>
    <mergeCell ref="OHU14:OIB14"/>
    <mergeCell ref="OIC14:OIJ14"/>
    <mergeCell ref="OIK14:OIR14"/>
    <mergeCell ref="OIS14:OIZ14"/>
    <mergeCell ref="OJA14:OJH14"/>
    <mergeCell ref="OJI14:OJP14"/>
    <mergeCell ref="OFY14:OGF14"/>
    <mergeCell ref="OGG14:OGN14"/>
    <mergeCell ref="OGO14:OGV14"/>
    <mergeCell ref="OGW14:OHD14"/>
    <mergeCell ref="OHE14:OHL14"/>
    <mergeCell ref="OHM14:OHT14"/>
    <mergeCell ref="OEC14:OEJ14"/>
    <mergeCell ref="OEK14:OER14"/>
    <mergeCell ref="OES14:OEZ14"/>
    <mergeCell ref="OFA14:OFH14"/>
    <mergeCell ref="OFI14:OFP14"/>
    <mergeCell ref="OFQ14:OFX14"/>
    <mergeCell ref="OCG14:OCN14"/>
    <mergeCell ref="OCO14:OCV14"/>
    <mergeCell ref="OCW14:ODD14"/>
    <mergeCell ref="ODE14:ODL14"/>
    <mergeCell ref="ODM14:ODT14"/>
    <mergeCell ref="ODU14:OEB14"/>
    <mergeCell ref="OAK14:OAR14"/>
    <mergeCell ref="OAS14:OAZ14"/>
    <mergeCell ref="OBA14:OBH14"/>
    <mergeCell ref="OBI14:OBP14"/>
    <mergeCell ref="OBQ14:OBX14"/>
    <mergeCell ref="OBY14:OCF14"/>
    <mergeCell ref="NYO14:NYV14"/>
    <mergeCell ref="NYW14:NZD14"/>
    <mergeCell ref="NZE14:NZL14"/>
    <mergeCell ref="NZM14:NZT14"/>
    <mergeCell ref="NZU14:OAB14"/>
    <mergeCell ref="OAC14:OAJ14"/>
    <mergeCell ref="NWS14:NWZ14"/>
    <mergeCell ref="NXA14:NXH14"/>
    <mergeCell ref="NXI14:NXP14"/>
    <mergeCell ref="NXQ14:NXX14"/>
    <mergeCell ref="NXY14:NYF14"/>
    <mergeCell ref="NYG14:NYN14"/>
    <mergeCell ref="NUW14:NVD14"/>
    <mergeCell ref="NVE14:NVL14"/>
    <mergeCell ref="NVM14:NVT14"/>
    <mergeCell ref="NVU14:NWB14"/>
    <mergeCell ref="NWC14:NWJ14"/>
    <mergeCell ref="NWK14:NWR14"/>
    <mergeCell ref="NTA14:NTH14"/>
    <mergeCell ref="NTI14:NTP14"/>
    <mergeCell ref="NTQ14:NTX14"/>
    <mergeCell ref="NTY14:NUF14"/>
    <mergeCell ref="NUG14:NUN14"/>
    <mergeCell ref="NUO14:NUV14"/>
    <mergeCell ref="NRE14:NRL14"/>
    <mergeCell ref="NRM14:NRT14"/>
    <mergeCell ref="NRU14:NSB14"/>
    <mergeCell ref="NSC14:NSJ14"/>
    <mergeCell ref="NSK14:NSR14"/>
    <mergeCell ref="NSS14:NSZ14"/>
    <mergeCell ref="NPI14:NPP14"/>
    <mergeCell ref="NPQ14:NPX14"/>
    <mergeCell ref="NPY14:NQF14"/>
    <mergeCell ref="NQG14:NQN14"/>
    <mergeCell ref="NQO14:NQV14"/>
    <mergeCell ref="NQW14:NRD14"/>
    <mergeCell ref="NNM14:NNT14"/>
    <mergeCell ref="NNU14:NOB14"/>
    <mergeCell ref="NOC14:NOJ14"/>
    <mergeCell ref="NOK14:NOR14"/>
    <mergeCell ref="NOS14:NOZ14"/>
    <mergeCell ref="NPA14:NPH14"/>
    <mergeCell ref="NLQ14:NLX14"/>
    <mergeCell ref="NLY14:NMF14"/>
    <mergeCell ref="NMG14:NMN14"/>
    <mergeCell ref="NMO14:NMV14"/>
    <mergeCell ref="NMW14:NND14"/>
    <mergeCell ref="NNE14:NNL14"/>
    <mergeCell ref="NJU14:NKB14"/>
    <mergeCell ref="NKC14:NKJ14"/>
    <mergeCell ref="NKK14:NKR14"/>
    <mergeCell ref="NKS14:NKZ14"/>
    <mergeCell ref="NLA14:NLH14"/>
    <mergeCell ref="NLI14:NLP14"/>
    <mergeCell ref="NHY14:NIF14"/>
    <mergeCell ref="NIG14:NIN14"/>
    <mergeCell ref="NIO14:NIV14"/>
    <mergeCell ref="NIW14:NJD14"/>
    <mergeCell ref="NJE14:NJL14"/>
    <mergeCell ref="NJM14:NJT14"/>
    <mergeCell ref="NGC14:NGJ14"/>
    <mergeCell ref="NGK14:NGR14"/>
    <mergeCell ref="NGS14:NGZ14"/>
    <mergeCell ref="NHA14:NHH14"/>
    <mergeCell ref="NHI14:NHP14"/>
    <mergeCell ref="NHQ14:NHX14"/>
    <mergeCell ref="NEG14:NEN14"/>
    <mergeCell ref="NEO14:NEV14"/>
    <mergeCell ref="NEW14:NFD14"/>
    <mergeCell ref="NFE14:NFL14"/>
    <mergeCell ref="NFM14:NFT14"/>
    <mergeCell ref="NFU14:NGB14"/>
    <mergeCell ref="NCK14:NCR14"/>
    <mergeCell ref="NCS14:NCZ14"/>
    <mergeCell ref="NDA14:NDH14"/>
    <mergeCell ref="NDI14:NDP14"/>
    <mergeCell ref="NDQ14:NDX14"/>
    <mergeCell ref="NDY14:NEF14"/>
    <mergeCell ref="NAO14:NAV14"/>
    <mergeCell ref="NAW14:NBD14"/>
    <mergeCell ref="NBE14:NBL14"/>
    <mergeCell ref="NBM14:NBT14"/>
    <mergeCell ref="NBU14:NCB14"/>
    <mergeCell ref="NCC14:NCJ14"/>
    <mergeCell ref="MYS14:MYZ14"/>
    <mergeCell ref="MZA14:MZH14"/>
    <mergeCell ref="MZI14:MZP14"/>
    <mergeCell ref="MZQ14:MZX14"/>
    <mergeCell ref="MZY14:NAF14"/>
    <mergeCell ref="NAG14:NAN14"/>
    <mergeCell ref="MWW14:MXD14"/>
    <mergeCell ref="MXE14:MXL14"/>
    <mergeCell ref="MXM14:MXT14"/>
    <mergeCell ref="MXU14:MYB14"/>
    <mergeCell ref="MYC14:MYJ14"/>
    <mergeCell ref="MYK14:MYR14"/>
    <mergeCell ref="MVA14:MVH14"/>
    <mergeCell ref="MVI14:MVP14"/>
    <mergeCell ref="MVQ14:MVX14"/>
    <mergeCell ref="MVY14:MWF14"/>
    <mergeCell ref="MWG14:MWN14"/>
    <mergeCell ref="MWO14:MWV14"/>
    <mergeCell ref="MTE14:MTL14"/>
    <mergeCell ref="MTM14:MTT14"/>
    <mergeCell ref="MTU14:MUB14"/>
    <mergeCell ref="MUC14:MUJ14"/>
    <mergeCell ref="MUK14:MUR14"/>
    <mergeCell ref="MUS14:MUZ14"/>
    <mergeCell ref="MRI14:MRP14"/>
    <mergeCell ref="MRQ14:MRX14"/>
    <mergeCell ref="MRY14:MSF14"/>
    <mergeCell ref="MSG14:MSN14"/>
    <mergeCell ref="MSO14:MSV14"/>
    <mergeCell ref="MSW14:MTD14"/>
    <mergeCell ref="MPM14:MPT14"/>
    <mergeCell ref="MPU14:MQB14"/>
    <mergeCell ref="MQC14:MQJ14"/>
    <mergeCell ref="MQK14:MQR14"/>
    <mergeCell ref="MQS14:MQZ14"/>
    <mergeCell ref="MRA14:MRH14"/>
    <mergeCell ref="MNQ14:MNX14"/>
    <mergeCell ref="MNY14:MOF14"/>
    <mergeCell ref="MOG14:MON14"/>
    <mergeCell ref="MOO14:MOV14"/>
    <mergeCell ref="MOW14:MPD14"/>
    <mergeCell ref="MPE14:MPL14"/>
    <mergeCell ref="MLU14:MMB14"/>
    <mergeCell ref="MMC14:MMJ14"/>
    <mergeCell ref="MMK14:MMR14"/>
    <mergeCell ref="MMS14:MMZ14"/>
    <mergeCell ref="MNA14:MNH14"/>
    <mergeCell ref="MNI14:MNP14"/>
    <mergeCell ref="MJY14:MKF14"/>
    <mergeCell ref="MKG14:MKN14"/>
    <mergeCell ref="MKO14:MKV14"/>
    <mergeCell ref="MKW14:MLD14"/>
    <mergeCell ref="MLE14:MLL14"/>
    <mergeCell ref="MLM14:MLT14"/>
    <mergeCell ref="MIC14:MIJ14"/>
    <mergeCell ref="MIK14:MIR14"/>
    <mergeCell ref="MIS14:MIZ14"/>
    <mergeCell ref="MJA14:MJH14"/>
    <mergeCell ref="MJI14:MJP14"/>
    <mergeCell ref="MJQ14:MJX14"/>
    <mergeCell ref="MGG14:MGN14"/>
    <mergeCell ref="MGO14:MGV14"/>
    <mergeCell ref="MGW14:MHD14"/>
    <mergeCell ref="MHE14:MHL14"/>
    <mergeCell ref="MHM14:MHT14"/>
    <mergeCell ref="MHU14:MIB14"/>
    <mergeCell ref="MEK14:MER14"/>
    <mergeCell ref="MES14:MEZ14"/>
    <mergeCell ref="MFA14:MFH14"/>
    <mergeCell ref="MFI14:MFP14"/>
    <mergeCell ref="MFQ14:MFX14"/>
    <mergeCell ref="MFY14:MGF14"/>
    <mergeCell ref="MCO14:MCV14"/>
    <mergeCell ref="MCW14:MDD14"/>
    <mergeCell ref="MDE14:MDL14"/>
    <mergeCell ref="MDM14:MDT14"/>
    <mergeCell ref="MDU14:MEB14"/>
    <mergeCell ref="MEC14:MEJ14"/>
    <mergeCell ref="MAS14:MAZ14"/>
    <mergeCell ref="MBA14:MBH14"/>
    <mergeCell ref="MBI14:MBP14"/>
    <mergeCell ref="MBQ14:MBX14"/>
    <mergeCell ref="MBY14:MCF14"/>
    <mergeCell ref="MCG14:MCN14"/>
    <mergeCell ref="LYW14:LZD14"/>
    <mergeCell ref="LZE14:LZL14"/>
    <mergeCell ref="LZM14:LZT14"/>
    <mergeCell ref="LZU14:MAB14"/>
    <mergeCell ref="MAC14:MAJ14"/>
    <mergeCell ref="MAK14:MAR14"/>
    <mergeCell ref="LXA14:LXH14"/>
    <mergeCell ref="LXI14:LXP14"/>
    <mergeCell ref="LXQ14:LXX14"/>
    <mergeCell ref="LXY14:LYF14"/>
    <mergeCell ref="LYG14:LYN14"/>
    <mergeCell ref="LYO14:LYV14"/>
    <mergeCell ref="LVE14:LVL14"/>
    <mergeCell ref="LVM14:LVT14"/>
    <mergeCell ref="LVU14:LWB14"/>
    <mergeCell ref="LWC14:LWJ14"/>
    <mergeCell ref="LWK14:LWR14"/>
    <mergeCell ref="LWS14:LWZ14"/>
    <mergeCell ref="LTI14:LTP14"/>
    <mergeCell ref="LTQ14:LTX14"/>
    <mergeCell ref="LTY14:LUF14"/>
    <mergeCell ref="LUG14:LUN14"/>
    <mergeCell ref="LUO14:LUV14"/>
    <mergeCell ref="LUW14:LVD14"/>
    <mergeCell ref="LRM14:LRT14"/>
    <mergeCell ref="LRU14:LSB14"/>
    <mergeCell ref="LSC14:LSJ14"/>
    <mergeCell ref="LSK14:LSR14"/>
    <mergeCell ref="LSS14:LSZ14"/>
    <mergeCell ref="LTA14:LTH14"/>
    <mergeCell ref="LPQ14:LPX14"/>
    <mergeCell ref="LPY14:LQF14"/>
    <mergeCell ref="LQG14:LQN14"/>
    <mergeCell ref="LQO14:LQV14"/>
    <mergeCell ref="LQW14:LRD14"/>
    <mergeCell ref="LRE14:LRL14"/>
    <mergeCell ref="LNU14:LOB14"/>
    <mergeCell ref="LOC14:LOJ14"/>
    <mergeCell ref="LOK14:LOR14"/>
    <mergeCell ref="LOS14:LOZ14"/>
    <mergeCell ref="LPA14:LPH14"/>
    <mergeCell ref="LPI14:LPP14"/>
    <mergeCell ref="LLY14:LMF14"/>
    <mergeCell ref="LMG14:LMN14"/>
    <mergeCell ref="LMO14:LMV14"/>
    <mergeCell ref="LMW14:LND14"/>
    <mergeCell ref="LNE14:LNL14"/>
    <mergeCell ref="LNM14:LNT14"/>
    <mergeCell ref="LKC14:LKJ14"/>
    <mergeCell ref="LKK14:LKR14"/>
    <mergeCell ref="LKS14:LKZ14"/>
    <mergeCell ref="LLA14:LLH14"/>
    <mergeCell ref="LLI14:LLP14"/>
    <mergeCell ref="LLQ14:LLX14"/>
    <mergeCell ref="LIG14:LIN14"/>
    <mergeCell ref="LIO14:LIV14"/>
    <mergeCell ref="LIW14:LJD14"/>
    <mergeCell ref="LJE14:LJL14"/>
    <mergeCell ref="LJM14:LJT14"/>
    <mergeCell ref="LJU14:LKB14"/>
    <mergeCell ref="LGK14:LGR14"/>
    <mergeCell ref="LGS14:LGZ14"/>
    <mergeCell ref="LHA14:LHH14"/>
    <mergeCell ref="LHI14:LHP14"/>
    <mergeCell ref="LHQ14:LHX14"/>
    <mergeCell ref="LHY14:LIF14"/>
    <mergeCell ref="LEO14:LEV14"/>
    <mergeCell ref="LEW14:LFD14"/>
    <mergeCell ref="LFE14:LFL14"/>
    <mergeCell ref="LFM14:LFT14"/>
    <mergeCell ref="LFU14:LGB14"/>
    <mergeCell ref="LGC14:LGJ14"/>
    <mergeCell ref="LCS14:LCZ14"/>
    <mergeCell ref="LDA14:LDH14"/>
    <mergeCell ref="LDI14:LDP14"/>
    <mergeCell ref="LDQ14:LDX14"/>
    <mergeCell ref="LDY14:LEF14"/>
    <mergeCell ref="LEG14:LEN14"/>
    <mergeCell ref="LAW14:LBD14"/>
    <mergeCell ref="LBE14:LBL14"/>
    <mergeCell ref="LBM14:LBT14"/>
    <mergeCell ref="LBU14:LCB14"/>
    <mergeCell ref="LCC14:LCJ14"/>
    <mergeCell ref="LCK14:LCR14"/>
    <mergeCell ref="KZA14:KZH14"/>
    <mergeCell ref="KZI14:KZP14"/>
    <mergeCell ref="KZQ14:KZX14"/>
    <mergeCell ref="KZY14:LAF14"/>
    <mergeCell ref="LAG14:LAN14"/>
    <mergeCell ref="LAO14:LAV14"/>
    <mergeCell ref="KXE14:KXL14"/>
    <mergeCell ref="KXM14:KXT14"/>
    <mergeCell ref="KXU14:KYB14"/>
    <mergeCell ref="KYC14:KYJ14"/>
    <mergeCell ref="KYK14:KYR14"/>
    <mergeCell ref="KYS14:KYZ14"/>
    <mergeCell ref="KVI14:KVP14"/>
    <mergeCell ref="KVQ14:KVX14"/>
    <mergeCell ref="KVY14:KWF14"/>
    <mergeCell ref="KWG14:KWN14"/>
    <mergeCell ref="KWO14:KWV14"/>
    <mergeCell ref="KWW14:KXD14"/>
    <mergeCell ref="KTM14:KTT14"/>
    <mergeCell ref="KTU14:KUB14"/>
    <mergeCell ref="KUC14:KUJ14"/>
    <mergeCell ref="KUK14:KUR14"/>
    <mergeCell ref="KUS14:KUZ14"/>
    <mergeCell ref="KVA14:KVH14"/>
    <mergeCell ref="KRQ14:KRX14"/>
    <mergeCell ref="KRY14:KSF14"/>
    <mergeCell ref="KSG14:KSN14"/>
    <mergeCell ref="KSO14:KSV14"/>
    <mergeCell ref="KSW14:KTD14"/>
    <mergeCell ref="KTE14:KTL14"/>
    <mergeCell ref="KPU14:KQB14"/>
    <mergeCell ref="KQC14:KQJ14"/>
    <mergeCell ref="KQK14:KQR14"/>
    <mergeCell ref="KQS14:KQZ14"/>
    <mergeCell ref="KRA14:KRH14"/>
    <mergeCell ref="KRI14:KRP14"/>
    <mergeCell ref="KNY14:KOF14"/>
    <mergeCell ref="KOG14:KON14"/>
    <mergeCell ref="KOO14:KOV14"/>
    <mergeCell ref="KOW14:KPD14"/>
    <mergeCell ref="KPE14:KPL14"/>
    <mergeCell ref="KPM14:KPT14"/>
    <mergeCell ref="KMC14:KMJ14"/>
    <mergeCell ref="KMK14:KMR14"/>
    <mergeCell ref="KMS14:KMZ14"/>
    <mergeCell ref="KNA14:KNH14"/>
    <mergeCell ref="KNI14:KNP14"/>
    <mergeCell ref="KNQ14:KNX14"/>
    <mergeCell ref="KKG14:KKN14"/>
    <mergeCell ref="KKO14:KKV14"/>
    <mergeCell ref="KKW14:KLD14"/>
    <mergeCell ref="KLE14:KLL14"/>
    <mergeCell ref="KLM14:KLT14"/>
    <mergeCell ref="KLU14:KMB14"/>
    <mergeCell ref="KIK14:KIR14"/>
    <mergeCell ref="KIS14:KIZ14"/>
    <mergeCell ref="KJA14:KJH14"/>
    <mergeCell ref="KJI14:KJP14"/>
    <mergeCell ref="KJQ14:KJX14"/>
    <mergeCell ref="KJY14:KKF14"/>
    <mergeCell ref="KGO14:KGV14"/>
    <mergeCell ref="KGW14:KHD14"/>
    <mergeCell ref="KHE14:KHL14"/>
    <mergeCell ref="KHM14:KHT14"/>
    <mergeCell ref="KHU14:KIB14"/>
    <mergeCell ref="KIC14:KIJ14"/>
    <mergeCell ref="KES14:KEZ14"/>
    <mergeCell ref="KFA14:KFH14"/>
    <mergeCell ref="KFI14:KFP14"/>
    <mergeCell ref="KFQ14:KFX14"/>
    <mergeCell ref="KFY14:KGF14"/>
    <mergeCell ref="KGG14:KGN14"/>
    <mergeCell ref="KCW14:KDD14"/>
    <mergeCell ref="KDE14:KDL14"/>
    <mergeCell ref="KDM14:KDT14"/>
    <mergeCell ref="KDU14:KEB14"/>
    <mergeCell ref="KEC14:KEJ14"/>
    <mergeCell ref="KEK14:KER14"/>
    <mergeCell ref="KBA14:KBH14"/>
    <mergeCell ref="KBI14:KBP14"/>
    <mergeCell ref="KBQ14:KBX14"/>
    <mergeCell ref="KBY14:KCF14"/>
    <mergeCell ref="KCG14:KCN14"/>
    <mergeCell ref="KCO14:KCV14"/>
    <mergeCell ref="JZE14:JZL14"/>
    <mergeCell ref="JZM14:JZT14"/>
    <mergeCell ref="JZU14:KAB14"/>
    <mergeCell ref="KAC14:KAJ14"/>
    <mergeCell ref="KAK14:KAR14"/>
    <mergeCell ref="KAS14:KAZ14"/>
    <mergeCell ref="JXI14:JXP14"/>
    <mergeCell ref="JXQ14:JXX14"/>
    <mergeCell ref="JXY14:JYF14"/>
    <mergeCell ref="JYG14:JYN14"/>
    <mergeCell ref="JYO14:JYV14"/>
    <mergeCell ref="JYW14:JZD14"/>
    <mergeCell ref="JVM14:JVT14"/>
    <mergeCell ref="JVU14:JWB14"/>
    <mergeCell ref="JWC14:JWJ14"/>
    <mergeCell ref="JWK14:JWR14"/>
    <mergeCell ref="JWS14:JWZ14"/>
    <mergeCell ref="JXA14:JXH14"/>
    <mergeCell ref="JTQ14:JTX14"/>
    <mergeCell ref="JTY14:JUF14"/>
    <mergeCell ref="JUG14:JUN14"/>
    <mergeCell ref="JUO14:JUV14"/>
    <mergeCell ref="JUW14:JVD14"/>
    <mergeCell ref="JVE14:JVL14"/>
    <mergeCell ref="JRU14:JSB14"/>
    <mergeCell ref="JSC14:JSJ14"/>
    <mergeCell ref="JSK14:JSR14"/>
    <mergeCell ref="JSS14:JSZ14"/>
    <mergeCell ref="JTA14:JTH14"/>
    <mergeCell ref="JTI14:JTP14"/>
    <mergeCell ref="JPY14:JQF14"/>
    <mergeCell ref="JQG14:JQN14"/>
    <mergeCell ref="JQO14:JQV14"/>
    <mergeCell ref="JQW14:JRD14"/>
    <mergeCell ref="JRE14:JRL14"/>
    <mergeCell ref="JRM14:JRT14"/>
    <mergeCell ref="JOC14:JOJ14"/>
    <mergeCell ref="JOK14:JOR14"/>
    <mergeCell ref="JOS14:JOZ14"/>
    <mergeCell ref="JPA14:JPH14"/>
    <mergeCell ref="JPI14:JPP14"/>
    <mergeCell ref="JPQ14:JPX14"/>
    <mergeCell ref="JMG14:JMN14"/>
    <mergeCell ref="JMO14:JMV14"/>
    <mergeCell ref="JMW14:JND14"/>
    <mergeCell ref="JNE14:JNL14"/>
    <mergeCell ref="JNM14:JNT14"/>
    <mergeCell ref="JNU14:JOB14"/>
    <mergeCell ref="JKK14:JKR14"/>
    <mergeCell ref="JKS14:JKZ14"/>
    <mergeCell ref="JLA14:JLH14"/>
    <mergeCell ref="JLI14:JLP14"/>
    <mergeCell ref="JLQ14:JLX14"/>
    <mergeCell ref="JLY14:JMF14"/>
    <mergeCell ref="JIO14:JIV14"/>
    <mergeCell ref="JIW14:JJD14"/>
    <mergeCell ref="JJE14:JJL14"/>
    <mergeCell ref="JJM14:JJT14"/>
    <mergeCell ref="JJU14:JKB14"/>
    <mergeCell ref="JKC14:JKJ14"/>
    <mergeCell ref="JGS14:JGZ14"/>
    <mergeCell ref="JHA14:JHH14"/>
    <mergeCell ref="JHI14:JHP14"/>
    <mergeCell ref="JHQ14:JHX14"/>
    <mergeCell ref="JHY14:JIF14"/>
    <mergeCell ref="JIG14:JIN14"/>
    <mergeCell ref="JEW14:JFD14"/>
    <mergeCell ref="JFE14:JFL14"/>
    <mergeCell ref="JFM14:JFT14"/>
    <mergeCell ref="JFU14:JGB14"/>
    <mergeCell ref="JGC14:JGJ14"/>
    <mergeCell ref="JGK14:JGR14"/>
    <mergeCell ref="JDA14:JDH14"/>
    <mergeCell ref="JDI14:JDP14"/>
    <mergeCell ref="JDQ14:JDX14"/>
    <mergeCell ref="JDY14:JEF14"/>
    <mergeCell ref="JEG14:JEN14"/>
    <mergeCell ref="JEO14:JEV14"/>
    <mergeCell ref="JBE14:JBL14"/>
    <mergeCell ref="JBM14:JBT14"/>
    <mergeCell ref="JBU14:JCB14"/>
    <mergeCell ref="JCC14:JCJ14"/>
    <mergeCell ref="JCK14:JCR14"/>
    <mergeCell ref="JCS14:JCZ14"/>
    <mergeCell ref="IZI14:IZP14"/>
    <mergeCell ref="IZQ14:IZX14"/>
    <mergeCell ref="IZY14:JAF14"/>
    <mergeCell ref="JAG14:JAN14"/>
    <mergeCell ref="JAO14:JAV14"/>
    <mergeCell ref="JAW14:JBD14"/>
    <mergeCell ref="IXM14:IXT14"/>
    <mergeCell ref="IXU14:IYB14"/>
    <mergeCell ref="IYC14:IYJ14"/>
    <mergeCell ref="IYK14:IYR14"/>
    <mergeCell ref="IYS14:IYZ14"/>
    <mergeCell ref="IZA14:IZH14"/>
    <mergeCell ref="IVQ14:IVX14"/>
    <mergeCell ref="IVY14:IWF14"/>
    <mergeCell ref="IWG14:IWN14"/>
    <mergeCell ref="IWO14:IWV14"/>
    <mergeCell ref="IWW14:IXD14"/>
    <mergeCell ref="IXE14:IXL14"/>
    <mergeCell ref="ITU14:IUB14"/>
    <mergeCell ref="IUC14:IUJ14"/>
    <mergeCell ref="IUK14:IUR14"/>
    <mergeCell ref="IUS14:IUZ14"/>
    <mergeCell ref="IVA14:IVH14"/>
    <mergeCell ref="IVI14:IVP14"/>
    <mergeCell ref="IRY14:ISF14"/>
    <mergeCell ref="ISG14:ISN14"/>
    <mergeCell ref="ISO14:ISV14"/>
    <mergeCell ref="ISW14:ITD14"/>
    <mergeCell ref="ITE14:ITL14"/>
    <mergeCell ref="ITM14:ITT14"/>
    <mergeCell ref="IQC14:IQJ14"/>
    <mergeCell ref="IQK14:IQR14"/>
    <mergeCell ref="IQS14:IQZ14"/>
    <mergeCell ref="IRA14:IRH14"/>
    <mergeCell ref="IRI14:IRP14"/>
    <mergeCell ref="IRQ14:IRX14"/>
    <mergeCell ref="IOG14:ION14"/>
    <mergeCell ref="IOO14:IOV14"/>
    <mergeCell ref="IOW14:IPD14"/>
    <mergeCell ref="IPE14:IPL14"/>
    <mergeCell ref="IPM14:IPT14"/>
    <mergeCell ref="IPU14:IQB14"/>
    <mergeCell ref="IMK14:IMR14"/>
    <mergeCell ref="IMS14:IMZ14"/>
    <mergeCell ref="INA14:INH14"/>
    <mergeCell ref="INI14:INP14"/>
    <mergeCell ref="INQ14:INX14"/>
    <mergeCell ref="INY14:IOF14"/>
    <mergeCell ref="IKO14:IKV14"/>
    <mergeCell ref="IKW14:ILD14"/>
    <mergeCell ref="ILE14:ILL14"/>
    <mergeCell ref="ILM14:ILT14"/>
    <mergeCell ref="ILU14:IMB14"/>
    <mergeCell ref="IMC14:IMJ14"/>
    <mergeCell ref="IIS14:IIZ14"/>
    <mergeCell ref="IJA14:IJH14"/>
    <mergeCell ref="IJI14:IJP14"/>
    <mergeCell ref="IJQ14:IJX14"/>
    <mergeCell ref="IJY14:IKF14"/>
    <mergeCell ref="IKG14:IKN14"/>
    <mergeCell ref="IGW14:IHD14"/>
    <mergeCell ref="IHE14:IHL14"/>
    <mergeCell ref="IHM14:IHT14"/>
    <mergeCell ref="IHU14:IIB14"/>
    <mergeCell ref="IIC14:IIJ14"/>
    <mergeCell ref="IIK14:IIR14"/>
    <mergeCell ref="IFA14:IFH14"/>
    <mergeCell ref="IFI14:IFP14"/>
    <mergeCell ref="IFQ14:IFX14"/>
    <mergeCell ref="IFY14:IGF14"/>
    <mergeCell ref="IGG14:IGN14"/>
    <mergeCell ref="IGO14:IGV14"/>
    <mergeCell ref="IDE14:IDL14"/>
    <mergeCell ref="IDM14:IDT14"/>
    <mergeCell ref="IDU14:IEB14"/>
    <mergeCell ref="IEC14:IEJ14"/>
    <mergeCell ref="IEK14:IER14"/>
    <mergeCell ref="IES14:IEZ14"/>
    <mergeCell ref="IBI14:IBP14"/>
    <mergeCell ref="IBQ14:IBX14"/>
    <mergeCell ref="IBY14:ICF14"/>
    <mergeCell ref="ICG14:ICN14"/>
    <mergeCell ref="ICO14:ICV14"/>
    <mergeCell ref="ICW14:IDD14"/>
    <mergeCell ref="HZM14:HZT14"/>
    <mergeCell ref="HZU14:IAB14"/>
    <mergeCell ref="IAC14:IAJ14"/>
    <mergeCell ref="IAK14:IAR14"/>
    <mergeCell ref="IAS14:IAZ14"/>
    <mergeCell ref="IBA14:IBH14"/>
    <mergeCell ref="HXQ14:HXX14"/>
    <mergeCell ref="HXY14:HYF14"/>
    <mergeCell ref="HYG14:HYN14"/>
    <mergeCell ref="HYO14:HYV14"/>
    <mergeCell ref="HYW14:HZD14"/>
    <mergeCell ref="HZE14:HZL14"/>
    <mergeCell ref="HVU14:HWB14"/>
    <mergeCell ref="HWC14:HWJ14"/>
    <mergeCell ref="HWK14:HWR14"/>
    <mergeCell ref="HWS14:HWZ14"/>
    <mergeCell ref="HXA14:HXH14"/>
    <mergeCell ref="HXI14:HXP14"/>
    <mergeCell ref="HTY14:HUF14"/>
    <mergeCell ref="HUG14:HUN14"/>
    <mergeCell ref="HUO14:HUV14"/>
    <mergeCell ref="HUW14:HVD14"/>
    <mergeCell ref="HVE14:HVL14"/>
    <mergeCell ref="HVM14:HVT14"/>
    <mergeCell ref="HSC14:HSJ14"/>
    <mergeCell ref="HSK14:HSR14"/>
    <mergeCell ref="HSS14:HSZ14"/>
    <mergeCell ref="HTA14:HTH14"/>
    <mergeCell ref="HTI14:HTP14"/>
    <mergeCell ref="HTQ14:HTX14"/>
    <mergeCell ref="HQG14:HQN14"/>
    <mergeCell ref="HQO14:HQV14"/>
    <mergeCell ref="HQW14:HRD14"/>
    <mergeCell ref="HRE14:HRL14"/>
    <mergeCell ref="HRM14:HRT14"/>
    <mergeCell ref="HRU14:HSB14"/>
    <mergeCell ref="HOK14:HOR14"/>
    <mergeCell ref="HOS14:HOZ14"/>
    <mergeCell ref="HPA14:HPH14"/>
    <mergeCell ref="HPI14:HPP14"/>
    <mergeCell ref="HPQ14:HPX14"/>
    <mergeCell ref="HPY14:HQF14"/>
    <mergeCell ref="HMO14:HMV14"/>
    <mergeCell ref="HMW14:HND14"/>
    <mergeCell ref="HNE14:HNL14"/>
    <mergeCell ref="HNM14:HNT14"/>
    <mergeCell ref="HNU14:HOB14"/>
    <mergeCell ref="HOC14:HOJ14"/>
    <mergeCell ref="HKS14:HKZ14"/>
    <mergeCell ref="HLA14:HLH14"/>
    <mergeCell ref="HLI14:HLP14"/>
    <mergeCell ref="HLQ14:HLX14"/>
    <mergeCell ref="HLY14:HMF14"/>
    <mergeCell ref="HMG14:HMN14"/>
    <mergeCell ref="HIW14:HJD14"/>
    <mergeCell ref="HJE14:HJL14"/>
    <mergeCell ref="HJM14:HJT14"/>
    <mergeCell ref="HJU14:HKB14"/>
    <mergeCell ref="HKC14:HKJ14"/>
    <mergeCell ref="HKK14:HKR14"/>
    <mergeCell ref="HHA14:HHH14"/>
    <mergeCell ref="HHI14:HHP14"/>
    <mergeCell ref="HHQ14:HHX14"/>
    <mergeCell ref="HHY14:HIF14"/>
    <mergeCell ref="HIG14:HIN14"/>
    <mergeCell ref="HIO14:HIV14"/>
    <mergeCell ref="HFE14:HFL14"/>
    <mergeCell ref="HFM14:HFT14"/>
    <mergeCell ref="HFU14:HGB14"/>
    <mergeCell ref="HGC14:HGJ14"/>
    <mergeCell ref="HGK14:HGR14"/>
    <mergeCell ref="HGS14:HGZ14"/>
    <mergeCell ref="HDI14:HDP14"/>
    <mergeCell ref="HDQ14:HDX14"/>
    <mergeCell ref="HDY14:HEF14"/>
    <mergeCell ref="HEG14:HEN14"/>
    <mergeCell ref="HEO14:HEV14"/>
    <mergeCell ref="HEW14:HFD14"/>
    <mergeCell ref="HBM14:HBT14"/>
    <mergeCell ref="HBU14:HCB14"/>
    <mergeCell ref="HCC14:HCJ14"/>
    <mergeCell ref="HCK14:HCR14"/>
    <mergeCell ref="HCS14:HCZ14"/>
    <mergeCell ref="HDA14:HDH14"/>
    <mergeCell ref="GZQ14:GZX14"/>
    <mergeCell ref="GZY14:HAF14"/>
    <mergeCell ref="HAG14:HAN14"/>
    <mergeCell ref="HAO14:HAV14"/>
    <mergeCell ref="HAW14:HBD14"/>
    <mergeCell ref="HBE14:HBL14"/>
    <mergeCell ref="GXU14:GYB14"/>
    <mergeCell ref="GYC14:GYJ14"/>
    <mergeCell ref="GYK14:GYR14"/>
    <mergeCell ref="GYS14:GYZ14"/>
    <mergeCell ref="GZA14:GZH14"/>
    <mergeCell ref="GZI14:GZP14"/>
    <mergeCell ref="GVY14:GWF14"/>
    <mergeCell ref="GWG14:GWN14"/>
    <mergeCell ref="GWO14:GWV14"/>
    <mergeCell ref="GWW14:GXD14"/>
    <mergeCell ref="GXE14:GXL14"/>
    <mergeCell ref="GXM14:GXT14"/>
    <mergeCell ref="GUC14:GUJ14"/>
    <mergeCell ref="GUK14:GUR14"/>
    <mergeCell ref="GUS14:GUZ14"/>
    <mergeCell ref="GVA14:GVH14"/>
    <mergeCell ref="GVI14:GVP14"/>
    <mergeCell ref="GVQ14:GVX14"/>
    <mergeCell ref="GSG14:GSN14"/>
    <mergeCell ref="GSO14:GSV14"/>
    <mergeCell ref="GSW14:GTD14"/>
    <mergeCell ref="GTE14:GTL14"/>
    <mergeCell ref="GTM14:GTT14"/>
    <mergeCell ref="GTU14:GUB14"/>
    <mergeCell ref="GQK14:GQR14"/>
    <mergeCell ref="GQS14:GQZ14"/>
    <mergeCell ref="GRA14:GRH14"/>
    <mergeCell ref="GRI14:GRP14"/>
    <mergeCell ref="GRQ14:GRX14"/>
    <mergeCell ref="GRY14:GSF14"/>
    <mergeCell ref="GOO14:GOV14"/>
    <mergeCell ref="GOW14:GPD14"/>
    <mergeCell ref="GPE14:GPL14"/>
    <mergeCell ref="GPM14:GPT14"/>
    <mergeCell ref="GPU14:GQB14"/>
    <mergeCell ref="GQC14:GQJ14"/>
    <mergeCell ref="GMS14:GMZ14"/>
    <mergeCell ref="GNA14:GNH14"/>
    <mergeCell ref="GNI14:GNP14"/>
    <mergeCell ref="GNQ14:GNX14"/>
    <mergeCell ref="GNY14:GOF14"/>
    <mergeCell ref="GOG14:GON14"/>
    <mergeCell ref="GKW14:GLD14"/>
    <mergeCell ref="GLE14:GLL14"/>
    <mergeCell ref="GLM14:GLT14"/>
    <mergeCell ref="GLU14:GMB14"/>
    <mergeCell ref="GMC14:GMJ14"/>
    <mergeCell ref="GMK14:GMR14"/>
    <mergeCell ref="GJA14:GJH14"/>
    <mergeCell ref="GJI14:GJP14"/>
    <mergeCell ref="GJQ14:GJX14"/>
    <mergeCell ref="GJY14:GKF14"/>
    <mergeCell ref="GKG14:GKN14"/>
    <mergeCell ref="GKO14:GKV14"/>
    <mergeCell ref="GHE14:GHL14"/>
    <mergeCell ref="GHM14:GHT14"/>
    <mergeCell ref="GHU14:GIB14"/>
    <mergeCell ref="GIC14:GIJ14"/>
    <mergeCell ref="GIK14:GIR14"/>
    <mergeCell ref="GIS14:GIZ14"/>
    <mergeCell ref="GFI14:GFP14"/>
    <mergeCell ref="GFQ14:GFX14"/>
    <mergeCell ref="GFY14:GGF14"/>
    <mergeCell ref="GGG14:GGN14"/>
    <mergeCell ref="GGO14:GGV14"/>
    <mergeCell ref="GGW14:GHD14"/>
    <mergeCell ref="GDM14:GDT14"/>
    <mergeCell ref="GDU14:GEB14"/>
    <mergeCell ref="GEC14:GEJ14"/>
    <mergeCell ref="GEK14:GER14"/>
    <mergeCell ref="GES14:GEZ14"/>
    <mergeCell ref="GFA14:GFH14"/>
    <mergeCell ref="GBQ14:GBX14"/>
    <mergeCell ref="GBY14:GCF14"/>
    <mergeCell ref="GCG14:GCN14"/>
    <mergeCell ref="GCO14:GCV14"/>
    <mergeCell ref="GCW14:GDD14"/>
    <mergeCell ref="GDE14:GDL14"/>
    <mergeCell ref="FZU14:GAB14"/>
    <mergeCell ref="GAC14:GAJ14"/>
    <mergeCell ref="GAK14:GAR14"/>
    <mergeCell ref="GAS14:GAZ14"/>
    <mergeCell ref="GBA14:GBH14"/>
    <mergeCell ref="GBI14:GBP14"/>
    <mergeCell ref="FXY14:FYF14"/>
    <mergeCell ref="FYG14:FYN14"/>
    <mergeCell ref="FYO14:FYV14"/>
    <mergeCell ref="FYW14:FZD14"/>
    <mergeCell ref="FZE14:FZL14"/>
    <mergeCell ref="FZM14:FZT14"/>
    <mergeCell ref="FWC14:FWJ14"/>
    <mergeCell ref="FWK14:FWR14"/>
    <mergeCell ref="FWS14:FWZ14"/>
    <mergeCell ref="FXA14:FXH14"/>
    <mergeCell ref="FXI14:FXP14"/>
    <mergeCell ref="FXQ14:FXX14"/>
    <mergeCell ref="FUG14:FUN14"/>
    <mergeCell ref="FUO14:FUV14"/>
    <mergeCell ref="FUW14:FVD14"/>
    <mergeCell ref="FVE14:FVL14"/>
    <mergeCell ref="FVM14:FVT14"/>
    <mergeCell ref="FVU14:FWB14"/>
    <mergeCell ref="FSK14:FSR14"/>
    <mergeCell ref="FSS14:FSZ14"/>
    <mergeCell ref="FTA14:FTH14"/>
    <mergeCell ref="FTI14:FTP14"/>
    <mergeCell ref="FTQ14:FTX14"/>
    <mergeCell ref="FTY14:FUF14"/>
    <mergeCell ref="FQO14:FQV14"/>
    <mergeCell ref="FQW14:FRD14"/>
    <mergeCell ref="FRE14:FRL14"/>
    <mergeCell ref="FRM14:FRT14"/>
    <mergeCell ref="FRU14:FSB14"/>
    <mergeCell ref="FSC14:FSJ14"/>
    <mergeCell ref="FOS14:FOZ14"/>
    <mergeCell ref="FPA14:FPH14"/>
    <mergeCell ref="FPI14:FPP14"/>
    <mergeCell ref="FPQ14:FPX14"/>
    <mergeCell ref="FPY14:FQF14"/>
    <mergeCell ref="FQG14:FQN14"/>
    <mergeCell ref="FMW14:FND14"/>
    <mergeCell ref="FNE14:FNL14"/>
    <mergeCell ref="FNM14:FNT14"/>
    <mergeCell ref="FNU14:FOB14"/>
    <mergeCell ref="FOC14:FOJ14"/>
    <mergeCell ref="FOK14:FOR14"/>
    <mergeCell ref="FLA14:FLH14"/>
    <mergeCell ref="FLI14:FLP14"/>
    <mergeCell ref="FLQ14:FLX14"/>
    <mergeCell ref="FLY14:FMF14"/>
    <mergeCell ref="FMG14:FMN14"/>
    <mergeCell ref="FMO14:FMV14"/>
    <mergeCell ref="FJE14:FJL14"/>
    <mergeCell ref="FJM14:FJT14"/>
    <mergeCell ref="FJU14:FKB14"/>
    <mergeCell ref="FKC14:FKJ14"/>
    <mergeCell ref="FKK14:FKR14"/>
    <mergeCell ref="FKS14:FKZ14"/>
    <mergeCell ref="FHI14:FHP14"/>
    <mergeCell ref="FHQ14:FHX14"/>
    <mergeCell ref="FHY14:FIF14"/>
    <mergeCell ref="FIG14:FIN14"/>
    <mergeCell ref="FIO14:FIV14"/>
    <mergeCell ref="FIW14:FJD14"/>
    <mergeCell ref="FFM14:FFT14"/>
    <mergeCell ref="FFU14:FGB14"/>
    <mergeCell ref="FGC14:FGJ14"/>
    <mergeCell ref="FGK14:FGR14"/>
    <mergeCell ref="FGS14:FGZ14"/>
    <mergeCell ref="FHA14:FHH14"/>
    <mergeCell ref="FDQ14:FDX14"/>
    <mergeCell ref="FDY14:FEF14"/>
    <mergeCell ref="FEG14:FEN14"/>
    <mergeCell ref="FEO14:FEV14"/>
    <mergeCell ref="FEW14:FFD14"/>
    <mergeCell ref="FFE14:FFL14"/>
    <mergeCell ref="FBU14:FCB14"/>
    <mergeCell ref="FCC14:FCJ14"/>
    <mergeCell ref="FCK14:FCR14"/>
    <mergeCell ref="FCS14:FCZ14"/>
    <mergeCell ref="FDA14:FDH14"/>
    <mergeCell ref="FDI14:FDP14"/>
    <mergeCell ref="EZY14:FAF14"/>
    <mergeCell ref="FAG14:FAN14"/>
    <mergeCell ref="FAO14:FAV14"/>
    <mergeCell ref="FAW14:FBD14"/>
    <mergeCell ref="FBE14:FBL14"/>
    <mergeCell ref="FBM14:FBT14"/>
    <mergeCell ref="EYC14:EYJ14"/>
    <mergeCell ref="EYK14:EYR14"/>
    <mergeCell ref="EYS14:EYZ14"/>
    <mergeCell ref="EZA14:EZH14"/>
    <mergeCell ref="EZI14:EZP14"/>
    <mergeCell ref="EZQ14:EZX14"/>
    <mergeCell ref="EWG14:EWN14"/>
    <mergeCell ref="EWO14:EWV14"/>
    <mergeCell ref="EWW14:EXD14"/>
    <mergeCell ref="EXE14:EXL14"/>
    <mergeCell ref="EXM14:EXT14"/>
    <mergeCell ref="EXU14:EYB14"/>
    <mergeCell ref="EUK14:EUR14"/>
    <mergeCell ref="EUS14:EUZ14"/>
    <mergeCell ref="EVA14:EVH14"/>
    <mergeCell ref="EVI14:EVP14"/>
    <mergeCell ref="EVQ14:EVX14"/>
    <mergeCell ref="EVY14:EWF14"/>
    <mergeCell ref="ESO14:ESV14"/>
    <mergeCell ref="ESW14:ETD14"/>
    <mergeCell ref="ETE14:ETL14"/>
    <mergeCell ref="ETM14:ETT14"/>
    <mergeCell ref="ETU14:EUB14"/>
    <mergeCell ref="EUC14:EUJ14"/>
    <mergeCell ref="EQS14:EQZ14"/>
    <mergeCell ref="ERA14:ERH14"/>
    <mergeCell ref="ERI14:ERP14"/>
    <mergeCell ref="ERQ14:ERX14"/>
    <mergeCell ref="ERY14:ESF14"/>
    <mergeCell ref="ESG14:ESN14"/>
    <mergeCell ref="EOW14:EPD14"/>
    <mergeCell ref="EPE14:EPL14"/>
    <mergeCell ref="EPM14:EPT14"/>
    <mergeCell ref="EPU14:EQB14"/>
    <mergeCell ref="EQC14:EQJ14"/>
    <mergeCell ref="EQK14:EQR14"/>
    <mergeCell ref="ENA14:ENH14"/>
    <mergeCell ref="ENI14:ENP14"/>
    <mergeCell ref="ENQ14:ENX14"/>
    <mergeCell ref="ENY14:EOF14"/>
    <mergeCell ref="EOG14:EON14"/>
    <mergeCell ref="EOO14:EOV14"/>
    <mergeCell ref="ELE14:ELL14"/>
    <mergeCell ref="ELM14:ELT14"/>
    <mergeCell ref="ELU14:EMB14"/>
    <mergeCell ref="EMC14:EMJ14"/>
    <mergeCell ref="EMK14:EMR14"/>
    <mergeCell ref="EMS14:EMZ14"/>
    <mergeCell ref="EJI14:EJP14"/>
    <mergeCell ref="EJQ14:EJX14"/>
    <mergeCell ref="EJY14:EKF14"/>
    <mergeCell ref="EKG14:EKN14"/>
    <mergeCell ref="EKO14:EKV14"/>
    <mergeCell ref="EKW14:ELD14"/>
    <mergeCell ref="EHM14:EHT14"/>
    <mergeCell ref="EHU14:EIB14"/>
    <mergeCell ref="EIC14:EIJ14"/>
    <mergeCell ref="EIK14:EIR14"/>
    <mergeCell ref="EIS14:EIZ14"/>
    <mergeCell ref="EJA14:EJH14"/>
    <mergeCell ref="EFQ14:EFX14"/>
    <mergeCell ref="EFY14:EGF14"/>
    <mergeCell ref="EGG14:EGN14"/>
    <mergeCell ref="EGO14:EGV14"/>
    <mergeCell ref="EGW14:EHD14"/>
    <mergeCell ref="EHE14:EHL14"/>
    <mergeCell ref="EDU14:EEB14"/>
    <mergeCell ref="EEC14:EEJ14"/>
    <mergeCell ref="EEK14:EER14"/>
    <mergeCell ref="EES14:EEZ14"/>
    <mergeCell ref="EFA14:EFH14"/>
    <mergeCell ref="EFI14:EFP14"/>
    <mergeCell ref="EBY14:ECF14"/>
    <mergeCell ref="ECG14:ECN14"/>
    <mergeCell ref="ECO14:ECV14"/>
    <mergeCell ref="ECW14:EDD14"/>
    <mergeCell ref="EDE14:EDL14"/>
    <mergeCell ref="EDM14:EDT14"/>
    <mergeCell ref="EAC14:EAJ14"/>
    <mergeCell ref="EAK14:EAR14"/>
    <mergeCell ref="EAS14:EAZ14"/>
    <mergeCell ref="EBA14:EBH14"/>
    <mergeCell ref="EBI14:EBP14"/>
    <mergeCell ref="EBQ14:EBX14"/>
    <mergeCell ref="DYG14:DYN14"/>
    <mergeCell ref="DYO14:DYV14"/>
    <mergeCell ref="DYW14:DZD14"/>
    <mergeCell ref="DZE14:DZL14"/>
    <mergeCell ref="DZM14:DZT14"/>
    <mergeCell ref="DZU14:EAB14"/>
    <mergeCell ref="DWK14:DWR14"/>
    <mergeCell ref="DWS14:DWZ14"/>
    <mergeCell ref="DXA14:DXH14"/>
    <mergeCell ref="DXI14:DXP14"/>
    <mergeCell ref="DXQ14:DXX14"/>
    <mergeCell ref="DXY14:DYF14"/>
    <mergeCell ref="DUO14:DUV14"/>
    <mergeCell ref="DUW14:DVD14"/>
    <mergeCell ref="DVE14:DVL14"/>
    <mergeCell ref="DVM14:DVT14"/>
    <mergeCell ref="DVU14:DWB14"/>
    <mergeCell ref="DWC14:DWJ14"/>
    <mergeCell ref="DSS14:DSZ14"/>
    <mergeCell ref="DTA14:DTH14"/>
    <mergeCell ref="DTI14:DTP14"/>
    <mergeCell ref="DTQ14:DTX14"/>
    <mergeCell ref="DTY14:DUF14"/>
    <mergeCell ref="DUG14:DUN14"/>
    <mergeCell ref="DQW14:DRD14"/>
    <mergeCell ref="DRE14:DRL14"/>
    <mergeCell ref="DRM14:DRT14"/>
    <mergeCell ref="DRU14:DSB14"/>
    <mergeCell ref="DSC14:DSJ14"/>
    <mergeCell ref="DSK14:DSR14"/>
    <mergeCell ref="DPA14:DPH14"/>
    <mergeCell ref="DPI14:DPP14"/>
    <mergeCell ref="DPQ14:DPX14"/>
    <mergeCell ref="DPY14:DQF14"/>
    <mergeCell ref="DQG14:DQN14"/>
    <mergeCell ref="DQO14:DQV14"/>
    <mergeCell ref="DNE14:DNL14"/>
    <mergeCell ref="DNM14:DNT14"/>
    <mergeCell ref="DNU14:DOB14"/>
    <mergeCell ref="DOC14:DOJ14"/>
    <mergeCell ref="DOK14:DOR14"/>
    <mergeCell ref="DOS14:DOZ14"/>
    <mergeCell ref="DLI14:DLP14"/>
    <mergeCell ref="DLQ14:DLX14"/>
    <mergeCell ref="DLY14:DMF14"/>
    <mergeCell ref="DMG14:DMN14"/>
    <mergeCell ref="DMO14:DMV14"/>
    <mergeCell ref="DMW14:DND14"/>
    <mergeCell ref="DJM14:DJT14"/>
    <mergeCell ref="DJU14:DKB14"/>
    <mergeCell ref="DKC14:DKJ14"/>
    <mergeCell ref="DKK14:DKR14"/>
    <mergeCell ref="DKS14:DKZ14"/>
    <mergeCell ref="DLA14:DLH14"/>
    <mergeCell ref="DHQ14:DHX14"/>
    <mergeCell ref="DHY14:DIF14"/>
    <mergeCell ref="DIG14:DIN14"/>
    <mergeCell ref="DIO14:DIV14"/>
    <mergeCell ref="DIW14:DJD14"/>
    <mergeCell ref="DJE14:DJL14"/>
    <mergeCell ref="DFU14:DGB14"/>
    <mergeCell ref="DGC14:DGJ14"/>
    <mergeCell ref="DGK14:DGR14"/>
    <mergeCell ref="DGS14:DGZ14"/>
    <mergeCell ref="DHA14:DHH14"/>
    <mergeCell ref="DHI14:DHP14"/>
    <mergeCell ref="DDY14:DEF14"/>
    <mergeCell ref="DEG14:DEN14"/>
    <mergeCell ref="DEO14:DEV14"/>
    <mergeCell ref="DEW14:DFD14"/>
    <mergeCell ref="DFE14:DFL14"/>
    <mergeCell ref="DFM14:DFT14"/>
    <mergeCell ref="DCC14:DCJ14"/>
    <mergeCell ref="DCK14:DCR14"/>
    <mergeCell ref="DCS14:DCZ14"/>
    <mergeCell ref="DDA14:DDH14"/>
    <mergeCell ref="DDI14:DDP14"/>
    <mergeCell ref="DDQ14:DDX14"/>
    <mergeCell ref="DAG14:DAN14"/>
    <mergeCell ref="DAO14:DAV14"/>
    <mergeCell ref="DAW14:DBD14"/>
    <mergeCell ref="DBE14:DBL14"/>
    <mergeCell ref="DBM14:DBT14"/>
    <mergeCell ref="DBU14:DCB14"/>
    <mergeCell ref="CYK14:CYR14"/>
    <mergeCell ref="CYS14:CYZ14"/>
    <mergeCell ref="CZA14:CZH14"/>
    <mergeCell ref="CZI14:CZP14"/>
    <mergeCell ref="CZQ14:CZX14"/>
    <mergeCell ref="CZY14:DAF14"/>
    <mergeCell ref="CWO14:CWV14"/>
    <mergeCell ref="CWW14:CXD14"/>
    <mergeCell ref="CXE14:CXL14"/>
    <mergeCell ref="CXM14:CXT14"/>
    <mergeCell ref="CXU14:CYB14"/>
    <mergeCell ref="CYC14:CYJ14"/>
    <mergeCell ref="CUS14:CUZ14"/>
    <mergeCell ref="CVA14:CVH14"/>
    <mergeCell ref="CVI14:CVP14"/>
    <mergeCell ref="CVQ14:CVX14"/>
    <mergeCell ref="CVY14:CWF14"/>
    <mergeCell ref="CWG14:CWN14"/>
    <mergeCell ref="CSW14:CTD14"/>
    <mergeCell ref="CTE14:CTL14"/>
    <mergeCell ref="CTM14:CTT14"/>
    <mergeCell ref="CTU14:CUB14"/>
    <mergeCell ref="CUC14:CUJ14"/>
    <mergeCell ref="CUK14:CUR14"/>
    <mergeCell ref="CRA14:CRH14"/>
    <mergeCell ref="CRI14:CRP14"/>
    <mergeCell ref="CRQ14:CRX14"/>
    <mergeCell ref="CRY14:CSF14"/>
    <mergeCell ref="CSG14:CSN14"/>
    <mergeCell ref="CSO14:CSV14"/>
    <mergeCell ref="CPE14:CPL14"/>
    <mergeCell ref="CPM14:CPT14"/>
    <mergeCell ref="CPU14:CQB14"/>
    <mergeCell ref="CQC14:CQJ14"/>
    <mergeCell ref="CQK14:CQR14"/>
    <mergeCell ref="CQS14:CQZ14"/>
    <mergeCell ref="CNI14:CNP14"/>
    <mergeCell ref="CNQ14:CNX14"/>
    <mergeCell ref="CNY14:COF14"/>
    <mergeCell ref="COG14:CON14"/>
    <mergeCell ref="COO14:COV14"/>
    <mergeCell ref="COW14:CPD14"/>
    <mergeCell ref="CLM14:CLT14"/>
    <mergeCell ref="CLU14:CMB14"/>
    <mergeCell ref="CMC14:CMJ14"/>
    <mergeCell ref="CMK14:CMR14"/>
    <mergeCell ref="CMS14:CMZ14"/>
    <mergeCell ref="CNA14:CNH14"/>
    <mergeCell ref="CJQ14:CJX14"/>
    <mergeCell ref="CJY14:CKF14"/>
    <mergeCell ref="CKG14:CKN14"/>
    <mergeCell ref="CKO14:CKV14"/>
    <mergeCell ref="CKW14:CLD14"/>
    <mergeCell ref="CLE14:CLL14"/>
    <mergeCell ref="CHU14:CIB14"/>
    <mergeCell ref="CIC14:CIJ14"/>
    <mergeCell ref="CIK14:CIR14"/>
    <mergeCell ref="CIS14:CIZ14"/>
    <mergeCell ref="CJA14:CJH14"/>
    <mergeCell ref="CJI14:CJP14"/>
    <mergeCell ref="CFY14:CGF14"/>
    <mergeCell ref="CGG14:CGN14"/>
    <mergeCell ref="CGO14:CGV14"/>
    <mergeCell ref="CGW14:CHD14"/>
    <mergeCell ref="CHE14:CHL14"/>
    <mergeCell ref="CHM14:CHT14"/>
    <mergeCell ref="CEC14:CEJ14"/>
    <mergeCell ref="CEK14:CER14"/>
    <mergeCell ref="CES14:CEZ14"/>
    <mergeCell ref="CFA14:CFH14"/>
    <mergeCell ref="CFI14:CFP14"/>
    <mergeCell ref="CFQ14:CFX14"/>
    <mergeCell ref="CCG14:CCN14"/>
    <mergeCell ref="CCO14:CCV14"/>
    <mergeCell ref="CCW14:CDD14"/>
    <mergeCell ref="CDE14:CDL14"/>
    <mergeCell ref="CDM14:CDT14"/>
    <mergeCell ref="CDU14:CEB14"/>
    <mergeCell ref="CAK14:CAR14"/>
    <mergeCell ref="CAS14:CAZ14"/>
    <mergeCell ref="CBA14:CBH14"/>
    <mergeCell ref="CBI14:CBP14"/>
    <mergeCell ref="CBQ14:CBX14"/>
    <mergeCell ref="CBY14:CCF14"/>
    <mergeCell ref="BYO14:BYV14"/>
    <mergeCell ref="BYW14:BZD14"/>
    <mergeCell ref="BZE14:BZL14"/>
    <mergeCell ref="BZM14:BZT14"/>
    <mergeCell ref="BZU14:CAB14"/>
    <mergeCell ref="CAC14:CAJ14"/>
    <mergeCell ref="BWS14:BWZ14"/>
    <mergeCell ref="BXA14:BXH14"/>
    <mergeCell ref="BXI14:BXP14"/>
    <mergeCell ref="BXQ14:BXX14"/>
    <mergeCell ref="BXY14:BYF14"/>
    <mergeCell ref="BYG14:BYN14"/>
    <mergeCell ref="BUW14:BVD14"/>
    <mergeCell ref="BVE14:BVL14"/>
    <mergeCell ref="BVM14:BVT14"/>
    <mergeCell ref="BVU14:BWB14"/>
    <mergeCell ref="BWC14:BWJ14"/>
    <mergeCell ref="BWK14:BWR14"/>
    <mergeCell ref="BTA14:BTH14"/>
    <mergeCell ref="BTI14:BTP14"/>
    <mergeCell ref="BTQ14:BTX14"/>
    <mergeCell ref="BTY14:BUF14"/>
    <mergeCell ref="BUG14:BUN14"/>
    <mergeCell ref="BUO14:BUV14"/>
    <mergeCell ref="BRE14:BRL14"/>
    <mergeCell ref="BRM14:BRT14"/>
    <mergeCell ref="BRU14:BSB14"/>
    <mergeCell ref="BSC14:BSJ14"/>
    <mergeCell ref="BSK14:BSR14"/>
    <mergeCell ref="BSS14:BSZ14"/>
    <mergeCell ref="BPI14:BPP14"/>
    <mergeCell ref="BPQ14:BPX14"/>
    <mergeCell ref="BPY14:BQF14"/>
    <mergeCell ref="BQG14:BQN14"/>
    <mergeCell ref="BQO14:BQV14"/>
    <mergeCell ref="BQW14:BRD14"/>
    <mergeCell ref="BNM14:BNT14"/>
    <mergeCell ref="BNU14:BOB14"/>
    <mergeCell ref="BOC14:BOJ14"/>
    <mergeCell ref="BOK14:BOR14"/>
    <mergeCell ref="BOS14:BOZ14"/>
    <mergeCell ref="BPA14:BPH14"/>
    <mergeCell ref="BLQ14:BLX14"/>
    <mergeCell ref="BLY14:BMF14"/>
    <mergeCell ref="BMG14:BMN14"/>
    <mergeCell ref="BMO14:BMV14"/>
    <mergeCell ref="BMW14:BND14"/>
    <mergeCell ref="BNE14:BNL14"/>
    <mergeCell ref="BJU14:BKB14"/>
    <mergeCell ref="BKC14:BKJ14"/>
    <mergeCell ref="BKK14:BKR14"/>
    <mergeCell ref="BKS14:BKZ14"/>
    <mergeCell ref="BLA14:BLH14"/>
    <mergeCell ref="BLI14:BLP14"/>
    <mergeCell ref="BHY14:BIF14"/>
    <mergeCell ref="BIG14:BIN14"/>
    <mergeCell ref="BIO14:BIV14"/>
    <mergeCell ref="BIW14:BJD14"/>
    <mergeCell ref="BJE14:BJL14"/>
    <mergeCell ref="BJM14:BJT14"/>
    <mergeCell ref="BGC14:BGJ14"/>
    <mergeCell ref="BGK14:BGR14"/>
    <mergeCell ref="BGS14:BGZ14"/>
    <mergeCell ref="BHA14:BHH14"/>
    <mergeCell ref="BHI14:BHP14"/>
    <mergeCell ref="BHQ14:BHX14"/>
    <mergeCell ref="BEG14:BEN14"/>
    <mergeCell ref="BEO14:BEV14"/>
    <mergeCell ref="BEW14:BFD14"/>
    <mergeCell ref="BFE14:BFL14"/>
    <mergeCell ref="BFM14:BFT14"/>
    <mergeCell ref="BFU14:BGB14"/>
    <mergeCell ref="BCK14:BCR14"/>
    <mergeCell ref="BCS14:BCZ14"/>
    <mergeCell ref="BDA14:BDH14"/>
    <mergeCell ref="BDI14:BDP14"/>
    <mergeCell ref="BDQ14:BDX14"/>
    <mergeCell ref="BDY14:BEF14"/>
    <mergeCell ref="BAO14:BAV14"/>
    <mergeCell ref="BAW14:BBD14"/>
    <mergeCell ref="BBE14:BBL14"/>
    <mergeCell ref="BBM14:BBT14"/>
    <mergeCell ref="BBU14:BCB14"/>
    <mergeCell ref="BCC14:BCJ14"/>
    <mergeCell ref="AYS14:AYZ14"/>
    <mergeCell ref="AZA14:AZH14"/>
    <mergeCell ref="AZI14:AZP14"/>
    <mergeCell ref="AZQ14:AZX14"/>
    <mergeCell ref="AZY14:BAF14"/>
    <mergeCell ref="BAG14:BAN14"/>
    <mergeCell ref="AWW14:AXD14"/>
    <mergeCell ref="AXE14:AXL14"/>
    <mergeCell ref="AXM14:AXT14"/>
    <mergeCell ref="AXU14:AYB14"/>
    <mergeCell ref="AYC14:AYJ14"/>
    <mergeCell ref="AYK14:AYR14"/>
    <mergeCell ref="AVA14:AVH14"/>
    <mergeCell ref="AVI14:AVP14"/>
    <mergeCell ref="AVQ14:AVX14"/>
    <mergeCell ref="AVY14:AWF14"/>
    <mergeCell ref="AWG14:AWN14"/>
    <mergeCell ref="AWO14:AWV14"/>
    <mergeCell ref="ATE14:ATL14"/>
    <mergeCell ref="ATM14:ATT14"/>
    <mergeCell ref="ATU14:AUB14"/>
    <mergeCell ref="AUC14:AUJ14"/>
    <mergeCell ref="AUK14:AUR14"/>
    <mergeCell ref="AUS14:AUZ14"/>
    <mergeCell ref="ARI14:ARP14"/>
    <mergeCell ref="ARQ14:ARX14"/>
    <mergeCell ref="ARY14:ASF14"/>
    <mergeCell ref="ASG14:ASN14"/>
    <mergeCell ref="ASO14:ASV14"/>
    <mergeCell ref="ASW14:ATD14"/>
    <mergeCell ref="APM14:APT14"/>
    <mergeCell ref="APU14:AQB14"/>
    <mergeCell ref="AQC14:AQJ14"/>
    <mergeCell ref="AQK14:AQR14"/>
    <mergeCell ref="AQS14:AQZ14"/>
    <mergeCell ref="ARA14:ARH14"/>
    <mergeCell ref="ANQ14:ANX14"/>
    <mergeCell ref="ANY14:AOF14"/>
    <mergeCell ref="AOG14:AON14"/>
    <mergeCell ref="AOO14:AOV14"/>
    <mergeCell ref="AOW14:APD14"/>
    <mergeCell ref="APE14:APL14"/>
    <mergeCell ref="ALU14:AMB14"/>
    <mergeCell ref="AMC14:AMJ14"/>
    <mergeCell ref="AMK14:AMR14"/>
    <mergeCell ref="AMS14:AMZ14"/>
    <mergeCell ref="ANA14:ANH14"/>
    <mergeCell ref="ANI14:ANP14"/>
    <mergeCell ref="AJY14:AKF14"/>
    <mergeCell ref="AKG14:AKN14"/>
    <mergeCell ref="AKO14:AKV14"/>
    <mergeCell ref="AKW14:ALD14"/>
    <mergeCell ref="ALE14:ALL14"/>
    <mergeCell ref="ALM14:ALT14"/>
    <mergeCell ref="AIC14:AIJ14"/>
    <mergeCell ref="AIK14:AIR14"/>
    <mergeCell ref="AIS14:AIZ14"/>
    <mergeCell ref="AJA14:AJH14"/>
    <mergeCell ref="AJI14:AJP14"/>
    <mergeCell ref="AJQ14:AJX14"/>
    <mergeCell ref="AGG14:AGN14"/>
    <mergeCell ref="AGO14:AGV14"/>
    <mergeCell ref="AGW14:AHD14"/>
    <mergeCell ref="AHE14:AHL14"/>
    <mergeCell ref="AHM14:AHT14"/>
    <mergeCell ref="AHU14:AIB14"/>
    <mergeCell ref="AEK14:AER14"/>
    <mergeCell ref="AES14:AEZ14"/>
    <mergeCell ref="AFA14:AFH14"/>
    <mergeCell ref="AFI14:AFP14"/>
    <mergeCell ref="AFQ14:AFX14"/>
    <mergeCell ref="AFY14:AGF14"/>
    <mergeCell ref="ACO14:ACV14"/>
    <mergeCell ref="ACW14:ADD14"/>
    <mergeCell ref="ADE14:ADL14"/>
    <mergeCell ref="ADM14:ADT14"/>
    <mergeCell ref="ADU14:AEB14"/>
    <mergeCell ref="AEC14:AEJ14"/>
    <mergeCell ref="AAS14:AAZ14"/>
    <mergeCell ref="ABA14:ABH14"/>
    <mergeCell ref="ABI14:ABP14"/>
    <mergeCell ref="ABQ14:ABX14"/>
    <mergeCell ref="ABY14:ACF14"/>
    <mergeCell ref="ACG14:ACN14"/>
    <mergeCell ref="YW14:ZD14"/>
    <mergeCell ref="ZE14:ZL14"/>
    <mergeCell ref="ZM14:ZT14"/>
    <mergeCell ref="ZU14:AAB14"/>
    <mergeCell ref="AAC14:AAJ14"/>
    <mergeCell ref="AAK14:AAR14"/>
    <mergeCell ref="XA14:XH14"/>
    <mergeCell ref="XI14:XP14"/>
    <mergeCell ref="XQ14:XX14"/>
    <mergeCell ref="XY14:YF14"/>
    <mergeCell ref="YG14:YN14"/>
    <mergeCell ref="YO14:YV14"/>
    <mergeCell ref="VE14:VL14"/>
    <mergeCell ref="VM14:VT14"/>
    <mergeCell ref="VU14:WB14"/>
    <mergeCell ref="WC14:WJ14"/>
    <mergeCell ref="WK14:WR14"/>
    <mergeCell ref="WS14:WZ14"/>
    <mergeCell ref="TI14:TP14"/>
    <mergeCell ref="TQ14:TX14"/>
    <mergeCell ref="TY14:UF14"/>
    <mergeCell ref="UG14:UN14"/>
    <mergeCell ref="UO14:UV14"/>
    <mergeCell ref="UW14:VD14"/>
    <mergeCell ref="RM14:RT14"/>
    <mergeCell ref="RU14:SB14"/>
    <mergeCell ref="SC14:SJ14"/>
    <mergeCell ref="SK14:SR14"/>
    <mergeCell ref="SS14:SZ14"/>
    <mergeCell ref="TA14:TH14"/>
    <mergeCell ref="PQ14:PX14"/>
    <mergeCell ref="PY14:QF14"/>
    <mergeCell ref="QG14:QN14"/>
    <mergeCell ref="QO14:QV14"/>
    <mergeCell ref="QW14:RD14"/>
    <mergeCell ref="RE14:RL14"/>
    <mergeCell ref="NU14:OB14"/>
    <mergeCell ref="OC14:OJ14"/>
    <mergeCell ref="OK14:OR14"/>
    <mergeCell ref="OS14:OZ14"/>
    <mergeCell ref="PA14:PH14"/>
    <mergeCell ref="PI14:PP14"/>
    <mergeCell ref="LY14:MF14"/>
    <mergeCell ref="MG14:MN14"/>
    <mergeCell ref="MO14:MV14"/>
    <mergeCell ref="MW14:ND14"/>
    <mergeCell ref="NE14:NL14"/>
    <mergeCell ref="NM14:NT14"/>
    <mergeCell ref="KC14:KJ14"/>
    <mergeCell ref="KK14:KR14"/>
    <mergeCell ref="KS14:KZ14"/>
    <mergeCell ref="LA14:LH14"/>
    <mergeCell ref="LI14:LP14"/>
    <mergeCell ref="LQ14:LX14"/>
    <mergeCell ref="IG14:IN14"/>
    <mergeCell ref="IO14:IV14"/>
    <mergeCell ref="IW14:JD14"/>
    <mergeCell ref="JE14:JL14"/>
    <mergeCell ref="JM14:JT14"/>
    <mergeCell ref="JU14:KB14"/>
    <mergeCell ref="GK14:GR14"/>
    <mergeCell ref="GS14:GZ14"/>
    <mergeCell ref="HA14:HH14"/>
    <mergeCell ref="HI14:HP14"/>
    <mergeCell ref="HQ14:HX14"/>
    <mergeCell ref="HY14:IF14"/>
    <mergeCell ref="H1:I1"/>
    <mergeCell ref="A13:I13"/>
    <mergeCell ref="Q14:X14"/>
    <mergeCell ref="Y14:AF14"/>
    <mergeCell ref="AG14:AN14"/>
    <mergeCell ref="AO14:AV14"/>
    <mergeCell ref="EO14:EV14"/>
    <mergeCell ref="EW14:FD14"/>
    <mergeCell ref="FE14:FL14"/>
    <mergeCell ref="FM14:FT14"/>
    <mergeCell ref="FU14:GB14"/>
    <mergeCell ref="GC14:GJ14"/>
    <mergeCell ref="CS14:CZ14"/>
    <mergeCell ref="DA14:DH14"/>
    <mergeCell ref="DI14:DP14"/>
    <mergeCell ref="DQ14:DX14"/>
    <mergeCell ref="DY14:EF14"/>
    <mergeCell ref="EG14:EN14"/>
    <mergeCell ref="AW14:BD14"/>
    <mergeCell ref="BE14:BL14"/>
    <mergeCell ref="BM14:BT14"/>
    <mergeCell ref="BU14:CB14"/>
    <mergeCell ref="CC14:CJ14"/>
    <mergeCell ref="CK14:CR14"/>
  </mergeCells>
  <pageMargins left="0.69999999999999996" right="0.69999999999999996" top="0.75" bottom="0.75" header="0.29999999999999999" footer="0.29999999999999999"/>
  <pageSetup paperSize="9" scale="53" orientation="portrait"/>
  <colBreaks count="1" manualBreakCount="1">
    <brk id="9" man="1" max="67"/>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pageSetUpPr fitToPage="1"/>
  </sheetPr>
  <sheetViews>
    <sheetView topLeftCell="A22" workbookViewId="0">
      <selection activeCell="I66" sqref="I66"/>
    </sheetView>
  </sheetViews>
  <sheetFormatPr defaultColWidth="9.140625" defaultRowHeight="11.25" outlineLevelRow="7"/>
  <cols>
    <col customWidth="1" min="1" max="1" style="56" width="9"/>
    <col customWidth="1" min="2" max="2" style="56" width="2.28515625"/>
    <col customWidth="1" min="3" max="3" style="56" width="8.42578125"/>
    <col customWidth="1" min="4" max="4" style="56" width="51.5703125"/>
    <col customWidth="1" min="5" max="5" style="56" width="6.7109375"/>
    <col customWidth="1" min="6" max="6" style="56" width="25"/>
    <col customWidth="1" min="7" max="7" style="56" width="13"/>
    <col customWidth="1" min="8" max="9" style="56" width="15.7109375"/>
    <col min="10" max="256" style="56" width="9.140625"/>
    <col customWidth="1" min="257" max="257" style="56" width="9"/>
    <col customWidth="1" min="258" max="258" style="56" width="2.28515625"/>
    <col customWidth="1" min="259" max="259" style="56" width="8.42578125"/>
    <col customWidth="1" min="260" max="260" style="56" width="51.5703125"/>
    <col customWidth="1" min="261" max="261" style="56" width="6.7109375"/>
    <col customWidth="1" min="262" max="262" style="56" width="25"/>
    <col customWidth="1" min="263" max="263" style="56" width="13"/>
    <col customWidth="1" min="264" max="265" style="56" width="15.7109375"/>
    <col min="266" max="512" style="56" width="9.140625"/>
    <col customWidth="1" min="513" max="513" style="56" width="9"/>
    <col customWidth="1" min="514" max="514" style="56" width="2.28515625"/>
    <col customWidth="1" min="515" max="515" style="56" width="8.42578125"/>
    <col customWidth="1" min="516" max="516" style="56" width="51.5703125"/>
    <col customWidth="1" min="517" max="517" style="56" width="6.7109375"/>
    <col customWidth="1" min="518" max="518" style="56" width="25"/>
    <col customWidth="1" min="519" max="519" style="56" width="13"/>
    <col customWidth="1" min="520" max="521" style="56" width="15.7109375"/>
    <col min="522" max="768" style="56" width="9.140625"/>
    <col customWidth="1" min="769" max="769" style="56" width="9"/>
    <col customWidth="1" min="770" max="770" style="56" width="2.28515625"/>
    <col customWidth="1" min="771" max="771" style="56" width="8.42578125"/>
    <col customWidth="1" min="772" max="772" style="56" width="51.5703125"/>
    <col customWidth="1" min="773" max="773" style="56" width="6.7109375"/>
    <col customWidth="1" min="774" max="774" style="56" width="25"/>
    <col customWidth="1" min="775" max="775" style="56" width="13"/>
    <col customWidth="1" min="776" max="777" style="56" width="15.7109375"/>
    <col min="778" max="1024" style="56" width="9.140625"/>
    <col customWidth="1" min="1025" max="1025" style="56" width="9"/>
    <col customWidth="1" min="1026" max="1026" style="56" width="2.28515625"/>
    <col customWidth="1" min="1027" max="1027" style="56" width="8.42578125"/>
    <col customWidth="1" min="1028" max="1028" style="56" width="51.5703125"/>
    <col customWidth="1" min="1029" max="1029" style="56" width="6.7109375"/>
    <col customWidth="1" min="1030" max="1030" style="56" width="25"/>
    <col customWidth="1" min="1031" max="1031" style="56" width="13"/>
    <col customWidth="1" min="1032" max="1033" style="56" width="15.7109375"/>
    <col min="1034" max="1280" style="56" width="9.140625"/>
    <col customWidth="1" min="1281" max="1281" style="56" width="9"/>
    <col customWidth="1" min="1282" max="1282" style="56" width="2.28515625"/>
    <col customWidth="1" min="1283" max="1283" style="56" width="8.42578125"/>
    <col customWidth="1" min="1284" max="1284" style="56" width="51.5703125"/>
    <col customWidth="1" min="1285" max="1285" style="56" width="6.7109375"/>
    <col customWidth="1" min="1286" max="1286" style="56" width="25"/>
    <col customWidth="1" min="1287" max="1287" style="56" width="13"/>
    <col customWidth="1" min="1288" max="1289" style="56" width="15.7109375"/>
    <col min="1290" max="1536" style="56" width="9.140625"/>
    <col customWidth="1" min="1537" max="1537" style="56" width="9"/>
    <col customWidth="1" min="1538" max="1538" style="56" width="2.28515625"/>
    <col customWidth="1" min="1539" max="1539" style="56" width="8.42578125"/>
    <col customWidth="1" min="1540" max="1540" style="56" width="51.5703125"/>
    <col customWidth="1" min="1541" max="1541" style="56" width="6.7109375"/>
    <col customWidth="1" min="1542" max="1542" style="56" width="25"/>
    <col customWidth="1" min="1543" max="1543" style="56" width="13"/>
    <col customWidth="1" min="1544" max="1545" style="56" width="15.7109375"/>
    <col min="1546" max="1792" style="56" width="9.140625"/>
    <col customWidth="1" min="1793" max="1793" style="56" width="9"/>
    <col customWidth="1" min="1794" max="1794" style="56" width="2.28515625"/>
    <col customWidth="1" min="1795" max="1795" style="56" width="8.42578125"/>
    <col customWidth="1" min="1796" max="1796" style="56" width="51.5703125"/>
    <col customWidth="1" min="1797" max="1797" style="56" width="6.7109375"/>
    <col customWidth="1" min="1798" max="1798" style="56" width="25"/>
    <col customWidth="1" min="1799" max="1799" style="56" width="13"/>
    <col customWidth="1" min="1800" max="1801" style="56" width="15.7109375"/>
    <col min="1802" max="2048" style="56" width="9.140625"/>
    <col customWidth="1" min="2049" max="2049" style="56" width="9"/>
    <col customWidth="1" min="2050" max="2050" style="56" width="2.28515625"/>
    <col customWidth="1" min="2051" max="2051" style="56" width="8.42578125"/>
    <col customWidth="1" min="2052" max="2052" style="56" width="51.5703125"/>
    <col customWidth="1" min="2053" max="2053" style="56" width="6.7109375"/>
    <col customWidth="1" min="2054" max="2054" style="56" width="25"/>
    <col customWidth="1" min="2055" max="2055" style="56" width="13"/>
    <col customWidth="1" min="2056" max="2057" style="56" width="15.7109375"/>
    <col min="2058" max="2304" style="56" width="9.140625"/>
    <col customWidth="1" min="2305" max="2305" style="56" width="9"/>
    <col customWidth="1" min="2306" max="2306" style="56" width="2.28515625"/>
    <col customWidth="1" min="2307" max="2307" style="56" width="8.42578125"/>
    <col customWidth="1" min="2308" max="2308" style="56" width="51.5703125"/>
    <col customWidth="1" min="2309" max="2309" style="56" width="6.7109375"/>
    <col customWidth="1" min="2310" max="2310" style="56" width="25"/>
    <col customWidth="1" min="2311" max="2311" style="56" width="13"/>
    <col customWidth="1" min="2312" max="2313" style="56" width="15.7109375"/>
    <col min="2314" max="2560" style="56" width="9.140625"/>
    <col customWidth="1" min="2561" max="2561" style="56" width="9"/>
    <col customWidth="1" min="2562" max="2562" style="56" width="2.28515625"/>
    <col customWidth="1" min="2563" max="2563" style="56" width="8.42578125"/>
    <col customWidth="1" min="2564" max="2564" style="56" width="51.5703125"/>
    <col customWidth="1" min="2565" max="2565" style="56" width="6.7109375"/>
    <col customWidth="1" min="2566" max="2566" style="56" width="25"/>
    <col customWidth="1" min="2567" max="2567" style="56" width="13"/>
    <col customWidth="1" min="2568" max="2569" style="56" width="15.7109375"/>
    <col min="2570" max="2816" style="56" width="9.140625"/>
    <col customWidth="1" min="2817" max="2817" style="56" width="9"/>
    <col customWidth="1" min="2818" max="2818" style="56" width="2.28515625"/>
    <col customWidth="1" min="2819" max="2819" style="56" width="8.42578125"/>
    <col customWidth="1" min="2820" max="2820" style="56" width="51.5703125"/>
    <col customWidth="1" min="2821" max="2821" style="56" width="6.7109375"/>
    <col customWidth="1" min="2822" max="2822" style="56" width="25"/>
    <col customWidth="1" min="2823" max="2823" style="56" width="13"/>
    <col customWidth="1" min="2824" max="2825" style="56" width="15.7109375"/>
    <col min="2826" max="3072" style="56" width="9.140625"/>
    <col customWidth="1" min="3073" max="3073" style="56" width="9"/>
    <col customWidth="1" min="3074" max="3074" style="56" width="2.28515625"/>
    <col customWidth="1" min="3075" max="3075" style="56" width="8.42578125"/>
    <col customWidth="1" min="3076" max="3076" style="56" width="51.5703125"/>
    <col customWidth="1" min="3077" max="3077" style="56" width="6.7109375"/>
    <col customWidth="1" min="3078" max="3078" style="56" width="25"/>
    <col customWidth="1" min="3079" max="3079" style="56" width="13"/>
    <col customWidth="1" min="3080" max="3081" style="56" width="15.7109375"/>
    <col min="3082" max="3328" style="56" width="9.140625"/>
    <col customWidth="1" min="3329" max="3329" style="56" width="9"/>
    <col customWidth="1" min="3330" max="3330" style="56" width="2.28515625"/>
    <col customWidth="1" min="3331" max="3331" style="56" width="8.42578125"/>
    <col customWidth="1" min="3332" max="3332" style="56" width="51.5703125"/>
    <col customWidth="1" min="3333" max="3333" style="56" width="6.7109375"/>
    <col customWidth="1" min="3334" max="3334" style="56" width="25"/>
    <col customWidth="1" min="3335" max="3335" style="56" width="13"/>
    <col customWidth="1" min="3336" max="3337" style="56" width="15.7109375"/>
    <col min="3338" max="3584" style="56" width="9.140625"/>
    <col customWidth="1" min="3585" max="3585" style="56" width="9"/>
    <col customWidth="1" min="3586" max="3586" style="56" width="2.28515625"/>
    <col customWidth="1" min="3587" max="3587" style="56" width="8.42578125"/>
    <col customWidth="1" min="3588" max="3588" style="56" width="51.5703125"/>
    <col customWidth="1" min="3589" max="3589" style="56" width="6.7109375"/>
    <col customWidth="1" min="3590" max="3590" style="56" width="25"/>
    <col customWidth="1" min="3591" max="3591" style="56" width="13"/>
    <col customWidth="1" min="3592" max="3593" style="56" width="15.7109375"/>
    <col min="3594" max="3840" style="56" width="9.140625"/>
    <col customWidth="1" min="3841" max="3841" style="56" width="9"/>
    <col customWidth="1" min="3842" max="3842" style="56" width="2.28515625"/>
    <col customWidth="1" min="3843" max="3843" style="56" width="8.42578125"/>
    <col customWidth="1" min="3844" max="3844" style="56" width="51.5703125"/>
    <col customWidth="1" min="3845" max="3845" style="56" width="6.7109375"/>
    <col customWidth="1" min="3846" max="3846" style="56" width="25"/>
    <col customWidth="1" min="3847" max="3847" style="56" width="13"/>
    <col customWidth="1" min="3848" max="3849" style="56" width="15.7109375"/>
    <col min="3850" max="4096" style="56" width="9.140625"/>
    <col customWidth="1" min="4097" max="4097" style="56" width="9"/>
    <col customWidth="1" min="4098" max="4098" style="56" width="2.28515625"/>
    <col customWidth="1" min="4099" max="4099" style="56" width="8.42578125"/>
    <col customWidth="1" min="4100" max="4100" style="56" width="51.5703125"/>
    <col customWidth="1" min="4101" max="4101" style="56" width="6.7109375"/>
    <col customWidth="1" min="4102" max="4102" style="56" width="25"/>
    <col customWidth="1" min="4103" max="4103" style="56" width="13"/>
    <col customWidth="1" min="4104" max="4105" style="56" width="15.7109375"/>
    <col min="4106" max="4352" style="56" width="9.140625"/>
    <col customWidth="1" min="4353" max="4353" style="56" width="9"/>
    <col customWidth="1" min="4354" max="4354" style="56" width="2.28515625"/>
    <col customWidth="1" min="4355" max="4355" style="56" width="8.42578125"/>
    <col customWidth="1" min="4356" max="4356" style="56" width="51.5703125"/>
    <col customWidth="1" min="4357" max="4357" style="56" width="6.7109375"/>
    <col customWidth="1" min="4358" max="4358" style="56" width="25"/>
    <col customWidth="1" min="4359" max="4359" style="56" width="13"/>
    <col customWidth="1" min="4360" max="4361" style="56" width="15.7109375"/>
    <col min="4362" max="4608" style="56" width="9.140625"/>
    <col customWidth="1" min="4609" max="4609" style="56" width="9"/>
    <col customWidth="1" min="4610" max="4610" style="56" width="2.28515625"/>
    <col customWidth="1" min="4611" max="4611" style="56" width="8.42578125"/>
    <col customWidth="1" min="4612" max="4612" style="56" width="51.5703125"/>
    <col customWidth="1" min="4613" max="4613" style="56" width="6.7109375"/>
    <col customWidth="1" min="4614" max="4614" style="56" width="25"/>
    <col customWidth="1" min="4615" max="4615" style="56" width="13"/>
    <col customWidth="1" min="4616" max="4617" style="56" width="15.7109375"/>
    <col min="4618" max="4864" style="56" width="9.140625"/>
    <col customWidth="1" min="4865" max="4865" style="56" width="9"/>
    <col customWidth="1" min="4866" max="4866" style="56" width="2.28515625"/>
    <col customWidth="1" min="4867" max="4867" style="56" width="8.42578125"/>
    <col customWidth="1" min="4868" max="4868" style="56" width="51.5703125"/>
    <col customWidth="1" min="4869" max="4869" style="56" width="6.7109375"/>
    <col customWidth="1" min="4870" max="4870" style="56" width="25"/>
    <col customWidth="1" min="4871" max="4871" style="56" width="13"/>
    <col customWidth="1" min="4872" max="4873" style="56" width="15.7109375"/>
    <col min="4874" max="5120" style="56" width="9.140625"/>
    <col customWidth="1" min="5121" max="5121" style="56" width="9"/>
    <col customWidth="1" min="5122" max="5122" style="56" width="2.28515625"/>
    <col customWidth="1" min="5123" max="5123" style="56" width="8.42578125"/>
    <col customWidth="1" min="5124" max="5124" style="56" width="51.5703125"/>
    <col customWidth="1" min="5125" max="5125" style="56" width="6.7109375"/>
    <col customWidth="1" min="5126" max="5126" style="56" width="25"/>
    <col customWidth="1" min="5127" max="5127" style="56" width="13"/>
    <col customWidth="1" min="5128" max="5129" style="56" width="15.7109375"/>
    <col min="5130" max="5376" style="56" width="9.140625"/>
    <col customWidth="1" min="5377" max="5377" style="56" width="9"/>
    <col customWidth="1" min="5378" max="5378" style="56" width="2.28515625"/>
    <col customWidth="1" min="5379" max="5379" style="56" width="8.42578125"/>
    <col customWidth="1" min="5380" max="5380" style="56" width="51.5703125"/>
    <col customWidth="1" min="5381" max="5381" style="56" width="6.7109375"/>
    <col customWidth="1" min="5382" max="5382" style="56" width="25"/>
    <col customWidth="1" min="5383" max="5383" style="56" width="13"/>
    <col customWidth="1" min="5384" max="5385" style="56" width="15.7109375"/>
    <col min="5386" max="5632" style="56" width="9.140625"/>
    <col customWidth="1" min="5633" max="5633" style="56" width="9"/>
    <col customWidth="1" min="5634" max="5634" style="56" width="2.28515625"/>
    <col customWidth="1" min="5635" max="5635" style="56" width="8.42578125"/>
    <col customWidth="1" min="5636" max="5636" style="56" width="51.5703125"/>
    <col customWidth="1" min="5637" max="5637" style="56" width="6.7109375"/>
    <col customWidth="1" min="5638" max="5638" style="56" width="25"/>
    <col customWidth="1" min="5639" max="5639" style="56" width="13"/>
    <col customWidth="1" min="5640" max="5641" style="56" width="15.7109375"/>
    <col min="5642" max="5888" style="56" width="9.140625"/>
    <col customWidth="1" min="5889" max="5889" style="56" width="9"/>
    <col customWidth="1" min="5890" max="5890" style="56" width="2.28515625"/>
    <col customWidth="1" min="5891" max="5891" style="56" width="8.42578125"/>
    <col customWidth="1" min="5892" max="5892" style="56" width="51.5703125"/>
    <col customWidth="1" min="5893" max="5893" style="56" width="6.7109375"/>
    <col customWidth="1" min="5894" max="5894" style="56" width="25"/>
    <col customWidth="1" min="5895" max="5895" style="56" width="13"/>
    <col customWidth="1" min="5896" max="5897" style="56" width="15.7109375"/>
    <col min="5898" max="6144" style="56" width="9.140625"/>
    <col customWidth="1" min="6145" max="6145" style="56" width="9"/>
    <col customWidth="1" min="6146" max="6146" style="56" width="2.28515625"/>
    <col customWidth="1" min="6147" max="6147" style="56" width="8.42578125"/>
    <col customWidth="1" min="6148" max="6148" style="56" width="51.5703125"/>
    <col customWidth="1" min="6149" max="6149" style="56" width="6.7109375"/>
    <col customWidth="1" min="6150" max="6150" style="56" width="25"/>
    <col customWidth="1" min="6151" max="6151" style="56" width="13"/>
    <col customWidth="1" min="6152" max="6153" style="56" width="15.7109375"/>
    <col min="6154" max="6400" style="56" width="9.140625"/>
    <col customWidth="1" min="6401" max="6401" style="56" width="9"/>
    <col customWidth="1" min="6402" max="6402" style="56" width="2.28515625"/>
    <col customWidth="1" min="6403" max="6403" style="56" width="8.42578125"/>
    <col customWidth="1" min="6404" max="6404" style="56" width="51.5703125"/>
    <col customWidth="1" min="6405" max="6405" style="56" width="6.7109375"/>
    <col customWidth="1" min="6406" max="6406" style="56" width="25"/>
    <col customWidth="1" min="6407" max="6407" style="56" width="13"/>
    <col customWidth="1" min="6408" max="6409" style="56" width="15.7109375"/>
    <col min="6410" max="6656" style="56" width="9.140625"/>
    <col customWidth="1" min="6657" max="6657" style="56" width="9"/>
    <col customWidth="1" min="6658" max="6658" style="56" width="2.28515625"/>
    <col customWidth="1" min="6659" max="6659" style="56" width="8.42578125"/>
    <col customWidth="1" min="6660" max="6660" style="56" width="51.5703125"/>
    <col customWidth="1" min="6661" max="6661" style="56" width="6.7109375"/>
    <col customWidth="1" min="6662" max="6662" style="56" width="25"/>
    <col customWidth="1" min="6663" max="6663" style="56" width="13"/>
    <col customWidth="1" min="6664" max="6665" style="56" width="15.7109375"/>
    <col min="6666" max="6912" style="56" width="9.140625"/>
    <col customWidth="1" min="6913" max="6913" style="56" width="9"/>
    <col customWidth="1" min="6914" max="6914" style="56" width="2.28515625"/>
    <col customWidth="1" min="6915" max="6915" style="56" width="8.42578125"/>
    <col customWidth="1" min="6916" max="6916" style="56" width="51.5703125"/>
    <col customWidth="1" min="6917" max="6917" style="56" width="6.7109375"/>
    <col customWidth="1" min="6918" max="6918" style="56" width="25"/>
    <col customWidth="1" min="6919" max="6919" style="56" width="13"/>
    <col customWidth="1" min="6920" max="6921" style="56" width="15.7109375"/>
    <col min="6922" max="7168" style="56" width="9.140625"/>
    <col customWidth="1" min="7169" max="7169" style="56" width="9"/>
    <col customWidth="1" min="7170" max="7170" style="56" width="2.28515625"/>
    <col customWidth="1" min="7171" max="7171" style="56" width="8.42578125"/>
    <col customWidth="1" min="7172" max="7172" style="56" width="51.5703125"/>
    <col customWidth="1" min="7173" max="7173" style="56" width="6.7109375"/>
    <col customWidth="1" min="7174" max="7174" style="56" width="25"/>
    <col customWidth="1" min="7175" max="7175" style="56" width="13"/>
    <col customWidth="1" min="7176" max="7177" style="56" width="15.7109375"/>
    <col min="7178" max="7424" style="56" width="9.140625"/>
    <col customWidth="1" min="7425" max="7425" style="56" width="9"/>
    <col customWidth="1" min="7426" max="7426" style="56" width="2.28515625"/>
    <col customWidth="1" min="7427" max="7427" style="56" width="8.42578125"/>
    <col customWidth="1" min="7428" max="7428" style="56" width="51.5703125"/>
    <col customWidth="1" min="7429" max="7429" style="56" width="6.7109375"/>
    <col customWidth="1" min="7430" max="7430" style="56" width="25"/>
    <col customWidth="1" min="7431" max="7431" style="56" width="13"/>
    <col customWidth="1" min="7432" max="7433" style="56" width="15.7109375"/>
    <col min="7434" max="7680" style="56" width="9.140625"/>
    <col customWidth="1" min="7681" max="7681" style="56" width="9"/>
    <col customWidth="1" min="7682" max="7682" style="56" width="2.28515625"/>
    <col customWidth="1" min="7683" max="7683" style="56" width="8.42578125"/>
    <col customWidth="1" min="7684" max="7684" style="56" width="51.5703125"/>
    <col customWidth="1" min="7685" max="7685" style="56" width="6.7109375"/>
    <col customWidth="1" min="7686" max="7686" style="56" width="25"/>
    <col customWidth="1" min="7687" max="7687" style="56" width="13"/>
    <col customWidth="1" min="7688" max="7689" style="56" width="15.7109375"/>
    <col min="7690" max="7936" style="56" width="9.140625"/>
    <col customWidth="1" min="7937" max="7937" style="56" width="9"/>
    <col customWidth="1" min="7938" max="7938" style="56" width="2.28515625"/>
    <col customWidth="1" min="7939" max="7939" style="56" width="8.42578125"/>
    <col customWidth="1" min="7940" max="7940" style="56" width="51.5703125"/>
    <col customWidth="1" min="7941" max="7941" style="56" width="6.7109375"/>
    <col customWidth="1" min="7942" max="7942" style="56" width="25"/>
    <col customWidth="1" min="7943" max="7943" style="56" width="13"/>
    <col customWidth="1" min="7944" max="7945" style="56" width="15.7109375"/>
    <col min="7946" max="8192" style="56" width="9.140625"/>
    <col customWidth="1" min="8193" max="8193" style="56" width="9"/>
    <col customWidth="1" min="8194" max="8194" style="56" width="2.28515625"/>
    <col customWidth="1" min="8195" max="8195" style="56" width="8.42578125"/>
    <col customWidth="1" min="8196" max="8196" style="56" width="51.5703125"/>
    <col customWidth="1" min="8197" max="8197" style="56" width="6.7109375"/>
    <col customWidth="1" min="8198" max="8198" style="56" width="25"/>
    <col customWidth="1" min="8199" max="8199" style="56" width="13"/>
    <col customWidth="1" min="8200" max="8201" style="56" width="15.7109375"/>
    <col min="8202" max="8448" style="56" width="9.140625"/>
    <col customWidth="1" min="8449" max="8449" style="56" width="9"/>
    <col customWidth="1" min="8450" max="8450" style="56" width="2.28515625"/>
    <col customWidth="1" min="8451" max="8451" style="56" width="8.42578125"/>
    <col customWidth="1" min="8452" max="8452" style="56" width="51.5703125"/>
    <col customWidth="1" min="8453" max="8453" style="56" width="6.7109375"/>
    <col customWidth="1" min="8454" max="8454" style="56" width="25"/>
    <col customWidth="1" min="8455" max="8455" style="56" width="13"/>
    <col customWidth="1" min="8456" max="8457" style="56" width="15.7109375"/>
    <col min="8458" max="8704" style="56" width="9.140625"/>
    <col customWidth="1" min="8705" max="8705" style="56" width="9"/>
    <col customWidth="1" min="8706" max="8706" style="56" width="2.28515625"/>
    <col customWidth="1" min="8707" max="8707" style="56" width="8.42578125"/>
    <col customWidth="1" min="8708" max="8708" style="56" width="51.5703125"/>
    <col customWidth="1" min="8709" max="8709" style="56" width="6.7109375"/>
    <col customWidth="1" min="8710" max="8710" style="56" width="25"/>
    <col customWidth="1" min="8711" max="8711" style="56" width="13"/>
    <col customWidth="1" min="8712" max="8713" style="56" width="15.7109375"/>
    <col min="8714" max="8960" style="56" width="9.140625"/>
    <col customWidth="1" min="8961" max="8961" style="56" width="9"/>
    <col customWidth="1" min="8962" max="8962" style="56" width="2.28515625"/>
    <col customWidth="1" min="8963" max="8963" style="56" width="8.42578125"/>
    <col customWidth="1" min="8964" max="8964" style="56" width="51.5703125"/>
    <col customWidth="1" min="8965" max="8965" style="56" width="6.7109375"/>
    <col customWidth="1" min="8966" max="8966" style="56" width="25"/>
    <col customWidth="1" min="8967" max="8967" style="56" width="13"/>
    <col customWidth="1" min="8968" max="8969" style="56" width="15.7109375"/>
    <col min="8970" max="9216" style="56" width="9.140625"/>
    <col customWidth="1" min="9217" max="9217" style="56" width="9"/>
    <col customWidth="1" min="9218" max="9218" style="56" width="2.28515625"/>
    <col customWidth="1" min="9219" max="9219" style="56" width="8.42578125"/>
    <col customWidth="1" min="9220" max="9220" style="56" width="51.5703125"/>
    <col customWidth="1" min="9221" max="9221" style="56" width="6.7109375"/>
    <col customWidth="1" min="9222" max="9222" style="56" width="25"/>
    <col customWidth="1" min="9223" max="9223" style="56" width="13"/>
    <col customWidth="1" min="9224" max="9225" style="56" width="15.7109375"/>
    <col min="9226" max="9472" style="56" width="9.140625"/>
    <col customWidth="1" min="9473" max="9473" style="56" width="9"/>
    <col customWidth="1" min="9474" max="9474" style="56" width="2.28515625"/>
    <col customWidth="1" min="9475" max="9475" style="56" width="8.42578125"/>
    <col customWidth="1" min="9476" max="9476" style="56" width="51.5703125"/>
    <col customWidth="1" min="9477" max="9477" style="56" width="6.7109375"/>
    <col customWidth="1" min="9478" max="9478" style="56" width="25"/>
    <col customWidth="1" min="9479" max="9479" style="56" width="13"/>
    <col customWidth="1" min="9480" max="9481" style="56" width="15.7109375"/>
    <col min="9482" max="9728" style="56" width="9.140625"/>
    <col customWidth="1" min="9729" max="9729" style="56" width="9"/>
    <col customWidth="1" min="9730" max="9730" style="56" width="2.28515625"/>
    <col customWidth="1" min="9731" max="9731" style="56" width="8.42578125"/>
    <col customWidth="1" min="9732" max="9732" style="56" width="51.5703125"/>
    <col customWidth="1" min="9733" max="9733" style="56" width="6.7109375"/>
    <col customWidth="1" min="9734" max="9734" style="56" width="25"/>
    <col customWidth="1" min="9735" max="9735" style="56" width="13"/>
    <col customWidth="1" min="9736" max="9737" style="56" width="15.7109375"/>
    <col min="9738" max="9984" style="56" width="9.140625"/>
    <col customWidth="1" min="9985" max="9985" style="56" width="9"/>
    <col customWidth="1" min="9986" max="9986" style="56" width="2.28515625"/>
    <col customWidth="1" min="9987" max="9987" style="56" width="8.42578125"/>
    <col customWidth="1" min="9988" max="9988" style="56" width="51.5703125"/>
    <col customWidth="1" min="9989" max="9989" style="56" width="6.7109375"/>
    <col customWidth="1" min="9990" max="9990" style="56" width="25"/>
    <col customWidth="1" min="9991" max="9991" style="56" width="13"/>
    <col customWidth="1" min="9992" max="9993" style="56" width="15.7109375"/>
    <col min="9994" max="10240" style="56" width="9.140625"/>
    <col customWidth="1" min="10241" max="10241" style="56" width="9"/>
    <col customWidth="1" min="10242" max="10242" style="56" width="2.28515625"/>
    <col customWidth="1" min="10243" max="10243" style="56" width="8.42578125"/>
    <col customWidth="1" min="10244" max="10244" style="56" width="51.5703125"/>
    <col customWidth="1" min="10245" max="10245" style="56" width="6.7109375"/>
    <col customWidth="1" min="10246" max="10246" style="56" width="25"/>
    <col customWidth="1" min="10247" max="10247" style="56" width="13"/>
    <col customWidth="1" min="10248" max="10249" style="56" width="15.7109375"/>
    <col min="10250" max="10496" style="56" width="9.140625"/>
    <col customWidth="1" min="10497" max="10497" style="56" width="9"/>
    <col customWidth="1" min="10498" max="10498" style="56" width="2.28515625"/>
    <col customWidth="1" min="10499" max="10499" style="56" width="8.42578125"/>
    <col customWidth="1" min="10500" max="10500" style="56" width="51.5703125"/>
    <col customWidth="1" min="10501" max="10501" style="56" width="6.7109375"/>
    <col customWidth="1" min="10502" max="10502" style="56" width="25"/>
    <col customWidth="1" min="10503" max="10503" style="56" width="13"/>
    <col customWidth="1" min="10504" max="10505" style="56" width="15.7109375"/>
    <col min="10506" max="10752" style="56" width="9.140625"/>
    <col customWidth="1" min="10753" max="10753" style="56" width="9"/>
    <col customWidth="1" min="10754" max="10754" style="56" width="2.28515625"/>
    <col customWidth="1" min="10755" max="10755" style="56" width="8.42578125"/>
    <col customWidth="1" min="10756" max="10756" style="56" width="51.5703125"/>
    <col customWidth="1" min="10757" max="10757" style="56" width="6.7109375"/>
    <col customWidth="1" min="10758" max="10758" style="56" width="25"/>
    <col customWidth="1" min="10759" max="10759" style="56" width="13"/>
    <col customWidth="1" min="10760" max="10761" style="56" width="15.7109375"/>
    <col min="10762" max="11008" style="56" width="9.140625"/>
    <col customWidth="1" min="11009" max="11009" style="56" width="9"/>
    <col customWidth="1" min="11010" max="11010" style="56" width="2.28515625"/>
    <col customWidth="1" min="11011" max="11011" style="56" width="8.42578125"/>
    <col customWidth="1" min="11012" max="11012" style="56" width="51.5703125"/>
    <col customWidth="1" min="11013" max="11013" style="56" width="6.7109375"/>
    <col customWidth="1" min="11014" max="11014" style="56" width="25"/>
    <col customWidth="1" min="11015" max="11015" style="56" width="13"/>
    <col customWidth="1" min="11016" max="11017" style="56" width="15.7109375"/>
    <col min="11018" max="11264" style="56" width="9.140625"/>
    <col customWidth="1" min="11265" max="11265" style="56" width="9"/>
    <col customWidth="1" min="11266" max="11266" style="56" width="2.28515625"/>
    <col customWidth="1" min="11267" max="11267" style="56" width="8.42578125"/>
    <col customWidth="1" min="11268" max="11268" style="56" width="51.5703125"/>
    <col customWidth="1" min="11269" max="11269" style="56" width="6.7109375"/>
    <col customWidth="1" min="11270" max="11270" style="56" width="25"/>
    <col customWidth="1" min="11271" max="11271" style="56" width="13"/>
    <col customWidth="1" min="11272" max="11273" style="56" width="15.7109375"/>
    <col min="11274" max="11520" style="56" width="9.140625"/>
    <col customWidth="1" min="11521" max="11521" style="56" width="9"/>
    <col customWidth="1" min="11522" max="11522" style="56" width="2.28515625"/>
    <col customWidth="1" min="11523" max="11523" style="56" width="8.42578125"/>
    <col customWidth="1" min="11524" max="11524" style="56" width="51.5703125"/>
    <col customWidth="1" min="11525" max="11525" style="56" width="6.7109375"/>
    <col customWidth="1" min="11526" max="11526" style="56" width="25"/>
    <col customWidth="1" min="11527" max="11527" style="56" width="13"/>
    <col customWidth="1" min="11528" max="11529" style="56" width="15.7109375"/>
    <col min="11530" max="11776" style="56" width="9.140625"/>
    <col customWidth="1" min="11777" max="11777" style="56" width="9"/>
    <col customWidth="1" min="11778" max="11778" style="56" width="2.28515625"/>
    <col customWidth="1" min="11779" max="11779" style="56" width="8.42578125"/>
    <col customWidth="1" min="11780" max="11780" style="56" width="51.5703125"/>
    <col customWidth="1" min="11781" max="11781" style="56" width="6.7109375"/>
    <col customWidth="1" min="11782" max="11782" style="56" width="25"/>
    <col customWidth="1" min="11783" max="11783" style="56" width="13"/>
    <col customWidth="1" min="11784" max="11785" style="56" width="15.7109375"/>
    <col min="11786" max="12032" style="56" width="9.140625"/>
    <col customWidth="1" min="12033" max="12033" style="56" width="9"/>
    <col customWidth="1" min="12034" max="12034" style="56" width="2.28515625"/>
    <col customWidth="1" min="12035" max="12035" style="56" width="8.42578125"/>
    <col customWidth="1" min="12036" max="12036" style="56" width="51.5703125"/>
    <col customWidth="1" min="12037" max="12037" style="56" width="6.7109375"/>
    <col customWidth="1" min="12038" max="12038" style="56" width="25"/>
    <col customWidth="1" min="12039" max="12039" style="56" width="13"/>
    <col customWidth="1" min="12040" max="12041" style="56" width="15.7109375"/>
    <col min="12042" max="12288" style="56" width="9.140625"/>
    <col customWidth="1" min="12289" max="12289" style="56" width="9"/>
    <col customWidth="1" min="12290" max="12290" style="56" width="2.28515625"/>
    <col customWidth="1" min="12291" max="12291" style="56" width="8.42578125"/>
    <col customWidth="1" min="12292" max="12292" style="56" width="51.5703125"/>
    <col customWidth="1" min="12293" max="12293" style="56" width="6.7109375"/>
    <col customWidth="1" min="12294" max="12294" style="56" width="25"/>
    <col customWidth="1" min="12295" max="12295" style="56" width="13"/>
    <col customWidth="1" min="12296" max="12297" style="56" width="15.7109375"/>
    <col min="12298" max="12544" style="56" width="9.140625"/>
    <col customWidth="1" min="12545" max="12545" style="56" width="9"/>
    <col customWidth="1" min="12546" max="12546" style="56" width="2.28515625"/>
    <col customWidth="1" min="12547" max="12547" style="56" width="8.42578125"/>
    <col customWidth="1" min="12548" max="12548" style="56" width="51.5703125"/>
    <col customWidth="1" min="12549" max="12549" style="56" width="6.7109375"/>
    <col customWidth="1" min="12550" max="12550" style="56" width="25"/>
    <col customWidth="1" min="12551" max="12551" style="56" width="13"/>
    <col customWidth="1" min="12552" max="12553" style="56" width="15.7109375"/>
    <col min="12554" max="12800" style="56" width="9.140625"/>
    <col customWidth="1" min="12801" max="12801" style="56" width="9"/>
    <col customWidth="1" min="12802" max="12802" style="56" width="2.28515625"/>
    <col customWidth="1" min="12803" max="12803" style="56" width="8.42578125"/>
    <col customWidth="1" min="12804" max="12804" style="56" width="51.5703125"/>
    <col customWidth="1" min="12805" max="12805" style="56" width="6.7109375"/>
    <col customWidth="1" min="12806" max="12806" style="56" width="25"/>
    <col customWidth="1" min="12807" max="12807" style="56" width="13"/>
    <col customWidth="1" min="12808" max="12809" style="56" width="15.7109375"/>
    <col min="12810" max="13056" style="56" width="9.140625"/>
    <col customWidth="1" min="13057" max="13057" style="56" width="9"/>
    <col customWidth="1" min="13058" max="13058" style="56" width="2.28515625"/>
    <col customWidth="1" min="13059" max="13059" style="56" width="8.42578125"/>
    <col customWidth="1" min="13060" max="13060" style="56" width="51.5703125"/>
    <col customWidth="1" min="13061" max="13061" style="56" width="6.7109375"/>
    <col customWidth="1" min="13062" max="13062" style="56" width="25"/>
    <col customWidth="1" min="13063" max="13063" style="56" width="13"/>
    <col customWidth="1" min="13064" max="13065" style="56" width="15.7109375"/>
    <col min="13066" max="13312" style="56" width="9.140625"/>
    <col customWidth="1" min="13313" max="13313" style="56" width="9"/>
    <col customWidth="1" min="13314" max="13314" style="56" width="2.28515625"/>
    <col customWidth="1" min="13315" max="13315" style="56" width="8.42578125"/>
    <col customWidth="1" min="13316" max="13316" style="56" width="51.5703125"/>
    <col customWidth="1" min="13317" max="13317" style="56" width="6.7109375"/>
    <col customWidth="1" min="13318" max="13318" style="56" width="25"/>
    <col customWidth="1" min="13319" max="13319" style="56" width="13"/>
    <col customWidth="1" min="13320" max="13321" style="56" width="15.7109375"/>
    <col min="13322" max="13568" style="56" width="9.140625"/>
    <col customWidth="1" min="13569" max="13569" style="56" width="9"/>
    <col customWidth="1" min="13570" max="13570" style="56" width="2.28515625"/>
    <col customWidth="1" min="13571" max="13571" style="56" width="8.42578125"/>
    <col customWidth="1" min="13572" max="13572" style="56" width="51.5703125"/>
    <col customWidth="1" min="13573" max="13573" style="56" width="6.7109375"/>
    <col customWidth="1" min="13574" max="13574" style="56" width="25"/>
    <col customWidth="1" min="13575" max="13575" style="56" width="13"/>
    <col customWidth="1" min="13576" max="13577" style="56" width="15.7109375"/>
    <col min="13578" max="13824" style="56" width="9.140625"/>
    <col customWidth="1" min="13825" max="13825" style="56" width="9"/>
    <col customWidth="1" min="13826" max="13826" style="56" width="2.28515625"/>
    <col customWidth="1" min="13827" max="13827" style="56" width="8.42578125"/>
    <col customWidth="1" min="13828" max="13828" style="56" width="51.5703125"/>
    <col customWidth="1" min="13829" max="13829" style="56" width="6.7109375"/>
    <col customWidth="1" min="13830" max="13830" style="56" width="25"/>
    <col customWidth="1" min="13831" max="13831" style="56" width="13"/>
    <col customWidth="1" min="13832" max="13833" style="56" width="15.7109375"/>
    <col min="13834" max="14080" style="56" width="9.140625"/>
    <col customWidth="1" min="14081" max="14081" style="56" width="9"/>
    <col customWidth="1" min="14082" max="14082" style="56" width="2.28515625"/>
    <col customWidth="1" min="14083" max="14083" style="56" width="8.42578125"/>
    <col customWidth="1" min="14084" max="14084" style="56" width="51.5703125"/>
    <col customWidth="1" min="14085" max="14085" style="56" width="6.7109375"/>
    <col customWidth="1" min="14086" max="14086" style="56" width="25"/>
    <col customWidth="1" min="14087" max="14087" style="56" width="13"/>
    <col customWidth="1" min="14088" max="14089" style="56" width="15.7109375"/>
    <col min="14090" max="14336" style="56" width="9.140625"/>
    <col customWidth="1" min="14337" max="14337" style="56" width="9"/>
    <col customWidth="1" min="14338" max="14338" style="56" width="2.28515625"/>
    <col customWidth="1" min="14339" max="14339" style="56" width="8.42578125"/>
    <col customWidth="1" min="14340" max="14340" style="56" width="51.5703125"/>
    <col customWidth="1" min="14341" max="14341" style="56" width="6.7109375"/>
    <col customWidth="1" min="14342" max="14342" style="56" width="25"/>
    <col customWidth="1" min="14343" max="14343" style="56" width="13"/>
    <col customWidth="1" min="14344" max="14345" style="56" width="15.7109375"/>
    <col min="14346" max="14592" style="56" width="9.140625"/>
    <col customWidth="1" min="14593" max="14593" style="56" width="9"/>
    <col customWidth="1" min="14594" max="14594" style="56" width="2.28515625"/>
    <col customWidth="1" min="14595" max="14595" style="56" width="8.42578125"/>
    <col customWidth="1" min="14596" max="14596" style="56" width="51.5703125"/>
    <col customWidth="1" min="14597" max="14597" style="56" width="6.7109375"/>
    <col customWidth="1" min="14598" max="14598" style="56" width="25"/>
    <col customWidth="1" min="14599" max="14599" style="56" width="13"/>
    <col customWidth="1" min="14600" max="14601" style="56" width="15.7109375"/>
    <col min="14602" max="14848" style="56" width="9.140625"/>
    <col customWidth="1" min="14849" max="14849" style="56" width="9"/>
    <col customWidth="1" min="14850" max="14850" style="56" width="2.28515625"/>
    <col customWidth="1" min="14851" max="14851" style="56" width="8.42578125"/>
    <col customWidth="1" min="14852" max="14852" style="56" width="51.5703125"/>
    <col customWidth="1" min="14853" max="14853" style="56" width="6.7109375"/>
    <col customWidth="1" min="14854" max="14854" style="56" width="25"/>
    <col customWidth="1" min="14855" max="14855" style="56" width="13"/>
    <col customWidth="1" min="14856" max="14857" style="56" width="15.7109375"/>
    <col min="14858" max="15104" style="56" width="9.140625"/>
    <col customWidth="1" min="15105" max="15105" style="56" width="9"/>
    <col customWidth="1" min="15106" max="15106" style="56" width="2.28515625"/>
    <col customWidth="1" min="15107" max="15107" style="56" width="8.42578125"/>
    <col customWidth="1" min="15108" max="15108" style="56" width="51.5703125"/>
    <col customWidth="1" min="15109" max="15109" style="56" width="6.7109375"/>
    <col customWidth="1" min="15110" max="15110" style="56" width="25"/>
    <col customWidth="1" min="15111" max="15111" style="56" width="13"/>
    <col customWidth="1" min="15112" max="15113" style="56" width="15.7109375"/>
    <col min="15114" max="15360" style="56" width="9.140625"/>
    <col customWidth="1" min="15361" max="15361" style="56" width="9"/>
    <col customWidth="1" min="15362" max="15362" style="56" width="2.28515625"/>
    <col customWidth="1" min="15363" max="15363" style="56" width="8.42578125"/>
    <col customWidth="1" min="15364" max="15364" style="56" width="51.5703125"/>
    <col customWidth="1" min="15365" max="15365" style="56" width="6.7109375"/>
    <col customWidth="1" min="15366" max="15366" style="56" width="25"/>
    <col customWidth="1" min="15367" max="15367" style="56" width="13"/>
    <col customWidth="1" min="15368" max="15369" style="56" width="15.7109375"/>
    <col min="15370" max="15616" style="56" width="9.140625"/>
    <col customWidth="1" min="15617" max="15617" style="56" width="9"/>
    <col customWidth="1" min="15618" max="15618" style="56" width="2.28515625"/>
    <col customWidth="1" min="15619" max="15619" style="56" width="8.42578125"/>
    <col customWidth="1" min="15620" max="15620" style="56" width="51.5703125"/>
    <col customWidth="1" min="15621" max="15621" style="56" width="6.7109375"/>
    <col customWidth="1" min="15622" max="15622" style="56" width="25"/>
    <col customWidth="1" min="15623" max="15623" style="56" width="13"/>
    <col customWidth="1" min="15624" max="15625" style="56" width="15.7109375"/>
    <col min="15626" max="15872" style="56" width="9.140625"/>
    <col customWidth="1" min="15873" max="15873" style="56" width="9"/>
    <col customWidth="1" min="15874" max="15874" style="56" width="2.28515625"/>
    <col customWidth="1" min="15875" max="15875" style="56" width="8.42578125"/>
    <col customWidth="1" min="15876" max="15876" style="56" width="51.5703125"/>
    <col customWidth="1" min="15877" max="15877" style="56" width="6.7109375"/>
    <col customWidth="1" min="15878" max="15878" style="56" width="25"/>
    <col customWidth="1" min="15879" max="15879" style="56" width="13"/>
    <col customWidth="1" min="15880" max="15881" style="56" width="15.7109375"/>
    <col min="15882" max="16128" style="56" width="9.140625"/>
    <col customWidth="1" min="16129" max="16129" style="56" width="9"/>
    <col customWidth="1" min="16130" max="16130" style="56" width="2.28515625"/>
    <col customWidth="1" min="16131" max="16131" style="56" width="8.42578125"/>
    <col customWidth="1" min="16132" max="16132" style="56" width="51.5703125"/>
    <col customWidth="1" min="16133" max="16133" style="56" width="6.7109375"/>
    <col customWidth="1" min="16134" max="16134" style="56" width="25"/>
    <col customWidth="1" min="16135" max="16135" style="56" width="13"/>
    <col customWidth="1" min="16136" max="16137" style="56" width="15.7109375"/>
    <col min="16138" max="16384" style="56" width="9.140625"/>
  </cols>
  <sheetData>
    <row r="1" ht="9.9499999999999993" customHeight="1"/>
    <row r="2" ht="24" customHeight="1">
      <c r="A2" s="814" t="s">
        <v>2047</v>
      </c>
      <c r="B2" s="814"/>
      <c r="C2" s="814"/>
    </row>
    <row r="3" ht="9.9499999999999993" customHeight="1"/>
    <row r="4" ht="11.25" customHeight="1" outlineLevel="1">
      <c r="A4" s="815" t="s">
        <v>430</v>
      </c>
      <c r="B4" s="815"/>
      <c r="C4" s="815" t="s">
        <v>2048</v>
      </c>
      <c r="D4" s="815"/>
    </row>
    <row r="5" ht="11.25" customHeight="1" outlineLevel="1">
      <c r="C5" s="815" t="s">
        <v>2049</v>
      </c>
      <c r="D5" s="815"/>
    </row>
    <row r="6" ht="11.25" customHeight="1" outlineLevel="1">
      <c r="C6" s="815" t="s">
        <v>2050</v>
      </c>
      <c r="D6" s="815"/>
    </row>
    <row r="7" ht="53.25" customHeight="1" outlineLevel="1">
      <c r="A7" s="815" t="s">
        <v>1163</v>
      </c>
      <c r="B7" s="815"/>
      <c r="C7" s="2000" t="s">
        <v>2086</v>
      </c>
      <c r="D7" s="2000"/>
      <c r="E7" s="2000"/>
    </row>
    <row r="8" ht="9.9499999999999993" customHeight="1"/>
    <row r="9" ht="12.75" customHeight="1">
      <c r="A9" s="2001" t="s">
        <v>2051</v>
      </c>
      <c r="B9" s="2001"/>
      <c r="C9" s="2001"/>
      <c r="D9" s="2001"/>
      <c r="E9" s="2001"/>
      <c r="F9" s="2001" t="s">
        <v>2052</v>
      </c>
      <c r="G9" s="2001" t="s">
        <v>436</v>
      </c>
      <c r="H9" s="2006" t="s">
        <v>2053</v>
      </c>
      <c r="I9" s="2006"/>
    </row>
    <row r="10" ht="24.75" customHeight="1">
      <c r="A10" s="2002"/>
      <c r="B10" s="2003"/>
      <c r="C10" s="2003"/>
      <c r="D10" s="2003"/>
      <c r="E10" s="2004"/>
      <c r="F10" s="2005"/>
      <c r="G10" s="2005"/>
      <c r="H10" s="816" t="s">
        <v>2054</v>
      </c>
      <c r="I10" s="816" t="s">
        <v>2055</v>
      </c>
    </row>
    <row r="11" ht="11.25" customHeight="1">
      <c r="A11" s="1996" t="s">
        <v>2056</v>
      </c>
      <c r="B11" s="1996"/>
      <c r="C11" s="1996"/>
      <c r="D11" s="1996"/>
      <c r="E11" s="1996"/>
      <c r="F11" s="817"/>
      <c r="G11" s="818" t="s">
        <v>159</v>
      </c>
      <c r="H11" s="819">
        <v>-22700.716179999999</v>
      </c>
      <c r="I11" s="819">
        <v>-23790.367689999999</v>
      </c>
    </row>
    <row r="12" ht="11.25" customHeight="1" outlineLevel="1">
      <c r="A12" s="1997" t="s">
        <v>2057</v>
      </c>
      <c r="B12" s="1997"/>
      <c r="C12" s="1997"/>
      <c r="D12" s="1997"/>
      <c r="E12" s="1997"/>
      <c r="F12" s="817"/>
      <c r="G12" s="818" t="s">
        <v>157</v>
      </c>
      <c r="H12" s="819">
        <v>-22700.716179999999</v>
      </c>
      <c r="I12" s="819">
        <v>-23790.367689999999</v>
      </c>
    </row>
    <row r="13" ht="11.25" customHeight="1" outlineLevel="2">
      <c r="A13" s="1998" t="s">
        <v>2058</v>
      </c>
      <c r="B13" s="1998"/>
      <c r="C13" s="1998"/>
      <c r="D13" s="1998"/>
      <c r="E13" s="1998"/>
      <c r="F13" s="817"/>
      <c r="G13" s="818" t="s">
        <v>199</v>
      </c>
      <c r="H13" s="819">
        <v>-22700.716179999999</v>
      </c>
      <c r="I13" s="819">
        <v>-23790.367689999999</v>
      </c>
    </row>
    <row r="14" ht="11.25" customHeight="1" outlineLevel="3">
      <c r="A14" s="1999" t="s">
        <v>2059</v>
      </c>
      <c r="B14" s="1999"/>
      <c r="C14" s="1999"/>
      <c r="D14" s="1999"/>
      <c r="E14" s="1999"/>
      <c r="F14" s="817"/>
      <c r="G14" s="818" t="s">
        <v>98</v>
      </c>
      <c r="H14" s="819">
        <v>-22700.716179999999</v>
      </c>
      <c r="I14" s="819">
        <v>-23790.367689999999</v>
      </c>
    </row>
    <row r="15" ht="11.25" customHeight="1" outlineLevel="4">
      <c r="A15" s="1993" t="s">
        <v>2060</v>
      </c>
      <c r="B15" s="1993"/>
      <c r="C15" s="1993"/>
      <c r="D15" s="1993"/>
      <c r="E15" s="1993"/>
      <c r="F15" s="817"/>
      <c r="G15" s="818" t="s">
        <v>189</v>
      </c>
      <c r="H15" s="819">
        <v>-22700.716179999999</v>
      </c>
      <c r="I15" s="819">
        <v>-22778.02389</v>
      </c>
    </row>
    <row r="16" ht="11.25" customHeight="1" outlineLevel="5">
      <c r="A16" s="1989" t="s">
        <v>2061</v>
      </c>
      <c r="B16" s="1989"/>
      <c r="C16" s="1989"/>
      <c r="D16" s="1989"/>
      <c r="E16" s="1989"/>
      <c r="F16" s="817"/>
      <c r="G16" s="818" t="s">
        <v>173</v>
      </c>
      <c r="H16" s="819">
        <v>-22700.716179999999</v>
      </c>
      <c r="I16" s="819">
        <v>-22778.02389</v>
      </c>
    </row>
    <row r="17" ht="11.25" customHeight="1" outlineLevel="6">
      <c r="A17" s="1991" t="s">
        <v>2062</v>
      </c>
      <c r="B17" s="1991"/>
      <c r="C17" s="1991"/>
      <c r="D17" s="1991"/>
      <c r="E17" s="1991"/>
      <c r="F17" s="817"/>
      <c r="G17" s="818" t="s">
        <v>531</v>
      </c>
      <c r="H17" s="820"/>
      <c r="I17" s="821">
        <v>-208.23333</v>
      </c>
    </row>
    <row r="18" ht="11.25" customHeight="1" outlineLevel="7">
      <c r="A18" s="1992" t="s">
        <v>1485</v>
      </c>
      <c r="B18" s="1992"/>
      <c r="C18" s="1992"/>
      <c r="D18" s="1992"/>
      <c r="E18" s="1992"/>
      <c r="F18" s="822" t="s">
        <v>2063</v>
      </c>
      <c r="G18" s="822" t="s">
        <v>534</v>
      </c>
      <c r="H18" s="823"/>
      <c r="I18" s="824">
        <v>-208.23333</v>
      </c>
    </row>
    <row r="19" ht="11.25" customHeight="1" outlineLevel="6">
      <c r="A19" s="1991" t="s">
        <v>2064</v>
      </c>
      <c r="B19" s="1991"/>
      <c r="C19" s="1991"/>
      <c r="D19" s="1991"/>
      <c r="E19" s="1991"/>
      <c r="F19" s="817"/>
      <c r="G19" s="818" t="s">
        <v>536</v>
      </c>
      <c r="H19" s="819">
        <v>-22700.716179999999</v>
      </c>
      <c r="I19" s="819">
        <v>-22566.039509999999</v>
      </c>
    </row>
    <row r="20" ht="11.25" customHeight="1" outlineLevel="7">
      <c r="A20" s="1992" t="s">
        <v>1492</v>
      </c>
      <c r="B20" s="1992"/>
      <c r="C20" s="1992"/>
      <c r="D20" s="1992"/>
      <c r="E20" s="1992"/>
      <c r="F20" s="822" t="s">
        <v>2063</v>
      </c>
      <c r="G20" s="822" t="s">
        <v>544</v>
      </c>
      <c r="H20" s="825">
        <v>-22700.716179999999</v>
      </c>
      <c r="I20" s="825">
        <v>-22566.039509999999</v>
      </c>
    </row>
    <row r="21" ht="11.25" customHeight="1" outlineLevel="6">
      <c r="A21" s="1991" t="s">
        <v>2065</v>
      </c>
      <c r="B21" s="1991"/>
      <c r="C21" s="1991"/>
      <c r="D21" s="1991"/>
      <c r="E21" s="1991"/>
      <c r="F21" s="817"/>
      <c r="G21" s="818" t="s">
        <v>555</v>
      </c>
      <c r="H21" s="820"/>
      <c r="I21" s="821">
        <v>-3.7510500000000002</v>
      </c>
    </row>
    <row r="22" ht="11.25" customHeight="1" outlineLevel="7">
      <c r="A22" s="1992" t="s">
        <v>1500</v>
      </c>
      <c r="B22" s="1992"/>
      <c r="C22" s="1992"/>
      <c r="D22" s="1992"/>
      <c r="E22" s="1992"/>
      <c r="F22" s="822" t="s">
        <v>2063</v>
      </c>
      <c r="G22" s="822" t="s">
        <v>558</v>
      </c>
      <c r="H22" s="823"/>
      <c r="I22" s="824">
        <v>-3.6431800000000001</v>
      </c>
    </row>
    <row r="23" ht="11.25" customHeight="1" outlineLevel="7">
      <c r="A23" s="1992" t="s">
        <v>1502</v>
      </c>
      <c r="B23" s="1992"/>
      <c r="C23" s="1992"/>
      <c r="D23" s="1992"/>
      <c r="E23" s="1992"/>
      <c r="F23" s="822" t="s">
        <v>2063</v>
      </c>
      <c r="G23" s="822" t="s">
        <v>561</v>
      </c>
      <c r="H23" s="823"/>
      <c r="I23" s="824">
        <v>-0.10786999999999999</v>
      </c>
    </row>
    <row r="24" ht="11.25" customHeight="1" outlineLevel="4">
      <c r="A24" s="1993" t="s">
        <v>2066</v>
      </c>
      <c r="B24" s="1993"/>
      <c r="C24" s="1993"/>
      <c r="D24" s="1993"/>
      <c r="E24" s="1993"/>
      <c r="F24" s="817"/>
      <c r="G24" s="818" t="s">
        <v>190</v>
      </c>
      <c r="H24" s="820"/>
      <c r="I24" s="821">
        <v>-2.4258799999999998</v>
      </c>
    </row>
    <row r="25" ht="11.25" customHeight="1" outlineLevel="5">
      <c r="A25" s="1989" t="s">
        <v>2067</v>
      </c>
      <c r="B25" s="1989"/>
      <c r="C25" s="1989"/>
      <c r="D25" s="1989"/>
      <c r="E25" s="1989"/>
      <c r="F25" s="817"/>
      <c r="G25" s="818" t="s">
        <v>165</v>
      </c>
      <c r="H25" s="820"/>
      <c r="I25" s="821">
        <v>-2.4258799999999998</v>
      </c>
    </row>
    <row r="26" ht="11.25" customHeight="1" outlineLevel="6">
      <c r="A26" s="1990" t="s">
        <v>1529</v>
      </c>
      <c r="B26" s="1990"/>
      <c r="C26" s="1990"/>
      <c r="D26" s="1990"/>
      <c r="E26" s="1990"/>
      <c r="F26" s="822" t="s">
        <v>2063</v>
      </c>
      <c r="G26" s="822" t="s">
        <v>597</v>
      </c>
      <c r="H26" s="823"/>
      <c r="I26" s="824">
        <v>-0.60194000000000003</v>
      </c>
    </row>
    <row r="27" ht="11.25" customHeight="1" outlineLevel="6">
      <c r="A27" s="1990" t="s">
        <v>1530</v>
      </c>
      <c r="B27" s="1990"/>
      <c r="C27" s="1990"/>
      <c r="D27" s="1990"/>
      <c r="E27" s="1990"/>
      <c r="F27" s="822" t="s">
        <v>2063</v>
      </c>
      <c r="G27" s="822" t="s">
        <v>600</v>
      </c>
      <c r="H27" s="823"/>
      <c r="I27" s="824">
        <v>-1.8239399999999999</v>
      </c>
    </row>
    <row r="28" ht="11.25" customHeight="1" outlineLevel="4">
      <c r="A28" s="1993" t="s">
        <v>2068</v>
      </c>
      <c r="B28" s="1993"/>
      <c r="C28" s="1993"/>
      <c r="D28" s="1993"/>
      <c r="E28" s="1993"/>
      <c r="F28" s="817"/>
      <c r="G28" s="818" t="s">
        <v>618</v>
      </c>
      <c r="H28" s="820"/>
      <c r="I28" s="826">
        <v>-741.60540000000003</v>
      </c>
    </row>
    <row r="29" ht="69.75" hidden="1" customHeight="1" outlineLevel="5">
      <c r="A29" s="1994" t="s">
        <v>1544</v>
      </c>
      <c r="B29" s="1994"/>
      <c r="C29" s="1994"/>
      <c r="D29" s="1994"/>
      <c r="E29" s="1994"/>
      <c r="F29" s="822" t="s">
        <v>2063</v>
      </c>
      <c r="G29" s="822" t="s">
        <v>191</v>
      </c>
      <c r="H29" s="823"/>
      <c r="I29" s="824">
        <v>-287.17678999999998</v>
      </c>
    </row>
    <row r="30" ht="69.75" hidden="1" customHeight="1" outlineLevel="5">
      <c r="A30" s="1994" t="s">
        <v>1545</v>
      </c>
      <c r="B30" s="1994"/>
      <c r="C30" s="1994"/>
      <c r="D30" s="1994"/>
      <c r="E30" s="1994"/>
      <c r="F30" s="822" t="s">
        <v>2063</v>
      </c>
      <c r="G30" s="822" t="s">
        <v>621</v>
      </c>
      <c r="H30" s="823"/>
      <c r="I30" s="824">
        <v>-165.93169</v>
      </c>
    </row>
    <row r="31" ht="69.75" hidden="1" customHeight="1" outlineLevel="5">
      <c r="A31" s="1994" t="s">
        <v>1546</v>
      </c>
      <c r="B31" s="1994"/>
      <c r="C31" s="1994"/>
      <c r="D31" s="1994"/>
      <c r="E31" s="1994"/>
      <c r="F31" s="822" t="s">
        <v>2063</v>
      </c>
      <c r="G31" s="822" t="s">
        <v>623</v>
      </c>
      <c r="H31" s="823"/>
      <c r="I31" s="824">
        <v>-33.789670000000001</v>
      </c>
    </row>
    <row r="32" ht="69.75" hidden="1" customHeight="1" outlineLevel="5">
      <c r="A32" s="1994" t="s">
        <v>1547</v>
      </c>
      <c r="B32" s="1994"/>
      <c r="C32" s="1994"/>
      <c r="D32" s="1994"/>
      <c r="E32" s="1994"/>
      <c r="F32" s="822" t="s">
        <v>2063</v>
      </c>
      <c r="G32" s="822" t="s">
        <v>625</v>
      </c>
      <c r="H32" s="823"/>
      <c r="I32" s="824">
        <v>-0.58328999999999998</v>
      </c>
    </row>
    <row r="33" ht="69.75" hidden="1" customHeight="1" outlineLevel="5">
      <c r="A33" s="1994" t="s">
        <v>1548</v>
      </c>
      <c r="B33" s="1994"/>
      <c r="C33" s="1994"/>
      <c r="D33" s="1994"/>
      <c r="E33" s="1994"/>
      <c r="F33" s="822" t="s">
        <v>2063</v>
      </c>
      <c r="G33" s="822" t="s">
        <v>627</v>
      </c>
      <c r="H33" s="823"/>
      <c r="I33" s="824">
        <v>-86.712959999999995</v>
      </c>
    </row>
    <row r="34" ht="69.75" hidden="1" customHeight="1" outlineLevel="5">
      <c r="A34" s="1994" t="s">
        <v>1549</v>
      </c>
      <c r="B34" s="1994"/>
      <c r="C34" s="1994"/>
      <c r="D34" s="1994"/>
      <c r="E34" s="1994"/>
      <c r="F34" s="822" t="s">
        <v>2063</v>
      </c>
      <c r="G34" s="822" t="s">
        <v>629</v>
      </c>
      <c r="H34" s="823"/>
      <c r="I34" s="824">
        <v>-8.6161899999999996</v>
      </c>
    </row>
    <row r="35" ht="69.75" hidden="1" customHeight="1" outlineLevel="5">
      <c r="A35" s="1989" t="s">
        <v>2069</v>
      </c>
      <c r="B35" s="1989"/>
      <c r="C35" s="1989"/>
      <c r="D35" s="1989"/>
      <c r="E35" s="1989"/>
      <c r="F35" s="817"/>
      <c r="G35" s="818" t="s">
        <v>631</v>
      </c>
      <c r="H35" s="820"/>
      <c r="I35" s="821">
        <v>-158.79481000000001</v>
      </c>
    </row>
    <row r="36" ht="69.75" hidden="1" customHeight="1" outlineLevel="6">
      <c r="A36" s="1990" t="s">
        <v>1550</v>
      </c>
      <c r="B36" s="1990"/>
      <c r="C36" s="1990"/>
      <c r="D36" s="1990"/>
      <c r="E36" s="1990"/>
      <c r="F36" s="822" t="s">
        <v>2063</v>
      </c>
      <c r="G36" s="822" t="s">
        <v>633</v>
      </c>
      <c r="H36" s="823"/>
      <c r="I36" s="824">
        <v>-31.90175</v>
      </c>
    </row>
    <row r="37" ht="69.75" hidden="1" customHeight="1" outlineLevel="6">
      <c r="A37" s="1990" t="s">
        <v>1551</v>
      </c>
      <c r="B37" s="1990"/>
      <c r="C37" s="1990"/>
      <c r="D37" s="1990"/>
      <c r="E37" s="1990"/>
      <c r="F37" s="822" t="s">
        <v>2063</v>
      </c>
      <c r="G37" s="822" t="s">
        <v>635</v>
      </c>
      <c r="H37" s="823"/>
      <c r="I37" s="824">
        <v>-41.05527</v>
      </c>
    </row>
    <row r="38" ht="69.75" hidden="1" customHeight="1" outlineLevel="6">
      <c r="A38" s="1990" t="s">
        <v>1552</v>
      </c>
      <c r="B38" s="1990"/>
      <c r="C38" s="1990"/>
      <c r="D38" s="1990"/>
      <c r="E38" s="1990"/>
      <c r="F38" s="822" t="s">
        <v>2063</v>
      </c>
      <c r="G38" s="822" t="s">
        <v>637</v>
      </c>
      <c r="H38" s="823"/>
      <c r="I38" s="824">
        <v>-2.1439499999999998</v>
      </c>
    </row>
    <row r="39" ht="69.75" hidden="1" customHeight="1" outlineLevel="6">
      <c r="A39" s="1990" t="s">
        <v>1553</v>
      </c>
      <c r="B39" s="1990"/>
      <c r="C39" s="1990"/>
      <c r="D39" s="1990"/>
      <c r="E39" s="1990"/>
      <c r="F39" s="822" t="s">
        <v>2063</v>
      </c>
      <c r="G39" s="822" t="s">
        <v>639</v>
      </c>
      <c r="H39" s="823"/>
      <c r="I39" s="824">
        <v>-83.693839999999994</v>
      </c>
    </row>
    <row r="40" ht="11.25" customHeight="1" outlineLevel="4" collapsed="1">
      <c r="A40" s="1995" t="s">
        <v>1554</v>
      </c>
      <c r="B40" s="1995"/>
      <c r="C40" s="1995"/>
      <c r="D40" s="1995"/>
      <c r="E40" s="1995"/>
      <c r="F40" s="822" t="s">
        <v>2063</v>
      </c>
      <c r="G40" s="822" t="s">
        <v>640</v>
      </c>
      <c r="H40" s="823"/>
      <c r="I40" s="827">
        <v>-3.577</v>
      </c>
    </row>
    <row r="41" ht="11.25" customHeight="1" outlineLevel="4" collapsed="1">
      <c r="A41" s="1993" t="s">
        <v>2070</v>
      </c>
      <c r="B41" s="1993"/>
      <c r="C41" s="1993"/>
      <c r="D41" s="1993"/>
      <c r="E41" s="1993"/>
      <c r="F41" s="817"/>
      <c r="G41" s="818" t="s">
        <v>71</v>
      </c>
      <c r="H41" s="820"/>
      <c r="I41" s="828">
        <v>-225.45699999999999</v>
      </c>
    </row>
    <row r="42" ht="69.75" hidden="1" customHeight="1" outlineLevel="5">
      <c r="A42" s="1989" t="s">
        <v>2071</v>
      </c>
      <c r="B42" s="1989"/>
      <c r="C42" s="1989"/>
      <c r="D42" s="1989"/>
      <c r="E42" s="1989"/>
      <c r="F42" s="817"/>
      <c r="G42" s="818" t="s">
        <v>117</v>
      </c>
      <c r="H42" s="820"/>
      <c r="I42" s="821">
        <v>-163.18583000000001</v>
      </c>
    </row>
    <row r="43" ht="69.75" hidden="1" customHeight="1" outlineLevel="6">
      <c r="A43" s="1990" t="s">
        <v>1555</v>
      </c>
      <c r="B43" s="1990"/>
      <c r="C43" s="1990"/>
      <c r="D43" s="1990"/>
      <c r="E43" s="1990"/>
      <c r="F43" s="822" t="s">
        <v>2063</v>
      </c>
      <c r="G43" s="822" t="s">
        <v>644</v>
      </c>
      <c r="H43" s="823"/>
      <c r="I43" s="829">
        <v>-128.2303</v>
      </c>
    </row>
    <row r="44" ht="69.75" hidden="1" customHeight="1" outlineLevel="6">
      <c r="A44" s="1990" t="s">
        <v>1556</v>
      </c>
      <c r="B44" s="1990"/>
      <c r="C44" s="1990"/>
      <c r="D44" s="1990"/>
      <c r="E44" s="1990"/>
      <c r="F44" s="822" t="s">
        <v>2063</v>
      </c>
      <c r="G44" s="822" t="s">
        <v>646</v>
      </c>
      <c r="H44" s="823"/>
      <c r="I44" s="824">
        <v>-18.41264</v>
      </c>
    </row>
    <row r="45" ht="69.75" hidden="1" customHeight="1" outlineLevel="6">
      <c r="A45" s="1990" t="s">
        <v>1557</v>
      </c>
      <c r="B45" s="1990"/>
      <c r="C45" s="1990"/>
      <c r="D45" s="1990"/>
      <c r="E45" s="1990"/>
      <c r="F45" s="822" t="s">
        <v>2063</v>
      </c>
      <c r="G45" s="822" t="s">
        <v>648</v>
      </c>
      <c r="H45" s="823"/>
      <c r="I45" s="824">
        <v>-0.47166999999999998</v>
      </c>
    </row>
    <row r="46" ht="69.75" hidden="1" customHeight="1" outlineLevel="6">
      <c r="A46" s="1990" t="s">
        <v>1558</v>
      </c>
      <c r="B46" s="1990"/>
      <c r="C46" s="1990"/>
      <c r="D46" s="1990"/>
      <c r="E46" s="1990"/>
      <c r="F46" s="822" t="s">
        <v>2063</v>
      </c>
      <c r="G46" s="822" t="s">
        <v>650</v>
      </c>
      <c r="H46" s="823"/>
      <c r="I46" s="824">
        <v>-9.0321700000000007</v>
      </c>
    </row>
    <row r="47" ht="69.75" hidden="1" customHeight="1" outlineLevel="6">
      <c r="A47" s="1990" t="s">
        <v>1559</v>
      </c>
      <c r="B47" s="1990"/>
      <c r="C47" s="1990"/>
      <c r="D47" s="1990"/>
      <c r="E47" s="1990"/>
      <c r="F47" s="822" t="s">
        <v>2063</v>
      </c>
      <c r="G47" s="822" t="s">
        <v>652</v>
      </c>
      <c r="H47" s="823"/>
      <c r="I47" s="824">
        <v>-7.0390499999999996</v>
      </c>
    </row>
    <row r="48" ht="69.75" hidden="1" customHeight="1" outlineLevel="5">
      <c r="A48" s="1989" t="s">
        <v>2072</v>
      </c>
      <c r="B48" s="1989"/>
      <c r="C48" s="1989"/>
      <c r="D48" s="1989"/>
      <c r="E48" s="1989"/>
      <c r="F48" s="817"/>
      <c r="G48" s="818" t="s">
        <v>654</v>
      </c>
      <c r="H48" s="820"/>
      <c r="I48" s="821">
        <v>-37.812860000000001</v>
      </c>
    </row>
    <row r="49" ht="69.75" hidden="1" customHeight="1" outlineLevel="6">
      <c r="A49" s="1990" t="s">
        <v>1560</v>
      </c>
      <c r="B49" s="1990"/>
      <c r="C49" s="1990"/>
      <c r="D49" s="1990"/>
      <c r="E49" s="1990"/>
      <c r="F49" s="822" t="s">
        <v>2063</v>
      </c>
      <c r="G49" s="822" t="s">
        <v>656</v>
      </c>
      <c r="H49" s="823"/>
      <c r="I49" s="824">
        <v>-29.72044</v>
      </c>
    </row>
    <row r="50" ht="69.75" hidden="1" customHeight="1" outlineLevel="6">
      <c r="A50" s="1990" t="s">
        <v>1561</v>
      </c>
      <c r="B50" s="1990"/>
      <c r="C50" s="1990"/>
      <c r="D50" s="1990"/>
      <c r="E50" s="1990"/>
      <c r="F50" s="822" t="s">
        <v>2063</v>
      </c>
      <c r="G50" s="822" t="s">
        <v>658</v>
      </c>
      <c r="H50" s="823"/>
      <c r="I50" s="824">
        <v>-4.2683900000000001</v>
      </c>
    </row>
    <row r="51" ht="69.75" hidden="1" customHeight="1" outlineLevel="6">
      <c r="A51" s="1990" t="s">
        <v>1562</v>
      </c>
      <c r="B51" s="1990"/>
      <c r="C51" s="1990"/>
      <c r="D51" s="1990"/>
      <c r="E51" s="1990"/>
      <c r="F51" s="822" t="s">
        <v>2063</v>
      </c>
      <c r="G51" s="822" t="s">
        <v>660</v>
      </c>
      <c r="H51" s="823"/>
      <c r="I51" s="824">
        <v>-0.10934000000000001</v>
      </c>
    </row>
    <row r="52" ht="69.75" hidden="1" customHeight="1" outlineLevel="6">
      <c r="A52" s="1990" t="s">
        <v>1563</v>
      </c>
      <c r="B52" s="1990"/>
      <c r="C52" s="1990"/>
      <c r="D52" s="1990"/>
      <c r="E52" s="1990"/>
      <c r="F52" s="822" t="s">
        <v>2063</v>
      </c>
      <c r="G52" s="822" t="s">
        <v>662</v>
      </c>
      <c r="H52" s="823"/>
      <c r="I52" s="824">
        <v>-2.0938099999999999</v>
      </c>
    </row>
    <row r="53" ht="69.75" hidden="1" customHeight="1" outlineLevel="6">
      <c r="A53" s="1990" t="s">
        <v>1564</v>
      </c>
      <c r="B53" s="1990"/>
      <c r="C53" s="1990"/>
      <c r="D53" s="1990"/>
      <c r="E53" s="1990"/>
      <c r="F53" s="822" t="s">
        <v>2063</v>
      </c>
      <c r="G53" s="822" t="s">
        <v>664</v>
      </c>
      <c r="H53" s="823"/>
      <c r="I53" s="824">
        <v>-1.6208800000000001</v>
      </c>
    </row>
    <row r="54" ht="69.75" hidden="1" customHeight="1" outlineLevel="5">
      <c r="A54" s="1989" t="s">
        <v>2073</v>
      </c>
      <c r="B54" s="1989"/>
      <c r="C54" s="1989"/>
      <c r="D54" s="1989"/>
      <c r="E54" s="1989"/>
      <c r="F54" s="817"/>
      <c r="G54" s="818" t="s">
        <v>666</v>
      </c>
      <c r="H54" s="820"/>
      <c r="I54" s="821">
        <v>-2.9569700000000001</v>
      </c>
    </row>
    <row r="55" ht="69.75" hidden="1" customHeight="1" outlineLevel="6">
      <c r="A55" s="1990" t="s">
        <v>1565</v>
      </c>
      <c r="B55" s="1990"/>
      <c r="C55" s="1990"/>
      <c r="D55" s="1990"/>
      <c r="E55" s="1990"/>
      <c r="F55" s="822" t="s">
        <v>2063</v>
      </c>
      <c r="G55" s="822" t="s">
        <v>668</v>
      </c>
      <c r="H55" s="823"/>
      <c r="I55" s="824">
        <v>-2.32463</v>
      </c>
    </row>
    <row r="56" ht="69.75" hidden="1" customHeight="1" outlineLevel="6">
      <c r="A56" s="1990" t="s">
        <v>1566</v>
      </c>
      <c r="B56" s="1990"/>
      <c r="C56" s="1990"/>
      <c r="D56" s="1990"/>
      <c r="E56" s="1990"/>
      <c r="F56" s="822" t="s">
        <v>2063</v>
      </c>
      <c r="G56" s="822" t="s">
        <v>670</v>
      </c>
      <c r="H56" s="823"/>
      <c r="I56" s="824">
        <v>-0.33268999999999999</v>
      </c>
    </row>
    <row r="57" ht="69.75" hidden="1" customHeight="1" outlineLevel="6">
      <c r="A57" s="1990" t="s">
        <v>1567</v>
      </c>
      <c r="B57" s="1990"/>
      <c r="C57" s="1990"/>
      <c r="D57" s="1990"/>
      <c r="E57" s="1990"/>
      <c r="F57" s="822" t="s">
        <v>2063</v>
      </c>
      <c r="G57" s="822" t="s">
        <v>672</v>
      </c>
      <c r="H57" s="823"/>
      <c r="I57" s="824">
        <v>-0.0085699999999999995</v>
      </c>
    </row>
    <row r="58" ht="69.75" hidden="1" customHeight="1" outlineLevel="6">
      <c r="A58" s="1990" t="s">
        <v>1568</v>
      </c>
      <c r="B58" s="1990"/>
      <c r="C58" s="1990"/>
      <c r="D58" s="1990"/>
      <c r="E58" s="1990"/>
      <c r="F58" s="822" t="s">
        <v>2063</v>
      </c>
      <c r="G58" s="822" t="s">
        <v>674</v>
      </c>
      <c r="H58" s="823"/>
      <c r="I58" s="824">
        <v>-0.16336999999999999</v>
      </c>
    </row>
    <row r="59" ht="69.75" hidden="1" customHeight="1" outlineLevel="6">
      <c r="A59" s="1990" t="s">
        <v>1569</v>
      </c>
      <c r="B59" s="1990"/>
      <c r="C59" s="1990"/>
      <c r="D59" s="1990"/>
      <c r="E59" s="1990"/>
      <c r="F59" s="822" t="s">
        <v>2063</v>
      </c>
      <c r="G59" s="822" t="s">
        <v>676</v>
      </c>
      <c r="H59" s="823"/>
      <c r="I59" s="824">
        <v>-0.12770999999999999</v>
      </c>
    </row>
    <row r="60" ht="69.75" hidden="1" customHeight="1" outlineLevel="5">
      <c r="A60" s="1989" t="s">
        <v>2074</v>
      </c>
      <c r="B60" s="1989"/>
      <c r="C60" s="1989"/>
      <c r="D60" s="1989"/>
      <c r="E60" s="1989"/>
      <c r="F60" s="817"/>
      <c r="G60" s="818" t="s">
        <v>678</v>
      </c>
      <c r="H60" s="820"/>
      <c r="I60" s="821">
        <v>-21.501339999999999</v>
      </c>
    </row>
    <row r="61" ht="69.75" hidden="1" customHeight="1" outlineLevel="6">
      <c r="A61" s="1990" t="s">
        <v>1570</v>
      </c>
      <c r="B61" s="1990"/>
      <c r="C61" s="1990"/>
      <c r="D61" s="1990"/>
      <c r="E61" s="1990"/>
      <c r="F61" s="822" t="s">
        <v>2063</v>
      </c>
      <c r="G61" s="822" t="s">
        <v>680</v>
      </c>
      <c r="H61" s="823"/>
      <c r="I61" s="824">
        <v>-16.899719999999999</v>
      </c>
    </row>
    <row r="62" ht="69.75" hidden="1" customHeight="1" outlineLevel="6">
      <c r="A62" s="1990" t="s">
        <v>1571</v>
      </c>
      <c r="B62" s="1990"/>
      <c r="C62" s="1990"/>
      <c r="D62" s="1990"/>
      <c r="E62" s="1990"/>
      <c r="F62" s="822" t="s">
        <v>2063</v>
      </c>
      <c r="G62" s="822" t="s">
        <v>682</v>
      </c>
      <c r="H62" s="823"/>
      <c r="I62" s="824">
        <v>-2.4271500000000001</v>
      </c>
    </row>
    <row r="63" ht="69.75" hidden="1" customHeight="1" outlineLevel="6">
      <c r="A63" s="1990" t="s">
        <v>1572</v>
      </c>
      <c r="B63" s="1990"/>
      <c r="C63" s="1990"/>
      <c r="D63" s="1990"/>
      <c r="E63" s="1990"/>
      <c r="F63" s="822" t="s">
        <v>2063</v>
      </c>
      <c r="G63" s="822" t="s">
        <v>684</v>
      </c>
      <c r="H63" s="823"/>
      <c r="I63" s="824">
        <v>-0.062179999999999999</v>
      </c>
    </row>
    <row r="64" ht="69.75" hidden="1" customHeight="1" outlineLevel="6">
      <c r="A64" s="1990" t="s">
        <v>1573</v>
      </c>
      <c r="B64" s="1990"/>
      <c r="C64" s="1990"/>
      <c r="D64" s="1990"/>
      <c r="E64" s="1990"/>
      <c r="F64" s="822" t="s">
        <v>2063</v>
      </c>
      <c r="G64" s="822" t="s">
        <v>686</v>
      </c>
      <c r="H64" s="823"/>
      <c r="I64" s="824">
        <v>-1.19062</v>
      </c>
    </row>
    <row r="65" ht="69.75" hidden="1" customHeight="1" outlineLevel="6">
      <c r="A65" s="1990" t="s">
        <v>1574</v>
      </c>
      <c r="B65" s="1990"/>
      <c r="C65" s="1990"/>
      <c r="D65" s="1990"/>
      <c r="E65" s="1990"/>
      <c r="F65" s="822" t="s">
        <v>2063</v>
      </c>
      <c r="G65" s="822" t="s">
        <v>688</v>
      </c>
      <c r="H65" s="823"/>
      <c r="I65" s="824">
        <v>-0.92166999999999999</v>
      </c>
    </row>
    <row r="66" ht="11.25" customHeight="1" outlineLevel="4" collapsed="1">
      <c r="A66" s="1993" t="s">
        <v>2075</v>
      </c>
      <c r="B66" s="1993"/>
      <c r="C66" s="1993"/>
      <c r="D66" s="1993"/>
      <c r="E66" s="1993"/>
      <c r="F66" s="817"/>
      <c r="G66" s="818" t="s">
        <v>690</v>
      </c>
      <c r="H66" s="820"/>
      <c r="I66" s="821">
        <v>-11.551310000000001</v>
      </c>
    </row>
    <row r="67" ht="69.75" hidden="1" customHeight="1" outlineLevel="5">
      <c r="A67" s="1994" t="s">
        <v>1580</v>
      </c>
      <c r="B67" s="1994"/>
      <c r="C67" s="1994"/>
      <c r="D67" s="1994"/>
      <c r="E67" s="1994"/>
      <c r="F67" s="822" t="s">
        <v>2063</v>
      </c>
      <c r="G67" s="822" t="s">
        <v>697</v>
      </c>
      <c r="H67" s="823"/>
      <c r="I67" s="824">
        <v>-11.551310000000001</v>
      </c>
    </row>
    <row r="68" ht="11.25" customHeight="1" outlineLevel="4" collapsed="1">
      <c r="A68" s="1993" t="s">
        <v>2076</v>
      </c>
      <c r="B68" s="1993"/>
      <c r="C68" s="1993"/>
      <c r="D68" s="1993"/>
      <c r="E68" s="1993"/>
      <c r="F68" s="817"/>
      <c r="G68" s="818" t="s">
        <v>77</v>
      </c>
      <c r="H68" s="820"/>
      <c r="I68" s="821">
        <v>-27.727209999999999</v>
      </c>
    </row>
    <row r="69" ht="21" customHeight="1" outlineLevel="5">
      <c r="A69" s="1989" t="s">
        <v>2077</v>
      </c>
      <c r="B69" s="1989"/>
      <c r="C69" s="1989"/>
      <c r="D69" s="1989"/>
      <c r="E69" s="1989"/>
      <c r="F69" s="817"/>
      <c r="G69" s="818" t="s">
        <v>703</v>
      </c>
      <c r="H69" s="820"/>
      <c r="I69" s="821">
        <v>-13.52773</v>
      </c>
    </row>
    <row r="70" ht="21" customHeight="1" outlineLevel="6">
      <c r="A70" s="1991" t="s">
        <v>2078</v>
      </c>
      <c r="B70" s="1991"/>
      <c r="C70" s="1991"/>
      <c r="D70" s="1991"/>
      <c r="E70" s="1991"/>
      <c r="F70" s="817"/>
      <c r="G70" s="818" t="s">
        <v>743</v>
      </c>
      <c r="H70" s="820"/>
      <c r="I70" s="821">
        <v>-13.52773</v>
      </c>
    </row>
    <row r="71" ht="21" customHeight="1" outlineLevel="7">
      <c r="A71" s="1992" t="s">
        <v>1619</v>
      </c>
      <c r="B71" s="1992"/>
      <c r="C71" s="1992"/>
      <c r="D71" s="1992"/>
      <c r="E71" s="1992"/>
      <c r="F71" s="822" t="s">
        <v>2063</v>
      </c>
      <c r="G71" s="822" t="s">
        <v>747</v>
      </c>
      <c r="H71" s="823"/>
      <c r="I71" s="824">
        <v>-11.38252</v>
      </c>
    </row>
    <row r="72" ht="21" customHeight="1" outlineLevel="7">
      <c r="A72" s="1992" t="s">
        <v>1621</v>
      </c>
      <c r="B72" s="1992"/>
      <c r="C72" s="1992"/>
      <c r="D72" s="1992"/>
      <c r="E72" s="1992"/>
      <c r="F72" s="822" t="s">
        <v>2063</v>
      </c>
      <c r="G72" s="822" t="s">
        <v>750</v>
      </c>
      <c r="H72" s="823"/>
      <c r="I72" s="824">
        <v>-2.12805</v>
      </c>
    </row>
    <row r="73" ht="21" customHeight="1" outlineLevel="7">
      <c r="A73" s="1992" t="s">
        <v>1623</v>
      </c>
      <c r="B73" s="1992"/>
      <c r="C73" s="1992"/>
      <c r="D73" s="1992"/>
      <c r="E73" s="1992"/>
      <c r="F73" s="822" t="s">
        <v>2063</v>
      </c>
      <c r="G73" s="822" t="s">
        <v>753</v>
      </c>
      <c r="H73" s="823"/>
      <c r="I73" s="824">
        <v>-0.017160000000000002</v>
      </c>
    </row>
    <row r="74" ht="21" customHeight="1" outlineLevel="5">
      <c r="A74" s="1989" t="s">
        <v>2079</v>
      </c>
      <c r="B74" s="1989"/>
      <c r="C74" s="1989"/>
      <c r="D74" s="1989"/>
      <c r="E74" s="1989"/>
      <c r="F74" s="817"/>
      <c r="G74" s="818" t="s">
        <v>764</v>
      </c>
      <c r="H74" s="820"/>
      <c r="I74" s="821">
        <v>-7.7768899999999999</v>
      </c>
    </row>
    <row r="75" ht="21" hidden="1" customHeight="1" outlineLevel="6">
      <c r="A75" s="1991" t="s">
        <v>2080</v>
      </c>
      <c r="B75" s="1991"/>
      <c r="C75" s="1991"/>
      <c r="D75" s="1991"/>
      <c r="E75" s="1991"/>
      <c r="F75" s="817"/>
      <c r="G75" s="818" t="s">
        <v>772</v>
      </c>
      <c r="H75" s="820"/>
      <c r="I75" s="821">
        <v>-7.7768899999999999</v>
      </c>
    </row>
    <row r="76" ht="21" hidden="1" customHeight="1" outlineLevel="7">
      <c r="A76" s="1992" t="s">
        <v>1639</v>
      </c>
      <c r="B76" s="1992"/>
      <c r="C76" s="1992"/>
      <c r="D76" s="1992"/>
      <c r="E76" s="1992"/>
      <c r="F76" s="822" t="s">
        <v>2063</v>
      </c>
      <c r="G76" s="822" t="s">
        <v>774</v>
      </c>
      <c r="H76" s="823"/>
      <c r="I76" s="824">
        <v>-1.54718</v>
      </c>
    </row>
    <row r="77" ht="21" hidden="1" customHeight="1" outlineLevel="7">
      <c r="A77" s="1992" t="s">
        <v>1640</v>
      </c>
      <c r="B77" s="1992"/>
      <c r="C77" s="1992"/>
      <c r="D77" s="1992"/>
      <c r="E77" s="1992"/>
      <c r="F77" s="822" t="s">
        <v>2063</v>
      </c>
      <c r="G77" s="822" t="s">
        <v>776</v>
      </c>
      <c r="H77" s="823"/>
      <c r="I77" s="824">
        <v>-6.2234699999999998</v>
      </c>
    </row>
    <row r="78" ht="21" hidden="1" customHeight="1" outlineLevel="7">
      <c r="A78" s="1992" t="s">
        <v>1643</v>
      </c>
      <c r="B78" s="1992"/>
      <c r="C78" s="1992"/>
      <c r="D78" s="1992"/>
      <c r="E78" s="1992"/>
      <c r="F78" s="822" t="s">
        <v>2063</v>
      </c>
      <c r="G78" s="822" t="s">
        <v>780</v>
      </c>
      <c r="H78" s="823"/>
      <c r="I78" s="824">
        <v>-0.0062399999999999999</v>
      </c>
    </row>
    <row r="79" ht="21" customHeight="1" outlineLevel="5" collapsed="1">
      <c r="A79" s="1989" t="s">
        <v>2081</v>
      </c>
      <c r="B79" s="1989"/>
      <c r="C79" s="1989"/>
      <c r="D79" s="1989"/>
      <c r="E79" s="1989"/>
      <c r="F79" s="817"/>
      <c r="G79" s="818" t="s">
        <v>790</v>
      </c>
      <c r="H79" s="820"/>
      <c r="I79" s="821">
        <v>-3.5059900000000002</v>
      </c>
    </row>
    <row r="80" ht="21" hidden="1" customHeight="1" outlineLevel="6">
      <c r="A80" s="1990" t="s">
        <v>1648</v>
      </c>
      <c r="B80" s="1990"/>
      <c r="C80" s="1990"/>
      <c r="D80" s="1990"/>
      <c r="E80" s="1990"/>
      <c r="F80" s="822" t="s">
        <v>2063</v>
      </c>
      <c r="G80" s="822" t="s">
        <v>792</v>
      </c>
      <c r="H80" s="823"/>
      <c r="I80" s="829">
        <v>-3.2103999999999999</v>
      </c>
    </row>
    <row r="81" ht="21" hidden="1" customHeight="1" outlineLevel="6">
      <c r="A81" s="1990" t="s">
        <v>1649</v>
      </c>
      <c r="B81" s="1990"/>
      <c r="C81" s="1990"/>
      <c r="D81" s="1990"/>
      <c r="E81" s="1990"/>
      <c r="F81" s="822" t="s">
        <v>2063</v>
      </c>
      <c r="G81" s="822" t="s">
        <v>794</v>
      </c>
      <c r="H81" s="823"/>
      <c r="I81" s="829">
        <v>-0.022700000000000001</v>
      </c>
    </row>
    <row r="82" ht="21" hidden="1" customHeight="1" outlineLevel="6">
      <c r="A82" s="1990" t="s">
        <v>1651</v>
      </c>
      <c r="B82" s="1990"/>
      <c r="C82" s="1990"/>
      <c r="D82" s="1990"/>
      <c r="E82" s="1990"/>
      <c r="F82" s="822" t="s">
        <v>2063</v>
      </c>
      <c r="G82" s="822" t="s">
        <v>797</v>
      </c>
      <c r="H82" s="823"/>
      <c r="I82" s="824">
        <v>-0.27289000000000002</v>
      </c>
    </row>
    <row r="83" ht="21" customHeight="1" outlineLevel="5" collapsed="1">
      <c r="A83" s="1989" t="s">
        <v>2082</v>
      </c>
      <c r="B83" s="1989"/>
      <c r="C83" s="1989"/>
      <c r="D83" s="1989"/>
      <c r="E83" s="1989"/>
      <c r="F83" s="817"/>
      <c r="G83" s="818" t="s">
        <v>803</v>
      </c>
      <c r="H83" s="820"/>
      <c r="I83" s="821">
        <v>-2.6915800000000001</v>
      </c>
    </row>
    <row r="84" ht="21" customHeight="1" outlineLevel="6">
      <c r="A84" s="1990" t="s">
        <v>1656</v>
      </c>
      <c r="B84" s="1990"/>
      <c r="C84" s="1990"/>
      <c r="D84" s="1990"/>
      <c r="E84" s="1990"/>
      <c r="F84" s="822" t="s">
        <v>2063</v>
      </c>
      <c r="G84" s="822" t="s">
        <v>807</v>
      </c>
      <c r="H84" s="823"/>
      <c r="I84" s="824">
        <v>-2.5310800000000002</v>
      </c>
    </row>
    <row r="85" ht="21" customHeight="1" outlineLevel="6">
      <c r="A85" s="1990" t="s">
        <v>1659</v>
      </c>
      <c r="B85" s="1990"/>
      <c r="C85" s="1990"/>
      <c r="D85" s="1990"/>
      <c r="E85" s="1990"/>
      <c r="F85" s="822" t="s">
        <v>2063</v>
      </c>
      <c r="G85" s="822" t="s">
        <v>811</v>
      </c>
      <c r="H85" s="823"/>
      <c r="I85" s="829">
        <v>-0.1605</v>
      </c>
    </row>
    <row r="86" ht="21" customHeight="1" outlineLevel="5">
      <c r="A86" s="1989" t="s">
        <v>2083</v>
      </c>
      <c r="B86" s="1989"/>
      <c r="C86" s="1989"/>
      <c r="D86" s="1989"/>
      <c r="E86" s="1989"/>
      <c r="F86" s="817"/>
      <c r="G86" s="818" t="s">
        <v>814</v>
      </c>
      <c r="H86" s="820"/>
      <c r="I86" s="821">
        <v>-0.22502</v>
      </c>
    </row>
    <row r="87" ht="21" customHeight="1" outlineLevel="6">
      <c r="A87" s="1991" t="s">
        <v>2084</v>
      </c>
      <c r="B87" s="1991"/>
      <c r="C87" s="1991"/>
      <c r="D87" s="1991"/>
      <c r="E87" s="1991"/>
      <c r="F87" s="817"/>
      <c r="G87" s="818" t="s">
        <v>827</v>
      </c>
      <c r="H87" s="820"/>
      <c r="I87" s="821">
        <v>-0.22502</v>
      </c>
    </row>
    <row r="88" ht="21" customHeight="1" outlineLevel="7">
      <c r="A88" s="1992" t="s">
        <v>1669</v>
      </c>
      <c r="B88" s="1992"/>
      <c r="C88" s="1992"/>
      <c r="D88" s="1992"/>
      <c r="E88" s="1992"/>
      <c r="F88" s="822" t="s">
        <v>2063</v>
      </c>
      <c r="G88" s="822" t="s">
        <v>830</v>
      </c>
      <c r="H88" s="823"/>
      <c r="I88" s="824">
        <v>-0.22502</v>
      </c>
    </row>
    <row r="89" ht="12.75" customHeight="1">
      <c r="A89" s="1988" t="s">
        <v>208</v>
      </c>
      <c r="B89" s="1988"/>
      <c r="C89" s="1988"/>
      <c r="D89" s="1988"/>
      <c r="E89" s="1988"/>
      <c r="F89" s="1988"/>
      <c r="G89" s="1988"/>
      <c r="H89" s="830">
        <v>-22700.716179999999</v>
      </c>
      <c r="I89" s="830">
        <v>-23790.367689999999</v>
      </c>
    </row>
  </sheetData>
  <mergeCells count="84">
    <mergeCell ref="C7:E7"/>
    <mergeCell ref="A9:E10"/>
    <mergeCell ref="F9:F10"/>
    <mergeCell ref="G9:G10"/>
    <mergeCell ref="H9:I9"/>
    <mergeCell ref="A22:E22"/>
    <mergeCell ref="A11:E11"/>
    <mergeCell ref="A12:E12"/>
    <mergeCell ref="A13:E13"/>
    <mergeCell ref="A14:E14"/>
    <mergeCell ref="A15:E15"/>
    <mergeCell ref="A16:E16"/>
    <mergeCell ref="A17:E17"/>
    <mergeCell ref="A18:E18"/>
    <mergeCell ref="A19:E19"/>
    <mergeCell ref="A20:E20"/>
    <mergeCell ref="A21:E21"/>
    <mergeCell ref="A34:E34"/>
    <mergeCell ref="A23:E23"/>
    <mergeCell ref="A24:E24"/>
    <mergeCell ref="A25:E25"/>
    <mergeCell ref="A26:E26"/>
    <mergeCell ref="A27:E27"/>
    <mergeCell ref="A28:E28"/>
    <mergeCell ref="A29:E29"/>
    <mergeCell ref="A30:E30"/>
    <mergeCell ref="A31:E31"/>
    <mergeCell ref="A32:E32"/>
    <mergeCell ref="A33:E33"/>
    <mergeCell ref="A46:E46"/>
    <mergeCell ref="A35:E35"/>
    <mergeCell ref="A36:E36"/>
    <mergeCell ref="A37:E37"/>
    <mergeCell ref="A38:E38"/>
    <mergeCell ref="A39:E39"/>
    <mergeCell ref="A40:E40"/>
    <mergeCell ref="A41:E41"/>
    <mergeCell ref="A42:E42"/>
    <mergeCell ref="A43:E43"/>
    <mergeCell ref="A44:E44"/>
    <mergeCell ref="A45:E45"/>
    <mergeCell ref="A58:E58"/>
    <mergeCell ref="A47:E47"/>
    <mergeCell ref="A48:E48"/>
    <mergeCell ref="A49:E49"/>
    <mergeCell ref="A50:E50"/>
    <mergeCell ref="A51:E51"/>
    <mergeCell ref="A52:E52"/>
    <mergeCell ref="A53:E53"/>
    <mergeCell ref="A54:E54"/>
    <mergeCell ref="A55:E55"/>
    <mergeCell ref="A56:E56"/>
    <mergeCell ref="A57:E57"/>
    <mergeCell ref="A70:E70"/>
    <mergeCell ref="A59:E59"/>
    <mergeCell ref="A60:E60"/>
    <mergeCell ref="A61:E61"/>
    <mergeCell ref="A62:E62"/>
    <mergeCell ref="A63:E63"/>
    <mergeCell ref="A64:E64"/>
    <mergeCell ref="A65:E65"/>
    <mergeCell ref="A66:E66"/>
    <mergeCell ref="A67:E67"/>
    <mergeCell ref="A68:E68"/>
    <mergeCell ref="A69:E69"/>
    <mergeCell ref="A82:E82"/>
    <mergeCell ref="A71:E71"/>
    <mergeCell ref="A72:E72"/>
    <mergeCell ref="A73:E73"/>
    <mergeCell ref="A74:E74"/>
    <mergeCell ref="A75:E75"/>
    <mergeCell ref="A76:E76"/>
    <mergeCell ref="A77:E77"/>
    <mergeCell ref="A78:E78"/>
    <mergeCell ref="A79:E79"/>
    <mergeCell ref="A80:E80"/>
    <mergeCell ref="A81:E81"/>
    <mergeCell ref="A89:G89"/>
    <mergeCell ref="A83:E83"/>
    <mergeCell ref="A84:E84"/>
    <mergeCell ref="A85:E85"/>
    <mergeCell ref="A86:E86"/>
    <mergeCell ref="A87:E87"/>
    <mergeCell ref="A88:E88"/>
  </mergeCells>
  <pageMargins left="0.70866141732283472" right="0.70866141732283472" top="0.74803149606299213" bottom="0.74803149606299213" header="0.31496062992125984" footer="0.31496062992125984"/>
  <pageSetup paperSize="9" scale="59" orientation="portrait" verticalDpi="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9" tint="0.59999389629810485"/>
  </sheetPr>
  <sheetViews>
    <sheetView view="pageBreakPreview" zoomScale="90" zoomScaleNormal="90" zoomScaleSheetLayoutView="90" workbookViewId="0">
      <selection sqref="A1:XFD1048576"/>
    </sheetView>
  </sheetViews>
  <sheetFormatPr defaultColWidth="9.140625" defaultRowHeight="15"/>
  <cols>
    <col bestFit="1" customWidth="1" min="1" max="1" style="306" width="38.42578125"/>
    <col customWidth="1" min="2" max="6" style="306" width="17.42578125"/>
    <col customWidth="1" min="7" max="7" style="306" width="15.42578125"/>
    <col customWidth="1" min="8" max="8" style="306" width="15.28515625"/>
    <col customWidth="1" min="9" max="9" style="306" width="25.5703125"/>
    <col min="10" max="16384" style="306" width="9.140625"/>
  </cols>
  <sheetData>
    <row r="1" ht="138.75" customHeight="1">
      <c r="D1" s="2008" t="s">
        <v>1221</v>
      </c>
      <c r="E1" s="2008"/>
      <c r="F1" s="2008"/>
      <c r="G1" s="2008"/>
    </row>
    <row r="2" ht="34.5" hidden="1" customHeight="1">
      <c r="A2" s="2007" t="s">
        <v>1222</v>
      </c>
      <c r="B2" s="2007"/>
      <c r="C2" s="2007"/>
      <c r="D2" s="2007"/>
      <c r="E2" s="2007"/>
      <c r="F2" s="2007"/>
      <c r="G2" s="312"/>
      <c r="H2" s="312"/>
    </row>
    <row r="3" ht="16.5" hidden="1">
      <c r="A3" s="313"/>
      <c r="B3" s="313"/>
      <c r="C3" s="313"/>
      <c r="D3" s="313"/>
      <c r="E3" s="313"/>
      <c r="F3" s="313"/>
      <c r="G3" s="313"/>
      <c r="H3" s="313"/>
    </row>
    <row r="4" hidden="1">
      <c r="E4" s="314" t="s">
        <v>1223</v>
      </c>
    </row>
    <row r="5" ht="15.75" hidden="1"/>
    <row r="6" ht="16.5" hidden="1">
      <c r="A6" s="315" t="s">
        <v>94</v>
      </c>
      <c r="B6" s="316"/>
      <c r="C6" s="316">
        <v>2018</v>
      </c>
      <c r="D6" s="316">
        <v>2019</v>
      </c>
      <c r="E6" s="316">
        <v>2020</v>
      </c>
      <c r="F6" s="316">
        <v>2021</v>
      </c>
      <c r="G6" s="316">
        <v>2022</v>
      </c>
      <c r="H6" s="316">
        <v>2023</v>
      </c>
    </row>
    <row r="7" ht="16.5" hidden="1">
      <c r="A7" s="317" t="s">
        <v>1224</v>
      </c>
      <c r="B7" s="318" t="s">
        <v>2</v>
      </c>
      <c r="C7" s="318"/>
      <c r="D7" s="319">
        <v>0.044999999999999998</v>
      </c>
      <c r="E7" s="319">
        <v>0.034000000000000002</v>
      </c>
      <c r="F7" s="319">
        <v>0.059999999999999998</v>
      </c>
      <c r="G7" s="319">
        <v>0.042999999999999997</v>
      </c>
      <c r="H7" s="319">
        <v>0.040000000000000001</v>
      </c>
    </row>
    <row r="8" ht="16.5" hidden="1">
      <c r="A8" s="317" t="s">
        <v>1225</v>
      </c>
      <c r="B8" s="320">
        <v>1410472.8900000001</v>
      </c>
      <c r="C8" s="318" t="s">
        <v>2</v>
      </c>
      <c r="D8" s="318" t="s">
        <v>2</v>
      </c>
      <c r="E8" s="318" t="s">
        <v>2</v>
      </c>
      <c r="F8" s="318" t="s">
        <v>2</v>
      </c>
      <c r="G8" s="318" t="s">
        <v>2</v>
      </c>
      <c r="H8" s="318" t="s">
        <v>2</v>
      </c>
    </row>
    <row r="9" ht="16.5" hidden="1">
      <c r="A9" s="317" t="s">
        <v>1226</v>
      </c>
      <c r="B9" s="318"/>
      <c r="C9" s="320">
        <v>361521</v>
      </c>
      <c r="D9" s="320">
        <v>349650.63</v>
      </c>
      <c r="E9" s="320">
        <v>349650.42999999999</v>
      </c>
      <c r="F9" s="320">
        <v>349650.64000000001</v>
      </c>
      <c r="G9" s="320" t="e">
        <f>#REF!</f>
        <v>#REF!</v>
      </c>
      <c r="H9" s="320"/>
    </row>
    <row r="10" ht="32.25" hidden="1">
      <c r="A10" s="317" t="s">
        <v>1227</v>
      </c>
      <c r="B10" s="318"/>
      <c r="C10" s="321">
        <f>B8-C9</f>
        <v>1048951.8900000001</v>
      </c>
      <c r="D10" s="321">
        <f>C10-D9</f>
        <v>699301.26000000013</v>
      </c>
      <c r="E10" s="321">
        <f>D10-E9</f>
        <v>349650.83000000013</v>
      </c>
      <c r="F10" s="321">
        <f>E10-F9</f>
        <v>0.19000000011874363</v>
      </c>
      <c r="G10" s="321" t="e">
        <f>F10-G9</f>
        <v>#REF!</v>
      </c>
      <c r="H10" s="321"/>
    </row>
    <row r="11" ht="32.25" hidden="1">
      <c r="A11" s="317" t="s">
        <v>1228</v>
      </c>
      <c r="B11" s="318"/>
      <c r="C11" s="320">
        <f>C10*(1+D7)</f>
        <v>1096154.72505</v>
      </c>
      <c r="D11" s="320">
        <f>(C11-D9)*(1+E7)</f>
        <v>771885.23428169999</v>
      </c>
      <c r="E11" s="320">
        <f>(D11-E9)*(1+F7)</f>
        <v>447568.892538602</v>
      </c>
      <c r="F11" s="322">
        <f>(E11-F9)*(1+G7)</f>
        <v>102128.73739776186</v>
      </c>
      <c r="G11" s="322" t="e">
        <f>(F11-G9)*(1+H7)</f>
        <v>#REF!</v>
      </c>
      <c r="H11" s="322" t="e">
        <f>G11</f>
        <v>#REF!</v>
      </c>
    </row>
    <row r="12" hidden="1"/>
    <row r="13" hidden="1"/>
    <row r="14" ht="36.75" customHeight="1">
      <c r="A14" s="2007" t="s">
        <v>1229</v>
      </c>
      <c r="B14" s="2007"/>
      <c r="C14" s="2007"/>
      <c r="D14" s="2007"/>
      <c r="E14" s="2007"/>
      <c r="F14" s="2007"/>
      <c r="G14" s="2007"/>
      <c r="H14" s="2007"/>
      <c r="I14" s="334" t="e">
        <f>G23+H35+E47</f>
        <v>#REF!</v>
      </c>
    </row>
    <row r="15" ht="16.5">
      <c r="A15" s="313"/>
      <c r="B15" s="313"/>
      <c r="C15" s="313"/>
      <c r="D15" s="313"/>
      <c r="E15" s="313"/>
      <c r="F15" s="313"/>
      <c r="G15" s="313"/>
      <c r="H15" s="313"/>
    </row>
    <row r="16">
      <c r="E16" s="314" t="s">
        <v>1223</v>
      </c>
    </row>
    <row r="17" ht="15.75"/>
    <row r="18" ht="22.5" customHeight="1">
      <c r="A18" s="315" t="s">
        <v>94</v>
      </c>
      <c r="B18" s="316"/>
      <c r="C18" s="316">
        <v>2019</v>
      </c>
      <c r="D18" s="316">
        <v>2020</v>
      </c>
      <c r="E18" s="316">
        <v>2021</v>
      </c>
      <c r="F18" s="316">
        <v>2022</v>
      </c>
      <c r="G18" s="316">
        <v>2023</v>
      </c>
    </row>
    <row r="19" ht="18.75" customHeight="1">
      <c r="A19" s="317" t="s">
        <v>1224</v>
      </c>
      <c r="B19" s="318" t="s">
        <v>2</v>
      </c>
      <c r="C19" s="318"/>
      <c r="D19" s="319">
        <f>E7</f>
        <v>0.034000000000000002</v>
      </c>
      <c r="E19" s="481">
        <v>0.066900000000000001</v>
      </c>
      <c r="F19" s="319">
        <f>G7</f>
        <v>0.042999999999999997</v>
      </c>
      <c r="G19" s="319">
        <f>H7</f>
        <v>0.040000000000000001</v>
      </c>
    </row>
    <row r="20" ht="22.5" customHeight="1">
      <c r="A20" s="317" t="s">
        <v>1225</v>
      </c>
      <c r="B20" s="320">
        <v>459487.09000000003</v>
      </c>
      <c r="C20" s="318" t="s">
        <v>2</v>
      </c>
      <c r="D20" s="318" t="s">
        <v>2</v>
      </c>
      <c r="E20" s="318" t="s">
        <v>2</v>
      </c>
      <c r="F20" s="318" t="s">
        <v>2</v>
      </c>
      <c r="G20" s="318" t="s">
        <v>2</v>
      </c>
    </row>
    <row r="21" ht="21" customHeight="1">
      <c r="A21" s="317" t="s">
        <v>1226</v>
      </c>
      <c r="B21" s="318"/>
      <c r="C21" s="320">
        <v>79111.320000000007</v>
      </c>
      <c r="D21" s="320">
        <v>67795.210000000006</v>
      </c>
      <c r="E21" s="320">
        <v>95093.940000000002</v>
      </c>
      <c r="F21" s="320" t="e">
        <f>#REF!</f>
        <v>#REF!</v>
      </c>
      <c r="G21" s="320"/>
    </row>
    <row r="22" ht="32.25">
      <c r="A22" s="317" t="s">
        <v>1227</v>
      </c>
      <c r="B22" s="318"/>
      <c r="C22" s="321">
        <f>B20-C21</f>
        <v>380375.77000000002</v>
      </c>
      <c r="D22" s="321">
        <f>C22-D21</f>
        <v>312580.56</v>
      </c>
      <c r="E22" s="321">
        <f>D22-E21</f>
        <v>217486.62</v>
      </c>
      <c r="F22" s="321"/>
      <c r="G22" s="321"/>
    </row>
    <row r="23" ht="32.25">
      <c r="A23" s="317" t="s">
        <v>1228</v>
      </c>
      <c r="B23" s="318"/>
      <c r="C23" s="320">
        <f>C22*(1+D19)</f>
        <v>393308.54618</v>
      </c>
      <c r="D23" s="320">
        <f>(C23-D21)*(1+E19)</f>
        <v>347290.17837044195</v>
      </c>
      <c r="E23" s="322">
        <f>(D23-E21)*(1+F19)</f>
        <v>263040.67662037094</v>
      </c>
      <c r="F23" s="322">
        <f>E23</f>
        <v>263040.67662037094</v>
      </c>
      <c r="G23" s="479">
        <f>F23*(1+G19)</f>
        <v>273562.30368518579</v>
      </c>
    </row>
    <row r="26" ht="35.25" customHeight="1">
      <c r="A26" s="2007" t="s">
        <v>1230</v>
      </c>
      <c r="B26" s="2007"/>
      <c r="C26" s="2007"/>
      <c r="D26" s="2007"/>
      <c r="E26" s="2007"/>
      <c r="F26" s="2007"/>
      <c r="G26" s="2007"/>
      <c r="H26" s="2007"/>
    </row>
    <row r="27" ht="16.5">
      <c r="A27" s="313"/>
      <c r="B27" s="313"/>
      <c r="C27" s="313"/>
      <c r="D27" s="313"/>
      <c r="E27" s="313"/>
      <c r="F27" s="313"/>
      <c r="G27" s="313"/>
      <c r="H27" s="313"/>
    </row>
    <row r="28">
      <c r="E28" s="314" t="s">
        <v>1223</v>
      </c>
    </row>
    <row r="29" ht="15.75"/>
    <row r="30" ht="22.5" customHeight="1">
      <c r="A30" s="315" t="s">
        <v>94</v>
      </c>
      <c r="B30" s="316"/>
      <c r="C30" s="316">
        <v>2018</v>
      </c>
      <c r="D30" s="316">
        <v>2019</v>
      </c>
      <c r="E30" s="316">
        <v>2020</v>
      </c>
      <c r="F30" s="316">
        <v>2021</v>
      </c>
      <c r="G30" s="316">
        <v>2022</v>
      </c>
      <c r="H30" s="316">
        <v>2023</v>
      </c>
    </row>
    <row r="31" ht="21" customHeight="1">
      <c r="A31" s="317" t="s">
        <v>1224</v>
      </c>
      <c r="B31" s="318" t="s">
        <v>2</v>
      </c>
      <c r="C31" s="318"/>
      <c r="D31" s="319">
        <v>0.044999999999999998</v>
      </c>
      <c r="E31" s="319">
        <f>E7</f>
        <v>0.034000000000000002</v>
      </c>
      <c r="F31" s="481">
        <f>E19</f>
        <v>0.066900000000000001</v>
      </c>
      <c r="G31" s="319">
        <f>G7</f>
        <v>0.042999999999999997</v>
      </c>
      <c r="H31" s="319">
        <f>H7</f>
        <v>0.040000000000000001</v>
      </c>
    </row>
    <row r="32" ht="21.75" customHeight="1">
      <c r="A32" s="317" t="s">
        <v>1225</v>
      </c>
      <c r="B32" s="320">
        <v>815141.28120000008</v>
      </c>
      <c r="C32" s="318" t="s">
        <v>2</v>
      </c>
      <c r="D32" s="318" t="s">
        <v>2</v>
      </c>
      <c r="E32" s="318" t="s">
        <v>2</v>
      </c>
      <c r="F32" s="318" t="s">
        <v>2</v>
      </c>
      <c r="G32" s="318" t="s">
        <v>2</v>
      </c>
      <c r="H32" s="318" t="s">
        <v>2</v>
      </c>
    </row>
    <row r="33" ht="23.25" customHeight="1">
      <c r="A33" s="317" t="s">
        <v>1226</v>
      </c>
      <c r="B33" s="318"/>
      <c r="C33" s="320">
        <v>2773.1799999999998</v>
      </c>
      <c r="D33" s="320">
        <v>288673.84000000003</v>
      </c>
      <c r="E33" s="320">
        <v>0</v>
      </c>
      <c r="F33" s="323">
        <v>373023.20000000001</v>
      </c>
      <c r="G33" s="318"/>
      <c r="H33" s="318"/>
    </row>
    <row r="34" ht="32.25">
      <c r="A34" s="317" t="s">
        <v>1227</v>
      </c>
      <c r="B34" s="318"/>
      <c r="C34" s="321">
        <f>B32-C33</f>
        <v>812368.10120000003</v>
      </c>
      <c r="D34" s="321">
        <f>C34-D33</f>
        <v>523694.26120000001</v>
      </c>
      <c r="E34" s="321">
        <f>D34-E33</f>
        <v>523694.26120000001</v>
      </c>
      <c r="F34" s="321">
        <f>E34-F33</f>
        <v>150671.0612</v>
      </c>
      <c r="G34" s="321"/>
      <c r="H34" s="321"/>
    </row>
    <row r="35" ht="32.25">
      <c r="A35" s="317" t="s">
        <v>1228</v>
      </c>
      <c r="B35" s="318"/>
      <c r="C35" s="320">
        <f>C34*(1+D31)</f>
        <v>848924.66575399996</v>
      </c>
      <c r="D35" s="320">
        <f>(C35-D33)*(1+E31)</f>
        <v>579299.35382963589</v>
      </c>
      <c r="E35" s="320">
        <f>(D35-E33)*(1+F31)</f>
        <v>618054.48060083855</v>
      </c>
      <c r="F35" s="322">
        <f>(E35-F33)*(1+G31)</f>
        <v>255567.62566667458</v>
      </c>
      <c r="G35" s="322">
        <f>F35</f>
        <v>255567.62566667458</v>
      </c>
      <c r="H35" s="479">
        <f>G35*(1+H31)</f>
        <v>265790.33069334156</v>
      </c>
    </row>
    <row r="38" ht="40.5" customHeight="1">
      <c r="A38" s="2007" t="s">
        <v>1231</v>
      </c>
      <c r="B38" s="2007"/>
      <c r="C38" s="2007"/>
      <c r="D38" s="2007"/>
      <c r="E38" s="2007"/>
      <c r="F38" s="2007"/>
    </row>
    <row r="39" ht="16.5">
      <c r="A39" s="313"/>
      <c r="B39" s="313"/>
      <c r="C39" s="313"/>
      <c r="D39" s="313"/>
      <c r="E39" s="313"/>
      <c r="F39" s="313"/>
    </row>
    <row r="40">
      <c r="E40" s="314" t="s">
        <v>1223</v>
      </c>
    </row>
    <row r="41" ht="15.75"/>
    <row r="42" ht="16.5">
      <c r="A42" s="315" t="s">
        <v>94</v>
      </c>
      <c r="B42" s="316"/>
      <c r="C42" s="316">
        <v>2021</v>
      </c>
      <c r="D42" s="315">
        <v>2022</v>
      </c>
      <c r="E42" s="315">
        <v>2023</v>
      </c>
      <c r="F42" s="324"/>
    </row>
    <row r="43" ht="16.5">
      <c r="A43" s="317" t="s">
        <v>1224</v>
      </c>
      <c r="B43" s="318" t="s">
        <v>2</v>
      </c>
      <c r="C43" s="318"/>
      <c r="D43" s="325">
        <f>G7</f>
        <v>0.042999999999999997</v>
      </c>
      <c r="E43" s="325">
        <f>H7</f>
        <v>0.040000000000000001</v>
      </c>
      <c r="F43" s="326"/>
    </row>
    <row r="44" ht="16.5">
      <c r="A44" s="317" t="s">
        <v>1225</v>
      </c>
      <c r="B44" s="320">
        <v>313424.98999999999</v>
      </c>
      <c r="C44" s="318" t="s">
        <v>2</v>
      </c>
      <c r="D44" s="317"/>
      <c r="E44" s="317"/>
      <c r="F44" s="324"/>
    </row>
    <row r="45" ht="16.5">
      <c r="A45" s="317" t="s">
        <v>1226</v>
      </c>
      <c r="B45" s="318"/>
      <c r="C45" s="320">
        <v>35711.916141963986</v>
      </c>
      <c r="D45" s="327" t="e">
        <f>#REF!</f>
        <v>#REF!</v>
      </c>
      <c r="E45" s="327"/>
      <c r="F45" s="329"/>
    </row>
    <row r="46" ht="32.25">
      <c r="A46" s="317" t="s">
        <v>1227</v>
      </c>
      <c r="B46" s="318"/>
      <c r="C46" s="321">
        <f>B44-C45</f>
        <v>277713.07385803602</v>
      </c>
      <c r="D46" s="321" t="e">
        <f>C46-D45</f>
        <v>#REF!</v>
      </c>
      <c r="E46" s="330"/>
      <c r="F46" s="331"/>
    </row>
    <row r="47" ht="32.25">
      <c r="A47" s="317" t="s">
        <v>1228</v>
      </c>
      <c r="B47" s="318"/>
      <c r="C47" s="322">
        <f>C46*(1+D43)</f>
        <v>289654.73603393155</v>
      </c>
      <c r="D47" s="322" t="e">
        <f>(C47-D45)*(1+E43)</f>
        <v>#REF!</v>
      </c>
      <c r="E47" s="480" t="e">
        <f>D47</f>
        <v>#REF!</v>
      </c>
      <c r="F47" s="328"/>
    </row>
    <row r="48" ht="56.25" customHeight="1">
      <c r="A48" s="1933" t="s">
        <v>1232</v>
      </c>
      <c r="B48" s="1933"/>
      <c r="C48" s="332"/>
      <c r="D48" s="332"/>
      <c r="E48" s="332" t="s">
        <v>1213</v>
      </c>
      <c r="F48" s="333"/>
    </row>
  </sheetData>
  <mergeCells count="8">
    <mergeCell ref="A38:F38"/>
    <mergeCell ref="A48:B48"/>
    <mergeCell ref="D1:G1"/>
    <mergeCell ref="A2:F2"/>
    <mergeCell ref="A14:F14"/>
    <mergeCell ref="G14:H14"/>
    <mergeCell ref="A26:F26"/>
    <mergeCell ref="G26:H26"/>
  </mergeCells>
  <pageMargins left="0.69999999999999996" right="0.69999999999999996" top="0.75" bottom="0.75" header="0.29999999999999999" footer="0.29999999999999999"/>
  <pageSetup paperSize="9" scale="55" orientation="portrait"/>
  <colBreaks count="1" manualBreakCount="1">
    <brk id="8" man="1" max="47"/>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pageSetUpPr fitToPage="1"/>
  </sheetPr>
  <sheetViews>
    <sheetView workbookViewId="0">
      <selection activeCell="D3440" sqref="D3440:F3440"/>
    </sheetView>
  </sheetViews>
  <sheetFormatPr defaultColWidth="9.140625" defaultRowHeight="11.25" outlineLevelRow="7"/>
  <cols>
    <col customWidth="1" min="1" max="1" style="56" width="9"/>
    <col customWidth="1" min="2" max="2" style="56" width="3.5703125"/>
    <col customWidth="1" min="3" max="3" style="56" width="1.7109375"/>
    <col customWidth="1" min="4" max="4" style="56" width="12.28515625"/>
    <col customWidth="1" min="5" max="5" style="56" width="33.5703125"/>
    <col customWidth="1" min="6" max="6" style="56" width="18.28515625"/>
    <col customWidth="1" min="7" max="7" style="56" width="17.7109375"/>
    <col bestFit="1" customWidth="1" min="8" max="8" style="56" width="10.42578125"/>
    <col min="9" max="9" style="56" width="9.140625"/>
    <col customWidth="1" min="10" max="10" style="56" width="15"/>
    <col min="11" max="256" style="56" width="9.140625"/>
    <col customWidth="1" min="257" max="257" style="56" width="9"/>
    <col customWidth="1" min="258" max="258" style="56" width="3.5703125"/>
    <col customWidth="1" min="259" max="259" style="56" width="1.7109375"/>
    <col customWidth="1" min="260" max="260" style="56" width="12.28515625"/>
    <col customWidth="1" min="261" max="261" style="56" width="33.5703125"/>
    <col customWidth="1" min="262" max="262" style="56" width="18.28515625"/>
    <col customWidth="1" min="263" max="263" style="56" width="17.7109375"/>
    <col min="264" max="512" style="56" width="9.140625"/>
    <col customWidth="1" min="513" max="513" style="56" width="9"/>
    <col customWidth="1" min="514" max="514" style="56" width="3.5703125"/>
    <col customWidth="1" min="515" max="515" style="56" width="1.7109375"/>
    <col customWidth="1" min="516" max="516" style="56" width="12.28515625"/>
    <col customWidth="1" min="517" max="517" style="56" width="33.5703125"/>
    <col customWidth="1" min="518" max="518" style="56" width="18.28515625"/>
    <col customWidth="1" min="519" max="519" style="56" width="17.7109375"/>
    <col min="520" max="768" style="56" width="9.140625"/>
    <col customWidth="1" min="769" max="769" style="56" width="9"/>
    <col customWidth="1" min="770" max="770" style="56" width="3.5703125"/>
    <col customWidth="1" min="771" max="771" style="56" width="1.7109375"/>
    <col customWidth="1" min="772" max="772" style="56" width="12.28515625"/>
    <col customWidth="1" min="773" max="773" style="56" width="33.5703125"/>
    <col customWidth="1" min="774" max="774" style="56" width="18.28515625"/>
    <col customWidth="1" min="775" max="775" style="56" width="17.7109375"/>
    <col min="776" max="1024" style="56" width="9.140625"/>
    <col customWidth="1" min="1025" max="1025" style="56" width="9"/>
    <col customWidth="1" min="1026" max="1026" style="56" width="3.5703125"/>
    <col customWidth="1" min="1027" max="1027" style="56" width="1.7109375"/>
    <col customWidth="1" min="1028" max="1028" style="56" width="12.28515625"/>
    <col customWidth="1" min="1029" max="1029" style="56" width="33.5703125"/>
    <col customWidth="1" min="1030" max="1030" style="56" width="18.28515625"/>
    <col customWidth="1" min="1031" max="1031" style="56" width="17.7109375"/>
    <col min="1032" max="1280" style="56" width="9.140625"/>
    <col customWidth="1" min="1281" max="1281" style="56" width="9"/>
    <col customWidth="1" min="1282" max="1282" style="56" width="3.5703125"/>
    <col customWidth="1" min="1283" max="1283" style="56" width="1.7109375"/>
    <col customWidth="1" min="1284" max="1284" style="56" width="12.28515625"/>
    <col customWidth="1" min="1285" max="1285" style="56" width="33.5703125"/>
    <col customWidth="1" min="1286" max="1286" style="56" width="18.28515625"/>
    <col customWidth="1" min="1287" max="1287" style="56" width="17.7109375"/>
    <col min="1288" max="1536" style="56" width="9.140625"/>
    <col customWidth="1" min="1537" max="1537" style="56" width="9"/>
    <col customWidth="1" min="1538" max="1538" style="56" width="3.5703125"/>
    <col customWidth="1" min="1539" max="1539" style="56" width="1.7109375"/>
    <col customWidth="1" min="1540" max="1540" style="56" width="12.28515625"/>
    <col customWidth="1" min="1541" max="1541" style="56" width="33.5703125"/>
    <col customWidth="1" min="1542" max="1542" style="56" width="18.28515625"/>
    <col customWidth="1" min="1543" max="1543" style="56" width="17.7109375"/>
    <col min="1544" max="1792" style="56" width="9.140625"/>
    <col customWidth="1" min="1793" max="1793" style="56" width="9"/>
    <col customWidth="1" min="1794" max="1794" style="56" width="3.5703125"/>
    <col customWidth="1" min="1795" max="1795" style="56" width="1.7109375"/>
    <col customWidth="1" min="1796" max="1796" style="56" width="12.28515625"/>
    <col customWidth="1" min="1797" max="1797" style="56" width="33.5703125"/>
    <col customWidth="1" min="1798" max="1798" style="56" width="18.28515625"/>
    <col customWidth="1" min="1799" max="1799" style="56" width="17.7109375"/>
    <col min="1800" max="2048" style="56" width="9.140625"/>
    <col customWidth="1" min="2049" max="2049" style="56" width="9"/>
    <col customWidth="1" min="2050" max="2050" style="56" width="3.5703125"/>
    <col customWidth="1" min="2051" max="2051" style="56" width="1.7109375"/>
    <col customWidth="1" min="2052" max="2052" style="56" width="12.28515625"/>
    <col customWidth="1" min="2053" max="2053" style="56" width="33.5703125"/>
    <col customWidth="1" min="2054" max="2054" style="56" width="18.28515625"/>
    <col customWidth="1" min="2055" max="2055" style="56" width="17.7109375"/>
    <col min="2056" max="2304" style="56" width="9.140625"/>
    <col customWidth="1" min="2305" max="2305" style="56" width="9"/>
    <col customWidth="1" min="2306" max="2306" style="56" width="3.5703125"/>
    <col customWidth="1" min="2307" max="2307" style="56" width="1.7109375"/>
    <col customWidth="1" min="2308" max="2308" style="56" width="12.28515625"/>
    <col customWidth="1" min="2309" max="2309" style="56" width="33.5703125"/>
    <col customWidth="1" min="2310" max="2310" style="56" width="18.28515625"/>
    <col customWidth="1" min="2311" max="2311" style="56" width="17.7109375"/>
    <col min="2312" max="2560" style="56" width="9.140625"/>
    <col customWidth="1" min="2561" max="2561" style="56" width="9"/>
    <col customWidth="1" min="2562" max="2562" style="56" width="3.5703125"/>
    <col customWidth="1" min="2563" max="2563" style="56" width="1.7109375"/>
    <col customWidth="1" min="2564" max="2564" style="56" width="12.28515625"/>
    <col customWidth="1" min="2565" max="2565" style="56" width="33.5703125"/>
    <col customWidth="1" min="2566" max="2566" style="56" width="18.28515625"/>
    <col customWidth="1" min="2567" max="2567" style="56" width="17.7109375"/>
    <col min="2568" max="2816" style="56" width="9.140625"/>
    <col customWidth="1" min="2817" max="2817" style="56" width="9"/>
    <col customWidth="1" min="2818" max="2818" style="56" width="3.5703125"/>
    <col customWidth="1" min="2819" max="2819" style="56" width="1.7109375"/>
    <col customWidth="1" min="2820" max="2820" style="56" width="12.28515625"/>
    <col customWidth="1" min="2821" max="2821" style="56" width="33.5703125"/>
    <col customWidth="1" min="2822" max="2822" style="56" width="18.28515625"/>
    <col customWidth="1" min="2823" max="2823" style="56" width="17.7109375"/>
    <col min="2824" max="3072" style="56" width="9.140625"/>
    <col customWidth="1" min="3073" max="3073" style="56" width="9"/>
    <col customWidth="1" min="3074" max="3074" style="56" width="3.5703125"/>
    <col customWidth="1" min="3075" max="3075" style="56" width="1.7109375"/>
    <col customWidth="1" min="3076" max="3076" style="56" width="12.28515625"/>
    <col customWidth="1" min="3077" max="3077" style="56" width="33.5703125"/>
    <col customWidth="1" min="3078" max="3078" style="56" width="18.28515625"/>
    <col customWidth="1" min="3079" max="3079" style="56" width="17.7109375"/>
    <col min="3080" max="3328" style="56" width="9.140625"/>
    <col customWidth="1" min="3329" max="3329" style="56" width="9"/>
    <col customWidth="1" min="3330" max="3330" style="56" width="3.5703125"/>
    <col customWidth="1" min="3331" max="3331" style="56" width="1.7109375"/>
    <col customWidth="1" min="3332" max="3332" style="56" width="12.28515625"/>
    <col customWidth="1" min="3333" max="3333" style="56" width="33.5703125"/>
    <col customWidth="1" min="3334" max="3334" style="56" width="18.28515625"/>
    <col customWidth="1" min="3335" max="3335" style="56" width="17.7109375"/>
    <col min="3336" max="3584" style="56" width="9.140625"/>
    <col customWidth="1" min="3585" max="3585" style="56" width="9"/>
    <col customWidth="1" min="3586" max="3586" style="56" width="3.5703125"/>
    <col customWidth="1" min="3587" max="3587" style="56" width="1.7109375"/>
    <col customWidth="1" min="3588" max="3588" style="56" width="12.28515625"/>
    <col customWidth="1" min="3589" max="3589" style="56" width="33.5703125"/>
    <col customWidth="1" min="3590" max="3590" style="56" width="18.28515625"/>
    <col customWidth="1" min="3591" max="3591" style="56" width="17.7109375"/>
    <col min="3592" max="3840" style="56" width="9.140625"/>
    <col customWidth="1" min="3841" max="3841" style="56" width="9"/>
    <col customWidth="1" min="3842" max="3842" style="56" width="3.5703125"/>
    <col customWidth="1" min="3843" max="3843" style="56" width="1.7109375"/>
    <col customWidth="1" min="3844" max="3844" style="56" width="12.28515625"/>
    <col customWidth="1" min="3845" max="3845" style="56" width="33.5703125"/>
    <col customWidth="1" min="3846" max="3846" style="56" width="18.28515625"/>
    <col customWidth="1" min="3847" max="3847" style="56" width="17.7109375"/>
    <col min="3848" max="4096" style="56" width="9.140625"/>
    <col customWidth="1" min="4097" max="4097" style="56" width="9"/>
    <col customWidth="1" min="4098" max="4098" style="56" width="3.5703125"/>
    <col customWidth="1" min="4099" max="4099" style="56" width="1.7109375"/>
    <col customWidth="1" min="4100" max="4100" style="56" width="12.28515625"/>
    <col customWidth="1" min="4101" max="4101" style="56" width="33.5703125"/>
    <col customWidth="1" min="4102" max="4102" style="56" width="18.28515625"/>
    <col customWidth="1" min="4103" max="4103" style="56" width="17.7109375"/>
    <col min="4104" max="4352" style="56" width="9.140625"/>
    <col customWidth="1" min="4353" max="4353" style="56" width="9"/>
    <col customWidth="1" min="4354" max="4354" style="56" width="3.5703125"/>
    <col customWidth="1" min="4355" max="4355" style="56" width="1.7109375"/>
    <col customWidth="1" min="4356" max="4356" style="56" width="12.28515625"/>
    <col customWidth="1" min="4357" max="4357" style="56" width="33.5703125"/>
    <col customWidth="1" min="4358" max="4358" style="56" width="18.28515625"/>
    <col customWidth="1" min="4359" max="4359" style="56" width="17.7109375"/>
    <col min="4360" max="4608" style="56" width="9.140625"/>
    <col customWidth="1" min="4609" max="4609" style="56" width="9"/>
    <col customWidth="1" min="4610" max="4610" style="56" width="3.5703125"/>
    <col customWidth="1" min="4611" max="4611" style="56" width="1.7109375"/>
    <col customWidth="1" min="4612" max="4612" style="56" width="12.28515625"/>
    <col customWidth="1" min="4613" max="4613" style="56" width="33.5703125"/>
    <col customWidth="1" min="4614" max="4614" style="56" width="18.28515625"/>
    <col customWidth="1" min="4615" max="4615" style="56" width="17.7109375"/>
    <col min="4616" max="4864" style="56" width="9.140625"/>
    <col customWidth="1" min="4865" max="4865" style="56" width="9"/>
    <col customWidth="1" min="4866" max="4866" style="56" width="3.5703125"/>
    <col customWidth="1" min="4867" max="4867" style="56" width="1.7109375"/>
    <col customWidth="1" min="4868" max="4868" style="56" width="12.28515625"/>
    <col customWidth="1" min="4869" max="4869" style="56" width="33.5703125"/>
    <col customWidth="1" min="4870" max="4870" style="56" width="18.28515625"/>
    <col customWidth="1" min="4871" max="4871" style="56" width="17.7109375"/>
    <col min="4872" max="5120" style="56" width="9.140625"/>
    <col customWidth="1" min="5121" max="5121" style="56" width="9"/>
    <col customWidth="1" min="5122" max="5122" style="56" width="3.5703125"/>
    <col customWidth="1" min="5123" max="5123" style="56" width="1.7109375"/>
    <col customWidth="1" min="5124" max="5124" style="56" width="12.28515625"/>
    <col customWidth="1" min="5125" max="5125" style="56" width="33.5703125"/>
    <col customWidth="1" min="5126" max="5126" style="56" width="18.28515625"/>
    <col customWidth="1" min="5127" max="5127" style="56" width="17.7109375"/>
    <col min="5128" max="5376" style="56" width="9.140625"/>
    <col customWidth="1" min="5377" max="5377" style="56" width="9"/>
    <col customWidth="1" min="5378" max="5378" style="56" width="3.5703125"/>
    <col customWidth="1" min="5379" max="5379" style="56" width="1.7109375"/>
    <col customWidth="1" min="5380" max="5380" style="56" width="12.28515625"/>
    <col customWidth="1" min="5381" max="5381" style="56" width="33.5703125"/>
    <col customWidth="1" min="5382" max="5382" style="56" width="18.28515625"/>
    <col customWidth="1" min="5383" max="5383" style="56" width="17.7109375"/>
    <col min="5384" max="5632" style="56" width="9.140625"/>
    <col customWidth="1" min="5633" max="5633" style="56" width="9"/>
    <col customWidth="1" min="5634" max="5634" style="56" width="3.5703125"/>
    <col customWidth="1" min="5635" max="5635" style="56" width="1.7109375"/>
    <col customWidth="1" min="5636" max="5636" style="56" width="12.28515625"/>
    <col customWidth="1" min="5637" max="5637" style="56" width="33.5703125"/>
    <col customWidth="1" min="5638" max="5638" style="56" width="18.28515625"/>
    <col customWidth="1" min="5639" max="5639" style="56" width="17.7109375"/>
    <col min="5640" max="5888" style="56" width="9.140625"/>
    <col customWidth="1" min="5889" max="5889" style="56" width="9"/>
    <col customWidth="1" min="5890" max="5890" style="56" width="3.5703125"/>
    <col customWidth="1" min="5891" max="5891" style="56" width="1.7109375"/>
    <col customWidth="1" min="5892" max="5892" style="56" width="12.28515625"/>
    <col customWidth="1" min="5893" max="5893" style="56" width="33.5703125"/>
    <col customWidth="1" min="5894" max="5894" style="56" width="18.28515625"/>
    <col customWidth="1" min="5895" max="5895" style="56" width="17.7109375"/>
    <col min="5896" max="6144" style="56" width="9.140625"/>
    <col customWidth="1" min="6145" max="6145" style="56" width="9"/>
    <col customWidth="1" min="6146" max="6146" style="56" width="3.5703125"/>
    <col customWidth="1" min="6147" max="6147" style="56" width="1.7109375"/>
    <col customWidth="1" min="6148" max="6148" style="56" width="12.28515625"/>
    <col customWidth="1" min="6149" max="6149" style="56" width="33.5703125"/>
    <col customWidth="1" min="6150" max="6150" style="56" width="18.28515625"/>
    <col customWidth="1" min="6151" max="6151" style="56" width="17.7109375"/>
    <col min="6152" max="6400" style="56" width="9.140625"/>
    <col customWidth="1" min="6401" max="6401" style="56" width="9"/>
    <col customWidth="1" min="6402" max="6402" style="56" width="3.5703125"/>
    <col customWidth="1" min="6403" max="6403" style="56" width="1.7109375"/>
    <col customWidth="1" min="6404" max="6404" style="56" width="12.28515625"/>
    <col customWidth="1" min="6405" max="6405" style="56" width="33.5703125"/>
    <col customWidth="1" min="6406" max="6406" style="56" width="18.28515625"/>
    <col customWidth="1" min="6407" max="6407" style="56" width="17.7109375"/>
    <col min="6408" max="6656" style="56" width="9.140625"/>
    <col customWidth="1" min="6657" max="6657" style="56" width="9"/>
    <col customWidth="1" min="6658" max="6658" style="56" width="3.5703125"/>
    <col customWidth="1" min="6659" max="6659" style="56" width="1.7109375"/>
    <col customWidth="1" min="6660" max="6660" style="56" width="12.28515625"/>
    <col customWidth="1" min="6661" max="6661" style="56" width="33.5703125"/>
    <col customWidth="1" min="6662" max="6662" style="56" width="18.28515625"/>
    <col customWidth="1" min="6663" max="6663" style="56" width="17.7109375"/>
    <col min="6664" max="6912" style="56" width="9.140625"/>
    <col customWidth="1" min="6913" max="6913" style="56" width="9"/>
    <col customWidth="1" min="6914" max="6914" style="56" width="3.5703125"/>
    <col customWidth="1" min="6915" max="6915" style="56" width="1.7109375"/>
    <col customWidth="1" min="6916" max="6916" style="56" width="12.28515625"/>
    <col customWidth="1" min="6917" max="6917" style="56" width="33.5703125"/>
    <col customWidth="1" min="6918" max="6918" style="56" width="18.28515625"/>
    <col customWidth="1" min="6919" max="6919" style="56" width="17.7109375"/>
    <col min="6920" max="7168" style="56" width="9.140625"/>
    <col customWidth="1" min="7169" max="7169" style="56" width="9"/>
    <col customWidth="1" min="7170" max="7170" style="56" width="3.5703125"/>
    <col customWidth="1" min="7171" max="7171" style="56" width="1.7109375"/>
    <col customWidth="1" min="7172" max="7172" style="56" width="12.28515625"/>
    <col customWidth="1" min="7173" max="7173" style="56" width="33.5703125"/>
    <col customWidth="1" min="7174" max="7174" style="56" width="18.28515625"/>
    <col customWidth="1" min="7175" max="7175" style="56" width="17.7109375"/>
    <col min="7176" max="7424" style="56" width="9.140625"/>
    <col customWidth="1" min="7425" max="7425" style="56" width="9"/>
    <col customWidth="1" min="7426" max="7426" style="56" width="3.5703125"/>
    <col customWidth="1" min="7427" max="7427" style="56" width="1.7109375"/>
    <col customWidth="1" min="7428" max="7428" style="56" width="12.28515625"/>
    <col customWidth="1" min="7429" max="7429" style="56" width="33.5703125"/>
    <col customWidth="1" min="7430" max="7430" style="56" width="18.28515625"/>
    <col customWidth="1" min="7431" max="7431" style="56" width="17.7109375"/>
    <col min="7432" max="7680" style="56" width="9.140625"/>
    <col customWidth="1" min="7681" max="7681" style="56" width="9"/>
    <col customWidth="1" min="7682" max="7682" style="56" width="3.5703125"/>
    <col customWidth="1" min="7683" max="7683" style="56" width="1.7109375"/>
    <col customWidth="1" min="7684" max="7684" style="56" width="12.28515625"/>
    <col customWidth="1" min="7685" max="7685" style="56" width="33.5703125"/>
    <col customWidth="1" min="7686" max="7686" style="56" width="18.28515625"/>
    <col customWidth="1" min="7687" max="7687" style="56" width="17.7109375"/>
    <col min="7688" max="7936" style="56" width="9.140625"/>
    <col customWidth="1" min="7937" max="7937" style="56" width="9"/>
    <col customWidth="1" min="7938" max="7938" style="56" width="3.5703125"/>
    <col customWidth="1" min="7939" max="7939" style="56" width="1.7109375"/>
    <col customWidth="1" min="7940" max="7940" style="56" width="12.28515625"/>
    <col customWidth="1" min="7941" max="7941" style="56" width="33.5703125"/>
    <col customWidth="1" min="7942" max="7942" style="56" width="18.28515625"/>
    <col customWidth="1" min="7943" max="7943" style="56" width="17.7109375"/>
    <col min="7944" max="8192" style="56" width="9.140625"/>
    <col customWidth="1" min="8193" max="8193" style="56" width="9"/>
    <col customWidth="1" min="8194" max="8194" style="56" width="3.5703125"/>
    <col customWidth="1" min="8195" max="8195" style="56" width="1.7109375"/>
    <col customWidth="1" min="8196" max="8196" style="56" width="12.28515625"/>
    <col customWidth="1" min="8197" max="8197" style="56" width="33.5703125"/>
    <col customWidth="1" min="8198" max="8198" style="56" width="18.28515625"/>
    <col customWidth="1" min="8199" max="8199" style="56" width="17.7109375"/>
    <col min="8200" max="8448" style="56" width="9.140625"/>
    <col customWidth="1" min="8449" max="8449" style="56" width="9"/>
    <col customWidth="1" min="8450" max="8450" style="56" width="3.5703125"/>
    <col customWidth="1" min="8451" max="8451" style="56" width="1.7109375"/>
    <col customWidth="1" min="8452" max="8452" style="56" width="12.28515625"/>
    <col customWidth="1" min="8453" max="8453" style="56" width="33.5703125"/>
    <col customWidth="1" min="8454" max="8454" style="56" width="18.28515625"/>
    <col customWidth="1" min="8455" max="8455" style="56" width="17.7109375"/>
    <col min="8456" max="8704" style="56" width="9.140625"/>
    <col customWidth="1" min="8705" max="8705" style="56" width="9"/>
    <col customWidth="1" min="8706" max="8706" style="56" width="3.5703125"/>
    <col customWidth="1" min="8707" max="8707" style="56" width="1.7109375"/>
    <col customWidth="1" min="8708" max="8708" style="56" width="12.28515625"/>
    <col customWidth="1" min="8709" max="8709" style="56" width="33.5703125"/>
    <col customWidth="1" min="8710" max="8710" style="56" width="18.28515625"/>
    <col customWidth="1" min="8711" max="8711" style="56" width="17.7109375"/>
    <col min="8712" max="8960" style="56" width="9.140625"/>
    <col customWidth="1" min="8961" max="8961" style="56" width="9"/>
    <col customWidth="1" min="8962" max="8962" style="56" width="3.5703125"/>
    <col customWidth="1" min="8963" max="8963" style="56" width="1.7109375"/>
    <col customWidth="1" min="8964" max="8964" style="56" width="12.28515625"/>
    <col customWidth="1" min="8965" max="8965" style="56" width="33.5703125"/>
    <col customWidth="1" min="8966" max="8966" style="56" width="18.28515625"/>
    <col customWidth="1" min="8967" max="8967" style="56" width="17.7109375"/>
    <col min="8968" max="9216" style="56" width="9.140625"/>
    <col customWidth="1" min="9217" max="9217" style="56" width="9"/>
    <col customWidth="1" min="9218" max="9218" style="56" width="3.5703125"/>
    <col customWidth="1" min="9219" max="9219" style="56" width="1.7109375"/>
    <col customWidth="1" min="9220" max="9220" style="56" width="12.28515625"/>
    <col customWidth="1" min="9221" max="9221" style="56" width="33.5703125"/>
    <col customWidth="1" min="9222" max="9222" style="56" width="18.28515625"/>
    <col customWidth="1" min="9223" max="9223" style="56" width="17.7109375"/>
    <col min="9224" max="9472" style="56" width="9.140625"/>
    <col customWidth="1" min="9473" max="9473" style="56" width="9"/>
    <col customWidth="1" min="9474" max="9474" style="56" width="3.5703125"/>
    <col customWidth="1" min="9475" max="9475" style="56" width="1.7109375"/>
    <col customWidth="1" min="9476" max="9476" style="56" width="12.28515625"/>
    <col customWidth="1" min="9477" max="9477" style="56" width="33.5703125"/>
    <col customWidth="1" min="9478" max="9478" style="56" width="18.28515625"/>
    <col customWidth="1" min="9479" max="9479" style="56" width="17.7109375"/>
    <col min="9480" max="9728" style="56" width="9.140625"/>
    <col customWidth="1" min="9729" max="9729" style="56" width="9"/>
    <col customWidth="1" min="9730" max="9730" style="56" width="3.5703125"/>
    <col customWidth="1" min="9731" max="9731" style="56" width="1.7109375"/>
    <col customWidth="1" min="9732" max="9732" style="56" width="12.28515625"/>
    <col customWidth="1" min="9733" max="9733" style="56" width="33.5703125"/>
    <col customWidth="1" min="9734" max="9734" style="56" width="18.28515625"/>
    <col customWidth="1" min="9735" max="9735" style="56" width="17.7109375"/>
    <col min="9736" max="9984" style="56" width="9.140625"/>
    <col customWidth="1" min="9985" max="9985" style="56" width="9"/>
    <col customWidth="1" min="9986" max="9986" style="56" width="3.5703125"/>
    <col customWidth="1" min="9987" max="9987" style="56" width="1.7109375"/>
    <col customWidth="1" min="9988" max="9988" style="56" width="12.28515625"/>
    <col customWidth="1" min="9989" max="9989" style="56" width="33.5703125"/>
    <col customWidth="1" min="9990" max="9990" style="56" width="18.28515625"/>
    <col customWidth="1" min="9991" max="9991" style="56" width="17.7109375"/>
    <col min="9992" max="10240" style="56" width="9.140625"/>
    <col customWidth="1" min="10241" max="10241" style="56" width="9"/>
    <col customWidth="1" min="10242" max="10242" style="56" width="3.5703125"/>
    <col customWidth="1" min="10243" max="10243" style="56" width="1.7109375"/>
    <col customWidth="1" min="10244" max="10244" style="56" width="12.28515625"/>
    <col customWidth="1" min="10245" max="10245" style="56" width="33.5703125"/>
    <col customWidth="1" min="10246" max="10246" style="56" width="18.28515625"/>
    <col customWidth="1" min="10247" max="10247" style="56" width="17.7109375"/>
    <col min="10248" max="10496" style="56" width="9.140625"/>
    <col customWidth="1" min="10497" max="10497" style="56" width="9"/>
    <col customWidth="1" min="10498" max="10498" style="56" width="3.5703125"/>
    <col customWidth="1" min="10499" max="10499" style="56" width="1.7109375"/>
    <col customWidth="1" min="10500" max="10500" style="56" width="12.28515625"/>
    <col customWidth="1" min="10501" max="10501" style="56" width="33.5703125"/>
    <col customWidth="1" min="10502" max="10502" style="56" width="18.28515625"/>
    <col customWidth="1" min="10503" max="10503" style="56" width="17.7109375"/>
    <col min="10504" max="10752" style="56" width="9.140625"/>
    <col customWidth="1" min="10753" max="10753" style="56" width="9"/>
    <col customWidth="1" min="10754" max="10754" style="56" width="3.5703125"/>
    <col customWidth="1" min="10755" max="10755" style="56" width="1.7109375"/>
    <col customWidth="1" min="10756" max="10756" style="56" width="12.28515625"/>
    <col customWidth="1" min="10757" max="10757" style="56" width="33.5703125"/>
    <col customWidth="1" min="10758" max="10758" style="56" width="18.28515625"/>
    <col customWidth="1" min="10759" max="10759" style="56" width="17.7109375"/>
    <col min="10760" max="11008" style="56" width="9.140625"/>
    <col customWidth="1" min="11009" max="11009" style="56" width="9"/>
    <col customWidth="1" min="11010" max="11010" style="56" width="3.5703125"/>
    <col customWidth="1" min="11011" max="11011" style="56" width="1.7109375"/>
    <col customWidth="1" min="11012" max="11012" style="56" width="12.28515625"/>
    <col customWidth="1" min="11013" max="11013" style="56" width="33.5703125"/>
    <col customWidth="1" min="11014" max="11014" style="56" width="18.28515625"/>
    <col customWidth="1" min="11015" max="11015" style="56" width="17.7109375"/>
    <col min="11016" max="11264" style="56" width="9.140625"/>
    <col customWidth="1" min="11265" max="11265" style="56" width="9"/>
    <col customWidth="1" min="11266" max="11266" style="56" width="3.5703125"/>
    <col customWidth="1" min="11267" max="11267" style="56" width="1.7109375"/>
    <col customWidth="1" min="11268" max="11268" style="56" width="12.28515625"/>
    <col customWidth="1" min="11269" max="11269" style="56" width="33.5703125"/>
    <col customWidth="1" min="11270" max="11270" style="56" width="18.28515625"/>
    <col customWidth="1" min="11271" max="11271" style="56" width="17.7109375"/>
    <col min="11272" max="11520" style="56" width="9.140625"/>
    <col customWidth="1" min="11521" max="11521" style="56" width="9"/>
    <col customWidth="1" min="11522" max="11522" style="56" width="3.5703125"/>
    <col customWidth="1" min="11523" max="11523" style="56" width="1.7109375"/>
    <col customWidth="1" min="11524" max="11524" style="56" width="12.28515625"/>
    <col customWidth="1" min="11525" max="11525" style="56" width="33.5703125"/>
    <col customWidth="1" min="11526" max="11526" style="56" width="18.28515625"/>
    <col customWidth="1" min="11527" max="11527" style="56" width="17.7109375"/>
    <col min="11528" max="11776" style="56" width="9.140625"/>
    <col customWidth="1" min="11777" max="11777" style="56" width="9"/>
    <col customWidth="1" min="11778" max="11778" style="56" width="3.5703125"/>
    <col customWidth="1" min="11779" max="11779" style="56" width="1.7109375"/>
    <col customWidth="1" min="11780" max="11780" style="56" width="12.28515625"/>
    <col customWidth="1" min="11781" max="11781" style="56" width="33.5703125"/>
    <col customWidth="1" min="11782" max="11782" style="56" width="18.28515625"/>
    <col customWidth="1" min="11783" max="11783" style="56" width="17.7109375"/>
    <col min="11784" max="12032" style="56" width="9.140625"/>
    <col customWidth="1" min="12033" max="12033" style="56" width="9"/>
    <col customWidth="1" min="12034" max="12034" style="56" width="3.5703125"/>
    <col customWidth="1" min="12035" max="12035" style="56" width="1.7109375"/>
    <col customWidth="1" min="12036" max="12036" style="56" width="12.28515625"/>
    <col customWidth="1" min="12037" max="12037" style="56" width="33.5703125"/>
    <col customWidth="1" min="12038" max="12038" style="56" width="18.28515625"/>
    <col customWidth="1" min="12039" max="12039" style="56" width="17.7109375"/>
    <col min="12040" max="12288" style="56" width="9.140625"/>
    <col customWidth="1" min="12289" max="12289" style="56" width="9"/>
    <col customWidth="1" min="12290" max="12290" style="56" width="3.5703125"/>
    <col customWidth="1" min="12291" max="12291" style="56" width="1.7109375"/>
    <col customWidth="1" min="12292" max="12292" style="56" width="12.28515625"/>
    <col customWidth="1" min="12293" max="12293" style="56" width="33.5703125"/>
    <col customWidth="1" min="12294" max="12294" style="56" width="18.28515625"/>
    <col customWidth="1" min="12295" max="12295" style="56" width="17.7109375"/>
    <col min="12296" max="12544" style="56" width="9.140625"/>
    <col customWidth="1" min="12545" max="12545" style="56" width="9"/>
    <col customWidth="1" min="12546" max="12546" style="56" width="3.5703125"/>
    <col customWidth="1" min="12547" max="12547" style="56" width="1.7109375"/>
    <col customWidth="1" min="12548" max="12548" style="56" width="12.28515625"/>
    <col customWidth="1" min="12549" max="12549" style="56" width="33.5703125"/>
    <col customWidth="1" min="12550" max="12550" style="56" width="18.28515625"/>
    <col customWidth="1" min="12551" max="12551" style="56" width="17.7109375"/>
    <col min="12552" max="12800" style="56" width="9.140625"/>
    <col customWidth="1" min="12801" max="12801" style="56" width="9"/>
    <col customWidth="1" min="12802" max="12802" style="56" width="3.5703125"/>
    <col customWidth="1" min="12803" max="12803" style="56" width="1.7109375"/>
    <col customWidth="1" min="12804" max="12804" style="56" width="12.28515625"/>
    <col customWidth="1" min="12805" max="12805" style="56" width="33.5703125"/>
    <col customWidth="1" min="12806" max="12806" style="56" width="18.28515625"/>
    <col customWidth="1" min="12807" max="12807" style="56" width="17.7109375"/>
    <col min="12808" max="13056" style="56" width="9.140625"/>
    <col customWidth="1" min="13057" max="13057" style="56" width="9"/>
    <col customWidth="1" min="13058" max="13058" style="56" width="3.5703125"/>
    <col customWidth="1" min="13059" max="13059" style="56" width="1.7109375"/>
    <col customWidth="1" min="13060" max="13060" style="56" width="12.28515625"/>
    <col customWidth="1" min="13061" max="13061" style="56" width="33.5703125"/>
    <col customWidth="1" min="13062" max="13062" style="56" width="18.28515625"/>
    <col customWidth="1" min="13063" max="13063" style="56" width="17.7109375"/>
    <col min="13064" max="13312" style="56" width="9.140625"/>
    <col customWidth="1" min="13313" max="13313" style="56" width="9"/>
    <col customWidth="1" min="13314" max="13314" style="56" width="3.5703125"/>
    <col customWidth="1" min="13315" max="13315" style="56" width="1.7109375"/>
    <col customWidth="1" min="13316" max="13316" style="56" width="12.28515625"/>
    <col customWidth="1" min="13317" max="13317" style="56" width="33.5703125"/>
    <col customWidth="1" min="13318" max="13318" style="56" width="18.28515625"/>
    <col customWidth="1" min="13319" max="13319" style="56" width="17.7109375"/>
    <col min="13320" max="13568" style="56" width="9.140625"/>
    <col customWidth="1" min="13569" max="13569" style="56" width="9"/>
    <col customWidth="1" min="13570" max="13570" style="56" width="3.5703125"/>
    <col customWidth="1" min="13571" max="13571" style="56" width="1.7109375"/>
    <col customWidth="1" min="13572" max="13572" style="56" width="12.28515625"/>
    <col customWidth="1" min="13573" max="13573" style="56" width="33.5703125"/>
    <col customWidth="1" min="13574" max="13574" style="56" width="18.28515625"/>
    <col customWidth="1" min="13575" max="13575" style="56" width="17.7109375"/>
    <col min="13576" max="13824" style="56" width="9.140625"/>
    <col customWidth="1" min="13825" max="13825" style="56" width="9"/>
    <col customWidth="1" min="13826" max="13826" style="56" width="3.5703125"/>
    <col customWidth="1" min="13827" max="13827" style="56" width="1.7109375"/>
    <col customWidth="1" min="13828" max="13828" style="56" width="12.28515625"/>
    <col customWidth="1" min="13829" max="13829" style="56" width="33.5703125"/>
    <col customWidth="1" min="13830" max="13830" style="56" width="18.28515625"/>
    <col customWidth="1" min="13831" max="13831" style="56" width="17.7109375"/>
    <col min="13832" max="14080" style="56" width="9.140625"/>
    <col customWidth="1" min="14081" max="14081" style="56" width="9"/>
    <col customWidth="1" min="14082" max="14082" style="56" width="3.5703125"/>
    <col customWidth="1" min="14083" max="14083" style="56" width="1.7109375"/>
    <col customWidth="1" min="14084" max="14084" style="56" width="12.28515625"/>
    <col customWidth="1" min="14085" max="14085" style="56" width="33.5703125"/>
    <col customWidth="1" min="14086" max="14086" style="56" width="18.28515625"/>
    <col customWidth="1" min="14087" max="14087" style="56" width="17.7109375"/>
    <col min="14088" max="14336" style="56" width="9.140625"/>
    <col customWidth="1" min="14337" max="14337" style="56" width="9"/>
    <col customWidth="1" min="14338" max="14338" style="56" width="3.5703125"/>
    <col customWidth="1" min="14339" max="14339" style="56" width="1.7109375"/>
    <col customWidth="1" min="14340" max="14340" style="56" width="12.28515625"/>
    <col customWidth="1" min="14341" max="14341" style="56" width="33.5703125"/>
    <col customWidth="1" min="14342" max="14342" style="56" width="18.28515625"/>
    <col customWidth="1" min="14343" max="14343" style="56" width="17.7109375"/>
    <col min="14344" max="14592" style="56" width="9.140625"/>
    <col customWidth="1" min="14593" max="14593" style="56" width="9"/>
    <col customWidth="1" min="14594" max="14594" style="56" width="3.5703125"/>
    <col customWidth="1" min="14595" max="14595" style="56" width="1.7109375"/>
    <col customWidth="1" min="14596" max="14596" style="56" width="12.28515625"/>
    <col customWidth="1" min="14597" max="14597" style="56" width="33.5703125"/>
    <col customWidth="1" min="14598" max="14598" style="56" width="18.28515625"/>
    <col customWidth="1" min="14599" max="14599" style="56" width="17.7109375"/>
    <col min="14600" max="14848" style="56" width="9.140625"/>
    <col customWidth="1" min="14849" max="14849" style="56" width="9"/>
    <col customWidth="1" min="14850" max="14850" style="56" width="3.5703125"/>
    <col customWidth="1" min="14851" max="14851" style="56" width="1.7109375"/>
    <col customWidth="1" min="14852" max="14852" style="56" width="12.28515625"/>
    <col customWidth="1" min="14853" max="14853" style="56" width="33.5703125"/>
    <col customWidth="1" min="14854" max="14854" style="56" width="18.28515625"/>
    <col customWidth="1" min="14855" max="14855" style="56" width="17.7109375"/>
    <col min="14856" max="15104" style="56" width="9.140625"/>
    <col customWidth="1" min="15105" max="15105" style="56" width="9"/>
    <col customWidth="1" min="15106" max="15106" style="56" width="3.5703125"/>
    <col customWidth="1" min="15107" max="15107" style="56" width="1.7109375"/>
    <col customWidth="1" min="15108" max="15108" style="56" width="12.28515625"/>
    <col customWidth="1" min="15109" max="15109" style="56" width="33.5703125"/>
    <col customWidth="1" min="15110" max="15110" style="56" width="18.28515625"/>
    <col customWidth="1" min="15111" max="15111" style="56" width="17.7109375"/>
    <col min="15112" max="15360" style="56" width="9.140625"/>
    <col customWidth="1" min="15361" max="15361" style="56" width="9"/>
    <col customWidth="1" min="15362" max="15362" style="56" width="3.5703125"/>
    <col customWidth="1" min="15363" max="15363" style="56" width="1.7109375"/>
    <col customWidth="1" min="15364" max="15364" style="56" width="12.28515625"/>
    <col customWidth="1" min="15365" max="15365" style="56" width="33.5703125"/>
    <col customWidth="1" min="15366" max="15366" style="56" width="18.28515625"/>
    <col customWidth="1" min="15367" max="15367" style="56" width="17.7109375"/>
    <col min="15368" max="15616" style="56" width="9.140625"/>
    <col customWidth="1" min="15617" max="15617" style="56" width="9"/>
    <col customWidth="1" min="15618" max="15618" style="56" width="3.5703125"/>
    <col customWidth="1" min="15619" max="15619" style="56" width="1.7109375"/>
    <col customWidth="1" min="15620" max="15620" style="56" width="12.28515625"/>
    <col customWidth="1" min="15621" max="15621" style="56" width="33.5703125"/>
    <col customWidth="1" min="15622" max="15622" style="56" width="18.28515625"/>
    <col customWidth="1" min="15623" max="15623" style="56" width="17.7109375"/>
    <col min="15624" max="15872" style="56" width="9.140625"/>
    <col customWidth="1" min="15873" max="15873" style="56" width="9"/>
    <col customWidth="1" min="15874" max="15874" style="56" width="3.5703125"/>
    <col customWidth="1" min="15875" max="15875" style="56" width="1.7109375"/>
    <col customWidth="1" min="15876" max="15876" style="56" width="12.28515625"/>
    <col customWidth="1" min="15877" max="15877" style="56" width="33.5703125"/>
    <col customWidth="1" min="15878" max="15878" style="56" width="18.28515625"/>
    <col customWidth="1" min="15879" max="15879" style="56" width="17.7109375"/>
    <col min="15880" max="16128" style="56" width="9.140625"/>
    <col customWidth="1" min="16129" max="16129" style="56" width="9"/>
    <col customWidth="1" min="16130" max="16130" style="56" width="3.5703125"/>
    <col customWidth="1" min="16131" max="16131" style="56" width="1.7109375"/>
    <col customWidth="1" min="16132" max="16132" style="56" width="12.28515625"/>
    <col customWidth="1" min="16133" max="16133" style="56" width="33.5703125"/>
    <col customWidth="1" min="16134" max="16134" style="56" width="18.28515625"/>
    <col customWidth="1" min="16135" max="16135" style="56" width="17.7109375"/>
    <col min="16136" max="16384" style="56" width="9.140625"/>
  </cols>
  <sheetData>
    <row r="1" ht="9.9499999999999993" customHeight="1"/>
    <row r="2" ht="24" customHeight="1">
      <c r="A2" s="57" t="s">
        <v>429</v>
      </c>
      <c r="B2" s="57"/>
      <c r="C2" s="57"/>
      <c r="D2" s="57"/>
      <c r="E2" s="57"/>
    </row>
    <row r="3" ht="9.9499999999999993" customHeight="1"/>
    <row r="4" ht="12.75" customHeight="1" outlineLevel="1">
      <c r="A4" s="58" t="s">
        <v>430</v>
      </c>
      <c r="B4" s="58"/>
      <c r="C4" s="58" t="s">
        <v>1188</v>
      </c>
      <c r="D4" s="58"/>
    </row>
    <row r="5" ht="9.9499999999999993" customHeight="1"/>
    <row r="6" ht="12.75" customHeight="1">
      <c r="A6" s="2009" t="s">
        <v>431</v>
      </c>
      <c r="B6" s="2009"/>
      <c r="C6" s="2009"/>
      <c r="D6" s="2009" t="s">
        <v>432</v>
      </c>
      <c r="E6" s="2009"/>
      <c r="F6" s="2009"/>
      <c r="G6" s="2010" t="s">
        <v>433</v>
      </c>
    </row>
    <row r="7" ht="36.75" customHeight="1">
      <c r="A7" s="2009" t="s">
        <v>434</v>
      </c>
      <c r="B7" s="2009"/>
      <c r="C7" s="2009"/>
      <c r="D7" s="2009" t="s">
        <v>435</v>
      </c>
      <c r="E7" s="2009"/>
      <c r="F7" s="2009"/>
      <c r="G7" s="2011"/>
      <c r="I7" s="56" t="s">
        <v>437</v>
      </c>
      <c r="J7" s="305">
        <f>G167-G175-G246-G273-G298-G378-G393+J11+H2311+H2399+G2931</f>
        <v>1791203.97037</v>
      </c>
    </row>
    <row r="8" ht="11.25" customHeight="1">
      <c r="A8" s="60"/>
      <c r="B8" s="61"/>
      <c r="C8" s="62"/>
      <c r="D8" s="2012" t="s">
        <v>438</v>
      </c>
      <c r="E8" s="2012"/>
      <c r="F8" s="2012"/>
      <c r="G8" s="63"/>
      <c r="J8" s="256" t="e">
        <f>#REF!</f>
        <v>#REF!</v>
      </c>
    </row>
    <row r="9" ht="11.25" customHeight="1" outlineLevel="1">
      <c r="A9" s="2012" t="s">
        <v>111</v>
      </c>
      <c r="B9" s="2012"/>
      <c r="C9" s="2012"/>
      <c r="D9" s="2018" t="s">
        <v>253</v>
      </c>
      <c r="E9" s="2018"/>
      <c r="F9" s="2018"/>
      <c r="G9" s="64">
        <v>6348199.2074499996</v>
      </c>
      <c r="J9" s="257" t="e">
        <f>J8-J7</f>
        <v>#REF!</v>
      </c>
    </row>
    <row r="10" ht="11.25" customHeight="1" outlineLevel="2">
      <c r="A10" s="2012" t="s">
        <v>203</v>
      </c>
      <c r="B10" s="2012"/>
      <c r="C10" s="2012"/>
      <c r="D10" s="2015" t="s">
        <v>440</v>
      </c>
      <c r="E10" s="2015"/>
      <c r="F10" s="2015"/>
      <c r="G10" s="65">
        <v>6148505.7822799999</v>
      </c>
    </row>
    <row r="11" ht="11.25" customHeight="1" outlineLevel="3">
      <c r="A11" s="66"/>
      <c r="B11" s="67"/>
      <c r="C11" s="68"/>
      <c r="D11" s="2014" t="s">
        <v>441</v>
      </c>
      <c r="E11" s="2014"/>
      <c r="F11" s="2014"/>
      <c r="G11" s="69">
        <v>6148505.7822799999</v>
      </c>
      <c r="J11" s="59"/>
    </row>
    <row r="12" ht="11.25" hidden="1" customHeight="1" outlineLevel="4">
      <c r="A12" s="70"/>
      <c r="B12" s="71"/>
      <c r="C12" s="72"/>
      <c r="D12" s="2017" t="s">
        <v>257</v>
      </c>
      <c r="E12" s="2017"/>
      <c r="F12" s="2017"/>
      <c r="G12" s="73">
        <v>6148505.7822799999</v>
      </c>
    </row>
    <row r="13" ht="11.25" hidden="1" customHeight="1" outlineLevel="5">
      <c r="A13" s="74"/>
      <c r="B13" s="75"/>
      <c r="C13" s="76"/>
      <c r="D13" s="2017" t="s">
        <v>442</v>
      </c>
      <c r="E13" s="2017"/>
      <c r="F13" s="2017"/>
      <c r="G13" s="73">
        <v>6148505.7822799999</v>
      </c>
    </row>
    <row r="14" ht="11.25" hidden="1" customHeight="1" outlineLevel="6">
      <c r="A14" s="77"/>
      <c r="B14" s="78"/>
      <c r="C14" s="79"/>
      <c r="D14" s="2017" t="s">
        <v>443</v>
      </c>
      <c r="E14" s="2017"/>
      <c r="F14" s="2017"/>
      <c r="G14" s="73">
        <v>6148505.7822799999</v>
      </c>
    </row>
    <row r="15" ht="11.25" hidden="1" customHeight="1" outlineLevel="7">
      <c r="A15" s="80"/>
      <c r="B15" s="81"/>
      <c r="C15" s="82"/>
      <c r="D15" s="2017" t="s">
        <v>444</v>
      </c>
      <c r="E15" s="2017"/>
      <c r="F15" s="2017"/>
      <c r="G15" s="73">
        <v>6148505.7822799999</v>
      </c>
    </row>
    <row r="16" ht="11.25" hidden="1" customHeight="1" outlineLevel="7">
      <c r="A16" s="83"/>
      <c r="B16" s="84"/>
      <c r="C16" s="85"/>
      <c r="D16" s="2017" t="s">
        <v>253</v>
      </c>
      <c r="E16" s="2017"/>
      <c r="F16" s="2017"/>
      <c r="G16" s="73">
        <v>6148505.7822799999</v>
      </c>
    </row>
    <row r="17" ht="11.25" hidden="1" customHeight="1" outlineLevel="7">
      <c r="A17" s="86"/>
      <c r="B17" s="87"/>
      <c r="C17" s="88"/>
      <c r="D17" s="2017" t="s">
        <v>445</v>
      </c>
      <c r="E17" s="2017"/>
      <c r="F17" s="2017"/>
      <c r="G17" s="73">
        <v>6148505.7822799999</v>
      </c>
    </row>
    <row r="18" ht="11.25" hidden="1" customHeight="1" outlineLevel="7">
      <c r="A18" s="89"/>
      <c r="B18" s="90"/>
      <c r="C18" s="91"/>
      <c r="D18" s="2013" t="s">
        <v>446</v>
      </c>
      <c r="E18" s="2013"/>
      <c r="F18" s="2013"/>
      <c r="G18" s="92">
        <v>772563.28558999998</v>
      </c>
    </row>
    <row r="19" ht="11.25" hidden="1" customHeight="1" outlineLevel="7">
      <c r="A19" s="89"/>
      <c r="B19" s="90"/>
      <c r="C19" s="91"/>
      <c r="D19" s="2013" t="s">
        <v>447</v>
      </c>
      <c r="E19" s="2013"/>
      <c r="F19" s="2013"/>
      <c r="G19" s="93"/>
    </row>
    <row r="20" ht="11.25" hidden="1" customHeight="1" outlineLevel="7">
      <c r="A20" s="89"/>
      <c r="B20" s="90"/>
      <c r="C20" s="91"/>
      <c r="D20" s="2013" t="s">
        <v>448</v>
      </c>
      <c r="E20" s="2013"/>
      <c r="F20" s="2013"/>
      <c r="G20" s="92">
        <v>93995.133589999998</v>
      </c>
    </row>
    <row r="21" ht="11.25" hidden="1" customHeight="1" outlineLevel="7">
      <c r="A21" s="89"/>
      <c r="B21" s="90"/>
      <c r="C21" s="91"/>
      <c r="D21" s="2013" t="s">
        <v>449</v>
      </c>
      <c r="E21" s="2013"/>
      <c r="F21" s="2013"/>
      <c r="G21" s="92">
        <v>1789001.6675100001</v>
      </c>
    </row>
    <row r="22" ht="11.25" hidden="1" customHeight="1" outlineLevel="7">
      <c r="A22" s="89"/>
      <c r="B22" s="90"/>
      <c r="C22" s="91"/>
      <c r="D22" s="2013" t="s">
        <v>450</v>
      </c>
      <c r="E22" s="2013"/>
      <c r="F22" s="2013"/>
      <c r="G22" s="92">
        <v>3492945.6955900001</v>
      </c>
    </row>
    <row r="23" ht="11.25" customHeight="1" outlineLevel="3" collapsed="1">
      <c r="A23" s="66"/>
      <c r="B23" s="67"/>
      <c r="C23" s="68"/>
      <c r="D23" s="2014" t="s">
        <v>451</v>
      </c>
      <c r="E23" s="2014"/>
      <c r="F23" s="2014"/>
      <c r="G23" s="94"/>
      <c r="J23" s="59"/>
    </row>
    <row r="24" ht="11.25" customHeight="1" outlineLevel="4">
      <c r="A24" s="95"/>
      <c r="B24" s="96"/>
      <c r="C24" s="97"/>
      <c r="D24" s="98"/>
      <c r="E24" s="99"/>
      <c r="F24" s="100"/>
      <c r="G24" s="93"/>
    </row>
    <row r="25" ht="11.25" customHeight="1" outlineLevel="3">
      <c r="A25" s="66"/>
      <c r="B25" s="67"/>
      <c r="C25" s="68"/>
      <c r="D25" s="2014" t="s">
        <v>452</v>
      </c>
      <c r="E25" s="2014"/>
      <c r="F25" s="2014"/>
      <c r="G25" s="94"/>
    </row>
    <row r="26" ht="11.25" customHeight="1" outlineLevel="4">
      <c r="A26" s="95"/>
      <c r="B26" s="96"/>
      <c r="C26" s="97"/>
      <c r="D26" s="98"/>
      <c r="E26" s="99"/>
      <c r="F26" s="100"/>
      <c r="G26" s="93"/>
    </row>
    <row r="27" ht="11.25" customHeight="1" outlineLevel="2">
      <c r="A27" s="2012" t="s">
        <v>204</v>
      </c>
      <c r="B27" s="2012"/>
      <c r="C27" s="2012"/>
      <c r="D27" s="2015" t="s">
        <v>453</v>
      </c>
      <c r="E27" s="2015"/>
      <c r="F27" s="2015"/>
      <c r="G27" s="65">
        <v>99487.797000000006</v>
      </c>
    </row>
    <row r="28" ht="11.25" hidden="1" customHeight="1" outlineLevel="3">
      <c r="A28" s="66"/>
      <c r="B28" s="67"/>
      <c r="C28" s="68"/>
      <c r="D28" s="2014" t="s">
        <v>441</v>
      </c>
      <c r="E28" s="2014"/>
      <c r="F28" s="2014"/>
      <c r="G28" s="69">
        <v>99487.797000000006</v>
      </c>
    </row>
    <row r="29" ht="11.25" hidden="1" customHeight="1" outlineLevel="4">
      <c r="A29" s="70"/>
      <c r="B29" s="71"/>
      <c r="C29" s="72"/>
      <c r="D29" s="2017" t="s">
        <v>257</v>
      </c>
      <c r="E29" s="2017"/>
      <c r="F29" s="2017"/>
      <c r="G29" s="73">
        <v>99487.797000000006</v>
      </c>
    </row>
    <row r="30" ht="11.25" hidden="1" customHeight="1" outlineLevel="5">
      <c r="A30" s="74"/>
      <c r="B30" s="75"/>
      <c r="C30" s="76"/>
      <c r="D30" s="2017" t="s">
        <v>442</v>
      </c>
      <c r="E30" s="2017"/>
      <c r="F30" s="2017"/>
      <c r="G30" s="73">
        <v>99487.797000000006</v>
      </c>
    </row>
    <row r="31" ht="11.25" hidden="1" customHeight="1" outlineLevel="6">
      <c r="A31" s="77"/>
      <c r="B31" s="78"/>
      <c r="C31" s="79"/>
      <c r="D31" s="2017" t="s">
        <v>443</v>
      </c>
      <c r="E31" s="2017"/>
      <c r="F31" s="2017"/>
      <c r="G31" s="73">
        <v>99487.797000000006</v>
      </c>
    </row>
    <row r="32" ht="11.25" hidden="1" customHeight="1" outlineLevel="7">
      <c r="A32" s="80"/>
      <c r="B32" s="81"/>
      <c r="C32" s="82"/>
      <c r="D32" s="2017" t="s">
        <v>444</v>
      </c>
      <c r="E32" s="2017"/>
      <c r="F32" s="2017"/>
      <c r="G32" s="73">
        <v>99487.797000000006</v>
      </c>
    </row>
    <row r="33" ht="11.25" hidden="1" customHeight="1" outlineLevel="7">
      <c r="A33" s="83"/>
      <c r="B33" s="84"/>
      <c r="C33" s="85"/>
      <c r="D33" s="2017" t="s">
        <v>253</v>
      </c>
      <c r="E33" s="2017"/>
      <c r="F33" s="2017"/>
      <c r="G33" s="73">
        <v>99487.797000000006</v>
      </c>
    </row>
    <row r="34" ht="11.25" hidden="1" customHeight="1" outlineLevel="7">
      <c r="A34" s="86"/>
      <c r="B34" s="87"/>
      <c r="C34" s="88"/>
      <c r="D34" s="2017" t="s">
        <v>454</v>
      </c>
      <c r="E34" s="2017"/>
      <c r="F34" s="2017"/>
      <c r="G34" s="73">
        <v>99487.797000000006</v>
      </c>
    </row>
    <row r="35" ht="11.25" hidden="1" customHeight="1" outlineLevel="7">
      <c r="A35" s="89"/>
      <c r="B35" s="90"/>
      <c r="C35" s="91"/>
      <c r="D35" s="2013" t="s">
        <v>455</v>
      </c>
      <c r="E35" s="2013"/>
      <c r="F35" s="2013"/>
      <c r="G35" s="92">
        <v>6769.79</v>
      </c>
    </row>
    <row r="36" ht="11.25" hidden="1" customHeight="1" outlineLevel="7">
      <c r="A36" s="89"/>
      <c r="B36" s="90"/>
      <c r="C36" s="91"/>
      <c r="D36" s="2013" t="s">
        <v>456</v>
      </c>
      <c r="E36" s="2013"/>
      <c r="F36" s="2013"/>
      <c r="G36" s="92">
        <v>15213.485000000001</v>
      </c>
    </row>
    <row r="37" ht="11.25" hidden="1" customHeight="1" outlineLevel="7">
      <c r="A37" s="89"/>
      <c r="B37" s="90"/>
      <c r="C37" s="91"/>
      <c r="D37" s="2013" t="s">
        <v>457</v>
      </c>
      <c r="E37" s="2013"/>
      <c r="F37" s="2013"/>
      <c r="G37" s="92">
        <v>35105.053999999996</v>
      </c>
    </row>
    <row r="38" ht="11.25" hidden="1" customHeight="1" outlineLevel="7">
      <c r="A38" s="89"/>
      <c r="B38" s="90"/>
      <c r="C38" s="91"/>
      <c r="D38" s="2013" t="s">
        <v>458</v>
      </c>
      <c r="E38" s="2013"/>
      <c r="F38" s="2013"/>
      <c r="G38" s="92">
        <v>42399.468000000001</v>
      </c>
    </row>
    <row r="39" ht="11.25" hidden="1" customHeight="1" outlineLevel="3">
      <c r="A39" s="66"/>
      <c r="B39" s="67"/>
      <c r="C39" s="68"/>
      <c r="D39" s="2014" t="s">
        <v>451</v>
      </c>
      <c r="E39" s="2014"/>
      <c r="F39" s="2014"/>
      <c r="G39" s="94"/>
    </row>
    <row r="40" ht="11.25" hidden="1" customHeight="1" outlineLevel="4">
      <c r="A40" s="95"/>
      <c r="B40" s="96"/>
      <c r="C40" s="97"/>
      <c r="D40" s="98"/>
      <c r="E40" s="99"/>
      <c r="F40" s="100"/>
      <c r="G40" s="93"/>
    </row>
    <row r="41" ht="11.25" hidden="1" customHeight="1" outlineLevel="3">
      <c r="A41" s="66"/>
      <c r="B41" s="67"/>
      <c r="C41" s="68"/>
      <c r="D41" s="2014" t="s">
        <v>452</v>
      </c>
      <c r="E41" s="2014"/>
      <c r="F41" s="2014"/>
      <c r="G41" s="94"/>
    </row>
    <row r="42" ht="11.25" hidden="1" customHeight="1" outlineLevel="4">
      <c r="A42" s="95"/>
      <c r="B42" s="96"/>
      <c r="C42" s="97"/>
      <c r="D42" s="98"/>
      <c r="E42" s="99"/>
      <c r="F42" s="100"/>
      <c r="G42" s="93"/>
    </row>
    <row r="43" ht="11.25" customHeight="1" outlineLevel="2" collapsed="1">
      <c r="A43" s="2012" t="s">
        <v>205</v>
      </c>
      <c r="B43" s="2012"/>
      <c r="C43" s="2012"/>
      <c r="D43" s="2015" t="s">
        <v>459</v>
      </c>
      <c r="E43" s="2015"/>
      <c r="F43" s="2015"/>
      <c r="G43" s="65">
        <v>100205.62817</v>
      </c>
    </row>
    <row r="44" ht="11.25" hidden="1" customHeight="1" outlineLevel="3">
      <c r="A44" s="2012" t="s">
        <v>460</v>
      </c>
      <c r="B44" s="2012"/>
      <c r="C44" s="2012"/>
      <c r="D44" s="2016" t="s">
        <v>461</v>
      </c>
      <c r="E44" s="2016"/>
      <c r="F44" s="2016"/>
      <c r="G44" s="65">
        <v>100205.62817</v>
      </c>
    </row>
    <row r="45" ht="11.25" hidden="1" customHeight="1" outlineLevel="4">
      <c r="A45" s="66"/>
      <c r="B45" s="67"/>
      <c r="C45" s="68"/>
      <c r="D45" s="2019" t="s">
        <v>441</v>
      </c>
      <c r="E45" s="2019"/>
      <c r="F45" s="2019"/>
      <c r="G45" s="69">
        <v>99822.764999999999</v>
      </c>
    </row>
    <row r="46" ht="11.25" hidden="1" customHeight="1" outlineLevel="5">
      <c r="A46" s="74"/>
      <c r="B46" s="75"/>
      <c r="C46" s="76"/>
      <c r="D46" s="2017" t="s">
        <v>257</v>
      </c>
      <c r="E46" s="2017"/>
      <c r="F46" s="2017"/>
      <c r="G46" s="73">
        <v>99822.764999999999</v>
      </c>
    </row>
    <row r="47" ht="11.25" hidden="1" customHeight="1" outlineLevel="6">
      <c r="A47" s="77"/>
      <c r="B47" s="78"/>
      <c r="C47" s="79"/>
      <c r="D47" s="2017" t="s">
        <v>442</v>
      </c>
      <c r="E47" s="2017"/>
      <c r="F47" s="2017"/>
      <c r="G47" s="73">
        <v>99822.764999999999</v>
      </c>
    </row>
    <row r="48" ht="11.25" hidden="1" customHeight="1" outlineLevel="7">
      <c r="A48" s="80"/>
      <c r="B48" s="81"/>
      <c r="C48" s="82"/>
      <c r="D48" s="2017" t="s">
        <v>443</v>
      </c>
      <c r="E48" s="2017"/>
      <c r="F48" s="2017"/>
      <c r="G48" s="73">
        <v>99822.764999999999</v>
      </c>
    </row>
    <row r="49" ht="11.25" hidden="1" customHeight="1" outlineLevel="7">
      <c r="A49" s="83"/>
      <c r="B49" s="84"/>
      <c r="C49" s="85"/>
      <c r="D49" s="2017" t="s">
        <v>444</v>
      </c>
      <c r="E49" s="2017"/>
      <c r="F49" s="2017"/>
      <c r="G49" s="73">
        <v>99822.764999999999</v>
      </c>
    </row>
    <row r="50" ht="11.25" hidden="1" customHeight="1" outlineLevel="7">
      <c r="A50" s="86"/>
      <c r="B50" s="87"/>
      <c r="C50" s="88"/>
      <c r="D50" s="2017" t="s">
        <v>253</v>
      </c>
      <c r="E50" s="2017"/>
      <c r="F50" s="2017"/>
      <c r="G50" s="73">
        <v>99822.764999999999</v>
      </c>
    </row>
    <row r="51" ht="11.25" hidden="1" customHeight="1" outlineLevel="7">
      <c r="A51" s="101"/>
      <c r="B51" s="102"/>
      <c r="C51" s="103"/>
      <c r="D51" s="2017" t="s">
        <v>462</v>
      </c>
      <c r="E51" s="2017"/>
      <c r="F51" s="2017"/>
      <c r="G51" s="73">
        <v>99822.764999999999</v>
      </c>
    </row>
    <row r="52" ht="11.25" hidden="1" customHeight="1" outlineLevel="7">
      <c r="A52" s="104"/>
      <c r="B52" s="105"/>
      <c r="C52" s="106"/>
      <c r="D52" s="2017" t="s">
        <v>463</v>
      </c>
      <c r="E52" s="2017"/>
      <c r="F52" s="2017"/>
      <c r="G52" s="73">
        <v>99822.764999999999</v>
      </c>
    </row>
    <row r="53" ht="11.25" hidden="1" customHeight="1" outlineLevel="7">
      <c r="A53" s="70"/>
      <c r="B53" s="71"/>
      <c r="C53" s="72"/>
      <c r="D53" s="2017" t="s">
        <v>464</v>
      </c>
      <c r="E53" s="2017"/>
      <c r="F53" s="2017"/>
      <c r="G53" s="73">
        <v>8037.8879999999999</v>
      </c>
    </row>
    <row r="54" ht="11.25" hidden="1" customHeight="1" outlineLevel="7">
      <c r="A54" s="107"/>
      <c r="B54" s="108"/>
      <c r="C54" s="109"/>
      <c r="D54" s="2013" t="s">
        <v>465</v>
      </c>
      <c r="E54" s="2013"/>
      <c r="F54" s="2013"/>
      <c r="G54" s="92">
        <v>2586.3150000000001</v>
      </c>
    </row>
    <row r="55" ht="11.25" hidden="1" customHeight="1" outlineLevel="7">
      <c r="A55" s="107"/>
      <c r="B55" s="108"/>
      <c r="C55" s="109"/>
      <c r="D55" s="2013" t="s">
        <v>466</v>
      </c>
      <c r="E55" s="2013"/>
      <c r="F55" s="2013"/>
      <c r="G55" s="92">
        <v>2586.7330000000002</v>
      </c>
    </row>
    <row r="56" ht="11.25" hidden="1" customHeight="1" outlineLevel="7">
      <c r="A56" s="107"/>
      <c r="B56" s="108"/>
      <c r="C56" s="109"/>
      <c r="D56" s="2013" t="s">
        <v>467</v>
      </c>
      <c r="E56" s="2013"/>
      <c r="F56" s="2013"/>
      <c r="G56" s="93"/>
    </row>
    <row r="57" ht="21.75" hidden="1" customHeight="1" outlineLevel="7">
      <c r="A57" s="107"/>
      <c r="B57" s="108"/>
      <c r="C57" s="109"/>
      <c r="D57" s="2013" t="s">
        <v>468</v>
      </c>
      <c r="E57" s="2013"/>
      <c r="F57" s="2013"/>
      <c r="G57" s="92">
        <v>2864.8359999999998</v>
      </c>
    </row>
    <row r="58" ht="11.25" hidden="1" customHeight="1" outlineLevel="7">
      <c r="A58" s="107"/>
      <c r="B58" s="108"/>
      <c r="C58" s="109"/>
      <c r="D58" s="2013" t="s">
        <v>469</v>
      </c>
      <c r="E58" s="2013"/>
      <c r="F58" s="2013"/>
      <c r="G58" s="93"/>
    </row>
    <row r="59" ht="11.25" hidden="1" customHeight="1" outlineLevel="7">
      <c r="A59" s="107"/>
      <c r="B59" s="108"/>
      <c r="C59" s="109"/>
      <c r="D59" s="2013" t="s">
        <v>470</v>
      </c>
      <c r="E59" s="2013"/>
      <c r="F59" s="2013"/>
      <c r="G59" s="93"/>
    </row>
    <row r="60" ht="11.25" hidden="1" customHeight="1" outlineLevel="7">
      <c r="A60" s="107"/>
      <c r="B60" s="108"/>
      <c r="C60" s="109"/>
      <c r="D60" s="2013" t="s">
        <v>471</v>
      </c>
      <c r="E60" s="2013"/>
      <c r="F60" s="2013"/>
      <c r="G60" s="93"/>
    </row>
    <row r="61" ht="11.25" hidden="1" customHeight="1" outlineLevel="7">
      <c r="A61" s="107"/>
      <c r="B61" s="108"/>
      <c r="C61" s="109"/>
      <c r="D61" s="2013" t="s">
        <v>472</v>
      </c>
      <c r="E61" s="2013"/>
      <c r="F61" s="2013"/>
      <c r="G61" s="93"/>
    </row>
    <row r="62" ht="11.25" hidden="1" customHeight="1" outlineLevel="7">
      <c r="A62" s="107"/>
      <c r="B62" s="108"/>
      <c r="C62" s="109"/>
      <c r="D62" s="2013" t="s">
        <v>473</v>
      </c>
      <c r="E62" s="2013"/>
      <c r="F62" s="2013"/>
      <c r="G62" s="93"/>
    </row>
    <row r="63" ht="11.25" hidden="1" customHeight="1" outlineLevel="7">
      <c r="A63" s="107"/>
      <c r="B63" s="108"/>
      <c r="C63" s="109"/>
      <c r="D63" s="2013" t="s">
        <v>474</v>
      </c>
      <c r="E63" s="2013"/>
      <c r="F63" s="2013"/>
      <c r="G63" s="93"/>
    </row>
    <row r="64" ht="11.25" hidden="1" customHeight="1" outlineLevel="7">
      <c r="A64" s="107"/>
      <c r="B64" s="108"/>
      <c r="C64" s="109"/>
      <c r="D64" s="2013" t="s">
        <v>475</v>
      </c>
      <c r="E64" s="2013"/>
      <c r="F64" s="2013"/>
      <c r="G64" s="110">
        <v>0.0040000000000000001</v>
      </c>
    </row>
    <row r="65" ht="11.25" hidden="1" customHeight="1" outlineLevel="7">
      <c r="A65" s="95"/>
      <c r="B65" s="96"/>
      <c r="C65" s="97"/>
      <c r="D65" s="2013" t="s">
        <v>476</v>
      </c>
      <c r="E65" s="2013"/>
      <c r="F65" s="2013"/>
      <c r="G65" s="92">
        <v>2930.8800000000001</v>
      </c>
    </row>
    <row r="66" ht="11.25" hidden="1" customHeight="1" outlineLevel="7">
      <c r="A66" s="95"/>
      <c r="B66" s="96"/>
      <c r="C66" s="97"/>
      <c r="D66" s="2013" t="s">
        <v>477</v>
      </c>
      <c r="E66" s="2013"/>
      <c r="F66" s="2013"/>
      <c r="G66" s="93"/>
    </row>
    <row r="67" ht="11.25" hidden="1" customHeight="1" outlineLevel="7">
      <c r="A67" s="95"/>
      <c r="B67" s="96"/>
      <c r="C67" s="97"/>
      <c r="D67" s="2013" t="s">
        <v>478</v>
      </c>
      <c r="E67" s="2013"/>
      <c r="F67" s="2013"/>
      <c r="G67" s="93"/>
    </row>
    <row r="68" ht="11.25" hidden="1" customHeight="1" outlineLevel="7">
      <c r="A68" s="95"/>
      <c r="B68" s="96"/>
      <c r="C68" s="97"/>
      <c r="D68" s="2013" t="s">
        <v>479</v>
      </c>
      <c r="E68" s="2013"/>
      <c r="F68" s="2013"/>
      <c r="G68" s="93"/>
    </row>
    <row r="69" ht="11.25" hidden="1" customHeight="1" outlineLevel="7">
      <c r="A69" s="95"/>
      <c r="B69" s="96"/>
      <c r="C69" s="97"/>
      <c r="D69" s="2013" t="s">
        <v>480</v>
      </c>
      <c r="E69" s="2013"/>
      <c r="F69" s="2013"/>
      <c r="G69" s="93"/>
    </row>
    <row r="70" ht="11.25" hidden="1" customHeight="1" outlineLevel="7">
      <c r="A70" s="95"/>
      <c r="B70" s="96"/>
      <c r="C70" s="97"/>
      <c r="D70" s="2013" t="s">
        <v>481</v>
      </c>
      <c r="E70" s="2013"/>
      <c r="F70" s="2013"/>
      <c r="G70" s="93"/>
    </row>
    <row r="71" ht="32.25" hidden="1" customHeight="1" outlineLevel="7">
      <c r="A71" s="95"/>
      <c r="B71" s="96"/>
      <c r="C71" s="97"/>
      <c r="D71" s="2013" t="s">
        <v>482</v>
      </c>
      <c r="E71" s="2013"/>
      <c r="F71" s="2013"/>
      <c r="G71" s="92">
        <v>2381.7429999999999</v>
      </c>
    </row>
    <row r="72" ht="11.25" hidden="1" customHeight="1" outlineLevel="7">
      <c r="A72" s="70"/>
      <c r="B72" s="71"/>
      <c r="C72" s="72"/>
      <c r="D72" s="2017" t="s">
        <v>483</v>
      </c>
      <c r="E72" s="2017"/>
      <c r="F72" s="2017"/>
      <c r="G72" s="73">
        <v>4675.0299999999997</v>
      </c>
    </row>
    <row r="73" ht="11.25" hidden="1" customHeight="1" outlineLevel="7">
      <c r="A73" s="107"/>
      <c r="B73" s="108"/>
      <c r="C73" s="109"/>
      <c r="D73" s="2013" t="s">
        <v>484</v>
      </c>
      <c r="E73" s="2013"/>
      <c r="F73" s="2013"/>
      <c r="G73" s="92">
        <v>4520.2299999999996</v>
      </c>
    </row>
    <row r="74" ht="21.75" hidden="1" customHeight="1" outlineLevel="7">
      <c r="A74" s="107"/>
      <c r="B74" s="108"/>
      <c r="C74" s="109"/>
      <c r="D74" s="2013" t="s">
        <v>485</v>
      </c>
      <c r="E74" s="2013"/>
      <c r="F74" s="2013"/>
      <c r="G74" s="110">
        <v>154.80000000000001</v>
      </c>
    </row>
    <row r="75" ht="11.25" hidden="1" customHeight="1" outlineLevel="7">
      <c r="A75" s="95"/>
      <c r="B75" s="96"/>
      <c r="C75" s="97"/>
      <c r="D75" s="2013" t="s">
        <v>486</v>
      </c>
      <c r="E75" s="2013"/>
      <c r="F75" s="2013"/>
      <c r="G75" s="93"/>
    </row>
    <row r="76" ht="11.25" hidden="1" customHeight="1" outlineLevel="7">
      <c r="A76" s="70"/>
      <c r="B76" s="71"/>
      <c r="C76" s="72"/>
      <c r="D76" s="2017" t="s">
        <v>487</v>
      </c>
      <c r="E76" s="2017"/>
      <c r="F76" s="2017"/>
      <c r="G76" s="73">
        <v>31694.810000000001</v>
      </c>
    </row>
    <row r="77" ht="11.25" hidden="1" customHeight="1" outlineLevel="7">
      <c r="A77" s="107"/>
      <c r="B77" s="108"/>
      <c r="C77" s="109"/>
      <c r="D77" s="2013" t="s">
        <v>488</v>
      </c>
      <c r="E77" s="2013"/>
      <c r="F77" s="2013"/>
      <c r="G77" s="93"/>
    </row>
    <row r="78" ht="11.25" hidden="1" customHeight="1" outlineLevel="7">
      <c r="A78" s="107"/>
      <c r="B78" s="108"/>
      <c r="C78" s="109"/>
      <c r="D78" s="2013" t="s">
        <v>489</v>
      </c>
      <c r="E78" s="2013"/>
      <c r="F78" s="2013"/>
      <c r="G78" s="93"/>
    </row>
    <row r="79" ht="11.25" hidden="1" customHeight="1" outlineLevel="7">
      <c r="A79" s="107"/>
      <c r="B79" s="108"/>
      <c r="C79" s="109"/>
      <c r="D79" s="2013" t="s">
        <v>490</v>
      </c>
      <c r="E79" s="2013"/>
      <c r="F79" s="2013"/>
      <c r="G79" s="93"/>
    </row>
    <row r="80" ht="11.25" hidden="1" customHeight="1" outlineLevel="7">
      <c r="A80" s="107"/>
      <c r="B80" s="108"/>
      <c r="C80" s="109"/>
      <c r="D80" s="2013" t="s">
        <v>491</v>
      </c>
      <c r="E80" s="2013"/>
      <c r="F80" s="2013"/>
      <c r="G80" s="93"/>
    </row>
    <row r="81" ht="11.25" hidden="1" customHeight="1" outlineLevel="7">
      <c r="A81" s="107"/>
      <c r="B81" s="108"/>
      <c r="C81" s="109"/>
      <c r="D81" s="2013" t="s">
        <v>492</v>
      </c>
      <c r="E81" s="2013"/>
      <c r="F81" s="2013"/>
      <c r="G81" s="93"/>
    </row>
    <row r="82" ht="11.25" hidden="1" customHeight="1" outlineLevel="7">
      <c r="A82" s="107"/>
      <c r="B82" s="108"/>
      <c r="C82" s="109"/>
      <c r="D82" s="2013" t="s">
        <v>493</v>
      </c>
      <c r="E82" s="2013"/>
      <c r="F82" s="2013"/>
      <c r="G82" s="92">
        <v>31694.810000000001</v>
      </c>
    </row>
    <row r="83" ht="11.25" hidden="1" customHeight="1" outlineLevel="7">
      <c r="A83" s="107"/>
      <c r="B83" s="108"/>
      <c r="C83" s="109"/>
      <c r="D83" s="2013" t="s">
        <v>494</v>
      </c>
      <c r="E83" s="2013"/>
      <c r="F83" s="2013"/>
      <c r="G83" s="93"/>
    </row>
    <row r="84" ht="11.25" hidden="1" customHeight="1" outlineLevel="7">
      <c r="A84" s="107"/>
      <c r="B84" s="108"/>
      <c r="C84" s="109"/>
      <c r="D84" s="2013" t="s">
        <v>495</v>
      </c>
      <c r="E84" s="2013"/>
      <c r="F84" s="2013"/>
      <c r="G84" s="93"/>
    </row>
    <row r="85" ht="11.25" hidden="1" customHeight="1" outlineLevel="7">
      <c r="A85" s="70"/>
      <c r="B85" s="71"/>
      <c r="C85" s="72"/>
      <c r="D85" s="2017" t="s">
        <v>496</v>
      </c>
      <c r="E85" s="2017"/>
      <c r="F85" s="2017"/>
      <c r="G85" s="73">
        <v>5301.7200000000003</v>
      </c>
    </row>
    <row r="86" ht="11.25" hidden="1" customHeight="1" outlineLevel="7">
      <c r="A86" s="107"/>
      <c r="B86" s="108"/>
      <c r="C86" s="109"/>
      <c r="D86" s="2013" t="s">
        <v>497</v>
      </c>
      <c r="E86" s="2013"/>
      <c r="F86" s="2013"/>
      <c r="G86" s="110">
        <v>466.19999999999999</v>
      </c>
    </row>
    <row r="87" ht="11.25" hidden="1" customHeight="1" outlineLevel="7">
      <c r="A87" s="107"/>
      <c r="B87" s="108"/>
      <c r="C87" s="109"/>
      <c r="D87" s="2013" t="s">
        <v>498</v>
      </c>
      <c r="E87" s="2013"/>
      <c r="F87" s="2013"/>
      <c r="G87" s="93"/>
    </row>
    <row r="88" ht="21.75" hidden="1" customHeight="1" outlineLevel="7">
      <c r="A88" s="107"/>
      <c r="B88" s="108"/>
      <c r="C88" s="109"/>
      <c r="D88" s="2013" t="s">
        <v>499</v>
      </c>
      <c r="E88" s="2013"/>
      <c r="F88" s="2013"/>
      <c r="G88" s="92">
        <v>4835.5200000000004</v>
      </c>
    </row>
    <row r="89" ht="11.25" hidden="1" customHeight="1" outlineLevel="7">
      <c r="A89" s="107"/>
      <c r="B89" s="108"/>
      <c r="C89" s="109"/>
      <c r="D89" s="2013" t="s">
        <v>500</v>
      </c>
      <c r="E89" s="2013"/>
      <c r="F89" s="2013"/>
      <c r="G89" s="93"/>
    </row>
    <row r="90" ht="11.25" hidden="1" customHeight="1" outlineLevel="7">
      <c r="A90" s="70"/>
      <c r="B90" s="71"/>
      <c r="C90" s="72"/>
      <c r="D90" s="2017" t="s">
        <v>501</v>
      </c>
      <c r="E90" s="2017"/>
      <c r="F90" s="2017"/>
      <c r="G90" s="73">
        <v>1038.9649999999999</v>
      </c>
    </row>
    <row r="91" ht="11.25" hidden="1" customHeight="1" outlineLevel="7">
      <c r="A91" s="107"/>
      <c r="B91" s="108"/>
      <c r="C91" s="109"/>
      <c r="D91" s="2013" t="s">
        <v>502</v>
      </c>
      <c r="E91" s="2013"/>
      <c r="F91" s="2013"/>
      <c r="G91" s="93"/>
    </row>
    <row r="92" ht="11.25" hidden="1" customHeight="1" outlineLevel="7">
      <c r="A92" s="107"/>
      <c r="B92" s="108"/>
      <c r="C92" s="109"/>
      <c r="D92" s="2013" t="s">
        <v>503</v>
      </c>
      <c r="E92" s="2013"/>
      <c r="F92" s="2013"/>
      <c r="G92" s="93"/>
    </row>
    <row r="93" ht="11.25" hidden="1" customHeight="1" outlineLevel="7">
      <c r="A93" s="107"/>
      <c r="B93" s="108"/>
      <c r="C93" s="109"/>
      <c r="D93" s="2013" t="s">
        <v>504</v>
      </c>
      <c r="E93" s="2013"/>
      <c r="F93" s="2013"/>
      <c r="G93" s="110">
        <v>937.00999999999999</v>
      </c>
    </row>
    <row r="94" ht="11.25" hidden="1" customHeight="1" outlineLevel="7">
      <c r="A94" s="107"/>
      <c r="B94" s="108"/>
      <c r="C94" s="109"/>
      <c r="D94" s="2013" t="s">
        <v>1184</v>
      </c>
      <c r="E94" s="2013"/>
      <c r="F94" s="2013"/>
      <c r="G94" s="110">
        <v>101.955</v>
      </c>
    </row>
    <row r="95" ht="11.25" hidden="1" customHeight="1" outlineLevel="7">
      <c r="A95" s="95"/>
      <c r="B95" s="96"/>
      <c r="C95" s="97"/>
      <c r="D95" s="2013" t="s">
        <v>505</v>
      </c>
      <c r="E95" s="2013"/>
      <c r="F95" s="2013"/>
      <c r="G95" s="93"/>
    </row>
    <row r="96" ht="21.75" hidden="1" customHeight="1" outlineLevel="7">
      <c r="A96" s="95"/>
      <c r="B96" s="96"/>
      <c r="C96" s="97"/>
      <c r="D96" s="2013" t="s">
        <v>506</v>
      </c>
      <c r="E96" s="2013"/>
      <c r="F96" s="2013"/>
      <c r="G96" s="92">
        <v>43761.728999999999</v>
      </c>
    </row>
    <row r="97" ht="11.25" hidden="1" customHeight="1" outlineLevel="4" collapsed="1">
      <c r="A97" s="66"/>
      <c r="B97" s="67"/>
      <c r="C97" s="68"/>
      <c r="D97" s="2019" t="s">
        <v>451</v>
      </c>
      <c r="E97" s="2019"/>
      <c r="F97" s="2019"/>
      <c r="G97" s="94"/>
    </row>
    <row r="98" ht="11.25" hidden="1" customHeight="1" outlineLevel="5">
      <c r="A98" s="107"/>
      <c r="B98" s="108"/>
      <c r="C98" s="109"/>
      <c r="D98" s="98"/>
      <c r="E98" s="99"/>
      <c r="F98" s="100"/>
      <c r="G98" s="93"/>
    </row>
    <row r="99" ht="11.25" hidden="1" customHeight="1" outlineLevel="4">
      <c r="A99" s="66"/>
      <c r="B99" s="67"/>
      <c r="C99" s="68"/>
      <c r="D99" s="2019" t="s">
        <v>452</v>
      </c>
      <c r="E99" s="2019"/>
      <c r="F99" s="2019"/>
      <c r="G99" s="112">
        <v>382.86317000000003</v>
      </c>
    </row>
    <row r="100" ht="11.25" hidden="1" customHeight="1" outlineLevel="5">
      <c r="A100" s="74"/>
      <c r="B100" s="75"/>
      <c r="C100" s="76"/>
      <c r="D100" s="2017" t="s">
        <v>257</v>
      </c>
      <c r="E100" s="2017"/>
      <c r="F100" s="2017"/>
      <c r="G100" s="111">
        <v>382.86317000000003</v>
      </c>
    </row>
    <row r="101" ht="11.25" hidden="1" customHeight="1" outlineLevel="6">
      <c r="A101" s="77"/>
      <c r="B101" s="78"/>
      <c r="C101" s="79"/>
      <c r="D101" s="2017" t="s">
        <v>442</v>
      </c>
      <c r="E101" s="2017"/>
      <c r="F101" s="2017"/>
      <c r="G101" s="111">
        <v>382.86317000000003</v>
      </c>
    </row>
    <row r="102" ht="11.25" hidden="1" customHeight="1" outlineLevel="7">
      <c r="A102" s="80"/>
      <c r="B102" s="81"/>
      <c r="C102" s="82"/>
      <c r="D102" s="2017" t="s">
        <v>443</v>
      </c>
      <c r="E102" s="2017"/>
      <c r="F102" s="2017"/>
      <c r="G102" s="111">
        <v>382.86317000000003</v>
      </c>
    </row>
    <row r="103" ht="11.25" hidden="1" customHeight="1" outlineLevel="7">
      <c r="A103" s="83"/>
      <c r="B103" s="84"/>
      <c r="C103" s="85"/>
      <c r="D103" s="2017" t="s">
        <v>444</v>
      </c>
      <c r="E103" s="2017"/>
      <c r="F103" s="2017"/>
      <c r="G103" s="111">
        <v>382.86317000000003</v>
      </c>
    </row>
    <row r="104" ht="11.25" hidden="1" customHeight="1" outlineLevel="7">
      <c r="A104" s="86"/>
      <c r="B104" s="87"/>
      <c r="C104" s="88"/>
      <c r="D104" s="2017" t="s">
        <v>253</v>
      </c>
      <c r="E104" s="2017"/>
      <c r="F104" s="2017"/>
      <c r="G104" s="111">
        <v>382.86317000000003</v>
      </c>
    </row>
    <row r="105" ht="11.25" hidden="1" customHeight="1" outlineLevel="7">
      <c r="A105" s="101"/>
      <c r="B105" s="102"/>
      <c r="C105" s="103"/>
      <c r="D105" s="2017" t="s">
        <v>462</v>
      </c>
      <c r="E105" s="2017"/>
      <c r="F105" s="2017"/>
      <c r="G105" s="111">
        <v>382.86317000000003</v>
      </c>
    </row>
    <row r="106" ht="11.25" hidden="1" customHeight="1" outlineLevel="7">
      <c r="A106" s="104"/>
      <c r="B106" s="105"/>
      <c r="C106" s="106"/>
      <c r="D106" s="2017" t="s">
        <v>463</v>
      </c>
      <c r="E106" s="2017"/>
      <c r="F106" s="2017"/>
      <c r="G106" s="111">
        <v>382.86317000000003</v>
      </c>
    </row>
    <row r="107" ht="11.25" hidden="1" customHeight="1" outlineLevel="7">
      <c r="A107" s="70"/>
      <c r="B107" s="71"/>
      <c r="C107" s="72"/>
      <c r="D107" s="2017" t="s">
        <v>496</v>
      </c>
      <c r="E107" s="2017"/>
      <c r="F107" s="2017"/>
      <c r="G107" s="111">
        <v>382.86317000000003</v>
      </c>
    </row>
    <row r="108" ht="21.75" hidden="1" customHeight="1" outlineLevel="7">
      <c r="A108" s="107"/>
      <c r="B108" s="108"/>
      <c r="C108" s="109"/>
      <c r="D108" s="2013" t="s">
        <v>499</v>
      </c>
      <c r="E108" s="2013"/>
      <c r="F108" s="2013"/>
      <c r="G108" s="110">
        <v>382.86317000000003</v>
      </c>
    </row>
    <row r="109" ht="11.25" hidden="1" customHeight="1" outlineLevel="3" collapsed="1">
      <c r="A109" s="2012" t="s">
        <v>507</v>
      </c>
      <c r="B109" s="2012"/>
      <c r="C109" s="2012"/>
      <c r="D109" s="2016" t="s">
        <v>508</v>
      </c>
      <c r="E109" s="2016"/>
      <c r="F109" s="2016"/>
      <c r="G109" s="113"/>
    </row>
    <row r="110" ht="11.25" hidden="1" customHeight="1" outlineLevel="4">
      <c r="A110" s="66"/>
      <c r="B110" s="67"/>
      <c r="C110" s="68"/>
      <c r="D110" s="2019" t="s">
        <v>441</v>
      </c>
      <c r="E110" s="2019"/>
      <c r="F110" s="2019"/>
      <c r="G110" s="94"/>
    </row>
    <row r="111" ht="11.25" hidden="1" customHeight="1" outlineLevel="5">
      <c r="A111" s="74"/>
      <c r="B111" s="75"/>
      <c r="C111" s="76"/>
      <c r="D111" s="2017" t="s">
        <v>257</v>
      </c>
      <c r="E111" s="2017"/>
      <c r="F111" s="2017"/>
      <c r="G111" s="114"/>
    </row>
    <row r="112" ht="11.25" hidden="1" customHeight="1" outlineLevel="6">
      <c r="A112" s="77"/>
      <c r="B112" s="78"/>
      <c r="C112" s="79"/>
      <c r="D112" s="2017" t="s">
        <v>442</v>
      </c>
      <c r="E112" s="2017"/>
      <c r="F112" s="2017"/>
      <c r="G112" s="114"/>
    </row>
    <row r="113" ht="11.25" hidden="1" customHeight="1" outlineLevel="7">
      <c r="A113" s="80"/>
      <c r="B113" s="81"/>
      <c r="C113" s="82"/>
      <c r="D113" s="2017" t="s">
        <v>443</v>
      </c>
      <c r="E113" s="2017"/>
      <c r="F113" s="2017"/>
      <c r="G113" s="114"/>
    </row>
    <row r="114" ht="11.25" hidden="1" customHeight="1" outlineLevel="7">
      <c r="A114" s="83"/>
      <c r="B114" s="84"/>
      <c r="C114" s="85"/>
      <c r="D114" s="2017" t="s">
        <v>444</v>
      </c>
      <c r="E114" s="2017"/>
      <c r="F114" s="2017"/>
      <c r="G114" s="114"/>
    </row>
    <row r="115" ht="11.25" hidden="1" customHeight="1" outlineLevel="7">
      <c r="A115" s="86"/>
      <c r="B115" s="87"/>
      <c r="C115" s="88"/>
      <c r="D115" s="2017" t="s">
        <v>253</v>
      </c>
      <c r="E115" s="2017"/>
      <c r="F115" s="2017"/>
      <c r="G115" s="114"/>
    </row>
    <row r="116" ht="11.25" hidden="1" customHeight="1" outlineLevel="7">
      <c r="A116" s="101"/>
      <c r="B116" s="102"/>
      <c r="C116" s="103"/>
      <c r="D116" s="2017" t="s">
        <v>462</v>
      </c>
      <c r="E116" s="2017"/>
      <c r="F116" s="2017"/>
      <c r="G116" s="114"/>
    </row>
    <row r="117" ht="11.25" hidden="1" customHeight="1" outlineLevel="7">
      <c r="A117" s="104"/>
      <c r="B117" s="105"/>
      <c r="C117" s="106"/>
      <c r="D117" s="2017" t="s">
        <v>509</v>
      </c>
      <c r="E117" s="2017"/>
      <c r="F117" s="2017"/>
      <c r="G117" s="114"/>
    </row>
    <row r="118" ht="11.25" hidden="1" customHeight="1" outlineLevel="7">
      <c r="A118" s="95"/>
      <c r="B118" s="96"/>
      <c r="C118" s="97"/>
      <c r="D118" s="2013" t="s">
        <v>510</v>
      </c>
      <c r="E118" s="2013"/>
      <c r="F118" s="2013"/>
      <c r="G118" s="93"/>
    </row>
    <row r="119" ht="11.25" hidden="1" customHeight="1" outlineLevel="7">
      <c r="A119" s="95"/>
      <c r="B119" s="96"/>
      <c r="C119" s="97"/>
      <c r="D119" s="2013" t="s">
        <v>511</v>
      </c>
      <c r="E119" s="2013"/>
      <c r="F119" s="2013"/>
      <c r="G119" s="93"/>
    </row>
    <row r="120" ht="11.25" hidden="1" customHeight="1" outlineLevel="7">
      <c r="A120" s="95"/>
      <c r="B120" s="96"/>
      <c r="C120" s="97"/>
      <c r="D120" s="2013" t="s">
        <v>512</v>
      </c>
      <c r="E120" s="2013"/>
      <c r="F120" s="2013"/>
      <c r="G120" s="93"/>
    </row>
    <row r="121" ht="11.25" hidden="1" customHeight="1" outlineLevel="4">
      <c r="A121" s="66"/>
      <c r="B121" s="67"/>
      <c r="C121" s="68"/>
      <c r="D121" s="2019" t="s">
        <v>451</v>
      </c>
      <c r="E121" s="2019"/>
      <c r="F121" s="2019"/>
      <c r="G121" s="94"/>
    </row>
    <row r="122" ht="11.25" hidden="1" customHeight="1" outlineLevel="5">
      <c r="A122" s="107"/>
      <c r="B122" s="108"/>
      <c r="C122" s="109"/>
      <c r="D122" s="98"/>
      <c r="E122" s="99"/>
      <c r="F122" s="100"/>
      <c r="G122" s="93"/>
    </row>
    <row r="123" ht="11.25" hidden="1" customHeight="1" outlineLevel="4">
      <c r="A123" s="66"/>
      <c r="B123" s="67"/>
      <c r="C123" s="68"/>
      <c r="D123" s="2019" t="s">
        <v>452</v>
      </c>
      <c r="E123" s="2019"/>
      <c r="F123" s="2019"/>
      <c r="G123" s="94"/>
    </row>
    <row r="124" ht="11.25" hidden="1" customHeight="1" outlineLevel="5">
      <c r="A124" s="107"/>
      <c r="B124" s="108"/>
      <c r="C124" s="109"/>
      <c r="D124" s="98"/>
      <c r="E124" s="99"/>
      <c r="F124" s="100"/>
      <c r="G124" s="93"/>
    </row>
    <row r="125" ht="11.25" customHeight="1" outlineLevel="2" collapsed="1">
      <c r="A125" s="2012" t="s">
        <v>377</v>
      </c>
      <c r="B125" s="2012"/>
      <c r="C125" s="2012"/>
      <c r="D125" s="2015" t="s">
        <v>513</v>
      </c>
      <c r="E125" s="2015"/>
      <c r="F125" s="2015"/>
      <c r="G125" s="113"/>
    </row>
    <row r="126" ht="11.25" customHeight="1" outlineLevel="3">
      <c r="A126" s="60"/>
      <c r="B126" s="61"/>
      <c r="C126" s="62"/>
      <c r="D126" s="2016" t="s">
        <v>514</v>
      </c>
      <c r="E126" s="2016"/>
      <c r="F126" s="2016"/>
      <c r="G126" s="113"/>
    </row>
    <row r="127" ht="11.25" hidden="1" customHeight="1" outlineLevel="4">
      <c r="A127" s="66"/>
      <c r="B127" s="67"/>
      <c r="C127" s="68"/>
      <c r="D127" s="2019" t="s">
        <v>441</v>
      </c>
      <c r="E127" s="2019"/>
      <c r="F127" s="2019"/>
      <c r="G127" s="94"/>
    </row>
    <row r="128" ht="11.25" hidden="1" customHeight="1" outlineLevel="5">
      <c r="A128" s="74"/>
      <c r="B128" s="75"/>
      <c r="C128" s="76"/>
      <c r="D128" s="2017" t="s">
        <v>257</v>
      </c>
      <c r="E128" s="2017"/>
      <c r="F128" s="2017"/>
      <c r="G128" s="114"/>
    </row>
    <row r="129" ht="11.25" hidden="1" customHeight="1" outlineLevel="6">
      <c r="A129" s="77"/>
      <c r="B129" s="78"/>
      <c r="C129" s="79"/>
      <c r="D129" s="2017" t="s">
        <v>442</v>
      </c>
      <c r="E129" s="2017"/>
      <c r="F129" s="2017"/>
      <c r="G129" s="114"/>
    </row>
    <row r="130" ht="11.25" hidden="1" customHeight="1" outlineLevel="7">
      <c r="A130" s="80"/>
      <c r="B130" s="81"/>
      <c r="C130" s="82"/>
      <c r="D130" s="2017" t="s">
        <v>443</v>
      </c>
      <c r="E130" s="2017"/>
      <c r="F130" s="2017"/>
      <c r="G130" s="114"/>
    </row>
    <row r="131" ht="11.25" hidden="1" customHeight="1" outlineLevel="7">
      <c r="A131" s="83"/>
      <c r="B131" s="84"/>
      <c r="C131" s="85"/>
      <c r="D131" s="2017" t="s">
        <v>444</v>
      </c>
      <c r="E131" s="2017"/>
      <c r="F131" s="2017"/>
      <c r="G131" s="114"/>
    </row>
    <row r="132" ht="11.25" hidden="1" customHeight="1" outlineLevel="7">
      <c r="A132" s="86"/>
      <c r="B132" s="87"/>
      <c r="C132" s="88"/>
      <c r="D132" s="2017" t="s">
        <v>253</v>
      </c>
      <c r="E132" s="2017"/>
      <c r="F132" s="2017"/>
      <c r="G132" s="114"/>
    </row>
    <row r="133" ht="11.25" hidden="1" customHeight="1" outlineLevel="7">
      <c r="A133" s="101"/>
      <c r="B133" s="102"/>
      <c r="C133" s="103"/>
      <c r="D133" s="2017" t="s">
        <v>515</v>
      </c>
      <c r="E133" s="2017"/>
      <c r="F133" s="2017"/>
      <c r="G133" s="114"/>
    </row>
    <row r="134" ht="11.25" hidden="1" customHeight="1" outlineLevel="7">
      <c r="A134" s="115"/>
      <c r="B134" s="116"/>
      <c r="C134" s="117"/>
      <c r="D134" s="2013" t="s">
        <v>516</v>
      </c>
      <c r="E134" s="2013"/>
      <c r="F134" s="2013"/>
      <c r="G134" s="93"/>
    </row>
    <row r="135" ht="11.25" hidden="1" customHeight="1" outlineLevel="7">
      <c r="A135" s="104"/>
      <c r="B135" s="105"/>
      <c r="C135" s="106"/>
      <c r="D135" s="2017" t="s">
        <v>518</v>
      </c>
      <c r="E135" s="2017"/>
      <c r="F135" s="2017"/>
      <c r="G135" s="114"/>
    </row>
    <row r="136" ht="11.25" hidden="1" customHeight="1" outlineLevel="7">
      <c r="A136" s="95"/>
      <c r="B136" s="96"/>
      <c r="C136" s="97"/>
      <c r="D136" s="2013" t="s">
        <v>519</v>
      </c>
      <c r="E136" s="2013"/>
      <c r="F136" s="2013"/>
      <c r="G136" s="93"/>
    </row>
    <row r="137" ht="11.25" hidden="1" customHeight="1" outlineLevel="7">
      <c r="A137" s="95"/>
      <c r="B137" s="96"/>
      <c r="C137" s="97"/>
      <c r="D137" s="2013" t="s">
        <v>520</v>
      </c>
      <c r="E137" s="2013"/>
      <c r="F137" s="2013"/>
      <c r="G137" s="93"/>
    </row>
    <row r="138" ht="11.25" hidden="1" customHeight="1" outlineLevel="7">
      <c r="A138" s="115"/>
      <c r="B138" s="116"/>
      <c r="C138" s="117"/>
      <c r="D138" s="2013" t="s">
        <v>521</v>
      </c>
      <c r="E138" s="2013"/>
      <c r="F138" s="2013"/>
      <c r="G138" s="93"/>
    </row>
    <row r="139" ht="11.25" hidden="1" customHeight="1" outlineLevel="4">
      <c r="A139" s="66"/>
      <c r="B139" s="67"/>
      <c r="C139" s="68"/>
      <c r="D139" s="2019" t="s">
        <v>451</v>
      </c>
      <c r="E139" s="2019"/>
      <c r="F139" s="2019"/>
      <c r="G139" s="94"/>
    </row>
    <row r="140" ht="11.25" hidden="1" customHeight="1" outlineLevel="5">
      <c r="A140" s="74"/>
      <c r="B140" s="75"/>
      <c r="C140" s="76"/>
      <c r="D140" s="2017" t="s">
        <v>257</v>
      </c>
      <c r="E140" s="2017"/>
      <c r="F140" s="2017"/>
      <c r="G140" s="114"/>
    </row>
    <row r="141" ht="11.25" hidden="1" customHeight="1" outlineLevel="6">
      <c r="A141" s="77"/>
      <c r="B141" s="78"/>
      <c r="C141" s="79"/>
      <c r="D141" s="2017" t="s">
        <v>442</v>
      </c>
      <c r="E141" s="2017"/>
      <c r="F141" s="2017"/>
      <c r="G141" s="114"/>
    </row>
    <row r="142" ht="11.25" hidden="1" customHeight="1" outlineLevel="7">
      <c r="A142" s="80"/>
      <c r="B142" s="81"/>
      <c r="C142" s="82"/>
      <c r="D142" s="2017" t="s">
        <v>443</v>
      </c>
      <c r="E142" s="2017"/>
      <c r="F142" s="2017"/>
      <c r="G142" s="114"/>
    </row>
    <row r="143" ht="11.25" hidden="1" customHeight="1" outlineLevel="7">
      <c r="A143" s="83"/>
      <c r="B143" s="84"/>
      <c r="C143" s="85"/>
      <c r="D143" s="2017" t="s">
        <v>444</v>
      </c>
      <c r="E143" s="2017"/>
      <c r="F143" s="2017"/>
      <c r="G143" s="114"/>
    </row>
    <row r="144" ht="11.25" hidden="1" customHeight="1" outlineLevel="7">
      <c r="A144" s="86"/>
      <c r="B144" s="87"/>
      <c r="C144" s="88"/>
      <c r="D144" s="2017" t="s">
        <v>253</v>
      </c>
      <c r="E144" s="2017"/>
      <c r="F144" s="2017"/>
      <c r="G144" s="114"/>
    </row>
    <row r="145" ht="11.25" hidden="1" customHeight="1" outlineLevel="7">
      <c r="A145" s="101"/>
      <c r="B145" s="102"/>
      <c r="C145" s="103"/>
      <c r="D145" s="2017" t="s">
        <v>515</v>
      </c>
      <c r="E145" s="2017"/>
      <c r="F145" s="2017"/>
      <c r="G145" s="114"/>
    </row>
    <row r="146" ht="11.25" hidden="1" customHeight="1" outlineLevel="7">
      <c r="A146" s="115"/>
      <c r="B146" s="116"/>
      <c r="C146" s="117"/>
      <c r="D146" s="2013" t="s">
        <v>521</v>
      </c>
      <c r="E146" s="2013"/>
      <c r="F146" s="2013"/>
      <c r="G146" s="93"/>
    </row>
    <row r="147" ht="11.25" hidden="1" customHeight="1" outlineLevel="4">
      <c r="A147" s="66"/>
      <c r="B147" s="67"/>
      <c r="C147" s="68"/>
      <c r="D147" s="2019" t="s">
        <v>452</v>
      </c>
      <c r="E147" s="2019"/>
      <c r="F147" s="2019"/>
      <c r="G147" s="94"/>
    </row>
    <row r="148" ht="11.25" hidden="1" customHeight="1" outlineLevel="5">
      <c r="A148" s="107"/>
      <c r="B148" s="108"/>
      <c r="C148" s="109"/>
      <c r="D148" s="98"/>
      <c r="E148" s="99"/>
      <c r="F148" s="100"/>
      <c r="G148" s="93"/>
    </row>
    <row r="149" ht="11.25" customHeight="1" outlineLevel="3" collapsed="1">
      <c r="A149" s="60"/>
      <c r="B149" s="61"/>
      <c r="C149" s="62"/>
      <c r="D149" s="2016" t="s">
        <v>522</v>
      </c>
      <c r="E149" s="2016"/>
      <c r="F149" s="2016"/>
      <c r="G149" s="113"/>
    </row>
    <row r="150" ht="11.25" customHeight="1" outlineLevel="4">
      <c r="A150" s="66"/>
      <c r="B150" s="67"/>
      <c r="C150" s="68"/>
      <c r="D150" s="2019" t="s">
        <v>441</v>
      </c>
      <c r="E150" s="2019"/>
      <c r="F150" s="2019"/>
      <c r="G150" s="94"/>
    </row>
    <row r="151" ht="11.25" hidden="1" customHeight="1" outlineLevel="5">
      <c r="A151" s="74"/>
      <c r="B151" s="75"/>
      <c r="C151" s="76"/>
      <c r="D151" s="2017" t="s">
        <v>257</v>
      </c>
      <c r="E151" s="2017"/>
      <c r="F151" s="2017"/>
      <c r="G151" s="114"/>
    </row>
    <row r="152" ht="11.25" hidden="1" customHeight="1" outlineLevel="6">
      <c r="A152" s="77"/>
      <c r="B152" s="78"/>
      <c r="C152" s="79"/>
      <c r="D152" s="2017" t="s">
        <v>442</v>
      </c>
      <c r="E152" s="2017"/>
      <c r="F152" s="2017"/>
      <c r="G152" s="114"/>
    </row>
    <row r="153" ht="11.25" hidden="1" customHeight="1" outlineLevel="7">
      <c r="A153" s="80"/>
      <c r="B153" s="81"/>
      <c r="C153" s="82"/>
      <c r="D153" s="2017" t="s">
        <v>443</v>
      </c>
      <c r="E153" s="2017"/>
      <c r="F153" s="2017"/>
      <c r="G153" s="114"/>
    </row>
    <row r="154" ht="11.25" hidden="1" customHeight="1" outlineLevel="7">
      <c r="A154" s="83"/>
      <c r="B154" s="84"/>
      <c r="C154" s="85"/>
      <c r="D154" s="2017" t="s">
        <v>444</v>
      </c>
      <c r="E154" s="2017"/>
      <c r="F154" s="2017"/>
      <c r="G154" s="114"/>
    </row>
    <row r="155" ht="11.25" hidden="1" customHeight="1" outlineLevel="7">
      <c r="A155" s="86"/>
      <c r="B155" s="87"/>
      <c r="C155" s="88"/>
      <c r="D155" s="2017" t="s">
        <v>253</v>
      </c>
      <c r="E155" s="2017"/>
      <c r="F155" s="2017"/>
      <c r="G155" s="114"/>
    </row>
    <row r="156" ht="11.25" hidden="1" customHeight="1" outlineLevel="7">
      <c r="A156" s="101"/>
      <c r="B156" s="102"/>
      <c r="C156" s="103"/>
      <c r="D156" s="2017" t="s">
        <v>515</v>
      </c>
      <c r="E156" s="2017"/>
      <c r="F156" s="2017"/>
      <c r="G156" s="114"/>
    </row>
    <row r="157" ht="11.25" hidden="1" customHeight="1" outlineLevel="7">
      <c r="A157" s="115"/>
      <c r="B157" s="116"/>
      <c r="C157" s="117"/>
      <c r="D157" s="2013" t="s">
        <v>516</v>
      </c>
      <c r="E157" s="2013"/>
      <c r="F157" s="2013"/>
      <c r="G157" s="93"/>
    </row>
    <row r="158" ht="11.25" hidden="1" customHeight="1" outlineLevel="7">
      <c r="A158" s="104"/>
      <c r="B158" s="105"/>
      <c r="C158" s="106"/>
      <c r="D158" s="2017" t="s">
        <v>518</v>
      </c>
      <c r="E158" s="2017"/>
      <c r="F158" s="2017"/>
      <c r="G158" s="114"/>
    </row>
    <row r="159" ht="11.25" hidden="1" customHeight="1" outlineLevel="7">
      <c r="A159" s="95"/>
      <c r="B159" s="96"/>
      <c r="C159" s="97"/>
      <c r="D159" s="2013" t="s">
        <v>519</v>
      </c>
      <c r="E159" s="2013"/>
      <c r="F159" s="2013"/>
      <c r="G159" s="93"/>
    </row>
    <row r="160" ht="11.25" hidden="1" customHeight="1" outlineLevel="7">
      <c r="A160" s="95"/>
      <c r="B160" s="96"/>
      <c r="C160" s="97"/>
      <c r="D160" s="2013" t="s">
        <v>520</v>
      </c>
      <c r="E160" s="2013"/>
      <c r="F160" s="2013"/>
      <c r="G160" s="93"/>
    </row>
    <row r="161" ht="11.25" hidden="1" customHeight="1" outlineLevel="7">
      <c r="A161" s="95"/>
      <c r="B161" s="96"/>
      <c r="C161" s="97"/>
      <c r="D161" s="2013" t="s">
        <v>523</v>
      </c>
      <c r="E161" s="2013"/>
      <c r="F161" s="2013"/>
      <c r="G161" s="93"/>
    </row>
    <row r="162" ht="11.25" customHeight="1" outlineLevel="4" collapsed="1">
      <c r="A162" s="66"/>
      <c r="B162" s="67"/>
      <c r="C162" s="68"/>
      <c r="D162" s="2019" t="s">
        <v>451</v>
      </c>
      <c r="E162" s="2019"/>
      <c r="F162" s="2019"/>
      <c r="G162" s="94"/>
    </row>
    <row r="163" ht="11.25" customHeight="1" outlineLevel="5">
      <c r="A163" s="107"/>
      <c r="B163" s="108"/>
      <c r="C163" s="109"/>
      <c r="D163" s="98"/>
      <c r="E163" s="99"/>
      <c r="F163" s="100"/>
      <c r="G163" s="93"/>
    </row>
    <row r="164" ht="11.25" customHeight="1" outlineLevel="4">
      <c r="A164" s="66"/>
      <c r="B164" s="67"/>
      <c r="C164" s="68"/>
      <c r="D164" s="2019" t="s">
        <v>452</v>
      </c>
      <c r="E164" s="2019"/>
      <c r="F164" s="2019"/>
      <c r="G164" s="94"/>
    </row>
    <row r="165" ht="11.25" customHeight="1" outlineLevel="5">
      <c r="A165" s="107"/>
      <c r="B165" s="108"/>
      <c r="C165" s="109"/>
      <c r="D165" s="98"/>
      <c r="E165" s="99"/>
      <c r="F165" s="100"/>
      <c r="G165" s="93"/>
    </row>
    <row r="166" ht="11.25" customHeight="1" outlineLevel="1">
      <c r="A166" s="2012" t="s">
        <v>114</v>
      </c>
      <c r="B166" s="2012"/>
      <c r="C166" s="2012"/>
      <c r="D166" s="2018" t="s">
        <v>524</v>
      </c>
      <c r="E166" s="2018"/>
      <c r="F166" s="2018"/>
      <c r="G166" s="64">
        <v>5337010.7961900001</v>
      </c>
    </row>
    <row r="167" ht="11.25" customHeight="1" outlineLevel="2">
      <c r="A167" s="2012" t="s">
        <v>189</v>
      </c>
      <c r="B167" s="2012"/>
      <c r="C167" s="2012"/>
      <c r="D167" s="2015" t="s">
        <v>440</v>
      </c>
      <c r="E167" s="2015"/>
      <c r="F167" s="2015"/>
      <c r="G167" s="65">
        <v>5225019.9931600001</v>
      </c>
    </row>
    <row r="168" ht="11.25" customHeight="1" outlineLevel="3">
      <c r="A168" s="66"/>
      <c r="B168" s="67"/>
      <c r="C168" s="68"/>
      <c r="D168" s="2014" t="s">
        <v>441</v>
      </c>
      <c r="E168" s="2014"/>
      <c r="F168" s="2014"/>
      <c r="G168" s="69">
        <v>5225019.9931600001</v>
      </c>
    </row>
    <row r="169" ht="11.25" customHeight="1" outlineLevel="4">
      <c r="A169" s="70"/>
      <c r="B169" s="71"/>
      <c r="C169" s="72"/>
      <c r="D169" s="2017" t="s">
        <v>257</v>
      </c>
      <c r="E169" s="2017"/>
      <c r="F169" s="2017"/>
      <c r="G169" s="73">
        <v>5225019.9931600001</v>
      </c>
    </row>
    <row r="170" ht="11.25" customHeight="1" outlineLevel="5">
      <c r="A170" s="74"/>
      <c r="B170" s="75"/>
      <c r="C170" s="76"/>
      <c r="D170" s="2017" t="s">
        <v>442</v>
      </c>
      <c r="E170" s="2017"/>
      <c r="F170" s="2017"/>
      <c r="G170" s="73">
        <v>5225019.9931600001</v>
      </c>
    </row>
    <row r="171" ht="11.25" customHeight="1" outlineLevel="6">
      <c r="A171" s="77"/>
      <c r="B171" s="78"/>
      <c r="C171" s="79"/>
      <c r="D171" s="2017" t="s">
        <v>443</v>
      </c>
      <c r="E171" s="2017"/>
      <c r="F171" s="2017"/>
      <c r="G171" s="73">
        <v>5225019.9931600001</v>
      </c>
    </row>
    <row r="172" ht="11.25" customHeight="1" outlineLevel="7">
      <c r="A172" s="80"/>
      <c r="B172" s="81"/>
      <c r="C172" s="82"/>
      <c r="D172" s="2017" t="s">
        <v>444</v>
      </c>
      <c r="E172" s="2017"/>
      <c r="F172" s="2017"/>
      <c r="G172" s="73">
        <v>5225019.9931600001</v>
      </c>
    </row>
    <row r="173" ht="11.25" customHeight="1" outlineLevel="7">
      <c r="A173" s="83"/>
      <c r="B173" s="84"/>
      <c r="C173" s="85"/>
      <c r="D173" s="2017" t="s">
        <v>524</v>
      </c>
      <c r="E173" s="2017"/>
      <c r="F173" s="2017"/>
      <c r="G173" s="73">
        <v>5225019.9931600001</v>
      </c>
    </row>
    <row r="174" ht="11.25" customHeight="1" outlineLevel="7">
      <c r="A174" s="86"/>
      <c r="B174" s="87"/>
      <c r="C174" s="88"/>
      <c r="D174" s="2017" t="s">
        <v>14</v>
      </c>
      <c r="E174" s="2017"/>
      <c r="F174" s="2017"/>
      <c r="G174" s="73">
        <v>2086619.93392</v>
      </c>
    </row>
    <row r="175" ht="11.25" customHeight="1" outlineLevel="7">
      <c r="A175" s="101"/>
      <c r="B175" s="102"/>
      <c r="C175" s="103"/>
      <c r="D175" s="2017" t="s">
        <v>525</v>
      </c>
      <c r="E175" s="2017"/>
      <c r="F175" s="2017"/>
      <c r="G175" s="73">
        <v>1832072.17236</v>
      </c>
    </row>
    <row r="176" ht="21.75" customHeight="1" outlineLevel="7">
      <c r="A176" s="115"/>
      <c r="B176" s="116"/>
      <c r="C176" s="117"/>
      <c r="D176" s="2013" t="s">
        <v>526</v>
      </c>
      <c r="E176" s="2013"/>
      <c r="F176" s="2013"/>
      <c r="G176" s="92">
        <v>1832072.17236</v>
      </c>
    </row>
    <row r="177" ht="11.25" customHeight="1" outlineLevel="7">
      <c r="A177" s="101"/>
      <c r="B177" s="102"/>
      <c r="C177" s="103"/>
      <c r="D177" s="2017" t="s">
        <v>220</v>
      </c>
      <c r="E177" s="2017"/>
      <c r="F177" s="2017"/>
      <c r="G177" s="73">
        <v>32898.877</v>
      </c>
    </row>
    <row r="178" ht="11.25" customHeight="1" outlineLevel="7">
      <c r="A178" s="115"/>
      <c r="B178" s="116"/>
      <c r="C178" s="117"/>
      <c r="D178" s="2013" t="s">
        <v>527</v>
      </c>
      <c r="E178" s="2013"/>
      <c r="F178" s="2013"/>
      <c r="G178" s="92">
        <v>26423.49409</v>
      </c>
    </row>
    <row r="179" ht="11.25" customHeight="1" outlineLevel="7">
      <c r="A179" s="115"/>
      <c r="B179" s="116"/>
      <c r="C179" s="117"/>
      <c r="D179" s="2013" t="s">
        <v>528</v>
      </c>
      <c r="E179" s="2013"/>
      <c r="F179" s="2013"/>
      <c r="G179" s="92">
        <v>6475.3829100000003</v>
      </c>
    </row>
    <row r="180" ht="11.25" customHeight="1" outlineLevel="7">
      <c r="A180" s="101"/>
      <c r="B180" s="102"/>
      <c r="C180" s="103"/>
      <c r="D180" s="2017" t="s">
        <v>529</v>
      </c>
      <c r="E180" s="2017"/>
      <c r="F180" s="2017"/>
      <c r="G180" s="73">
        <v>221648.88456000001</v>
      </c>
    </row>
    <row r="181" ht="11.25" customHeight="1" outlineLevel="7">
      <c r="A181" s="104"/>
      <c r="B181" s="105"/>
      <c r="C181" s="106"/>
      <c r="D181" s="2017" t="s">
        <v>530</v>
      </c>
      <c r="E181" s="2017"/>
      <c r="F181" s="2017"/>
      <c r="G181" s="73">
        <v>44774.043689999999</v>
      </c>
    </row>
    <row r="182" ht="11.25" customHeight="1" outlineLevel="7">
      <c r="A182" s="95"/>
      <c r="B182" s="96"/>
      <c r="C182" s="97"/>
      <c r="D182" s="2013" t="s">
        <v>532</v>
      </c>
      <c r="E182" s="2013"/>
      <c r="F182" s="2013"/>
      <c r="G182" s="92">
        <v>2553.9385699999998</v>
      </c>
    </row>
    <row r="183" ht="11.25" customHeight="1" outlineLevel="7">
      <c r="A183" s="95"/>
      <c r="B183" s="96"/>
      <c r="C183" s="97"/>
      <c r="D183" s="2013" t="s">
        <v>533</v>
      </c>
      <c r="E183" s="2013"/>
      <c r="F183" s="2013"/>
      <c r="G183" s="92">
        <v>42220.10512</v>
      </c>
    </row>
    <row r="184" ht="11.25" customHeight="1" outlineLevel="7">
      <c r="A184" s="104"/>
      <c r="B184" s="105"/>
      <c r="C184" s="106"/>
      <c r="D184" s="2017" t="s">
        <v>535</v>
      </c>
      <c r="E184" s="2017"/>
      <c r="F184" s="2017"/>
      <c r="G184" s="73">
        <v>43841.278789999997</v>
      </c>
    </row>
    <row r="185" ht="11.25" customHeight="1" outlineLevel="7">
      <c r="A185" s="95"/>
      <c r="B185" s="96"/>
      <c r="C185" s="97"/>
      <c r="D185" s="2013" t="s">
        <v>537</v>
      </c>
      <c r="E185" s="2013"/>
      <c r="F185" s="2013"/>
      <c r="G185" s="92">
        <v>6191.0079999999998</v>
      </c>
    </row>
    <row r="186" ht="11.25" customHeight="1" outlineLevel="7">
      <c r="A186" s="95"/>
      <c r="B186" s="96"/>
      <c r="C186" s="97"/>
      <c r="D186" s="2013" t="s">
        <v>538</v>
      </c>
      <c r="E186" s="2013"/>
      <c r="F186" s="2013"/>
      <c r="G186" s="110">
        <v>306</v>
      </c>
    </row>
    <row r="187" ht="11.25" customHeight="1" outlineLevel="7">
      <c r="A187" s="95"/>
      <c r="B187" s="96"/>
      <c r="C187" s="97"/>
      <c r="D187" s="2013" t="s">
        <v>539</v>
      </c>
      <c r="E187" s="2013"/>
      <c r="F187" s="2013"/>
      <c r="G187" s="110">
        <v>687.73467000000005</v>
      </c>
    </row>
    <row r="188" ht="21.75" customHeight="1" outlineLevel="7">
      <c r="A188" s="95"/>
      <c r="B188" s="96"/>
      <c r="C188" s="97"/>
      <c r="D188" s="2013" t="s">
        <v>540</v>
      </c>
      <c r="E188" s="2013"/>
      <c r="F188" s="2013"/>
      <c r="G188" s="110">
        <v>439.74885999999998</v>
      </c>
    </row>
    <row r="189" ht="21.75" customHeight="1" outlineLevel="7">
      <c r="A189" s="95"/>
      <c r="B189" s="96"/>
      <c r="C189" s="97"/>
      <c r="D189" s="2013" t="s">
        <v>541</v>
      </c>
      <c r="E189" s="2013"/>
      <c r="F189" s="2013"/>
      <c r="G189" s="92">
        <v>2872.7655100000002</v>
      </c>
    </row>
    <row r="190" ht="11.25" customHeight="1" outlineLevel="7">
      <c r="A190" s="95"/>
      <c r="B190" s="96"/>
      <c r="C190" s="97"/>
      <c r="D190" s="2013" t="s">
        <v>542</v>
      </c>
      <c r="E190" s="2013"/>
      <c r="F190" s="2013"/>
      <c r="G190" s="92">
        <v>1105.30898</v>
      </c>
    </row>
    <row r="191" ht="11.25" customHeight="1" outlineLevel="7">
      <c r="A191" s="95"/>
      <c r="B191" s="96"/>
      <c r="C191" s="97"/>
      <c r="D191" s="2013" t="s">
        <v>543</v>
      </c>
      <c r="E191" s="2013"/>
      <c r="F191" s="2013"/>
      <c r="G191" s="92">
        <v>25965.603200000001</v>
      </c>
    </row>
    <row r="192" ht="11.25" customHeight="1" outlineLevel="7">
      <c r="A192" s="95"/>
      <c r="B192" s="96"/>
      <c r="C192" s="97"/>
      <c r="D192" s="2013" t="s">
        <v>545</v>
      </c>
      <c r="E192" s="2013"/>
      <c r="F192" s="2013"/>
      <c r="G192" s="110">
        <v>809.38300000000004</v>
      </c>
    </row>
    <row r="193" ht="11.25" customHeight="1" outlineLevel="7">
      <c r="A193" s="95"/>
      <c r="B193" s="96"/>
      <c r="C193" s="97"/>
      <c r="D193" s="2013" t="s">
        <v>546</v>
      </c>
      <c r="E193" s="2013"/>
      <c r="F193" s="2013"/>
      <c r="G193" s="92">
        <v>5243.0865700000004</v>
      </c>
    </row>
    <row r="194" ht="11.25" customHeight="1" outlineLevel="7">
      <c r="A194" s="95"/>
      <c r="B194" s="96"/>
      <c r="C194" s="97"/>
      <c r="D194" s="2013" t="s">
        <v>547</v>
      </c>
      <c r="E194" s="2013"/>
      <c r="F194" s="2013"/>
      <c r="G194" s="110">
        <v>220.63999999999999</v>
      </c>
    </row>
    <row r="195" ht="11.25" customHeight="1" outlineLevel="7">
      <c r="A195" s="104"/>
      <c r="B195" s="105"/>
      <c r="C195" s="106"/>
      <c r="D195" s="2017" t="s">
        <v>548</v>
      </c>
      <c r="E195" s="2017"/>
      <c r="F195" s="2017"/>
      <c r="G195" s="73">
        <v>73294.451000000001</v>
      </c>
    </row>
    <row r="196" ht="11.25" customHeight="1" outlineLevel="7">
      <c r="A196" s="95"/>
      <c r="B196" s="96"/>
      <c r="C196" s="97"/>
      <c r="D196" s="2013" t="s">
        <v>549</v>
      </c>
      <c r="E196" s="2013"/>
      <c r="F196" s="2013"/>
      <c r="G196" s="92">
        <v>69724.451000000001</v>
      </c>
    </row>
    <row r="197" ht="11.25" customHeight="1" outlineLevel="7">
      <c r="A197" s="95"/>
      <c r="B197" s="96"/>
      <c r="C197" s="97"/>
      <c r="D197" s="2013" t="s">
        <v>550</v>
      </c>
      <c r="E197" s="2013"/>
      <c r="F197" s="2013"/>
      <c r="G197" s="93"/>
    </row>
    <row r="198" ht="11.25" customHeight="1" outlineLevel="7">
      <c r="A198" s="95"/>
      <c r="B198" s="96"/>
      <c r="C198" s="97"/>
      <c r="D198" s="2013" t="s">
        <v>551</v>
      </c>
      <c r="E198" s="2013"/>
      <c r="F198" s="2013"/>
      <c r="G198" s="93"/>
    </row>
    <row r="199" ht="11.25" customHeight="1" outlineLevel="7">
      <c r="A199" s="95"/>
      <c r="B199" s="96"/>
      <c r="C199" s="97"/>
      <c r="D199" s="2013" t="s">
        <v>552</v>
      </c>
      <c r="E199" s="2013"/>
      <c r="F199" s="2013"/>
      <c r="G199" s="92">
        <v>3570</v>
      </c>
    </row>
    <row r="200" ht="11.25" customHeight="1" outlineLevel="7">
      <c r="A200" s="95"/>
      <c r="B200" s="96"/>
      <c r="C200" s="97"/>
      <c r="D200" s="2013" t="s">
        <v>553</v>
      </c>
      <c r="E200" s="2013"/>
      <c r="F200" s="2013"/>
      <c r="G200" s="93"/>
    </row>
    <row r="201" ht="11.25" customHeight="1" outlineLevel="7">
      <c r="A201" s="95"/>
      <c r="B201" s="96"/>
      <c r="C201" s="97"/>
      <c r="D201" s="2013" t="s">
        <v>1189</v>
      </c>
      <c r="E201" s="2013"/>
      <c r="F201" s="2013"/>
      <c r="G201" s="93"/>
    </row>
    <row r="202" ht="11.25" customHeight="1" outlineLevel="7">
      <c r="A202" s="104"/>
      <c r="B202" s="105"/>
      <c r="C202" s="106"/>
      <c r="D202" s="2017" t="s">
        <v>554</v>
      </c>
      <c r="E202" s="2017"/>
      <c r="F202" s="2017"/>
      <c r="G202" s="73">
        <v>59739.111080000002</v>
      </c>
    </row>
    <row r="203" ht="11.25" customHeight="1" outlineLevel="7">
      <c r="A203" s="95"/>
      <c r="B203" s="96"/>
      <c r="C203" s="97"/>
      <c r="D203" s="2013" t="s">
        <v>556</v>
      </c>
      <c r="E203" s="2013"/>
      <c r="F203" s="2013"/>
      <c r="G203" s="92">
        <v>8527.9828600000001</v>
      </c>
    </row>
    <row r="204" ht="11.25" customHeight="1" outlineLevel="7">
      <c r="A204" s="95"/>
      <c r="B204" s="96"/>
      <c r="C204" s="97"/>
      <c r="D204" s="2013" t="s">
        <v>557</v>
      </c>
      <c r="E204" s="2013"/>
      <c r="F204" s="2013"/>
      <c r="G204" s="92">
        <v>32644.355530000001</v>
      </c>
    </row>
    <row r="205" ht="11.25" customHeight="1" outlineLevel="7">
      <c r="A205" s="95"/>
      <c r="B205" s="96"/>
      <c r="C205" s="97"/>
      <c r="D205" s="2013" t="s">
        <v>559</v>
      </c>
      <c r="E205" s="2013"/>
      <c r="F205" s="2013"/>
      <c r="G205" s="110">
        <v>768.40606000000002</v>
      </c>
    </row>
    <row r="206" ht="11.25" customHeight="1" outlineLevel="7">
      <c r="A206" s="95"/>
      <c r="B206" s="96"/>
      <c r="C206" s="97"/>
      <c r="D206" s="2013" t="s">
        <v>560</v>
      </c>
      <c r="E206" s="2013"/>
      <c r="F206" s="2013"/>
      <c r="G206" s="92">
        <v>1204.72983</v>
      </c>
    </row>
    <row r="207" ht="11.25" customHeight="1" outlineLevel="7">
      <c r="A207" s="95"/>
      <c r="B207" s="96"/>
      <c r="C207" s="97"/>
      <c r="D207" s="2013" t="s">
        <v>562</v>
      </c>
      <c r="E207" s="2013"/>
      <c r="F207" s="2013"/>
      <c r="G207" s="110">
        <v>633.26953000000003</v>
      </c>
    </row>
    <row r="208" ht="11.25" customHeight="1" outlineLevel="7">
      <c r="A208" s="95"/>
      <c r="B208" s="96"/>
      <c r="C208" s="97"/>
      <c r="D208" s="2013" t="s">
        <v>563</v>
      </c>
      <c r="E208" s="2013"/>
      <c r="F208" s="2013"/>
      <c r="G208" s="110">
        <v>552.94218999999998</v>
      </c>
    </row>
    <row r="209" ht="11.25" customHeight="1" outlineLevel="7">
      <c r="A209" s="95"/>
      <c r="B209" s="96"/>
      <c r="C209" s="97"/>
      <c r="D209" s="2013" t="s">
        <v>564</v>
      </c>
      <c r="E209" s="2013"/>
      <c r="F209" s="2013"/>
      <c r="G209" s="92">
        <v>1327.4458</v>
      </c>
    </row>
    <row r="210" ht="11.25" customHeight="1" outlineLevel="7">
      <c r="A210" s="95"/>
      <c r="B210" s="96"/>
      <c r="C210" s="97"/>
      <c r="D210" s="2013" t="s">
        <v>565</v>
      </c>
      <c r="E210" s="2013"/>
      <c r="F210" s="2013"/>
      <c r="G210" s="110">
        <v>979.14733999999999</v>
      </c>
    </row>
    <row r="211" ht="11.25" customHeight="1" outlineLevel="7">
      <c r="A211" s="95"/>
      <c r="B211" s="96"/>
      <c r="C211" s="97"/>
      <c r="D211" s="2013" t="s">
        <v>566</v>
      </c>
      <c r="E211" s="2013"/>
      <c r="F211" s="2013"/>
      <c r="G211" s="92">
        <v>5728.9670800000004</v>
      </c>
    </row>
    <row r="212" ht="11.25" customHeight="1" outlineLevel="7">
      <c r="A212" s="95"/>
      <c r="B212" s="96"/>
      <c r="C212" s="97"/>
      <c r="D212" s="2013" t="s">
        <v>567</v>
      </c>
      <c r="E212" s="2013"/>
      <c r="F212" s="2013"/>
      <c r="G212" s="92">
        <v>1185.0629799999999</v>
      </c>
    </row>
    <row r="213" ht="11.25" customHeight="1" outlineLevel="7">
      <c r="A213" s="95"/>
      <c r="B213" s="96"/>
      <c r="C213" s="97"/>
      <c r="D213" s="2013" t="s">
        <v>568</v>
      </c>
      <c r="E213" s="2013"/>
      <c r="F213" s="2013"/>
      <c r="G213" s="110">
        <v>815.41831999999999</v>
      </c>
    </row>
    <row r="214" ht="11.25" customHeight="1" outlineLevel="7">
      <c r="A214" s="95"/>
      <c r="B214" s="96"/>
      <c r="C214" s="97"/>
      <c r="D214" s="2013" t="s">
        <v>569</v>
      </c>
      <c r="E214" s="2013"/>
      <c r="F214" s="2013"/>
      <c r="G214" s="92">
        <v>4569.4798000000001</v>
      </c>
    </row>
    <row r="215" ht="11.25" customHeight="1" outlineLevel="7">
      <c r="A215" s="95"/>
      <c r="B215" s="96"/>
      <c r="C215" s="97"/>
      <c r="D215" s="2013" t="s">
        <v>570</v>
      </c>
      <c r="E215" s="2013"/>
      <c r="F215" s="2013"/>
      <c r="G215" s="110">
        <v>801.90376000000003</v>
      </c>
    </row>
    <row r="216" ht="11.25" customHeight="1" outlineLevel="7">
      <c r="A216" s="86"/>
      <c r="B216" s="87"/>
      <c r="C216" s="88"/>
      <c r="D216" s="2017" t="s">
        <v>571</v>
      </c>
      <c r="E216" s="2017"/>
      <c r="F216" s="2017"/>
      <c r="G216" s="73">
        <v>803837.35933999997</v>
      </c>
    </row>
    <row r="217" ht="11.25" customHeight="1" outlineLevel="7">
      <c r="A217" s="101"/>
      <c r="B217" s="102"/>
      <c r="C217" s="103"/>
      <c r="D217" s="2017" t="s">
        <v>572</v>
      </c>
      <c r="E217" s="2017"/>
      <c r="F217" s="2017"/>
      <c r="G217" s="73">
        <v>31366.254519999999</v>
      </c>
    </row>
    <row r="218" ht="11.25" customHeight="1" outlineLevel="7">
      <c r="A218" s="104"/>
      <c r="B218" s="105"/>
      <c r="C218" s="106"/>
      <c r="D218" s="2017" t="s">
        <v>573</v>
      </c>
      <c r="E218" s="2017"/>
      <c r="F218" s="2017"/>
      <c r="G218" s="73">
        <v>8346.2502999999997</v>
      </c>
    </row>
    <row r="219" ht="11.25" customHeight="1" outlineLevel="7">
      <c r="A219" s="95"/>
      <c r="B219" s="96"/>
      <c r="C219" s="97"/>
      <c r="D219" s="2013" t="s">
        <v>574</v>
      </c>
      <c r="E219" s="2013"/>
      <c r="F219" s="2013"/>
      <c r="G219" s="93"/>
    </row>
    <row r="220" ht="11.25" customHeight="1" outlineLevel="7">
      <c r="A220" s="95"/>
      <c r="B220" s="96"/>
      <c r="C220" s="97"/>
      <c r="D220" s="2013" t="s">
        <v>575</v>
      </c>
      <c r="E220" s="2013"/>
      <c r="F220" s="2013"/>
      <c r="G220" s="110">
        <v>200</v>
      </c>
    </row>
    <row r="221" ht="11.25" customHeight="1" outlineLevel="7">
      <c r="A221" s="95"/>
      <c r="B221" s="96"/>
      <c r="C221" s="97"/>
      <c r="D221" s="2013" t="s">
        <v>576</v>
      </c>
      <c r="E221" s="2013"/>
      <c r="F221" s="2013"/>
      <c r="G221" s="110">
        <v>867.30206999999996</v>
      </c>
    </row>
    <row r="222" ht="21.75" customHeight="1" outlineLevel="7">
      <c r="A222" s="95"/>
      <c r="B222" s="96"/>
      <c r="C222" s="97"/>
      <c r="D222" s="2013" t="s">
        <v>577</v>
      </c>
      <c r="E222" s="2013"/>
      <c r="F222" s="2013"/>
      <c r="G222" s="110">
        <v>989.76598000000001</v>
      </c>
    </row>
    <row r="223" ht="21.75" customHeight="1" outlineLevel="7">
      <c r="A223" s="95"/>
      <c r="B223" s="96"/>
      <c r="C223" s="97"/>
      <c r="D223" s="2013" t="s">
        <v>578</v>
      </c>
      <c r="E223" s="2013"/>
      <c r="F223" s="2013"/>
      <c r="G223" s="92">
        <v>1763.623</v>
      </c>
    </row>
    <row r="224" ht="11.25" customHeight="1" outlineLevel="7">
      <c r="A224" s="95"/>
      <c r="B224" s="96"/>
      <c r="C224" s="97"/>
      <c r="D224" s="2013" t="s">
        <v>579</v>
      </c>
      <c r="E224" s="2013"/>
      <c r="F224" s="2013"/>
      <c r="G224" s="92">
        <v>2578.6400199999998</v>
      </c>
    </row>
    <row r="225" ht="11.25" customHeight="1" outlineLevel="7">
      <c r="A225" s="95"/>
      <c r="B225" s="96"/>
      <c r="C225" s="97"/>
      <c r="D225" s="2013" t="s">
        <v>580</v>
      </c>
      <c r="E225" s="2013"/>
      <c r="F225" s="2013"/>
      <c r="G225" s="110">
        <v>187.83000000000001</v>
      </c>
    </row>
    <row r="226" ht="11.25" customHeight="1" outlineLevel="7">
      <c r="A226" s="95"/>
      <c r="B226" s="96"/>
      <c r="C226" s="97"/>
      <c r="D226" s="2013" t="s">
        <v>581</v>
      </c>
      <c r="E226" s="2013"/>
      <c r="F226" s="2013"/>
      <c r="G226" s="110">
        <v>100</v>
      </c>
    </row>
    <row r="227" ht="11.25" customHeight="1" outlineLevel="7">
      <c r="A227" s="95"/>
      <c r="B227" s="96"/>
      <c r="C227" s="97"/>
      <c r="D227" s="2013" t="s">
        <v>582</v>
      </c>
      <c r="E227" s="2013"/>
      <c r="F227" s="2013"/>
      <c r="G227" s="110">
        <v>640.22599000000002</v>
      </c>
    </row>
    <row r="228" ht="11.25" customHeight="1" outlineLevel="7">
      <c r="A228" s="95"/>
      <c r="B228" s="96"/>
      <c r="C228" s="97"/>
      <c r="D228" s="2013" t="s">
        <v>583</v>
      </c>
      <c r="E228" s="2013"/>
      <c r="F228" s="2013"/>
      <c r="G228" s="110">
        <v>705.46042999999997</v>
      </c>
    </row>
    <row r="229" ht="11.25" customHeight="1" outlineLevel="7">
      <c r="A229" s="95"/>
      <c r="B229" s="96"/>
      <c r="C229" s="97"/>
      <c r="D229" s="2013" t="s">
        <v>584</v>
      </c>
      <c r="E229" s="2013"/>
      <c r="F229" s="2013"/>
      <c r="G229" s="110">
        <v>187.95111</v>
      </c>
    </row>
    <row r="230" ht="11.25" customHeight="1" outlineLevel="7">
      <c r="A230" s="95"/>
      <c r="B230" s="96"/>
      <c r="C230" s="97"/>
      <c r="D230" s="2013" t="s">
        <v>585</v>
      </c>
      <c r="E230" s="2013"/>
      <c r="F230" s="2013"/>
      <c r="G230" s="110">
        <v>125.4517</v>
      </c>
    </row>
    <row r="231" ht="11.25" customHeight="1" outlineLevel="7">
      <c r="A231" s="104"/>
      <c r="B231" s="105"/>
      <c r="C231" s="106"/>
      <c r="D231" s="2017" t="s">
        <v>586</v>
      </c>
      <c r="E231" s="2017"/>
      <c r="F231" s="2017"/>
      <c r="G231" s="73">
        <v>23020.004219999999</v>
      </c>
    </row>
    <row r="232" ht="11.25" customHeight="1" outlineLevel="7">
      <c r="A232" s="95"/>
      <c r="B232" s="96"/>
      <c r="C232" s="97"/>
      <c r="D232" s="2013" t="s">
        <v>587</v>
      </c>
      <c r="E232" s="2013"/>
      <c r="F232" s="2013"/>
      <c r="G232" s="110">
        <v>593.71299999999997</v>
      </c>
    </row>
    <row r="233" ht="11.25" customHeight="1" outlineLevel="7">
      <c r="A233" s="95"/>
      <c r="B233" s="96"/>
      <c r="C233" s="97"/>
      <c r="D233" s="2013" t="s">
        <v>588</v>
      </c>
      <c r="E233" s="2013"/>
      <c r="F233" s="2013"/>
      <c r="G233" s="92">
        <v>1720.0119999999999</v>
      </c>
    </row>
    <row r="234" ht="11.25" customHeight="1" outlineLevel="7">
      <c r="A234" s="95"/>
      <c r="B234" s="96"/>
      <c r="C234" s="97"/>
      <c r="D234" s="2013" t="s">
        <v>589</v>
      </c>
      <c r="E234" s="2013"/>
      <c r="F234" s="2013"/>
      <c r="G234" s="92">
        <v>3952.1469999999999</v>
      </c>
    </row>
    <row r="235" ht="21.75" customHeight="1" outlineLevel="7">
      <c r="A235" s="95"/>
      <c r="B235" s="96"/>
      <c r="C235" s="97"/>
      <c r="D235" s="2013" t="s">
        <v>590</v>
      </c>
      <c r="E235" s="2013"/>
      <c r="F235" s="2013"/>
      <c r="G235" s="110">
        <v>535.33799999999997</v>
      </c>
    </row>
    <row r="236" ht="11.25" customHeight="1" outlineLevel="7">
      <c r="A236" s="95"/>
      <c r="B236" s="96"/>
      <c r="C236" s="97"/>
      <c r="D236" s="2013" t="s">
        <v>591</v>
      </c>
      <c r="E236" s="2013"/>
      <c r="F236" s="2013"/>
      <c r="G236" s="92">
        <v>3557.163</v>
      </c>
    </row>
    <row r="237" ht="11.25" customHeight="1" outlineLevel="7">
      <c r="A237" s="95"/>
      <c r="B237" s="96"/>
      <c r="C237" s="97"/>
      <c r="D237" s="2013" t="s">
        <v>592</v>
      </c>
      <c r="E237" s="2013"/>
      <c r="F237" s="2013"/>
      <c r="G237" s="92">
        <v>1240.5482199999999</v>
      </c>
    </row>
    <row r="238" ht="11.25" customHeight="1" outlineLevel="7">
      <c r="A238" s="95"/>
      <c r="B238" s="96"/>
      <c r="C238" s="97"/>
      <c r="D238" s="2013" t="s">
        <v>593</v>
      </c>
      <c r="E238" s="2013"/>
      <c r="F238" s="2013"/>
      <c r="G238" s="92">
        <v>2745.0830000000001</v>
      </c>
    </row>
    <row r="239" ht="11.25" customHeight="1" outlineLevel="7">
      <c r="A239" s="95"/>
      <c r="B239" s="96"/>
      <c r="C239" s="97"/>
      <c r="D239" s="2013" t="s">
        <v>965</v>
      </c>
      <c r="E239" s="2013"/>
      <c r="F239" s="2013"/>
      <c r="G239" s="93"/>
    </row>
    <row r="240" ht="11.25" customHeight="1" outlineLevel="7">
      <c r="A240" s="95"/>
      <c r="B240" s="96"/>
      <c r="C240" s="97"/>
      <c r="D240" s="2013" t="s">
        <v>594</v>
      </c>
      <c r="E240" s="2013"/>
      <c r="F240" s="2013"/>
      <c r="G240" s="92">
        <v>8676</v>
      </c>
    </row>
    <row r="241" ht="11.25" customHeight="1" outlineLevel="7">
      <c r="A241" s="101"/>
      <c r="B241" s="102"/>
      <c r="C241" s="103"/>
      <c r="D241" s="2017" t="s">
        <v>35</v>
      </c>
      <c r="E241" s="2017"/>
      <c r="F241" s="2017"/>
      <c r="G241" s="111">
        <v>537.46266000000003</v>
      </c>
    </row>
    <row r="242" ht="11.25" customHeight="1" outlineLevel="7">
      <c r="A242" s="115"/>
      <c r="B242" s="116"/>
      <c r="C242" s="117"/>
      <c r="D242" s="2013" t="s">
        <v>595</v>
      </c>
      <c r="E242" s="2013"/>
      <c r="F242" s="2013"/>
      <c r="G242" s="93"/>
    </row>
    <row r="243" ht="11.25" customHeight="1" outlineLevel="7">
      <c r="A243" s="115"/>
      <c r="B243" s="116"/>
      <c r="C243" s="117"/>
      <c r="D243" s="2013" t="s">
        <v>596</v>
      </c>
      <c r="E243" s="2013"/>
      <c r="F243" s="2013"/>
      <c r="G243" s="93"/>
    </row>
    <row r="244" ht="11.25" customHeight="1" outlineLevel="7">
      <c r="A244" s="115"/>
      <c r="B244" s="116"/>
      <c r="C244" s="117"/>
      <c r="D244" s="2013" t="s">
        <v>598</v>
      </c>
      <c r="E244" s="2013"/>
      <c r="F244" s="2013"/>
      <c r="G244" s="93"/>
    </row>
    <row r="245" ht="11.25" customHeight="1" outlineLevel="7">
      <c r="A245" s="115"/>
      <c r="B245" s="116"/>
      <c r="C245" s="117"/>
      <c r="D245" s="2013" t="s">
        <v>599</v>
      </c>
      <c r="E245" s="2013"/>
      <c r="F245" s="2013"/>
      <c r="G245" s="110">
        <v>537.46266000000003</v>
      </c>
    </row>
    <row r="246" ht="11.25" customHeight="1" outlineLevel="7">
      <c r="A246" s="101"/>
      <c r="B246" s="102"/>
      <c r="C246" s="103"/>
      <c r="D246" s="2017" t="s">
        <v>601</v>
      </c>
      <c r="E246" s="2017"/>
      <c r="F246" s="2017"/>
      <c r="G246" s="73">
        <v>755868.15443</v>
      </c>
    </row>
    <row r="247" ht="11.25" customHeight="1" outlineLevel="7">
      <c r="A247" s="104"/>
      <c r="B247" s="105"/>
      <c r="C247" s="106"/>
      <c r="D247" s="2017" t="s">
        <v>602</v>
      </c>
      <c r="E247" s="2017"/>
      <c r="F247" s="2017"/>
      <c r="G247" s="73">
        <v>355595.91778999998</v>
      </c>
    </row>
    <row r="248" ht="11.25" customHeight="1" outlineLevel="7">
      <c r="A248" s="95"/>
      <c r="B248" s="96"/>
      <c r="C248" s="97"/>
      <c r="D248" s="2013" t="s">
        <v>603</v>
      </c>
      <c r="E248" s="2013"/>
      <c r="F248" s="2013"/>
      <c r="G248" s="92">
        <v>259661.31101999999</v>
      </c>
    </row>
    <row r="249" ht="11.25" customHeight="1" outlineLevel="7">
      <c r="A249" s="95"/>
      <c r="B249" s="96"/>
      <c r="C249" s="97"/>
      <c r="D249" s="2013" t="s">
        <v>604</v>
      </c>
      <c r="E249" s="2013"/>
      <c r="F249" s="2013"/>
      <c r="G249" s="92">
        <v>95934.606769999999</v>
      </c>
    </row>
    <row r="250" ht="11.25" customHeight="1" outlineLevel="7">
      <c r="A250" s="115"/>
      <c r="B250" s="116"/>
      <c r="C250" s="117"/>
      <c r="D250" s="2013" t="s">
        <v>605</v>
      </c>
      <c r="E250" s="2013"/>
      <c r="F250" s="2013"/>
      <c r="G250" s="92">
        <v>400272.23664000002</v>
      </c>
    </row>
    <row r="251" ht="21.75" customHeight="1" outlineLevel="7">
      <c r="A251" s="115"/>
      <c r="B251" s="116"/>
      <c r="C251" s="117"/>
      <c r="D251" s="2013" t="s">
        <v>606</v>
      </c>
      <c r="E251" s="2013"/>
      <c r="F251" s="2013"/>
      <c r="G251" s="93"/>
    </row>
    <row r="252" ht="11.25" customHeight="1" outlineLevel="7">
      <c r="A252" s="89"/>
      <c r="B252" s="90"/>
      <c r="C252" s="91"/>
      <c r="D252" s="2013" t="s">
        <v>607</v>
      </c>
      <c r="E252" s="2013"/>
      <c r="F252" s="2013"/>
      <c r="G252" s="92">
        <v>2254.1579999999999</v>
      </c>
    </row>
    <row r="253" ht="11.25" customHeight="1" outlineLevel="7">
      <c r="A253" s="101"/>
      <c r="B253" s="102"/>
      <c r="C253" s="103"/>
      <c r="D253" s="2017" t="s">
        <v>608</v>
      </c>
      <c r="E253" s="2017"/>
      <c r="F253" s="2017"/>
      <c r="G253" s="73">
        <v>13811.329729999999</v>
      </c>
    </row>
    <row r="254" ht="11.25" customHeight="1" outlineLevel="7">
      <c r="A254" s="115"/>
      <c r="B254" s="116"/>
      <c r="C254" s="117"/>
      <c r="D254" s="2013" t="s">
        <v>609</v>
      </c>
      <c r="E254" s="2013"/>
      <c r="F254" s="2013"/>
      <c r="G254" s="92">
        <v>1277.365</v>
      </c>
    </row>
    <row r="255" ht="11.25" customHeight="1" outlineLevel="7">
      <c r="A255" s="115"/>
      <c r="B255" s="116"/>
      <c r="C255" s="117"/>
      <c r="D255" s="2013" t="s">
        <v>610</v>
      </c>
      <c r="E255" s="2013"/>
      <c r="F255" s="2013"/>
      <c r="G255" s="93"/>
    </row>
    <row r="256" ht="11.25" customHeight="1" outlineLevel="7">
      <c r="A256" s="115"/>
      <c r="B256" s="116"/>
      <c r="C256" s="117"/>
      <c r="D256" s="2013" t="s">
        <v>611</v>
      </c>
      <c r="E256" s="2013"/>
      <c r="F256" s="2013"/>
      <c r="G256" s="110">
        <v>374.29259000000002</v>
      </c>
    </row>
    <row r="257" ht="11.25" customHeight="1" outlineLevel="7">
      <c r="A257" s="115"/>
      <c r="B257" s="116"/>
      <c r="C257" s="117"/>
      <c r="D257" s="2013" t="s">
        <v>612</v>
      </c>
      <c r="E257" s="2013"/>
      <c r="F257" s="2013"/>
      <c r="G257" s="92">
        <v>6361.8554000000004</v>
      </c>
    </row>
    <row r="258" ht="11.25" customHeight="1" outlineLevel="7">
      <c r="A258" s="115"/>
      <c r="B258" s="116"/>
      <c r="C258" s="117"/>
      <c r="D258" s="2013" t="s">
        <v>613</v>
      </c>
      <c r="E258" s="2013"/>
      <c r="F258" s="2013"/>
      <c r="G258" s="110">
        <v>111.40407999999999</v>
      </c>
    </row>
    <row r="259" ht="11.25" customHeight="1" outlineLevel="7">
      <c r="A259" s="115"/>
      <c r="B259" s="116"/>
      <c r="C259" s="117"/>
      <c r="D259" s="2013" t="s">
        <v>614</v>
      </c>
      <c r="E259" s="2013"/>
      <c r="F259" s="2013"/>
      <c r="G259" s="92">
        <v>2972.0013899999999</v>
      </c>
    </row>
    <row r="260" ht="11.25" customHeight="1" outlineLevel="7">
      <c r="A260" s="115"/>
      <c r="B260" s="116"/>
      <c r="C260" s="117"/>
      <c r="D260" s="2013" t="s">
        <v>615</v>
      </c>
      <c r="E260" s="2013"/>
      <c r="F260" s="2013"/>
      <c r="G260" s="92">
        <v>1297.5129999999999</v>
      </c>
    </row>
    <row r="261" ht="11.25" customHeight="1" outlineLevel="7">
      <c r="A261" s="115"/>
      <c r="B261" s="116"/>
      <c r="C261" s="117"/>
      <c r="D261" s="2013" t="s">
        <v>616</v>
      </c>
      <c r="E261" s="2013"/>
      <c r="F261" s="2013"/>
      <c r="G261" s="92">
        <v>1416.8982699999999</v>
      </c>
    </row>
    <row r="262" ht="11.25" customHeight="1" outlineLevel="7">
      <c r="A262" s="86"/>
      <c r="B262" s="87"/>
      <c r="C262" s="88"/>
      <c r="D262" s="2017" t="s">
        <v>617</v>
      </c>
      <c r="E262" s="2017"/>
      <c r="F262" s="2017"/>
      <c r="G262" s="73">
        <v>1092850.5322400001</v>
      </c>
    </row>
    <row r="263" ht="11.25" customHeight="1" outlineLevel="7">
      <c r="A263" s="89"/>
      <c r="B263" s="90"/>
      <c r="C263" s="91"/>
      <c r="D263" s="2013" t="s">
        <v>619</v>
      </c>
      <c r="E263" s="2013"/>
      <c r="F263" s="2013"/>
      <c r="G263" s="92">
        <v>596013.95790000004</v>
      </c>
    </row>
    <row r="264" ht="11.25" customHeight="1" outlineLevel="7">
      <c r="A264" s="89"/>
      <c r="B264" s="90"/>
      <c r="C264" s="91"/>
      <c r="D264" s="2013" t="s">
        <v>620</v>
      </c>
      <c r="E264" s="2013"/>
      <c r="F264" s="2013"/>
      <c r="G264" s="92">
        <v>96158.042629999996</v>
      </c>
    </row>
    <row r="265" ht="11.25" customHeight="1" outlineLevel="7">
      <c r="A265" s="89"/>
      <c r="B265" s="90"/>
      <c r="C265" s="91"/>
      <c r="D265" s="2013" t="s">
        <v>622</v>
      </c>
      <c r="E265" s="2013"/>
      <c r="F265" s="2013"/>
      <c r="G265" s="92">
        <v>62703.30702</v>
      </c>
    </row>
    <row r="266" ht="11.25" customHeight="1" outlineLevel="7">
      <c r="A266" s="89"/>
      <c r="B266" s="90"/>
      <c r="C266" s="91"/>
      <c r="D266" s="2013" t="s">
        <v>624</v>
      </c>
      <c r="E266" s="2013"/>
      <c r="F266" s="2013"/>
      <c r="G266" s="92">
        <v>8289.10844</v>
      </c>
    </row>
    <row r="267" ht="11.25" customHeight="1" outlineLevel="7">
      <c r="A267" s="89"/>
      <c r="B267" s="90"/>
      <c r="C267" s="91"/>
      <c r="D267" s="2013" t="s">
        <v>626</v>
      </c>
      <c r="E267" s="2013"/>
      <c r="F267" s="2013"/>
      <c r="G267" s="92">
        <v>167248.71283999999</v>
      </c>
    </row>
    <row r="268" ht="11.25" customHeight="1" outlineLevel="7">
      <c r="A268" s="101"/>
      <c r="B268" s="102"/>
      <c r="C268" s="103"/>
      <c r="D268" s="2017" t="s">
        <v>630</v>
      </c>
      <c r="E268" s="2017"/>
      <c r="F268" s="2017"/>
      <c r="G268" s="73">
        <v>162437.40341</v>
      </c>
    </row>
    <row r="269" ht="11.25" customHeight="1" outlineLevel="7">
      <c r="A269" s="115"/>
      <c r="B269" s="116"/>
      <c r="C269" s="117"/>
      <c r="D269" s="2013" t="s">
        <v>632</v>
      </c>
      <c r="E269" s="2013"/>
      <c r="F269" s="2013"/>
      <c r="G269" s="92">
        <v>82095.149550000002</v>
      </c>
    </row>
    <row r="270" ht="21.75" customHeight="1" outlineLevel="7">
      <c r="A270" s="115"/>
      <c r="B270" s="116"/>
      <c r="C270" s="117"/>
      <c r="D270" s="2013" t="s">
        <v>634</v>
      </c>
      <c r="E270" s="2013"/>
      <c r="F270" s="2013"/>
      <c r="G270" s="92">
        <v>14339.934279999999</v>
      </c>
    </row>
    <row r="271" ht="21.75" customHeight="1" outlineLevel="7">
      <c r="A271" s="115"/>
      <c r="B271" s="116"/>
      <c r="C271" s="117"/>
      <c r="D271" s="2013" t="s">
        <v>636</v>
      </c>
      <c r="E271" s="2013"/>
      <c r="F271" s="2013"/>
      <c r="G271" s="92">
        <v>35399.504849999998</v>
      </c>
    </row>
    <row r="272" ht="21.75" customHeight="1" outlineLevel="7">
      <c r="A272" s="115"/>
      <c r="B272" s="116"/>
      <c r="C272" s="117"/>
      <c r="D272" s="2013" t="s">
        <v>638</v>
      </c>
      <c r="E272" s="2013"/>
      <c r="F272" s="2013"/>
      <c r="G272" s="92">
        <v>30602.814729999998</v>
      </c>
    </row>
    <row r="273" ht="11.25" customHeight="1" outlineLevel="7">
      <c r="A273" s="86"/>
      <c r="B273" s="87"/>
      <c r="C273" s="88"/>
      <c r="D273" s="2017" t="s">
        <v>641</v>
      </c>
      <c r="E273" s="2017"/>
      <c r="F273" s="2017"/>
      <c r="G273" s="73">
        <v>328500.50242999999</v>
      </c>
    </row>
    <row r="274" ht="21.75" customHeight="1" outlineLevel="7">
      <c r="A274" s="101"/>
      <c r="B274" s="102"/>
      <c r="C274" s="103"/>
      <c r="D274" s="2017" t="s">
        <v>642</v>
      </c>
      <c r="E274" s="2017"/>
      <c r="F274" s="2017"/>
      <c r="G274" s="73">
        <v>236504.53829</v>
      </c>
    </row>
    <row r="275" ht="21.75" customHeight="1" outlineLevel="7">
      <c r="A275" s="115"/>
      <c r="B275" s="116"/>
      <c r="C275" s="117"/>
      <c r="D275" s="2013" t="s">
        <v>643</v>
      </c>
      <c r="E275" s="2013"/>
      <c r="F275" s="2013"/>
      <c r="G275" s="92">
        <v>202140.05160999999</v>
      </c>
    </row>
    <row r="276" ht="21.75" customHeight="1" outlineLevel="7">
      <c r="A276" s="115"/>
      <c r="B276" s="116"/>
      <c r="C276" s="117"/>
      <c r="D276" s="2013" t="s">
        <v>645</v>
      </c>
      <c r="E276" s="2013"/>
      <c r="F276" s="2013"/>
      <c r="G276" s="92">
        <v>6578.9427400000004</v>
      </c>
    </row>
    <row r="277" ht="21.75" customHeight="1" outlineLevel="7">
      <c r="A277" s="115"/>
      <c r="B277" s="116"/>
      <c r="C277" s="117"/>
      <c r="D277" s="2013" t="s">
        <v>647</v>
      </c>
      <c r="E277" s="2013"/>
      <c r="F277" s="2013"/>
      <c r="G277" s="92">
        <v>6985.3673799999997</v>
      </c>
    </row>
    <row r="278" ht="21.75" customHeight="1" outlineLevel="7">
      <c r="A278" s="115"/>
      <c r="B278" s="116"/>
      <c r="C278" s="117"/>
      <c r="D278" s="2013" t="s">
        <v>649</v>
      </c>
      <c r="E278" s="2013"/>
      <c r="F278" s="2013"/>
      <c r="G278" s="92">
        <v>3017.6060499999999</v>
      </c>
    </row>
    <row r="279" ht="21.75" customHeight="1" outlineLevel="7">
      <c r="A279" s="115"/>
      <c r="B279" s="116"/>
      <c r="C279" s="117"/>
      <c r="D279" s="2013" t="s">
        <v>651</v>
      </c>
      <c r="E279" s="2013"/>
      <c r="F279" s="2013"/>
      <c r="G279" s="92">
        <v>17782.570510000001</v>
      </c>
    </row>
    <row r="280" ht="11.25" customHeight="1" outlineLevel="7">
      <c r="A280" s="101"/>
      <c r="B280" s="102"/>
      <c r="C280" s="103"/>
      <c r="D280" s="2017" t="s">
        <v>653</v>
      </c>
      <c r="E280" s="2017"/>
      <c r="F280" s="2017"/>
      <c r="G280" s="73">
        <v>56526.351320000002</v>
      </c>
    </row>
    <row r="281" ht="11.25" customHeight="1" outlineLevel="7">
      <c r="A281" s="115"/>
      <c r="B281" s="116"/>
      <c r="C281" s="117"/>
      <c r="D281" s="2013" t="s">
        <v>655</v>
      </c>
      <c r="E281" s="2013"/>
      <c r="F281" s="2013"/>
      <c r="G281" s="92">
        <v>48242.053699999997</v>
      </c>
    </row>
    <row r="282" ht="21.75" customHeight="1" outlineLevel="7">
      <c r="A282" s="115"/>
      <c r="B282" s="116"/>
      <c r="C282" s="117"/>
      <c r="D282" s="2013" t="s">
        <v>657</v>
      </c>
      <c r="E282" s="2013"/>
      <c r="F282" s="2013"/>
      <c r="G282" s="92">
        <v>1560.7330899999999</v>
      </c>
    </row>
    <row r="283" ht="21.75" customHeight="1" outlineLevel="7">
      <c r="A283" s="115"/>
      <c r="B283" s="116"/>
      <c r="C283" s="117"/>
      <c r="D283" s="2013" t="s">
        <v>659</v>
      </c>
      <c r="E283" s="2013"/>
      <c r="F283" s="2013"/>
      <c r="G283" s="92">
        <v>1805.3740600000001</v>
      </c>
    </row>
    <row r="284" ht="21.75" customHeight="1" outlineLevel="7">
      <c r="A284" s="115"/>
      <c r="B284" s="116"/>
      <c r="C284" s="117"/>
      <c r="D284" s="2013" t="s">
        <v>661</v>
      </c>
      <c r="E284" s="2013"/>
      <c r="F284" s="2013"/>
      <c r="G284" s="110">
        <v>731.33748000000003</v>
      </c>
    </row>
    <row r="285" ht="11.25" customHeight="1" outlineLevel="7">
      <c r="A285" s="115"/>
      <c r="B285" s="116"/>
      <c r="C285" s="117"/>
      <c r="D285" s="2013" t="s">
        <v>663</v>
      </c>
      <c r="E285" s="2013"/>
      <c r="F285" s="2013"/>
      <c r="G285" s="92">
        <v>4186.8529900000003</v>
      </c>
    </row>
    <row r="286" ht="21.75" customHeight="1" outlineLevel="7">
      <c r="A286" s="101"/>
      <c r="B286" s="102"/>
      <c r="C286" s="103"/>
      <c r="D286" s="2017" t="s">
        <v>665</v>
      </c>
      <c r="E286" s="2017"/>
      <c r="F286" s="2017"/>
      <c r="G286" s="73">
        <v>4433.4354899999998</v>
      </c>
    </row>
    <row r="287" ht="11.25" customHeight="1" outlineLevel="7">
      <c r="A287" s="115"/>
      <c r="B287" s="116"/>
      <c r="C287" s="117"/>
      <c r="D287" s="2013" t="s">
        <v>667</v>
      </c>
      <c r="E287" s="2013"/>
      <c r="F287" s="2013"/>
      <c r="G287" s="92">
        <v>3783.6901800000001</v>
      </c>
    </row>
    <row r="288" ht="21.75" customHeight="1" outlineLevel="7">
      <c r="A288" s="115"/>
      <c r="B288" s="116"/>
      <c r="C288" s="117"/>
      <c r="D288" s="2013" t="s">
        <v>669</v>
      </c>
      <c r="E288" s="2013"/>
      <c r="F288" s="2013"/>
      <c r="G288" s="110">
        <v>122.40407999999999</v>
      </c>
    </row>
    <row r="289" ht="21.75" customHeight="1" outlineLevel="7">
      <c r="A289" s="115"/>
      <c r="B289" s="116"/>
      <c r="C289" s="117"/>
      <c r="D289" s="2013" t="s">
        <v>671</v>
      </c>
      <c r="E289" s="2013"/>
      <c r="F289" s="2013"/>
      <c r="G289" s="110">
        <v>141.59849</v>
      </c>
    </row>
    <row r="290" ht="21.75" customHeight="1" outlineLevel="7">
      <c r="A290" s="115"/>
      <c r="B290" s="116"/>
      <c r="C290" s="117"/>
      <c r="D290" s="2013" t="s">
        <v>673</v>
      </c>
      <c r="E290" s="2013"/>
      <c r="F290" s="2013"/>
      <c r="G290" s="110">
        <v>57.360880000000002</v>
      </c>
    </row>
    <row r="291" ht="21.75" customHeight="1" outlineLevel="7">
      <c r="A291" s="115"/>
      <c r="B291" s="116"/>
      <c r="C291" s="117"/>
      <c r="D291" s="2013" t="s">
        <v>675</v>
      </c>
      <c r="E291" s="2013"/>
      <c r="F291" s="2013"/>
      <c r="G291" s="110">
        <v>328.38186000000002</v>
      </c>
    </row>
    <row r="292" ht="21.75" customHeight="1" outlineLevel="7">
      <c r="A292" s="101"/>
      <c r="B292" s="102"/>
      <c r="C292" s="103"/>
      <c r="D292" s="2017" t="s">
        <v>677</v>
      </c>
      <c r="E292" s="2017"/>
      <c r="F292" s="2017"/>
      <c r="G292" s="73">
        <v>31036.177329999999</v>
      </c>
    </row>
    <row r="293" ht="21.75" customHeight="1" outlineLevel="7">
      <c r="A293" s="115"/>
      <c r="B293" s="116"/>
      <c r="C293" s="117"/>
      <c r="D293" s="2013" t="s">
        <v>679</v>
      </c>
      <c r="E293" s="2013"/>
      <c r="F293" s="2013"/>
      <c r="G293" s="92">
        <v>26745.81338</v>
      </c>
    </row>
    <row r="294" ht="21.75" customHeight="1" outlineLevel="7">
      <c r="A294" s="115"/>
      <c r="B294" s="116"/>
      <c r="C294" s="117"/>
      <c r="D294" s="2013" t="s">
        <v>681</v>
      </c>
      <c r="E294" s="2013"/>
      <c r="F294" s="2013"/>
      <c r="G294" s="110">
        <v>833.38990999999999</v>
      </c>
    </row>
    <row r="295" ht="21.75" customHeight="1" outlineLevel="7">
      <c r="A295" s="115"/>
      <c r="B295" s="116"/>
      <c r="C295" s="117"/>
      <c r="D295" s="2013" t="s">
        <v>683</v>
      </c>
      <c r="E295" s="2013"/>
      <c r="F295" s="2013"/>
      <c r="G295" s="110">
        <v>798.80732999999998</v>
      </c>
    </row>
    <row r="296" ht="21.75" customHeight="1" outlineLevel="7">
      <c r="A296" s="115"/>
      <c r="B296" s="116"/>
      <c r="C296" s="117"/>
      <c r="D296" s="2013" t="s">
        <v>685</v>
      </c>
      <c r="E296" s="2013"/>
      <c r="F296" s="2013"/>
      <c r="G296" s="110">
        <v>366.80948000000001</v>
      </c>
    </row>
    <row r="297" ht="21.75" customHeight="1" outlineLevel="7">
      <c r="A297" s="115"/>
      <c r="B297" s="116"/>
      <c r="C297" s="117"/>
      <c r="D297" s="2013" t="s">
        <v>687</v>
      </c>
      <c r="E297" s="2013"/>
      <c r="F297" s="2013"/>
      <c r="G297" s="92">
        <v>2291.3572300000001</v>
      </c>
    </row>
    <row r="298" ht="11.25" customHeight="1" outlineLevel="7">
      <c r="A298" s="86"/>
      <c r="B298" s="87"/>
      <c r="C298" s="88"/>
      <c r="D298" s="2017" t="s">
        <v>689</v>
      </c>
      <c r="E298" s="2017"/>
      <c r="F298" s="2017"/>
      <c r="G298" s="73">
        <v>605001.26255999994</v>
      </c>
    </row>
    <row r="299" ht="11.25" customHeight="1" outlineLevel="7">
      <c r="A299" s="89"/>
      <c r="B299" s="90"/>
      <c r="C299" s="91"/>
      <c r="D299" s="2013" t="s">
        <v>691</v>
      </c>
      <c r="E299" s="2013"/>
      <c r="F299" s="2013"/>
      <c r="G299" s="92">
        <v>3215.9537999999998</v>
      </c>
    </row>
    <row r="300" ht="11.25" customHeight="1" outlineLevel="7">
      <c r="A300" s="89"/>
      <c r="B300" s="90"/>
      <c r="C300" s="91"/>
      <c r="D300" s="2013" t="s">
        <v>692</v>
      </c>
      <c r="E300" s="2013"/>
      <c r="F300" s="2013"/>
      <c r="G300" s="92">
        <v>122719.59819</v>
      </c>
    </row>
    <row r="301" ht="11.25" customHeight="1" outlineLevel="7">
      <c r="A301" s="89"/>
      <c r="B301" s="90"/>
      <c r="C301" s="91"/>
      <c r="D301" s="2013" t="s">
        <v>693</v>
      </c>
      <c r="E301" s="2013"/>
      <c r="F301" s="2013"/>
      <c r="G301" s="92">
        <v>8407.0023500000007</v>
      </c>
    </row>
    <row r="302" ht="11.25" customHeight="1" outlineLevel="7">
      <c r="A302" s="89"/>
      <c r="B302" s="90"/>
      <c r="C302" s="91"/>
      <c r="D302" s="2013" t="s">
        <v>694</v>
      </c>
      <c r="E302" s="2013"/>
      <c r="F302" s="2013"/>
      <c r="G302" s="92">
        <v>87563.067750000002</v>
      </c>
    </row>
    <row r="303" ht="11.25" customHeight="1" outlineLevel="7">
      <c r="A303" s="89"/>
      <c r="B303" s="90"/>
      <c r="C303" s="91"/>
      <c r="D303" s="2013" t="s">
        <v>695</v>
      </c>
      <c r="E303" s="2013"/>
      <c r="F303" s="2013"/>
      <c r="G303" s="92">
        <v>84211.397769999996</v>
      </c>
    </row>
    <row r="304" ht="11.25" customHeight="1" outlineLevel="7">
      <c r="A304" s="89"/>
      <c r="B304" s="90"/>
      <c r="C304" s="91"/>
      <c r="D304" s="2013" t="s">
        <v>696</v>
      </c>
      <c r="E304" s="2013"/>
      <c r="F304" s="2013"/>
      <c r="G304" s="92">
        <v>298884.2427</v>
      </c>
    </row>
    <row r="305" ht="11.25" customHeight="1" outlineLevel="7">
      <c r="A305" s="86"/>
      <c r="B305" s="87"/>
      <c r="C305" s="88"/>
      <c r="D305" s="2017" t="s">
        <v>698</v>
      </c>
      <c r="E305" s="2017"/>
      <c r="F305" s="2017"/>
      <c r="G305" s="73">
        <v>308210.40266999998</v>
      </c>
    </row>
    <row r="306" ht="11.25" customHeight="1" outlineLevel="7">
      <c r="A306" s="101"/>
      <c r="B306" s="102"/>
      <c r="C306" s="103"/>
      <c r="D306" s="2017" t="s">
        <v>699</v>
      </c>
      <c r="E306" s="2017"/>
      <c r="F306" s="2017"/>
      <c r="G306" s="73">
        <v>13050.5396</v>
      </c>
    </row>
    <row r="307" ht="11.25" customHeight="1" outlineLevel="7">
      <c r="A307" s="115"/>
      <c r="B307" s="116"/>
      <c r="C307" s="117"/>
      <c r="D307" s="2013" t="s">
        <v>700</v>
      </c>
      <c r="E307" s="2013"/>
      <c r="F307" s="2013"/>
      <c r="G307" s="92">
        <v>12511.228999999999</v>
      </c>
    </row>
    <row r="308" ht="11.25" customHeight="1" outlineLevel="7">
      <c r="A308" s="115"/>
      <c r="B308" s="116"/>
      <c r="C308" s="117"/>
      <c r="D308" s="2013" t="s">
        <v>701</v>
      </c>
      <c r="E308" s="2013"/>
      <c r="F308" s="2013"/>
      <c r="G308" s="110">
        <v>539.31060000000002</v>
      </c>
    </row>
    <row r="309" ht="11.25" customHeight="1" outlineLevel="7">
      <c r="A309" s="101"/>
      <c r="B309" s="102"/>
      <c r="C309" s="103"/>
      <c r="D309" s="2017" t="s">
        <v>702</v>
      </c>
      <c r="E309" s="2017"/>
      <c r="F309" s="2017"/>
      <c r="G309" s="73">
        <v>85274.503110000005</v>
      </c>
    </row>
    <row r="310" ht="11.25" customHeight="1" outlineLevel="7">
      <c r="A310" s="104"/>
      <c r="B310" s="105"/>
      <c r="C310" s="106"/>
      <c r="D310" s="2017" t="s">
        <v>704</v>
      </c>
      <c r="E310" s="2017"/>
      <c r="F310" s="2017"/>
      <c r="G310" s="73">
        <v>10121.842860000001</v>
      </c>
    </row>
    <row r="311" ht="11.25" customHeight="1" outlineLevel="7">
      <c r="A311" s="95"/>
      <c r="B311" s="96"/>
      <c r="C311" s="97"/>
      <c r="D311" s="2013" t="s">
        <v>705</v>
      </c>
      <c r="E311" s="2013"/>
      <c r="F311" s="2013"/>
      <c r="G311" s="92">
        <v>4417.7828499999996</v>
      </c>
    </row>
    <row r="312" ht="11.25" customHeight="1" outlineLevel="7">
      <c r="A312" s="95"/>
      <c r="B312" s="96"/>
      <c r="C312" s="97"/>
      <c r="D312" s="2013" t="s">
        <v>706</v>
      </c>
      <c r="E312" s="2013"/>
      <c r="F312" s="2013"/>
      <c r="G312" s="92">
        <v>1261.3730599999999</v>
      </c>
    </row>
    <row r="313" ht="11.25" customHeight="1" outlineLevel="7">
      <c r="A313" s="95"/>
      <c r="B313" s="96"/>
      <c r="C313" s="97"/>
      <c r="D313" s="2013" t="s">
        <v>707</v>
      </c>
      <c r="E313" s="2013"/>
      <c r="F313" s="2013"/>
      <c r="G313" s="110">
        <v>355.59580999999997</v>
      </c>
    </row>
    <row r="314" ht="11.25" customHeight="1" outlineLevel="7">
      <c r="A314" s="95"/>
      <c r="B314" s="96"/>
      <c r="C314" s="97"/>
      <c r="D314" s="2013" t="s">
        <v>708</v>
      </c>
      <c r="E314" s="2013"/>
      <c r="F314" s="2013"/>
      <c r="G314" s="110">
        <v>355.12815000000001</v>
      </c>
    </row>
    <row r="315" ht="11.25" customHeight="1" outlineLevel="7">
      <c r="A315" s="95"/>
      <c r="B315" s="96"/>
      <c r="C315" s="97"/>
      <c r="D315" s="2013" t="s">
        <v>709</v>
      </c>
      <c r="E315" s="2013"/>
      <c r="F315" s="2013"/>
      <c r="G315" s="110">
        <v>22.01193</v>
      </c>
    </row>
    <row r="316" ht="11.25" customHeight="1" outlineLevel="7">
      <c r="A316" s="95"/>
      <c r="B316" s="96"/>
      <c r="C316" s="97"/>
      <c r="D316" s="2013" t="s">
        <v>710</v>
      </c>
      <c r="E316" s="2013"/>
      <c r="F316" s="2013"/>
      <c r="G316" s="92">
        <v>3709.9510599999999</v>
      </c>
    </row>
    <row r="317" ht="11.25" customHeight="1" outlineLevel="7">
      <c r="A317" s="95"/>
      <c r="B317" s="96"/>
      <c r="C317" s="97"/>
      <c r="D317" s="2013" t="s">
        <v>711</v>
      </c>
      <c r="E317" s="2013"/>
      <c r="F317" s="2013"/>
      <c r="G317" s="93"/>
    </row>
    <row r="318" ht="11.25" customHeight="1" outlineLevel="7">
      <c r="A318" s="104"/>
      <c r="B318" s="105"/>
      <c r="C318" s="106"/>
      <c r="D318" s="2017" t="s">
        <v>712</v>
      </c>
      <c r="E318" s="2017"/>
      <c r="F318" s="2017"/>
      <c r="G318" s="73">
        <v>3497.5344</v>
      </c>
    </row>
    <row r="319" ht="11.25" customHeight="1" outlineLevel="7">
      <c r="A319" s="95"/>
      <c r="B319" s="96"/>
      <c r="C319" s="97"/>
      <c r="D319" s="2013" t="s">
        <v>713</v>
      </c>
      <c r="E319" s="2013"/>
      <c r="F319" s="2013"/>
      <c r="G319" s="110">
        <v>742.17987000000005</v>
      </c>
    </row>
    <row r="320" ht="11.25" customHeight="1" outlineLevel="7">
      <c r="A320" s="95"/>
      <c r="B320" s="96"/>
      <c r="C320" s="97"/>
      <c r="D320" s="2013" t="s">
        <v>714</v>
      </c>
      <c r="E320" s="2013"/>
      <c r="F320" s="2013"/>
      <c r="G320" s="110">
        <v>374.16041000000001</v>
      </c>
    </row>
    <row r="321" ht="11.25" customHeight="1" outlineLevel="7">
      <c r="A321" s="95"/>
      <c r="B321" s="96"/>
      <c r="C321" s="97"/>
      <c r="D321" s="2013" t="s">
        <v>715</v>
      </c>
      <c r="E321" s="2013"/>
      <c r="F321" s="2013"/>
      <c r="G321" s="92">
        <v>1674.9074499999999</v>
      </c>
    </row>
    <row r="322" ht="11.25" customHeight="1" outlineLevel="7">
      <c r="A322" s="95"/>
      <c r="B322" s="96"/>
      <c r="C322" s="97"/>
      <c r="D322" s="2013" t="s">
        <v>716</v>
      </c>
      <c r="E322" s="2013"/>
      <c r="F322" s="2013"/>
      <c r="G322" s="110">
        <v>117.19911</v>
      </c>
    </row>
    <row r="323" ht="21.75" customHeight="1" outlineLevel="7">
      <c r="A323" s="95"/>
      <c r="B323" s="96"/>
      <c r="C323" s="97"/>
      <c r="D323" s="2013" t="s">
        <v>717</v>
      </c>
      <c r="E323" s="2013"/>
      <c r="F323" s="2013"/>
      <c r="G323" s="110">
        <v>43.383020000000002</v>
      </c>
    </row>
    <row r="324" ht="11.25" customHeight="1" outlineLevel="7">
      <c r="A324" s="95"/>
      <c r="B324" s="96"/>
      <c r="C324" s="97"/>
      <c r="D324" s="2013" t="s">
        <v>718</v>
      </c>
      <c r="E324" s="2013"/>
      <c r="F324" s="2013"/>
      <c r="G324" s="110">
        <v>543.17192999999997</v>
      </c>
    </row>
    <row r="325" ht="11.25" customHeight="1" outlineLevel="7">
      <c r="A325" s="95"/>
      <c r="B325" s="96"/>
      <c r="C325" s="97"/>
      <c r="D325" s="2013" t="s">
        <v>719</v>
      </c>
      <c r="E325" s="2013"/>
      <c r="F325" s="2013"/>
      <c r="G325" s="110">
        <v>2.53261</v>
      </c>
    </row>
    <row r="326" ht="11.25" customHeight="1" outlineLevel="7">
      <c r="A326" s="104"/>
      <c r="B326" s="105"/>
      <c r="C326" s="106"/>
      <c r="D326" s="2017" t="s">
        <v>720</v>
      </c>
      <c r="E326" s="2017"/>
      <c r="F326" s="2017"/>
      <c r="G326" s="73">
        <v>10796.383540000001</v>
      </c>
    </row>
    <row r="327" ht="11.25" customHeight="1" outlineLevel="7">
      <c r="A327" s="95"/>
      <c r="B327" s="96"/>
      <c r="C327" s="97"/>
      <c r="D327" s="2013" t="s">
        <v>721</v>
      </c>
      <c r="E327" s="2013"/>
      <c r="F327" s="2013"/>
      <c r="G327" s="92">
        <v>3427.8058999999998</v>
      </c>
    </row>
    <row r="328" ht="11.25" customHeight="1" outlineLevel="7">
      <c r="A328" s="95"/>
      <c r="B328" s="96"/>
      <c r="C328" s="97"/>
      <c r="D328" s="2013" t="s">
        <v>722</v>
      </c>
      <c r="E328" s="2013"/>
      <c r="F328" s="2013"/>
      <c r="G328" s="92">
        <v>6910.5209599999998</v>
      </c>
    </row>
    <row r="329" ht="11.25" customHeight="1" outlineLevel="7">
      <c r="A329" s="95"/>
      <c r="B329" s="96"/>
      <c r="C329" s="97"/>
      <c r="D329" s="2013" t="s">
        <v>723</v>
      </c>
      <c r="E329" s="2013"/>
      <c r="F329" s="2013"/>
      <c r="G329" s="110">
        <v>458.05667999999997</v>
      </c>
    </row>
    <row r="330" ht="11.25" customHeight="1" outlineLevel="7">
      <c r="A330" s="104"/>
      <c r="B330" s="105"/>
      <c r="C330" s="106"/>
      <c r="D330" s="2017" t="s">
        <v>724</v>
      </c>
      <c r="E330" s="2017"/>
      <c r="F330" s="2017"/>
      <c r="G330" s="73">
        <v>25959.047350000001</v>
      </c>
    </row>
    <row r="331" ht="11.25" customHeight="1" outlineLevel="7">
      <c r="A331" s="95"/>
      <c r="B331" s="96"/>
      <c r="C331" s="97"/>
      <c r="D331" s="2013" t="s">
        <v>725</v>
      </c>
      <c r="E331" s="2013"/>
      <c r="F331" s="2013"/>
      <c r="G331" s="92">
        <v>2002.4966999999999</v>
      </c>
    </row>
    <row r="332" ht="11.25" customHeight="1" outlineLevel="7">
      <c r="A332" s="95"/>
      <c r="B332" s="96"/>
      <c r="C332" s="97"/>
      <c r="D332" s="2013" t="s">
        <v>726</v>
      </c>
      <c r="E332" s="2013"/>
      <c r="F332" s="2013"/>
      <c r="G332" s="92">
        <v>9061.4451100000006</v>
      </c>
    </row>
    <row r="333" ht="11.25" customHeight="1" outlineLevel="7">
      <c r="A333" s="95"/>
      <c r="B333" s="96"/>
      <c r="C333" s="97"/>
      <c r="D333" s="2013" t="s">
        <v>727</v>
      </c>
      <c r="E333" s="2013"/>
      <c r="F333" s="2013"/>
      <c r="G333" s="92">
        <v>2140.4436999999998</v>
      </c>
    </row>
    <row r="334" ht="21.75" customHeight="1" outlineLevel="7">
      <c r="A334" s="95"/>
      <c r="B334" s="96"/>
      <c r="C334" s="97"/>
      <c r="D334" s="2013" t="s">
        <v>728</v>
      </c>
      <c r="E334" s="2013"/>
      <c r="F334" s="2013"/>
      <c r="G334" s="92">
        <v>4530.9776300000003</v>
      </c>
    </row>
    <row r="335" ht="11.25" customHeight="1" outlineLevel="7">
      <c r="A335" s="95"/>
      <c r="B335" s="96"/>
      <c r="C335" s="97"/>
      <c r="D335" s="2013" t="s">
        <v>729</v>
      </c>
      <c r="E335" s="2013"/>
      <c r="F335" s="2013"/>
      <c r="G335" s="92">
        <v>7884.0577599999997</v>
      </c>
    </row>
    <row r="336" ht="11.25" customHeight="1" outlineLevel="7">
      <c r="A336" s="95"/>
      <c r="B336" s="96"/>
      <c r="C336" s="97"/>
      <c r="D336" s="2013" t="s">
        <v>730</v>
      </c>
      <c r="E336" s="2013"/>
      <c r="F336" s="2013"/>
      <c r="G336" s="110">
        <v>339.62644999999998</v>
      </c>
    </row>
    <row r="337" ht="11.25" customHeight="1" outlineLevel="7">
      <c r="A337" s="115"/>
      <c r="B337" s="116"/>
      <c r="C337" s="117"/>
      <c r="D337" s="2013" t="s">
        <v>731</v>
      </c>
      <c r="E337" s="2013"/>
      <c r="F337" s="2013"/>
      <c r="G337" s="110">
        <v>24.95016</v>
      </c>
    </row>
    <row r="338" ht="11.25" customHeight="1" outlineLevel="7">
      <c r="A338" s="104"/>
      <c r="B338" s="105"/>
      <c r="C338" s="106"/>
      <c r="D338" s="2017" t="s">
        <v>732</v>
      </c>
      <c r="E338" s="2017"/>
      <c r="F338" s="2017"/>
      <c r="G338" s="73">
        <v>2260.4600300000002</v>
      </c>
    </row>
    <row r="339" ht="11.25" customHeight="1" outlineLevel="7">
      <c r="A339" s="95"/>
      <c r="B339" s="96"/>
      <c r="C339" s="97"/>
      <c r="D339" s="2013" t="s">
        <v>733</v>
      </c>
      <c r="E339" s="2013"/>
      <c r="F339" s="2013"/>
      <c r="G339" s="92">
        <v>1757.61373</v>
      </c>
    </row>
    <row r="340" ht="21.75" customHeight="1" outlineLevel="7">
      <c r="A340" s="95"/>
      <c r="B340" s="96"/>
      <c r="C340" s="97"/>
      <c r="D340" s="2013" t="s">
        <v>1186</v>
      </c>
      <c r="E340" s="2013"/>
      <c r="F340" s="2013"/>
      <c r="G340" s="110">
        <v>293.83559000000002</v>
      </c>
    </row>
    <row r="341" ht="11.25" customHeight="1" outlineLevel="7">
      <c r="A341" s="95"/>
      <c r="B341" s="96"/>
      <c r="C341" s="97"/>
      <c r="D341" s="2013" t="s">
        <v>735</v>
      </c>
      <c r="E341" s="2013"/>
      <c r="F341" s="2013"/>
      <c r="G341" s="110">
        <v>209.01070999999999</v>
      </c>
    </row>
    <row r="342" ht="11.25" customHeight="1" outlineLevel="7">
      <c r="A342" s="115"/>
      <c r="B342" s="116"/>
      <c r="C342" s="117"/>
      <c r="D342" s="2013" t="s">
        <v>736</v>
      </c>
      <c r="E342" s="2013"/>
      <c r="F342" s="2013"/>
      <c r="G342" s="92">
        <v>15116.7426</v>
      </c>
    </row>
    <row r="343" ht="21.75" customHeight="1" outlineLevel="7">
      <c r="A343" s="115"/>
      <c r="B343" s="116"/>
      <c r="C343" s="117"/>
      <c r="D343" s="2013" t="s">
        <v>737</v>
      </c>
      <c r="E343" s="2013"/>
      <c r="F343" s="2013"/>
      <c r="G343" s="92">
        <v>1286.6049499999999</v>
      </c>
    </row>
    <row r="344" ht="11.25" customHeight="1" outlineLevel="7">
      <c r="A344" s="115"/>
      <c r="B344" s="116"/>
      <c r="C344" s="117"/>
      <c r="D344" s="2013" t="s">
        <v>738</v>
      </c>
      <c r="E344" s="2013"/>
      <c r="F344" s="2013"/>
      <c r="G344" s="110">
        <v>442.04777000000001</v>
      </c>
    </row>
    <row r="345" ht="11.25" customHeight="1" outlineLevel="7">
      <c r="A345" s="115"/>
      <c r="B345" s="116"/>
      <c r="C345" s="117"/>
      <c r="D345" s="2013" t="s">
        <v>739</v>
      </c>
      <c r="E345" s="2013"/>
      <c r="F345" s="2013"/>
      <c r="G345" s="110">
        <v>620.03944000000001</v>
      </c>
    </row>
    <row r="346" ht="11.25" customHeight="1" outlineLevel="7">
      <c r="A346" s="104"/>
      <c r="B346" s="105"/>
      <c r="C346" s="106"/>
      <c r="D346" s="2017" t="s">
        <v>740</v>
      </c>
      <c r="E346" s="2017"/>
      <c r="F346" s="2017"/>
      <c r="G346" s="73">
        <v>1753.94534</v>
      </c>
    </row>
    <row r="347" ht="11.25" customHeight="1" outlineLevel="7">
      <c r="A347" s="95"/>
      <c r="B347" s="96"/>
      <c r="C347" s="97"/>
      <c r="D347" s="2013" t="s">
        <v>741</v>
      </c>
      <c r="E347" s="2013"/>
      <c r="F347" s="2013"/>
      <c r="G347" s="92">
        <v>1753.94534</v>
      </c>
    </row>
    <row r="348" ht="11.25" customHeight="1" outlineLevel="7">
      <c r="A348" s="104"/>
      <c r="B348" s="105"/>
      <c r="C348" s="106"/>
      <c r="D348" s="2017" t="s">
        <v>742</v>
      </c>
      <c r="E348" s="2017"/>
      <c r="F348" s="2017"/>
      <c r="G348" s="73">
        <v>12982.090109999999</v>
      </c>
    </row>
    <row r="349" ht="11.25" customHeight="1" outlineLevel="7">
      <c r="A349" s="95"/>
      <c r="B349" s="96"/>
      <c r="C349" s="97"/>
      <c r="D349" s="2013" t="s">
        <v>744</v>
      </c>
      <c r="E349" s="2013"/>
      <c r="F349" s="2013"/>
      <c r="G349" s="92">
        <v>1101.4110000000001</v>
      </c>
    </row>
    <row r="350" ht="21.75" customHeight="1" outlineLevel="7">
      <c r="A350" s="95"/>
      <c r="B350" s="96"/>
      <c r="C350" s="97"/>
      <c r="D350" s="2013" t="s">
        <v>745</v>
      </c>
      <c r="E350" s="2013"/>
      <c r="F350" s="2013"/>
      <c r="G350" s="110">
        <v>183.85001</v>
      </c>
    </row>
    <row r="351" ht="21.75" customHeight="1" outlineLevel="7">
      <c r="A351" s="95"/>
      <c r="B351" s="96"/>
      <c r="C351" s="97"/>
      <c r="D351" s="2013" t="s">
        <v>746</v>
      </c>
      <c r="E351" s="2013"/>
      <c r="F351" s="2013"/>
      <c r="G351" s="92">
        <v>3228.79403</v>
      </c>
    </row>
    <row r="352" ht="21.75" customHeight="1" outlineLevel="7">
      <c r="A352" s="95"/>
      <c r="B352" s="96"/>
      <c r="C352" s="97"/>
      <c r="D352" s="2013" t="s">
        <v>748</v>
      </c>
      <c r="E352" s="2013"/>
      <c r="F352" s="2013"/>
      <c r="G352" s="110">
        <v>9.4794900000000002</v>
      </c>
    </row>
    <row r="353" ht="21.75" customHeight="1" outlineLevel="7">
      <c r="A353" s="95"/>
      <c r="B353" s="96"/>
      <c r="C353" s="97"/>
      <c r="D353" s="2013" t="s">
        <v>749</v>
      </c>
      <c r="E353" s="2013"/>
      <c r="F353" s="2013"/>
      <c r="G353" s="110">
        <v>563.52621999999997</v>
      </c>
    </row>
    <row r="354" ht="11.25" customHeight="1" outlineLevel="7">
      <c r="A354" s="95"/>
      <c r="B354" s="96"/>
      <c r="C354" s="97"/>
      <c r="D354" s="2013" t="s">
        <v>751</v>
      </c>
      <c r="E354" s="2013"/>
      <c r="F354" s="2013"/>
      <c r="G354" s="110">
        <v>292.36162000000002</v>
      </c>
    </row>
    <row r="355" ht="11.25" customHeight="1" outlineLevel="7">
      <c r="A355" s="95"/>
      <c r="B355" s="96"/>
      <c r="C355" s="97"/>
      <c r="D355" s="2013" t="s">
        <v>752</v>
      </c>
      <c r="E355" s="2013"/>
      <c r="F355" s="2013"/>
      <c r="G355" s="110">
        <v>332.04799000000003</v>
      </c>
    </row>
    <row r="356" ht="21.75" customHeight="1" outlineLevel="7">
      <c r="A356" s="95"/>
      <c r="B356" s="96"/>
      <c r="C356" s="97"/>
      <c r="D356" s="2013" t="s">
        <v>754</v>
      </c>
      <c r="E356" s="2013"/>
      <c r="F356" s="2013"/>
      <c r="G356" s="93"/>
    </row>
    <row r="357" ht="11.25" customHeight="1" outlineLevel="7">
      <c r="A357" s="95"/>
      <c r="B357" s="96"/>
      <c r="C357" s="97"/>
      <c r="D357" s="2013" t="s">
        <v>755</v>
      </c>
      <c r="E357" s="2013"/>
      <c r="F357" s="2013"/>
      <c r="G357" s="110">
        <v>823.10000000000002</v>
      </c>
    </row>
    <row r="358" ht="11.25" customHeight="1" outlineLevel="7">
      <c r="A358" s="95"/>
      <c r="B358" s="96"/>
      <c r="C358" s="97"/>
      <c r="D358" s="2013" t="s">
        <v>756</v>
      </c>
      <c r="E358" s="2013"/>
      <c r="F358" s="2013"/>
      <c r="G358" s="92">
        <v>1273.75</v>
      </c>
    </row>
    <row r="359" ht="21.75" customHeight="1" outlineLevel="7">
      <c r="A359" s="95"/>
      <c r="B359" s="96"/>
      <c r="C359" s="97"/>
      <c r="D359" s="2013" t="s">
        <v>757</v>
      </c>
      <c r="E359" s="2013"/>
      <c r="F359" s="2013"/>
      <c r="G359" s="93"/>
    </row>
    <row r="360" ht="11.25" customHeight="1" outlineLevel="7">
      <c r="A360" s="95"/>
      <c r="B360" s="96"/>
      <c r="C360" s="97"/>
      <c r="D360" s="2013" t="s">
        <v>758</v>
      </c>
      <c r="E360" s="2013"/>
      <c r="F360" s="2013"/>
      <c r="G360" s="93"/>
    </row>
    <row r="361" ht="11.25" customHeight="1" outlineLevel="7">
      <c r="A361" s="95"/>
      <c r="B361" s="96"/>
      <c r="C361" s="97"/>
      <c r="D361" s="2013" t="s">
        <v>759</v>
      </c>
      <c r="E361" s="2013"/>
      <c r="F361" s="2013"/>
      <c r="G361" s="92">
        <v>3830.7411900000002</v>
      </c>
    </row>
    <row r="362" ht="11.25" customHeight="1" outlineLevel="7">
      <c r="A362" s="95"/>
      <c r="B362" s="96"/>
      <c r="C362" s="97"/>
      <c r="D362" s="2013" t="s">
        <v>760</v>
      </c>
      <c r="E362" s="2013"/>
      <c r="F362" s="2013"/>
      <c r="G362" s="110">
        <v>152.51535000000001</v>
      </c>
    </row>
    <row r="363" ht="21.75" customHeight="1" outlineLevel="7">
      <c r="A363" s="95"/>
      <c r="B363" s="96"/>
      <c r="C363" s="97"/>
      <c r="D363" s="2013" t="s">
        <v>400</v>
      </c>
      <c r="E363" s="2013"/>
      <c r="F363" s="2013"/>
      <c r="G363" s="110">
        <v>236.50748999999999</v>
      </c>
    </row>
    <row r="364" ht="11.25" customHeight="1" outlineLevel="7">
      <c r="A364" s="95"/>
      <c r="B364" s="96"/>
      <c r="C364" s="97"/>
      <c r="D364" s="2013" t="s">
        <v>761</v>
      </c>
      <c r="E364" s="2013"/>
      <c r="F364" s="2013"/>
      <c r="G364" s="110">
        <v>954.00572</v>
      </c>
    </row>
    <row r="365" ht="21.75" customHeight="1" outlineLevel="7">
      <c r="A365" s="115"/>
      <c r="B365" s="116"/>
      <c r="C365" s="117"/>
      <c r="D365" s="2013" t="s">
        <v>762</v>
      </c>
      <c r="E365" s="2013"/>
      <c r="F365" s="2013"/>
      <c r="G365" s="110">
        <v>412.81455999999997</v>
      </c>
    </row>
    <row r="366" ht="11.25" customHeight="1" outlineLevel="7">
      <c r="A366" s="101"/>
      <c r="B366" s="102"/>
      <c r="C366" s="103"/>
      <c r="D366" s="2017" t="s">
        <v>763</v>
      </c>
      <c r="E366" s="2017"/>
      <c r="F366" s="2017"/>
      <c r="G366" s="73">
        <v>20975.472760000001</v>
      </c>
    </row>
    <row r="367" ht="11.25" customHeight="1" outlineLevel="7">
      <c r="A367" s="104"/>
      <c r="B367" s="105"/>
      <c r="C367" s="106"/>
      <c r="D367" s="2017" t="s">
        <v>765</v>
      </c>
      <c r="E367" s="2017"/>
      <c r="F367" s="2017"/>
      <c r="G367" s="73">
        <v>6994.5833300000004</v>
      </c>
    </row>
    <row r="368" ht="11.25" customHeight="1" outlineLevel="7">
      <c r="A368" s="95"/>
      <c r="B368" s="96"/>
      <c r="C368" s="97"/>
      <c r="D368" s="2013" t="s">
        <v>766</v>
      </c>
      <c r="E368" s="2013"/>
      <c r="F368" s="2013"/>
      <c r="G368" s="92">
        <v>1738.2634</v>
      </c>
    </row>
    <row r="369" ht="11.25" customHeight="1" outlineLevel="7">
      <c r="A369" s="95"/>
      <c r="B369" s="96"/>
      <c r="C369" s="97"/>
      <c r="D369" s="2013" t="s">
        <v>767</v>
      </c>
      <c r="E369" s="2013"/>
      <c r="F369" s="2013"/>
      <c r="G369" s="92">
        <v>4397.9972100000005</v>
      </c>
    </row>
    <row r="370" ht="21.75" customHeight="1" outlineLevel="7">
      <c r="A370" s="95"/>
      <c r="B370" s="96"/>
      <c r="C370" s="97"/>
      <c r="D370" s="2013" t="s">
        <v>770</v>
      </c>
      <c r="E370" s="2013"/>
      <c r="F370" s="2013"/>
      <c r="G370" s="110">
        <v>858.32272</v>
      </c>
    </row>
    <row r="371" ht="11.25" customHeight="1" outlineLevel="7">
      <c r="A371" s="104"/>
      <c r="B371" s="105"/>
      <c r="C371" s="106"/>
      <c r="D371" s="2017" t="s">
        <v>771</v>
      </c>
      <c r="E371" s="2017"/>
      <c r="F371" s="2017"/>
      <c r="G371" s="73">
        <v>13725.12306</v>
      </c>
    </row>
    <row r="372" ht="11.25" customHeight="1" outlineLevel="7">
      <c r="A372" s="95"/>
      <c r="B372" s="96"/>
      <c r="C372" s="97"/>
      <c r="D372" s="2013" t="s">
        <v>773</v>
      </c>
      <c r="E372" s="2013"/>
      <c r="F372" s="2013"/>
      <c r="G372" s="92">
        <v>2936.9165800000001</v>
      </c>
    </row>
    <row r="373" ht="11.25" customHeight="1" outlineLevel="7">
      <c r="A373" s="95"/>
      <c r="B373" s="96"/>
      <c r="C373" s="97"/>
      <c r="D373" s="2013" t="s">
        <v>775</v>
      </c>
      <c r="E373" s="2013"/>
      <c r="F373" s="2013"/>
      <c r="G373" s="92">
        <v>9415.2684000000008</v>
      </c>
    </row>
    <row r="374" ht="21.75" customHeight="1" outlineLevel="7">
      <c r="A374" s="95"/>
      <c r="B374" s="96"/>
      <c r="C374" s="97"/>
      <c r="D374" s="2013" t="s">
        <v>777</v>
      </c>
      <c r="E374" s="2013"/>
      <c r="F374" s="2013"/>
      <c r="G374" s="110">
        <v>356.17678000000001</v>
      </c>
    </row>
    <row r="375" ht="11.25" customHeight="1" outlineLevel="7">
      <c r="A375" s="95"/>
      <c r="B375" s="96"/>
      <c r="C375" s="97"/>
      <c r="D375" s="2013" t="s">
        <v>778</v>
      </c>
      <c r="E375" s="2013"/>
      <c r="F375" s="2013"/>
      <c r="G375" s="110">
        <v>623.99641999999994</v>
      </c>
    </row>
    <row r="376" ht="11.25" customHeight="1" outlineLevel="7">
      <c r="A376" s="95"/>
      <c r="B376" s="96"/>
      <c r="C376" s="97"/>
      <c r="D376" s="2013" t="s">
        <v>779</v>
      </c>
      <c r="E376" s="2013"/>
      <c r="F376" s="2013"/>
      <c r="G376" s="110">
        <v>392.76488000000001</v>
      </c>
    </row>
    <row r="377" ht="11.25" customHeight="1" outlineLevel="7">
      <c r="A377" s="115"/>
      <c r="B377" s="116"/>
      <c r="C377" s="117"/>
      <c r="D377" s="2013" t="s">
        <v>781</v>
      </c>
      <c r="E377" s="2013"/>
      <c r="F377" s="2013"/>
      <c r="G377" s="110">
        <v>255.76636999999999</v>
      </c>
    </row>
    <row r="378" ht="11.25" customHeight="1" outlineLevel="7">
      <c r="A378" s="101"/>
      <c r="B378" s="102"/>
      <c r="C378" s="103"/>
      <c r="D378" s="2017" t="s">
        <v>782</v>
      </c>
      <c r="E378" s="2017"/>
      <c r="F378" s="2017"/>
      <c r="G378" s="73">
        <v>17758.262859999999</v>
      </c>
    </row>
    <row r="379" ht="21.75" customHeight="1" outlineLevel="7">
      <c r="A379" s="115"/>
      <c r="B379" s="116"/>
      <c r="C379" s="117"/>
      <c r="D379" s="2013" t="s">
        <v>783</v>
      </c>
      <c r="E379" s="2013"/>
      <c r="F379" s="2013"/>
      <c r="G379" s="92">
        <v>3756.70955</v>
      </c>
    </row>
    <row r="380" ht="11.25" customHeight="1" outlineLevel="7">
      <c r="A380" s="115"/>
      <c r="B380" s="116"/>
      <c r="C380" s="117"/>
      <c r="D380" s="2013" t="s">
        <v>784</v>
      </c>
      <c r="E380" s="2013"/>
      <c r="F380" s="2013"/>
      <c r="G380" s="93"/>
    </row>
    <row r="381" ht="11.25" customHeight="1" outlineLevel="7">
      <c r="A381" s="115"/>
      <c r="B381" s="116"/>
      <c r="C381" s="117"/>
      <c r="D381" s="2013" t="s">
        <v>785</v>
      </c>
      <c r="E381" s="2013"/>
      <c r="F381" s="2013"/>
      <c r="G381" s="92">
        <v>4165.1423699999996</v>
      </c>
    </row>
    <row r="382" ht="11.25" customHeight="1" outlineLevel="7">
      <c r="A382" s="115"/>
      <c r="B382" s="116"/>
      <c r="C382" s="117"/>
      <c r="D382" s="2013" t="s">
        <v>1018</v>
      </c>
      <c r="E382" s="2013"/>
      <c r="F382" s="2013"/>
      <c r="G382" s="93"/>
    </row>
    <row r="383" ht="11.25" customHeight="1" outlineLevel="7">
      <c r="A383" s="115"/>
      <c r="B383" s="116"/>
      <c r="C383" s="117"/>
      <c r="D383" s="2013" t="s">
        <v>787</v>
      </c>
      <c r="E383" s="2013"/>
      <c r="F383" s="2013"/>
      <c r="G383" s="92">
        <v>4484.0137000000004</v>
      </c>
    </row>
    <row r="384" ht="11.25" customHeight="1" outlineLevel="7">
      <c r="A384" s="115"/>
      <c r="B384" s="116"/>
      <c r="C384" s="117"/>
      <c r="D384" s="2013" t="s">
        <v>788</v>
      </c>
      <c r="E384" s="2013"/>
      <c r="F384" s="2013"/>
      <c r="G384" s="92">
        <v>5352.3972400000002</v>
      </c>
    </row>
    <row r="385" ht="11.25" customHeight="1" outlineLevel="7">
      <c r="A385" s="101"/>
      <c r="B385" s="102"/>
      <c r="C385" s="103"/>
      <c r="D385" s="2017" t="s">
        <v>789</v>
      </c>
      <c r="E385" s="2017"/>
      <c r="F385" s="2017"/>
      <c r="G385" s="73">
        <v>33258.485569999997</v>
      </c>
    </row>
    <row r="386" ht="21.75" customHeight="1" outlineLevel="7">
      <c r="A386" s="115"/>
      <c r="B386" s="116"/>
      <c r="C386" s="117"/>
      <c r="D386" s="2013" t="s">
        <v>791</v>
      </c>
      <c r="E386" s="2013"/>
      <c r="F386" s="2013"/>
      <c r="G386" s="92">
        <v>1246.5707500000001</v>
      </c>
    </row>
    <row r="387" ht="21.75" customHeight="1" outlineLevel="7">
      <c r="A387" s="115"/>
      <c r="B387" s="116"/>
      <c r="C387" s="117"/>
      <c r="D387" s="2013" t="s">
        <v>793</v>
      </c>
      <c r="E387" s="2013"/>
      <c r="F387" s="2013"/>
      <c r="G387" s="110">
        <v>39.17895</v>
      </c>
    </row>
    <row r="388" ht="11.25" customHeight="1" outlineLevel="7">
      <c r="A388" s="115"/>
      <c r="B388" s="116"/>
      <c r="C388" s="117"/>
      <c r="D388" s="2013" t="s">
        <v>795</v>
      </c>
      <c r="E388" s="2013"/>
      <c r="F388" s="2013"/>
      <c r="G388" s="92">
        <v>12028.394770000001</v>
      </c>
    </row>
    <row r="389" ht="11.25" customHeight="1" outlineLevel="7">
      <c r="A389" s="115"/>
      <c r="B389" s="116"/>
      <c r="C389" s="117"/>
      <c r="D389" s="2013" t="s">
        <v>796</v>
      </c>
      <c r="E389" s="2013"/>
      <c r="F389" s="2013"/>
      <c r="G389" s="110">
        <v>484.86534</v>
      </c>
    </row>
    <row r="390" ht="11.25" customHeight="1" outlineLevel="7">
      <c r="A390" s="115"/>
      <c r="B390" s="116"/>
      <c r="C390" s="117"/>
      <c r="D390" s="2013" t="s">
        <v>798</v>
      </c>
      <c r="E390" s="2013"/>
      <c r="F390" s="2013"/>
      <c r="G390" s="92">
        <v>1273.0410099999999</v>
      </c>
    </row>
    <row r="391" ht="11.25" customHeight="1" outlineLevel="7">
      <c r="A391" s="115"/>
      <c r="B391" s="116"/>
      <c r="C391" s="117"/>
      <c r="D391" s="2013" t="s">
        <v>799</v>
      </c>
      <c r="E391" s="2013"/>
      <c r="F391" s="2013"/>
      <c r="G391" s="92">
        <v>18186.43475</v>
      </c>
    </row>
    <row r="392" ht="11.25" customHeight="1" outlineLevel="7">
      <c r="A392" s="115"/>
      <c r="B392" s="116"/>
      <c r="C392" s="117"/>
      <c r="D392" s="2013" t="s">
        <v>801</v>
      </c>
      <c r="E392" s="2013"/>
      <c r="F392" s="2013"/>
      <c r="G392" s="93"/>
    </row>
    <row r="393" ht="11.25" customHeight="1" outlineLevel="7">
      <c r="A393" s="101"/>
      <c r="B393" s="102"/>
      <c r="C393" s="103"/>
      <c r="D393" s="2017" t="s">
        <v>802</v>
      </c>
      <c r="E393" s="2017"/>
      <c r="F393" s="2017"/>
      <c r="G393" s="73">
        <v>91364.629740000004</v>
      </c>
    </row>
    <row r="394" ht="11.25" customHeight="1" outlineLevel="7">
      <c r="A394" s="115"/>
      <c r="B394" s="116"/>
      <c r="C394" s="117"/>
      <c r="D394" s="2013" t="s">
        <v>804</v>
      </c>
      <c r="E394" s="2013"/>
      <c r="F394" s="2013"/>
      <c r="G394" s="93"/>
    </row>
    <row r="395" ht="11.25" customHeight="1" outlineLevel="7">
      <c r="A395" s="115"/>
      <c r="B395" s="116"/>
      <c r="C395" s="117"/>
      <c r="D395" s="2013" t="s">
        <v>805</v>
      </c>
      <c r="E395" s="2013"/>
      <c r="F395" s="2013"/>
      <c r="G395" s="92">
        <v>1611.6443999999999</v>
      </c>
    </row>
    <row r="396" ht="11.25" customHeight="1" outlineLevel="7">
      <c r="A396" s="115"/>
      <c r="B396" s="116"/>
      <c r="C396" s="117"/>
      <c r="D396" s="2013" t="s">
        <v>806</v>
      </c>
      <c r="E396" s="2013"/>
      <c r="F396" s="2013"/>
      <c r="G396" s="92">
        <v>1519.83107</v>
      </c>
    </row>
    <row r="397" ht="11.25" customHeight="1" outlineLevel="7">
      <c r="A397" s="115"/>
      <c r="B397" s="116"/>
      <c r="C397" s="117"/>
      <c r="D397" s="2013" t="s">
        <v>808</v>
      </c>
      <c r="E397" s="2013"/>
      <c r="F397" s="2013"/>
      <c r="G397" s="92">
        <v>88121.531109999996</v>
      </c>
    </row>
    <row r="398" ht="21.75" customHeight="1" outlineLevel="7">
      <c r="A398" s="115"/>
      <c r="B398" s="116"/>
      <c r="C398" s="117"/>
      <c r="D398" s="2013" t="s">
        <v>809</v>
      </c>
      <c r="E398" s="2013"/>
      <c r="F398" s="2013"/>
      <c r="G398" s="110">
        <v>0.16697000000000001</v>
      </c>
    </row>
    <row r="399" ht="11.25" customHeight="1" outlineLevel="7">
      <c r="A399" s="115"/>
      <c r="B399" s="116"/>
      <c r="C399" s="117"/>
      <c r="D399" s="2013" t="s">
        <v>810</v>
      </c>
      <c r="E399" s="2013"/>
      <c r="F399" s="2013"/>
      <c r="G399" s="110">
        <v>111.45619000000001</v>
      </c>
    </row>
    <row r="400" ht="11.25" customHeight="1" outlineLevel="7">
      <c r="A400" s="89"/>
      <c r="B400" s="90"/>
      <c r="C400" s="91"/>
      <c r="D400" s="2013" t="s">
        <v>812</v>
      </c>
      <c r="E400" s="2013"/>
      <c r="F400" s="2013"/>
      <c r="G400" s="110">
        <v>837.19583999999998</v>
      </c>
    </row>
    <row r="401" ht="11.25" customHeight="1" outlineLevel="7">
      <c r="A401" s="101"/>
      <c r="B401" s="102"/>
      <c r="C401" s="103"/>
      <c r="D401" s="2017" t="s">
        <v>813</v>
      </c>
      <c r="E401" s="2017"/>
      <c r="F401" s="2017"/>
      <c r="G401" s="73">
        <v>45691.313190000001</v>
      </c>
    </row>
    <row r="402" ht="11.25" customHeight="1" outlineLevel="7">
      <c r="A402" s="104"/>
      <c r="B402" s="105"/>
      <c r="C402" s="106"/>
      <c r="D402" s="2017" t="s">
        <v>815</v>
      </c>
      <c r="E402" s="2017"/>
      <c r="F402" s="2017"/>
      <c r="G402" s="73">
        <v>33420.25</v>
      </c>
    </row>
    <row r="403" ht="11.25" customHeight="1" outlineLevel="7">
      <c r="A403" s="95"/>
      <c r="B403" s="96"/>
      <c r="C403" s="97"/>
      <c r="D403" s="2013" t="s">
        <v>816</v>
      </c>
      <c r="E403" s="2013"/>
      <c r="F403" s="2013"/>
      <c r="G403" s="93"/>
    </row>
    <row r="404" ht="11.25" customHeight="1" outlineLevel="7">
      <c r="A404" s="95"/>
      <c r="B404" s="96"/>
      <c r="C404" s="97"/>
      <c r="D404" s="2013" t="s">
        <v>817</v>
      </c>
      <c r="E404" s="2013"/>
      <c r="F404" s="2013"/>
      <c r="G404" s="92">
        <v>32000</v>
      </c>
    </row>
    <row r="405" ht="21.75" customHeight="1" outlineLevel="7">
      <c r="A405" s="95"/>
      <c r="B405" s="96"/>
      <c r="C405" s="97"/>
      <c r="D405" s="2013" t="s">
        <v>818</v>
      </c>
      <c r="E405" s="2013"/>
      <c r="F405" s="2013"/>
      <c r="G405" s="93"/>
    </row>
    <row r="406" ht="21.75" customHeight="1" outlineLevel="7">
      <c r="A406" s="95"/>
      <c r="B406" s="96"/>
      <c r="C406" s="97"/>
      <c r="D406" s="2013" t="s">
        <v>819</v>
      </c>
      <c r="E406" s="2013"/>
      <c r="F406" s="2013"/>
      <c r="G406" s="110">
        <v>659</v>
      </c>
    </row>
    <row r="407" ht="11.25" customHeight="1" outlineLevel="7">
      <c r="A407" s="95"/>
      <c r="B407" s="96"/>
      <c r="C407" s="97"/>
      <c r="D407" s="2013" t="s">
        <v>820</v>
      </c>
      <c r="E407" s="2013"/>
      <c r="F407" s="2013"/>
      <c r="G407" s="93"/>
    </row>
    <row r="408" ht="11.25" customHeight="1" outlineLevel="7">
      <c r="A408" s="95"/>
      <c r="B408" s="96"/>
      <c r="C408" s="97"/>
      <c r="D408" s="2013" t="s">
        <v>821</v>
      </c>
      <c r="E408" s="2013"/>
      <c r="F408" s="2013"/>
      <c r="G408" s="110">
        <v>761.25</v>
      </c>
    </row>
    <row r="409" ht="11.25" customHeight="1" outlineLevel="7">
      <c r="A409" s="115"/>
      <c r="B409" s="116"/>
      <c r="C409" s="117"/>
      <c r="D409" s="2013" t="s">
        <v>822</v>
      </c>
      <c r="E409" s="2013"/>
      <c r="F409" s="2013"/>
      <c r="G409" s="92">
        <v>2717.6325499999998</v>
      </c>
    </row>
    <row r="410" ht="11.25" customHeight="1" outlineLevel="7">
      <c r="A410" s="115"/>
      <c r="B410" s="116"/>
      <c r="C410" s="117"/>
      <c r="D410" s="2013" t="s">
        <v>823</v>
      </c>
      <c r="E410" s="2013"/>
      <c r="F410" s="2013"/>
      <c r="G410" s="110">
        <v>510.91408999999999</v>
      </c>
    </row>
    <row r="411" ht="11.25" customHeight="1" outlineLevel="7">
      <c r="A411" s="115"/>
      <c r="B411" s="116"/>
      <c r="C411" s="117"/>
      <c r="D411" s="2013" t="s">
        <v>824</v>
      </c>
      <c r="E411" s="2013"/>
      <c r="F411" s="2013"/>
      <c r="G411" s="110">
        <v>24.798369999999998</v>
      </c>
    </row>
    <row r="412" ht="11.25" customHeight="1" outlineLevel="7">
      <c r="A412" s="115"/>
      <c r="B412" s="116"/>
      <c r="C412" s="117"/>
      <c r="D412" s="2013" t="s">
        <v>825</v>
      </c>
      <c r="E412" s="2013"/>
      <c r="F412" s="2013"/>
      <c r="G412" s="92">
        <v>3600.05654</v>
      </c>
    </row>
    <row r="413" ht="11.25" customHeight="1" outlineLevel="7">
      <c r="A413" s="104"/>
      <c r="B413" s="105"/>
      <c r="C413" s="106"/>
      <c r="D413" s="2017" t="s">
        <v>826</v>
      </c>
      <c r="E413" s="2017"/>
      <c r="F413" s="2017"/>
      <c r="G413" s="73">
        <v>5188.3505999999998</v>
      </c>
    </row>
    <row r="414" ht="11.25" customHeight="1" outlineLevel="7">
      <c r="A414" s="95"/>
      <c r="B414" s="96"/>
      <c r="C414" s="97"/>
      <c r="D414" s="2013" t="s">
        <v>828</v>
      </c>
      <c r="E414" s="2013"/>
      <c r="F414" s="2013"/>
      <c r="G414" s="92">
        <v>1012.5676999999999</v>
      </c>
    </row>
    <row r="415" ht="21.75" customHeight="1" outlineLevel="7">
      <c r="A415" s="95"/>
      <c r="B415" s="96"/>
      <c r="C415" s="97"/>
      <c r="D415" s="2013" t="s">
        <v>829</v>
      </c>
      <c r="E415" s="2013"/>
      <c r="F415" s="2013"/>
      <c r="G415" s="92">
        <v>4175.7829000000002</v>
      </c>
    </row>
    <row r="416" ht="11.25" customHeight="1" outlineLevel="7">
      <c r="A416" s="104"/>
      <c r="B416" s="105"/>
      <c r="C416" s="106"/>
      <c r="D416" s="2017" t="s">
        <v>831</v>
      </c>
      <c r="E416" s="2017"/>
      <c r="F416" s="2017"/>
      <c r="G416" s="111">
        <v>100</v>
      </c>
    </row>
    <row r="417" ht="11.25" customHeight="1" outlineLevel="7">
      <c r="A417" s="95"/>
      <c r="B417" s="96"/>
      <c r="C417" s="97"/>
      <c r="D417" s="2013" t="s">
        <v>832</v>
      </c>
      <c r="E417" s="2013"/>
      <c r="F417" s="2013"/>
      <c r="G417" s="110">
        <v>100</v>
      </c>
    </row>
    <row r="418" ht="11.25" customHeight="1" outlineLevel="7">
      <c r="A418" s="95"/>
      <c r="B418" s="96"/>
      <c r="C418" s="97"/>
      <c r="D418" s="2013" t="s">
        <v>833</v>
      </c>
      <c r="E418" s="2013"/>
      <c r="F418" s="2013"/>
      <c r="G418" s="93"/>
    </row>
    <row r="419" ht="21.75" customHeight="1" outlineLevel="7">
      <c r="A419" s="115"/>
      <c r="B419" s="116"/>
      <c r="C419" s="117"/>
      <c r="D419" s="2013" t="s">
        <v>834</v>
      </c>
      <c r="E419" s="2013"/>
      <c r="F419" s="2013"/>
      <c r="G419" s="110">
        <v>56.924990000000001</v>
      </c>
    </row>
    <row r="420" ht="11.25" customHeight="1" outlineLevel="7">
      <c r="A420" s="115"/>
      <c r="B420" s="116"/>
      <c r="C420" s="117"/>
      <c r="D420" s="2013" t="s">
        <v>835</v>
      </c>
      <c r="E420" s="2013"/>
      <c r="F420" s="2013"/>
      <c r="G420" s="93"/>
    </row>
    <row r="421" ht="11.25" customHeight="1" outlineLevel="7">
      <c r="A421" s="115"/>
      <c r="B421" s="116"/>
      <c r="C421" s="117"/>
      <c r="D421" s="2013" t="s">
        <v>836</v>
      </c>
      <c r="E421" s="2013"/>
      <c r="F421" s="2013"/>
      <c r="G421" s="93"/>
    </row>
    <row r="422" ht="11.25" customHeight="1" outlineLevel="7">
      <c r="A422" s="115"/>
      <c r="B422" s="116"/>
      <c r="C422" s="117"/>
      <c r="D422" s="2013" t="s">
        <v>837</v>
      </c>
      <c r="E422" s="2013"/>
      <c r="F422" s="2013"/>
      <c r="G422" s="110">
        <v>72.386049999999997</v>
      </c>
    </row>
    <row r="423" ht="11.25" customHeight="1" outlineLevel="3">
      <c r="A423" s="66"/>
      <c r="B423" s="67"/>
      <c r="C423" s="68"/>
      <c r="D423" s="2014" t="s">
        <v>451</v>
      </c>
      <c r="E423" s="2014"/>
      <c r="F423" s="2014"/>
      <c r="G423" s="94"/>
    </row>
    <row r="424" ht="11.25" hidden="1" customHeight="1" outlineLevel="4">
      <c r="A424" s="95"/>
      <c r="B424" s="96"/>
      <c r="C424" s="97"/>
      <c r="D424" s="98"/>
      <c r="E424" s="99"/>
      <c r="F424" s="100"/>
      <c r="G424" s="93"/>
    </row>
    <row r="425" ht="11.25" customHeight="1" outlineLevel="3" collapsed="1">
      <c r="A425" s="66"/>
      <c r="B425" s="67"/>
      <c r="C425" s="68"/>
      <c r="D425" s="2014" t="s">
        <v>452</v>
      </c>
      <c r="E425" s="2014"/>
      <c r="F425" s="2014"/>
      <c r="G425" s="94"/>
    </row>
    <row r="426" ht="11.25" customHeight="1" outlineLevel="4">
      <c r="A426" s="95"/>
      <c r="B426" s="96"/>
      <c r="C426" s="97"/>
      <c r="D426" s="98"/>
      <c r="E426" s="99"/>
      <c r="F426" s="100"/>
      <c r="G426" s="93"/>
    </row>
    <row r="427" ht="11.25" customHeight="1" outlineLevel="2">
      <c r="A427" s="2012" t="s">
        <v>190</v>
      </c>
      <c r="B427" s="2012"/>
      <c r="C427" s="2012"/>
      <c r="D427" s="2015" t="s">
        <v>453</v>
      </c>
      <c r="E427" s="2015"/>
      <c r="F427" s="2015"/>
      <c r="G427" s="65">
        <v>46688.300750000002</v>
      </c>
    </row>
    <row r="428" ht="11.25" customHeight="1" outlineLevel="3">
      <c r="A428" s="66"/>
      <c r="B428" s="67"/>
      <c r="C428" s="68"/>
      <c r="D428" s="2014" t="s">
        <v>441</v>
      </c>
      <c r="E428" s="2014"/>
      <c r="F428" s="2014"/>
      <c r="G428" s="69">
        <v>46688.300750000002</v>
      </c>
    </row>
    <row r="429" ht="11.25" hidden="1" customHeight="1" outlineLevel="4">
      <c r="A429" s="70"/>
      <c r="B429" s="71"/>
      <c r="C429" s="72"/>
      <c r="D429" s="2017" t="s">
        <v>257</v>
      </c>
      <c r="E429" s="2017"/>
      <c r="F429" s="2017"/>
      <c r="G429" s="73">
        <v>46688.300750000002</v>
      </c>
    </row>
    <row r="430" ht="11.25" hidden="1" customHeight="1" outlineLevel="5">
      <c r="A430" s="74"/>
      <c r="B430" s="75"/>
      <c r="C430" s="76"/>
      <c r="D430" s="2017" t="s">
        <v>442</v>
      </c>
      <c r="E430" s="2017"/>
      <c r="F430" s="2017"/>
      <c r="G430" s="73">
        <v>46688.300750000002</v>
      </c>
    </row>
    <row r="431" ht="11.25" hidden="1" customHeight="1" outlineLevel="6">
      <c r="A431" s="77"/>
      <c r="B431" s="78"/>
      <c r="C431" s="79"/>
      <c r="D431" s="2017" t="s">
        <v>443</v>
      </c>
      <c r="E431" s="2017"/>
      <c r="F431" s="2017"/>
      <c r="G431" s="73">
        <v>46688.300750000002</v>
      </c>
    </row>
    <row r="432" ht="11.25" hidden="1" customHeight="1" outlineLevel="7">
      <c r="A432" s="80"/>
      <c r="B432" s="81"/>
      <c r="C432" s="82"/>
      <c r="D432" s="2017" t="s">
        <v>444</v>
      </c>
      <c r="E432" s="2017"/>
      <c r="F432" s="2017"/>
      <c r="G432" s="73">
        <v>46688.300750000002</v>
      </c>
    </row>
    <row r="433" ht="11.25" hidden="1" customHeight="1" outlineLevel="7">
      <c r="A433" s="83"/>
      <c r="B433" s="84"/>
      <c r="C433" s="85"/>
      <c r="D433" s="2017" t="s">
        <v>524</v>
      </c>
      <c r="E433" s="2017"/>
      <c r="F433" s="2017"/>
      <c r="G433" s="73">
        <v>46688.300750000002</v>
      </c>
    </row>
    <row r="434" ht="11.25" hidden="1" customHeight="1" outlineLevel="7">
      <c r="A434" s="86"/>
      <c r="B434" s="87"/>
      <c r="C434" s="88"/>
      <c r="D434" s="2017" t="s">
        <v>14</v>
      </c>
      <c r="E434" s="2017"/>
      <c r="F434" s="2017"/>
      <c r="G434" s="73">
        <v>2003.81585</v>
      </c>
    </row>
    <row r="435" ht="11.25" hidden="1" customHeight="1" outlineLevel="7">
      <c r="A435" s="101"/>
      <c r="B435" s="102"/>
      <c r="C435" s="103"/>
      <c r="D435" s="2017" t="s">
        <v>220</v>
      </c>
      <c r="E435" s="2017"/>
      <c r="F435" s="2017"/>
      <c r="G435" s="111">
        <v>571.63350000000003</v>
      </c>
    </row>
    <row r="436" ht="11.25" hidden="1" customHeight="1" outlineLevel="7">
      <c r="A436" s="115"/>
      <c r="B436" s="116"/>
      <c r="C436" s="117"/>
      <c r="D436" s="2013" t="s">
        <v>527</v>
      </c>
      <c r="E436" s="2013"/>
      <c r="F436" s="2013"/>
      <c r="G436" s="110">
        <v>459.42365000000001</v>
      </c>
    </row>
    <row r="437" ht="11.25" hidden="1" customHeight="1" outlineLevel="7">
      <c r="A437" s="115"/>
      <c r="B437" s="116"/>
      <c r="C437" s="117"/>
      <c r="D437" s="2013" t="s">
        <v>528</v>
      </c>
      <c r="E437" s="2013"/>
      <c r="F437" s="2013"/>
      <c r="G437" s="110">
        <v>112.20985</v>
      </c>
    </row>
    <row r="438" ht="11.25" hidden="1" customHeight="1" outlineLevel="7">
      <c r="A438" s="101"/>
      <c r="B438" s="102"/>
      <c r="C438" s="103"/>
      <c r="D438" s="2017" t="s">
        <v>529</v>
      </c>
      <c r="E438" s="2017"/>
      <c r="F438" s="2017"/>
      <c r="G438" s="73">
        <v>1432.18235</v>
      </c>
    </row>
    <row r="439" ht="11.25" hidden="1" customHeight="1" outlineLevel="7">
      <c r="A439" s="104"/>
      <c r="B439" s="105"/>
      <c r="C439" s="106"/>
      <c r="D439" s="2017" t="s">
        <v>530</v>
      </c>
      <c r="E439" s="2017"/>
      <c r="F439" s="2017"/>
      <c r="G439" s="111">
        <v>437.44934999999998</v>
      </c>
    </row>
    <row r="440" ht="11.25" hidden="1" customHeight="1" outlineLevel="7">
      <c r="A440" s="95"/>
      <c r="B440" s="96"/>
      <c r="C440" s="97"/>
      <c r="D440" s="2013" t="s">
        <v>532</v>
      </c>
      <c r="E440" s="2013"/>
      <c r="F440" s="2013"/>
      <c r="G440" s="110">
        <v>39.296810000000001</v>
      </c>
    </row>
    <row r="441" ht="11.25" hidden="1" customHeight="1" outlineLevel="7">
      <c r="A441" s="95"/>
      <c r="B441" s="96"/>
      <c r="C441" s="97"/>
      <c r="D441" s="2013" t="s">
        <v>533</v>
      </c>
      <c r="E441" s="2013"/>
      <c r="F441" s="2013"/>
      <c r="G441" s="110">
        <v>398.15253999999999</v>
      </c>
    </row>
    <row r="442" ht="11.25" hidden="1" customHeight="1" outlineLevel="7">
      <c r="A442" s="104"/>
      <c r="B442" s="105"/>
      <c r="C442" s="106"/>
      <c r="D442" s="2017" t="s">
        <v>535</v>
      </c>
      <c r="E442" s="2017"/>
      <c r="F442" s="2017"/>
      <c r="G442" s="111">
        <v>69.045529999999999</v>
      </c>
    </row>
    <row r="443" ht="11.25" hidden="1" customHeight="1" outlineLevel="7">
      <c r="A443" s="95"/>
      <c r="B443" s="96"/>
      <c r="C443" s="97"/>
      <c r="D443" s="2013" t="s">
        <v>539</v>
      </c>
      <c r="E443" s="2013"/>
      <c r="F443" s="2013"/>
      <c r="G443" s="110">
        <v>10.555389999999999</v>
      </c>
    </row>
    <row r="444" ht="21.75" hidden="1" customHeight="1" outlineLevel="7">
      <c r="A444" s="95"/>
      <c r="B444" s="96"/>
      <c r="C444" s="97"/>
      <c r="D444" s="2013" t="s">
        <v>540</v>
      </c>
      <c r="E444" s="2013"/>
      <c r="F444" s="2013"/>
      <c r="G444" s="93"/>
    </row>
    <row r="445" ht="21.75" hidden="1" customHeight="1" outlineLevel="7">
      <c r="A445" s="95"/>
      <c r="B445" s="96"/>
      <c r="C445" s="97"/>
      <c r="D445" s="2013" t="s">
        <v>541</v>
      </c>
      <c r="E445" s="2013"/>
      <c r="F445" s="2013"/>
      <c r="G445" s="110">
        <v>43.070169999999997</v>
      </c>
    </row>
    <row r="446" ht="11.25" hidden="1" customHeight="1" outlineLevel="7">
      <c r="A446" s="95"/>
      <c r="B446" s="96"/>
      <c r="C446" s="97"/>
      <c r="D446" s="2013" t="s">
        <v>542</v>
      </c>
      <c r="E446" s="2013"/>
      <c r="F446" s="2013"/>
      <c r="G446" s="110">
        <v>4.5741300000000003</v>
      </c>
    </row>
    <row r="447" ht="11.25" hidden="1" customHeight="1" outlineLevel="7">
      <c r="A447" s="95"/>
      <c r="B447" s="96"/>
      <c r="C447" s="97"/>
      <c r="D447" s="2013" t="s">
        <v>546</v>
      </c>
      <c r="E447" s="2013"/>
      <c r="F447" s="2013"/>
      <c r="G447" s="110">
        <v>10.845840000000001</v>
      </c>
    </row>
    <row r="448" ht="11.25" hidden="1" customHeight="1" outlineLevel="7">
      <c r="A448" s="95"/>
      <c r="B448" s="96"/>
      <c r="C448" s="97"/>
      <c r="D448" s="2013" t="s">
        <v>547</v>
      </c>
      <c r="E448" s="2013"/>
      <c r="F448" s="2013"/>
      <c r="G448" s="93"/>
    </row>
    <row r="449" ht="11.25" hidden="1" customHeight="1" outlineLevel="7">
      <c r="A449" s="104"/>
      <c r="B449" s="105"/>
      <c r="C449" s="106"/>
      <c r="D449" s="2017" t="s">
        <v>548</v>
      </c>
      <c r="E449" s="2017"/>
      <c r="F449" s="2017"/>
      <c r="G449" s="114"/>
    </row>
    <row r="450" ht="11.25" hidden="1" customHeight="1" outlineLevel="7">
      <c r="A450" s="95"/>
      <c r="B450" s="96"/>
      <c r="C450" s="97"/>
      <c r="D450" s="2013" t="s">
        <v>551</v>
      </c>
      <c r="E450" s="2013"/>
      <c r="F450" s="2013"/>
      <c r="G450" s="93"/>
    </row>
    <row r="451" ht="11.25" hidden="1" customHeight="1" outlineLevel="7">
      <c r="A451" s="95"/>
      <c r="B451" s="96"/>
      <c r="C451" s="97"/>
      <c r="D451" s="2013" t="s">
        <v>552</v>
      </c>
      <c r="E451" s="2013"/>
      <c r="F451" s="2013"/>
      <c r="G451" s="93"/>
    </row>
    <row r="452" ht="11.25" hidden="1" customHeight="1" outlineLevel="7">
      <c r="A452" s="95"/>
      <c r="B452" s="96"/>
      <c r="C452" s="97"/>
      <c r="D452" s="2013" t="s">
        <v>553</v>
      </c>
      <c r="E452" s="2013"/>
      <c r="F452" s="2013"/>
      <c r="G452" s="93"/>
    </row>
    <row r="453" ht="11.25" hidden="1" customHeight="1" outlineLevel="7">
      <c r="A453" s="104"/>
      <c r="B453" s="105"/>
      <c r="C453" s="106"/>
      <c r="D453" s="2017" t="s">
        <v>554</v>
      </c>
      <c r="E453" s="2017"/>
      <c r="F453" s="2017"/>
      <c r="G453" s="111">
        <v>925.68746999999996</v>
      </c>
    </row>
    <row r="454" ht="11.25" hidden="1" customHeight="1" outlineLevel="7">
      <c r="A454" s="95"/>
      <c r="B454" s="96"/>
      <c r="C454" s="97"/>
      <c r="D454" s="2013" t="s">
        <v>556</v>
      </c>
      <c r="E454" s="2013"/>
      <c r="F454" s="2013"/>
      <c r="G454" s="110">
        <v>130.86745999999999</v>
      </c>
    </row>
    <row r="455" ht="11.25" hidden="1" customHeight="1" outlineLevel="7">
      <c r="A455" s="95"/>
      <c r="B455" s="96"/>
      <c r="C455" s="97"/>
      <c r="D455" s="2013" t="s">
        <v>557</v>
      </c>
      <c r="E455" s="2013"/>
      <c r="F455" s="2013"/>
      <c r="G455" s="110">
        <v>501.02764000000002</v>
      </c>
    </row>
    <row r="456" ht="11.25" hidden="1" customHeight="1" outlineLevel="7">
      <c r="A456" s="95"/>
      <c r="B456" s="96"/>
      <c r="C456" s="97"/>
      <c r="D456" s="2013" t="s">
        <v>559</v>
      </c>
      <c r="E456" s="2013"/>
      <c r="F456" s="2013"/>
      <c r="G456" s="110">
        <v>15.16724</v>
      </c>
    </row>
    <row r="457" ht="11.25" hidden="1" customHeight="1" outlineLevel="7">
      <c r="A457" s="95"/>
      <c r="B457" s="96"/>
      <c r="C457" s="97"/>
      <c r="D457" s="2013" t="s">
        <v>560</v>
      </c>
      <c r="E457" s="2013"/>
      <c r="F457" s="2013"/>
      <c r="G457" s="110">
        <v>17.885269999999998</v>
      </c>
    </row>
    <row r="458" ht="11.25" hidden="1" customHeight="1" outlineLevel="7">
      <c r="A458" s="95"/>
      <c r="B458" s="96"/>
      <c r="C458" s="97"/>
      <c r="D458" s="2013" t="s">
        <v>562</v>
      </c>
      <c r="E458" s="2013"/>
      <c r="F458" s="2013"/>
      <c r="G458" s="110">
        <v>9.7195199999999993</v>
      </c>
    </row>
    <row r="459" ht="11.25" hidden="1" customHeight="1" outlineLevel="7">
      <c r="A459" s="95"/>
      <c r="B459" s="96"/>
      <c r="C459" s="97"/>
      <c r="D459" s="2013" t="s">
        <v>563</v>
      </c>
      <c r="E459" s="2013"/>
      <c r="F459" s="2013"/>
      <c r="G459" s="110">
        <v>8.4866499999999991</v>
      </c>
    </row>
    <row r="460" ht="11.25" hidden="1" customHeight="1" outlineLevel="7">
      <c r="A460" s="95"/>
      <c r="B460" s="96"/>
      <c r="C460" s="97"/>
      <c r="D460" s="2013" t="s">
        <v>564</v>
      </c>
      <c r="E460" s="2013"/>
      <c r="F460" s="2013"/>
      <c r="G460" s="110">
        <v>58.303519999999999</v>
      </c>
    </row>
    <row r="461" ht="11.25" hidden="1" customHeight="1" outlineLevel="7">
      <c r="A461" s="95"/>
      <c r="B461" s="96"/>
      <c r="C461" s="97"/>
      <c r="D461" s="2013" t="s">
        <v>565</v>
      </c>
      <c r="E461" s="2013"/>
      <c r="F461" s="2013"/>
      <c r="G461" s="110">
        <v>43.005699999999997</v>
      </c>
    </row>
    <row r="462" ht="11.25" hidden="1" customHeight="1" outlineLevel="7">
      <c r="A462" s="95"/>
      <c r="B462" s="96"/>
      <c r="C462" s="97"/>
      <c r="D462" s="2013" t="s">
        <v>566</v>
      </c>
      <c r="E462" s="2013"/>
      <c r="F462" s="2013"/>
      <c r="G462" s="110">
        <v>79.591650000000001</v>
      </c>
    </row>
    <row r="463" ht="11.25" hidden="1" customHeight="1" outlineLevel="7">
      <c r="A463" s="95"/>
      <c r="B463" s="96"/>
      <c r="C463" s="97"/>
      <c r="D463" s="2013" t="s">
        <v>567</v>
      </c>
      <c r="E463" s="2013"/>
      <c r="F463" s="2013"/>
      <c r="G463" s="110">
        <v>14.75775</v>
      </c>
    </row>
    <row r="464" ht="11.25" hidden="1" customHeight="1" outlineLevel="7">
      <c r="A464" s="95"/>
      <c r="B464" s="96"/>
      <c r="C464" s="97"/>
      <c r="D464" s="2013" t="s">
        <v>568</v>
      </c>
      <c r="E464" s="2013"/>
      <c r="F464" s="2013"/>
      <c r="G464" s="110">
        <v>5.0934799999999996</v>
      </c>
    </row>
    <row r="465" ht="11.25" hidden="1" customHeight="1" outlineLevel="7">
      <c r="A465" s="95"/>
      <c r="B465" s="96"/>
      <c r="C465" s="97"/>
      <c r="D465" s="2013" t="s">
        <v>569</v>
      </c>
      <c r="E465" s="2013"/>
      <c r="F465" s="2013"/>
      <c r="G465" s="110">
        <v>29.47392</v>
      </c>
    </row>
    <row r="466" ht="11.25" hidden="1" customHeight="1" outlineLevel="7">
      <c r="A466" s="95"/>
      <c r="B466" s="96"/>
      <c r="C466" s="97"/>
      <c r="D466" s="2013" t="s">
        <v>570</v>
      </c>
      <c r="E466" s="2013"/>
      <c r="F466" s="2013"/>
      <c r="G466" s="110">
        <v>12.30767</v>
      </c>
    </row>
    <row r="467" ht="11.25" hidden="1" customHeight="1" outlineLevel="7">
      <c r="A467" s="86"/>
      <c r="B467" s="87"/>
      <c r="C467" s="88"/>
      <c r="D467" s="2017" t="s">
        <v>571</v>
      </c>
      <c r="E467" s="2017"/>
      <c r="F467" s="2017"/>
      <c r="G467" s="111">
        <v>966.89233999999999</v>
      </c>
    </row>
    <row r="468" ht="11.25" hidden="1" customHeight="1" outlineLevel="7">
      <c r="A468" s="101"/>
      <c r="B468" s="102"/>
      <c r="C468" s="103"/>
      <c r="D468" s="2017" t="s">
        <v>572</v>
      </c>
      <c r="E468" s="2017"/>
      <c r="F468" s="2017"/>
      <c r="G468" s="111">
        <v>96.658410000000003</v>
      </c>
    </row>
    <row r="469" ht="11.25" hidden="1" customHeight="1" outlineLevel="7">
      <c r="A469" s="104"/>
      <c r="B469" s="105"/>
      <c r="C469" s="106"/>
      <c r="D469" s="2017" t="s">
        <v>573</v>
      </c>
      <c r="E469" s="2017"/>
      <c r="F469" s="2017"/>
      <c r="G469" s="111">
        <v>75.90558</v>
      </c>
    </row>
    <row r="470" ht="11.25" hidden="1" customHeight="1" outlineLevel="7">
      <c r="A470" s="95"/>
      <c r="B470" s="96"/>
      <c r="C470" s="97"/>
      <c r="D470" s="2013" t="s">
        <v>576</v>
      </c>
      <c r="E470" s="2013"/>
      <c r="F470" s="2013"/>
      <c r="G470" s="110">
        <v>15.56324</v>
      </c>
    </row>
    <row r="471" ht="21.75" hidden="1" customHeight="1" outlineLevel="7">
      <c r="A471" s="95"/>
      <c r="B471" s="96"/>
      <c r="C471" s="97"/>
      <c r="D471" s="2013" t="s">
        <v>577</v>
      </c>
      <c r="E471" s="2013"/>
      <c r="F471" s="2013"/>
      <c r="G471" s="93"/>
    </row>
    <row r="472" ht="21.75" hidden="1" customHeight="1" outlineLevel="7">
      <c r="A472" s="95"/>
      <c r="B472" s="96"/>
      <c r="C472" s="97"/>
      <c r="D472" s="2013" t="s">
        <v>578</v>
      </c>
      <c r="E472" s="2013"/>
      <c r="F472" s="2013"/>
      <c r="G472" s="93"/>
    </row>
    <row r="473" ht="11.25" hidden="1" customHeight="1" outlineLevel="7">
      <c r="A473" s="95"/>
      <c r="B473" s="96"/>
      <c r="C473" s="97"/>
      <c r="D473" s="2013" t="s">
        <v>579</v>
      </c>
      <c r="E473" s="2013"/>
      <c r="F473" s="2013"/>
      <c r="G473" s="110">
        <v>39.537390000000002</v>
      </c>
    </row>
    <row r="474" ht="11.25" hidden="1" customHeight="1" outlineLevel="7">
      <c r="A474" s="95"/>
      <c r="B474" s="96"/>
      <c r="C474" s="97"/>
      <c r="D474" s="2013" t="s">
        <v>582</v>
      </c>
      <c r="E474" s="2013"/>
      <c r="F474" s="2013"/>
      <c r="G474" s="110">
        <v>8.4818300000000004</v>
      </c>
    </row>
    <row r="475" ht="11.25" hidden="1" customHeight="1" outlineLevel="7">
      <c r="A475" s="95"/>
      <c r="B475" s="96"/>
      <c r="C475" s="97"/>
      <c r="D475" s="2013" t="s">
        <v>583</v>
      </c>
      <c r="E475" s="2013"/>
      <c r="F475" s="2013"/>
      <c r="G475" s="110">
        <v>9.2842800000000008</v>
      </c>
    </row>
    <row r="476" ht="11.25" hidden="1" customHeight="1" outlineLevel="7">
      <c r="A476" s="95"/>
      <c r="B476" s="96"/>
      <c r="C476" s="97"/>
      <c r="D476" s="2013" t="s">
        <v>584</v>
      </c>
      <c r="E476" s="2013"/>
      <c r="F476" s="2013"/>
      <c r="G476" s="110">
        <v>2.0202100000000001</v>
      </c>
    </row>
    <row r="477" ht="11.25" hidden="1" customHeight="1" outlineLevel="7">
      <c r="A477" s="95"/>
      <c r="B477" s="96"/>
      <c r="C477" s="97"/>
      <c r="D477" s="2013" t="s">
        <v>585</v>
      </c>
      <c r="E477" s="2013"/>
      <c r="F477" s="2013"/>
      <c r="G477" s="110">
        <v>1.0186299999999999</v>
      </c>
    </row>
    <row r="478" ht="11.25" hidden="1" customHeight="1" outlineLevel="7">
      <c r="A478" s="104"/>
      <c r="B478" s="105"/>
      <c r="C478" s="106"/>
      <c r="D478" s="2017" t="s">
        <v>586</v>
      </c>
      <c r="E478" s="2017"/>
      <c r="F478" s="2017"/>
      <c r="G478" s="111">
        <v>20.752829999999999</v>
      </c>
    </row>
    <row r="479" ht="11.25" hidden="1" customHeight="1" outlineLevel="7">
      <c r="A479" s="95"/>
      <c r="B479" s="96"/>
      <c r="C479" s="97"/>
      <c r="D479" s="2013" t="s">
        <v>589</v>
      </c>
      <c r="E479" s="2013"/>
      <c r="F479" s="2013"/>
      <c r="G479" s="93"/>
    </row>
    <row r="480" ht="21.75" hidden="1" customHeight="1" outlineLevel="7">
      <c r="A480" s="95"/>
      <c r="B480" s="96"/>
      <c r="C480" s="97"/>
      <c r="D480" s="2013" t="s">
        <v>590</v>
      </c>
      <c r="E480" s="2013"/>
      <c r="F480" s="2013"/>
      <c r="G480" s="93"/>
    </row>
    <row r="481" ht="11.25" hidden="1" customHeight="1" outlineLevel="7">
      <c r="A481" s="95"/>
      <c r="B481" s="96"/>
      <c r="C481" s="97"/>
      <c r="D481" s="2013" t="s">
        <v>591</v>
      </c>
      <c r="E481" s="2013"/>
      <c r="F481" s="2013"/>
      <c r="G481" s="93"/>
    </row>
    <row r="482" ht="11.25" hidden="1" customHeight="1" outlineLevel="7">
      <c r="A482" s="95"/>
      <c r="B482" s="96"/>
      <c r="C482" s="97"/>
      <c r="D482" s="2013" t="s">
        <v>592</v>
      </c>
      <c r="E482" s="2013"/>
      <c r="F482" s="2013"/>
      <c r="G482" s="110">
        <v>20.752829999999999</v>
      </c>
    </row>
    <row r="483" ht="11.25" hidden="1" customHeight="1" outlineLevel="7">
      <c r="A483" s="95"/>
      <c r="B483" s="96"/>
      <c r="C483" s="97"/>
      <c r="D483" s="2013" t="s">
        <v>965</v>
      </c>
      <c r="E483" s="2013"/>
      <c r="F483" s="2013"/>
      <c r="G483" s="93"/>
    </row>
    <row r="484" ht="11.25" hidden="1" customHeight="1" outlineLevel="7">
      <c r="A484" s="95"/>
      <c r="B484" s="96"/>
      <c r="C484" s="97"/>
      <c r="D484" s="2013" t="s">
        <v>594</v>
      </c>
      <c r="E484" s="2013"/>
      <c r="F484" s="2013"/>
      <c r="G484" s="93"/>
    </row>
    <row r="485" ht="11.25" hidden="1" customHeight="1" outlineLevel="7">
      <c r="A485" s="101"/>
      <c r="B485" s="102"/>
      <c r="C485" s="103"/>
      <c r="D485" s="2017" t="s">
        <v>35</v>
      </c>
      <c r="E485" s="2017"/>
      <c r="F485" s="2017"/>
      <c r="G485" s="111">
        <v>8.4415300000000002</v>
      </c>
    </row>
    <row r="486" ht="11.25" hidden="1" customHeight="1" outlineLevel="7">
      <c r="A486" s="115"/>
      <c r="B486" s="116"/>
      <c r="C486" s="117"/>
      <c r="D486" s="2013" t="s">
        <v>595</v>
      </c>
      <c r="E486" s="2013"/>
      <c r="F486" s="2013"/>
      <c r="G486" s="93"/>
    </row>
    <row r="487" ht="11.25" hidden="1" customHeight="1" outlineLevel="7">
      <c r="A487" s="115"/>
      <c r="B487" s="116"/>
      <c r="C487" s="117"/>
      <c r="D487" s="2013" t="s">
        <v>598</v>
      </c>
      <c r="E487" s="2013"/>
      <c r="F487" s="2013"/>
      <c r="G487" s="93"/>
    </row>
    <row r="488" ht="11.25" hidden="1" customHeight="1" outlineLevel="7">
      <c r="A488" s="115"/>
      <c r="B488" s="116"/>
      <c r="C488" s="117"/>
      <c r="D488" s="2013" t="s">
        <v>599</v>
      </c>
      <c r="E488" s="2013"/>
      <c r="F488" s="2013"/>
      <c r="G488" s="110">
        <v>8.4415300000000002</v>
      </c>
    </row>
    <row r="489" ht="11.25" hidden="1" customHeight="1" outlineLevel="7">
      <c r="A489" s="101"/>
      <c r="B489" s="102"/>
      <c r="C489" s="103"/>
      <c r="D489" s="2017" t="s">
        <v>608</v>
      </c>
      <c r="E489" s="2017"/>
      <c r="F489" s="2017"/>
      <c r="G489" s="111">
        <v>861.79240000000004</v>
      </c>
    </row>
    <row r="490" ht="11.25" hidden="1" customHeight="1" outlineLevel="7">
      <c r="A490" s="115"/>
      <c r="B490" s="116"/>
      <c r="C490" s="117"/>
      <c r="D490" s="2013" t="s">
        <v>609</v>
      </c>
      <c r="E490" s="2013"/>
      <c r="F490" s="2013"/>
      <c r="G490" s="93"/>
    </row>
    <row r="491" ht="11.25" hidden="1" customHeight="1" outlineLevel="7">
      <c r="A491" s="115"/>
      <c r="B491" s="116"/>
      <c r="C491" s="117"/>
      <c r="D491" s="2013" t="s">
        <v>611</v>
      </c>
      <c r="E491" s="2013"/>
      <c r="F491" s="2013"/>
      <c r="G491" s="110">
        <v>7.2808900000000003</v>
      </c>
    </row>
    <row r="492" ht="11.25" hidden="1" customHeight="1" outlineLevel="7">
      <c r="A492" s="115"/>
      <c r="B492" s="116"/>
      <c r="C492" s="117"/>
      <c r="D492" s="2013" t="s">
        <v>838</v>
      </c>
      <c r="E492" s="2013"/>
      <c r="F492" s="2013"/>
      <c r="G492" s="110">
        <v>744.85599999999999</v>
      </c>
    </row>
    <row r="493" ht="11.25" hidden="1" customHeight="1" outlineLevel="7">
      <c r="A493" s="115"/>
      <c r="B493" s="116"/>
      <c r="C493" s="117"/>
      <c r="D493" s="2013" t="s">
        <v>613</v>
      </c>
      <c r="E493" s="2013"/>
      <c r="F493" s="2013"/>
      <c r="G493" s="110">
        <v>0.44757999999999998</v>
      </c>
    </row>
    <row r="494" ht="11.25" hidden="1" customHeight="1" outlineLevel="7">
      <c r="A494" s="115"/>
      <c r="B494" s="116"/>
      <c r="C494" s="117"/>
      <c r="D494" s="2013" t="s">
        <v>614</v>
      </c>
      <c r="E494" s="2013"/>
      <c r="F494" s="2013"/>
      <c r="G494" s="110">
        <v>73.189490000000006</v>
      </c>
    </row>
    <row r="495" ht="11.25" hidden="1" customHeight="1" outlineLevel="7">
      <c r="A495" s="115"/>
      <c r="B495" s="116"/>
      <c r="C495" s="117"/>
      <c r="D495" s="2013" t="s">
        <v>615</v>
      </c>
      <c r="E495" s="2013"/>
      <c r="F495" s="2013"/>
      <c r="G495" s="93"/>
    </row>
    <row r="496" ht="11.25" hidden="1" customHeight="1" outlineLevel="7">
      <c r="A496" s="115"/>
      <c r="B496" s="116"/>
      <c r="C496" s="117"/>
      <c r="D496" s="2013" t="s">
        <v>616</v>
      </c>
      <c r="E496" s="2013"/>
      <c r="F496" s="2013"/>
      <c r="G496" s="110">
        <v>36.018439999999998</v>
      </c>
    </row>
    <row r="497" ht="11.25" hidden="1" customHeight="1" outlineLevel="7">
      <c r="A497" s="86"/>
      <c r="B497" s="87"/>
      <c r="C497" s="88"/>
      <c r="D497" s="2017" t="s">
        <v>617</v>
      </c>
      <c r="E497" s="2017"/>
      <c r="F497" s="2017"/>
      <c r="G497" s="73">
        <v>29809.065999999999</v>
      </c>
    </row>
    <row r="498" ht="11.25" hidden="1" customHeight="1" outlineLevel="7">
      <c r="A498" s="89"/>
      <c r="B498" s="90"/>
      <c r="C498" s="91"/>
      <c r="D498" s="2013" t="s">
        <v>619</v>
      </c>
      <c r="E498" s="2013"/>
      <c r="F498" s="2013"/>
      <c r="G498" s="92">
        <v>14672.16056</v>
      </c>
    </row>
    <row r="499" ht="11.25" hidden="1" customHeight="1" outlineLevel="7">
      <c r="A499" s="89"/>
      <c r="B499" s="90"/>
      <c r="C499" s="91"/>
      <c r="D499" s="2013" t="s">
        <v>620</v>
      </c>
      <c r="E499" s="2013"/>
      <c r="F499" s="2013"/>
      <c r="G499" s="92">
        <v>1997.61943</v>
      </c>
    </row>
    <row r="500" ht="11.25" hidden="1" customHeight="1" outlineLevel="7">
      <c r="A500" s="89"/>
      <c r="B500" s="90"/>
      <c r="C500" s="91"/>
      <c r="D500" s="2013" t="s">
        <v>622</v>
      </c>
      <c r="E500" s="2013"/>
      <c r="F500" s="2013"/>
      <c r="G500" s="92">
        <v>1438.9549999999999</v>
      </c>
    </row>
    <row r="501" ht="11.25" hidden="1" customHeight="1" outlineLevel="7">
      <c r="A501" s="89"/>
      <c r="B501" s="90"/>
      <c r="C501" s="91"/>
      <c r="D501" s="2013" t="s">
        <v>624</v>
      </c>
      <c r="E501" s="2013"/>
      <c r="F501" s="2013"/>
      <c r="G501" s="110">
        <v>224.40369000000001</v>
      </c>
    </row>
    <row r="502" ht="11.25" hidden="1" customHeight="1" outlineLevel="7">
      <c r="A502" s="89"/>
      <c r="B502" s="90"/>
      <c r="C502" s="91"/>
      <c r="D502" s="2013" t="s">
        <v>626</v>
      </c>
      <c r="E502" s="2013"/>
      <c r="F502" s="2013"/>
      <c r="G502" s="92">
        <v>6326.04666</v>
      </c>
    </row>
    <row r="503" ht="11.25" hidden="1" customHeight="1" outlineLevel="7">
      <c r="A503" s="101"/>
      <c r="B503" s="102"/>
      <c r="C503" s="103"/>
      <c r="D503" s="2017" t="s">
        <v>630</v>
      </c>
      <c r="E503" s="2017"/>
      <c r="F503" s="2017"/>
      <c r="G503" s="73">
        <v>5149.8806599999998</v>
      </c>
    </row>
    <row r="504" ht="11.25" hidden="1" customHeight="1" outlineLevel="7">
      <c r="A504" s="115"/>
      <c r="B504" s="116"/>
      <c r="C504" s="117"/>
      <c r="D504" s="2013" t="s">
        <v>632</v>
      </c>
      <c r="E504" s="2013"/>
      <c r="F504" s="2013"/>
      <c r="G504" s="92">
        <v>2180.8257600000002</v>
      </c>
    </row>
    <row r="505" ht="21.75" hidden="1" customHeight="1" outlineLevel="7">
      <c r="A505" s="115"/>
      <c r="B505" s="116"/>
      <c r="C505" s="117"/>
      <c r="D505" s="2013" t="s">
        <v>634</v>
      </c>
      <c r="E505" s="2013"/>
      <c r="F505" s="2013"/>
      <c r="G505" s="110">
        <v>638.97676000000001</v>
      </c>
    </row>
    <row r="506" ht="21.75" hidden="1" customHeight="1" outlineLevel="7">
      <c r="A506" s="115"/>
      <c r="B506" s="116"/>
      <c r="C506" s="117"/>
      <c r="D506" s="2013" t="s">
        <v>636</v>
      </c>
      <c r="E506" s="2013"/>
      <c r="F506" s="2013"/>
      <c r="G506" s="92">
        <v>1276.80665</v>
      </c>
    </row>
    <row r="507" ht="21.75" hidden="1" customHeight="1" outlineLevel="7">
      <c r="A507" s="115"/>
      <c r="B507" s="116"/>
      <c r="C507" s="117"/>
      <c r="D507" s="2013" t="s">
        <v>638</v>
      </c>
      <c r="E507" s="2013"/>
      <c r="F507" s="2013"/>
      <c r="G507" s="92">
        <v>1053.2714900000001</v>
      </c>
    </row>
    <row r="508" ht="11.25" hidden="1" customHeight="1" outlineLevel="7">
      <c r="A508" s="86"/>
      <c r="B508" s="87"/>
      <c r="C508" s="88"/>
      <c r="D508" s="2017" t="s">
        <v>641</v>
      </c>
      <c r="E508" s="2017"/>
      <c r="F508" s="2017"/>
      <c r="G508" s="73">
        <v>8907.3442300000006</v>
      </c>
    </row>
    <row r="509" ht="21.75" hidden="1" customHeight="1" outlineLevel="7">
      <c r="A509" s="101"/>
      <c r="B509" s="102"/>
      <c r="C509" s="103"/>
      <c r="D509" s="2017" t="s">
        <v>642</v>
      </c>
      <c r="E509" s="2017"/>
      <c r="F509" s="2017"/>
      <c r="G509" s="73">
        <v>6438.0603700000001</v>
      </c>
    </row>
    <row r="510" ht="21.75" hidden="1" customHeight="1" outlineLevel="7">
      <c r="A510" s="115"/>
      <c r="B510" s="116"/>
      <c r="C510" s="117"/>
      <c r="D510" s="2013" t="s">
        <v>643</v>
      </c>
      <c r="E510" s="2013"/>
      <c r="F510" s="2013"/>
      <c r="G510" s="92">
        <v>5365.2961800000003</v>
      </c>
    </row>
    <row r="511" ht="21.75" hidden="1" customHeight="1" outlineLevel="7">
      <c r="A511" s="115"/>
      <c r="B511" s="116"/>
      <c r="C511" s="117"/>
      <c r="D511" s="2013" t="s">
        <v>645</v>
      </c>
      <c r="E511" s="2013"/>
      <c r="F511" s="2013"/>
      <c r="G511" s="110">
        <v>227.72573</v>
      </c>
    </row>
    <row r="512" ht="21.75" hidden="1" customHeight="1" outlineLevel="7">
      <c r="A512" s="115"/>
      <c r="B512" s="116"/>
      <c r="C512" s="117"/>
      <c r="D512" s="2013" t="s">
        <v>647</v>
      </c>
      <c r="E512" s="2013"/>
      <c r="F512" s="2013"/>
      <c r="G512" s="110">
        <v>236.04306</v>
      </c>
    </row>
    <row r="513" ht="21.75" hidden="1" customHeight="1" outlineLevel="7">
      <c r="A513" s="115"/>
      <c r="B513" s="116"/>
      <c r="C513" s="117"/>
      <c r="D513" s="2013" t="s">
        <v>649</v>
      </c>
      <c r="E513" s="2013"/>
      <c r="F513" s="2013"/>
      <c r="G513" s="110">
        <v>139.51446999999999</v>
      </c>
    </row>
    <row r="514" ht="21.75" hidden="1" customHeight="1" outlineLevel="7">
      <c r="A514" s="115"/>
      <c r="B514" s="116"/>
      <c r="C514" s="117"/>
      <c r="D514" s="2013" t="s">
        <v>651</v>
      </c>
      <c r="E514" s="2013"/>
      <c r="F514" s="2013"/>
      <c r="G514" s="110">
        <v>469.48093</v>
      </c>
    </row>
    <row r="515" ht="11.25" hidden="1" customHeight="1" outlineLevel="7">
      <c r="A515" s="101"/>
      <c r="B515" s="102"/>
      <c r="C515" s="103"/>
      <c r="D515" s="2017" t="s">
        <v>653</v>
      </c>
      <c r="E515" s="2017"/>
      <c r="F515" s="2017"/>
      <c r="G515" s="73">
        <v>1522.1881800000001</v>
      </c>
    </row>
    <row r="516" ht="11.25" hidden="1" customHeight="1" outlineLevel="7">
      <c r="A516" s="115"/>
      <c r="B516" s="116"/>
      <c r="C516" s="117"/>
      <c r="D516" s="2013" t="s">
        <v>655</v>
      </c>
      <c r="E516" s="2013"/>
      <c r="F516" s="2013"/>
      <c r="G516" s="92">
        <v>1259.5451</v>
      </c>
    </row>
    <row r="517" ht="21.75" hidden="1" customHeight="1" outlineLevel="7">
      <c r="A517" s="115"/>
      <c r="B517" s="116"/>
      <c r="C517" s="117"/>
      <c r="D517" s="2013" t="s">
        <v>657</v>
      </c>
      <c r="E517" s="2013"/>
      <c r="F517" s="2013"/>
      <c r="G517" s="110">
        <v>53.716369999999998</v>
      </c>
    </row>
    <row r="518" ht="21.75" hidden="1" customHeight="1" outlineLevel="7">
      <c r="A518" s="115"/>
      <c r="B518" s="116"/>
      <c r="C518" s="117"/>
      <c r="D518" s="2013" t="s">
        <v>659</v>
      </c>
      <c r="E518" s="2013"/>
      <c r="F518" s="2013"/>
      <c r="G518" s="110">
        <v>65.117090000000005</v>
      </c>
    </row>
    <row r="519" ht="21.75" hidden="1" customHeight="1" outlineLevel="7">
      <c r="A519" s="115"/>
      <c r="B519" s="116"/>
      <c r="C519" s="117"/>
      <c r="D519" s="2013" t="s">
        <v>661</v>
      </c>
      <c r="E519" s="2013"/>
      <c r="F519" s="2013"/>
      <c r="G519" s="110">
        <v>32.587739999999997</v>
      </c>
    </row>
    <row r="520" ht="11.25" hidden="1" customHeight="1" outlineLevel="7">
      <c r="A520" s="115"/>
      <c r="B520" s="116"/>
      <c r="C520" s="117"/>
      <c r="D520" s="2013" t="s">
        <v>663</v>
      </c>
      <c r="E520" s="2013"/>
      <c r="F520" s="2013"/>
      <c r="G520" s="110">
        <v>111.22188</v>
      </c>
    </row>
    <row r="521" ht="21.75" hidden="1" customHeight="1" outlineLevel="7">
      <c r="A521" s="101"/>
      <c r="B521" s="102"/>
      <c r="C521" s="103"/>
      <c r="D521" s="2017" t="s">
        <v>665</v>
      </c>
      <c r="E521" s="2017"/>
      <c r="F521" s="2017"/>
      <c r="G521" s="111">
        <v>119.38713</v>
      </c>
    </row>
    <row r="522" ht="11.25" hidden="1" customHeight="1" outlineLevel="7">
      <c r="A522" s="115"/>
      <c r="B522" s="116"/>
      <c r="C522" s="117"/>
      <c r="D522" s="2013" t="s">
        <v>667</v>
      </c>
      <c r="E522" s="2013"/>
      <c r="F522" s="2013"/>
      <c r="G522" s="110">
        <v>98.787660000000002</v>
      </c>
    </row>
    <row r="523" ht="21.75" hidden="1" customHeight="1" outlineLevel="7">
      <c r="A523" s="115"/>
      <c r="B523" s="116"/>
      <c r="C523" s="117"/>
      <c r="D523" s="2013" t="s">
        <v>669</v>
      </c>
      <c r="E523" s="2013"/>
      <c r="F523" s="2013"/>
      <c r="G523" s="110">
        <v>4.2129500000000002</v>
      </c>
    </row>
    <row r="524" ht="21.75" hidden="1" customHeight="1" outlineLevel="7">
      <c r="A524" s="115"/>
      <c r="B524" s="116"/>
      <c r="C524" s="117"/>
      <c r="D524" s="2013" t="s">
        <v>671</v>
      </c>
      <c r="E524" s="2013"/>
      <c r="F524" s="2013"/>
      <c r="G524" s="110">
        <v>5.1073500000000003</v>
      </c>
    </row>
    <row r="525" ht="21.75" hidden="1" customHeight="1" outlineLevel="7">
      <c r="A525" s="115"/>
      <c r="B525" s="116"/>
      <c r="C525" s="117"/>
      <c r="D525" s="2013" t="s">
        <v>673</v>
      </c>
      <c r="E525" s="2013"/>
      <c r="F525" s="2013"/>
      <c r="G525" s="110">
        <v>2.5557799999999999</v>
      </c>
    </row>
    <row r="526" ht="21.75" hidden="1" customHeight="1" outlineLevel="7">
      <c r="A526" s="115"/>
      <c r="B526" s="116"/>
      <c r="C526" s="117"/>
      <c r="D526" s="2013" t="s">
        <v>675</v>
      </c>
      <c r="E526" s="2013"/>
      <c r="F526" s="2013"/>
      <c r="G526" s="110">
        <v>8.7233900000000002</v>
      </c>
    </row>
    <row r="527" ht="21.75" hidden="1" customHeight="1" outlineLevel="7">
      <c r="A527" s="101"/>
      <c r="B527" s="102"/>
      <c r="C527" s="103"/>
      <c r="D527" s="2017" t="s">
        <v>677</v>
      </c>
      <c r="E527" s="2017"/>
      <c r="F527" s="2017"/>
      <c r="G527" s="111">
        <v>827.70854999999995</v>
      </c>
    </row>
    <row r="528" ht="21.75" hidden="1" customHeight="1" outlineLevel="7">
      <c r="A528" s="115"/>
      <c r="B528" s="116"/>
      <c r="C528" s="117"/>
      <c r="D528" s="2013" t="s">
        <v>679</v>
      </c>
      <c r="E528" s="2013"/>
      <c r="F528" s="2013"/>
      <c r="G528" s="110">
        <v>695.50681999999995</v>
      </c>
    </row>
    <row r="529" ht="21.75" hidden="1" customHeight="1" outlineLevel="7">
      <c r="A529" s="115"/>
      <c r="B529" s="116"/>
      <c r="C529" s="117"/>
      <c r="D529" s="2013" t="s">
        <v>681</v>
      </c>
      <c r="E529" s="2013"/>
      <c r="F529" s="2013"/>
      <c r="G529" s="110">
        <v>28.926449999999999</v>
      </c>
    </row>
    <row r="530" ht="21.75" hidden="1" customHeight="1" outlineLevel="7">
      <c r="A530" s="115"/>
      <c r="B530" s="116"/>
      <c r="C530" s="117"/>
      <c r="D530" s="2013" t="s">
        <v>683</v>
      </c>
      <c r="E530" s="2013"/>
      <c r="F530" s="2013"/>
      <c r="G530" s="110">
        <v>25.153390000000002</v>
      </c>
    </row>
    <row r="531" ht="21.75" hidden="1" customHeight="1" outlineLevel="7">
      <c r="A531" s="115"/>
      <c r="B531" s="116"/>
      <c r="C531" s="117"/>
      <c r="D531" s="2013" t="s">
        <v>685</v>
      </c>
      <c r="E531" s="2013"/>
      <c r="F531" s="2013"/>
      <c r="G531" s="110">
        <v>17.93956</v>
      </c>
    </row>
    <row r="532" ht="21.75" hidden="1" customHeight="1" outlineLevel="7">
      <c r="A532" s="115"/>
      <c r="B532" s="116"/>
      <c r="C532" s="117"/>
      <c r="D532" s="2013" t="s">
        <v>687</v>
      </c>
      <c r="E532" s="2013"/>
      <c r="F532" s="2013"/>
      <c r="G532" s="110">
        <v>60.18233</v>
      </c>
    </row>
    <row r="533" ht="11.25" hidden="1" customHeight="1" outlineLevel="7">
      <c r="A533" s="86"/>
      <c r="B533" s="87"/>
      <c r="C533" s="88"/>
      <c r="D533" s="2017" t="s">
        <v>689</v>
      </c>
      <c r="E533" s="2017"/>
      <c r="F533" s="2017"/>
      <c r="G533" s="73">
        <v>1039.2113300000001</v>
      </c>
    </row>
    <row r="534" ht="11.25" hidden="1" customHeight="1" outlineLevel="7">
      <c r="A534" s="89"/>
      <c r="B534" s="90"/>
      <c r="C534" s="91"/>
      <c r="D534" s="2013" t="s">
        <v>692</v>
      </c>
      <c r="E534" s="2013"/>
      <c r="F534" s="2013"/>
      <c r="G534" s="93"/>
    </row>
    <row r="535" ht="11.25" hidden="1" customHeight="1" outlineLevel="7">
      <c r="A535" s="89"/>
      <c r="B535" s="90"/>
      <c r="C535" s="91"/>
      <c r="D535" s="2013" t="s">
        <v>693</v>
      </c>
      <c r="E535" s="2013"/>
      <c r="F535" s="2013"/>
      <c r="G535" s="93"/>
    </row>
    <row r="536" ht="11.25" hidden="1" customHeight="1" outlineLevel="7">
      <c r="A536" s="89"/>
      <c r="B536" s="90"/>
      <c r="C536" s="91"/>
      <c r="D536" s="2013" t="s">
        <v>694</v>
      </c>
      <c r="E536" s="2013"/>
      <c r="F536" s="2013"/>
      <c r="G536" s="93"/>
    </row>
    <row r="537" ht="11.25" hidden="1" customHeight="1" outlineLevel="7">
      <c r="A537" s="89"/>
      <c r="B537" s="90"/>
      <c r="C537" s="91"/>
      <c r="D537" s="2013" t="s">
        <v>695</v>
      </c>
      <c r="E537" s="2013"/>
      <c r="F537" s="2013"/>
      <c r="G537" s="110">
        <v>104.7115</v>
      </c>
    </row>
    <row r="538" ht="11.25" hidden="1" customHeight="1" outlineLevel="7">
      <c r="A538" s="89"/>
      <c r="B538" s="90"/>
      <c r="C538" s="91"/>
      <c r="D538" s="2013" t="s">
        <v>696</v>
      </c>
      <c r="E538" s="2013"/>
      <c r="F538" s="2013"/>
      <c r="G538" s="110">
        <v>934.49982999999997</v>
      </c>
    </row>
    <row r="539" ht="11.25" hidden="1" customHeight="1" outlineLevel="7">
      <c r="A539" s="86"/>
      <c r="B539" s="87"/>
      <c r="C539" s="88"/>
      <c r="D539" s="2017" t="s">
        <v>698</v>
      </c>
      <c r="E539" s="2017"/>
      <c r="F539" s="2017"/>
      <c r="G539" s="73">
        <v>3961.971</v>
      </c>
    </row>
    <row r="540" ht="11.25" hidden="1" customHeight="1" outlineLevel="7">
      <c r="A540" s="101"/>
      <c r="B540" s="102"/>
      <c r="C540" s="103"/>
      <c r="D540" s="2017" t="s">
        <v>699</v>
      </c>
      <c r="E540" s="2017"/>
      <c r="F540" s="2017"/>
      <c r="G540" s="73">
        <v>1085.5582400000001</v>
      </c>
    </row>
    <row r="541" ht="11.25" hidden="1" customHeight="1" outlineLevel="7">
      <c r="A541" s="115"/>
      <c r="B541" s="116"/>
      <c r="C541" s="117"/>
      <c r="D541" s="2013" t="s">
        <v>700</v>
      </c>
      <c r="E541" s="2013"/>
      <c r="F541" s="2013"/>
      <c r="G541" s="92">
        <v>1072.277</v>
      </c>
    </row>
    <row r="542" ht="11.25" hidden="1" customHeight="1" outlineLevel="7">
      <c r="A542" s="115"/>
      <c r="B542" s="116"/>
      <c r="C542" s="117"/>
      <c r="D542" s="2013" t="s">
        <v>701</v>
      </c>
      <c r="E542" s="2013"/>
      <c r="F542" s="2013"/>
      <c r="G542" s="110">
        <v>13.28124</v>
      </c>
    </row>
    <row r="543" ht="11.25" hidden="1" customHeight="1" outlineLevel="7">
      <c r="A543" s="101"/>
      <c r="B543" s="102"/>
      <c r="C543" s="103"/>
      <c r="D543" s="2017" t="s">
        <v>702</v>
      </c>
      <c r="E543" s="2017"/>
      <c r="F543" s="2017"/>
      <c r="G543" s="73">
        <v>1331.8230100000001</v>
      </c>
    </row>
    <row r="544" ht="11.25" hidden="1" customHeight="1" outlineLevel="7">
      <c r="A544" s="104"/>
      <c r="B544" s="105"/>
      <c r="C544" s="106"/>
      <c r="D544" s="2017" t="s">
        <v>704</v>
      </c>
      <c r="E544" s="2017"/>
      <c r="F544" s="2017"/>
      <c r="G544" s="111">
        <v>158.64757</v>
      </c>
    </row>
    <row r="545" ht="11.25" hidden="1" customHeight="1" outlineLevel="7">
      <c r="A545" s="95"/>
      <c r="B545" s="96"/>
      <c r="C545" s="97"/>
      <c r="D545" s="2013" t="s">
        <v>705</v>
      </c>
      <c r="E545" s="2013"/>
      <c r="F545" s="2013"/>
      <c r="G545" s="110">
        <v>67.803070000000005</v>
      </c>
    </row>
    <row r="546" ht="11.25" hidden="1" customHeight="1" outlineLevel="7">
      <c r="A546" s="95"/>
      <c r="B546" s="96"/>
      <c r="C546" s="97"/>
      <c r="D546" s="2013" t="s">
        <v>706</v>
      </c>
      <c r="E546" s="2013"/>
      <c r="F546" s="2013"/>
      <c r="G546" s="110">
        <v>19.359580000000001</v>
      </c>
    </row>
    <row r="547" ht="11.25" hidden="1" customHeight="1" outlineLevel="7">
      <c r="A547" s="95"/>
      <c r="B547" s="96"/>
      <c r="C547" s="97"/>
      <c r="D547" s="2013" t="s">
        <v>707</v>
      </c>
      <c r="E547" s="2013"/>
      <c r="F547" s="2013"/>
      <c r="G547" s="110">
        <v>8.7570300000000003</v>
      </c>
    </row>
    <row r="548" ht="11.25" hidden="1" customHeight="1" outlineLevel="7">
      <c r="A548" s="95"/>
      <c r="B548" s="96"/>
      <c r="C548" s="97"/>
      <c r="D548" s="2013" t="s">
        <v>708</v>
      </c>
      <c r="E548" s="2013"/>
      <c r="F548" s="2013"/>
      <c r="G548" s="110">
        <v>5.4494699999999998</v>
      </c>
    </row>
    <row r="549" ht="11.25" hidden="1" customHeight="1" outlineLevel="7">
      <c r="A549" s="95"/>
      <c r="B549" s="96"/>
      <c r="C549" s="97"/>
      <c r="D549" s="2013" t="s">
        <v>709</v>
      </c>
      <c r="E549" s="2013"/>
      <c r="F549" s="2013"/>
      <c r="G549" s="110">
        <v>0.33783999999999997</v>
      </c>
    </row>
    <row r="550" ht="11.25" hidden="1" customHeight="1" outlineLevel="7">
      <c r="A550" s="95"/>
      <c r="B550" s="96"/>
      <c r="C550" s="97"/>
      <c r="D550" s="2013" t="s">
        <v>710</v>
      </c>
      <c r="E550" s="2013"/>
      <c r="F550" s="2013"/>
      <c r="G550" s="110">
        <v>56.940579999999997</v>
      </c>
    </row>
    <row r="551" ht="11.25" hidden="1" customHeight="1" outlineLevel="7">
      <c r="A551" s="95"/>
      <c r="B551" s="96"/>
      <c r="C551" s="97"/>
      <c r="D551" s="2013" t="s">
        <v>711</v>
      </c>
      <c r="E551" s="2013"/>
      <c r="F551" s="2013"/>
      <c r="G551" s="93"/>
    </row>
    <row r="552" ht="11.25" hidden="1" customHeight="1" outlineLevel="7">
      <c r="A552" s="104"/>
      <c r="B552" s="105"/>
      <c r="C552" s="106"/>
      <c r="D552" s="2017" t="s">
        <v>712</v>
      </c>
      <c r="E552" s="2017"/>
      <c r="F552" s="2017"/>
      <c r="G552" s="111">
        <v>59.319330000000001</v>
      </c>
    </row>
    <row r="553" ht="11.25" hidden="1" customHeight="1" outlineLevel="7">
      <c r="A553" s="95"/>
      <c r="B553" s="96"/>
      <c r="C553" s="97"/>
      <c r="D553" s="2013" t="s">
        <v>713</v>
      </c>
      <c r="E553" s="2013"/>
      <c r="F553" s="2013"/>
      <c r="G553" s="110">
        <v>11.289910000000001</v>
      </c>
    </row>
    <row r="554" ht="11.25" hidden="1" customHeight="1" outlineLevel="7">
      <c r="A554" s="95"/>
      <c r="B554" s="96"/>
      <c r="C554" s="97"/>
      <c r="D554" s="2013" t="s">
        <v>714</v>
      </c>
      <c r="E554" s="2013"/>
      <c r="F554" s="2013"/>
      <c r="G554" s="110">
        <v>5.7425699999999997</v>
      </c>
    </row>
    <row r="555" ht="11.25" hidden="1" customHeight="1" outlineLevel="7">
      <c r="A555" s="95"/>
      <c r="B555" s="96"/>
      <c r="C555" s="97"/>
      <c r="D555" s="2013" t="s">
        <v>715</v>
      </c>
      <c r="E555" s="2013"/>
      <c r="F555" s="2013"/>
      <c r="G555" s="110">
        <v>25.72278</v>
      </c>
    </row>
    <row r="556" ht="11.25" hidden="1" customHeight="1" outlineLevel="7">
      <c r="A556" s="95"/>
      <c r="B556" s="96"/>
      <c r="C556" s="97"/>
      <c r="D556" s="2013" t="s">
        <v>716</v>
      </c>
      <c r="E556" s="2013"/>
      <c r="F556" s="2013"/>
      <c r="G556" s="110">
        <v>1.73027</v>
      </c>
    </row>
    <row r="557" ht="21.75" hidden="1" customHeight="1" outlineLevel="7">
      <c r="A557" s="95"/>
      <c r="B557" s="96"/>
      <c r="C557" s="97"/>
      <c r="D557" s="2013" t="s">
        <v>717</v>
      </c>
      <c r="E557" s="2013"/>
      <c r="F557" s="2013"/>
      <c r="G557" s="110">
        <v>1.9054500000000001</v>
      </c>
    </row>
    <row r="558" ht="11.25" hidden="1" customHeight="1" outlineLevel="7">
      <c r="A558" s="95"/>
      <c r="B558" s="96"/>
      <c r="C558" s="97"/>
      <c r="D558" s="2013" t="s">
        <v>718</v>
      </c>
      <c r="E558" s="2013"/>
      <c r="F558" s="2013"/>
      <c r="G558" s="110">
        <v>12.828950000000001</v>
      </c>
    </row>
    <row r="559" ht="11.25" hidden="1" customHeight="1" outlineLevel="7">
      <c r="A559" s="95"/>
      <c r="B559" s="96"/>
      <c r="C559" s="97"/>
      <c r="D559" s="2013" t="s">
        <v>719</v>
      </c>
      <c r="E559" s="2013"/>
      <c r="F559" s="2013"/>
      <c r="G559" s="110">
        <v>0.099400000000000002</v>
      </c>
    </row>
    <row r="560" ht="11.25" hidden="1" customHeight="1" outlineLevel="7">
      <c r="A560" s="104"/>
      <c r="B560" s="105"/>
      <c r="C560" s="106"/>
      <c r="D560" s="2017" t="s">
        <v>720</v>
      </c>
      <c r="E560" s="2017"/>
      <c r="F560" s="2017"/>
      <c r="G560" s="111">
        <v>116.09961</v>
      </c>
    </row>
    <row r="561" ht="11.25" hidden="1" customHeight="1" outlineLevel="7">
      <c r="A561" s="95"/>
      <c r="B561" s="96"/>
      <c r="C561" s="97"/>
      <c r="D561" s="2013" t="s">
        <v>721</v>
      </c>
      <c r="E561" s="2013"/>
      <c r="F561" s="2013"/>
      <c r="G561" s="110">
        <v>28.022919999999999</v>
      </c>
    </row>
    <row r="562" ht="11.25" hidden="1" customHeight="1" outlineLevel="7">
      <c r="A562" s="95"/>
      <c r="B562" s="96"/>
      <c r="C562" s="97"/>
      <c r="D562" s="2013" t="s">
        <v>722</v>
      </c>
      <c r="E562" s="2013"/>
      <c r="F562" s="2013"/>
      <c r="G562" s="110">
        <v>83.943250000000006</v>
      </c>
    </row>
    <row r="563" ht="11.25" hidden="1" customHeight="1" outlineLevel="7">
      <c r="A563" s="95"/>
      <c r="B563" s="96"/>
      <c r="C563" s="97"/>
      <c r="D563" s="2013" t="s">
        <v>723</v>
      </c>
      <c r="E563" s="2013"/>
      <c r="F563" s="2013"/>
      <c r="G563" s="110">
        <v>4.1334400000000002</v>
      </c>
    </row>
    <row r="564" ht="11.25" hidden="1" customHeight="1" outlineLevel="7">
      <c r="A564" s="104"/>
      <c r="B564" s="105"/>
      <c r="C564" s="106"/>
      <c r="D564" s="2017" t="s">
        <v>724</v>
      </c>
      <c r="E564" s="2017"/>
      <c r="F564" s="2017"/>
      <c r="G564" s="111">
        <v>383.03062999999997</v>
      </c>
    </row>
    <row r="565" ht="11.25" hidden="1" customHeight="1" outlineLevel="7">
      <c r="A565" s="95"/>
      <c r="B565" s="96"/>
      <c r="C565" s="97"/>
      <c r="D565" s="2013" t="s">
        <v>725</v>
      </c>
      <c r="E565" s="2013"/>
      <c r="F565" s="2013"/>
      <c r="G565" s="110">
        <v>6.3874399999999998</v>
      </c>
    </row>
    <row r="566" ht="11.25" hidden="1" customHeight="1" outlineLevel="7">
      <c r="A566" s="95"/>
      <c r="B566" s="96"/>
      <c r="C566" s="97"/>
      <c r="D566" s="2013" t="s">
        <v>726</v>
      </c>
      <c r="E566" s="2013"/>
      <c r="F566" s="2013"/>
      <c r="G566" s="110">
        <v>134.46641</v>
      </c>
    </row>
    <row r="567" ht="11.25" hidden="1" customHeight="1" outlineLevel="7">
      <c r="A567" s="95"/>
      <c r="B567" s="96"/>
      <c r="C567" s="97"/>
      <c r="D567" s="2013" t="s">
        <v>727</v>
      </c>
      <c r="E567" s="2013"/>
      <c r="F567" s="2013"/>
      <c r="G567" s="110">
        <v>32.851660000000003</v>
      </c>
    </row>
    <row r="568" ht="21.75" hidden="1" customHeight="1" outlineLevel="7">
      <c r="A568" s="95"/>
      <c r="B568" s="96"/>
      <c r="C568" s="97"/>
      <c r="D568" s="2013" t="s">
        <v>728</v>
      </c>
      <c r="E568" s="2013"/>
      <c r="F568" s="2013"/>
      <c r="G568" s="110">
        <v>69.040580000000006</v>
      </c>
    </row>
    <row r="569" ht="11.25" hidden="1" customHeight="1" outlineLevel="7">
      <c r="A569" s="95"/>
      <c r="B569" s="96"/>
      <c r="C569" s="97"/>
      <c r="D569" s="2013" t="s">
        <v>729</v>
      </c>
      <c r="E569" s="2013"/>
      <c r="F569" s="2013"/>
      <c r="G569" s="110">
        <v>132.15835000000001</v>
      </c>
    </row>
    <row r="570" ht="11.25" hidden="1" customHeight="1" outlineLevel="7">
      <c r="A570" s="95"/>
      <c r="B570" s="96"/>
      <c r="C570" s="97"/>
      <c r="D570" s="2013" t="s">
        <v>730</v>
      </c>
      <c r="E570" s="2013"/>
      <c r="F570" s="2013"/>
      <c r="G570" s="110">
        <v>8.1261899999999994</v>
      </c>
    </row>
    <row r="571" ht="11.25" hidden="1" customHeight="1" outlineLevel="7">
      <c r="A571" s="115"/>
      <c r="B571" s="116"/>
      <c r="C571" s="117"/>
      <c r="D571" s="2013" t="s">
        <v>731</v>
      </c>
      <c r="E571" s="2013"/>
      <c r="F571" s="2013"/>
      <c r="G571" s="110">
        <v>0.28476000000000001</v>
      </c>
    </row>
    <row r="572" ht="11.25" hidden="1" customHeight="1" outlineLevel="7">
      <c r="A572" s="104"/>
      <c r="B572" s="105"/>
      <c r="C572" s="106"/>
      <c r="D572" s="2017" t="s">
        <v>732</v>
      </c>
      <c r="E572" s="2017"/>
      <c r="F572" s="2017"/>
      <c r="G572" s="111">
        <v>45.100020000000001</v>
      </c>
    </row>
    <row r="573" ht="11.25" hidden="1" customHeight="1" outlineLevel="7">
      <c r="A573" s="95"/>
      <c r="B573" s="96"/>
      <c r="C573" s="97"/>
      <c r="D573" s="2013" t="s">
        <v>733</v>
      </c>
      <c r="E573" s="2013"/>
      <c r="F573" s="2013"/>
      <c r="G573" s="110">
        <v>38.276310000000002</v>
      </c>
    </row>
    <row r="574" ht="11.25" hidden="1" customHeight="1" outlineLevel="7">
      <c r="A574" s="95"/>
      <c r="B574" s="96"/>
      <c r="C574" s="97"/>
      <c r="D574" s="2013" t="s">
        <v>735</v>
      </c>
      <c r="E574" s="2013"/>
      <c r="F574" s="2013"/>
      <c r="G574" s="110">
        <v>6.8237100000000002</v>
      </c>
    </row>
    <row r="575" ht="11.25" hidden="1" customHeight="1" outlineLevel="7">
      <c r="A575" s="115"/>
      <c r="B575" s="116"/>
      <c r="C575" s="117"/>
      <c r="D575" s="2013" t="s">
        <v>736</v>
      </c>
      <c r="E575" s="2013"/>
      <c r="F575" s="2013"/>
      <c r="G575" s="110">
        <v>232.01276999999999</v>
      </c>
    </row>
    <row r="576" ht="21.75" hidden="1" customHeight="1" outlineLevel="7">
      <c r="A576" s="115"/>
      <c r="B576" s="116"/>
      <c r="C576" s="117"/>
      <c r="D576" s="2013" t="s">
        <v>737</v>
      </c>
      <c r="E576" s="2013"/>
      <c r="F576" s="2013"/>
      <c r="G576" s="110">
        <v>19.746089999999999</v>
      </c>
    </row>
    <row r="577" ht="11.25" hidden="1" customHeight="1" outlineLevel="7">
      <c r="A577" s="115"/>
      <c r="B577" s="116"/>
      <c r="C577" s="117"/>
      <c r="D577" s="2013" t="s">
        <v>738</v>
      </c>
      <c r="E577" s="2013"/>
      <c r="F577" s="2013"/>
      <c r="G577" s="110">
        <v>8.5886999999999993</v>
      </c>
    </row>
    <row r="578" ht="11.25" hidden="1" customHeight="1" outlineLevel="7">
      <c r="A578" s="115"/>
      <c r="B578" s="116"/>
      <c r="C578" s="117"/>
      <c r="D578" s="2013" t="s">
        <v>739</v>
      </c>
      <c r="E578" s="2013"/>
      <c r="F578" s="2013"/>
      <c r="G578" s="110">
        <v>12.797140000000001</v>
      </c>
    </row>
    <row r="579" ht="11.25" hidden="1" customHeight="1" outlineLevel="7">
      <c r="A579" s="104"/>
      <c r="B579" s="105"/>
      <c r="C579" s="106"/>
      <c r="D579" s="2017" t="s">
        <v>740</v>
      </c>
      <c r="E579" s="2017"/>
      <c r="F579" s="2017"/>
      <c r="G579" s="111">
        <v>26.91968</v>
      </c>
    </row>
    <row r="580" ht="11.25" hidden="1" customHeight="1" outlineLevel="7">
      <c r="A580" s="95"/>
      <c r="B580" s="96"/>
      <c r="C580" s="97"/>
      <c r="D580" s="2013" t="s">
        <v>741</v>
      </c>
      <c r="E580" s="2013"/>
      <c r="F580" s="2013"/>
      <c r="G580" s="110">
        <v>26.91968</v>
      </c>
    </row>
    <row r="581" ht="11.25" hidden="1" customHeight="1" outlineLevel="7">
      <c r="A581" s="104"/>
      <c r="B581" s="105"/>
      <c r="C581" s="106"/>
      <c r="D581" s="2017" t="s">
        <v>742</v>
      </c>
      <c r="E581" s="2017"/>
      <c r="F581" s="2017"/>
      <c r="G581" s="111">
        <v>268.46219000000002</v>
      </c>
    </row>
    <row r="582" ht="11.25" hidden="1" customHeight="1" outlineLevel="7">
      <c r="A582" s="95"/>
      <c r="B582" s="96"/>
      <c r="C582" s="97"/>
      <c r="D582" s="2013" t="s">
        <v>744</v>
      </c>
      <c r="E582" s="2013"/>
      <c r="F582" s="2013"/>
      <c r="G582" s="110">
        <v>12.724220000000001</v>
      </c>
    </row>
    <row r="583" ht="21.75" hidden="1" customHeight="1" outlineLevel="7">
      <c r="A583" s="95"/>
      <c r="B583" s="96"/>
      <c r="C583" s="97"/>
      <c r="D583" s="2013" t="s">
        <v>745</v>
      </c>
      <c r="E583" s="2013"/>
      <c r="F583" s="2013"/>
      <c r="G583" s="110">
        <v>2.8217400000000001</v>
      </c>
    </row>
    <row r="584" ht="21.75" hidden="1" customHeight="1" outlineLevel="7">
      <c r="A584" s="95"/>
      <c r="B584" s="96"/>
      <c r="C584" s="97"/>
      <c r="D584" s="2013" t="s">
        <v>746</v>
      </c>
      <c r="E584" s="2013"/>
      <c r="F584" s="2013"/>
      <c r="G584" s="110">
        <v>51.058419999999998</v>
      </c>
    </row>
    <row r="585" ht="21.75" hidden="1" customHeight="1" outlineLevel="7">
      <c r="A585" s="95"/>
      <c r="B585" s="96"/>
      <c r="C585" s="97"/>
      <c r="D585" s="2013" t="s">
        <v>748</v>
      </c>
      <c r="E585" s="2013"/>
      <c r="F585" s="2013"/>
      <c r="G585" s="110">
        <v>0.23344999999999999</v>
      </c>
    </row>
    <row r="586" ht="21.75" hidden="1" customHeight="1" outlineLevel="7">
      <c r="A586" s="95"/>
      <c r="B586" s="96"/>
      <c r="C586" s="97"/>
      <c r="D586" s="2013" t="s">
        <v>749</v>
      </c>
      <c r="E586" s="2013"/>
      <c r="F586" s="2013"/>
      <c r="G586" s="110">
        <v>10.03955</v>
      </c>
    </row>
    <row r="587" ht="11.25" hidden="1" customHeight="1" outlineLevel="7">
      <c r="A587" s="95"/>
      <c r="B587" s="96"/>
      <c r="C587" s="97"/>
      <c r="D587" s="2013" t="s">
        <v>751</v>
      </c>
      <c r="E587" s="2013"/>
      <c r="F587" s="2013"/>
      <c r="G587" s="110">
        <v>7.1997900000000001</v>
      </c>
    </row>
    <row r="588" ht="11.25" hidden="1" customHeight="1" outlineLevel="7">
      <c r="A588" s="95"/>
      <c r="B588" s="96"/>
      <c r="C588" s="97"/>
      <c r="D588" s="2013" t="s">
        <v>752</v>
      </c>
      <c r="E588" s="2013"/>
      <c r="F588" s="2013"/>
      <c r="G588" s="110">
        <v>8.1771200000000004</v>
      </c>
    </row>
    <row r="589" ht="11.25" hidden="1" customHeight="1" outlineLevel="7">
      <c r="A589" s="95"/>
      <c r="B589" s="96"/>
      <c r="C589" s="97"/>
      <c r="D589" s="2013" t="s">
        <v>756</v>
      </c>
      <c r="E589" s="2013"/>
      <c r="F589" s="2013"/>
      <c r="G589" s="93"/>
    </row>
    <row r="590" ht="21.75" hidden="1" customHeight="1" outlineLevel="7">
      <c r="A590" s="95"/>
      <c r="B590" s="96"/>
      <c r="C590" s="97"/>
      <c r="D590" s="2013" t="s">
        <v>757</v>
      </c>
      <c r="E590" s="2013"/>
      <c r="F590" s="2013"/>
      <c r="G590" s="93"/>
    </row>
    <row r="591" ht="11.25" hidden="1" customHeight="1" outlineLevel="7">
      <c r="A591" s="95"/>
      <c r="B591" s="96"/>
      <c r="C591" s="97"/>
      <c r="D591" s="2013" t="s">
        <v>758</v>
      </c>
      <c r="E591" s="2013"/>
      <c r="F591" s="2013"/>
      <c r="G591" s="93"/>
    </row>
    <row r="592" ht="11.25" hidden="1" customHeight="1" outlineLevel="7">
      <c r="A592" s="95"/>
      <c r="B592" s="96"/>
      <c r="C592" s="97"/>
      <c r="D592" s="2013" t="s">
        <v>759</v>
      </c>
      <c r="E592" s="2013"/>
      <c r="F592" s="2013"/>
      <c r="G592" s="110">
        <v>71.666709999999995</v>
      </c>
    </row>
    <row r="593" ht="11.25" hidden="1" customHeight="1" outlineLevel="7">
      <c r="A593" s="95"/>
      <c r="B593" s="96"/>
      <c r="C593" s="97"/>
      <c r="D593" s="2013" t="s">
        <v>760</v>
      </c>
      <c r="E593" s="2013"/>
      <c r="F593" s="2013"/>
      <c r="G593" s="110">
        <v>1.8691</v>
      </c>
    </row>
    <row r="594" ht="11.25" hidden="1" customHeight="1" outlineLevel="7">
      <c r="A594" s="95"/>
      <c r="B594" s="96"/>
      <c r="C594" s="97"/>
      <c r="D594" s="2013" t="s">
        <v>839</v>
      </c>
      <c r="E594" s="2013"/>
      <c r="F594" s="2013"/>
      <c r="G594" s="110">
        <v>50.399999999999999</v>
      </c>
    </row>
    <row r="595" ht="21.75" hidden="1" customHeight="1" outlineLevel="7">
      <c r="A595" s="95"/>
      <c r="B595" s="96"/>
      <c r="C595" s="97"/>
      <c r="D595" s="2013" t="s">
        <v>400</v>
      </c>
      <c r="E595" s="2013"/>
      <c r="F595" s="2013"/>
      <c r="G595" s="110">
        <v>3.6299399999999999</v>
      </c>
    </row>
    <row r="596" ht="11.25" hidden="1" customHeight="1" outlineLevel="7">
      <c r="A596" s="95"/>
      <c r="B596" s="96"/>
      <c r="C596" s="97"/>
      <c r="D596" s="2013" t="s">
        <v>401</v>
      </c>
      <c r="E596" s="2013"/>
      <c r="F596" s="2013"/>
      <c r="G596" s="110">
        <v>34</v>
      </c>
    </row>
    <row r="597" ht="11.25" hidden="1" customHeight="1" outlineLevel="7">
      <c r="A597" s="95"/>
      <c r="B597" s="96"/>
      <c r="C597" s="97"/>
      <c r="D597" s="2013" t="s">
        <v>761</v>
      </c>
      <c r="E597" s="2013"/>
      <c r="F597" s="2013"/>
      <c r="G597" s="110">
        <v>14.642150000000001</v>
      </c>
    </row>
    <row r="598" ht="21.75" hidden="1" customHeight="1" outlineLevel="7">
      <c r="A598" s="115"/>
      <c r="B598" s="116"/>
      <c r="C598" s="117"/>
      <c r="D598" s="2013" t="s">
        <v>762</v>
      </c>
      <c r="E598" s="2013"/>
      <c r="F598" s="2013"/>
      <c r="G598" s="110">
        <v>0.81452000000000002</v>
      </c>
    </row>
    <row r="599" ht="11.25" hidden="1" customHeight="1" outlineLevel="7">
      <c r="A599" s="101"/>
      <c r="B599" s="102"/>
      <c r="C599" s="103"/>
      <c r="D599" s="2017" t="s">
        <v>763</v>
      </c>
      <c r="E599" s="2017"/>
      <c r="F599" s="2017"/>
      <c r="G599" s="111">
        <v>289.96523000000002</v>
      </c>
    </row>
    <row r="600" ht="11.25" hidden="1" customHeight="1" outlineLevel="7">
      <c r="A600" s="104"/>
      <c r="B600" s="105"/>
      <c r="C600" s="106"/>
      <c r="D600" s="2017" t="s">
        <v>765</v>
      </c>
      <c r="E600" s="2017"/>
      <c r="F600" s="2017"/>
      <c r="G600" s="111">
        <v>87.234669999999994</v>
      </c>
    </row>
    <row r="601" ht="11.25" hidden="1" customHeight="1" outlineLevel="7">
      <c r="A601" s="95"/>
      <c r="B601" s="96"/>
      <c r="C601" s="97"/>
      <c r="D601" s="2013" t="s">
        <v>766</v>
      </c>
      <c r="E601" s="2013"/>
      <c r="F601" s="2013"/>
      <c r="G601" s="110">
        <v>22.347650000000002</v>
      </c>
    </row>
    <row r="602" ht="11.25" hidden="1" customHeight="1" outlineLevel="7">
      <c r="A602" s="95"/>
      <c r="B602" s="96"/>
      <c r="C602" s="97"/>
      <c r="D602" s="2013" t="s">
        <v>767</v>
      </c>
      <c r="E602" s="2013"/>
      <c r="F602" s="2013"/>
      <c r="G602" s="110">
        <v>52.355249999999998</v>
      </c>
    </row>
    <row r="603" ht="21.75" hidden="1" customHeight="1" outlineLevel="7">
      <c r="A603" s="95"/>
      <c r="B603" s="96"/>
      <c r="C603" s="97"/>
      <c r="D603" s="2013" t="s">
        <v>770</v>
      </c>
      <c r="E603" s="2013"/>
      <c r="F603" s="2013"/>
      <c r="G603" s="110">
        <v>12.53177</v>
      </c>
    </row>
    <row r="604" ht="11.25" hidden="1" customHeight="1" outlineLevel="7">
      <c r="A604" s="104"/>
      <c r="B604" s="105"/>
      <c r="C604" s="106"/>
      <c r="D604" s="2017" t="s">
        <v>771</v>
      </c>
      <c r="E604" s="2017"/>
      <c r="F604" s="2017"/>
      <c r="G604" s="111">
        <v>201.14250000000001</v>
      </c>
    </row>
    <row r="605" ht="11.25" hidden="1" customHeight="1" outlineLevel="7">
      <c r="A605" s="95"/>
      <c r="B605" s="96"/>
      <c r="C605" s="97"/>
      <c r="D605" s="2013" t="s">
        <v>773</v>
      </c>
      <c r="E605" s="2013"/>
      <c r="F605" s="2013"/>
      <c r="G605" s="110">
        <v>45.076000000000001</v>
      </c>
    </row>
    <row r="606" ht="11.25" hidden="1" customHeight="1" outlineLevel="7">
      <c r="A606" s="95"/>
      <c r="B606" s="96"/>
      <c r="C606" s="97"/>
      <c r="D606" s="2013" t="s">
        <v>775</v>
      </c>
      <c r="E606" s="2013"/>
      <c r="F606" s="2013"/>
      <c r="G606" s="110">
        <v>144.55054000000001</v>
      </c>
    </row>
    <row r="607" ht="21.75" hidden="1" customHeight="1" outlineLevel="7">
      <c r="A607" s="95"/>
      <c r="B607" s="96"/>
      <c r="C607" s="97"/>
      <c r="D607" s="2013" t="s">
        <v>777</v>
      </c>
      <c r="E607" s="2013"/>
      <c r="F607" s="2013"/>
      <c r="G607" s="110">
        <v>2.0999099999999999</v>
      </c>
    </row>
    <row r="608" ht="11.25" hidden="1" customHeight="1" outlineLevel="7">
      <c r="A608" s="95"/>
      <c r="B608" s="96"/>
      <c r="C608" s="97"/>
      <c r="D608" s="2013" t="s">
        <v>778</v>
      </c>
      <c r="E608" s="2013"/>
      <c r="F608" s="2013"/>
      <c r="G608" s="110">
        <v>3.6813199999999999</v>
      </c>
    </row>
    <row r="609" ht="11.25" hidden="1" customHeight="1" outlineLevel="7">
      <c r="A609" s="95"/>
      <c r="B609" s="96"/>
      <c r="C609" s="97"/>
      <c r="D609" s="2013" t="s">
        <v>779</v>
      </c>
      <c r="E609" s="2013"/>
      <c r="F609" s="2013"/>
      <c r="G609" s="110">
        <v>5.7347299999999999</v>
      </c>
    </row>
    <row r="610" ht="11.25" hidden="1" customHeight="1" outlineLevel="7">
      <c r="A610" s="115"/>
      <c r="B610" s="116"/>
      <c r="C610" s="117"/>
      <c r="D610" s="2013" t="s">
        <v>781</v>
      </c>
      <c r="E610" s="2013"/>
      <c r="F610" s="2013"/>
      <c r="G610" s="110">
        <v>1.58806</v>
      </c>
    </row>
    <row r="611" ht="11.25" hidden="1" customHeight="1" outlineLevel="7">
      <c r="A611" s="101"/>
      <c r="B611" s="102"/>
      <c r="C611" s="103"/>
      <c r="D611" s="2017" t="s">
        <v>782</v>
      </c>
      <c r="E611" s="2017"/>
      <c r="F611" s="2017"/>
      <c r="G611" s="111">
        <v>203.73943</v>
      </c>
    </row>
    <row r="612" ht="21.75" hidden="1" customHeight="1" outlineLevel="7">
      <c r="A612" s="115"/>
      <c r="B612" s="116"/>
      <c r="C612" s="117"/>
      <c r="D612" s="2013" t="s">
        <v>783</v>
      </c>
      <c r="E612" s="2013"/>
      <c r="F612" s="2013"/>
      <c r="G612" s="110">
        <v>57.663629999999998</v>
      </c>
    </row>
    <row r="613" ht="11.25" hidden="1" customHeight="1" outlineLevel="7">
      <c r="A613" s="115"/>
      <c r="B613" s="116"/>
      <c r="C613" s="117"/>
      <c r="D613" s="2013" t="s">
        <v>784</v>
      </c>
      <c r="E613" s="2013"/>
      <c r="F613" s="2013"/>
      <c r="G613" s="93"/>
    </row>
    <row r="614" ht="11.25" hidden="1" customHeight="1" outlineLevel="7">
      <c r="A614" s="115"/>
      <c r="B614" s="116"/>
      <c r="C614" s="117"/>
      <c r="D614" s="2013" t="s">
        <v>785</v>
      </c>
      <c r="E614" s="2013"/>
      <c r="F614" s="2013"/>
      <c r="G614" s="110">
        <v>63.926870000000001</v>
      </c>
    </row>
    <row r="615" ht="11.25" hidden="1" customHeight="1" outlineLevel="7">
      <c r="A615" s="115"/>
      <c r="B615" s="116"/>
      <c r="C615" s="117"/>
      <c r="D615" s="2013" t="s">
        <v>1018</v>
      </c>
      <c r="E615" s="2013"/>
      <c r="F615" s="2013"/>
      <c r="G615" s="93"/>
    </row>
    <row r="616" ht="11.25" hidden="1" customHeight="1" outlineLevel="7">
      <c r="A616" s="115"/>
      <c r="B616" s="116"/>
      <c r="C616" s="117"/>
      <c r="D616" s="2013" t="s">
        <v>788</v>
      </c>
      <c r="E616" s="2013"/>
      <c r="F616" s="2013"/>
      <c r="G616" s="110">
        <v>82.148929999999993</v>
      </c>
    </row>
    <row r="617" ht="11.25" hidden="1" customHeight="1" outlineLevel="7">
      <c r="A617" s="101"/>
      <c r="B617" s="102"/>
      <c r="C617" s="103"/>
      <c r="D617" s="2017" t="s">
        <v>789</v>
      </c>
      <c r="E617" s="2017"/>
      <c r="F617" s="2017"/>
      <c r="G617" s="111">
        <v>508.89210000000003</v>
      </c>
    </row>
    <row r="618" ht="21.75" hidden="1" customHeight="1" outlineLevel="7">
      <c r="A618" s="115"/>
      <c r="B618" s="116"/>
      <c r="C618" s="117"/>
      <c r="D618" s="2013" t="s">
        <v>791</v>
      </c>
      <c r="E618" s="2013"/>
      <c r="F618" s="2013"/>
      <c r="G618" s="110">
        <v>18.733630000000002</v>
      </c>
    </row>
    <row r="619" ht="21.75" hidden="1" customHeight="1" outlineLevel="7">
      <c r="A619" s="115"/>
      <c r="B619" s="116"/>
      <c r="C619" s="117"/>
      <c r="D619" s="2013" t="s">
        <v>793</v>
      </c>
      <c r="E619" s="2013"/>
      <c r="F619" s="2013"/>
      <c r="G619" s="110">
        <v>0.59921000000000002</v>
      </c>
    </row>
    <row r="620" ht="11.25" hidden="1" customHeight="1" outlineLevel="7">
      <c r="A620" s="115"/>
      <c r="B620" s="116"/>
      <c r="C620" s="117"/>
      <c r="D620" s="2013" t="s">
        <v>795</v>
      </c>
      <c r="E620" s="2013"/>
      <c r="F620" s="2013"/>
      <c r="G620" s="110">
        <v>183.95684</v>
      </c>
    </row>
    <row r="621" ht="11.25" hidden="1" customHeight="1" outlineLevel="7">
      <c r="A621" s="115"/>
      <c r="B621" s="116"/>
      <c r="C621" s="117"/>
      <c r="D621" s="2013" t="s">
        <v>796</v>
      </c>
      <c r="E621" s="2013"/>
      <c r="F621" s="2013"/>
      <c r="G621" s="110">
        <v>7.99803</v>
      </c>
    </row>
    <row r="622" ht="11.25" hidden="1" customHeight="1" outlineLevel="7">
      <c r="A622" s="115"/>
      <c r="B622" s="116"/>
      <c r="C622" s="117"/>
      <c r="D622" s="2013" t="s">
        <v>798</v>
      </c>
      <c r="E622" s="2013"/>
      <c r="F622" s="2013"/>
      <c r="G622" s="110">
        <v>19.4693</v>
      </c>
    </row>
    <row r="623" ht="11.25" hidden="1" customHeight="1" outlineLevel="7">
      <c r="A623" s="115"/>
      <c r="B623" s="116"/>
      <c r="C623" s="117"/>
      <c r="D623" s="2013" t="s">
        <v>799</v>
      </c>
      <c r="E623" s="2013"/>
      <c r="F623" s="2013"/>
      <c r="G623" s="110">
        <v>278.13508999999999</v>
      </c>
    </row>
    <row r="624" ht="11.25" hidden="1" customHeight="1" outlineLevel="7">
      <c r="A624" s="115"/>
      <c r="B624" s="116"/>
      <c r="C624" s="117"/>
      <c r="D624" s="2013" t="s">
        <v>801</v>
      </c>
      <c r="E624" s="2013"/>
      <c r="F624" s="2013"/>
      <c r="G624" s="93"/>
    </row>
    <row r="625" ht="11.25" hidden="1" customHeight="1" outlineLevel="7">
      <c r="A625" s="101"/>
      <c r="B625" s="102"/>
      <c r="C625" s="103"/>
      <c r="D625" s="2017" t="s">
        <v>802</v>
      </c>
      <c r="E625" s="2017"/>
      <c r="F625" s="2017"/>
      <c r="G625" s="111">
        <v>250.21537000000001</v>
      </c>
    </row>
    <row r="626" ht="11.25" hidden="1" customHeight="1" outlineLevel="7">
      <c r="A626" s="115"/>
      <c r="B626" s="116"/>
      <c r="C626" s="117"/>
      <c r="D626" s="2013" t="s">
        <v>804</v>
      </c>
      <c r="E626" s="2013"/>
      <c r="F626" s="2013"/>
      <c r="G626" s="93"/>
    </row>
    <row r="627" ht="11.25" hidden="1" customHeight="1" outlineLevel="7">
      <c r="A627" s="115"/>
      <c r="B627" s="116"/>
      <c r="C627" s="117"/>
      <c r="D627" s="2013" t="s">
        <v>805</v>
      </c>
      <c r="E627" s="2013"/>
      <c r="F627" s="2013"/>
      <c r="G627" s="110">
        <v>39.688870000000001</v>
      </c>
    </row>
    <row r="628" ht="11.25" hidden="1" customHeight="1" outlineLevel="7">
      <c r="A628" s="115"/>
      <c r="B628" s="116"/>
      <c r="C628" s="117"/>
      <c r="D628" s="2013" t="s">
        <v>806</v>
      </c>
      <c r="E628" s="2013"/>
      <c r="F628" s="2013"/>
      <c r="G628" s="110">
        <v>37.427860000000003</v>
      </c>
    </row>
    <row r="629" ht="11.25" hidden="1" customHeight="1" outlineLevel="7">
      <c r="A629" s="115"/>
      <c r="B629" s="116"/>
      <c r="C629" s="117"/>
      <c r="D629" s="2013" t="s">
        <v>808</v>
      </c>
      <c r="E629" s="2013"/>
      <c r="F629" s="2013"/>
      <c r="G629" s="110">
        <v>171.34478999999999</v>
      </c>
    </row>
    <row r="630" ht="21.75" hidden="1" customHeight="1" outlineLevel="7">
      <c r="A630" s="115"/>
      <c r="B630" s="116"/>
      <c r="C630" s="117"/>
      <c r="D630" s="2013" t="s">
        <v>809</v>
      </c>
      <c r="E630" s="2013"/>
      <c r="F630" s="2013"/>
      <c r="G630" s="110">
        <v>0.0041200000000000004</v>
      </c>
    </row>
    <row r="631" ht="11.25" hidden="1" customHeight="1" outlineLevel="7">
      <c r="A631" s="115"/>
      <c r="B631" s="116"/>
      <c r="C631" s="117"/>
      <c r="D631" s="2013" t="s">
        <v>810</v>
      </c>
      <c r="E631" s="2013"/>
      <c r="F631" s="2013"/>
      <c r="G631" s="110">
        <v>1.74973</v>
      </c>
    </row>
    <row r="632" ht="11.25" hidden="1" customHeight="1" outlineLevel="7">
      <c r="A632" s="89"/>
      <c r="B632" s="90"/>
      <c r="C632" s="91"/>
      <c r="D632" s="2013" t="s">
        <v>812</v>
      </c>
      <c r="E632" s="2013"/>
      <c r="F632" s="2013"/>
      <c r="G632" s="110">
        <v>25.544779999999999</v>
      </c>
    </row>
    <row r="633" ht="11.25" hidden="1" customHeight="1" outlineLevel="7">
      <c r="A633" s="101"/>
      <c r="B633" s="102"/>
      <c r="C633" s="103"/>
      <c r="D633" s="2017" t="s">
        <v>813</v>
      </c>
      <c r="E633" s="2017"/>
      <c r="F633" s="2017"/>
      <c r="G633" s="111">
        <v>266.23284000000001</v>
      </c>
    </row>
    <row r="634" ht="11.25" hidden="1" customHeight="1" outlineLevel="7">
      <c r="A634" s="104"/>
      <c r="B634" s="105"/>
      <c r="C634" s="106"/>
      <c r="D634" s="2017" t="s">
        <v>815</v>
      </c>
      <c r="E634" s="2017"/>
      <c r="F634" s="2017"/>
      <c r="G634" s="114"/>
    </row>
    <row r="635" ht="11.25" hidden="1" customHeight="1" outlineLevel="7">
      <c r="A635" s="95"/>
      <c r="B635" s="96"/>
      <c r="C635" s="97"/>
      <c r="D635" s="2013" t="s">
        <v>820</v>
      </c>
      <c r="E635" s="2013"/>
      <c r="F635" s="2013"/>
      <c r="G635" s="93"/>
    </row>
    <row r="636" ht="11.25" hidden="1" customHeight="1" outlineLevel="7">
      <c r="A636" s="95"/>
      <c r="B636" s="96"/>
      <c r="C636" s="97"/>
      <c r="D636" s="2013" t="s">
        <v>821</v>
      </c>
      <c r="E636" s="2013"/>
      <c r="F636" s="2013"/>
      <c r="G636" s="93"/>
    </row>
    <row r="637" ht="11.25" hidden="1" customHeight="1" outlineLevel="7">
      <c r="A637" s="115"/>
      <c r="B637" s="116"/>
      <c r="C637" s="117"/>
      <c r="D637" s="2013" t="s">
        <v>822</v>
      </c>
      <c r="E637" s="2013"/>
      <c r="F637" s="2013"/>
      <c r="G637" s="110">
        <v>42.495780000000003</v>
      </c>
    </row>
    <row r="638" ht="11.25" hidden="1" customHeight="1" outlineLevel="7">
      <c r="A638" s="115"/>
      <c r="B638" s="116"/>
      <c r="C638" s="117"/>
      <c r="D638" s="2013" t="s">
        <v>823</v>
      </c>
      <c r="E638" s="2013"/>
      <c r="F638" s="2013"/>
      <c r="G638" s="110">
        <v>4.7137500000000001</v>
      </c>
    </row>
    <row r="639" ht="11.25" hidden="1" customHeight="1" outlineLevel="7">
      <c r="A639" s="115"/>
      <c r="B639" s="116"/>
      <c r="C639" s="117"/>
      <c r="D639" s="2013" t="s">
        <v>824</v>
      </c>
      <c r="E639" s="2013"/>
      <c r="F639" s="2013"/>
      <c r="G639" s="110">
        <v>0.084809999999999997</v>
      </c>
    </row>
    <row r="640" ht="11.25" hidden="1" customHeight="1" outlineLevel="7">
      <c r="A640" s="115"/>
      <c r="B640" s="116"/>
      <c r="C640" s="117"/>
      <c r="D640" s="2013" t="s">
        <v>825</v>
      </c>
      <c r="E640" s="2013"/>
      <c r="F640" s="2013"/>
      <c r="G640" s="110">
        <v>88.87715</v>
      </c>
    </row>
    <row r="641" ht="11.25" hidden="1" customHeight="1" outlineLevel="7">
      <c r="A641" s="104"/>
      <c r="B641" s="105"/>
      <c r="C641" s="106"/>
      <c r="D641" s="2017" t="s">
        <v>826</v>
      </c>
      <c r="E641" s="2017"/>
      <c r="F641" s="2017"/>
      <c r="G641" s="111">
        <v>129.34201999999999</v>
      </c>
    </row>
    <row r="642" ht="11.25" hidden="1" customHeight="1" outlineLevel="7">
      <c r="A642" s="95"/>
      <c r="B642" s="96"/>
      <c r="C642" s="97"/>
      <c r="D642" s="2013" t="s">
        <v>828</v>
      </c>
      <c r="E642" s="2013"/>
      <c r="F642" s="2013"/>
      <c r="G642" s="110">
        <v>48.836919999999999</v>
      </c>
    </row>
    <row r="643" ht="21.75" hidden="1" customHeight="1" outlineLevel="7">
      <c r="A643" s="95"/>
      <c r="B643" s="96"/>
      <c r="C643" s="97"/>
      <c r="D643" s="2013" t="s">
        <v>829</v>
      </c>
      <c r="E643" s="2013"/>
      <c r="F643" s="2013"/>
      <c r="G643" s="110">
        <v>80.505099999999999</v>
      </c>
    </row>
    <row r="644" ht="11.25" hidden="1" customHeight="1" outlineLevel="7">
      <c r="A644" s="104"/>
      <c r="B644" s="105"/>
      <c r="C644" s="106"/>
      <c r="D644" s="2017" t="s">
        <v>831</v>
      </c>
      <c r="E644" s="2017"/>
      <c r="F644" s="2017"/>
      <c r="G644" s="114"/>
    </row>
    <row r="645" ht="11.25" hidden="1" customHeight="1" outlineLevel="7">
      <c r="A645" s="95"/>
      <c r="B645" s="96"/>
      <c r="C645" s="97"/>
      <c r="D645" s="2013" t="s">
        <v>832</v>
      </c>
      <c r="E645" s="2013"/>
      <c r="F645" s="2013"/>
      <c r="G645" s="93"/>
    </row>
    <row r="646" ht="11.25" hidden="1" customHeight="1" outlineLevel="7">
      <c r="A646" s="95"/>
      <c r="B646" s="96"/>
      <c r="C646" s="97"/>
      <c r="D646" s="2013" t="s">
        <v>833</v>
      </c>
      <c r="E646" s="2013"/>
      <c r="F646" s="2013"/>
      <c r="G646" s="93"/>
    </row>
    <row r="647" ht="21.75" hidden="1" customHeight="1" outlineLevel="7">
      <c r="A647" s="115"/>
      <c r="B647" s="116"/>
      <c r="C647" s="117"/>
      <c r="D647" s="2013" t="s">
        <v>834</v>
      </c>
      <c r="E647" s="2013"/>
      <c r="F647" s="2013"/>
      <c r="G647" s="110">
        <v>0.41520000000000001</v>
      </c>
    </row>
    <row r="648" ht="11.25" hidden="1" customHeight="1" outlineLevel="7">
      <c r="A648" s="115"/>
      <c r="B648" s="116"/>
      <c r="C648" s="117"/>
      <c r="D648" s="2013" t="s">
        <v>835</v>
      </c>
      <c r="E648" s="2013"/>
      <c r="F648" s="2013"/>
      <c r="G648" s="93"/>
    </row>
    <row r="649" ht="11.25" hidden="1" customHeight="1" outlineLevel="7">
      <c r="A649" s="115"/>
      <c r="B649" s="116"/>
      <c r="C649" s="117"/>
      <c r="D649" s="2013" t="s">
        <v>836</v>
      </c>
      <c r="E649" s="2013"/>
      <c r="F649" s="2013"/>
      <c r="G649" s="93"/>
    </row>
    <row r="650" ht="11.25" hidden="1" customHeight="1" outlineLevel="7">
      <c r="A650" s="115"/>
      <c r="B650" s="116"/>
      <c r="C650" s="117"/>
      <c r="D650" s="2013" t="s">
        <v>837</v>
      </c>
      <c r="E650" s="2013"/>
      <c r="F650" s="2013"/>
      <c r="G650" s="110">
        <v>0.30413000000000001</v>
      </c>
    </row>
    <row r="651" ht="11.25" customHeight="1" outlineLevel="3" collapsed="1">
      <c r="A651" s="66"/>
      <c r="B651" s="67"/>
      <c r="C651" s="68"/>
      <c r="D651" s="2014" t="s">
        <v>451</v>
      </c>
      <c r="E651" s="2014"/>
      <c r="F651" s="2014"/>
      <c r="G651" s="94"/>
    </row>
    <row r="652" ht="11.25" customHeight="1" outlineLevel="4">
      <c r="A652" s="95"/>
      <c r="B652" s="96"/>
      <c r="C652" s="97"/>
      <c r="D652" s="98"/>
      <c r="E652" s="99"/>
      <c r="F652" s="100"/>
      <c r="G652" s="93"/>
    </row>
    <row r="653" ht="11.25" customHeight="1" outlineLevel="3">
      <c r="A653" s="66"/>
      <c r="B653" s="67"/>
      <c r="C653" s="68"/>
      <c r="D653" s="2014" t="s">
        <v>452</v>
      </c>
      <c r="E653" s="2014"/>
      <c r="F653" s="2014"/>
      <c r="G653" s="94"/>
    </row>
    <row r="654" ht="11.25" customHeight="1" outlineLevel="4">
      <c r="A654" s="95"/>
      <c r="B654" s="96"/>
      <c r="C654" s="97"/>
      <c r="D654" s="98"/>
      <c r="E654" s="99"/>
      <c r="F654" s="100"/>
      <c r="G654" s="93"/>
    </row>
    <row r="655" ht="11.25" customHeight="1" outlineLevel="2">
      <c r="A655" s="2012" t="s">
        <v>191</v>
      </c>
      <c r="B655" s="2012"/>
      <c r="C655" s="2012"/>
      <c r="D655" s="2015" t="s">
        <v>459</v>
      </c>
      <c r="E655" s="2015"/>
      <c r="F655" s="2015"/>
      <c r="G655" s="65">
        <v>65302.502280000001</v>
      </c>
    </row>
    <row r="656" ht="11.25" customHeight="1" outlineLevel="3">
      <c r="A656" s="2012" t="s">
        <v>840</v>
      </c>
      <c r="B656" s="2012"/>
      <c r="C656" s="2012"/>
      <c r="D656" s="2016" t="s">
        <v>461</v>
      </c>
      <c r="E656" s="2016"/>
      <c r="F656" s="2016"/>
      <c r="G656" s="65">
        <v>65302.502280000001</v>
      </c>
    </row>
    <row r="657" ht="11.25" hidden="1" customHeight="1" outlineLevel="4">
      <c r="A657" s="66"/>
      <c r="B657" s="67"/>
      <c r="C657" s="68"/>
      <c r="D657" s="2019" t="s">
        <v>441</v>
      </c>
      <c r="E657" s="2019"/>
      <c r="F657" s="2019"/>
      <c r="G657" s="69">
        <v>65302.502280000001</v>
      </c>
    </row>
    <row r="658" ht="11.25" hidden="1" customHeight="1" outlineLevel="5">
      <c r="A658" s="74"/>
      <c r="B658" s="75"/>
      <c r="C658" s="76"/>
      <c r="D658" s="2017" t="s">
        <v>257</v>
      </c>
      <c r="E658" s="2017"/>
      <c r="F658" s="2017"/>
      <c r="G658" s="73">
        <v>65302.502280000001</v>
      </c>
    </row>
    <row r="659" ht="11.25" hidden="1" customHeight="1" outlineLevel="6">
      <c r="A659" s="77"/>
      <c r="B659" s="78"/>
      <c r="C659" s="79"/>
      <c r="D659" s="2017" t="s">
        <v>442</v>
      </c>
      <c r="E659" s="2017"/>
      <c r="F659" s="2017"/>
      <c r="G659" s="73">
        <v>65302.502280000001</v>
      </c>
    </row>
    <row r="660" ht="11.25" hidden="1" customHeight="1" outlineLevel="7">
      <c r="A660" s="80"/>
      <c r="B660" s="81"/>
      <c r="C660" s="82"/>
      <c r="D660" s="2017" t="s">
        <v>443</v>
      </c>
      <c r="E660" s="2017"/>
      <c r="F660" s="2017"/>
      <c r="G660" s="73">
        <v>65302.502280000001</v>
      </c>
    </row>
    <row r="661" ht="11.25" hidden="1" customHeight="1" outlineLevel="7">
      <c r="A661" s="83"/>
      <c r="B661" s="84"/>
      <c r="C661" s="85"/>
      <c r="D661" s="2017" t="s">
        <v>444</v>
      </c>
      <c r="E661" s="2017"/>
      <c r="F661" s="2017"/>
      <c r="G661" s="73">
        <v>65302.502280000001</v>
      </c>
    </row>
    <row r="662" ht="11.25" hidden="1" customHeight="1" outlineLevel="7">
      <c r="A662" s="86"/>
      <c r="B662" s="87"/>
      <c r="C662" s="88"/>
      <c r="D662" s="2017" t="s">
        <v>524</v>
      </c>
      <c r="E662" s="2017"/>
      <c r="F662" s="2017"/>
      <c r="G662" s="73">
        <v>65302.502280000001</v>
      </c>
    </row>
    <row r="663" ht="11.25" hidden="1" customHeight="1" outlineLevel="7">
      <c r="A663" s="101"/>
      <c r="B663" s="102"/>
      <c r="C663" s="103"/>
      <c r="D663" s="2017" t="s">
        <v>14</v>
      </c>
      <c r="E663" s="2017"/>
      <c r="F663" s="2017"/>
      <c r="G663" s="73">
        <v>20068.538349999999</v>
      </c>
    </row>
    <row r="664" ht="11.25" hidden="1" customHeight="1" outlineLevel="7">
      <c r="A664" s="104"/>
      <c r="B664" s="105"/>
      <c r="C664" s="106"/>
      <c r="D664" s="2017" t="s">
        <v>220</v>
      </c>
      <c r="E664" s="2017"/>
      <c r="F664" s="2017"/>
      <c r="G664" s="111">
        <v>832.19993999999997</v>
      </c>
    </row>
    <row r="665" ht="11.25" hidden="1" customHeight="1" outlineLevel="7">
      <c r="A665" s="95"/>
      <c r="B665" s="96"/>
      <c r="C665" s="97"/>
      <c r="D665" s="2013" t="s">
        <v>527</v>
      </c>
      <c r="E665" s="2013"/>
      <c r="F665" s="2013"/>
      <c r="G665" s="110">
        <v>682.23270000000002</v>
      </c>
    </row>
    <row r="666" ht="11.25" hidden="1" customHeight="1" outlineLevel="7">
      <c r="A666" s="95"/>
      <c r="B666" s="96"/>
      <c r="C666" s="97"/>
      <c r="D666" s="2013" t="s">
        <v>528</v>
      </c>
      <c r="E666" s="2013"/>
      <c r="F666" s="2013"/>
      <c r="G666" s="110">
        <v>149.96724</v>
      </c>
    </row>
    <row r="667" ht="11.25" hidden="1" customHeight="1" outlineLevel="7">
      <c r="A667" s="104"/>
      <c r="B667" s="105"/>
      <c r="C667" s="106"/>
      <c r="D667" s="2017" t="s">
        <v>529</v>
      </c>
      <c r="E667" s="2017"/>
      <c r="F667" s="2017"/>
      <c r="G667" s="73">
        <v>19236.33841</v>
      </c>
    </row>
    <row r="668" ht="11.25" hidden="1" customHeight="1" outlineLevel="7">
      <c r="A668" s="70"/>
      <c r="B668" s="71"/>
      <c r="C668" s="72"/>
      <c r="D668" s="2017" t="s">
        <v>530</v>
      </c>
      <c r="E668" s="2017"/>
      <c r="F668" s="2017"/>
      <c r="G668" s="73">
        <v>11659.90604</v>
      </c>
    </row>
    <row r="669" ht="11.25" hidden="1" customHeight="1" outlineLevel="7">
      <c r="A669" s="107"/>
      <c r="B669" s="108"/>
      <c r="C669" s="109"/>
      <c r="D669" s="2013" t="s">
        <v>532</v>
      </c>
      <c r="E669" s="2013"/>
      <c r="F669" s="2013"/>
      <c r="G669" s="110">
        <v>39.114699999999999</v>
      </c>
    </row>
    <row r="670" ht="11.25" hidden="1" customHeight="1" outlineLevel="7">
      <c r="A670" s="107"/>
      <c r="B670" s="108"/>
      <c r="C670" s="109"/>
      <c r="D670" s="2013" t="s">
        <v>533</v>
      </c>
      <c r="E670" s="2013"/>
      <c r="F670" s="2013"/>
      <c r="G670" s="92">
        <v>11620.79134</v>
      </c>
    </row>
    <row r="671" ht="11.25" hidden="1" customHeight="1" outlineLevel="7">
      <c r="A671" s="95"/>
      <c r="B671" s="96"/>
      <c r="C671" s="97"/>
      <c r="D671" s="2013" t="s">
        <v>841</v>
      </c>
      <c r="E671" s="2013"/>
      <c r="F671" s="2013"/>
      <c r="G671" s="93"/>
    </row>
    <row r="672" ht="11.25" hidden="1" customHeight="1" outlineLevel="7">
      <c r="A672" s="70"/>
      <c r="B672" s="71"/>
      <c r="C672" s="72"/>
      <c r="D672" s="2017" t="s">
        <v>535</v>
      </c>
      <c r="E672" s="2017"/>
      <c r="F672" s="2017"/>
      <c r="G672" s="111">
        <v>119.75774</v>
      </c>
    </row>
    <row r="673" ht="11.25" hidden="1" customHeight="1" outlineLevel="7">
      <c r="A673" s="107"/>
      <c r="B673" s="108"/>
      <c r="C673" s="109"/>
      <c r="D673" s="2013" t="s">
        <v>539</v>
      </c>
      <c r="E673" s="2013"/>
      <c r="F673" s="2013"/>
      <c r="G673" s="110">
        <v>10.50494</v>
      </c>
    </row>
    <row r="674" ht="21.75" hidden="1" customHeight="1" outlineLevel="7">
      <c r="A674" s="107"/>
      <c r="B674" s="108"/>
      <c r="C674" s="109"/>
      <c r="D674" s="2013" t="s">
        <v>540</v>
      </c>
      <c r="E674" s="2013"/>
      <c r="F674" s="2013"/>
      <c r="G674" s="93"/>
    </row>
    <row r="675" ht="21.75" hidden="1" customHeight="1" outlineLevel="7">
      <c r="A675" s="107"/>
      <c r="B675" s="108"/>
      <c r="C675" s="109"/>
      <c r="D675" s="2013" t="s">
        <v>541</v>
      </c>
      <c r="E675" s="2013"/>
      <c r="F675" s="2013"/>
      <c r="G675" s="110">
        <v>42.166319999999999</v>
      </c>
    </row>
    <row r="676" ht="11.25" hidden="1" customHeight="1" outlineLevel="7">
      <c r="A676" s="107"/>
      <c r="B676" s="108"/>
      <c r="C676" s="109"/>
      <c r="D676" s="2013" t="s">
        <v>542</v>
      </c>
      <c r="E676" s="2013"/>
      <c r="F676" s="2013"/>
      <c r="G676" s="110">
        <v>11.037890000000001</v>
      </c>
    </row>
    <row r="677" ht="11.25" hidden="1" customHeight="1" outlineLevel="7">
      <c r="A677" s="107"/>
      <c r="B677" s="108"/>
      <c r="C677" s="109"/>
      <c r="D677" s="2013" t="s">
        <v>546</v>
      </c>
      <c r="E677" s="2013"/>
      <c r="F677" s="2013"/>
      <c r="G677" s="110">
        <v>56.048589999999997</v>
      </c>
    </row>
    <row r="678" ht="11.25" hidden="1" customHeight="1" outlineLevel="7">
      <c r="A678" s="107"/>
      <c r="B678" s="108"/>
      <c r="C678" s="109"/>
      <c r="D678" s="2013" t="s">
        <v>547</v>
      </c>
      <c r="E678" s="2013"/>
      <c r="F678" s="2013"/>
      <c r="G678" s="93"/>
    </row>
    <row r="679" ht="11.25" hidden="1" customHeight="1" outlineLevel="7">
      <c r="A679" s="70"/>
      <c r="B679" s="71"/>
      <c r="C679" s="72"/>
      <c r="D679" s="2017" t="s">
        <v>548</v>
      </c>
      <c r="E679" s="2017"/>
      <c r="F679" s="2017"/>
      <c r="G679" s="114"/>
    </row>
    <row r="680" ht="11.25" hidden="1" customHeight="1" outlineLevel="7">
      <c r="A680" s="107"/>
      <c r="B680" s="108"/>
      <c r="C680" s="109"/>
      <c r="D680" s="2013" t="s">
        <v>551</v>
      </c>
      <c r="E680" s="2013"/>
      <c r="F680" s="2013"/>
      <c r="G680" s="93"/>
    </row>
    <row r="681" ht="11.25" hidden="1" customHeight="1" outlineLevel="7">
      <c r="A681" s="107"/>
      <c r="B681" s="108"/>
      <c r="C681" s="109"/>
      <c r="D681" s="2013" t="s">
        <v>552</v>
      </c>
      <c r="E681" s="2013"/>
      <c r="F681" s="2013"/>
      <c r="G681" s="93"/>
    </row>
    <row r="682" ht="11.25" hidden="1" customHeight="1" outlineLevel="7">
      <c r="A682" s="107"/>
      <c r="B682" s="108"/>
      <c r="C682" s="109"/>
      <c r="D682" s="2013" t="s">
        <v>553</v>
      </c>
      <c r="E682" s="2013"/>
      <c r="F682" s="2013"/>
      <c r="G682" s="93"/>
    </row>
    <row r="683" ht="11.25" hidden="1" customHeight="1" outlineLevel="7">
      <c r="A683" s="70"/>
      <c r="B683" s="71"/>
      <c r="C683" s="72"/>
      <c r="D683" s="2017" t="s">
        <v>554</v>
      </c>
      <c r="E683" s="2017"/>
      <c r="F683" s="2017"/>
      <c r="G683" s="73">
        <v>7456.6746300000004</v>
      </c>
    </row>
    <row r="684" ht="11.25" hidden="1" customHeight="1" outlineLevel="7">
      <c r="A684" s="107"/>
      <c r="B684" s="108"/>
      <c r="C684" s="109"/>
      <c r="D684" s="2013" t="s">
        <v>556</v>
      </c>
      <c r="E684" s="2013"/>
      <c r="F684" s="2013"/>
      <c r="G684" s="110">
        <v>130.24078</v>
      </c>
    </row>
    <row r="685" ht="11.25" hidden="1" customHeight="1" outlineLevel="7">
      <c r="A685" s="107"/>
      <c r="B685" s="108"/>
      <c r="C685" s="109"/>
      <c r="D685" s="2013" t="s">
        <v>557</v>
      </c>
      <c r="E685" s="2013"/>
      <c r="F685" s="2013"/>
      <c r="G685" s="110">
        <v>498.63258999999999</v>
      </c>
    </row>
    <row r="686" ht="11.25" hidden="1" customHeight="1" outlineLevel="7">
      <c r="A686" s="107"/>
      <c r="B686" s="108"/>
      <c r="C686" s="109"/>
      <c r="D686" s="2013" t="s">
        <v>559</v>
      </c>
      <c r="E686" s="2013"/>
      <c r="F686" s="2013"/>
      <c r="G686" s="110">
        <v>9.62303</v>
      </c>
    </row>
    <row r="687" ht="11.25" hidden="1" customHeight="1" outlineLevel="7">
      <c r="A687" s="107"/>
      <c r="B687" s="108"/>
      <c r="C687" s="109"/>
      <c r="D687" s="2013" t="s">
        <v>560</v>
      </c>
      <c r="E687" s="2013"/>
      <c r="F687" s="2013"/>
      <c r="G687" s="110">
        <v>17.764779999999998</v>
      </c>
    </row>
    <row r="688" ht="11.25" hidden="1" customHeight="1" outlineLevel="7">
      <c r="A688" s="107"/>
      <c r="B688" s="108"/>
      <c r="C688" s="109"/>
      <c r="D688" s="2013" t="s">
        <v>562</v>
      </c>
      <c r="E688" s="2013"/>
      <c r="F688" s="2013"/>
      <c r="G688" s="110">
        <v>9.6729599999999998</v>
      </c>
    </row>
    <row r="689" ht="11.25" hidden="1" customHeight="1" outlineLevel="7">
      <c r="A689" s="107"/>
      <c r="B689" s="108"/>
      <c r="C689" s="109"/>
      <c r="D689" s="2013" t="s">
        <v>563</v>
      </c>
      <c r="E689" s="2013"/>
      <c r="F689" s="2013"/>
      <c r="G689" s="110">
        <v>8.4459900000000001</v>
      </c>
    </row>
    <row r="690" ht="11.25" hidden="1" customHeight="1" outlineLevel="7">
      <c r="A690" s="107"/>
      <c r="B690" s="108"/>
      <c r="C690" s="109"/>
      <c r="D690" s="2013" t="s">
        <v>564</v>
      </c>
      <c r="E690" s="2013"/>
      <c r="F690" s="2013"/>
      <c r="G690" s="110">
        <v>15.590680000000001</v>
      </c>
    </row>
    <row r="691" ht="11.25" hidden="1" customHeight="1" outlineLevel="7">
      <c r="A691" s="107"/>
      <c r="B691" s="108"/>
      <c r="C691" s="109"/>
      <c r="D691" s="2013" t="s">
        <v>565</v>
      </c>
      <c r="E691" s="2013"/>
      <c r="F691" s="2013"/>
      <c r="G691" s="110">
        <v>11.49996</v>
      </c>
    </row>
    <row r="692" ht="11.25" hidden="1" customHeight="1" outlineLevel="7">
      <c r="A692" s="107"/>
      <c r="B692" s="108"/>
      <c r="C692" s="109"/>
      <c r="D692" s="2013" t="s">
        <v>566</v>
      </c>
      <c r="E692" s="2013"/>
      <c r="F692" s="2013"/>
      <c r="G692" s="110">
        <v>76.504270000000005</v>
      </c>
    </row>
    <row r="693" ht="11.25" hidden="1" customHeight="1" outlineLevel="7">
      <c r="A693" s="107"/>
      <c r="B693" s="108"/>
      <c r="C693" s="109"/>
      <c r="D693" s="2013" t="s">
        <v>567</v>
      </c>
      <c r="E693" s="2013"/>
      <c r="F693" s="2013"/>
      <c r="G693" s="92">
        <v>6608.2462699999996</v>
      </c>
    </row>
    <row r="694" ht="11.25" hidden="1" customHeight="1" outlineLevel="7">
      <c r="A694" s="107"/>
      <c r="B694" s="108"/>
      <c r="C694" s="109"/>
      <c r="D694" s="2013" t="s">
        <v>568</v>
      </c>
      <c r="E694" s="2013"/>
      <c r="F694" s="2013"/>
      <c r="G694" s="110">
        <v>7.5582000000000003</v>
      </c>
    </row>
    <row r="695" ht="11.25" hidden="1" customHeight="1" outlineLevel="7">
      <c r="A695" s="107"/>
      <c r="B695" s="108"/>
      <c r="C695" s="109"/>
      <c r="D695" s="2013" t="s">
        <v>569</v>
      </c>
      <c r="E695" s="2013"/>
      <c r="F695" s="2013"/>
      <c r="G695" s="110">
        <v>50.646279999999997</v>
      </c>
    </row>
    <row r="696" ht="11.25" hidden="1" customHeight="1" outlineLevel="7">
      <c r="A696" s="107"/>
      <c r="B696" s="108"/>
      <c r="C696" s="109"/>
      <c r="D696" s="2013" t="s">
        <v>570</v>
      </c>
      <c r="E696" s="2013"/>
      <c r="F696" s="2013"/>
      <c r="G696" s="110">
        <v>12.24884</v>
      </c>
    </row>
    <row r="697" ht="11.25" hidden="1" customHeight="1" outlineLevel="7">
      <c r="A697" s="101"/>
      <c r="B697" s="102"/>
      <c r="C697" s="103"/>
      <c r="D697" s="2017" t="s">
        <v>571</v>
      </c>
      <c r="E697" s="2017"/>
      <c r="F697" s="2017"/>
      <c r="G697" s="111">
        <v>244.73333</v>
      </c>
    </row>
    <row r="698" ht="11.25" hidden="1" customHeight="1" outlineLevel="7">
      <c r="A698" s="104"/>
      <c r="B698" s="105"/>
      <c r="C698" s="106"/>
      <c r="D698" s="2017" t="s">
        <v>572</v>
      </c>
      <c r="E698" s="2017"/>
      <c r="F698" s="2017"/>
      <c r="G698" s="111">
        <v>88.731049999999996</v>
      </c>
    </row>
    <row r="699" ht="11.25" hidden="1" customHeight="1" outlineLevel="7">
      <c r="A699" s="70"/>
      <c r="B699" s="71"/>
      <c r="C699" s="72"/>
      <c r="D699" s="2017" t="s">
        <v>573</v>
      </c>
      <c r="E699" s="2017"/>
      <c r="F699" s="2017"/>
      <c r="G699" s="111">
        <v>65.722099999999998</v>
      </c>
    </row>
    <row r="700" ht="11.25" hidden="1" customHeight="1" outlineLevel="7">
      <c r="A700" s="107"/>
      <c r="B700" s="108"/>
      <c r="C700" s="109"/>
      <c r="D700" s="2013" t="s">
        <v>576</v>
      </c>
      <c r="E700" s="2013"/>
      <c r="F700" s="2013"/>
      <c r="G700" s="110">
        <v>11.02769</v>
      </c>
    </row>
    <row r="701" ht="21.75" hidden="1" customHeight="1" outlineLevel="7">
      <c r="A701" s="107"/>
      <c r="B701" s="108"/>
      <c r="C701" s="109"/>
      <c r="D701" s="2013" t="s">
        <v>577</v>
      </c>
      <c r="E701" s="2013"/>
      <c r="F701" s="2013"/>
      <c r="G701" s="93"/>
    </row>
    <row r="702" ht="21.75" hidden="1" customHeight="1" outlineLevel="7">
      <c r="A702" s="107"/>
      <c r="B702" s="108"/>
      <c r="C702" s="109"/>
      <c r="D702" s="2013" t="s">
        <v>578</v>
      </c>
      <c r="E702" s="2013"/>
      <c r="F702" s="2013"/>
      <c r="G702" s="93"/>
    </row>
    <row r="703" ht="11.25" hidden="1" customHeight="1" outlineLevel="7">
      <c r="A703" s="107"/>
      <c r="B703" s="108"/>
      <c r="C703" s="109"/>
      <c r="D703" s="2013" t="s">
        <v>579</v>
      </c>
      <c r="E703" s="2013"/>
      <c r="F703" s="2013"/>
      <c r="G703" s="110">
        <v>36.622590000000002</v>
      </c>
    </row>
    <row r="704" ht="11.25" hidden="1" customHeight="1" outlineLevel="7">
      <c r="A704" s="107"/>
      <c r="B704" s="108"/>
      <c r="C704" s="109"/>
      <c r="D704" s="2013" t="s">
        <v>582</v>
      </c>
      <c r="E704" s="2013"/>
      <c r="F704" s="2013"/>
      <c r="G704" s="110">
        <v>8.8921799999999998</v>
      </c>
    </row>
    <row r="705" ht="11.25" hidden="1" customHeight="1" outlineLevel="7">
      <c r="A705" s="107"/>
      <c r="B705" s="108"/>
      <c r="C705" s="109"/>
      <c r="D705" s="2013" t="s">
        <v>583</v>
      </c>
      <c r="E705" s="2013"/>
      <c r="F705" s="2013"/>
      <c r="G705" s="110">
        <v>6.4472899999999997</v>
      </c>
    </row>
    <row r="706" ht="11.25" hidden="1" customHeight="1" outlineLevel="7">
      <c r="A706" s="107"/>
      <c r="B706" s="108"/>
      <c r="C706" s="109"/>
      <c r="D706" s="2013" t="s">
        <v>584</v>
      </c>
      <c r="E706" s="2013"/>
      <c r="F706" s="2013"/>
      <c r="G706" s="110">
        <v>1.51468</v>
      </c>
    </row>
    <row r="707" ht="11.25" hidden="1" customHeight="1" outlineLevel="7">
      <c r="A707" s="107"/>
      <c r="B707" s="108"/>
      <c r="C707" s="109"/>
      <c r="D707" s="2013" t="s">
        <v>585</v>
      </c>
      <c r="E707" s="2013"/>
      <c r="F707" s="2013"/>
      <c r="G707" s="110">
        <v>1.21767</v>
      </c>
    </row>
    <row r="708" ht="11.25" hidden="1" customHeight="1" outlineLevel="7">
      <c r="A708" s="70"/>
      <c r="B708" s="71"/>
      <c r="C708" s="72"/>
      <c r="D708" s="2017" t="s">
        <v>586</v>
      </c>
      <c r="E708" s="2017"/>
      <c r="F708" s="2017"/>
      <c r="G708" s="111">
        <v>23.008949999999999</v>
      </c>
    </row>
    <row r="709" ht="11.25" hidden="1" customHeight="1" outlineLevel="7">
      <c r="A709" s="107"/>
      <c r="B709" s="108"/>
      <c r="C709" s="109"/>
      <c r="D709" s="2013" t="s">
        <v>589</v>
      </c>
      <c r="E709" s="2013"/>
      <c r="F709" s="2013"/>
      <c r="G709" s="93"/>
    </row>
    <row r="710" ht="21.75" hidden="1" customHeight="1" outlineLevel="7">
      <c r="A710" s="107"/>
      <c r="B710" s="108"/>
      <c r="C710" s="109"/>
      <c r="D710" s="2013" t="s">
        <v>590</v>
      </c>
      <c r="E710" s="2013"/>
      <c r="F710" s="2013"/>
      <c r="G710" s="93"/>
    </row>
    <row r="711" ht="11.25" hidden="1" customHeight="1" outlineLevel="7">
      <c r="A711" s="107"/>
      <c r="B711" s="108"/>
      <c r="C711" s="109"/>
      <c r="D711" s="2013" t="s">
        <v>591</v>
      </c>
      <c r="E711" s="2013"/>
      <c r="F711" s="2013"/>
      <c r="G711" s="93"/>
    </row>
    <row r="712" ht="11.25" hidden="1" customHeight="1" outlineLevel="7">
      <c r="A712" s="107"/>
      <c r="B712" s="108"/>
      <c r="C712" s="109"/>
      <c r="D712" s="2013" t="s">
        <v>592</v>
      </c>
      <c r="E712" s="2013"/>
      <c r="F712" s="2013"/>
      <c r="G712" s="110">
        <v>23.008949999999999</v>
      </c>
    </row>
    <row r="713" ht="11.25" hidden="1" customHeight="1" outlineLevel="7">
      <c r="A713" s="107"/>
      <c r="B713" s="108"/>
      <c r="C713" s="109"/>
      <c r="D713" s="2013" t="s">
        <v>965</v>
      </c>
      <c r="E713" s="2013"/>
      <c r="F713" s="2013"/>
      <c r="G713" s="93"/>
    </row>
    <row r="714" ht="11.25" hidden="1" customHeight="1" outlineLevel="7">
      <c r="A714" s="107"/>
      <c r="B714" s="108"/>
      <c r="C714" s="109"/>
      <c r="D714" s="2013" t="s">
        <v>594</v>
      </c>
      <c r="E714" s="2013"/>
      <c r="F714" s="2013"/>
      <c r="G714" s="93"/>
    </row>
    <row r="715" ht="11.25" hidden="1" customHeight="1" outlineLevel="7">
      <c r="A715" s="104"/>
      <c r="B715" s="105"/>
      <c r="C715" s="106"/>
      <c r="D715" s="2017" t="s">
        <v>35</v>
      </c>
      <c r="E715" s="2017"/>
      <c r="F715" s="2017"/>
      <c r="G715" s="111">
        <v>8.2888099999999998</v>
      </c>
    </row>
    <row r="716" ht="11.25" hidden="1" customHeight="1" outlineLevel="7">
      <c r="A716" s="95"/>
      <c r="B716" s="96"/>
      <c r="C716" s="97"/>
      <c r="D716" s="2013" t="s">
        <v>595</v>
      </c>
      <c r="E716" s="2013"/>
      <c r="F716" s="2013"/>
      <c r="G716" s="93"/>
    </row>
    <row r="717" ht="11.25" hidden="1" customHeight="1" outlineLevel="7">
      <c r="A717" s="95"/>
      <c r="B717" s="96"/>
      <c r="C717" s="97"/>
      <c r="D717" s="2013" t="s">
        <v>598</v>
      </c>
      <c r="E717" s="2013"/>
      <c r="F717" s="2013"/>
      <c r="G717" s="93"/>
    </row>
    <row r="718" ht="11.25" hidden="1" customHeight="1" outlineLevel="7">
      <c r="A718" s="95"/>
      <c r="B718" s="96"/>
      <c r="C718" s="97"/>
      <c r="D718" s="2013" t="s">
        <v>599</v>
      </c>
      <c r="E718" s="2013"/>
      <c r="F718" s="2013"/>
      <c r="G718" s="110">
        <v>8.2888099999999998</v>
      </c>
    </row>
    <row r="719" ht="11.25" hidden="1" customHeight="1" outlineLevel="7">
      <c r="A719" s="104"/>
      <c r="B719" s="105"/>
      <c r="C719" s="106"/>
      <c r="D719" s="2017" t="s">
        <v>608</v>
      </c>
      <c r="E719" s="2017"/>
      <c r="F719" s="2017"/>
      <c r="G719" s="111">
        <v>147.71347</v>
      </c>
    </row>
    <row r="720" ht="11.25" hidden="1" customHeight="1" outlineLevel="7">
      <c r="A720" s="95"/>
      <c r="B720" s="96"/>
      <c r="C720" s="97"/>
      <c r="D720" s="2013" t="s">
        <v>609</v>
      </c>
      <c r="E720" s="2013"/>
      <c r="F720" s="2013"/>
      <c r="G720" s="93"/>
    </row>
    <row r="721" ht="11.25" hidden="1" customHeight="1" outlineLevel="7">
      <c r="A721" s="95"/>
      <c r="B721" s="96"/>
      <c r="C721" s="97"/>
      <c r="D721" s="2013" t="s">
        <v>611</v>
      </c>
      <c r="E721" s="2013"/>
      <c r="F721" s="2013"/>
      <c r="G721" s="110">
        <v>18.42652</v>
      </c>
    </row>
    <row r="722" ht="11.25" hidden="1" customHeight="1" outlineLevel="7">
      <c r="A722" s="95"/>
      <c r="B722" s="96"/>
      <c r="C722" s="97"/>
      <c r="D722" s="2013" t="s">
        <v>613</v>
      </c>
      <c r="E722" s="2013"/>
      <c r="F722" s="2013"/>
      <c r="G722" s="110">
        <v>0.58533999999999997</v>
      </c>
    </row>
    <row r="723" ht="11.25" hidden="1" customHeight="1" outlineLevel="7">
      <c r="A723" s="95"/>
      <c r="B723" s="96"/>
      <c r="C723" s="97"/>
      <c r="D723" s="2013" t="s">
        <v>614</v>
      </c>
      <c r="E723" s="2013"/>
      <c r="F723" s="2013"/>
      <c r="G723" s="110">
        <v>87.490319999999997</v>
      </c>
    </row>
    <row r="724" ht="11.25" hidden="1" customHeight="1" outlineLevel="7">
      <c r="A724" s="95"/>
      <c r="B724" s="96"/>
      <c r="C724" s="97"/>
      <c r="D724" s="2013" t="s">
        <v>615</v>
      </c>
      <c r="E724" s="2013"/>
      <c r="F724" s="2013"/>
      <c r="G724" s="93"/>
    </row>
    <row r="725" ht="11.25" hidden="1" customHeight="1" outlineLevel="7">
      <c r="A725" s="95"/>
      <c r="B725" s="96"/>
      <c r="C725" s="97"/>
      <c r="D725" s="2013" t="s">
        <v>616</v>
      </c>
      <c r="E725" s="2013"/>
      <c r="F725" s="2013"/>
      <c r="G725" s="110">
        <v>41.211289999999998</v>
      </c>
    </row>
    <row r="726" ht="11.25" hidden="1" customHeight="1" outlineLevel="7">
      <c r="A726" s="101"/>
      <c r="B726" s="102"/>
      <c r="C726" s="103"/>
      <c r="D726" s="2017" t="s">
        <v>617</v>
      </c>
      <c r="E726" s="2017"/>
      <c r="F726" s="2017"/>
      <c r="G726" s="73">
        <v>20455.683560000001</v>
      </c>
    </row>
    <row r="727" ht="11.25" hidden="1" customHeight="1" outlineLevel="7">
      <c r="A727" s="115"/>
      <c r="B727" s="116"/>
      <c r="C727" s="117"/>
      <c r="D727" s="2013" t="s">
        <v>619</v>
      </c>
      <c r="E727" s="2013"/>
      <c r="F727" s="2013"/>
      <c r="G727" s="92">
        <v>16197.313190000001</v>
      </c>
    </row>
    <row r="728" ht="11.25" hidden="1" customHeight="1" outlineLevel="7">
      <c r="A728" s="115"/>
      <c r="B728" s="116"/>
      <c r="C728" s="117"/>
      <c r="D728" s="2013" t="s">
        <v>620</v>
      </c>
      <c r="E728" s="2013"/>
      <c r="F728" s="2013"/>
      <c r="G728" s="110">
        <v>413.88209000000001</v>
      </c>
    </row>
    <row r="729" ht="11.25" hidden="1" customHeight="1" outlineLevel="7">
      <c r="A729" s="115"/>
      <c r="B729" s="116"/>
      <c r="C729" s="117"/>
      <c r="D729" s="2013" t="s">
        <v>622</v>
      </c>
      <c r="E729" s="2013"/>
      <c r="F729" s="2013"/>
      <c r="G729" s="110">
        <v>341.10516999999999</v>
      </c>
    </row>
    <row r="730" ht="11.25" hidden="1" customHeight="1" outlineLevel="7">
      <c r="A730" s="115"/>
      <c r="B730" s="116"/>
      <c r="C730" s="117"/>
      <c r="D730" s="2013" t="s">
        <v>624</v>
      </c>
      <c r="E730" s="2013"/>
      <c r="F730" s="2013"/>
      <c r="G730" s="110">
        <v>38.70393</v>
      </c>
    </row>
    <row r="731" ht="11.25" hidden="1" customHeight="1" outlineLevel="7">
      <c r="A731" s="115"/>
      <c r="B731" s="116"/>
      <c r="C731" s="117"/>
      <c r="D731" s="2013" t="s">
        <v>626</v>
      </c>
      <c r="E731" s="2013"/>
      <c r="F731" s="2013"/>
      <c r="G731" s="110">
        <v>929.60261000000003</v>
      </c>
    </row>
    <row r="732" ht="11.25" hidden="1" customHeight="1" outlineLevel="7">
      <c r="A732" s="104"/>
      <c r="B732" s="105"/>
      <c r="C732" s="106"/>
      <c r="D732" s="2017" t="s">
        <v>630</v>
      </c>
      <c r="E732" s="2017"/>
      <c r="F732" s="2017"/>
      <c r="G732" s="73">
        <v>2535.0765700000002</v>
      </c>
    </row>
    <row r="733" ht="11.25" hidden="1" customHeight="1" outlineLevel="7">
      <c r="A733" s="95"/>
      <c r="B733" s="96"/>
      <c r="C733" s="97"/>
      <c r="D733" s="2013" t="s">
        <v>632</v>
      </c>
      <c r="E733" s="2013"/>
      <c r="F733" s="2013"/>
      <c r="G733" s="110">
        <v>472.44328000000002</v>
      </c>
    </row>
    <row r="734" ht="21.75" hidden="1" customHeight="1" outlineLevel="7">
      <c r="A734" s="95"/>
      <c r="B734" s="96"/>
      <c r="C734" s="97"/>
      <c r="D734" s="2013" t="s">
        <v>634</v>
      </c>
      <c r="E734" s="2013"/>
      <c r="F734" s="2013"/>
      <c r="G734" s="110">
        <v>441.09665999999999</v>
      </c>
    </row>
    <row r="735" ht="21.75" hidden="1" customHeight="1" outlineLevel="7">
      <c r="A735" s="95"/>
      <c r="B735" s="96"/>
      <c r="C735" s="97"/>
      <c r="D735" s="2013" t="s">
        <v>636</v>
      </c>
      <c r="E735" s="2013"/>
      <c r="F735" s="2013"/>
      <c r="G735" s="110">
        <v>606.29396999999994</v>
      </c>
    </row>
    <row r="736" ht="21.75" hidden="1" customHeight="1" outlineLevel="7">
      <c r="A736" s="95"/>
      <c r="B736" s="96"/>
      <c r="C736" s="97"/>
      <c r="D736" s="2013" t="s">
        <v>638</v>
      </c>
      <c r="E736" s="2013"/>
      <c r="F736" s="2013"/>
      <c r="G736" s="92">
        <v>1015.24266</v>
      </c>
    </row>
    <row r="737" ht="11.25" hidden="1" customHeight="1" outlineLevel="7">
      <c r="A737" s="101"/>
      <c r="B737" s="102"/>
      <c r="C737" s="103"/>
      <c r="D737" s="2017" t="s">
        <v>641</v>
      </c>
      <c r="E737" s="2017"/>
      <c r="F737" s="2017"/>
      <c r="G737" s="73">
        <v>6124.1633199999997</v>
      </c>
    </row>
    <row r="738" ht="21.75" hidden="1" customHeight="1" outlineLevel="7">
      <c r="A738" s="104"/>
      <c r="B738" s="105"/>
      <c r="C738" s="106"/>
      <c r="D738" s="2017" t="s">
        <v>642</v>
      </c>
      <c r="E738" s="2017"/>
      <c r="F738" s="2017"/>
      <c r="G738" s="73">
        <v>5520.9155300000002</v>
      </c>
    </row>
    <row r="739" ht="21.75" hidden="1" customHeight="1" outlineLevel="7">
      <c r="A739" s="95"/>
      <c r="B739" s="96"/>
      <c r="C739" s="97"/>
      <c r="D739" s="2013" t="s">
        <v>643</v>
      </c>
      <c r="E739" s="2013"/>
      <c r="F739" s="2013"/>
      <c r="G739" s="92">
        <v>5014.6138499999997</v>
      </c>
    </row>
    <row r="740" ht="21.75" hidden="1" customHeight="1" outlineLevel="7">
      <c r="A740" s="95"/>
      <c r="B740" s="96"/>
      <c r="C740" s="97"/>
      <c r="D740" s="2013" t="s">
        <v>645</v>
      </c>
      <c r="E740" s="2013"/>
      <c r="F740" s="2013"/>
      <c r="G740" s="110">
        <v>216.91041999999999</v>
      </c>
    </row>
    <row r="741" ht="21.75" hidden="1" customHeight="1" outlineLevel="7">
      <c r="A741" s="95"/>
      <c r="B741" s="96"/>
      <c r="C741" s="97"/>
      <c r="D741" s="2013" t="s">
        <v>647</v>
      </c>
      <c r="E741" s="2013"/>
      <c r="F741" s="2013"/>
      <c r="G741" s="110">
        <v>98.369889999999998</v>
      </c>
    </row>
    <row r="742" ht="21.75" hidden="1" customHeight="1" outlineLevel="7">
      <c r="A742" s="95"/>
      <c r="B742" s="96"/>
      <c r="C742" s="97"/>
      <c r="D742" s="2013" t="s">
        <v>649</v>
      </c>
      <c r="E742" s="2013"/>
      <c r="F742" s="2013"/>
      <c r="G742" s="110">
        <v>94.143230000000003</v>
      </c>
    </row>
    <row r="743" ht="21.75" hidden="1" customHeight="1" outlineLevel="7">
      <c r="A743" s="95"/>
      <c r="B743" s="96"/>
      <c r="C743" s="97"/>
      <c r="D743" s="2013" t="s">
        <v>651</v>
      </c>
      <c r="E743" s="2013"/>
      <c r="F743" s="2013"/>
      <c r="G743" s="110">
        <v>96.878140000000002</v>
      </c>
    </row>
    <row r="744" ht="11.25" hidden="1" customHeight="1" outlineLevel="7">
      <c r="A744" s="104"/>
      <c r="B744" s="105"/>
      <c r="C744" s="106"/>
      <c r="D744" s="2017" t="s">
        <v>653</v>
      </c>
      <c r="E744" s="2017"/>
      <c r="F744" s="2017"/>
      <c r="G744" s="111">
        <v>382.92885000000001</v>
      </c>
    </row>
    <row r="745" ht="11.25" hidden="1" customHeight="1" outlineLevel="7">
      <c r="A745" s="95"/>
      <c r="B745" s="96"/>
      <c r="C745" s="97"/>
      <c r="D745" s="2013" t="s">
        <v>655</v>
      </c>
      <c r="E745" s="2013"/>
      <c r="F745" s="2013"/>
      <c r="G745" s="110">
        <v>253.64035000000001</v>
      </c>
    </row>
    <row r="746" ht="21.75" hidden="1" customHeight="1" outlineLevel="7">
      <c r="A746" s="95"/>
      <c r="B746" s="96"/>
      <c r="C746" s="97"/>
      <c r="D746" s="2013" t="s">
        <v>657</v>
      </c>
      <c r="E746" s="2013"/>
      <c r="F746" s="2013"/>
      <c r="G746" s="110">
        <v>51.776859999999999</v>
      </c>
    </row>
    <row r="747" ht="21.75" hidden="1" customHeight="1" outlineLevel="7">
      <c r="A747" s="95"/>
      <c r="B747" s="96"/>
      <c r="C747" s="97"/>
      <c r="D747" s="2013" t="s">
        <v>659</v>
      </c>
      <c r="E747" s="2013"/>
      <c r="F747" s="2013"/>
      <c r="G747" s="110">
        <v>30.920999999999999</v>
      </c>
    </row>
    <row r="748" ht="21.75" hidden="1" customHeight="1" outlineLevel="7">
      <c r="A748" s="95"/>
      <c r="B748" s="96"/>
      <c r="C748" s="97"/>
      <c r="D748" s="2013" t="s">
        <v>661</v>
      </c>
      <c r="E748" s="2013"/>
      <c r="F748" s="2013"/>
      <c r="G748" s="110">
        <v>22.495999999999999</v>
      </c>
    </row>
    <row r="749" ht="11.25" hidden="1" customHeight="1" outlineLevel="7">
      <c r="A749" s="95"/>
      <c r="B749" s="96"/>
      <c r="C749" s="97"/>
      <c r="D749" s="2013" t="s">
        <v>663</v>
      </c>
      <c r="E749" s="2013"/>
      <c r="F749" s="2013"/>
      <c r="G749" s="110">
        <v>24.094639999999998</v>
      </c>
    </row>
    <row r="750" ht="21.75" hidden="1" customHeight="1" outlineLevel="7">
      <c r="A750" s="104"/>
      <c r="B750" s="105"/>
      <c r="C750" s="106"/>
      <c r="D750" s="2017" t="s">
        <v>665</v>
      </c>
      <c r="E750" s="2017"/>
      <c r="F750" s="2017"/>
      <c r="G750" s="111">
        <v>30.033550000000002</v>
      </c>
    </row>
    <row r="751" ht="11.25" hidden="1" customHeight="1" outlineLevel="7">
      <c r="A751" s="95"/>
      <c r="B751" s="96"/>
      <c r="C751" s="97"/>
      <c r="D751" s="2013" t="s">
        <v>667</v>
      </c>
      <c r="E751" s="2013"/>
      <c r="F751" s="2013"/>
      <c r="G751" s="110">
        <v>19.893280000000001</v>
      </c>
    </row>
    <row r="752" ht="21.75" hidden="1" customHeight="1" outlineLevel="7">
      <c r="A752" s="95"/>
      <c r="B752" s="96"/>
      <c r="C752" s="97"/>
      <c r="D752" s="2013" t="s">
        <v>669</v>
      </c>
      <c r="E752" s="2013"/>
      <c r="F752" s="2013"/>
      <c r="G752" s="110">
        <v>4.06081</v>
      </c>
    </row>
    <row r="753" ht="21.75" hidden="1" customHeight="1" outlineLevel="7">
      <c r="A753" s="95"/>
      <c r="B753" s="96"/>
      <c r="C753" s="97"/>
      <c r="D753" s="2013" t="s">
        <v>671</v>
      </c>
      <c r="E753" s="2013"/>
      <c r="F753" s="2013"/>
      <c r="G753" s="110">
        <v>2.4251800000000001</v>
      </c>
    </row>
    <row r="754" ht="21.75" hidden="1" customHeight="1" outlineLevel="7">
      <c r="A754" s="95"/>
      <c r="B754" s="96"/>
      <c r="C754" s="97"/>
      <c r="D754" s="2013" t="s">
        <v>673</v>
      </c>
      <c r="E754" s="2013"/>
      <c r="F754" s="2013"/>
      <c r="G754" s="110">
        <v>1.76441</v>
      </c>
    </row>
    <row r="755" ht="21.75" hidden="1" customHeight="1" outlineLevel="7">
      <c r="A755" s="95"/>
      <c r="B755" s="96"/>
      <c r="C755" s="97"/>
      <c r="D755" s="2013" t="s">
        <v>675</v>
      </c>
      <c r="E755" s="2013"/>
      <c r="F755" s="2013"/>
      <c r="G755" s="110">
        <v>1.8898699999999999</v>
      </c>
    </row>
    <row r="756" ht="21.75" hidden="1" customHeight="1" outlineLevel="7">
      <c r="A756" s="104"/>
      <c r="B756" s="105"/>
      <c r="C756" s="106"/>
      <c r="D756" s="2017" t="s">
        <v>677</v>
      </c>
      <c r="E756" s="2017"/>
      <c r="F756" s="2017"/>
      <c r="G756" s="111">
        <v>190.28539000000001</v>
      </c>
    </row>
    <row r="757" ht="21.75" hidden="1" customHeight="1" outlineLevel="7">
      <c r="A757" s="95"/>
      <c r="B757" s="96"/>
      <c r="C757" s="97"/>
      <c r="D757" s="2013" t="s">
        <v>679</v>
      </c>
      <c r="E757" s="2013"/>
      <c r="F757" s="2013"/>
      <c r="G757" s="110">
        <v>131.74503999999999</v>
      </c>
    </row>
    <row r="758" ht="21.75" hidden="1" customHeight="1" outlineLevel="7">
      <c r="A758" s="95"/>
      <c r="B758" s="96"/>
      <c r="C758" s="97"/>
      <c r="D758" s="2013" t="s">
        <v>681</v>
      </c>
      <c r="E758" s="2013"/>
      <c r="F758" s="2013"/>
      <c r="G758" s="110">
        <v>27.18018</v>
      </c>
    </row>
    <row r="759" ht="21.75" hidden="1" customHeight="1" outlineLevel="7">
      <c r="A759" s="95"/>
      <c r="B759" s="96"/>
      <c r="C759" s="97"/>
      <c r="D759" s="2013" t="s">
        <v>683</v>
      </c>
      <c r="E759" s="2013"/>
      <c r="F759" s="2013"/>
      <c r="G759" s="110">
        <v>8.3048699999999993</v>
      </c>
    </row>
    <row r="760" ht="21.75" hidden="1" customHeight="1" outlineLevel="7">
      <c r="A760" s="95"/>
      <c r="B760" s="96"/>
      <c r="C760" s="97"/>
      <c r="D760" s="2013" t="s">
        <v>685</v>
      </c>
      <c r="E760" s="2013"/>
      <c r="F760" s="2013"/>
      <c r="G760" s="110">
        <v>11.320830000000001</v>
      </c>
    </row>
    <row r="761" ht="21.75" hidden="1" customHeight="1" outlineLevel="7">
      <c r="A761" s="95"/>
      <c r="B761" s="96"/>
      <c r="C761" s="97"/>
      <c r="D761" s="2013" t="s">
        <v>687</v>
      </c>
      <c r="E761" s="2013"/>
      <c r="F761" s="2013"/>
      <c r="G761" s="110">
        <v>11.73447</v>
      </c>
    </row>
    <row r="762" ht="11.25" hidden="1" customHeight="1" outlineLevel="7">
      <c r="A762" s="101"/>
      <c r="B762" s="102"/>
      <c r="C762" s="103"/>
      <c r="D762" s="2017" t="s">
        <v>689</v>
      </c>
      <c r="E762" s="2017"/>
      <c r="F762" s="2017"/>
      <c r="G762" s="73">
        <v>1475.4305899999999</v>
      </c>
    </row>
    <row r="763" ht="11.25" hidden="1" customHeight="1" outlineLevel="7">
      <c r="A763" s="115"/>
      <c r="B763" s="116"/>
      <c r="C763" s="117"/>
      <c r="D763" s="2013" t="s">
        <v>692</v>
      </c>
      <c r="E763" s="2013"/>
      <c r="F763" s="2013"/>
      <c r="G763" s="93"/>
    </row>
    <row r="764" ht="11.25" hidden="1" customHeight="1" outlineLevel="7">
      <c r="A764" s="115"/>
      <c r="B764" s="116"/>
      <c r="C764" s="117"/>
      <c r="D764" s="2013" t="s">
        <v>693</v>
      </c>
      <c r="E764" s="2013"/>
      <c r="F764" s="2013"/>
      <c r="G764" s="93"/>
    </row>
    <row r="765" ht="11.25" hidden="1" customHeight="1" outlineLevel="7">
      <c r="A765" s="115"/>
      <c r="B765" s="116"/>
      <c r="C765" s="117"/>
      <c r="D765" s="2013" t="s">
        <v>694</v>
      </c>
      <c r="E765" s="2013"/>
      <c r="F765" s="2013"/>
      <c r="G765" s="93"/>
    </row>
    <row r="766" ht="11.25" hidden="1" customHeight="1" outlineLevel="7">
      <c r="A766" s="115"/>
      <c r="B766" s="116"/>
      <c r="C766" s="117"/>
      <c r="D766" s="2013" t="s">
        <v>695</v>
      </c>
      <c r="E766" s="2013"/>
      <c r="F766" s="2013"/>
      <c r="G766" s="110">
        <v>104.21093</v>
      </c>
    </row>
    <row r="767" ht="11.25" hidden="1" customHeight="1" outlineLevel="7">
      <c r="A767" s="115"/>
      <c r="B767" s="116"/>
      <c r="C767" s="117"/>
      <c r="D767" s="2013" t="s">
        <v>696</v>
      </c>
      <c r="E767" s="2013"/>
      <c r="F767" s="2013"/>
      <c r="G767" s="92">
        <v>1371.21966</v>
      </c>
    </row>
    <row r="768" ht="11.25" hidden="1" customHeight="1" outlineLevel="7">
      <c r="A768" s="101"/>
      <c r="B768" s="102"/>
      <c r="C768" s="103"/>
      <c r="D768" s="2017" t="s">
        <v>698</v>
      </c>
      <c r="E768" s="2017"/>
      <c r="F768" s="2017"/>
      <c r="G768" s="73">
        <v>16933.953130000002</v>
      </c>
    </row>
    <row r="769" ht="11.25" hidden="1" customHeight="1" outlineLevel="7">
      <c r="A769" s="104"/>
      <c r="B769" s="105"/>
      <c r="C769" s="106"/>
      <c r="D769" s="2017" t="s">
        <v>699</v>
      </c>
      <c r="E769" s="2017"/>
      <c r="F769" s="2017"/>
      <c r="G769" s="111">
        <v>15.87632</v>
      </c>
    </row>
    <row r="770" ht="11.25" hidden="1" customHeight="1" outlineLevel="7">
      <c r="A770" s="95"/>
      <c r="B770" s="96"/>
      <c r="C770" s="97"/>
      <c r="D770" s="2013" t="s">
        <v>701</v>
      </c>
      <c r="E770" s="2013"/>
      <c r="F770" s="2013"/>
      <c r="G770" s="110">
        <v>15.87632</v>
      </c>
    </row>
    <row r="771" ht="11.25" hidden="1" customHeight="1" outlineLevel="7">
      <c r="A771" s="104"/>
      <c r="B771" s="105"/>
      <c r="C771" s="106"/>
      <c r="D771" s="2017" t="s">
        <v>702</v>
      </c>
      <c r="E771" s="2017"/>
      <c r="F771" s="2017"/>
      <c r="G771" s="73">
        <v>15140.81241</v>
      </c>
    </row>
    <row r="772" ht="11.25" hidden="1" customHeight="1" outlineLevel="7">
      <c r="A772" s="70"/>
      <c r="B772" s="71"/>
      <c r="C772" s="72"/>
      <c r="D772" s="2017" t="s">
        <v>704</v>
      </c>
      <c r="E772" s="2017"/>
      <c r="F772" s="2017"/>
      <c r="G772" s="111">
        <v>159.63356999999999</v>
      </c>
    </row>
    <row r="773" ht="11.25" hidden="1" customHeight="1" outlineLevel="7">
      <c r="A773" s="107"/>
      <c r="B773" s="108"/>
      <c r="C773" s="109"/>
      <c r="D773" s="2013" t="s">
        <v>705</v>
      </c>
      <c r="E773" s="2013"/>
      <c r="F773" s="2013"/>
      <c r="G773" s="110">
        <v>67.474080000000001</v>
      </c>
    </row>
    <row r="774" ht="11.25" hidden="1" customHeight="1" outlineLevel="7">
      <c r="A774" s="107"/>
      <c r="B774" s="108"/>
      <c r="C774" s="109"/>
      <c r="D774" s="2013" t="s">
        <v>706</v>
      </c>
      <c r="E774" s="2013"/>
      <c r="F774" s="2013"/>
      <c r="G774" s="110">
        <v>19.26736</v>
      </c>
    </row>
    <row r="775" ht="11.25" hidden="1" customHeight="1" outlineLevel="7">
      <c r="A775" s="107"/>
      <c r="B775" s="108"/>
      <c r="C775" s="109"/>
      <c r="D775" s="2013" t="s">
        <v>707</v>
      </c>
      <c r="E775" s="2013"/>
      <c r="F775" s="2013"/>
      <c r="G775" s="110">
        <v>10.468159999999999</v>
      </c>
    </row>
    <row r="776" ht="11.25" hidden="1" customHeight="1" outlineLevel="7">
      <c r="A776" s="107"/>
      <c r="B776" s="108"/>
      <c r="C776" s="109"/>
      <c r="D776" s="2013" t="s">
        <v>708</v>
      </c>
      <c r="E776" s="2013"/>
      <c r="F776" s="2013"/>
      <c r="G776" s="110">
        <v>5.4193800000000003</v>
      </c>
    </row>
    <row r="777" ht="11.25" hidden="1" customHeight="1" outlineLevel="7">
      <c r="A777" s="107"/>
      <c r="B777" s="108"/>
      <c r="C777" s="109"/>
      <c r="D777" s="2013" t="s">
        <v>709</v>
      </c>
      <c r="E777" s="2013"/>
      <c r="F777" s="2013"/>
      <c r="G777" s="110">
        <v>0.33622999999999997</v>
      </c>
    </row>
    <row r="778" ht="11.25" hidden="1" customHeight="1" outlineLevel="7">
      <c r="A778" s="107"/>
      <c r="B778" s="108"/>
      <c r="C778" s="109"/>
      <c r="D778" s="2013" t="s">
        <v>710</v>
      </c>
      <c r="E778" s="2013"/>
      <c r="F778" s="2013"/>
      <c r="G778" s="110">
        <v>56.66836</v>
      </c>
    </row>
    <row r="779" ht="11.25" hidden="1" customHeight="1" outlineLevel="7">
      <c r="A779" s="107"/>
      <c r="B779" s="108"/>
      <c r="C779" s="109"/>
      <c r="D779" s="2013" t="s">
        <v>711</v>
      </c>
      <c r="E779" s="2013"/>
      <c r="F779" s="2013"/>
      <c r="G779" s="93"/>
    </row>
    <row r="780" ht="11.25" hidden="1" customHeight="1" outlineLevel="7">
      <c r="A780" s="70"/>
      <c r="B780" s="71"/>
      <c r="C780" s="72"/>
      <c r="D780" s="2017" t="s">
        <v>712</v>
      </c>
      <c r="E780" s="2017"/>
      <c r="F780" s="2017"/>
      <c r="G780" s="111">
        <v>52.12003</v>
      </c>
    </row>
    <row r="781" ht="11.25" hidden="1" customHeight="1" outlineLevel="7">
      <c r="A781" s="107"/>
      <c r="B781" s="108"/>
      <c r="C781" s="109"/>
      <c r="D781" s="2013" t="s">
        <v>713</v>
      </c>
      <c r="E781" s="2013"/>
      <c r="F781" s="2013"/>
      <c r="G781" s="110">
        <v>11.271979999999999</v>
      </c>
    </row>
    <row r="782" ht="11.25" hidden="1" customHeight="1" outlineLevel="7">
      <c r="A782" s="107"/>
      <c r="B782" s="108"/>
      <c r="C782" s="109"/>
      <c r="D782" s="2013" t="s">
        <v>714</v>
      </c>
      <c r="E782" s="2013"/>
      <c r="F782" s="2013"/>
      <c r="G782" s="110">
        <v>5.71502</v>
      </c>
    </row>
    <row r="783" ht="11.25" hidden="1" customHeight="1" outlineLevel="7">
      <c r="A783" s="107"/>
      <c r="B783" s="108"/>
      <c r="C783" s="109"/>
      <c r="D783" s="2013" t="s">
        <v>715</v>
      </c>
      <c r="E783" s="2013"/>
      <c r="F783" s="2013"/>
      <c r="G783" s="110">
        <v>25.600770000000001</v>
      </c>
    </row>
    <row r="784" ht="11.25" hidden="1" customHeight="1" outlineLevel="7">
      <c r="A784" s="107"/>
      <c r="B784" s="108"/>
      <c r="C784" s="109"/>
      <c r="D784" s="2013" t="s">
        <v>716</v>
      </c>
      <c r="E784" s="2013"/>
      <c r="F784" s="2013"/>
      <c r="G784" s="110">
        <v>2.4056199999999999</v>
      </c>
    </row>
    <row r="785" ht="21.75" hidden="1" customHeight="1" outlineLevel="7">
      <c r="A785" s="107"/>
      <c r="B785" s="108"/>
      <c r="C785" s="109"/>
      <c r="D785" s="2013" t="s">
        <v>717</v>
      </c>
      <c r="E785" s="2013"/>
      <c r="F785" s="2013"/>
      <c r="G785" s="110">
        <v>0.50953000000000004</v>
      </c>
    </row>
    <row r="786" ht="11.25" hidden="1" customHeight="1" outlineLevel="7">
      <c r="A786" s="107"/>
      <c r="B786" s="108"/>
      <c r="C786" s="109"/>
      <c r="D786" s="2013" t="s">
        <v>718</v>
      </c>
      <c r="E786" s="2013"/>
      <c r="F786" s="2013"/>
      <c r="G786" s="110">
        <v>6.48712</v>
      </c>
    </row>
    <row r="787" ht="11.25" hidden="1" customHeight="1" outlineLevel="7">
      <c r="A787" s="107"/>
      <c r="B787" s="108"/>
      <c r="C787" s="109"/>
      <c r="D787" s="2013" t="s">
        <v>719</v>
      </c>
      <c r="E787" s="2013"/>
      <c r="F787" s="2013"/>
      <c r="G787" s="110">
        <v>0.12998999999999999</v>
      </c>
    </row>
    <row r="788" ht="11.25" hidden="1" customHeight="1" outlineLevel="7">
      <c r="A788" s="70"/>
      <c r="B788" s="71"/>
      <c r="C788" s="72"/>
      <c r="D788" s="2017" t="s">
        <v>720</v>
      </c>
      <c r="E788" s="2017"/>
      <c r="F788" s="2017"/>
      <c r="G788" s="111">
        <v>116.67485000000001</v>
      </c>
    </row>
    <row r="789" ht="11.25" hidden="1" customHeight="1" outlineLevel="7">
      <c r="A789" s="107"/>
      <c r="B789" s="108"/>
      <c r="C789" s="109"/>
      <c r="D789" s="2013" t="s">
        <v>721</v>
      </c>
      <c r="E789" s="2013"/>
      <c r="F789" s="2013"/>
      <c r="G789" s="110">
        <v>28.106179999999998</v>
      </c>
    </row>
    <row r="790" ht="11.25" hidden="1" customHeight="1" outlineLevel="7">
      <c r="A790" s="107"/>
      <c r="B790" s="108"/>
      <c r="C790" s="109"/>
      <c r="D790" s="2013" t="s">
        <v>722</v>
      </c>
      <c r="E790" s="2013"/>
      <c r="F790" s="2013"/>
      <c r="G790" s="110">
        <v>85.278790000000001</v>
      </c>
    </row>
    <row r="791" ht="11.25" hidden="1" customHeight="1" outlineLevel="7">
      <c r="A791" s="107"/>
      <c r="B791" s="108"/>
      <c r="C791" s="109"/>
      <c r="D791" s="2013" t="s">
        <v>723</v>
      </c>
      <c r="E791" s="2013"/>
      <c r="F791" s="2013"/>
      <c r="G791" s="110">
        <v>3.2898800000000001</v>
      </c>
    </row>
    <row r="792" ht="11.25" hidden="1" customHeight="1" outlineLevel="7">
      <c r="A792" s="70"/>
      <c r="B792" s="71"/>
      <c r="C792" s="72"/>
      <c r="D792" s="2017" t="s">
        <v>724</v>
      </c>
      <c r="E792" s="2017"/>
      <c r="F792" s="2017"/>
      <c r="G792" s="111">
        <v>395.98712999999998</v>
      </c>
    </row>
    <row r="793" ht="11.25" hidden="1" customHeight="1" outlineLevel="7">
      <c r="A793" s="107"/>
      <c r="B793" s="108"/>
      <c r="C793" s="109"/>
      <c r="D793" s="2013" t="s">
        <v>725</v>
      </c>
      <c r="E793" s="2013"/>
      <c r="F793" s="2013"/>
      <c r="G793" s="110">
        <v>6.5316599999999996</v>
      </c>
    </row>
    <row r="794" ht="11.25" hidden="1" customHeight="1" outlineLevel="7">
      <c r="A794" s="107"/>
      <c r="B794" s="108"/>
      <c r="C794" s="109"/>
      <c r="D794" s="2013" t="s">
        <v>726</v>
      </c>
      <c r="E794" s="2013"/>
      <c r="F794" s="2013"/>
      <c r="G794" s="110">
        <v>144.35058000000001</v>
      </c>
    </row>
    <row r="795" ht="11.25" hidden="1" customHeight="1" outlineLevel="7">
      <c r="A795" s="107"/>
      <c r="B795" s="108"/>
      <c r="C795" s="109"/>
      <c r="D795" s="2013" t="s">
        <v>727</v>
      </c>
      <c r="E795" s="2013"/>
      <c r="F795" s="2013"/>
      <c r="G795" s="110">
        <v>32.69464</v>
      </c>
    </row>
    <row r="796" ht="21.75" hidden="1" customHeight="1" outlineLevel="7">
      <c r="A796" s="107"/>
      <c r="B796" s="108"/>
      <c r="C796" s="109"/>
      <c r="D796" s="2013" t="s">
        <v>728</v>
      </c>
      <c r="E796" s="2013"/>
      <c r="F796" s="2013"/>
      <c r="G796" s="110">
        <v>70.513030000000001</v>
      </c>
    </row>
    <row r="797" ht="11.25" hidden="1" customHeight="1" outlineLevel="7">
      <c r="A797" s="107"/>
      <c r="B797" s="108"/>
      <c r="C797" s="109"/>
      <c r="D797" s="2013" t="s">
        <v>729</v>
      </c>
      <c r="E797" s="2013"/>
      <c r="F797" s="2013"/>
      <c r="G797" s="110">
        <v>132.26186000000001</v>
      </c>
    </row>
    <row r="798" ht="11.25" hidden="1" customHeight="1" outlineLevel="7">
      <c r="A798" s="107"/>
      <c r="B798" s="108"/>
      <c r="C798" s="109"/>
      <c r="D798" s="2013" t="s">
        <v>730</v>
      </c>
      <c r="E798" s="2013"/>
      <c r="F798" s="2013"/>
      <c r="G798" s="110">
        <v>9.6353600000000004</v>
      </c>
    </row>
    <row r="799" ht="11.25" hidden="1" customHeight="1" outlineLevel="7">
      <c r="A799" s="95"/>
      <c r="B799" s="96"/>
      <c r="C799" s="97"/>
      <c r="D799" s="2013" t="s">
        <v>731</v>
      </c>
      <c r="E799" s="2013"/>
      <c r="F799" s="2013"/>
      <c r="G799" s="110">
        <v>0.26507999999999998</v>
      </c>
    </row>
    <row r="800" ht="11.25" hidden="1" customHeight="1" outlineLevel="7">
      <c r="A800" s="70"/>
      <c r="B800" s="71"/>
      <c r="C800" s="72"/>
      <c r="D800" s="2017" t="s">
        <v>732</v>
      </c>
      <c r="E800" s="2017"/>
      <c r="F800" s="2017"/>
      <c r="G800" s="111">
        <v>24.716539999999998</v>
      </c>
    </row>
    <row r="801" ht="11.25" hidden="1" customHeight="1" outlineLevel="7">
      <c r="A801" s="107"/>
      <c r="B801" s="108"/>
      <c r="C801" s="109"/>
      <c r="D801" s="2013" t="s">
        <v>733</v>
      </c>
      <c r="E801" s="2013"/>
      <c r="F801" s="2013"/>
      <c r="G801" s="110">
        <v>16.80996</v>
      </c>
    </row>
    <row r="802" ht="11.25" hidden="1" customHeight="1" outlineLevel="7">
      <c r="A802" s="107"/>
      <c r="B802" s="108"/>
      <c r="C802" s="109"/>
      <c r="D802" s="2013" t="s">
        <v>735</v>
      </c>
      <c r="E802" s="2013"/>
      <c r="F802" s="2013"/>
      <c r="G802" s="110">
        <v>7.9065799999999999</v>
      </c>
    </row>
    <row r="803" ht="11.25" hidden="1" customHeight="1" outlineLevel="7">
      <c r="A803" s="95"/>
      <c r="B803" s="96"/>
      <c r="C803" s="97"/>
      <c r="D803" s="2013" t="s">
        <v>736</v>
      </c>
      <c r="E803" s="2013"/>
      <c r="F803" s="2013"/>
      <c r="G803" s="110">
        <v>237.40770000000001</v>
      </c>
    </row>
    <row r="804" ht="21.75" hidden="1" customHeight="1" outlineLevel="7">
      <c r="A804" s="95"/>
      <c r="B804" s="96"/>
      <c r="C804" s="97"/>
      <c r="D804" s="2013" t="s">
        <v>737</v>
      </c>
      <c r="E804" s="2013"/>
      <c r="F804" s="2013"/>
      <c r="G804" s="110">
        <v>19.648959999999999</v>
      </c>
    </row>
    <row r="805" ht="11.25" hidden="1" customHeight="1" outlineLevel="7">
      <c r="A805" s="95"/>
      <c r="B805" s="96"/>
      <c r="C805" s="97"/>
      <c r="D805" s="2013" t="s">
        <v>738</v>
      </c>
      <c r="E805" s="2013"/>
      <c r="F805" s="2013"/>
      <c r="G805" s="110">
        <v>8.3205299999999998</v>
      </c>
    </row>
    <row r="806" ht="11.25" hidden="1" customHeight="1" outlineLevel="7">
      <c r="A806" s="95"/>
      <c r="B806" s="96"/>
      <c r="C806" s="97"/>
      <c r="D806" s="2013" t="s">
        <v>739</v>
      </c>
      <c r="E806" s="2013"/>
      <c r="F806" s="2013"/>
      <c r="G806" s="110">
        <v>14.27342</v>
      </c>
    </row>
    <row r="807" ht="11.25" hidden="1" customHeight="1" outlineLevel="7">
      <c r="A807" s="70"/>
      <c r="B807" s="71"/>
      <c r="C807" s="72"/>
      <c r="D807" s="2017" t="s">
        <v>740</v>
      </c>
      <c r="E807" s="2017"/>
      <c r="F807" s="2017"/>
      <c r="G807" s="111">
        <v>26.790980000000001</v>
      </c>
    </row>
    <row r="808" ht="11.25" hidden="1" customHeight="1" outlineLevel="7">
      <c r="A808" s="107"/>
      <c r="B808" s="108"/>
      <c r="C808" s="109"/>
      <c r="D808" s="2013" t="s">
        <v>741</v>
      </c>
      <c r="E808" s="2013"/>
      <c r="F808" s="2013"/>
      <c r="G808" s="110">
        <v>26.790980000000001</v>
      </c>
    </row>
    <row r="809" ht="11.25" hidden="1" customHeight="1" outlineLevel="7">
      <c r="A809" s="70"/>
      <c r="B809" s="71"/>
      <c r="C809" s="72"/>
      <c r="D809" s="2017" t="s">
        <v>742</v>
      </c>
      <c r="E809" s="2017"/>
      <c r="F809" s="2017"/>
      <c r="G809" s="73">
        <v>14082.602699999999</v>
      </c>
    </row>
    <row r="810" ht="11.25" hidden="1" customHeight="1" outlineLevel="7">
      <c r="A810" s="107"/>
      <c r="B810" s="108"/>
      <c r="C810" s="109"/>
      <c r="D810" s="2013" t="s">
        <v>744</v>
      </c>
      <c r="E810" s="2013"/>
      <c r="F810" s="2013"/>
      <c r="G810" s="110">
        <v>9.2727799999999991</v>
      </c>
    </row>
    <row r="811" ht="21.75" hidden="1" customHeight="1" outlineLevel="7">
      <c r="A811" s="107"/>
      <c r="B811" s="108"/>
      <c r="C811" s="109"/>
      <c r="D811" s="2013" t="s">
        <v>745</v>
      </c>
      <c r="E811" s="2013"/>
      <c r="F811" s="2013"/>
      <c r="G811" s="110">
        <v>2.8082500000000001</v>
      </c>
    </row>
    <row r="812" ht="21.75" hidden="1" customHeight="1" outlineLevel="7">
      <c r="A812" s="107"/>
      <c r="B812" s="108"/>
      <c r="C812" s="109"/>
      <c r="D812" s="2013" t="s">
        <v>746</v>
      </c>
      <c r="E812" s="2013"/>
      <c r="F812" s="2013"/>
      <c r="G812" s="110">
        <v>52.034550000000003</v>
      </c>
    </row>
    <row r="813" ht="21.75" hidden="1" customHeight="1" outlineLevel="7">
      <c r="A813" s="107"/>
      <c r="B813" s="108"/>
      <c r="C813" s="109"/>
      <c r="D813" s="2013" t="s">
        <v>748</v>
      </c>
      <c r="E813" s="2013"/>
      <c r="F813" s="2013"/>
      <c r="G813" s="110">
        <v>0.27905999999999997</v>
      </c>
    </row>
    <row r="814" ht="21.75" hidden="1" customHeight="1" outlineLevel="7">
      <c r="A814" s="107"/>
      <c r="B814" s="108"/>
      <c r="C814" s="109"/>
      <c r="D814" s="2013" t="s">
        <v>749</v>
      </c>
      <c r="E814" s="2013"/>
      <c r="F814" s="2013"/>
      <c r="G814" s="110">
        <v>12.229229999999999</v>
      </c>
    </row>
    <row r="815" ht="11.25" hidden="1" customHeight="1" outlineLevel="7">
      <c r="A815" s="107"/>
      <c r="B815" s="108"/>
      <c r="C815" s="109"/>
      <c r="D815" s="2013" t="s">
        <v>751</v>
      </c>
      <c r="E815" s="2013"/>
      <c r="F815" s="2013"/>
      <c r="G815" s="110">
        <v>8.6065900000000006</v>
      </c>
    </row>
    <row r="816" ht="11.25" hidden="1" customHeight="1" outlineLevel="7">
      <c r="A816" s="107"/>
      <c r="B816" s="108"/>
      <c r="C816" s="109"/>
      <c r="D816" s="2013" t="s">
        <v>752</v>
      </c>
      <c r="E816" s="2013"/>
      <c r="F816" s="2013"/>
      <c r="G816" s="110">
        <v>9.7748899999999992</v>
      </c>
    </row>
    <row r="817" ht="11.25" hidden="1" customHeight="1" outlineLevel="7">
      <c r="A817" s="107"/>
      <c r="B817" s="108"/>
      <c r="C817" s="109"/>
      <c r="D817" s="2013" t="s">
        <v>756</v>
      </c>
      <c r="E817" s="2013"/>
      <c r="F817" s="2013"/>
      <c r="G817" s="93"/>
    </row>
    <row r="818" ht="21.75" hidden="1" customHeight="1" outlineLevel="7">
      <c r="A818" s="107"/>
      <c r="B818" s="108"/>
      <c r="C818" s="109"/>
      <c r="D818" s="2013" t="s">
        <v>757</v>
      </c>
      <c r="E818" s="2013"/>
      <c r="F818" s="2013"/>
      <c r="G818" s="93"/>
    </row>
    <row r="819" ht="11.25" hidden="1" customHeight="1" outlineLevel="7">
      <c r="A819" s="107"/>
      <c r="B819" s="108"/>
      <c r="C819" s="109"/>
      <c r="D819" s="2013" t="s">
        <v>758</v>
      </c>
      <c r="E819" s="2013"/>
      <c r="F819" s="2013"/>
      <c r="G819" s="93"/>
    </row>
    <row r="820" ht="11.25" hidden="1" customHeight="1" outlineLevel="7">
      <c r="A820" s="107"/>
      <c r="B820" s="108"/>
      <c r="C820" s="109"/>
      <c r="D820" s="2013" t="s">
        <v>759</v>
      </c>
      <c r="E820" s="2013"/>
      <c r="F820" s="2013"/>
      <c r="G820" s="92">
        <v>13967.4931</v>
      </c>
    </row>
    <row r="821" ht="11.25" hidden="1" customHeight="1" outlineLevel="7">
      <c r="A821" s="107"/>
      <c r="B821" s="108"/>
      <c r="C821" s="109"/>
      <c r="D821" s="2013" t="s">
        <v>760</v>
      </c>
      <c r="E821" s="2013"/>
      <c r="F821" s="2013"/>
      <c r="G821" s="110">
        <v>1.9195500000000001</v>
      </c>
    </row>
    <row r="822" ht="21.75" hidden="1" customHeight="1" outlineLevel="7">
      <c r="A822" s="107"/>
      <c r="B822" s="108"/>
      <c r="C822" s="109"/>
      <c r="D822" s="2013" t="s">
        <v>400</v>
      </c>
      <c r="E822" s="2013"/>
      <c r="F822" s="2013"/>
      <c r="G822" s="110">
        <v>3.6125699999999998</v>
      </c>
    </row>
    <row r="823" ht="11.25" hidden="1" customHeight="1" outlineLevel="7">
      <c r="A823" s="107"/>
      <c r="B823" s="108"/>
      <c r="C823" s="109"/>
      <c r="D823" s="2013" t="s">
        <v>761</v>
      </c>
      <c r="E823" s="2013"/>
      <c r="F823" s="2013"/>
      <c r="G823" s="110">
        <v>14.57213</v>
      </c>
    </row>
    <row r="824" ht="21.75" hidden="1" customHeight="1" outlineLevel="7">
      <c r="A824" s="95"/>
      <c r="B824" s="96"/>
      <c r="C824" s="97"/>
      <c r="D824" s="2013" t="s">
        <v>762</v>
      </c>
      <c r="E824" s="2013"/>
      <c r="F824" s="2013"/>
      <c r="G824" s="110">
        <v>2.3709199999999999</v>
      </c>
    </row>
    <row r="825" ht="11.25" hidden="1" customHeight="1" outlineLevel="7">
      <c r="A825" s="104"/>
      <c r="B825" s="105"/>
      <c r="C825" s="106"/>
      <c r="D825" s="2017" t="s">
        <v>763</v>
      </c>
      <c r="E825" s="2017"/>
      <c r="F825" s="2017"/>
      <c r="G825" s="111">
        <v>287.94389000000001</v>
      </c>
    </row>
    <row r="826" ht="11.25" hidden="1" customHeight="1" outlineLevel="7">
      <c r="A826" s="70"/>
      <c r="B826" s="71"/>
      <c r="C826" s="72"/>
      <c r="D826" s="2017" t="s">
        <v>765</v>
      </c>
      <c r="E826" s="2017"/>
      <c r="F826" s="2017"/>
      <c r="G826" s="111">
        <v>82.632000000000005</v>
      </c>
    </row>
    <row r="827" ht="11.25" hidden="1" customHeight="1" outlineLevel="7">
      <c r="A827" s="107"/>
      <c r="B827" s="108"/>
      <c r="C827" s="109"/>
      <c r="D827" s="2013" t="s">
        <v>766</v>
      </c>
      <c r="E827" s="2013"/>
      <c r="F827" s="2013"/>
      <c r="G827" s="110">
        <v>20.888950000000001</v>
      </c>
    </row>
    <row r="828" ht="11.25" hidden="1" customHeight="1" outlineLevel="7">
      <c r="A828" s="107"/>
      <c r="B828" s="108"/>
      <c r="C828" s="109"/>
      <c r="D828" s="2013" t="s">
        <v>767</v>
      </c>
      <c r="E828" s="2013"/>
      <c r="F828" s="2013"/>
      <c r="G828" s="110">
        <v>52.897539999999999</v>
      </c>
    </row>
    <row r="829" ht="21.75" hidden="1" customHeight="1" outlineLevel="7">
      <c r="A829" s="107"/>
      <c r="B829" s="108"/>
      <c r="C829" s="109"/>
      <c r="D829" s="2013" t="s">
        <v>770</v>
      </c>
      <c r="E829" s="2013"/>
      <c r="F829" s="2013"/>
      <c r="G829" s="110">
        <v>8.8455100000000009</v>
      </c>
    </row>
    <row r="830" ht="11.25" hidden="1" customHeight="1" outlineLevel="7">
      <c r="A830" s="70"/>
      <c r="B830" s="71"/>
      <c r="C830" s="72"/>
      <c r="D830" s="2017" t="s">
        <v>771</v>
      </c>
      <c r="E830" s="2017"/>
      <c r="F830" s="2017"/>
      <c r="G830" s="111">
        <v>202.79133999999999</v>
      </c>
    </row>
    <row r="831" ht="11.25" hidden="1" customHeight="1" outlineLevel="7">
      <c r="A831" s="107"/>
      <c r="B831" s="108"/>
      <c r="C831" s="109"/>
      <c r="D831" s="2013" t="s">
        <v>773</v>
      </c>
      <c r="E831" s="2013"/>
      <c r="F831" s="2013"/>
      <c r="G831" s="110">
        <v>44.860419999999998</v>
      </c>
    </row>
    <row r="832" ht="11.25" hidden="1" customHeight="1" outlineLevel="7">
      <c r="A832" s="107"/>
      <c r="B832" s="108"/>
      <c r="C832" s="109"/>
      <c r="D832" s="2013" t="s">
        <v>775</v>
      </c>
      <c r="E832" s="2013"/>
      <c r="F832" s="2013"/>
      <c r="G832" s="110">
        <v>143.87996000000001</v>
      </c>
    </row>
    <row r="833" ht="21.75" hidden="1" customHeight="1" outlineLevel="7">
      <c r="A833" s="107"/>
      <c r="B833" s="108"/>
      <c r="C833" s="109"/>
      <c r="D833" s="2013" t="s">
        <v>777</v>
      </c>
      <c r="E833" s="2013"/>
      <c r="F833" s="2013"/>
      <c r="G833" s="110">
        <v>3.0123099999999998</v>
      </c>
    </row>
    <row r="834" ht="11.25" hidden="1" customHeight="1" outlineLevel="7">
      <c r="A834" s="107"/>
      <c r="B834" s="108"/>
      <c r="C834" s="109"/>
      <c r="D834" s="2013" t="s">
        <v>778</v>
      </c>
      <c r="E834" s="2013"/>
      <c r="F834" s="2013"/>
      <c r="G834" s="110">
        <v>5.2882600000000002</v>
      </c>
    </row>
    <row r="835" ht="11.25" hidden="1" customHeight="1" outlineLevel="7">
      <c r="A835" s="107"/>
      <c r="B835" s="108"/>
      <c r="C835" s="109"/>
      <c r="D835" s="2013" t="s">
        <v>779</v>
      </c>
      <c r="E835" s="2013"/>
      <c r="F835" s="2013"/>
      <c r="G835" s="110">
        <v>5.7503900000000003</v>
      </c>
    </row>
    <row r="836" ht="11.25" hidden="1" customHeight="1" outlineLevel="7">
      <c r="A836" s="95"/>
      <c r="B836" s="96"/>
      <c r="C836" s="97"/>
      <c r="D836" s="2013" t="s">
        <v>781</v>
      </c>
      <c r="E836" s="2013"/>
      <c r="F836" s="2013"/>
      <c r="G836" s="110">
        <v>2.5205500000000001</v>
      </c>
    </row>
    <row r="837" ht="11.25" hidden="1" customHeight="1" outlineLevel="7">
      <c r="A837" s="104"/>
      <c r="B837" s="105"/>
      <c r="C837" s="106"/>
      <c r="D837" s="2017" t="s">
        <v>782</v>
      </c>
      <c r="E837" s="2017"/>
      <c r="F837" s="2017"/>
      <c r="G837" s="111">
        <v>203.11337</v>
      </c>
    </row>
    <row r="838" ht="21.75" hidden="1" customHeight="1" outlineLevel="7">
      <c r="A838" s="95"/>
      <c r="B838" s="96"/>
      <c r="C838" s="97"/>
      <c r="D838" s="2013" t="s">
        <v>783</v>
      </c>
      <c r="E838" s="2013"/>
      <c r="F838" s="2013"/>
      <c r="G838" s="110">
        <v>57.735880000000002</v>
      </c>
    </row>
    <row r="839" ht="11.25" hidden="1" customHeight="1" outlineLevel="7">
      <c r="A839" s="95"/>
      <c r="B839" s="96"/>
      <c r="C839" s="97"/>
      <c r="D839" s="2013" t="s">
        <v>784</v>
      </c>
      <c r="E839" s="2013"/>
      <c r="F839" s="2013"/>
      <c r="G839" s="93"/>
    </row>
    <row r="840" ht="11.25" hidden="1" customHeight="1" outlineLevel="7">
      <c r="A840" s="95"/>
      <c r="B840" s="96"/>
      <c r="C840" s="97"/>
      <c r="D840" s="2013" t="s">
        <v>785</v>
      </c>
      <c r="E840" s="2013"/>
      <c r="F840" s="2013"/>
      <c r="G840" s="110">
        <v>63.621259999999999</v>
      </c>
    </row>
    <row r="841" ht="11.25" hidden="1" customHeight="1" outlineLevel="7">
      <c r="A841" s="95"/>
      <c r="B841" s="96"/>
      <c r="C841" s="97"/>
      <c r="D841" s="2013" t="s">
        <v>1018</v>
      </c>
      <c r="E841" s="2013"/>
      <c r="F841" s="2013"/>
      <c r="G841" s="93"/>
    </row>
    <row r="842" ht="11.25" hidden="1" customHeight="1" outlineLevel="7">
      <c r="A842" s="95"/>
      <c r="B842" s="96"/>
      <c r="C842" s="97"/>
      <c r="D842" s="2013" t="s">
        <v>788</v>
      </c>
      <c r="E842" s="2013"/>
      <c r="F842" s="2013"/>
      <c r="G842" s="110">
        <v>81.756230000000002</v>
      </c>
    </row>
    <row r="843" ht="11.25" hidden="1" customHeight="1" outlineLevel="7">
      <c r="A843" s="104"/>
      <c r="B843" s="105"/>
      <c r="C843" s="106"/>
      <c r="D843" s="2017" t="s">
        <v>789</v>
      </c>
      <c r="E843" s="2017"/>
      <c r="F843" s="2017"/>
      <c r="G843" s="111">
        <v>511.81632999999999</v>
      </c>
    </row>
    <row r="844" ht="21.75" hidden="1" customHeight="1" outlineLevel="7">
      <c r="A844" s="95"/>
      <c r="B844" s="96"/>
      <c r="C844" s="97"/>
      <c r="D844" s="2013" t="s">
        <v>791</v>
      </c>
      <c r="E844" s="2013"/>
      <c r="F844" s="2013"/>
      <c r="G844" s="110">
        <v>17.884620000000002</v>
      </c>
    </row>
    <row r="845" ht="21.75" hidden="1" customHeight="1" outlineLevel="7">
      <c r="A845" s="95"/>
      <c r="B845" s="96"/>
      <c r="C845" s="97"/>
      <c r="D845" s="2013" t="s">
        <v>793</v>
      </c>
      <c r="E845" s="2013"/>
      <c r="F845" s="2013"/>
      <c r="G845" s="110">
        <v>0.60384000000000004</v>
      </c>
    </row>
    <row r="846" ht="11.25" hidden="1" customHeight="1" outlineLevel="7">
      <c r="A846" s="95"/>
      <c r="B846" s="96"/>
      <c r="C846" s="97"/>
      <c r="D846" s="2013" t="s">
        <v>795</v>
      </c>
      <c r="E846" s="2013"/>
      <c r="F846" s="2013"/>
      <c r="G846" s="110">
        <v>185.36839000000001</v>
      </c>
    </row>
    <row r="847" ht="11.25" hidden="1" customHeight="1" outlineLevel="7">
      <c r="A847" s="95"/>
      <c r="B847" s="96"/>
      <c r="C847" s="97"/>
      <c r="D847" s="2013" t="s">
        <v>796</v>
      </c>
      <c r="E847" s="2013"/>
      <c r="F847" s="2013"/>
      <c r="G847" s="110">
        <v>8.0716300000000007</v>
      </c>
    </row>
    <row r="848" ht="11.25" hidden="1" customHeight="1" outlineLevel="7">
      <c r="A848" s="95"/>
      <c r="B848" s="96"/>
      <c r="C848" s="97"/>
      <c r="D848" s="2013" t="s">
        <v>798</v>
      </c>
      <c r="E848" s="2013"/>
      <c r="F848" s="2013"/>
      <c r="G848" s="110">
        <v>19.618690000000001</v>
      </c>
    </row>
    <row r="849" ht="11.25" hidden="1" customHeight="1" outlineLevel="7">
      <c r="A849" s="95"/>
      <c r="B849" s="96"/>
      <c r="C849" s="97"/>
      <c r="D849" s="2013" t="s">
        <v>799</v>
      </c>
      <c r="E849" s="2013"/>
      <c r="F849" s="2013"/>
      <c r="G849" s="110">
        <v>280.26916</v>
      </c>
    </row>
    <row r="850" ht="11.25" hidden="1" customHeight="1" outlineLevel="7">
      <c r="A850" s="95"/>
      <c r="B850" s="96"/>
      <c r="C850" s="97"/>
      <c r="D850" s="2013" t="s">
        <v>801</v>
      </c>
      <c r="E850" s="2013"/>
      <c r="F850" s="2013"/>
      <c r="G850" s="93"/>
    </row>
    <row r="851" ht="11.25" hidden="1" customHeight="1" outlineLevel="7">
      <c r="A851" s="104"/>
      <c r="B851" s="105"/>
      <c r="C851" s="106"/>
      <c r="D851" s="2017" t="s">
        <v>802</v>
      </c>
      <c r="E851" s="2017"/>
      <c r="F851" s="2017"/>
      <c r="G851" s="111">
        <v>398.48145</v>
      </c>
    </row>
    <row r="852" ht="11.25" hidden="1" customHeight="1" outlineLevel="7">
      <c r="A852" s="95"/>
      <c r="B852" s="96"/>
      <c r="C852" s="97"/>
      <c r="D852" s="2013" t="s">
        <v>804</v>
      </c>
      <c r="E852" s="2013"/>
      <c r="F852" s="2013"/>
      <c r="G852" s="93"/>
    </row>
    <row r="853" ht="11.25" hidden="1" customHeight="1" outlineLevel="7">
      <c r="A853" s="95"/>
      <c r="B853" s="96"/>
      <c r="C853" s="97"/>
      <c r="D853" s="2013" t="s">
        <v>805</v>
      </c>
      <c r="E853" s="2013"/>
      <c r="F853" s="2013"/>
      <c r="G853" s="110">
        <v>49.123730000000002</v>
      </c>
    </row>
    <row r="854" ht="11.25" hidden="1" customHeight="1" outlineLevel="7">
      <c r="A854" s="95"/>
      <c r="B854" s="96"/>
      <c r="C854" s="97"/>
      <c r="D854" s="2013" t="s">
        <v>806</v>
      </c>
      <c r="E854" s="2013"/>
      <c r="F854" s="2013"/>
      <c r="G854" s="110">
        <v>44.741070000000001</v>
      </c>
    </row>
    <row r="855" ht="11.25" hidden="1" customHeight="1" outlineLevel="7">
      <c r="A855" s="95"/>
      <c r="B855" s="96"/>
      <c r="C855" s="97"/>
      <c r="D855" s="2013" t="s">
        <v>808</v>
      </c>
      <c r="E855" s="2013"/>
      <c r="F855" s="2013"/>
      <c r="G855" s="110">
        <v>302.91266000000002</v>
      </c>
    </row>
    <row r="856" ht="21.75" hidden="1" customHeight="1" outlineLevel="7">
      <c r="A856" s="95"/>
      <c r="B856" s="96"/>
      <c r="C856" s="97"/>
      <c r="D856" s="2013" t="s">
        <v>809</v>
      </c>
      <c r="E856" s="2013"/>
      <c r="F856" s="2013"/>
      <c r="G856" s="110">
        <v>0.0049100000000000003</v>
      </c>
    </row>
    <row r="857" ht="11.25" hidden="1" customHeight="1" outlineLevel="7">
      <c r="A857" s="95"/>
      <c r="B857" s="96"/>
      <c r="C857" s="97"/>
      <c r="D857" s="2013" t="s">
        <v>810</v>
      </c>
      <c r="E857" s="2013"/>
      <c r="F857" s="2013"/>
      <c r="G857" s="110">
        <v>1.6990799999999999</v>
      </c>
    </row>
    <row r="858" ht="11.25" hidden="1" customHeight="1" outlineLevel="7">
      <c r="A858" s="115"/>
      <c r="B858" s="116"/>
      <c r="C858" s="117"/>
      <c r="D858" s="2013" t="s">
        <v>812</v>
      </c>
      <c r="E858" s="2013"/>
      <c r="F858" s="2013"/>
      <c r="G858" s="110">
        <v>7.6593799999999996</v>
      </c>
    </row>
    <row r="859" ht="11.25" hidden="1" customHeight="1" outlineLevel="7">
      <c r="A859" s="104"/>
      <c r="B859" s="105"/>
      <c r="C859" s="106"/>
      <c r="D859" s="2017" t="s">
        <v>813</v>
      </c>
      <c r="E859" s="2017"/>
      <c r="F859" s="2017"/>
      <c r="G859" s="111">
        <v>368.24997999999999</v>
      </c>
    </row>
    <row r="860" ht="11.25" hidden="1" customHeight="1" outlineLevel="7">
      <c r="A860" s="70"/>
      <c r="B860" s="71"/>
      <c r="C860" s="72"/>
      <c r="D860" s="2017" t="s">
        <v>815</v>
      </c>
      <c r="E860" s="2017"/>
      <c r="F860" s="2017"/>
      <c r="G860" s="114"/>
    </row>
    <row r="861" ht="11.25" hidden="1" customHeight="1" outlineLevel="7">
      <c r="A861" s="107"/>
      <c r="B861" s="108"/>
      <c r="C861" s="109"/>
      <c r="D861" s="2013" t="s">
        <v>820</v>
      </c>
      <c r="E861" s="2013"/>
      <c r="F861" s="2013"/>
      <c r="G861" s="93"/>
    </row>
    <row r="862" ht="11.25" hidden="1" customHeight="1" outlineLevel="7">
      <c r="A862" s="107"/>
      <c r="B862" s="108"/>
      <c r="C862" s="109"/>
      <c r="D862" s="2013" t="s">
        <v>821</v>
      </c>
      <c r="E862" s="2013"/>
      <c r="F862" s="2013"/>
      <c r="G862" s="93"/>
    </row>
    <row r="863" ht="11.25" hidden="1" customHeight="1" outlineLevel="7">
      <c r="A863" s="95"/>
      <c r="B863" s="96"/>
      <c r="C863" s="97"/>
      <c r="D863" s="2013" t="s">
        <v>822</v>
      </c>
      <c r="E863" s="2013"/>
      <c r="F863" s="2013"/>
      <c r="G863" s="110">
        <v>42.301670000000001</v>
      </c>
    </row>
    <row r="864" ht="11.25" hidden="1" customHeight="1" outlineLevel="7">
      <c r="A864" s="95"/>
      <c r="B864" s="96"/>
      <c r="C864" s="97"/>
      <c r="D864" s="2013" t="s">
        <v>823</v>
      </c>
      <c r="E864" s="2013"/>
      <c r="F864" s="2013"/>
      <c r="G864" s="110">
        <v>4.37216</v>
      </c>
    </row>
    <row r="865" ht="11.25" hidden="1" customHeight="1" outlineLevel="7">
      <c r="A865" s="95"/>
      <c r="B865" s="96"/>
      <c r="C865" s="97"/>
      <c r="D865" s="2013" t="s">
        <v>824</v>
      </c>
      <c r="E865" s="2013"/>
      <c r="F865" s="2013"/>
      <c r="G865" s="110">
        <v>0.11681999999999999</v>
      </c>
    </row>
    <row r="866" ht="11.25" hidden="1" customHeight="1" outlineLevel="7">
      <c r="A866" s="95"/>
      <c r="B866" s="96"/>
      <c r="C866" s="97"/>
      <c r="D866" s="2013" t="s">
        <v>825</v>
      </c>
      <c r="E866" s="2013"/>
      <c r="F866" s="2013"/>
      <c r="G866" s="110">
        <v>106.21031000000001</v>
      </c>
    </row>
    <row r="867" ht="11.25" hidden="1" customHeight="1" outlineLevel="7">
      <c r="A867" s="70"/>
      <c r="B867" s="71"/>
      <c r="C867" s="72"/>
      <c r="D867" s="2017" t="s">
        <v>826</v>
      </c>
      <c r="E867" s="2017"/>
      <c r="F867" s="2017"/>
      <c r="G867" s="111">
        <v>64.292389999999997</v>
      </c>
    </row>
    <row r="868" ht="11.25" hidden="1" customHeight="1" outlineLevel="7">
      <c r="A868" s="107"/>
      <c r="B868" s="108"/>
      <c r="C868" s="109"/>
      <c r="D868" s="2013" t="s">
        <v>828</v>
      </c>
      <c r="E868" s="2013"/>
      <c r="F868" s="2013"/>
      <c r="G868" s="110">
        <v>10.77938</v>
      </c>
    </row>
    <row r="869" ht="21.75" hidden="1" customHeight="1" outlineLevel="7">
      <c r="A869" s="107"/>
      <c r="B869" s="108"/>
      <c r="C869" s="109"/>
      <c r="D869" s="2013" t="s">
        <v>829</v>
      </c>
      <c r="E869" s="2013"/>
      <c r="F869" s="2013"/>
      <c r="G869" s="110">
        <v>53.513010000000001</v>
      </c>
    </row>
    <row r="870" ht="11.25" hidden="1" customHeight="1" outlineLevel="7">
      <c r="A870" s="70"/>
      <c r="B870" s="71"/>
      <c r="C870" s="72"/>
      <c r="D870" s="2017" t="s">
        <v>831</v>
      </c>
      <c r="E870" s="2017"/>
      <c r="F870" s="2017"/>
      <c r="G870" s="114"/>
    </row>
    <row r="871" ht="11.25" hidden="1" customHeight="1" outlineLevel="7">
      <c r="A871" s="107"/>
      <c r="B871" s="108"/>
      <c r="C871" s="109"/>
      <c r="D871" s="2013" t="s">
        <v>832</v>
      </c>
      <c r="E871" s="2013"/>
      <c r="F871" s="2013"/>
      <c r="G871" s="93"/>
    </row>
    <row r="872" ht="11.25" hidden="1" customHeight="1" outlineLevel="7">
      <c r="A872" s="107"/>
      <c r="B872" s="108"/>
      <c r="C872" s="109"/>
      <c r="D872" s="2013" t="s">
        <v>833</v>
      </c>
      <c r="E872" s="2013"/>
      <c r="F872" s="2013"/>
      <c r="G872" s="93"/>
    </row>
    <row r="873" ht="21.75" hidden="1" customHeight="1" outlineLevel="7">
      <c r="A873" s="95"/>
      <c r="B873" s="96"/>
      <c r="C873" s="97"/>
      <c r="D873" s="2013" t="s">
        <v>834</v>
      </c>
      <c r="E873" s="2013"/>
      <c r="F873" s="2013"/>
      <c r="G873" s="110">
        <v>0.65981000000000001</v>
      </c>
    </row>
    <row r="874" ht="11.25" hidden="1" customHeight="1" outlineLevel="7">
      <c r="A874" s="95"/>
      <c r="B874" s="96"/>
      <c r="C874" s="97"/>
      <c r="D874" s="2013" t="s">
        <v>835</v>
      </c>
      <c r="E874" s="2013"/>
      <c r="F874" s="2013"/>
      <c r="G874" s="110">
        <v>149.74799999999999</v>
      </c>
    </row>
    <row r="875" ht="11.25" hidden="1" customHeight="1" outlineLevel="7">
      <c r="A875" s="95"/>
      <c r="B875" s="96"/>
      <c r="C875" s="97"/>
      <c r="D875" s="2013" t="s">
        <v>836</v>
      </c>
      <c r="E875" s="2013"/>
      <c r="F875" s="2013"/>
      <c r="G875" s="93"/>
    </row>
    <row r="876" ht="11.25" hidden="1" customHeight="1" outlineLevel="7">
      <c r="A876" s="95"/>
      <c r="B876" s="96"/>
      <c r="C876" s="97"/>
      <c r="D876" s="2013" t="s">
        <v>837</v>
      </c>
      <c r="E876" s="2013"/>
      <c r="F876" s="2013"/>
      <c r="G876" s="110">
        <v>0.54881999999999997</v>
      </c>
    </row>
    <row r="877" ht="11.25" hidden="1" customHeight="1" outlineLevel="4">
      <c r="A877" s="66"/>
      <c r="B877" s="67"/>
      <c r="C877" s="68"/>
      <c r="D877" s="2019" t="s">
        <v>451</v>
      </c>
      <c r="E877" s="2019"/>
      <c r="F877" s="2019"/>
      <c r="G877" s="94"/>
    </row>
    <row r="878" ht="11.25" hidden="1" customHeight="1" outlineLevel="5">
      <c r="A878" s="107"/>
      <c r="B878" s="108"/>
      <c r="C878" s="109"/>
      <c r="D878" s="98"/>
      <c r="E878" s="99"/>
      <c r="F878" s="100"/>
      <c r="G878" s="93"/>
    </row>
    <row r="879" ht="11.25" hidden="1" customHeight="1" outlineLevel="4">
      <c r="A879" s="66"/>
      <c r="B879" s="67"/>
      <c r="C879" s="68"/>
      <c r="D879" s="2019" t="s">
        <v>452</v>
      </c>
      <c r="E879" s="2019"/>
      <c r="F879" s="2019"/>
      <c r="G879" s="94"/>
    </row>
    <row r="880" ht="11.25" hidden="1" customHeight="1" outlineLevel="5">
      <c r="A880" s="107"/>
      <c r="B880" s="108"/>
      <c r="C880" s="109"/>
      <c r="D880" s="98"/>
      <c r="E880" s="99"/>
      <c r="F880" s="100"/>
      <c r="G880" s="93"/>
    </row>
    <row r="881" ht="11.25" customHeight="1" outlineLevel="3" collapsed="1">
      <c r="A881" s="2012" t="s">
        <v>842</v>
      </c>
      <c r="B881" s="2012"/>
      <c r="C881" s="2012"/>
      <c r="D881" s="2016" t="s">
        <v>508</v>
      </c>
      <c r="E881" s="2016"/>
      <c r="F881" s="2016"/>
      <c r="G881" s="113"/>
    </row>
    <row r="882" ht="11.25" customHeight="1" outlineLevel="4">
      <c r="A882" s="66"/>
      <c r="B882" s="67"/>
      <c r="C882" s="68"/>
      <c r="D882" s="2019" t="s">
        <v>441</v>
      </c>
      <c r="E882" s="2019"/>
      <c r="F882" s="2019"/>
      <c r="G882" s="94"/>
    </row>
    <row r="883" ht="11.25" hidden="1" customHeight="1" outlineLevel="5">
      <c r="A883" s="74"/>
      <c r="B883" s="75"/>
      <c r="C883" s="76"/>
      <c r="D883" s="2017" t="s">
        <v>257</v>
      </c>
      <c r="E883" s="2017"/>
      <c r="F883" s="2017"/>
      <c r="G883" s="114"/>
    </row>
    <row r="884" ht="11.25" hidden="1" customHeight="1" outlineLevel="6">
      <c r="A884" s="77"/>
      <c r="B884" s="78"/>
      <c r="C884" s="79"/>
      <c r="D884" s="2017" t="s">
        <v>442</v>
      </c>
      <c r="E884" s="2017"/>
      <c r="F884" s="2017"/>
      <c r="G884" s="114"/>
    </row>
    <row r="885" ht="11.25" hidden="1" customHeight="1" outlineLevel="7">
      <c r="A885" s="80"/>
      <c r="B885" s="81"/>
      <c r="C885" s="82"/>
      <c r="D885" s="2017" t="s">
        <v>443</v>
      </c>
      <c r="E885" s="2017"/>
      <c r="F885" s="2017"/>
      <c r="G885" s="114"/>
    </row>
    <row r="886" ht="11.25" hidden="1" customHeight="1" outlineLevel="7">
      <c r="A886" s="83"/>
      <c r="B886" s="84"/>
      <c r="C886" s="85"/>
      <c r="D886" s="2017" t="s">
        <v>444</v>
      </c>
      <c r="E886" s="2017"/>
      <c r="F886" s="2017"/>
      <c r="G886" s="114"/>
    </row>
    <row r="887" ht="11.25" hidden="1" customHeight="1" outlineLevel="7">
      <c r="A887" s="86"/>
      <c r="B887" s="87"/>
      <c r="C887" s="88"/>
      <c r="D887" s="2017" t="s">
        <v>524</v>
      </c>
      <c r="E887" s="2017"/>
      <c r="F887" s="2017"/>
      <c r="G887" s="114"/>
    </row>
    <row r="888" ht="11.25" hidden="1" customHeight="1" outlineLevel="7">
      <c r="A888" s="101"/>
      <c r="B888" s="102"/>
      <c r="C888" s="103"/>
      <c r="D888" s="2017" t="s">
        <v>14</v>
      </c>
      <c r="E888" s="2017"/>
      <c r="F888" s="2017"/>
      <c r="G888" s="114"/>
    </row>
    <row r="889" ht="11.25" hidden="1" customHeight="1" outlineLevel="7">
      <c r="A889" s="104"/>
      <c r="B889" s="105"/>
      <c r="C889" s="106"/>
      <c r="D889" s="2017" t="s">
        <v>220</v>
      </c>
      <c r="E889" s="2017"/>
      <c r="F889" s="2017"/>
      <c r="G889" s="114"/>
    </row>
    <row r="890" ht="11.25" hidden="1" customHeight="1" outlineLevel="7">
      <c r="A890" s="95"/>
      <c r="B890" s="96"/>
      <c r="C890" s="97"/>
      <c r="D890" s="2013" t="s">
        <v>527</v>
      </c>
      <c r="E890" s="2013"/>
      <c r="F890" s="2013"/>
      <c r="G890" s="93"/>
    </row>
    <row r="891" ht="11.25" hidden="1" customHeight="1" outlineLevel="7">
      <c r="A891" s="95"/>
      <c r="B891" s="96"/>
      <c r="C891" s="97"/>
      <c r="D891" s="2013" t="s">
        <v>528</v>
      </c>
      <c r="E891" s="2013"/>
      <c r="F891" s="2013"/>
      <c r="G891" s="93"/>
    </row>
    <row r="892" ht="11.25" hidden="1" customHeight="1" outlineLevel="7">
      <c r="A892" s="104"/>
      <c r="B892" s="105"/>
      <c r="C892" s="106"/>
      <c r="D892" s="2017" t="s">
        <v>529</v>
      </c>
      <c r="E892" s="2017"/>
      <c r="F892" s="2017"/>
      <c r="G892" s="114"/>
    </row>
    <row r="893" ht="11.25" hidden="1" customHeight="1" outlineLevel="7">
      <c r="A893" s="70"/>
      <c r="B893" s="71"/>
      <c r="C893" s="72"/>
      <c r="D893" s="2017" t="s">
        <v>530</v>
      </c>
      <c r="E893" s="2017"/>
      <c r="F893" s="2017"/>
      <c r="G893" s="114"/>
    </row>
    <row r="894" ht="11.25" hidden="1" customHeight="1" outlineLevel="7">
      <c r="A894" s="107"/>
      <c r="B894" s="108"/>
      <c r="C894" s="109"/>
      <c r="D894" s="2013" t="s">
        <v>532</v>
      </c>
      <c r="E894" s="2013"/>
      <c r="F894" s="2013"/>
      <c r="G894" s="93"/>
    </row>
    <row r="895" ht="11.25" hidden="1" customHeight="1" outlineLevel="7">
      <c r="A895" s="107"/>
      <c r="B895" s="108"/>
      <c r="C895" s="109"/>
      <c r="D895" s="2013" t="s">
        <v>533</v>
      </c>
      <c r="E895" s="2013"/>
      <c r="F895" s="2013"/>
      <c r="G895" s="93"/>
    </row>
    <row r="896" ht="11.25" hidden="1" customHeight="1" outlineLevel="7">
      <c r="A896" s="70"/>
      <c r="B896" s="71"/>
      <c r="C896" s="72"/>
      <c r="D896" s="2017" t="s">
        <v>535</v>
      </c>
      <c r="E896" s="2017"/>
      <c r="F896" s="2017"/>
      <c r="G896" s="114"/>
    </row>
    <row r="897" ht="11.25" hidden="1" customHeight="1" outlineLevel="7">
      <c r="A897" s="107"/>
      <c r="B897" s="108"/>
      <c r="C897" s="109"/>
      <c r="D897" s="2013" t="s">
        <v>539</v>
      </c>
      <c r="E897" s="2013"/>
      <c r="F897" s="2013"/>
      <c r="G897" s="93"/>
    </row>
    <row r="898" ht="21.75" hidden="1" customHeight="1" outlineLevel="7">
      <c r="A898" s="107"/>
      <c r="B898" s="108"/>
      <c r="C898" s="109"/>
      <c r="D898" s="2013" t="s">
        <v>540</v>
      </c>
      <c r="E898" s="2013"/>
      <c r="F898" s="2013"/>
      <c r="G898" s="93"/>
    </row>
    <row r="899" ht="21.75" hidden="1" customHeight="1" outlineLevel="7">
      <c r="A899" s="107"/>
      <c r="B899" s="108"/>
      <c r="C899" s="109"/>
      <c r="D899" s="2013" t="s">
        <v>541</v>
      </c>
      <c r="E899" s="2013"/>
      <c r="F899" s="2013"/>
      <c r="G899" s="93"/>
    </row>
    <row r="900" ht="11.25" hidden="1" customHeight="1" outlineLevel="7">
      <c r="A900" s="107"/>
      <c r="B900" s="108"/>
      <c r="C900" s="109"/>
      <c r="D900" s="2013" t="s">
        <v>542</v>
      </c>
      <c r="E900" s="2013"/>
      <c r="F900" s="2013"/>
      <c r="G900" s="93"/>
    </row>
    <row r="901" ht="11.25" hidden="1" customHeight="1" outlineLevel="7">
      <c r="A901" s="107"/>
      <c r="B901" s="108"/>
      <c r="C901" s="109"/>
      <c r="D901" s="2013" t="s">
        <v>546</v>
      </c>
      <c r="E901" s="2013"/>
      <c r="F901" s="2013"/>
      <c r="G901" s="93"/>
    </row>
    <row r="902" ht="11.25" hidden="1" customHeight="1" outlineLevel="7">
      <c r="A902" s="70"/>
      <c r="B902" s="71"/>
      <c r="C902" s="72"/>
      <c r="D902" s="2017" t="s">
        <v>548</v>
      </c>
      <c r="E902" s="2017"/>
      <c r="F902" s="2017"/>
      <c r="G902" s="114"/>
    </row>
    <row r="903" ht="11.25" hidden="1" customHeight="1" outlineLevel="7">
      <c r="A903" s="107"/>
      <c r="B903" s="108"/>
      <c r="C903" s="109"/>
      <c r="D903" s="2013" t="s">
        <v>551</v>
      </c>
      <c r="E903" s="2013"/>
      <c r="F903" s="2013"/>
      <c r="G903" s="93"/>
    </row>
    <row r="904" ht="11.25" hidden="1" customHeight="1" outlineLevel="7">
      <c r="A904" s="107"/>
      <c r="B904" s="108"/>
      <c r="C904" s="109"/>
      <c r="D904" s="2013" t="s">
        <v>552</v>
      </c>
      <c r="E904" s="2013"/>
      <c r="F904" s="2013"/>
      <c r="G904" s="93"/>
    </row>
    <row r="905" ht="11.25" hidden="1" customHeight="1" outlineLevel="7">
      <c r="A905" s="70"/>
      <c r="B905" s="71"/>
      <c r="C905" s="72"/>
      <c r="D905" s="2017" t="s">
        <v>554</v>
      </c>
      <c r="E905" s="2017"/>
      <c r="F905" s="2017"/>
      <c r="G905" s="114"/>
    </row>
    <row r="906" ht="11.25" hidden="1" customHeight="1" outlineLevel="7">
      <c r="A906" s="107"/>
      <c r="B906" s="108"/>
      <c r="C906" s="109"/>
      <c r="D906" s="2013" t="s">
        <v>556</v>
      </c>
      <c r="E906" s="2013"/>
      <c r="F906" s="2013"/>
      <c r="G906" s="93"/>
    </row>
    <row r="907" ht="11.25" hidden="1" customHeight="1" outlineLevel="7">
      <c r="A907" s="107"/>
      <c r="B907" s="108"/>
      <c r="C907" s="109"/>
      <c r="D907" s="2013" t="s">
        <v>557</v>
      </c>
      <c r="E907" s="2013"/>
      <c r="F907" s="2013"/>
      <c r="G907" s="93"/>
    </row>
    <row r="908" ht="11.25" hidden="1" customHeight="1" outlineLevel="7">
      <c r="A908" s="107"/>
      <c r="B908" s="108"/>
      <c r="C908" s="109"/>
      <c r="D908" s="2013" t="s">
        <v>559</v>
      </c>
      <c r="E908" s="2013"/>
      <c r="F908" s="2013"/>
      <c r="G908" s="93"/>
    </row>
    <row r="909" ht="11.25" hidden="1" customHeight="1" outlineLevel="7">
      <c r="A909" s="107"/>
      <c r="B909" s="108"/>
      <c r="C909" s="109"/>
      <c r="D909" s="2013" t="s">
        <v>560</v>
      </c>
      <c r="E909" s="2013"/>
      <c r="F909" s="2013"/>
      <c r="G909" s="93"/>
    </row>
    <row r="910" ht="11.25" hidden="1" customHeight="1" outlineLevel="7">
      <c r="A910" s="107"/>
      <c r="B910" s="108"/>
      <c r="C910" s="109"/>
      <c r="D910" s="2013" t="s">
        <v>562</v>
      </c>
      <c r="E910" s="2013"/>
      <c r="F910" s="2013"/>
      <c r="G910" s="93"/>
    </row>
    <row r="911" ht="11.25" hidden="1" customHeight="1" outlineLevel="7">
      <c r="A911" s="107"/>
      <c r="B911" s="108"/>
      <c r="C911" s="109"/>
      <c r="D911" s="2013" t="s">
        <v>563</v>
      </c>
      <c r="E911" s="2013"/>
      <c r="F911" s="2013"/>
      <c r="G911" s="93"/>
    </row>
    <row r="912" ht="11.25" hidden="1" customHeight="1" outlineLevel="7">
      <c r="A912" s="107"/>
      <c r="B912" s="108"/>
      <c r="C912" s="109"/>
      <c r="D912" s="2013" t="s">
        <v>564</v>
      </c>
      <c r="E912" s="2013"/>
      <c r="F912" s="2013"/>
      <c r="G912" s="93"/>
    </row>
    <row r="913" ht="11.25" hidden="1" customHeight="1" outlineLevel="7">
      <c r="A913" s="107"/>
      <c r="B913" s="108"/>
      <c r="C913" s="109"/>
      <c r="D913" s="2013" t="s">
        <v>565</v>
      </c>
      <c r="E913" s="2013"/>
      <c r="F913" s="2013"/>
      <c r="G913" s="93"/>
    </row>
    <row r="914" ht="11.25" hidden="1" customHeight="1" outlineLevel="7">
      <c r="A914" s="107"/>
      <c r="B914" s="108"/>
      <c r="C914" s="109"/>
      <c r="D914" s="2013" t="s">
        <v>566</v>
      </c>
      <c r="E914" s="2013"/>
      <c r="F914" s="2013"/>
      <c r="G914" s="93"/>
    </row>
    <row r="915" ht="11.25" hidden="1" customHeight="1" outlineLevel="7">
      <c r="A915" s="107"/>
      <c r="B915" s="108"/>
      <c r="C915" s="109"/>
      <c r="D915" s="2013" t="s">
        <v>567</v>
      </c>
      <c r="E915" s="2013"/>
      <c r="F915" s="2013"/>
      <c r="G915" s="93"/>
    </row>
    <row r="916" ht="11.25" hidden="1" customHeight="1" outlineLevel="7">
      <c r="A916" s="107"/>
      <c r="B916" s="108"/>
      <c r="C916" s="109"/>
      <c r="D916" s="2013" t="s">
        <v>568</v>
      </c>
      <c r="E916" s="2013"/>
      <c r="F916" s="2013"/>
      <c r="G916" s="93"/>
    </row>
    <row r="917" ht="11.25" hidden="1" customHeight="1" outlineLevel="7">
      <c r="A917" s="107"/>
      <c r="B917" s="108"/>
      <c r="C917" s="109"/>
      <c r="D917" s="2013" t="s">
        <v>569</v>
      </c>
      <c r="E917" s="2013"/>
      <c r="F917" s="2013"/>
      <c r="G917" s="93"/>
    </row>
    <row r="918" ht="11.25" hidden="1" customHeight="1" outlineLevel="7">
      <c r="A918" s="107"/>
      <c r="B918" s="108"/>
      <c r="C918" s="109"/>
      <c r="D918" s="2013" t="s">
        <v>570</v>
      </c>
      <c r="E918" s="2013"/>
      <c r="F918" s="2013"/>
      <c r="G918" s="93"/>
    </row>
    <row r="919" ht="11.25" hidden="1" customHeight="1" outlineLevel="7">
      <c r="A919" s="101"/>
      <c r="B919" s="102"/>
      <c r="C919" s="103"/>
      <c r="D919" s="2017" t="s">
        <v>571</v>
      </c>
      <c r="E919" s="2017"/>
      <c r="F919" s="2017"/>
      <c r="G919" s="114"/>
    </row>
    <row r="920" ht="11.25" hidden="1" customHeight="1" outlineLevel="7">
      <c r="A920" s="104"/>
      <c r="B920" s="105"/>
      <c r="C920" s="106"/>
      <c r="D920" s="2017" t="s">
        <v>572</v>
      </c>
      <c r="E920" s="2017"/>
      <c r="F920" s="2017"/>
      <c r="G920" s="114"/>
    </row>
    <row r="921" ht="11.25" hidden="1" customHeight="1" outlineLevel="7">
      <c r="A921" s="70"/>
      <c r="B921" s="71"/>
      <c r="C921" s="72"/>
      <c r="D921" s="2017" t="s">
        <v>573</v>
      </c>
      <c r="E921" s="2017"/>
      <c r="F921" s="2017"/>
      <c r="G921" s="114"/>
    </row>
    <row r="922" ht="11.25" hidden="1" customHeight="1" outlineLevel="7">
      <c r="A922" s="107"/>
      <c r="B922" s="108"/>
      <c r="C922" s="109"/>
      <c r="D922" s="2013" t="s">
        <v>576</v>
      </c>
      <c r="E922" s="2013"/>
      <c r="F922" s="2013"/>
      <c r="G922" s="93"/>
    </row>
    <row r="923" ht="21.75" hidden="1" customHeight="1" outlineLevel="7">
      <c r="A923" s="107"/>
      <c r="B923" s="108"/>
      <c r="C923" s="109"/>
      <c r="D923" s="2013" t="s">
        <v>577</v>
      </c>
      <c r="E923" s="2013"/>
      <c r="F923" s="2013"/>
      <c r="G923" s="93"/>
    </row>
    <row r="924" ht="21.75" hidden="1" customHeight="1" outlineLevel="7">
      <c r="A924" s="107"/>
      <c r="B924" s="108"/>
      <c r="C924" s="109"/>
      <c r="D924" s="2013" t="s">
        <v>578</v>
      </c>
      <c r="E924" s="2013"/>
      <c r="F924" s="2013"/>
      <c r="G924" s="93"/>
    </row>
    <row r="925" ht="11.25" hidden="1" customHeight="1" outlineLevel="7">
      <c r="A925" s="107"/>
      <c r="B925" s="108"/>
      <c r="C925" s="109"/>
      <c r="D925" s="2013" t="s">
        <v>579</v>
      </c>
      <c r="E925" s="2013"/>
      <c r="F925" s="2013"/>
      <c r="G925" s="93"/>
    </row>
    <row r="926" ht="11.25" hidden="1" customHeight="1" outlineLevel="7">
      <c r="A926" s="107"/>
      <c r="B926" s="108"/>
      <c r="C926" s="109"/>
      <c r="D926" s="2013" t="s">
        <v>582</v>
      </c>
      <c r="E926" s="2013"/>
      <c r="F926" s="2013"/>
      <c r="G926" s="93"/>
    </row>
    <row r="927" ht="11.25" hidden="1" customHeight="1" outlineLevel="7">
      <c r="A927" s="107"/>
      <c r="B927" s="108"/>
      <c r="C927" s="109"/>
      <c r="D927" s="2013" t="s">
        <v>583</v>
      </c>
      <c r="E927" s="2013"/>
      <c r="F927" s="2013"/>
      <c r="G927" s="93"/>
    </row>
    <row r="928" ht="11.25" hidden="1" customHeight="1" outlineLevel="7">
      <c r="A928" s="107"/>
      <c r="B928" s="108"/>
      <c r="C928" s="109"/>
      <c r="D928" s="2013" t="s">
        <v>585</v>
      </c>
      <c r="E928" s="2013"/>
      <c r="F928" s="2013"/>
      <c r="G928" s="93"/>
    </row>
    <row r="929" ht="11.25" hidden="1" customHeight="1" outlineLevel="7">
      <c r="A929" s="70"/>
      <c r="B929" s="71"/>
      <c r="C929" s="72"/>
      <c r="D929" s="2017" t="s">
        <v>586</v>
      </c>
      <c r="E929" s="2017"/>
      <c r="F929" s="2017"/>
      <c r="G929" s="114"/>
    </row>
    <row r="930" ht="11.25" hidden="1" customHeight="1" outlineLevel="7">
      <c r="A930" s="107"/>
      <c r="B930" s="108"/>
      <c r="C930" s="109"/>
      <c r="D930" s="2013" t="s">
        <v>589</v>
      </c>
      <c r="E930" s="2013"/>
      <c r="F930" s="2013"/>
      <c r="G930" s="93"/>
    </row>
    <row r="931" ht="21.75" hidden="1" customHeight="1" outlineLevel="7">
      <c r="A931" s="107"/>
      <c r="B931" s="108"/>
      <c r="C931" s="109"/>
      <c r="D931" s="2013" t="s">
        <v>590</v>
      </c>
      <c r="E931" s="2013"/>
      <c r="F931" s="2013"/>
      <c r="G931" s="93"/>
    </row>
    <row r="932" ht="11.25" hidden="1" customHeight="1" outlineLevel="7">
      <c r="A932" s="107"/>
      <c r="B932" s="108"/>
      <c r="C932" s="109"/>
      <c r="D932" s="2013" t="s">
        <v>591</v>
      </c>
      <c r="E932" s="2013"/>
      <c r="F932" s="2013"/>
      <c r="G932" s="93"/>
    </row>
    <row r="933" ht="11.25" hidden="1" customHeight="1" outlineLevel="7">
      <c r="A933" s="107"/>
      <c r="B933" s="108"/>
      <c r="C933" s="109"/>
      <c r="D933" s="2013" t="s">
        <v>592</v>
      </c>
      <c r="E933" s="2013"/>
      <c r="F933" s="2013"/>
      <c r="G933" s="93"/>
    </row>
    <row r="934" ht="11.25" hidden="1" customHeight="1" outlineLevel="7">
      <c r="A934" s="107"/>
      <c r="B934" s="108"/>
      <c r="C934" s="109"/>
      <c r="D934" s="2013" t="s">
        <v>965</v>
      </c>
      <c r="E934" s="2013"/>
      <c r="F934" s="2013"/>
      <c r="G934" s="93"/>
    </row>
    <row r="935" ht="11.25" hidden="1" customHeight="1" outlineLevel="7">
      <c r="A935" s="104"/>
      <c r="B935" s="105"/>
      <c r="C935" s="106"/>
      <c r="D935" s="2017" t="s">
        <v>35</v>
      </c>
      <c r="E935" s="2017"/>
      <c r="F935" s="2017"/>
      <c r="G935" s="114"/>
    </row>
    <row r="936" ht="11.25" hidden="1" customHeight="1" outlineLevel="7">
      <c r="A936" s="95"/>
      <c r="B936" s="96"/>
      <c r="C936" s="97"/>
      <c r="D936" s="2013" t="s">
        <v>595</v>
      </c>
      <c r="E936" s="2013"/>
      <c r="F936" s="2013"/>
      <c r="G936" s="93"/>
    </row>
    <row r="937" ht="11.25" hidden="1" customHeight="1" outlineLevel="7">
      <c r="A937" s="95"/>
      <c r="B937" s="96"/>
      <c r="C937" s="97"/>
      <c r="D937" s="2013" t="s">
        <v>599</v>
      </c>
      <c r="E937" s="2013"/>
      <c r="F937" s="2013"/>
      <c r="G937" s="93"/>
    </row>
    <row r="938" ht="11.25" hidden="1" customHeight="1" outlineLevel="7">
      <c r="A938" s="104"/>
      <c r="B938" s="105"/>
      <c r="C938" s="106"/>
      <c r="D938" s="2017" t="s">
        <v>608</v>
      </c>
      <c r="E938" s="2017"/>
      <c r="F938" s="2017"/>
      <c r="G938" s="114"/>
    </row>
    <row r="939" ht="11.25" hidden="1" customHeight="1" outlineLevel="7">
      <c r="A939" s="95"/>
      <c r="B939" s="96"/>
      <c r="C939" s="97"/>
      <c r="D939" s="2013" t="s">
        <v>611</v>
      </c>
      <c r="E939" s="2013"/>
      <c r="F939" s="2013"/>
      <c r="G939" s="93"/>
    </row>
    <row r="940" ht="11.25" hidden="1" customHeight="1" outlineLevel="7">
      <c r="A940" s="95"/>
      <c r="B940" s="96"/>
      <c r="C940" s="97"/>
      <c r="D940" s="2013" t="s">
        <v>614</v>
      </c>
      <c r="E940" s="2013"/>
      <c r="F940" s="2013"/>
      <c r="G940" s="93"/>
    </row>
    <row r="941" ht="11.25" hidden="1" customHeight="1" outlineLevel="7">
      <c r="A941" s="95"/>
      <c r="B941" s="96"/>
      <c r="C941" s="97"/>
      <c r="D941" s="2013" t="s">
        <v>615</v>
      </c>
      <c r="E941" s="2013"/>
      <c r="F941" s="2013"/>
      <c r="G941" s="93"/>
    </row>
    <row r="942" ht="11.25" hidden="1" customHeight="1" outlineLevel="7">
      <c r="A942" s="95"/>
      <c r="B942" s="96"/>
      <c r="C942" s="97"/>
      <c r="D942" s="2013" t="s">
        <v>616</v>
      </c>
      <c r="E942" s="2013"/>
      <c r="F942" s="2013"/>
      <c r="G942" s="93"/>
    </row>
    <row r="943" ht="11.25" hidden="1" customHeight="1" outlineLevel="7">
      <c r="A943" s="101"/>
      <c r="B943" s="102"/>
      <c r="C943" s="103"/>
      <c r="D943" s="2017" t="s">
        <v>617</v>
      </c>
      <c r="E943" s="2017"/>
      <c r="F943" s="2017"/>
      <c r="G943" s="114"/>
    </row>
    <row r="944" ht="11.25" hidden="1" customHeight="1" outlineLevel="7">
      <c r="A944" s="115"/>
      <c r="B944" s="116"/>
      <c r="C944" s="117"/>
      <c r="D944" s="2013" t="s">
        <v>619</v>
      </c>
      <c r="E944" s="2013"/>
      <c r="F944" s="2013"/>
      <c r="G944" s="93"/>
    </row>
    <row r="945" ht="11.25" hidden="1" customHeight="1" outlineLevel="7">
      <c r="A945" s="115"/>
      <c r="B945" s="116"/>
      <c r="C945" s="117"/>
      <c r="D945" s="2013" t="s">
        <v>620</v>
      </c>
      <c r="E945" s="2013"/>
      <c r="F945" s="2013"/>
      <c r="G945" s="93"/>
    </row>
    <row r="946" ht="11.25" hidden="1" customHeight="1" outlineLevel="7">
      <c r="A946" s="115"/>
      <c r="B946" s="116"/>
      <c r="C946" s="117"/>
      <c r="D946" s="2013" t="s">
        <v>622</v>
      </c>
      <c r="E946" s="2013"/>
      <c r="F946" s="2013"/>
      <c r="G946" s="93"/>
    </row>
    <row r="947" ht="11.25" hidden="1" customHeight="1" outlineLevel="7">
      <c r="A947" s="115"/>
      <c r="B947" s="116"/>
      <c r="C947" s="117"/>
      <c r="D947" s="2013" t="s">
        <v>624</v>
      </c>
      <c r="E947" s="2013"/>
      <c r="F947" s="2013"/>
      <c r="G947" s="93"/>
    </row>
    <row r="948" ht="11.25" hidden="1" customHeight="1" outlineLevel="7">
      <c r="A948" s="115"/>
      <c r="B948" s="116"/>
      <c r="C948" s="117"/>
      <c r="D948" s="2013" t="s">
        <v>626</v>
      </c>
      <c r="E948" s="2013"/>
      <c r="F948" s="2013"/>
      <c r="G948" s="93"/>
    </row>
    <row r="949" ht="11.25" hidden="1" customHeight="1" outlineLevel="7">
      <c r="A949" s="115"/>
      <c r="B949" s="116"/>
      <c r="C949" s="117"/>
      <c r="D949" s="2013" t="s">
        <v>628</v>
      </c>
      <c r="E949" s="2013"/>
      <c r="F949" s="2013"/>
      <c r="G949" s="93"/>
    </row>
    <row r="950" ht="11.25" hidden="1" customHeight="1" outlineLevel="7">
      <c r="A950" s="104"/>
      <c r="B950" s="105"/>
      <c r="C950" s="106"/>
      <c r="D950" s="2017" t="s">
        <v>630</v>
      </c>
      <c r="E950" s="2017"/>
      <c r="F950" s="2017"/>
      <c r="G950" s="114"/>
    </row>
    <row r="951" ht="11.25" hidden="1" customHeight="1" outlineLevel="7">
      <c r="A951" s="95"/>
      <c r="B951" s="96"/>
      <c r="C951" s="97"/>
      <c r="D951" s="2013" t="s">
        <v>632</v>
      </c>
      <c r="E951" s="2013"/>
      <c r="F951" s="2013"/>
      <c r="G951" s="93"/>
    </row>
    <row r="952" ht="21.75" hidden="1" customHeight="1" outlineLevel="7">
      <c r="A952" s="95"/>
      <c r="B952" s="96"/>
      <c r="C952" s="97"/>
      <c r="D952" s="2013" t="s">
        <v>634</v>
      </c>
      <c r="E952" s="2013"/>
      <c r="F952" s="2013"/>
      <c r="G952" s="93"/>
    </row>
    <row r="953" ht="21.75" hidden="1" customHeight="1" outlineLevel="7">
      <c r="A953" s="95"/>
      <c r="B953" s="96"/>
      <c r="C953" s="97"/>
      <c r="D953" s="2013" t="s">
        <v>636</v>
      </c>
      <c r="E953" s="2013"/>
      <c r="F953" s="2013"/>
      <c r="G953" s="93"/>
    </row>
    <row r="954" ht="21.75" hidden="1" customHeight="1" outlineLevel="7">
      <c r="A954" s="95"/>
      <c r="B954" s="96"/>
      <c r="C954" s="97"/>
      <c r="D954" s="2013" t="s">
        <v>638</v>
      </c>
      <c r="E954" s="2013"/>
      <c r="F954" s="2013"/>
      <c r="G954" s="93"/>
    </row>
    <row r="955" ht="11.25" hidden="1" customHeight="1" outlineLevel="7">
      <c r="A955" s="101"/>
      <c r="B955" s="102"/>
      <c r="C955" s="103"/>
      <c r="D955" s="2017" t="s">
        <v>641</v>
      </c>
      <c r="E955" s="2017"/>
      <c r="F955" s="2017"/>
      <c r="G955" s="114"/>
    </row>
    <row r="956" ht="21.75" hidden="1" customHeight="1" outlineLevel="7">
      <c r="A956" s="104"/>
      <c r="B956" s="105"/>
      <c r="C956" s="106"/>
      <c r="D956" s="2017" t="s">
        <v>642</v>
      </c>
      <c r="E956" s="2017"/>
      <c r="F956" s="2017"/>
      <c r="G956" s="114"/>
    </row>
    <row r="957" ht="21.75" hidden="1" customHeight="1" outlineLevel="7">
      <c r="A957" s="95"/>
      <c r="B957" s="96"/>
      <c r="C957" s="97"/>
      <c r="D957" s="2013" t="s">
        <v>643</v>
      </c>
      <c r="E957" s="2013"/>
      <c r="F957" s="2013"/>
      <c r="G957" s="93"/>
    </row>
    <row r="958" ht="21.75" hidden="1" customHeight="1" outlineLevel="7">
      <c r="A958" s="95"/>
      <c r="B958" s="96"/>
      <c r="C958" s="97"/>
      <c r="D958" s="2013" t="s">
        <v>645</v>
      </c>
      <c r="E958" s="2013"/>
      <c r="F958" s="2013"/>
      <c r="G958" s="93"/>
    </row>
    <row r="959" ht="21.75" hidden="1" customHeight="1" outlineLevel="7">
      <c r="A959" s="95"/>
      <c r="B959" s="96"/>
      <c r="C959" s="97"/>
      <c r="D959" s="2013" t="s">
        <v>647</v>
      </c>
      <c r="E959" s="2013"/>
      <c r="F959" s="2013"/>
      <c r="G959" s="93"/>
    </row>
    <row r="960" ht="21.75" hidden="1" customHeight="1" outlineLevel="7">
      <c r="A960" s="95"/>
      <c r="B960" s="96"/>
      <c r="C960" s="97"/>
      <c r="D960" s="2013" t="s">
        <v>649</v>
      </c>
      <c r="E960" s="2013"/>
      <c r="F960" s="2013"/>
      <c r="G960" s="93"/>
    </row>
    <row r="961" ht="21.75" hidden="1" customHeight="1" outlineLevel="7">
      <c r="A961" s="95"/>
      <c r="B961" s="96"/>
      <c r="C961" s="97"/>
      <c r="D961" s="2013" t="s">
        <v>651</v>
      </c>
      <c r="E961" s="2013"/>
      <c r="F961" s="2013"/>
      <c r="G961" s="93"/>
    </row>
    <row r="962" ht="11.25" hidden="1" customHeight="1" outlineLevel="7">
      <c r="A962" s="104"/>
      <c r="B962" s="105"/>
      <c r="C962" s="106"/>
      <c r="D962" s="2017" t="s">
        <v>653</v>
      </c>
      <c r="E962" s="2017"/>
      <c r="F962" s="2017"/>
      <c r="G962" s="114"/>
    </row>
    <row r="963" ht="11.25" hidden="1" customHeight="1" outlineLevel="7">
      <c r="A963" s="95"/>
      <c r="B963" s="96"/>
      <c r="C963" s="97"/>
      <c r="D963" s="2013" t="s">
        <v>655</v>
      </c>
      <c r="E963" s="2013"/>
      <c r="F963" s="2013"/>
      <c r="G963" s="93"/>
    </row>
    <row r="964" ht="21.75" hidden="1" customHeight="1" outlineLevel="7">
      <c r="A964" s="95"/>
      <c r="B964" s="96"/>
      <c r="C964" s="97"/>
      <c r="D964" s="2013" t="s">
        <v>657</v>
      </c>
      <c r="E964" s="2013"/>
      <c r="F964" s="2013"/>
      <c r="G964" s="93"/>
    </row>
    <row r="965" ht="21.75" hidden="1" customHeight="1" outlineLevel="7">
      <c r="A965" s="95"/>
      <c r="B965" s="96"/>
      <c r="C965" s="97"/>
      <c r="D965" s="2013" t="s">
        <v>659</v>
      </c>
      <c r="E965" s="2013"/>
      <c r="F965" s="2013"/>
      <c r="G965" s="93"/>
    </row>
    <row r="966" ht="21.75" hidden="1" customHeight="1" outlineLevel="7">
      <c r="A966" s="95"/>
      <c r="B966" s="96"/>
      <c r="C966" s="97"/>
      <c r="D966" s="2013" t="s">
        <v>661</v>
      </c>
      <c r="E966" s="2013"/>
      <c r="F966" s="2013"/>
      <c r="G966" s="93"/>
    </row>
    <row r="967" ht="11.25" hidden="1" customHeight="1" outlineLevel="7">
      <c r="A967" s="95"/>
      <c r="B967" s="96"/>
      <c r="C967" s="97"/>
      <c r="D967" s="2013" t="s">
        <v>663</v>
      </c>
      <c r="E967" s="2013"/>
      <c r="F967" s="2013"/>
      <c r="G967" s="93"/>
    </row>
    <row r="968" ht="21.75" hidden="1" customHeight="1" outlineLevel="7">
      <c r="A968" s="104"/>
      <c r="B968" s="105"/>
      <c r="C968" s="106"/>
      <c r="D968" s="2017" t="s">
        <v>665</v>
      </c>
      <c r="E968" s="2017"/>
      <c r="F968" s="2017"/>
      <c r="G968" s="114"/>
    </row>
    <row r="969" ht="11.25" hidden="1" customHeight="1" outlineLevel="7">
      <c r="A969" s="95"/>
      <c r="B969" s="96"/>
      <c r="C969" s="97"/>
      <c r="D969" s="2013" t="s">
        <v>667</v>
      </c>
      <c r="E969" s="2013"/>
      <c r="F969" s="2013"/>
      <c r="G969" s="93"/>
    </row>
    <row r="970" ht="21.75" hidden="1" customHeight="1" outlineLevel="7">
      <c r="A970" s="95"/>
      <c r="B970" s="96"/>
      <c r="C970" s="97"/>
      <c r="D970" s="2013" t="s">
        <v>669</v>
      </c>
      <c r="E970" s="2013"/>
      <c r="F970" s="2013"/>
      <c r="G970" s="93"/>
    </row>
    <row r="971" ht="21.75" hidden="1" customHeight="1" outlineLevel="7">
      <c r="A971" s="95"/>
      <c r="B971" s="96"/>
      <c r="C971" s="97"/>
      <c r="D971" s="2013" t="s">
        <v>671</v>
      </c>
      <c r="E971" s="2013"/>
      <c r="F971" s="2013"/>
      <c r="G971" s="93"/>
    </row>
    <row r="972" ht="21.75" hidden="1" customHeight="1" outlineLevel="7">
      <c r="A972" s="95"/>
      <c r="B972" s="96"/>
      <c r="C972" s="97"/>
      <c r="D972" s="2013" t="s">
        <v>673</v>
      </c>
      <c r="E972" s="2013"/>
      <c r="F972" s="2013"/>
      <c r="G972" s="93"/>
    </row>
    <row r="973" ht="21.75" hidden="1" customHeight="1" outlineLevel="7">
      <c r="A973" s="95"/>
      <c r="B973" s="96"/>
      <c r="C973" s="97"/>
      <c r="D973" s="2013" t="s">
        <v>675</v>
      </c>
      <c r="E973" s="2013"/>
      <c r="F973" s="2013"/>
      <c r="G973" s="93"/>
    </row>
    <row r="974" ht="21.75" hidden="1" customHeight="1" outlineLevel="7">
      <c r="A974" s="104"/>
      <c r="B974" s="105"/>
      <c r="C974" s="106"/>
      <c r="D974" s="2017" t="s">
        <v>677</v>
      </c>
      <c r="E974" s="2017"/>
      <c r="F974" s="2017"/>
      <c r="G974" s="114"/>
    </row>
    <row r="975" ht="21.75" hidden="1" customHeight="1" outlineLevel="7">
      <c r="A975" s="95"/>
      <c r="B975" s="96"/>
      <c r="C975" s="97"/>
      <c r="D975" s="2013" t="s">
        <v>679</v>
      </c>
      <c r="E975" s="2013"/>
      <c r="F975" s="2013"/>
      <c r="G975" s="93"/>
    </row>
    <row r="976" ht="21.75" hidden="1" customHeight="1" outlineLevel="7">
      <c r="A976" s="95"/>
      <c r="B976" s="96"/>
      <c r="C976" s="97"/>
      <c r="D976" s="2013" t="s">
        <v>681</v>
      </c>
      <c r="E976" s="2013"/>
      <c r="F976" s="2013"/>
      <c r="G976" s="93"/>
    </row>
    <row r="977" ht="21.75" hidden="1" customHeight="1" outlineLevel="7">
      <c r="A977" s="95"/>
      <c r="B977" s="96"/>
      <c r="C977" s="97"/>
      <c r="D977" s="2013" t="s">
        <v>683</v>
      </c>
      <c r="E977" s="2013"/>
      <c r="F977" s="2013"/>
      <c r="G977" s="93"/>
    </row>
    <row r="978" ht="21.75" hidden="1" customHeight="1" outlineLevel="7">
      <c r="A978" s="95"/>
      <c r="B978" s="96"/>
      <c r="C978" s="97"/>
      <c r="D978" s="2013" t="s">
        <v>685</v>
      </c>
      <c r="E978" s="2013"/>
      <c r="F978" s="2013"/>
      <c r="G978" s="93"/>
    </row>
    <row r="979" ht="21.75" hidden="1" customHeight="1" outlineLevel="7">
      <c r="A979" s="95"/>
      <c r="B979" s="96"/>
      <c r="C979" s="97"/>
      <c r="D979" s="2013" t="s">
        <v>687</v>
      </c>
      <c r="E979" s="2013"/>
      <c r="F979" s="2013"/>
      <c r="G979" s="93"/>
    </row>
    <row r="980" ht="11.25" hidden="1" customHeight="1" outlineLevel="7">
      <c r="A980" s="101"/>
      <c r="B980" s="102"/>
      <c r="C980" s="103"/>
      <c r="D980" s="2017" t="s">
        <v>689</v>
      </c>
      <c r="E980" s="2017"/>
      <c r="F980" s="2017"/>
      <c r="G980" s="114"/>
    </row>
    <row r="981" ht="11.25" hidden="1" customHeight="1" outlineLevel="7">
      <c r="A981" s="115"/>
      <c r="B981" s="116"/>
      <c r="C981" s="117"/>
      <c r="D981" s="2013" t="s">
        <v>692</v>
      </c>
      <c r="E981" s="2013"/>
      <c r="F981" s="2013"/>
      <c r="G981" s="93"/>
    </row>
    <row r="982" ht="11.25" hidden="1" customHeight="1" outlineLevel="7">
      <c r="A982" s="115"/>
      <c r="B982" s="116"/>
      <c r="C982" s="117"/>
      <c r="D982" s="2013" t="s">
        <v>693</v>
      </c>
      <c r="E982" s="2013"/>
      <c r="F982" s="2013"/>
      <c r="G982" s="93"/>
    </row>
    <row r="983" ht="11.25" hidden="1" customHeight="1" outlineLevel="7">
      <c r="A983" s="115"/>
      <c r="B983" s="116"/>
      <c r="C983" s="117"/>
      <c r="D983" s="2013" t="s">
        <v>694</v>
      </c>
      <c r="E983" s="2013"/>
      <c r="F983" s="2013"/>
      <c r="G983" s="93"/>
    </row>
    <row r="984" ht="11.25" hidden="1" customHeight="1" outlineLevel="7">
      <c r="A984" s="115"/>
      <c r="B984" s="116"/>
      <c r="C984" s="117"/>
      <c r="D984" s="2013" t="s">
        <v>695</v>
      </c>
      <c r="E984" s="2013"/>
      <c r="F984" s="2013"/>
      <c r="G984" s="93"/>
    </row>
    <row r="985" ht="11.25" hidden="1" customHeight="1" outlineLevel="7">
      <c r="A985" s="115"/>
      <c r="B985" s="116"/>
      <c r="C985" s="117"/>
      <c r="D985" s="2013" t="s">
        <v>696</v>
      </c>
      <c r="E985" s="2013"/>
      <c r="F985" s="2013"/>
      <c r="G985" s="93"/>
    </row>
    <row r="986" ht="11.25" hidden="1" customHeight="1" outlineLevel="7">
      <c r="A986" s="101"/>
      <c r="B986" s="102"/>
      <c r="C986" s="103"/>
      <c r="D986" s="2017" t="s">
        <v>698</v>
      </c>
      <c r="E986" s="2017"/>
      <c r="F986" s="2017"/>
      <c r="G986" s="114"/>
    </row>
    <row r="987" ht="11.25" hidden="1" customHeight="1" outlineLevel="7">
      <c r="A987" s="104"/>
      <c r="B987" s="105"/>
      <c r="C987" s="106"/>
      <c r="D987" s="2017" t="s">
        <v>699</v>
      </c>
      <c r="E987" s="2017"/>
      <c r="F987" s="2017"/>
      <c r="G987" s="114"/>
    </row>
    <row r="988" ht="11.25" hidden="1" customHeight="1" outlineLevel="7">
      <c r="A988" s="95"/>
      <c r="B988" s="96"/>
      <c r="C988" s="97"/>
      <c r="D988" s="2013" t="s">
        <v>701</v>
      </c>
      <c r="E988" s="2013"/>
      <c r="F988" s="2013"/>
      <c r="G988" s="93"/>
    </row>
    <row r="989" ht="11.25" hidden="1" customHeight="1" outlineLevel="7">
      <c r="A989" s="104"/>
      <c r="B989" s="105"/>
      <c r="C989" s="106"/>
      <c r="D989" s="2017" t="s">
        <v>702</v>
      </c>
      <c r="E989" s="2017"/>
      <c r="F989" s="2017"/>
      <c r="G989" s="114"/>
    </row>
    <row r="990" ht="11.25" hidden="1" customHeight="1" outlineLevel="7">
      <c r="A990" s="70"/>
      <c r="B990" s="71"/>
      <c r="C990" s="72"/>
      <c r="D990" s="2017" t="s">
        <v>704</v>
      </c>
      <c r="E990" s="2017"/>
      <c r="F990" s="2017"/>
      <c r="G990" s="114"/>
    </row>
    <row r="991" ht="11.25" hidden="1" customHeight="1" outlineLevel="7">
      <c r="A991" s="107"/>
      <c r="B991" s="108"/>
      <c r="C991" s="109"/>
      <c r="D991" s="2013" t="s">
        <v>705</v>
      </c>
      <c r="E991" s="2013"/>
      <c r="F991" s="2013"/>
      <c r="G991" s="93"/>
    </row>
    <row r="992" ht="11.25" hidden="1" customHeight="1" outlineLevel="7">
      <c r="A992" s="107"/>
      <c r="B992" s="108"/>
      <c r="C992" s="109"/>
      <c r="D992" s="2013" t="s">
        <v>706</v>
      </c>
      <c r="E992" s="2013"/>
      <c r="F992" s="2013"/>
      <c r="G992" s="93"/>
    </row>
    <row r="993" ht="11.25" hidden="1" customHeight="1" outlineLevel="7">
      <c r="A993" s="107"/>
      <c r="B993" s="108"/>
      <c r="C993" s="109"/>
      <c r="D993" s="2013" t="s">
        <v>707</v>
      </c>
      <c r="E993" s="2013"/>
      <c r="F993" s="2013"/>
      <c r="G993" s="93"/>
    </row>
    <row r="994" ht="11.25" hidden="1" customHeight="1" outlineLevel="7">
      <c r="A994" s="107"/>
      <c r="B994" s="108"/>
      <c r="C994" s="109"/>
      <c r="D994" s="2013" t="s">
        <v>708</v>
      </c>
      <c r="E994" s="2013"/>
      <c r="F994" s="2013"/>
      <c r="G994" s="93"/>
    </row>
    <row r="995" ht="11.25" hidden="1" customHeight="1" outlineLevel="7">
      <c r="A995" s="107"/>
      <c r="B995" s="108"/>
      <c r="C995" s="109"/>
      <c r="D995" s="2013" t="s">
        <v>709</v>
      </c>
      <c r="E995" s="2013"/>
      <c r="F995" s="2013"/>
      <c r="G995" s="93"/>
    </row>
    <row r="996" ht="11.25" hidden="1" customHeight="1" outlineLevel="7">
      <c r="A996" s="107"/>
      <c r="B996" s="108"/>
      <c r="C996" s="109"/>
      <c r="D996" s="2013" t="s">
        <v>710</v>
      </c>
      <c r="E996" s="2013"/>
      <c r="F996" s="2013"/>
      <c r="G996" s="93"/>
    </row>
    <row r="997" ht="11.25" hidden="1" customHeight="1" outlineLevel="7">
      <c r="A997" s="107"/>
      <c r="B997" s="108"/>
      <c r="C997" s="109"/>
      <c r="D997" s="2013" t="s">
        <v>711</v>
      </c>
      <c r="E997" s="2013"/>
      <c r="F997" s="2013"/>
      <c r="G997" s="93"/>
    </row>
    <row r="998" ht="11.25" hidden="1" customHeight="1" outlineLevel="7">
      <c r="A998" s="70"/>
      <c r="B998" s="71"/>
      <c r="C998" s="72"/>
      <c r="D998" s="2017" t="s">
        <v>712</v>
      </c>
      <c r="E998" s="2017"/>
      <c r="F998" s="2017"/>
      <c r="G998" s="114"/>
    </row>
    <row r="999" ht="11.25" hidden="1" customHeight="1" outlineLevel="7">
      <c r="A999" s="107"/>
      <c r="B999" s="108"/>
      <c r="C999" s="109"/>
      <c r="D999" s="2013" t="s">
        <v>713</v>
      </c>
      <c r="E999" s="2013"/>
      <c r="F999" s="2013"/>
      <c r="G999" s="93"/>
    </row>
    <row r="1000" ht="11.25" hidden="1" customHeight="1" outlineLevel="7">
      <c r="A1000" s="107"/>
      <c r="B1000" s="108"/>
      <c r="C1000" s="109"/>
      <c r="D1000" s="2013" t="s">
        <v>714</v>
      </c>
      <c r="E1000" s="2013"/>
      <c r="F1000" s="2013"/>
      <c r="G1000" s="93"/>
    </row>
    <row r="1001" ht="11.25" hidden="1" customHeight="1" outlineLevel="7">
      <c r="A1001" s="107"/>
      <c r="B1001" s="108"/>
      <c r="C1001" s="109"/>
      <c r="D1001" s="2013" t="s">
        <v>715</v>
      </c>
      <c r="E1001" s="2013"/>
      <c r="F1001" s="2013"/>
      <c r="G1001" s="93"/>
    </row>
    <row r="1002" ht="11.25" hidden="1" customHeight="1" outlineLevel="7">
      <c r="A1002" s="107"/>
      <c r="B1002" s="108"/>
      <c r="C1002" s="109"/>
      <c r="D1002" s="2013" t="s">
        <v>716</v>
      </c>
      <c r="E1002" s="2013"/>
      <c r="F1002" s="2013"/>
      <c r="G1002" s="93"/>
    </row>
    <row r="1003" ht="21.75" hidden="1" customHeight="1" outlineLevel="7">
      <c r="A1003" s="107"/>
      <c r="B1003" s="108"/>
      <c r="C1003" s="109"/>
      <c r="D1003" s="2013" t="s">
        <v>717</v>
      </c>
      <c r="E1003" s="2013"/>
      <c r="F1003" s="2013"/>
      <c r="G1003" s="93"/>
    </row>
    <row r="1004" ht="11.25" hidden="1" customHeight="1" outlineLevel="7">
      <c r="A1004" s="107"/>
      <c r="B1004" s="108"/>
      <c r="C1004" s="109"/>
      <c r="D1004" s="2013" t="s">
        <v>718</v>
      </c>
      <c r="E1004" s="2013"/>
      <c r="F1004" s="2013"/>
      <c r="G1004" s="93"/>
    </row>
    <row r="1005" ht="11.25" hidden="1" customHeight="1" outlineLevel="7">
      <c r="A1005" s="107"/>
      <c r="B1005" s="108"/>
      <c r="C1005" s="109"/>
      <c r="D1005" s="2013" t="s">
        <v>719</v>
      </c>
      <c r="E1005" s="2013"/>
      <c r="F1005" s="2013"/>
      <c r="G1005" s="93"/>
    </row>
    <row r="1006" ht="11.25" hidden="1" customHeight="1" outlineLevel="7">
      <c r="A1006" s="70"/>
      <c r="B1006" s="71"/>
      <c r="C1006" s="72"/>
      <c r="D1006" s="2017" t="s">
        <v>720</v>
      </c>
      <c r="E1006" s="2017"/>
      <c r="F1006" s="2017"/>
      <c r="G1006" s="114"/>
    </row>
    <row r="1007" ht="11.25" hidden="1" customHeight="1" outlineLevel="7">
      <c r="A1007" s="107"/>
      <c r="B1007" s="108"/>
      <c r="C1007" s="109"/>
      <c r="D1007" s="2013" t="s">
        <v>721</v>
      </c>
      <c r="E1007" s="2013"/>
      <c r="F1007" s="2013"/>
      <c r="G1007" s="93"/>
    </row>
    <row r="1008" ht="11.25" hidden="1" customHeight="1" outlineLevel="7">
      <c r="A1008" s="107"/>
      <c r="B1008" s="108"/>
      <c r="C1008" s="109"/>
      <c r="D1008" s="2013" t="s">
        <v>722</v>
      </c>
      <c r="E1008" s="2013"/>
      <c r="F1008" s="2013"/>
      <c r="G1008" s="93"/>
    </row>
    <row r="1009" ht="11.25" hidden="1" customHeight="1" outlineLevel="7">
      <c r="A1009" s="107"/>
      <c r="B1009" s="108"/>
      <c r="C1009" s="109"/>
      <c r="D1009" s="2013" t="s">
        <v>723</v>
      </c>
      <c r="E1009" s="2013"/>
      <c r="F1009" s="2013"/>
      <c r="G1009" s="93"/>
    </row>
    <row r="1010" ht="11.25" hidden="1" customHeight="1" outlineLevel="7">
      <c r="A1010" s="70"/>
      <c r="B1010" s="71"/>
      <c r="C1010" s="72"/>
      <c r="D1010" s="2017" t="s">
        <v>724</v>
      </c>
      <c r="E1010" s="2017"/>
      <c r="F1010" s="2017"/>
      <c r="G1010" s="114"/>
    </row>
    <row r="1011" ht="11.25" hidden="1" customHeight="1" outlineLevel="7">
      <c r="A1011" s="107"/>
      <c r="B1011" s="108"/>
      <c r="C1011" s="109"/>
      <c r="D1011" s="2013" t="s">
        <v>725</v>
      </c>
      <c r="E1011" s="2013"/>
      <c r="F1011" s="2013"/>
      <c r="G1011" s="93"/>
    </row>
    <row r="1012" ht="11.25" hidden="1" customHeight="1" outlineLevel="7">
      <c r="A1012" s="107"/>
      <c r="B1012" s="108"/>
      <c r="C1012" s="109"/>
      <c r="D1012" s="2013" t="s">
        <v>726</v>
      </c>
      <c r="E1012" s="2013"/>
      <c r="F1012" s="2013"/>
      <c r="G1012" s="93"/>
    </row>
    <row r="1013" ht="11.25" hidden="1" customHeight="1" outlineLevel="7">
      <c r="A1013" s="107"/>
      <c r="B1013" s="108"/>
      <c r="C1013" s="109"/>
      <c r="D1013" s="2013" t="s">
        <v>727</v>
      </c>
      <c r="E1013" s="2013"/>
      <c r="F1013" s="2013"/>
      <c r="G1013" s="93"/>
    </row>
    <row r="1014" ht="21.75" hidden="1" customHeight="1" outlineLevel="7">
      <c r="A1014" s="107"/>
      <c r="B1014" s="108"/>
      <c r="C1014" s="109"/>
      <c r="D1014" s="2013" t="s">
        <v>728</v>
      </c>
      <c r="E1014" s="2013"/>
      <c r="F1014" s="2013"/>
      <c r="G1014" s="93"/>
    </row>
    <row r="1015" ht="11.25" hidden="1" customHeight="1" outlineLevel="7">
      <c r="A1015" s="107"/>
      <c r="B1015" s="108"/>
      <c r="C1015" s="109"/>
      <c r="D1015" s="2013" t="s">
        <v>729</v>
      </c>
      <c r="E1015" s="2013"/>
      <c r="F1015" s="2013"/>
      <c r="G1015" s="93"/>
    </row>
    <row r="1016" ht="11.25" hidden="1" customHeight="1" outlineLevel="7">
      <c r="A1016" s="107"/>
      <c r="B1016" s="108"/>
      <c r="C1016" s="109"/>
      <c r="D1016" s="2013" t="s">
        <v>730</v>
      </c>
      <c r="E1016" s="2013"/>
      <c r="F1016" s="2013"/>
      <c r="G1016" s="93"/>
    </row>
    <row r="1017" ht="11.25" hidden="1" customHeight="1" outlineLevel="7">
      <c r="A1017" s="95"/>
      <c r="B1017" s="96"/>
      <c r="C1017" s="97"/>
      <c r="D1017" s="2013" t="s">
        <v>731</v>
      </c>
      <c r="E1017" s="2013"/>
      <c r="F1017" s="2013"/>
      <c r="G1017" s="93"/>
    </row>
    <row r="1018" ht="11.25" hidden="1" customHeight="1" outlineLevel="7">
      <c r="A1018" s="70"/>
      <c r="B1018" s="71"/>
      <c r="C1018" s="72"/>
      <c r="D1018" s="2017" t="s">
        <v>732</v>
      </c>
      <c r="E1018" s="2017"/>
      <c r="F1018" s="2017"/>
      <c r="G1018" s="114"/>
    </row>
    <row r="1019" ht="11.25" hidden="1" customHeight="1" outlineLevel="7">
      <c r="A1019" s="107"/>
      <c r="B1019" s="108"/>
      <c r="C1019" s="109"/>
      <c r="D1019" s="2013" t="s">
        <v>733</v>
      </c>
      <c r="E1019" s="2013"/>
      <c r="F1019" s="2013"/>
      <c r="G1019" s="93"/>
    </row>
    <row r="1020" ht="11.25" hidden="1" customHeight="1" outlineLevel="7">
      <c r="A1020" s="107"/>
      <c r="B1020" s="108"/>
      <c r="C1020" s="109"/>
      <c r="D1020" s="2013" t="s">
        <v>735</v>
      </c>
      <c r="E1020" s="2013"/>
      <c r="F1020" s="2013"/>
      <c r="G1020" s="93"/>
    </row>
    <row r="1021" ht="11.25" hidden="1" customHeight="1" outlineLevel="7">
      <c r="A1021" s="95"/>
      <c r="B1021" s="96"/>
      <c r="C1021" s="97"/>
      <c r="D1021" s="2013" t="s">
        <v>736</v>
      </c>
      <c r="E1021" s="2013"/>
      <c r="F1021" s="2013"/>
      <c r="G1021" s="93"/>
    </row>
    <row r="1022" ht="21.75" hidden="1" customHeight="1" outlineLevel="7">
      <c r="A1022" s="95"/>
      <c r="B1022" s="96"/>
      <c r="C1022" s="97"/>
      <c r="D1022" s="2013" t="s">
        <v>737</v>
      </c>
      <c r="E1022" s="2013"/>
      <c r="F1022" s="2013"/>
      <c r="G1022" s="93"/>
    </row>
    <row r="1023" ht="11.25" hidden="1" customHeight="1" outlineLevel="7">
      <c r="A1023" s="95"/>
      <c r="B1023" s="96"/>
      <c r="C1023" s="97"/>
      <c r="D1023" s="2013" t="s">
        <v>738</v>
      </c>
      <c r="E1023" s="2013"/>
      <c r="F1023" s="2013"/>
      <c r="G1023" s="93"/>
    </row>
    <row r="1024" ht="11.25" hidden="1" customHeight="1" outlineLevel="7">
      <c r="A1024" s="95"/>
      <c r="B1024" s="96"/>
      <c r="C1024" s="97"/>
      <c r="D1024" s="2013" t="s">
        <v>739</v>
      </c>
      <c r="E1024" s="2013"/>
      <c r="F1024" s="2013"/>
      <c r="G1024" s="93"/>
    </row>
    <row r="1025" ht="11.25" hidden="1" customHeight="1" outlineLevel="7">
      <c r="A1025" s="70"/>
      <c r="B1025" s="71"/>
      <c r="C1025" s="72"/>
      <c r="D1025" s="2017" t="s">
        <v>740</v>
      </c>
      <c r="E1025" s="2017"/>
      <c r="F1025" s="2017"/>
      <c r="G1025" s="114"/>
    </row>
    <row r="1026" ht="11.25" hidden="1" customHeight="1" outlineLevel="7">
      <c r="A1026" s="107"/>
      <c r="B1026" s="108"/>
      <c r="C1026" s="109"/>
      <c r="D1026" s="2013" t="s">
        <v>741</v>
      </c>
      <c r="E1026" s="2013"/>
      <c r="F1026" s="2013"/>
      <c r="G1026" s="93"/>
    </row>
    <row r="1027" ht="11.25" hidden="1" customHeight="1" outlineLevel="7">
      <c r="A1027" s="70"/>
      <c r="B1027" s="71"/>
      <c r="C1027" s="72"/>
      <c r="D1027" s="2017" t="s">
        <v>742</v>
      </c>
      <c r="E1027" s="2017"/>
      <c r="F1027" s="2017"/>
      <c r="G1027" s="114"/>
    </row>
    <row r="1028" ht="11.25" hidden="1" customHeight="1" outlineLevel="7">
      <c r="A1028" s="107"/>
      <c r="B1028" s="108"/>
      <c r="C1028" s="109"/>
      <c r="D1028" s="2013" t="s">
        <v>744</v>
      </c>
      <c r="E1028" s="2013"/>
      <c r="F1028" s="2013"/>
      <c r="G1028" s="93"/>
    </row>
    <row r="1029" ht="21.75" hidden="1" customHeight="1" outlineLevel="7">
      <c r="A1029" s="107"/>
      <c r="B1029" s="108"/>
      <c r="C1029" s="109"/>
      <c r="D1029" s="2013" t="s">
        <v>745</v>
      </c>
      <c r="E1029" s="2013"/>
      <c r="F1029" s="2013"/>
      <c r="G1029" s="93"/>
    </row>
    <row r="1030" ht="21.75" hidden="1" customHeight="1" outlineLevel="7">
      <c r="A1030" s="107"/>
      <c r="B1030" s="108"/>
      <c r="C1030" s="109"/>
      <c r="D1030" s="2013" t="s">
        <v>746</v>
      </c>
      <c r="E1030" s="2013"/>
      <c r="F1030" s="2013"/>
      <c r="G1030" s="93"/>
    </row>
    <row r="1031" ht="21.75" hidden="1" customHeight="1" outlineLevel="7">
      <c r="A1031" s="107"/>
      <c r="B1031" s="108"/>
      <c r="C1031" s="109"/>
      <c r="D1031" s="2013" t="s">
        <v>748</v>
      </c>
      <c r="E1031" s="2013"/>
      <c r="F1031" s="2013"/>
      <c r="G1031" s="93"/>
    </row>
    <row r="1032" ht="21.75" hidden="1" customHeight="1" outlineLevel="7">
      <c r="A1032" s="107"/>
      <c r="B1032" s="108"/>
      <c r="C1032" s="109"/>
      <c r="D1032" s="2013" t="s">
        <v>749</v>
      </c>
      <c r="E1032" s="2013"/>
      <c r="F1032" s="2013"/>
      <c r="G1032" s="93"/>
    </row>
    <row r="1033" ht="11.25" hidden="1" customHeight="1" outlineLevel="7">
      <c r="A1033" s="107"/>
      <c r="B1033" s="108"/>
      <c r="C1033" s="109"/>
      <c r="D1033" s="2013" t="s">
        <v>751</v>
      </c>
      <c r="E1033" s="2013"/>
      <c r="F1033" s="2013"/>
      <c r="G1033" s="93"/>
    </row>
    <row r="1034" ht="11.25" hidden="1" customHeight="1" outlineLevel="7">
      <c r="A1034" s="107"/>
      <c r="B1034" s="108"/>
      <c r="C1034" s="109"/>
      <c r="D1034" s="2013" t="s">
        <v>752</v>
      </c>
      <c r="E1034" s="2013"/>
      <c r="F1034" s="2013"/>
      <c r="G1034" s="93"/>
    </row>
    <row r="1035" ht="11.25" hidden="1" customHeight="1" outlineLevel="7">
      <c r="A1035" s="107"/>
      <c r="B1035" s="108"/>
      <c r="C1035" s="109"/>
      <c r="D1035" s="2013" t="s">
        <v>843</v>
      </c>
      <c r="E1035" s="2013"/>
      <c r="F1035" s="2013"/>
      <c r="G1035" s="93"/>
    </row>
    <row r="1036" ht="11.25" hidden="1" customHeight="1" outlineLevel="7">
      <c r="A1036" s="107"/>
      <c r="B1036" s="108"/>
      <c r="C1036" s="109"/>
      <c r="D1036" s="2013" t="s">
        <v>758</v>
      </c>
      <c r="E1036" s="2013"/>
      <c r="F1036" s="2013"/>
      <c r="G1036" s="93"/>
    </row>
    <row r="1037" ht="11.25" hidden="1" customHeight="1" outlineLevel="7">
      <c r="A1037" s="107"/>
      <c r="B1037" s="108"/>
      <c r="C1037" s="109"/>
      <c r="D1037" s="2013" t="s">
        <v>759</v>
      </c>
      <c r="E1037" s="2013"/>
      <c r="F1037" s="2013"/>
      <c r="G1037" s="93"/>
    </row>
    <row r="1038" ht="21.75" hidden="1" customHeight="1" outlineLevel="7">
      <c r="A1038" s="107"/>
      <c r="B1038" s="108"/>
      <c r="C1038" s="109"/>
      <c r="D1038" s="2013" t="s">
        <v>400</v>
      </c>
      <c r="E1038" s="2013"/>
      <c r="F1038" s="2013"/>
      <c r="G1038" s="93"/>
    </row>
    <row r="1039" ht="11.25" hidden="1" customHeight="1" outlineLevel="7">
      <c r="A1039" s="107"/>
      <c r="B1039" s="108"/>
      <c r="C1039" s="109"/>
      <c r="D1039" s="2013" t="s">
        <v>761</v>
      </c>
      <c r="E1039" s="2013"/>
      <c r="F1039" s="2013"/>
      <c r="G1039" s="93"/>
    </row>
    <row r="1040" ht="11.25" hidden="1" customHeight="1" outlineLevel="7">
      <c r="A1040" s="104"/>
      <c r="B1040" s="105"/>
      <c r="C1040" s="106"/>
      <c r="D1040" s="2017" t="s">
        <v>763</v>
      </c>
      <c r="E1040" s="2017"/>
      <c r="F1040" s="2017"/>
      <c r="G1040" s="114"/>
    </row>
    <row r="1041" ht="11.25" hidden="1" customHeight="1" outlineLevel="7">
      <c r="A1041" s="70"/>
      <c r="B1041" s="71"/>
      <c r="C1041" s="72"/>
      <c r="D1041" s="2017" t="s">
        <v>765</v>
      </c>
      <c r="E1041" s="2017"/>
      <c r="F1041" s="2017"/>
      <c r="G1041" s="114"/>
    </row>
    <row r="1042" ht="11.25" hidden="1" customHeight="1" outlineLevel="7">
      <c r="A1042" s="107"/>
      <c r="B1042" s="108"/>
      <c r="C1042" s="109"/>
      <c r="D1042" s="2013" t="s">
        <v>766</v>
      </c>
      <c r="E1042" s="2013"/>
      <c r="F1042" s="2013"/>
      <c r="G1042" s="93"/>
    </row>
    <row r="1043" ht="11.25" hidden="1" customHeight="1" outlineLevel="7">
      <c r="A1043" s="107"/>
      <c r="B1043" s="108"/>
      <c r="C1043" s="109"/>
      <c r="D1043" s="2013" t="s">
        <v>767</v>
      </c>
      <c r="E1043" s="2013"/>
      <c r="F1043" s="2013"/>
      <c r="G1043" s="93"/>
    </row>
    <row r="1044" ht="21.75" hidden="1" customHeight="1" outlineLevel="7">
      <c r="A1044" s="107"/>
      <c r="B1044" s="108"/>
      <c r="C1044" s="109"/>
      <c r="D1044" s="2013" t="s">
        <v>770</v>
      </c>
      <c r="E1044" s="2013"/>
      <c r="F1044" s="2013"/>
      <c r="G1044" s="93"/>
    </row>
    <row r="1045" ht="11.25" hidden="1" customHeight="1" outlineLevel="7">
      <c r="A1045" s="70"/>
      <c r="B1045" s="71"/>
      <c r="C1045" s="72"/>
      <c r="D1045" s="2017" t="s">
        <v>771</v>
      </c>
      <c r="E1045" s="2017"/>
      <c r="F1045" s="2017"/>
      <c r="G1045" s="114"/>
    </row>
    <row r="1046" ht="11.25" hidden="1" customHeight="1" outlineLevel="7">
      <c r="A1046" s="107"/>
      <c r="B1046" s="108"/>
      <c r="C1046" s="109"/>
      <c r="D1046" s="2013" t="s">
        <v>773</v>
      </c>
      <c r="E1046" s="2013"/>
      <c r="F1046" s="2013"/>
      <c r="G1046" s="93"/>
    </row>
    <row r="1047" ht="11.25" hidden="1" customHeight="1" outlineLevel="7">
      <c r="A1047" s="107"/>
      <c r="B1047" s="108"/>
      <c r="C1047" s="109"/>
      <c r="D1047" s="2013" t="s">
        <v>775</v>
      </c>
      <c r="E1047" s="2013"/>
      <c r="F1047" s="2013"/>
      <c r="G1047" s="93"/>
    </row>
    <row r="1048" ht="21.75" hidden="1" customHeight="1" outlineLevel="7">
      <c r="A1048" s="107"/>
      <c r="B1048" s="108"/>
      <c r="C1048" s="109"/>
      <c r="D1048" s="2013" t="s">
        <v>777</v>
      </c>
      <c r="E1048" s="2013"/>
      <c r="F1048" s="2013"/>
      <c r="G1048" s="93"/>
    </row>
    <row r="1049" ht="11.25" hidden="1" customHeight="1" outlineLevel="7">
      <c r="A1049" s="107"/>
      <c r="B1049" s="108"/>
      <c r="C1049" s="109"/>
      <c r="D1049" s="2013" t="s">
        <v>778</v>
      </c>
      <c r="E1049" s="2013"/>
      <c r="F1049" s="2013"/>
      <c r="G1049" s="93"/>
    </row>
    <row r="1050" ht="11.25" hidden="1" customHeight="1" outlineLevel="7">
      <c r="A1050" s="107"/>
      <c r="B1050" s="108"/>
      <c r="C1050" s="109"/>
      <c r="D1050" s="2013" t="s">
        <v>779</v>
      </c>
      <c r="E1050" s="2013"/>
      <c r="F1050" s="2013"/>
      <c r="G1050" s="93"/>
    </row>
    <row r="1051" ht="11.25" hidden="1" customHeight="1" outlineLevel="7">
      <c r="A1051" s="95"/>
      <c r="B1051" s="96"/>
      <c r="C1051" s="97"/>
      <c r="D1051" s="2013" t="s">
        <v>781</v>
      </c>
      <c r="E1051" s="2013"/>
      <c r="F1051" s="2013"/>
      <c r="G1051" s="93"/>
    </row>
    <row r="1052" ht="11.25" hidden="1" customHeight="1" outlineLevel="7">
      <c r="A1052" s="104"/>
      <c r="B1052" s="105"/>
      <c r="C1052" s="106"/>
      <c r="D1052" s="2017" t="s">
        <v>782</v>
      </c>
      <c r="E1052" s="2017"/>
      <c r="F1052" s="2017"/>
      <c r="G1052" s="114"/>
    </row>
    <row r="1053" ht="21.75" hidden="1" customHeight="1" outlineLevel="7">
      <c r="A1053" s="95"/>
      <c r="B1053" s="96"/>
      <c r="C1053" s="97"/>
      <c r="D1053" s="2013" t="s">
        <v>783</v>
      </c>
      <c r="E1053" s="2013"/>
      <c r="F1053" s="2013"/>
      <c r="G1053" s="93"/>
    </row>
    <row r="1054" ht="11.25" hidden="1" customHeight="1" outlineLevel="7">
      <c r="A1054" s="95"/>
      <c r="B1054" s="96"/>
      <c r="C1054" s="97"/>
      <c r="D1054" s="2013" t="s">
        <v>784</v>
      </c>
      <c r="E1054" s="2013"/>
      <c r="F1054" s="2013"/>
      <c r="G1054" s="93"/>
    </row>
    <row r="1055" ht="11.25" hidden="1" customHeight="1" outlineLevel="7">
      <c r="A1055" s="95"/>
      <c r="B1055" s="96"/>
      <c r="C1055" s="97"/>
      <c r="D1055" s="2013" t="s">
        <v>785</v>
      </c>
      <c r="E1055" s="2013"/>
      <c r="F1055" s="2013"/>
      <c r="G1055" s="93"/>
    </row>
    <row r="1056" ht="11.25" hidden="1" customHeight="1" outlineLevel="7">
      <c r="A1056" s="104"/>
      <c r="B1056" s="105"/>
      <c r="C1056" s="106"/>
      <c r="D1056" s="2017" t="s">
        <v>789</v>
      </c>
      <c r="E1056" s="2017"/>
      <c r="F1056" s="2017"/>
      <c r="G1056" s="114"/>
    </row>
    <row r="1057" ht="21.75" hidden="1" customHeight="1" outlineLevel="7">
      <c r="A1057" s="95"/>
      <c r="B1057" s="96"/>
      <c r="C1057" s="97"/>
      <c r="D1057" s="2013" t="s">
        <v>791</v>
      </c>
      <c r="E1057" s="2013"/>
      <c r="F1057" s="2013"/>
      <c r="G1057" s="93"/>
    </row>
    <row r="1058" ht="21.75" hidden="1" customHeight="1" outlineLevel="7">
      <c r="A1058" s="95"/>
      <c r="B1058" s="96"/>
      <c r="C1058" s="97"/>
      <c r="D1058" s="2013" t="s">
        <v>793</v>
      </c>
      <c r="E1058" s="2013"/>
      <c r="F1058" s="2013"/>
      <c r="G1058" s="93"/>
    </row>
    <row r="1059" ht="11.25" hidden="1" customHeight="1" outlineLevel="7">
      <c r="A1059" s="95"/>
      <c r="B1059" s="96"/>
      <c r="C1059" s="97"/>
      <c r="D1059" s="2013" t="s">
        <v>795</v>
      </c>
      <c r="E1059" s="2013"/>
      <c r="F1059" s="2013"/>
      <c r="G1059" s="93"/>
    </row>
    <row r="1060" ht="11.25" hidden="1" customHeight="1" outlineLevel="7">
      <c r="A1060" s="95"/>
      <c r="B1060" s="96"/>
      <c r="C1060" s="97"/>
      <c r="D1060" s="2013" t="s">
        <v>796</v>
      </c>
      <c r="E1060" s="2013"/>
      <c r="F1060" s="2013"/>
      <c r="G1060" s="93"/>
    </row>
    <row r="1061" ht="11.25" hidden="1" customHeight="1" outlineLevel="7">
      <c r="A1061" s="95"/>
      <c r="B1061" s="96"/>
      <c r="C1061" s="97"/>
      <c r="D1061" s="2013" t="s">
        <v>798</v>
      </c>
      <c r="E1061" s="2013"/>
      <c r="F1061" s="2013"/>
      <c r="G1061" s="93"/>
    </row>
    <row r="1062" ht="11.25" hidden="1" customHeight="1" outlineLevel="7">
      <c r="A1062" s="95"/>
      <c r="B1062" s="96"/>
      <c r="C1062" s="97"/>
      <c r="D1062" s="2013" t="s">
        <v>799</v>
      </c>
      <c r="E1062" s="2013"/>
      <c r="F1062" s="2013"/>
      <c r="G1062" s="93"/>
    </row>
    <row r="1063" ht="11.25" hidden="1" customHeight="1" outlineLevel="7">
      <c r="A1063" s="95"/>
      <c r="B1063" s="96"/>
      <c r="C1063" s="97"/>
      <c r="D1063" s="2013" t="s">
        <v>844</v>
      </c>
      <c r="E1063" s="2013"/>
      <c r="F1063" s="2013"/>
      <c r="G1063" s="93"/>
    </row>
    <row r="1064" ht="11.25" hidden="1" customHeight="1" outlineLevel="7">
      <c r="A1064" s="104"/>
      <c r="B1064" s="105"/>
      <c r="C1064" s="106"/>
      <c r="D1064" s="2017" t="s">
        <v>802</v>
      </c>
      <c r="E1064" s="2017"/>
      <c r="F1064" s="2017"/>
      <c r="G1064" s="114"/>
    </row>
    <row r="1065" ht="11.25" hidden="1" customHeight="1" outlineLevel="7">
      <c r="A1065" s="95"/>
      <c r="B1065" s="96"/>
      <c r="C1065" s="97"/>
      <c r="D1065" s="2013" t="s">
        <v>804</v>
      </c>
      <c r="E1065" s="2013"/>
      <c r="F1065" s="2013"/>
      <c r="G1065" s="93"/>
    </row>
    <row r="1066" ht="11.25" hidden="1" customHeight="1" outlineLevel="7">
      <c r="A1066" s="95"/>
      <c r="B1066" s="96"/>
      <c r="C1066" s="97"/>
      <c r="D1066" s="2013" t="s">
        <v>805</v>
      </c>
      <c r="E1066" s="2013"/>
      <c r="F1066" s="2013"/>
      <c r="G1066" s="93"/>
    </row>
    <row r="1067" ht="11.25" hidden="1" customHeight="1" outlineLevel="7">
      <c r="A1067" s="95"/>
      <c r="B1067" s="96"/>
      <c r="C1067" s="97"/>
      <c r="D1067" s="2013" t="s">
        <v>806</v>
      </c>
      <c r="E1067" s="2013"/>
      <c r="F1067" s="2013"/>
      <c r="G1067" s="93"/>
    </row>
    <row r="1068" ht="11.25" hidden="1" customHeight="1" outlineLevel="7">
      <c r="A1068" s="95"/>
      <c r="B1068" s="96"/>
      <c r="C1068" s="97"/>
      <c r="D1068" s="2013" t="s">
        <v>808</v>
      </c>
      <c r="E1068" s="2013"/>
      <c r="F1068" s="2013"/>
      <c r="G1068" s="93"/>
    </row>
    <row r="1069" ht="21.75" hidden="1" customHeight="1" outlineLevel="7">
      <c r="A1069" s="95"/>
      <c r="B1069" s="96"/>
      <c r="C1069" s="97"/>
      <c r="D1069" s="2013" t="s">
        <v>809</v>
      </c>
      <c r="E1069" s="2013"/>
      <c r="F1069" s="2013"/>
      <c r="G1069" s="93"/>
    </row>
    <row r="1070" ht="11.25" hidden="1" customHeight="1" outlineLevel="7">
      <c r="A1070" s="95"/>
      <c r="B1070" s="96"/>
      <c r="C1070" s="97"/>
      <c r="D1070" s="2013" t="s">
        <v>810</v>
      </c>
      <c r="E1070" s="2013"/>
      <c r="F1070" s="2013"/>
      <c r="G1070" s="93"/>
    </row>
    <row r="1071" ht="11.25" hidden="1" customHeight="1" outlineLevel="7">
      <c r="A1071" s="115"/>
      <c r="B1071" s="116"/>
      <c r="C1071" s="117"/>
      <c r="D1071" s="2013" t="s">
        <v>812</v>
      </c>
      <c r="E1071" s="2013"/>
      <c r="F1071" s="2013"/>
      <c r="G1071" s="93"/>
    </row>
    <row r="1072" ht="11.25" hidden="1" customHeight="1" outlineLevel="7">
      <c r="A1072" s="104"/>
      <c r="B1072" s="105"/>
      <c r="C1072" s="106"/>
      <c r="D1072" s="2017" t="s">
        <v>813</v>
      </c>
      <c r="E1072" s="2017"/>
      <c r="F1072" s="2017"/>
      <c r="G1072" s="114"/>
    </row>
    <row r="1073" ht="11.25" hidden="1" customHeight="1" outlineLevel="7">
      <c r="A1073" s="70"/>
      <c r="B1073" s="71"/>
      <c r="C1073" s="72"/>
      <c r="D1073" s="2017" t="s">
        <v>815</v>
      </c>
      <c r="E1073" s="2017"/>
      <c r="F1073" s="2017"/>
      <c r="G1073" s="114"/>
    </row>
    <row r="1074" ht="11.25" hidden="1" customHeight="1" outlineLevel="7">
      <c r="A1074" s="107"/>
      <c r="B1074" s="108"/>
      <c r="C1074" s="109"/>
      <c r="D1074" s="2013" t="s">
        <v>820</v>
      </c>
      <c r="E1074" s="2013"/>
      <c r="F1074" s="2013"/>
      <c r="G1074" s="93"/>
    </row>
    <row r="1075" ht="11.25" hidden="1" customHeight="1" outlineLevel="7">
      <c r="A1075" s="95"/>
      <c r="B1075" s="96"/>
      <c r="C1075" s="97"/>
      <c r="D1075" s="2013" t="s">
        <v>822</v>
      </c>
      <c r="E1075" s="2013"/>
      <c r="F1075" s="2013"/>
      <c r="G1075" s="93"/>
    </row>
    <row r="1076" ht="11.25" hidden="1" customHeight="1" outlineLevel="7">
      <c r="A1076" s="95"/>
      <c r="B1076" s="96"/>
      <c r="C1076" s="97"/>
      <c r="D1076" s="2013" t="s">
        <v>823</v>
      </c>
      <c r="E1076" s="2013"/>
      <c r="F1076" s="2013"/>
      <c r="G1076" s="93"/>
    </row>
    <row r="1077" ht="11.25" hidden="1" customHeight="1" outlineLevel="7">
      <c r="A1077" s="95"/>
      <c r="B1077" s="96"/>
      <c r="C1077" s="97"/>
      <c r="D1077" s="2013" t="s">
        <v>824</v>
      </c>
      <c r="E1077" s="2013"/>
      <c r="F1077" s="2013"/>
      <c r="G1077" s="93"/>
    </row>
    <row r="1078" ht="11.25" hidden="1" customHeight="1" outlineLevel="7">
      <c r="A1078" s="95"/>
      <c r="B1078" s="96"/>
      <c r="C1078" s="97"/>
      <c r="D1078" s="2013" t="s">
        <v>825</v>
      </c>
      <c r="E1078" s="2013"/>
      <c r="F1078" s="2013"/>
      <c r="G1078" s="93"/>
    </row>
    <row r="1079" ht="11.25" hidden="1" customHeight="1" outlineLevel="7">
      <c r="A1079" s="70"/>
      <c r="B1079" s="71"/>
      <c r="C1079" s="72"/>
      <c r="D1079" s="2017" t="s">
        <v>826</v>
      </c>
      <c r="E1079" s="2017"/>
      <c r="F1079" s="2017"/>
      <c r="G1079" s="114"/>
    </row>
    <row r="1080" ht="11.25" hidden="1" customHeight="1" outlineLevel="7">
      <c r="A1080" s="107"/>
      <c r="B1080" s="108"/>
      <c r="C1080" s="109"/>
      <c r="D1080" s="2013" t="s">
        <v>828</v>
      </c>
      <c r="E1080" s="2013"/>
      <c r="F1080" s="2013"/>
      <c r="G1080" s="93"/>
    </row>
    <row r="1081" ht="21.75" hidden="1" customHeight="1" outlineLevel="7">
      <c r="A1081" s="107"/>
      <c r="B1081" s="108"/>
      <c r="C1081" s="109"/>
      <c r="D1081" s="2013" t="s">
        <v>829</v>
      </c>
      <c r="E1081" s="2013"/>
      <c r="F1081" s="2013"/>
      <c r="G1081" s="93"/>
    </row>
    <row r="1082" ht="11.25" hidden="1" customHeight="1" outlineLevel="7">
      <c r="A1082" s="70"/>
      <c r="B1082" s="71"/>
      <c r="C1082" s="72"/>
      <c r="D1082" s="2017" t="s">
        <v>831</v>
      </c>
      <c r="E1082" s="2017"/>
      <c r="F1082" s="2017"/>
      <c r="G1082" s="114"/>
    </row>
    <row r="1083" ht="11.25" hidden="1" customHeight="1" outlineLevel="7">
      <c r="A1083" s="107"/>
      <c r="B1083" s="108"/>
      <c r="C1083" s="109"/>
      <c r="D1083" s="2013" t="s">
        <v>833</v>
      </c>
      <c r="E1083" s="2013"/>
      <c r="F1083" s="2013"/>
      <c r="G1083" s="93"/>
    </row>
    <row r="1084" ht="11.25" hidden="1" customHeight="1" outlineLevel="7">
      <c r="A1084" s="95"/>
      <c r="B1084" s="96"/>
      <c r="C1084" s="97"/>
      <c r="D1084" s="2013" t="s">
        <v>836</v>
      </c>
      <c r="E1084" s="2013"/>
      <c r="F1084" s="2013"/>
      <c r="G1084" s="93"/>
    </row>
    <row r="1085" ht="11.25" hidden="1" customHeight="1" outlineLevel="7">
      <c r="A1085" s="95"/>
      <c r="B1085" s="96"/>
      <c r="C1085" s="97"/>
      <c r="D1085" s="2013" t="s">
        <v>837</v>
      </c>
      <c r="E1085" s="2013"/>
      <c r="F1085" s="2013"/>
      <c r="G1085" s="93"/>
    </row>
    <row r="1086" ht="11.25" customHeight="1" outlineLevel="4" collapsed="1">
      <c r="A1086" s="66"/>
      <c r="B1086" s="67"/>
      <c r="C1086" s="68"/>
      <c r="D1086" s="2019" t="s">
        <v>451</v>
      </c>
      <c r="E1086" s="2019"/>
      <c r="F1086" s="2019"/>
      <c r="G1086" s="94"/>
    </row>
    <row r="1087" ht="11.25" customHeight="1" outlineLevel="5">
      <c r="A1087" s="107"/>
      <c r="B1087" s="108"/>
      <c r="C1087" s="109"/>
      <c r="D1087" s="98"/>
      <c r="E1087" s="99"/>
      <c r="F1087" s="100"/>
      <c r="G1087" s="93"/>
    </row>
    <row r="1088" ht="11.25" customHeight="1" outlineLevel="4">
      <c r="A1088" s="66"/>
      <c r="B1088" s="67"/>
      <c r="C1088" s="68"/>
      <c r="D1088" s="2019" t="s">
        <v>452</v>
      </c>
      <c r="E1088" s="2019"/>
      <c r="F1088" s="2019"/>
      <c r="G1088" s="94"/>
    </row>
    <row r="1089" ht="11.25" customHeight="1" outlineLevel="5">
      <c r="A1089" s="107"/>
      <c r="B1089" s="108"/>
      <c r="C1089" s="109"/>
      <c r="D1089" s="98"/>
      <c r="E1089" s="99"/>
      <c r="F1089" s="100"/>
      <c r="G1089" s="93"/>
    </row>
    <row r="1090" ht="11.25" customHeight="1" outlineLevel="2">
      <c r="A1090" s="2012" t="s">
        <v>621</v>
      </c>
      <c r="B1090" s="2012"/>
      <c r="C1090" s="2012"/>
      <c r="D1090" s="2015" t="s">
        <v>513</v>
      </c>
      <c r="E1090" s="2015"/>
      <c r="F1090" s="2015"/>
      <c r="G1090" s="113"/>
    </row>
    <row r="1091" ht="11.25" customHeight="1" outlineLevel="3">
      <c r="A1091" s="2012" t="s">
        <v>623</v>
      </c>
      <c r="B1091" s="2012"/>
      <c r="C1091" s="2012"/>
      <c r="D1091" s="2016" t="s">
        <v>514</v>
      </c>
      <c r="E1091" s="2016"/>
      <c r="F1091" s="2016"/>
      <c r="G1091" s="113"/>
    </row>
    <row r="1092" ht="11.25" hidden="1" customHeight="1" outlineLevel="4">
      <c r="A1092" s="66"/>
      <c r="B1092" s="67"/>
      <c r="C1092" s="68"/>
      <c r="D1092" s="2019" t="s">
        <v>441</v>
      </c>
      <c r="E1092" s="2019"/>
      <c r="F1092" s="2019"/>
      <c r="G1092" s="94"/>
    </row>
    <row r="1093" ht="11.25" hidden="1" customHeight="1" outlineLevel="5">
      <c r="A1093" s="74"/>
      <c r="B1093" s="75"/>
      <c r="C1093" s="76"/>
      <c r="D1093" s="2017" t="s">
        <v>257</v>
      </c>
      <c r="E1093" s="2017"/>
      <c r="F1093" s="2017"/>
      <c r="G1093" s="114"/>
    </row>
    <row r="1094" ht="11.25" hidden="1" customHeight="1" outlineLevel="6">
      <c r="A1094" s="77"/>
      <c r="B1094" s="78"/>
      <c r="C1094" s="79"/>
      <c r="D1094" s="2017" t="s">
        <v>442</v>
      </c>
      <c r="E1094" s="2017"/>
      <c r="F1094" s="2017"/>
      <c r="G1094" s="114"/>
    </row>
    <row r="1095" ht="11.25" hidden="1" customHeight="1" outlineLevel="7">
      <c r="A1095" s="80"/>
      <c r="B1095" s="81"/>
      <c r="C1095" s="82"/>
      <c r="D1095" s="2017" t="s">
        <v>443</v>
      </c>
      <c r="E1095" s="2017"/>
      <c r="F1095" s="2017"/>
      <c r="G1095" s="114"/>
    </row>
    <row r="1096" ht="11.25" hidden="1" customHeight="1" outlineLevel="7">
      <c r="A1096" s="83"/>
      <c r="B1096" s="84"/>
      <c r="C1096" s="85"/>
      <c r="D1096" s="2017" t="s">
        <v>444</v>
      </c>
      <c r="E1096" s="2017"/>
      <c r="F1096" s="2017"/>
      <c r="G1096" s="114"/>
    </row>
    <row r="1097" ht="11.25" hidden="1" customHeight="1" outlineLevel="7">
      <c r="A1097" s="86"/>
      <c r="B1097" s="87"/>
      <c r="C1097" s="88"/>
      <c r="D1097" s="2017" t="s">
        <v>524</v>
      </c>
      <c r="E1097" s="2017"/>
      <c r="F1097" s="2017"/>
      <c r="G1097" s="114"/>
    </row>
    <row r="1098" ht="11.25" hidden="1" customHeight="1" outlineLevel="7">
      <c r="A1098" s="101"/>
      <c r="B1098" s="102"/>
      <c r="C1098" s="103"/>
      <c r="D1098" s="2017" t="s">
        <v>14</v>
      </c>
      <c r="E1098" s="2017"/>
      <c r="F1098" s="2017"/>
      <c r="G1098" s="114"/>
    </row>
    <row r="1099" ht="11.25" hidden="1" customHeight="1" outlineLevel="7">
      <c r="A1099" s="104"/>
      <c r="B1099" s="105"/>
      <c r="C1099" s="106"/>
      <c r="D1099" s="2017" t="s">
        <v>845</v>
      </c>
      <c r="E1099" s="2017"/>
      <c r="F1099" s="2017"/>
      <c r="G1099" s="114"/>
    </row>
    <row r="1100" ht="11.25" hidden="1" customHeight="1" outlineLevel="7">
      <c r="A1100" s="95"/>
      <c r="B1100" s="96"/>
      <c r="C1100" s="97"/>
      <c r="D1100" s="2013" t="s">
        <v>846</v>
      </c>
      <c r="E1100" s="2013"/>
      <c r="F1100" s="2013"/>
      <c r="G1100" s="93"/>
    </row>
    <row r="1101" ht="11.25" hidden="1" customHeight="1" outlineLevel="7">
      <c r="A1101" s="95"/>
      <c r="B1101" s="96"/>
      <c r="C1101" s="97"/>
      <c r="D1101" s="2013" t="s">
        <v>847</v>
      </c>
      <c r="E1101" s="2013"/>
      <c r="F1101" s="2013"/>
      <c r="G1101" s="93"/>
    </row>
    <row r="1102" ht="11.25" hidden="1" customHeight="1" outlineLevel="4">
      <c r="A1102" s="66"/>
      <c r="B1102" s="67"/>
      <c r="C1102" s="68"/>
      <c r="D1102" s="2019" t="s">
        <v>451</v>
      </c>
      <c r="E1102" s="2019"/>
      <c r="F1102" s="2019"/>
      <c r="G1102" s="94"/>
    </row>
    <row r="1103" ht="11.25" hidden="1" customHeight="1" outlineLevel="5">
      <c r="A1103" s="74"/>
      <c r="B1103" s="75"/>
      <c r="C1103" s="76"/>
      <c r="D1103" s="2017" t="s">
        <v>257</v>
      </c>
      <c r="E1103" s="2017"/>
      <c r="F1103" s="2017"/>
      <c r="G1103" s="114"/>
    </row>
    <row r="1104" ht="11.25" hidden="1" customHeight="1" outlineLevel="6">
      <c r="A1104" s="77"/>
      <c r="B1104" s="78"/>
      <c r="C1104" s="79"/>
      <c r="D1104" s="2017" t="s">
        <v>442</v>
      </c>
      <c r="E1104" s="2017"/>
      <c r="F1104" s="2017"/>
      <c r="G1104" s="114"/>
    </row>
    <row r="1105" ht="11.25" hidden="1" customHeight="1" outlineLevel="7">
      <c r="A1105" s="80"/>
      <c r="B1105" s="81"/>
      <c r="C1105" s="82"/>
      <c r="D1105" s="2017" t="s">
        <v>443</v>
      </c>
      <c r="E1105" s="2017"/>
      <c r="F1105" s="2017"/>
      <c r="G1105" s="114"/>
    </row>
    <row r="1106" ht="11.25" hidden="1" customHeight="1" outlineLevel="7">
      <c r="A1106" s="83"/>
      <c r="B1106" s="84"/>
      <c r="C1106" s="85"/>
      <c r="D1106" s="2017" t="s">
        <v>444</v>
      </c>
      <c r="E1106" s="2017"/>
      <c r="F1106" s="2017"/>
      <c r="G1106" s="114"/>
    </row>
    <row r="1107" ht="11.25" hidden="1" customHeight="1" outlineLevel="7">
      <c r="A1107" s="86"/>
      <c r="B1107" s="87"/>
      <c r="C1107" s="88"/>
      <c r="D1107" s="2017" t="s">
        <v>524</v>
      </c>
      <c r="E1107" s="2017"/>
      <c r="F1107" s="2017"/>
      <c r="G1107" s="114"/>
    </row>
    <row r="1108" ht="11.25" hidden="1" customHeight="1" outlineLevel="7">
      <c r="A1108" s="101"/>
      <c r="B1108" s="102"/>
      <c r="C1108" s="103"/>
      <c r="D1108" s="2017" t="s">
        <v>14</v>
      </c>
      <c r="E1108" s="2017"/>
      <c r="F1108" s="2017"/>
      <c r="G1108" s="114"/>
    </row>
    <row r="1109" ht="11.25" hidden="1" customHeight="1" outlineLevel="7">
      <c r="A1109" s="104"/>
      <c r="B1109" s="105"/>
      <c r="C1109" s="106"/>
      <c r="D1109" s="2017" t="s">
        <v>845</v>
      </c>
      <c r="E1109" s="2017"/>
      <c r="F1109" s="2017"/>
      <c r="G1109" s="114"/>
    </row>
    <row r="1110" ht="11.25" hidden="1" customHeight="1" outlineLevel="7">
      <c r="A1110" s="95"/>
      <c r="B1110" s="96"/>
      <c r="C1110" s="97"/>
      <c r="D1110" s="2013" t="s">
        <v>847</v>
      </c>
      <c r="E1110" s="2013"/>
      <c r="F1110" s="2013"/>
      <c r="G1110" s="93"/>
    </row>
    <row r="1111" ht="11.25" hidden="1" customHeight="1" outlineLevel="4">
      <c r="A1111" s="66"/>
      <c r="B1111" s="67"/>
      <c r="C1111" s="68"/>
      <c r="D1111" s="2019" t="s">
        <v>452</v>
      </c>
      <c r="E1111" s="2019"/>
      <c r="F1111" s="2019"/>
      <c r="G1111" s="94"/>
    </row>
    <row r="1112" ht="11.25" hidden="1" customHeight="1" outlineLevel="5">
      <c r="A1112" s="107"/>
      <c r="B1112" s="108"/>
      <c r="C1112" s="109"/>
      <c r="D1112" s="98"/>
      <c r="E1112" s="99"/>
      <c r="F1112" s="100"/>
      <c r="G1112" s="93"/>
    </row>
    <row r="1113" ht="11.25" customHeight="1" outlineLevel="3" collapsed="1">
      <c r="A1113" s="2012" t="s">
        <v>848</v>
      </c>
      <c r="B1113" s="2012"/>
      <c r="C1113" s="2012"/>
      <c r="D1113" s="2016" t="s">
        <v>522</v>
      </c>
      <c r="E1113" s="2016"/>
      <c r="F1113" s="2016"/>
      <c r="G1113" s="113"/>
    </row>
    <row r="1114" ht="11.25" customHeight="1" outlineLevel="4">
      <c r="A1114" s="66"/>
      <c r="B1114" s="67"/>
      <c r="C1114" s="68"/>
      <c r="D1114" s="2019" t="s">
        <v>441</v>
      </c>
      <c r="E1114" s="2019"/>
      <c r="F1114" s="2019"/>
      <c r="G1114" s="94"/>
    </row>
    <row r="1115" ht="11.25" hidden="1" customHeight="1" outlineLevel="5">
      <c r="A1115" s="74"/>
      <c r="B1115" s="75"/>
      <c r="C1115" s="76"/>
      <c r="D1115" s="2017" t="s">
        <v>257</v>
      </c>
      <c r="E1115" s="2017"/>
      <c r="F1115" s="2017"/>
      <c r="G1115" s="114"/>
    </row>
    <row r="1116" ht="11.25" hidden="1" customHeight="1" outlineLevel="6">
      <c r="A1116" s="77"/>
      <c r="B1116" s="78"/>
      <c r="C1116" s="79"/>
      <c r="D1116" s="2017" t="s">
        <v>442</v>
      </c>
      <c r="E1116" s="2017"/>
      <c r="F1116" s="2017"/>
      <c r="G1116" s="114"/>
    </row>
    <row r="1117" ht="11.25" hidden="1" customHeight="1" outlineLevel="7">
      <c r="A1117" s="80"/>
      <c r="B1117" s="81"/>
      <c r="C1117" s="82"/>
      <c r="D1117" s="2017" t="s">
        <v>443</v>
      </c>
      <c r="E1117" s="2017"/>
      <c r="F1117" s="2017"/>
      <c r="G1117" s="114"/>
    </row>
    <row r="1118" ht="11.25" hidden="1" customHeight="1" outlineLevel="7">
      <c r="A1118" s="83"/>
      <c r="B1118" s="84"/>
      <c r="C1118" s="85"/>
      <c r="D1118" s="2017" t="s">
        <v>444</v>
      </c>
      <c r="E1118" s="2017"/>
      <c r="F1118" s="2017"/>
      <c r="G1118" s="114"/>
    </row>
    <row r="1119" ht="11.25" hidden="1" customHeight="1" outlineLevel="7">
      <c r="A1119" s="86"/>
      <c r="B1119" s="87"/>
      <c r="C1119" s="88"/>
      <c r="D1119" s="2017" t="s">
        <v>524</v>
      </c>
      <c r="E1119" s="2017"/>
      <c r="F1119" s="2017"/>
      <c r="G1119" s="114"/>
    </row>
    <row r="1120" ht="11.25" hidden="1" customHeight="1" outlineLevel="7">
      <c r="A1120" s="101"/>
      <c r="B1120" s="102"/>
      <c r="C1120" s="103"/>
      <c r="D1120" s="2017" t="s">
        <v>14</v>
      </c>
      <c r="E1120" s="2017"/>
      <c r="F1120" s="2017"/>
      <c r="G1120" s="114"/>
    </row>
    <row r="1121" ht="11.25" hidden="1" customHeight="1" outlineLevel="7">
      <c r="A1121" s="104"/>
      <c r="B1121" s="105"/>
      <c r="C1121" s="106"/>
      <c r="D1121" s="2017" t="s">
        <v>845</v>
      </c>
      <c r="E1121" s="2017"/>
      <c r="F1121" s="2017"/>
      <c r="G1121" s="114"/>
    </row>
    <row r="1122" ht="11.25" hidden="1" customHeight="1" outlineLevel="7">
      <c r="A1122" s="95"/>
      <c r="B1122" s="96"/>
      <c r="C1122" s="97"/>
      <c r="D1122" s="2013" t="s">
        <v>846</v>
      </c>
      <c r="E1122" s="2013"/>
      <c r="F1122" s="2013"/>
      <c r="G1122" s="93"/>
    </row>
    <row r="1123" ht="11.25" hidden="1" customHeight="1" outlineLevel="7">
      <c r="A1123" s="95"/>
      <c r="B1123" s="96"/>
      <c r="C1123" s="97"/>
      <c r="D1123" s="2013" t="s">
        <v>847</v>
      </c>
      <c r="E1123" s="2013"/>
      <c r="F1123" s="2013"/>
      <c r="G1123" s="93"/>
    </row>
    <row r="1124" ht="11.25" customHeight="1" outlineLevel="4" collapsed="1">
      <c r="A1124" s="66"/>
      <c r="B1124" s="67"/>
      <c r="C1124" s="68"/>
      <c r="D1124" s="2019" t="s">
        <v>451</v>
      </c>
      <c r="E1124" s="2019"/>
      <c r="F1124" s="2019"/>
      <c r="G1124" s="94"/>
    </row>
    <row r="1125" ht="11.25" hidden="1" customHeight="1" outlineLevel="5">
      <c r="A1125" s="107"/>
      <c r="B1125" s="108"/>
      <c r="C1125" s="109"/>
      <c r="D1125" s="98"/>
      <c r="E1125" s="99"/>
      <c r="F1125" s="100"/>
      <c r="G1125" s="93"/>
    </row>
    <row r="1126" ht="11.25" customHeight="1" outlineLevel="4" collapsed="1">
      <c r="A1126" s="66"/>
      <c r="B1126" s="67"/>
      <c r="C1126" s="68"/>
      <c r="D1126" s="2019" t="s">
        <v>452</v>
      </c>
      <c r="E1126" s="2019"/>
      <c r="F1126" s="2019"/>
      <c r="G1126" s="94"/>
    </row>
    <row r="1127" ht="11.25" customHeight="1" outlineLevel="5">
      <c r="A1127" s="107"/>
      <c r="B1127" s="108"/>
      <c r="C1127" s="109"/>
      <c r="D1127" s="98"/>
      <c r="E1127" s="99"/>
      <c r="F1127" s="100"/>
      <c r="G1127" s="93"/>
    </row>
    <row r="1128" ht="11.25" customHeight="1" outlineLevel="1">
      <c r="A1128" s="2012" t="s">
        <v>118</v>
      </c>
      <c r="B1128" s="2012"/>
      <c r="C1128" s="2012"/>
      <c r="D1128" s="2018" t="s">
        <v>444</v>
      </c>
      <c r="E1128" s="2018"/>
      <c r="F1128" s="2018"/>
      <c r="G1128" s="64">
        <v>1011188.41126</v>
      </c>
    </row>
    <row r="1129" ht="11.25" customHeight="1" outlineLevel="2">
      <c r="A1129" s="2020" t="s">
        <v>192</v>
      </c>
      <c r="B1129" s="2020"/>
      <c r="C1129" s="2020"/>
      <c r="D1129" s="2021" t="s">
        <v>440</v>
      </c>
      <c r="E1129" s="2021"/>
      <c r="F1129" s="2021"/>
      <c r="G1129" s="69">
        <v>923485.78911999997</v>
      </c>
    </row>
    <row r="1130" ht="11.25" hidden="1" customHeight="1" outlineLevel="3">
      <c r="A1130" s="104"/>
      <c r="B1130" s="105"/>
      <c r="C1130" s="106"/>
      <c r="D1130" s="2017" t="s">
        <v>257</v>
      </c>
      <c r="E1130" s="2017"/>
      <c r="F1130" s="2017"/>
      <c r="G1130" s="73">
        <v>923485.78911999997</v>
      </c>
    </row>
    <row r="1131" ht="11.25" hidden="1" customHeight="1" outlineLevel="4">
      <c r="A1131" s="70"/>
      <c r="B1131" s="71"/>
      <c r="C1131" s="72"/>
      <c r="D1131" s="2017" t="s">
        <v>442</v>
      </c>
      <c r="E1131" s="2017"/>
      <c r="F1131" s="2017"/>
      <c r="G1131" s="73">
        <v>923485.78911999997</v>
      </c>
    </row>
    <row r="1132" ht="11.25" hidden="1" customHeight="1" outlineLevel="5">
      <c r="A1132" s="74"/>
      <c r="B1132" s="75"/>
      <c r="C1132" s="76"/>
      <c r="D1132" s="2017" t="s">
        <v>443</v>
      </c>
      <c r="E1132" s="2017"/>
      <c r="F1132" s="2017"/>
      <c r="G1132" s="73">
        <v>923485.78911999997</v>
      </c>
    </row>
    <row r="1133" ht="11.25" hidden="1" customHeight="1" outlineLevel="6">
      <c r="A1133" s="77"/>
      <c r="B1133" s="78"/>
      <c r="C1133" s="79"/>
      <c r="D1133" s="2017" t="s">
        <v>444</v>
      </c>
      <c r="E1133" s="2017"/>
      <c r="F1133" s="2017"/>
      <c r="G1133" s="73">
        <v>923485.78911999997</v>
      </c>
    </row>
    <row r="1134" ht="11.25" hidden="1" customHeight="1" outlineLevel="7">
      <c r="A1134" s="80"/>
      <c r="B1134" s="81"/>
      <c r="C1134" s="82"/>
      <c r="D1134" s="2017" t="s">
        <v>253</v>
      </c>
      <c r="E1134" s="2017"/>
      <c r="F1134" s="2017"/>
      <c r="G1134" s="73">
        <v>6148505.7822799999</v>
      </c>
    </row>
    <row r="1135" ht="11.25" hidden="1" customHeight="1" outlineLevel="7">
      <c r="A1135" s="83"/>
      <c r="B1135" s="84"/>
      <c r="C1135" s="85"/>
      <c r="D1135" s="2017" t="s">
        <v>445</v>
      </c>
      <c r="E1135" s="2017"/>
      <c r="F1135" s="2017"/>
      <c r="G1135" s="73">
        <v>6148505.7822799999</v>
      </c>
    </row>
    <row r="1136" ht="11.25" hidden="1" customHeight="1" outlineLevel="7">
      <c r="A1136" s="118"/>
      <c r="B1136" s="119"/>
      <c r="C1136" s="120"/>
      <c r="D1136" s="2013" t="s">
        <v>446</v>
      </c>
      <c r="E1136" s="2013"/>
      <c r="F1136" s="2013"/>
      <c r="G1136" s="92">
        <v>772563.28558999998</v>
      </c>
    </row>
    <row r="1137" ht="11.25" hidden="1" customHeight="1" outlineLevel="7">
      <c r="A1137" s="118"/>
      <c r="B1137" s="119"/>
      <c r="C1137" s="120"/>
      <c r="D1137" s="2013" t="s">
        <v>447</v>
      </c>
      <c r="E1137" s="2013"/>
      <c r="F1137" s="2013"/>
      <c r="G1137" s="93"/>
    </row>
    <row r="1138" ht="11.25" hidden="1" customHeight="1" outlineLevel="7">
      <c r="A1138" s="118"/>
      <c r="B1138" s="119"/>
      <c r="C1138" s="120"/>
      <c r="D1138" s="2013" t="s">
        <v>448</v>
      </c>
      <c r="E1138" s="2013"/>
      <c r="F1138" s="2013"/>
      <c r="G1138" s="92">
        <v>93995.133589999998</v>
      </c>
    </row>
    <row r="1139" ht="11.25" hidden="1" customHeight="1" outlineLevel="7">
      <c r="A1139" s="118"/>
      <c r="B1139" s="119"/>
      <c r="C1139" s="120"/>
      <c r="D1139" s="2013" t="s">
        <v>449</v>
      </c>
      <c r="E1139" s="2013"/>
      <c r="F1139" s="2013"/>
      <c r="G1139" s="92">
        <v>1789001.6675100001</v>
      </c>
    </row>
    <row r="1140" ht="11.25" hidden="1" customHeight="1" outlineLevel="7">
      <c r="A1140" s="118"/>
      <c r="B1140" s="119"/>
      <c r="C1140" s="120"/>
      <c r="D1140" s="2013" t="s">
        <v>450</v>
      </c>
      <c r="E1140" s="2013"/>
      <c r="F1140" s="2013"/>
      <c r="G1140" s="92">
        <v>3492945.6955900001</v>
      </c>
    </row>
    <row r="1141" ht="11.25" hidden="1" customHeight="1" outlineLevel="7">
      <c r="A1141" s="80"/>
      <c r="B1141" s="81"/>
      <c r="C1141" s="82"/>
      <c r="D1141" s="2017" t="s">
        <v>524</v>
      </c>
      <c r="E1141" s="2017"/>
      <c r="F1141" s="2017"/>
      <c r="G1141" s="73">
        <v>-5225019.9931600001</v>
      </c>
    </row>
    <row r="1142" ht="11.25" hidden="1" customHeight="1" outlineLevel="7">
      <c r="A1142" s="83"/>
      <c r="B1142" s="84"/>
      <c r="C1142" s="85"/>
      <c r="D1142" s="2017" t="s">
        <v>14</v>
      </c>
      <c r="E1142" s="2017"/>
      <c r="F1142" s="2017"/>
      <c r="G1142" s="73">
        <v>-2086619.93392</v>
      </c>
    </row>
    <row r="1143" ht="11.25" hidden="1" customHeight="1" outlineLevel="7">
      <c r="A1143" s="86"/>
      <c r="B1143" s="87"/>
      <c r="C1143" s="88"/>
      <c r="D1143" s="2017" t="s">
        <v>525</v>
      </c>
      <c r="E1143" s="2017"/>
      <c r="F1143" s="2017"/>
      <c r="G1143" s="73">
        <v>-1832072.17236</v>
      </c>
    </row>
    <row r="1144" ht="21.75" hidden="1" customHeight="1" outlineLevel="7">
      <c r="A1144" s="89"/>
      <c r="B1144" s="90"/>
      <c r="C1144" s="91"/>
      <c r="D1144" s="2013" t="s">
        <v>526</v>
      </c>
      <c r="E1144" s="2013"/>
      <c r="F1144" s="2013"/>
      <c r="G1144" s="92">
        <v>-1832072.17236</v>
      </c>
    </row>
    <row r="1145" ht="11.25" hidden="1" customHeight="1" outlineLevel="7">
      <c r="A1145" s="86"/>
      <c r="B1145" s="87"/>
      <c r="C1145" s="88"/>
      <c r="D1145" s="2017" t="s">
        <v>220</v>
      </c>
      <c r="E1145" s="2017"/>
      <c r="F1145" s="2017"/>
      <c r="G1145" s="73">
        <v>-32898.877</v>
      </c>
    </row>
    <row r="1146" ht="11.25" hidden="1" customHeight="1" outlineLevel="7">
      <c r="A1146" s="89"/>
      <c r="B1146" s="90"/>
      <c r="C1146" s="91"/>
      <c r="D1146" s="2013" t="s">
        <v>527</v>
      </c>
      <c r="E1146" s="2013"/>
      <c r="F1146" s="2013"/>
      <c r="G1146" s="92">
        <v>-26423.49409</v>
      </c>
    </row>
    <row r="1147" ht="11.25" hidden="1" customHeight="1" outlineLevel="7">
      <c r="A1147" s="89"/>
      <c r="B1147" s="90"/>
      <c r="C1147" s="91"/>
      <c r="D1147" s="2013" t="s">
        <v>528</v>
      </c>
      <c r="E1147" s="2013"/>
      <c r="F1147" s="2013"/>
      <c r="G1147" s="92">
        <v>-6475.3829100000003</v>
      </c>
    </row>
    <row r="1148" ht="11.25" hidden="1" customHeight="1" outlineLevel="7">
      <c r="A1148" s="86"/>
      <c r="B1148" s="87"/>
      <c r="C1148" s="88"/>
      <c r="D1148" s="2017" t="s">
        <v>529</v>
      </c>
      <c r="E1148" s="2017"/>
      <c r="F1148" s="2017"/>
      <c r="G1148" s="73">
        <v>-221648.88456000001</v>
      </c>
    </row>
    <row r="1149" ht="11.25" hidden="1" customHeight="1" outlineLevel="7">
      <c r="A1149" s="101"/>
      <c r="B1149" s="102"/>
      <c r="C1149" s="103"/>
      <c r="D1149" s="2017" t="s">
        <v>530</v>
      </c>
      <c r="E1149" s="2017"/>
      <c r="F1149" s="2017"/>
      <c r="G1149" s="73">
        <v>-44774.043689999999</v>
      </c>
    </row>
    <row r="1150" ht="11.25" hidden="1" customHeight="1" outlineLevel="7">
      <c r="A1150" s="115"/>
      <c r="B1150" s="116"/>
      <c r="C1150" s="117"/>
      <c r="D1150" s="2013" t="s">
        <v>532</v>
      </c>
      <c r="E1150" s="2013"/>
      <c r="F1150" s="2013"/>
      <c r="G1150" s="92">
        <v>-2553.9385699999998</v>
      </c>
    </row>
    <row r="1151" ht="11.25" hidden="1" customHeight="1" outlineLevel="7">
      <c r="A1151" s="115"/>
      <c r="B1151" s="116"/>
      <c r="C1151" s="117"/>
      <c r="D1151" s="2013" t="s">
        <v>533</v>
      </c>
      <c r="E1151" s="2013"/>
      <c r="F1151" s="2013"/>
      <c r="G1151" s="92">
        <v>-42220.10512</v>
      </c>
    </row>
    <row r="1152" ht="11.25" hidden="1" customHeight="1" outlineLevel="7">
      <c r="A1152" s="101"/>
      <c r="B1152" s="102"/>
      <c r="C1152" s="103"/>
      <c r="D1152" s="2017" t="s">
        <v>535</v>
      </c>
      <c r="E1152" s="2017"/>
      <c r="F1152" s="2017"/>
      <c r="G1152" s="73">
        <v>-43841.278789999997</v>
      </c>
    </row>
    <row r="1153" ht="11.25" hidden="1" customHeight="1" outlineLevel="7">
      <c r="A1153" s="115"/>
      <c r="B1153" s="116"/>
      <c r="C1153" s="117"/>
      <c r="D1153" s="2013" t="s">
        <v>537</v>
      </c>
      <c r="E1153" s="2013"/>
      <c r="F1153" s="2013"/>
      <c r="G1153" s="92">
        <v>-6191.0079999999998</v>
      </c>
    </row>
    <row r="1154" ht="11.25" hidden="1" customHeight="1" outlineLevel="7">
      <c r="A1154" s="115"/>
      <c r="B1154" s="116"/>
      <c r="C1154" s="117"/>
      <c r="D1154" s="2013" t="s">
        <v>538</v>
      </c>
      <c r="E1154" s="2013"/>
      <c r="F1154" s="2013"/>
      <c r="G1154" s="110">
        <v>-306</v>
      </c>
    </row>
    <row r="1155" ht="11.25" hidden="1" customHeight="1" outlineLevel="7">
      <c r="A1155" s="115"/>
      <c r="B1155" s="116"/>
      <c r="C1155" s="117"/>
      <c r="D1155" s="2013" t="s">
        <v>539</v>
      </c>
      <c r="E1155" s="2013"/>
      <c r="F1155" s="2013"/>
      <c r="G1155" s="110">
        <v>-687.73467000000005</v>
      </c>
    </row>
    <row r="1156" ht="21.75" hidden="1" customHeight="1" outlineLevel="7">
      <c r="A1156" s="115"/>
      <c r="B1156" s="116"/>
      <c r="C1156" s="117"/>
      <c r="D1156" s="2013" t="s">
        <v>540</v>
      </c>
      <c r="E1156" s="2013"/>
      <c r="F1156" s="2013"/>
      <c r="G1156" s="110">
        <v>-439.74885999999998</v>
      </c>
    </row>
    <row r="1157" ht="21.75" hidden="1" customHeight="1" outlineLevel="7">
      <c r="A1157" s="115"/>
      <c r="B1157" s="116"/>
      <c r="C1157" s="117"/>
      <c r="D1157" s="2013" t="s">
        <v>541</v>
      </c>
      <c r="E1157" s="2013"/>
      <c r="F1157" s="2013"/>
      <c r="G1157" s="92">
        <v>-2872.7655100000002</v>
      </c>
    </row>
    <row r="1158" ht="11.25" hidden="1" customHeight="1" outlineLevel="7">
      <c r="A1158" s="115"/>
      <c r="B1158" s="116"/>
      <c r="C1158" s="117"/>
      <c r="D1158" s="2013" t="s">
        <v>542</v>
      </c>
      <c r="E1158" s="2013"/>
      <c r="F1158" s="2013"/>
      <c r="G1158" s="92">
        <v>-1105.30898</v>
      </c>
    </row>
    <row r="1159" ht="11.25" hidden="1" customHeight="1" outlineLevel="7">
      <c r="A1159" s="115"/>
      <c r="B1159" s="116"/>
      <c r="C1159" s="117"/>
      <c r="D1159" s="2013" t="s">
        <v>543</v>
      </c>
      <c r="E1159" s="2013"/>
      <c r="F1159" s="2013"/>
      <c r="G1159" s="92">
        <v>-25965.603200000001</v>
      </c>
    </row>
    <row r="1160" ht="11.25" hidden="1" customHeight="1" outlineLevel="7">
      <c r="A1160" s="115"/>
      <c r="B1160" s="116"/>
      <c r="C1160" s="117"/>
      <c r="D1160" s="2013" t="s">
        <v>545</v>
      </c>
      <c r="E1160" s="2013"/>
      <c r="F1160" s="2013"/>
      <c r="G1160" s="110">
        <v>-809.38300000000004</v>
      </c>
    </row>
    <row r="1161" ht="11.25" hidden="1" customHeight="1" outlineLevel="7">
      <c r="A1161" s="115"/>
      <c r="B1161" s="116"/>
      <c r="C1161" s="117"/>
      <c r="D1161" s="2013" t="s">
        <v>546</v>
      </c>
      <c r="E1161" s="2013"/>
      <c r="F1161" s="2013"/>
      <c r="G1161" s="92">
        <v>-5243.0865700000004</v>
      </c>
    </row>
    <row r="1162" ht="11.25" hidden="1" customHeight="1" outlineLevel="7">
      <c r="A1162" s="115"/>
      <c r="B1162" s="116"/>
      <c r="C1162" s="117"/>
      <c r="D1162" s="2013" t="s">
        <v>547</v>
      </c>
      <c r="E1162" s="2013"/>
      <c r="F1162" s="2013"/>
      <c r="G1162" s="110">
        <v>-220.63999999999999</v>
      </c>
    </row>
    <row r="1163" ht="11.25" hidden="1" customHeight="1" outlineLevel="7">
      <c r="A1163" s="101"/>
      <c r="B1163" s="102"/>
      <c r="C1163" s="103"/>
      <c r="D1163" s="2017" t="s">
        <v>548</v>
      </c>
      <c r="E1163" s="2017"/>
      <c r="F1163" s="2017"/>
      <c r="G1163" s="73">
        <v>-73294.451000000001</v>
      </c>
    </row>
    <row r="1164" ht="11.25" hidden="1" customHeight="1" outlineLevel="7">
      <c r="A1164" s="115"/>
      <c r="B1164" s="116"/>
      <c r="C1164" s="117"/>
      <c r="D1164" s="2013" t="s">
        <v>549</v>
      </c>
      <c r="E1164" s="2013"/>
      <c r="F1164" s="2013"/>
      <c r="G1164" s="92">
        <v>-69724.451000000001</v>
      </c>
    </row>
    <row r="1165" ht="11.25" hidden="1" customHeight="1" outlineLevel="7">
      <c r="A1165" s="115"/>
      <c r="B1165" s="116"/>
      <c r="C1165" s="117"/>
      <c r="D1165" s="2013" t="s">
        <v>550</v>
      </c>
      <c r="E1165" s="2013"/>
      <c r="F1165" s="2013"/>
      <c r="G1165" s="93"/>
    </row>
    <row r="1166" ht="11.25" hidden="1" customHeight="1" outlineLevel="7">
      <c r="A1166" s="115"/>
      <c r="B1166" s="116"/>
      <c r="C1166" s="117"/>
      <c r="D1166" s="2013" t="s">
        <v>551</v>
      </c>
      <c r="E1166" s="2013"/>
      <c r="F1166" s="2013"/>
      <c r="G1166" s="93"/>
    </row>
    <row r="1167" ht="11.25" hidden="1" customHeight="1" outlineLevel="7">
      <c r="A1167" s="115"/>
      <c r="B1167" s="116"/>
      <c r="C1167" s="117"/>
      <c r="D1167" s="2013" t="s">
        <v>552</v>
      </c>
      <c r="E1167" s="2013"/>
      <c r="F1167" s="2013"/>
      <c r="G1167" s="92">
        <v>-3570</v>
      </c>
    </row>
    <row r="1168" ht="11.25" hidden="1" customHeight="1" outlineLevel="7">
      <c r="A1168" s="115"/>
      <c r="B1168" s="116"/>
      <c r="C1168" s="117"/>
      <c r="D1168" s="2013" t="s">
        <v>553</v>
      </c>
      <c r="E1168" s="2013"/>
      <c r="F1168" s="2013"/>
      <c r="G1168" s="93"/>
    </row>
    <row r="1169" ht="11.25" hidden="1" customHeight="1" outlineLevel="7">
      <c r="A1169" s="115"/>
      <c r="B1169" s="116"/>
      <c r="C1169" s="117"/>
      <c r="D1169" s="2013" t="s">
        <v>1189</v>
      </c>
      <c r="E1169" s="2013"/>
      <c r="F1169" s="2013"/>
      <c r="G1169" s="93"/>
    </row>
    <row r="1170" ht="11.25" hidden="1" customHeight="1" outlineLevel="7">
      <c r="A1170" s="101"/>
      <c r="B1170" s="102"/>
      <c r="C1170" s="103"/>
      <c r="D1170" s="2017" t="s">
        <v>554</v>
      </c>
      <c r="E1170" s="2017"/>
      <c r="F1170" s="2017"/>
      <c r="G1170" s="73">
        <v>-59739.111080000002</v>
      </c>
    </row>
    <row r="1171" ht="11.25" hidden="1" customHeight="1" outlineLevel="7">
      <c r="A1171" s="115"/>
      <c r="B1171" s="116"/>
      <c r="C1171" s="117"/>
      <c r="D1171" s="2013" t="s">
        <v>556</v>
      </c>
      <c r="E1171" s="2013"/>
      <c r="F1171" s="2013"/>
      <c r="G1171" s="92">
        <v>-8527.9828600000001</v>
      </c>
    </row>
    <row r="1172" ht="11.25" hidden="1" customHeight="1" outlineLevel="7">
      <c r="A1172" s="115"/>
      <c r="B1172" s="116"/>
      <c r="C1172" s="117"/>
      <c r="D1172" s="2013" t="s">
        <v>557</v>
      </c>
      <c r="E1172" s="2013"/>
      <c r="F1172" s="2013"/>
      <c r="G1172" s="92">
        <v>-32644.355530000001</v>
      </c>
    </row>
    <row r="1173" ht="11.25" hidden="1" customHeight="1" outlineLevel="7">
      <c r="A1173" s="115"/>
      <c r="B1173" s="116"/>
      <c r="C1173" s="117"/>
      <c r="D1173" s="2013" t="s">
        <v>559</v>
      </c>
      <c r="E1173" s="2013"/>
      <c r="F1173" s="2013"/>
      <c r="G1173" s="110">
        <v>-768.40606000000002</v>
      </c>
    </row>
    <row r="1174" ht="11.25" hidden="1" customHeight="1" outlineLevel="7">
      <c r="A1174" s="115"/>
      <c r="B1174" s="116"/>
      <c r="C1174" s="117"/>
      <c r="D1174" s="2013" t="s">
        <v>560</v>
      </c>
      <c r="E1174" s="2013"/>
      <c r="F1174" s="2013"/>
      <c r="G1174" s="92">
        <v>-1204.72983</v>
      </c>
    </row>
    <row r="1175" ht="11.25" hidden="1" customHeight="1" outlineLevel="7">
      <c r="A1175" s="115"/>
      <c r="B1175" s="116"/>
      <c r="C1175" s="117"/>
      <c r="D1175" s="2013" t="s">
        <v>562</v>
      </c>
      <c r="E1175" s="2013"/>
      <c r="F1175" s="2013"/>
      <c r="G1175" s="110">
        <v>-633.26953000000003</v>
      </c>
    </row>
    <row r="1176" ht="11.25" hidden="1" customHeight="1" outlineLevel="7">
      <c r="A1176" s="115"/>
      <c r="B1176" s="116"/>
      <c r="C1176" s="117"/>
      <c r="D1176" s="2013" t="s">
        <v>563</v>
      </c>
      <c r="E1176" s="2013"/>
      <c r="F1176" s="2013"/>
      <c r="G1176" s="110">
        <v>-552.94218999999998</v>
      </c>
    </row>
    <row r="1177" ht="11.25" hidden="1" customHeight="1" outlineLevel="7">
      <c r="A1177" s="115"/>
      <c r="B1177" s="116"/>
      <c r="C1177" s="117"/>
      <c r="D1177" s="2013" t="s">
        <v>564</v>
      </c>
      <c r="E1177" s="2013"/>
      <c r="F1177" s="2013"/>
      <c r="G1177" s="92">
        <v>-1327.4458</v>
      </c>
    </row>
    <row r="1178" ht="11.25" hidden="1" customHeight="1" outlineLevel="7">
      <c r="A1178" s="115"/>
      <c r="B1178" s="116"/>
      <c r="C1178" s="117"/>
      <c r="D1178" s="2013" t="s">
        <v>565</v>
      </c>
      <c r="E1178" s="2013"/>
      <c r="F1178" s="2013"/>
      <c r="G1178" s="110">
        <v>-979.14733999999999</v>
      </c>
    </row>
    <row r="1179" ht="11.25" hidden="1" customHeight="1" outlineLevel="7">
      <c r="A1179" s="115"/>
      <c r="B1179" s="116"/>
      <c r="C1179" s="117"/>
      <c r="D1179" s="2013" t="s">
        <v>566</v>
      </c>
      <c r="E1179" s="2013"/>
      <c r="F1179" s="2013"/>
      <c r="G1179" s="92">
        <v>-5728.9670800000004</v>
      </c>
    </row>
    <row r="1180" ht="11.25" hidden="1" customHeight="1" outlineLevel="7">
      <c r="A1180" s="115"/>
      <c r="B1180" s="116"/>
      <c r="C1180" s="117"/>
      <c r="D1180" s="2013" t="s">
        <v>567</v>
      </c>
      <c r="E1180" s="2013"/>
      <c r="F1180" s="2013"/>
      <c r="G1180" s="92">
        <v>-1185.0629799999999</v>
      </c>
    </row>
    <row r="1181" ht="11.25" hidden="1" customHeight="1" outlineLevel="7">
      <c r="A1181" s="115"/>
      <c r="B1181" s="116"/>
      <c r="C1181" s="117"/>
      <c r="D1181" s="2013" t="s">
        <v>568</v>
      </c>
      <c r="E1181" s="2013"/>
      <c r="F1181" s="2013"/>
      <c r="G1181" s="110">
        <v>-815.41831999999999</v>
      </c>
    </row>
    <row r="1182" ht="11.25" hidden="1" customHeight="1" outlineLevel="7">
      <c r="A1182" s="115"/>
      <c r="B1182" s="116"/>
      <c r="C1182" s="117"/>
      <c r="D1182" s="2013" t="s">
        <v>569</v>
      </c>
      <c r="E1182" s="2013"/>
      <c r="F1182" s="2013"/>
      <c r="G1182" s="92">
        <v>-4569.4798000000001</v>
      </c>
    </row>
    <row r="1183" ht="11.25" hidden="1" customHeight="1" outlineLevel="7">
      <c r="A1183" s="115"/>
      <c r="B1183" s="116"/>
      <c r="C1183" s="117"/>
      <c r="D1183" s="2013" t="s">
        <v>570</v>
      </c>
      <c r="E1183" s="2013"/>
      <c r="F1183" s="2013"/>
      <c r="G1183" s="110">
        <v>-801.90376000000003</v>
      </c>
    </row>
    <row r="1184" ht="11.25" hidden="1" customHeight="1" outlineLevel="7">
      <c r="A1184" s="83"/>
      <c r="B1184" s="84"/>
      <c r="C1184" s="85"/>
      <c r="D1184" s="2017" t="s">
        <v>571</v>
      </c>
      <c r="E1184" s="2017"/>
      <c r="F1184" s="2017"/>
      <c r="G1184" s="73">
        <v>-803837.35933999997</v>
      </c>
    </row>
    <row r="1185" ht="11.25" hidden="1" customHeight="1" outlineLevel="7">
      <c r="A1185" s="86"/>
      <c r="B1185" s="87"/>
      <c r="C1185" s="88"/>
      <c r="D1185" s="2017" t="s">
        <v>572</v>
      </c>
      <c r="E1185" s="2017"/>
      <c r="F1185" s="2017"/>
      <c r="G1185" s="73">
        <v>-31366.254519999999</v>
      </c>
    </row>
    <row r="1186" ht="11.25" hidden="1" customHeight="1" outlineLevel="7">
      <c r="A1186" s="101"/>
      <c r="B1186" s="102"/>
      <c r="C1186" s="103"/>
      <c r="D1186" s="2017" t="s">
        <v>573</v>
      </c>
      <c r="E1186" s="2017"/>
      <c r="F1186" s="2017"/>
      <c r="G1186" s="73">
        <v>-8346.2502999999997</v>
      </c>
    </row>
    <row r="1187" ht="11.25" hidden="1" customHeight="1" outlineLevel="7">
      <c r="A1187" s="115"/>
      <c r="B1187" s="116"/>
      <c r="C1187" s="117"/>
      <c r="D1187" s="2013" t="s">
        <v>574</v>
      </c>
      <c r="E1187" s="2013"/>
      <c r="F1187" s="2013"/>
      <c r="G1187" s="93"/>
    </row>
    <row r="1188" ht="11.25" hidden="1" customHeight="1" outlineLevel="7">
      <c r="A1188" s="115"/>
      <c r="B1188" s="116"/>
      <c r="C1188" s="117"/>
      <c r="D1188" s="2013" t="s">
        <v>575</v>
      </c>
      <c r="E1188" s="2013"/>
      <c r="F1188" s="2013"/>
      <c r="G1188" s="110">
        <v>-200</v>
      </c>
    </row>
    <row r="1189" ht="11.25" hidden="1" customHeight="1" outlineLevel="7">
      <c r="A1189" s="115"/>
      <c r="B1189" s="116"/>
      <c r="C1189" s="117"/>
      <c r="D1189" s="2013" t="s">
        <v>576</v>
      </c>
      <c r="E1189" s="2013"/>
      <c r="F1189" s="2013"/>
      <c r="G1189" s="110">
        <v>-867.30206999999996</v>
      </c>
    </row>
    <row r="1190" ht="21.75" hidden="1" customHeight="1" outlineLevel="7">
      <c r="A1190" s="115"/>
      <c r="B1190" s="116"/>
      <c r="C1190" s="117"/>
      <c r="D1190" s="2013" t="s">
        <v>577</v>
      </c>
      <c r="E1190" s="2013"/>
      <c r="F1190" s="2013"/>
      <c r="G1190" s="110">
        <v>-989.76598000000001</v>
      </c>
    </row>
    <row r="1191" ht="21.75" hidden="1" customHeight="1" outlineLevel="7">
      <c r="A1191" s="115"/>
      <c r="B1191" s="116"/>
      <c r="C1191" s="117"/>
      <c r="D1191" s="2013" t="s">
        <v>578</v>
      </c>
      <c r="E1191" s="2013"/>
      <c r="F1191" s="2013"/>
      <c r="G1191" s="92">
        <v>-1763.623</v>
      </c>
    </row>
    <row r="1192" ht="11.25" hidden="1" customHeight="1" outlineLevel="7">
      <c r="A1192" s="115"/>
      <c r="B1192" s="116"/>
      <c r="C1192" s="117"/>
      <c r="D1192" s="2013" t="s">
        <v>579</v>
      </c>
      <c r="E1192" s="2013"/>
      <c r="F1192" s="2013"/>
      <c r="G1192" s="92">
        <v>-2578.6400199999998</v>
      </c>
    </row>
    <row r="1193" ht="11.25" hidden="1" customHeight="1" outlineLevel="7">
      <c r="A1193" s="115"/>
      <c r="B1193" s="116"/>
      <c r="C1193" s="117"/>
      <c r="D1193" s="2013" t="s">
        <v>580</v>
      </c>
      <c r="E1193" s="2013"/>
      <c r="F1193" s="2013"/>
      <c r="G1193" s="110">
        <v>-187.83000000000001</v>
      </c>
    </row>
    <row r="1194" ht="11.25" hidden="1" customHeight="1" outlineLevel="7">
      <c r="A1194" s="115"/>
      <c r="B1194" s="116"/>
      <c r="C1194" s="117"/>
      <c r="D1194" s="2013" t="s">
        <v>581</v>
      </c>
      <c r="E1194" s="2013"/>
      <c r="F1194" s="2013"/>
      <c r="G1194" s="110">
        <v>-100</v>
      </c>
    </row>
    <row r="1195" ht="11.25" hidden="1" customHeight="1" outlineLevel="7">
      <c r="A1195" s="115"/>
      <c r="B1195" s="116"/>
      <c r="C1195" s="117"/>
      <c r="D1195" s="2013" t="s">
        <v>582</v>
      </c>
      <c r="E1195" s="2013"/>
      <c r="F1195" s="2013"/>
      <c r="G1195" s="110">
        <v>-640.22599000000002</v>
      </c>
    </row>
    <row r="1196" ht="11.25" hidden="1" customHeight="1" outlineLevel="7">
      <c r="A1196" s="115"/>
      <c r="B1196" s="116"/>
      <c r="C1196" s="117"/>
      <c r="D1196" s="2013" t="s">
        <v>583</v>
      </c>
      <c r="E1196" s="2013"/>
      <c r="F1196" s="2013"/>
      <c r="G1196" s="110">
        <v>-705.46042999999997</v>
      </c>
    </row>
    <row r="1197" ht="11.25" hidden="1" customHeight="1" outlineLevel="7">
      <c r="A1197" s="115"/>
      <c r="B1197" s="116"/>
      <c r="C1197" s="117"/>
      <c r="D1197" s="2013" t="s">
        <v>584</v>
      </c>
      <c r="E1197" s="2013"/>
      <c r="F1197" s="2013"/>
      <c r="G1197" s="110">
        <v>-187.95111</v>
      </c>
    </row>
    <row r="1198" ht="11.25" hidden="1" customHeight="1" outlineLevel="7">
      <c r="A1198" s="115"/>
      <c r="B1198" s="116"/>
      <c r="C1198" s="117"/>
      <c r="D1198" s="2013" t="s">
        <v>585</v>
      </c>
      <c r="E1198" s="2013"/>
      <c r="F1198" s="2013"/>
      <c r="G1198" s="110">
        <v>-125.4517</v>
      </c>
    </row>
    <row r="1199" ht="11.25" hidden="1" customHeight="1" outlineLevel="7">
      <c r="A1199" s="101"/>
      <c r="B1199" s="102"/>
      <c r="C1199" s="103"/>
      <c r="D1199" s="2017" t="s">
        <v>586</v>
      </c>
      <c r="E1199" s="2017"/>
      <c r="F1199" s="2017"/>
      <c r="G1199" s="73">
        <v>-23020.004219999999</v>
      </c>
    </row>
    <row r="1200" ht="11.25" hidden="1" customHeight="1" outlineLevel="7">
      <c r="A1200" s="115"/>
      <c r="B1200" s="116"/>
      <c r="C1200" s="117"/>
      <c r="D1200" s="2013" t="s">
        <v>587</v>
      </c>
      <c r="E1200" s="2013"/>
      <c r="F1200" s="2013"/>
      <c r="G1200" s="110">
        <v>-593.71299999999997</v>
      </c>
    </row>
    <row r="1201" ht="11.25" hidden="1" customHeight="1" outlineLevel="7">
      <c r="A1201" s="115"/>
      <c r="B1201" s="116"/>
      <c r="C1201" s="117"/>
      <c r="D1201" s="2013" t="s">
        <v>588</v>
      </c>
      <c r="E1201" s="2013"/>
      <c r="F1201" s="2013"/>
      <c r="G1201" s="92">
        <v>-1720.0119999999999</v>
      </c>
    </row>
    <row r="1202" ht="11.25" hidden="1" customHeight="1" outlineLevel="7">
      <c r="A1202" s="115"/>
      <c r="B1202" s="116"/>
      <c r="C1202" s="117"/>
      <c r="D1202" s="2013" t="s">
        <v>589</v>
      </c>
      <c r="E1202" s="2013"/>
      <c r="F1202" s="2013"/>
      <c r="G1202" s="92">
        <v>-3952.1469999999999</v>
      </c>
    </row>
    <row r="1203" ht="21.75" hidden="1" customHeight="1" outlineLevel="7">
      <c r="A1203" s="115"/>
      <c r="B1203" s="116"/>
      <c r="C1203" s="117"/>
      <c r="D1203" s="2013" t="s">
        <v>590</v>
      </c>
      <c r="E1203" s="2013"/>
      <c r="F1203" s="2013"/>
      <c r="G1203" s="110">
        <v>-535.33799999999997</v>
      </c>
    </row>
    <row r="1204" ht="11.25" hidden="1" customHeight="1" outlineLevel="7">
      <c r="A1204" s="115"/>
      <c r="B1204" s="116"/>
      <c r="C1204" s="117"/>
      <c r="D1204" s="2013" t="s">
        <v>591</v>
      </c>
      <c r="E1204" s="2013"/>
      <c r="F1204" s="2013"/>
      <c r="G1204" s="92">
        <v>-3557.163</v>
      </c>
    </row>
    <row r="1205" ht="11.25" hidden="1" customHeight="1" outlineLevel="7">
      <c r="A1205" s="115"/>
      <c r="B1205" s="116"/>
      <c r="C1205" s="117"/>
      <c r="D1205" s="2013" t="s">
        <v>592</v>
      </c>
      <c r="E1205" s="2013"/>
      <c r="F1205" s="2013"/>
      <c r="G1205" s="92">
        <v>-1240.5482199999999</v>
      </c>
    </row>
    <row r="1206" ht="11.25" hidden="1" customHeight="1" outlineLevel="7">
      <c r="A1206" s="115"/>
      <c r="B1206" s="116"/>
      <c r="C1206" s="117"/>
      <c r="D1206" s="2013" t="s">
        <v>593</v>
      </c>
      <c r="E1206" s="2013"/>
      <c r="F1206" s="2013"/>
      <c r="G1206" s="92">
        <v>-2745.0830000000001</v>
      </c>
    </row>
    <row r="1207" ht="11.25" hidden="1" customHeight="1" outlineLevel="7">
      <c r="A1207" s="115"/>
      <c r="B1207" s="116"/>
      <c r="C1207" s="117"/>
      <c r="D1207" s="2013" t="s">
        <v>965</v>
      </c>
      <c r="E1207" s="2013"/>
      <c r="F1207" s="2013"/>
      <c r="G1207" s="93"/>
    </row>
    <row r="1208" ht="11.25" hidden="1" customHeight="1" outlineLevel="7">
      <c r="A1208" s="115"/>
      <c r="B1208" s="116"/>
      <c r="C1208" s="117"/>
      <c r="D1208" s="2013" t="s">
        <v>594</v>
      </c>
      <c r="E1208" s="2013"/>
      <c r="F1208" s="2013"/>
      <c r="G1208" s="92">
        <v>-8676</v>
      </c>
    </row>
    <row r="1209" ht="11.25" hidden="1" customHeight="1" outlineLevel="7">
      <c r="A1209" s="86"/>
      <c r="B1209" s="87"/>
      <c r="C1209" s="88"/>
      <c r="D1209" s="2017" t="s">
        <v>35</v>
      </c>
      <c r="E1209" s="2017"/>
      <c r="F1209" s="2017"/>
      <c r="G1209" s="111">
        <v>-537.46266000000003</v>
      </c>
    </row>
    <row r="1210" ht="11.25" hidden="1" customHeight="1" outlineLevel="7">
      <c r="A1210" s="89"/>
      <c r="B1210" s="90"/>
      <c r="C1210" s="91"/>
      <c r="D1210" s="2013" t="s">
        <v>595</v>
      </c>
      <c r="E1210" s="2013"/>
      <c r="F1210" s="2013"/>
      <c r="G1210" s="93"/>
    </row>
    <row r="1211" ht="11.25" hidden="1" customHeight="1" outlineLevel="7">
      <c r="A1211" s="89"/>
      <c r="B1211" s="90"/>
      <c r="C1211" s="91"/>
      <c r="D1211" s="2013" t="s">
        <v>596</v>
      </c>
      <c r="E1211" s="2013"/>
      <c r="F1211" s="2013"/>
      <c r="G1211" s="93"/>
    </row>
    <row r="1212" ht="11.25" hidden="1" customHeight="1" outlineLevel="7">
      <c r="A1212" s="89"/>
      <c r="B1212" s="90"/>
      <c r="C1212" s="91"/>
      <c r="D1212" s="2013" t="s">
        <v>598</v>
      </c>
      <c r="E1212" s="2013"/>
      <c r="F1212" s="2013"/>
      <c r="G1212" s="93"/>
    </row>
    <row r="1213" ht="11.25" hidden="1" customHeight="1" outlineLevel="7">
      <c r="A1213" s="89"/>
      <c r="B1213" s="90"/>
      <c r="C1213" s="91"/>
      <c r="D1213" s="2013" t="s">
        <v>599</v>
      </c>
      <c r="E1213" s="2013"/>
      <c r="F1213" s="2013"/>
      <c r="G1213" s="110">
        <v>-537.46266000000003</v>
      </c>
    </row>
    <row r="1214" ht="11.25" hidden="1" customHeight="1" outlineLevel="7">
      <c r="A1214" s="86"/>
      <c r="B1214" s="87"/>
      <c r="C1214" s="88"/>
      <c r="D1214" s="2017" t="s">
        <v>601</v>
      </c>
      <c r="E1214" s="2017"/>
      <c r="F1214" s="2017"/>
      <c r="G1214" s="73">
        <v>-755868.15443</v>
      </c>
    </row>
    <row r="1215" ht="11.25" hidden="1" customHeight="1" outlineLevel="7">
      <c r="A1215" s="101"/>
      <c r="B1215" s="102"/>
      <c r="C1215" s="103"/>
      <c r="D1215" s="2017" t="s">
        <v>602</v>
      </c>
      <c r="E1215" s="2017"/>
      <c r="F1215" s="2017"/>
      <c r="G1215" s="73">
        <v>-355595.91778999998</v>
      </c>
    </row>
    <row r="1216" ht="11.25" hidden="1" customHeight="1" outlineLevel="7">
      <c r="A1216" s="115"/>
      <c r="B1216" s="116"/>
      <c r="C1216" s="117"/>
      <c r="D1216" s="2013" t="s">
        <v>603</v>
      </c>
      <c r="E1216" s="2013"/>
      <c r="F1216" s="2013"/>
      <c r="G1216" s="92">
        <v>-259661.31101999999</v>
      </c>
    </row>
    <row r="1217" ht="11.25" hidden="1" customHeight="1" outlineLevel="7">
      <c r="A1217" s="115"/>
      <c r="B1217" s="116"/>
      <c r="C1217" s="117"/>
      <c r="D1217" s="2013" t="s">
        <v>604</v>
      </c>
      <c r="E1217" s="2013"/>
      <c r="F1217" s="2013"/>
      <c r="G1217" s="92">
        <v>-95934.606769999999</v>
      </c>
    </row>
    <row r="1218" ht="11.25" hidden="1" customHeight="1" outlineLevel="7">
      <c r="A1218" s="89"/>
      <c r="B1218" s="90"/>
      <c r="C1218" s="91"/>
      <c r="D1218" s="2013" t="s">
        <v>605</v>
      </c>
      <c r="E1218" s="2013"/>
      <c r="F1218" s="2013"/>
      <c r="G1218" s="92">
        <v>-400272.23664000002</v>
      </c>
    </row>
    <row r="1219" ht="21.75" hidden="1" customHeight="1" outlineLevel="7">
      <c r="A1219" s="89"/>
      <c r="B1219" s="90"/>
      <c r="C1219" s="91"/>
      <c r="D1219" s="2013" t="s">
        <v>606</v>
      </c>
      <c r="E1219" s="2013"/>
      <c r="F1219" s="2013"/>
      <c r="G1219" s="93"/>
    </row>
    <row r="1220" ht="11.25" hidden="1" customHeight="1" outlineLevel="7">
      <c r="A1220" s="118"/>
      <c r="B1220" s="119"/>
      <c r="C1220" s="120"/>
      <c r="D1220" s="2013" t="s">
        <v>607</v>
      </c>
      <c r="E1220" s="2013"/>
      <c r="F1220" s="2013"/>
      <c r="G1220" s="92">
        <v>-2254.1579999999999</v>
      </c>
    </row>
    <row r="1221" ht="11.25" hidden="1" customHeight="1" outlineLevel="7">
      <c r="A1221" s="86"/>
      <c r="B1221" s="87"/>
      <c r="C1221" s="88"/>
      <c r="D1221" s="2017" t="s">
        <v>608</v>
      </c>
      <c r="E1221" s="2017"/>
      <c r="F1221" s="2017"/>
      <c r="G1221" s="73">
        <v>-13811.329729999999</v>
      </c>
    </row>
    <row r="1222" ht="11.25" hidden="1" customHeight="1" outlineLevel="7">
      <c r="A1222" s="89"/>
      <c r="B1222" s="90"/>
      <c r="C1222" s="91"/>
      <c r="D1222" s="2013" t="s">
        <v>609</v>
      </c>
      <c r="E1222" s="2013"/>
      <c r="F1222" s="2013"/>
      <c r="G1222" s="92">
        <v>-1277.365</v>
      </c>
    </row>
    <row r="1223" ht="11.25" hidden="1" customHeight="1" outlineLevel="7">
      <c r="A1223" s="89"/>
      <c r="B1223" s="90"/>
      <c r="C1223" s="91"/>
      <c r="D1223" s="2013" t="s">
        <v>610</v>
      </c>
      <c r="E1223" s="2013"/>
      <c r="F1223" s="2013"/>
      <c r="G1223" s="93"/>
    </row>
    <row r="1224" ht="11.25" hidden="1" customHeight="1" outlineLevel="7">
      <c r="A1224" s="89"/>
      <c r="B1224" s="90"/>
      <c r="C1224" s="91"/>
      <c r="D1224" s="2013" t="s">
        <v>611</v>
      </c>
      <c r="E1224" s="2013"/>
      <c r="F1224" s="2013"/>
      <c r="G1224" s="110">
        <v>-374.29259000000002</v>
      </c>
    </row>
    <row r="1225" ht="11.25" hidden="1" customHeight="1" outlineLevel="7">
      <c r="A1225" s="89"/>
      <c r="B1225" s="90"/>
      <c r="C1225" s="91"/>
      <c r="D1225" s="2013" t="s">
        <v>612</v>
      </c>
      <c r="E1225" s="2013"/>
      <c r="F1225" s="2013"/>
      <c r="G1225" s="92">
        <v>-6361.8554000000004</v>
      </c>
    </row>
    <row r="1226" ht="11.25" hidden="1" customHeight="1" outlineLevel="7">
      <c r="A1226" s="89"/>
      <c r="B1226" s="90"/>
      <c r="C1226" s="91"/>
      <c r="D1226" s="2013" t="s">
        <v>613</v>
      </c>
      <c r="E1226" s="2013"/>
      <c r="F1226" s="2013"/>
      <c r="G1226" s="110">
        <v>-111.40407999999999</v>
      </c>
    </row>
    <row r="1227" ht="11.25" hidden="1" customHeight="1" outlineLevel="7">
      <c r="A1227" s="89"/>
      <c r="B1227" s="90"/>
      <c r="C1227" s="91"/>
      <c r="D1227" s="2013" t="s">
        <v>614</v>
      </c>
      <c r="E1227" s="2013"/>
      <c r="F1227" s="2013"/>
      <c r="G1227" s="92">
        <v>-2972.0013899999999</v>
      </c>
    </row>
    <row r="1228" ht="11.25" hidden="1" customHeight="1" outlineLevel="7">
      <c r="A1228" s="89"/>
      <c r="B1228" s="90"/>
      <c r="C1228" s="91"/>
      <c r="D1228" s="2013" t="s">
        <v>615</v>
      </c>
      <c r="E1228" s="2013"/>
      <c r="F1228" s="2013"/>
      <c r="G1228" s="92">
        <v>-1297.5129999999999</v>
      </c>
    </row>
    <row r="1229" ht="11.25" hidden="1" customHeight="1" outlineLevel="7">
      <c r="A1229" s="89"/>
      <c r="B1229" s="90"/>
      <c r="C1229" s="91"/>
      <c r="D1229" s="2013" t="s">
        <v>616</v>
      </c>
      <c r="E1229" s="2013"/>
      <c r="F1229" s="2013"/>
      <c r="G1229" s="92">
        <v>-1416.8982699999999</v>
      </c>
    </row>
    <row r="1230" ht="11.25" hidden="1" customHeight="1" outlineLevel="7">
      <c r="A1230" s="83"/>
      <c r="B1230" s="84"/>
      <c r="C1230" s="85"/>
      <c r="D1230" s="2017" t="s">
        <v>617</v>
      </c>
      <c r="E1230" s="2017"/>
      <c r="F1230" s="2017"/>
      <c r="G1230" s="73">
        <v>-1092850.5322400001</v>
      </c>
    </row>
    <row r="1231" ht="11.25" hidden="1" customHeight="1" outlineLevel="7">
      <c r="A1231" s="118"/>
      <c r="B1231" s="119"/>
      <c r="C1231" s="120"/>
      <c r="D1231" s="2013" t="s">
        <v>619</v>
      </c>
      <c r="E1231" s="2013"/>
      <c r="F1231" s="2013"/>
      <c r="G1231" s="92">
        <v>-596013.95790000004</v>
      </c>
    </row>
    <row r="1232" ht="11.25" hidden="1" customHeight="1" outlineLevel="7">
      <c r="A1232" s="118"/>
      <c r="B1232" s="119"/>
      <c r="C1232" s="120"/>
      <c r="D1232" s="2013" t="s">
        <v>620</v>
      </c>
      <c r="E1232" s="2013"/>
      <c r="F1232" s="2013"/>
      <c r="G1232" s="92">
        <v>-96158.042629999996</v>
      </c>
    </row>
    <row r="1233" ht="11.25" hidden="1" customHeight="1" outlineLevel="7">
      <c r="A1233" s="118"/>
      <c r="B1233" s="119"/>
      <c r="C1233" s="120"/>
      <c r="D1233" s="2013" t="s">
        <v>622</v>
      </c>
      <c r="E1233" s="2013"/>
      <c r="F1233" s="2013"/>
      <c r="G1233" s="92">
        <v>-62703.30702</v>
      </c>
    </row>
    <row r="1234" ht="11.25" hidden="1" customHeight="1" outlineLevel="7">
      <c r="A1234" s="118"/>
      <c r="B1234" s="119"/>
      <c r="C1234" s="120"/>
      <c r="D1234" s="2013" t="s">
        <v>624</v>
      </c>
      <c r="E1234" s="2013"/>
      <c r="F1234" s="2013"/>
      <c r="G1234" s="92">
        <v>-8289.10844</v>
      </c>
    </row>
    <row r="1235" ht="11.25" hidden="1" customHeight="1" outlineLevel="7">
      <c r="A1235" s="118"/>
      <c r="B1235" s="119"/>
      <c r="C1235" s="120"/>
      <c r="D1235" s="2013" t="s">
        <v>626</v>
      </c>
      <c r="E1235" s="2013"/>
      <c r="F1235" s="2013"/>
      <c r="G1235" s="92">
        <v>-167248.71283999999</v>
      </c>
    </row>
    <row r="1236" ht="11.25" hidden="1" customHeight="1" outlineLevel="7">
      <c r="A1236" s="86"/>
      <c r="B1236" s="87"/>
      <c r="C1236" s="88"/>
      <c r="D1236" s="2017" t="s">
        <v>630</v>
      </c>
      <c r="E1236" s="2017"/>
      <c r="F1236" s="2017"/>
      <c r="G1236" s="73">
        <v>-162437.40341</v>
      </c>
    </row>
    <row r="1237" ht="11.25" hidden="1" customHeight="1" outlineLevel="7">
      <c r="A1237" s="89"/>
      <c r="B1237" s="90"/>
      <c r="C1237" s="91"/>
      <c r="D1237" s="2013" t="s">
        <v>632</v>
      </c>
      <c r="E1237" s="2013"/>
      <c r="F1237" s="2013"/>
      <c r="G1237" s="92">
        <v>-82095.149550000002</v>
      </c>
    </row>
    <row r="1238" ht="21.75" hidden="1" customHeight="1" outlineLevel="7">
      <c r="A1238" s="89"/>
      <c r="B1238" s="90"/>
      <c r="C1238" s="91"/>
      <c r="D1238" s="2013" t="s">
        <v>634</v>
      </c>
      <c r="E1238" s="2013"/>
      <c r="F1238" s="2013"/>
      <c r="G1238" s="92">
        <v>-14339.934279999999</v>
      </c>
    </row>
    <row r="1239" ht="21.75" hidden="1" customHeight="1" outlineLevel="7">
      <c r="A1239" s="89"/>
      <c r="B1239" s="90"/>
      <c r="C1239" s="91"/>
      <c r="D1239" s="2013" t="s">
        <v>636</v>
      </c>
      <c r="E1239" s="2013"/>
      <c r="F1239" s="2013"/>
      <c r="G1239" s="92">
        <v>-35399.504849999998</v>
      </c>
    </row>
    <row r="1240" ht="21.75" hidden="1" customHeight="1" outlineLevel="7">
      <c r="A1240" s="89"/>
      <c r="B1240" s="90"/>
      <c r="C1240" s="91"/>
      <c r="D1240" s="2013" t="s">
        <v>638</v>
      </c>
      <c r="E1240" s="2013"/>
      <c r="F1240" s="2013"/>
      <c r="G1240" s="92">
        <v>-30602.814729999998</v>
      </c>
    </row>
    <row r="1241" ht="11.25" hidden="1" customHeight="1" outlineLevel="7">
      <c r="A1241" s="83"/>
      <c r="B1241" s="84"/>
      <c r="C1241" s="85"/>
      <c r="D1241" s="2017" t="s">
        <v>641</v>
      </c>
      <c r="E1241" s="2017"/>
      <c r="F1241" s="2017"/>
      <c r="G1241" s="73">
        <v>-328500.50242999999</v>
      </c>
    </row>
    <row r="1242" ht="21.75" hidden="1" customHeight="1" outlineLevel="7">
      <c r="A1242" s="86"/>
      <c r="B1242" s="87"/>
      <c r="C1242" s="88"/>
      <c r="D1242" s="2017" t="s">
        <v>642</v>
      </c>
      <c r="E1242" s="2017"/>
      <c r="F1242" s="2017"/>
      <c r="G1242" s="73">
        <v>-236504.53829</v>
      </c>
    </row>
    <row r="1243" ht="21.75" hidden="1" customHeight="1" outlineLevel="7">
      <c r="A1243" s="89"/>
      <c r="B1243" s="90"/>
      <c r="C1243" s="91"/>
      <c r="D1243" s="2013" t="s">
        <v>643</v>
      </c>
      <c r="E1243" s="2013"/>
      <c r="F1243" s="2013"/>
      <c r="G1243" s="92">
        <v>-202140.05160999999</v>
      </c>
    </row>
    <row r="1244" ht="21.75" hidden="1" customHeight="1" outlineLevel="7">
      <c r="A1244" s="89"/>
      <c r="B1244" s="90"/>
      <c r="C1244" s="91"/>
      <c r="D1244" s="2013" t="s">
        <v>645</v>
      </c>
      <c r="E1244" s="2013"/>
      <c r="F1244" s="2013"/>
      <c r="G1244" s="92">
        <v>-6578.9427400000004</v>
      </c>
    </row>
    <row r="1245" ht="21.75" hidden="1" customHeight="1" outlineLevel="7">
      <c r="A1245" s="89"/>
      <c r="B1245" s="90"/>
      <c r="C1245" s="91"/>
      <c r="D1245" s="2013" t="s">
        <v>647</v>
      </c>
      <c r="E1245" s="2013"/>
      <c r="F1245" s="2013"/>
      <c r="G1245" s="92">
        <v>-6985.3673799999997</v>
      </c>
    </row>
    <row r="1246" ht="21.75" hidden="1" customHeight="1" outlineLevel="7">
      <c r="A1246" s="89"/>
      <c r="B1246" s="90"/>
      <c r="C1246" s="91"/>
      <c r="D1246" s="2013" t="s">
        <v>649</v>
      </c>
      <c r="E1246" s="2013"/>
      <c r="F1246" s="2013"/>
      <c r="G1246" s="92">
        <v>-3017.6060499999999</v>
      </c>
    </row>
    <row r="1247" ht="21.75" hidden="1" customHeight="1" outlineLevel="7">
      <c r="A1247" s="89"/>
      <c r="B1247" s="90"/>
      <c r="C1247" s="91"/>
      <c r="D1247" s="2013" t="s">
        <v>651</v>
      </c>
      <c r="E1247" s="2013"/>
      <c r="F1247" s="2013"/>
      <c r="G1247" s="92">
        <v>-17782.570510000001</v>
      </c>
    </row>
    <row r="1248" ht="11.25" hidden="1" customHeight="1" outlineLevel="7">
      <c r="A1248" s="86"/>
      <c r="B1248" s="87"/>
      <c r="C1248" s="88"/>
      <c r="D1248" s="2017" t="s">
        <v>653</v>
      </c>
      <c r="E1248" s="2017"/>
      <c r="F1248" s="2017"/>
      <c r="G1248" s="73">
        <v>-56526.351320000002</v>
      </c>
    </row>
    <row r="1249" ht="11.25" hidden="1" customHeight="1" outlineLevel="7">
      <c r="A1249" s="89"/>
      <c r="B1249" s="90"/>
      <c r="C1249" s="91"/>
      <c r="D1249" s="2013" t="s">
        <v>655</v>
      </c>
      <c r="E1249" s="2013"/>
      <c r="F1249" s="2013"/>
      <c r="G1249" s="92">
        <v>-48242.053699999997</v>
      </c>
    </row>
    <row r="1250" ht="21.75" hidden="1" customHeight="1" outlineLevel="7">
      <c r="A1250" s="89"/>
      <c r="B1250" s="90"/>
      <c r="C1250" s="91"/>
      <c r="D1250" s="2013" t="s">
        <v>657</v>
      </c>
      <c r="E1250" s="2013"/>
      <c r="F1250" s="2013"/>
      <c r="G1250" s="92">
        <v>-1560.7330899999999</v>
      </c>
    </row>
    <row r="1251" ht="21.75" hidden="1" customHeight="1" outlineLevel="7">
      <c r="A1251" s="89"/>
      <c r="B1251" s="90"/>
      <c r="C1251" s="91"/>
      <c r="D1251" s="2013" t="s">
        <v>659</v>
      </c>
      <c r="E1251" s="2013"/>
      <c r="F1251" s="2013"/>
      <c r="G1251" s="92">
        <v>-1805.3740600000001</v>
      </c>
    </row>
    <row r="1252" ht="21.75" hidden="1" customHeight="1" outlineLevel="7">
      <c r="A1252" s="89"/>
      <c r="B1252" s="90"/>
      <c r="C1252" s="91"/>
      <c r="D1252" s="2013" t="s">
        <v>661</v>
      </c>
      <c r="E1252" s="2013"/>
      <c r="F1252" s="2013"/>
      <c r="G1252" s="110">
        <v>-731.33748000000003</v>
      </c>
    </row>
    <row r="1253" ht="11.25" hidden="1" customHeight="1" outlineLevel="7">
      <c r="A1253" s="89"/>
      <c r="B1253" s="90"/>
      <c r="C1253" s="91"/>
      <c r="D1253" s="2013" t="s">
        <v>663</v>
      </c>
      <c r="E1253" s="2013"/>
      <c r="F1253" s="2013"/>
      <c r="G1253" s="92">
        <v>-4186.8529900000003</v>
      </c>
    </row>
    <row r="1254" ht="21.75" hidden="1" customHeight="1" outlineLevel="7">
      <c r="A1254" s="86"/>
      <c r="B1254" s="87"/>
      <c r="C1254" s="88"/>
      <c r="D1254" s="2017" t="s">
        <v>665</v>
      </c>
      <c r="E1254" s="2017"/>
      <c r="F1254" s="2017"/>
      <c r="G1254" s="73">
        <v>-4433.4354899999998</v>
      </c>
    </row>
    <row r="1255" ht="11.25" hidden="1" customHeight="1" outlineLevel="7">
      <c r="A1255" s="89"/>
      <c r="B1255" s="90"/>
      <c r="C1255" s="91"/>
      <c r="D1255" s="2013" t="s">
        <v>667</v>
      </c>
      <c r="E1255" s="2013"/>
      <c r="F1255" s="2013"/>
      <c r="G1255" s="92">
        <v>-3783.6901800000001</v>
      </c>
    </row>
    <row r="1256" ht="21.75" hidden="1" customHeight="1" outlineLevel="7">
      <c r="A1256" s="89"/>
      <c r="B1256" s="90"/>
      <c r="C1256" s="91"/>
      <c r="D1256" s="2013" t="s">
        <v>669</v>
      </c>
      <c r="E1256" s="2013"/>
      <c r="F1256" s="2013"/>
      <c r="G1256" s="110">
        <v>-122.40407999999999</v>
      </c>
    </row>
    <row r="1257" ht="21.75" hidden="1" customHeight="1" outlineLevel="7">
      <c r="A1257" s="89"/>
      <c r="B1257" s="90"/>
      <c r="C1257" s="91"/>
      <c r="D1257" s="2013" t="s">
        <v>671</v>
      </c>
      <c r="E1257" s="2013"/>
      <c r="F1257" s="2013"/>
      <c r="G1257" s="110">
        <v>-141.59849</v>
      </c>
    </row>
    <row r="1258" ht="21.75" hidden="1" customHeight="1" outlineLevel="7">
      <c r="A1258" s="89"/>
      <c r="B1258" s="90"/>
      <c r="C1258" s="91"/>
      <c r="D1258" s="2013" t="s">
        <v>673</v>
      </c>
      <c r="E1258" s="2013"/>
      <c r="F1258" s="2013"/>
      <c r="G1258" s="110">
        <v>-57.360880000000002</v>
      </c>
    </row>
    <row r="1259" ht="21.75" hidden="1" customHeight="1" outlineLevel="7">
      <c r="A1259" s="89"/>
      <c r="B1259" s="90"/>
      <c r="C1259" s="91"/>
      <c r="D1259" s="2013" t="s">
        <v>675</v>
      </c>
      <c r="E1259" s="2013"/>
      <c r="F1259" s="2013"/>
      <c r="G1259" s="110">
        <v>-328.38186000000002</v>
      </c>
    </row>
    <row r="1260" ht="21.75" hidden="1" customHeight="1" outlineLevel="7">
      <c r="A1260" s="86"/>
      <c r="B1260" s="87"/>
      <c r="C1260" s="88"/>
      <c r="D1260" s="2017" t="s">
        <v>677</v>
      </c>
      <c r="E1260" s="2017"/>
      <c r="F1260" s="2017"/>
      <c r="G1260" s="73">
        <v>-31036.177329999999</v>
      </c>
    </row>
    <row r="1261" ht="21.75" hidden="1" customHeight="1" outlineLevel="7">
      <c r="A1261" s="89"/>
      <c r="B1261" s="90"/>
      <c r="C1261" s="91"/>
      <c r="D1261" s="2013" t="s">
        <v>679</v>
      </c>
      <c r="E1261" s="2013"/>
      <c r="F1261" s="2013"/>
      <c r="G1261" s="92">
        <v>-26745.81338</v>
      </c>
    </row>
    <row r="1262" ht="21.75" hidden="1" customHeight="1" outlineLevel="7">
      <c r="A1262" s="89"/>
      <c r="B1262" s="90"/>
      <c r="C1262" s="91"/>
      <c r="D1262" s="2013" t="s">
        <v>681</v>
      </c>
      <c r="E1262" s="2013"/>
      <c r="F1262" s="2013"/>
      <c r="G1262" s="110">
        <v>-833.38990999999999</v>
      </c>
    </row>
    <row r="1263" ht="21.75" hidden="1" customHeight="1" outlineLevel="7">
      <c r="A1263" s="89"/>
      <c r="B1263" s="90"/>
      <c r="C1263" s="91"/>
      <c r="D1263" s="2013" t="s">
        <v>683</v>
      </c>
      <c r="E1263" s="2013"/>
      <c r="F1263" s="2013"/>
      <c r="G1263" s="110">
        <v>-798.80732999999998</v>
      </c>
    </row>
    <row r="1264" ht="21.75" hidden="1" customHeight="1" outlineLevel="7">
      <c r="A1264" s="89"/>
      <c r="B1264" s="90"/>
      <c r="C1264" s="91"/>
      <c r="D1264" s="2013" t="s">
        <v>685</v>
      </c>
      <c r="E1264" s="2013"/>
      <c r="F1264" s="2013"/>
      <c r="G1264" s="110">
        <v>-366.80948000000001</v>
      </c>
    </row>
    <row r="1265" ht="21.75" hidden="1" customHeight="1" outlineLevel="7">
      <c r="A1265" s="89"/>
      <c r="B1265" s="90"/>
      <c r="C1265" s="91"/>
      <c r="D1265" s="2013" t="s">
        <v>687</v>
      </c>
      <c r="E1265" s="2013"/>
      <c r="F1265" s="2013"/>
      <c r="G1265" s="92">
        <v>-2291.3572300000001</v>
      </c>
    </row>
    <row r="1266" ht="11.25" hidden="1" customHeight="1" outlineLevel="7">
      <c r="A1266" s="83"/>
      <c r="B1266" s="84"/>
      <c r="C1266" s="85"/>
      <c r="D1266" s="2017" t="s">
        <v>689</v>
      </c>
      <c r="E1266" s="2017"/>
      <c r="F1266" s="2017"/>
      <c r="G1266" s="73">
        <v>-605001.26255999994</v>
      </c>
    </row>
    <row r="1267" ht="11.25" hidden="1" customHeight="1" outlineLevel="7">
      <c r="A1267" s="118"/>
      <c r="B1267" s="119"/>
      <c r="C1267" s="120"/>
      <c r="D1267" s="2013" t="s">
        <v>691</v>
      </c>
      <c r="E1267" s="2013"/>
      <c r="F1267" s="2013"/>
      <c r="G1267" s="92">
        <v>-3215.9537999999998</v>
      </c>
    </row>
    <row r="1268" ht="11.25" hidden="1" customHeight="1" outlineLevel="7">
      <c r="A1268" s="118"/>
      <c r="B1268" s="119"/>
      <c r="C1268" s="120"/>
      <c r="D1268" s="2013" t="s">
        <v>692</v>
      </c>
      <c r="E1268" s="2013"/>
      <c r="F1268" s="2013"/>
      <c r="G1268" s="92">
        <v>-122719.59819</v>
      </c>
    </row>
    <row r="1269" ht="11.25" hidden="1" customHeight="1" outlineLevel="7">
      <c r="A1269" s="118"/>
      <c r="B1269" s="119"/>
      <c r="C1269" s="120"/>
      <c r="D1269" s="2013" t="s">
        <v>693</v>
      </c>
      <c r="E1269" s="2013"/>
      <c r="F1269" s="2013"/>
      <c r="G1269" s="92">
        <v>-8407.0023500000007</v>
      </c>
    </row>
    <row r="1270" ht="11.25" hidden="1" customHeight="1" outlineLevel="7">
      <c r="A1270" s="118"/>
      <c r="B1270" s="119"/>
      <c r="C1270" s="120"/>
      <c r="D1270" s="2013" t="s">
        <v>694</v>
      </c>
      <c r="E1270" s="2013"/>
      <c r="F1270" s="2013"/>
      <c r="G1270" s="92">
        <v>-87563.067750000002</v>
      </c>
    </row>
    <row r="1271" ht="11.25" hidden="1" customHeight="1" outlineLevel="7">
      <c r="A1271" s="118"/>
      <c r="B1271" s="119"/>
      <c r="C1271" s="120"/>
      <c r="D1271" s="2013" t="s">
        <v>695</v>
      </c>
      <c r="E1271" s="2013"/>
      <c r="F1271" s="2013"/>
      <c r="G1271" s="92">
        <v>-84211.397769999996</v>
      </c>
    </row>
    <row r="1272" ht="11.25" hidden="1" customHeight="1" outlineLevel="7">
      <c r="A1272" s="118"/>
      <c r="B1272" s="119"/>
      <c r="C1272" s="120"/>
      <c r="D1272" s="2013" t="s">
        <v>696</v>
      </c>
      <c r="E1272" s="2013"/>
      <c r="F1272" s="2013"/>
      <c r="G1272" s="92">
        <v>-298884.2427</v>
      </c>
    </row>
    <row r="1273" ht="11.25" hidden="1" customHeight="1" outlineLevel="7">
      <c r="A1273" s="83"/>
      <c r="B1273" s="84"/>
      <c r="C1273" s="85"/>
      <c r="D1273" s="2017" t="s">
        <v>698</v>
      </c>
      <c r="E1273" s="2017"/>
      <c r="F1273" s="2017"/>
      <c r="G1273" s="73">
        <v>-308210.40266999998</v>
      </c>
    </row>
    <row r="1274" ht="11.25" hidden="1" customHeight="1" outlineLevel="7">
      <c r="A1274" s="86"/>
      <c r="B1274" s="87"/>
      <c r="C1274" s="88"/>
      <c r="D1274" s="2017" t="s">
        <v>699</v>
      </c>
      <c r="E1274" s="2017"/>
      <c r="F1274" s="2017"/>
      <c r="G1274" s="73">
        <v>-13050.5396</v>
      </c>
    </row>
    <row r="1275" ht="11.25" hidden="1" customHeight="1" outlineLevel="7">
      <c r="A1275" s="89"/>
      <c r="B1275" s="90"/>
      <c r="C1275" s="91"/>
      <c r="D1275" s="2013" t="s">
        <v>700</v>
      </c>
      <c r="E1275" s="2013"/>
      <c r="F1275" s="2013"/>
      <c r="G1275" s="92">
        <v>-12511.228999999999</v>
      </c>
    </row>
    <row r="1276" ht="11.25" hidden="1" customHeight="1" outlineLevel="7">
      <c r="A1276" s="89"/>
      <c r="B1276" s="90"/>
      <c r="C1276" s="91"/>
      <c r="D1276" s="2013" t="s">
        <v>701</v>
      </c>
      <c r="E1276" s="2013"/>
      <c r="F1276" s="2013"/>
      <c r="G1276" s="110">
        <v>-539.31060000000002</v>
      </c>
    </row>
    <row r="1277" ht="11.25" hidden="1" customHeight="1" outlineLevel="7">
      <c r="A1277" s="86"/>
      <c r="B1277" s="87"/>
      <c r="C1277" s="88"/>
      <c r="D1277" s="2017" t="s">
        <v>702</v>
      </c>
      <c r="E1277" s="2017"/>
      <c r="F1277" s="2017"/>
      <c r="G1277" s="73">
        <v>-85274.503110000005</v>
      </c>
    </row>
    <row r="1278" ht="11.25" hidden="1" customHeight="1" outlineLevel="7">
      <c r="A1278" s="101"/>
      <c r="B1278" s="102"/>
      <c r="C1278" s="103"/>
      <c r="D1278" s="2017" t="s">
        <v>704</v>
      </c>
      <c r="E1278" s="2017"/>
      <c r="F1278" s="2017"/>
      <c r="G1278" s="73">
        <v>-10121.842860000001</v>
      </c>
    </row>
    <row r="1279" ht="11.25" hidden="1" customHeight="1" outlineLevel="7">
      <c r="A1279" s="115"/>
      <c r="B1279" s="116"/>
      <c r="C1279" s="117"/>
      <c r="D1279" s="2013" t="s">
        <v>705</v>
      </c>
      <c r="E1279" s="2013"/>
      <c r="F1279" s="2013"/>
      <c r="G1279" s="92">
        <v>-4417.7828499999996</v>
      </c>
    </row>
    <row r="1280" ht="11.25" hidden="1" customHeight="1" outlineLevel="7">
      <c r="A1280" s="115"/>
      <c r="B1280" s="116"/>
      <c r="C1280" s="117"/>
      <c r="D1280" s="2013" t="s">
        <v>706</v>
      </c>
      <c r="E1280" s="2013"/>
      <c r="F1280" s="2013"/>
      <c r="G1280" s="92">
        <v>-1261.3730599999999</v>
      </c>
    </row>
    <row r="1281" ht="11.25" hidden="1" customHeight="1" outlineLevel="7">
      <c r="A1281" s="115"/>
      <c r="B1281" s="116"/>
      <c r="C1281" s="117"/>
      <c r="D1281" s="2013" t="s">
        <v>707</v>
      </c>
      <c r="E1281" s="2013"/>
      <c r="F1281" s="2013"/>
      <c r="G1281" s="110">
        <v>-355.59580999999997</v>
      </c>
    </row>
    <row r="1282" ht="11.25" hidden="1" customHeight="1" outlineLevel="7">
      <c r="A1282" s="115"/>
      <c r="B1282" s="116"/>
      <c r="C1282" s="117"/>
      <c r="D1282" s="2013" t="s">
        <v>708</v>
      </c>
      <c r="E1282" s="2013"/>
      <c r="F1282" s="2013"/>
      <c r="G1282" s="110">
        <v>-355.12815000000001</v>
      </c>
    </row>
    <row r="1283" ht="11.25" hidden="1" customHeight="1" outlineLevel="7">
      <c r="A1283" s="115"/>
      <c r="B1283" s="116"/>
      <c r="C1283" s="117"/>
      <c r="D1283" s="2013" t="s">
        <v>709</v>
      </c>
      <c r="E1283" s="2013"/>
      <c r="F1283" s="2013"/>
      <c r="G1283" s="110">
        <v>-22.01193</v>
      </c>
    </row>
    <row r="1284" ht="11.25" hidden="1" customHeight="1" outlineLevel="7">
      <c r="A1284" s="115"/>
      <c r="B1284" s="116"/>
      <c r="C1284" s="117"/>
      <c r="D1284" s="2013" t="s">
        <v>710</v>
      </c>
      <c r="E1284" s="2013"/>
      <c r="F1284" s="2013"/>
      <c r="G1284" s="92">
        <v>-3709.9510599999999</v>
      </c>
    </row>
    <row r="1285" ht="11.25" hidden="1" customHeight="1" outlineLevel="7">
      <c r="A1285" s="115"/>
      <c r="B1285" s="116"/>
      <c r="C1285" s="117"/>
      <c r="D1285" s="2013" t="s">
        <v>711</v>
      </c>
      <c r="E1285" s="2013"/>
      <c r="F1285" s="2013"/>
      <c r="G1285" s="93"/>
    </row>
    <row r="1286" ht="11.25" hidden="1" customHeight="1" outlineLevel="7">
      <c r="A1286" s="101"/>
      <c r="B1286" s="102"/>
      <c r="C1286" s="103"/>
      <c r="D1286" s="2017" t="s">
        <v>712</v>
      </c>
      <c r="E1286" s="2017"/>
      <c r="F1286" s="2017"/>
      <c r="G1286" s="73">
        <v>-3497.5344</v>
      </c>
    </row>
    <row r="1287" ht="11.25" hidden="1" customHeight="1" outlineLevel="7">
      <c r="A1287" s="115"/>
      <c r="B1287" s="116"/>
      <c r="C1287" s="117"/>
      <c r="D1287" s="2013" t="s">
        <v>713</v>
      </c>
      <c r="E1287" s="2013"/>
      <c r="F1287" s="2013"/>
      <c r="G1287" s="110">
        <v>-742.17987000000005</v>
      </c>
    </row>
    <row r="1288" ht="11.25" hidden="1" customHeight="1" outlineLevel="7">
      <c r="A1288" s="115"/>
      <c r="B1288" s="116"/>
      <c r="C1288" s="117"/>
      <c r="D1288" s="2013" t="s">
        <v>714</v>
      </c>
      <c r="E1288" s="2013"/>
      <c r="F1288" s="2013"/>
      <c r="G1288" s="110">
        <v>-374.16041000000001</v>
      </c>
    </row>
    <row r="1289" ht="11.25" hidden="1" customHeight="1" outlineLevel="7">
      <c r="A1289" s="115"/>
      <c r="B1289" s="116"/>
      <c r="C1289" s="117"/>
      <c r="D1289" s="2013" t="s">
        <v>715</v>
      </c>
      <c r="E1289" s="2013"/>
      <c r="F1289" s="2013"/>
      <c r="G1289" s="92">
        <v>-1674.9074499999999</v>
      </c>
    </row>
    <row r="1290" ht="11.25" hidden="1" customHeight="1" outlineLevel="7">
      <c r="A1290" s="115"/>
      <c r="B1290" s="116"/>
      <c r="C1290" s="117"/>
      <c r="D1290" s="2013" t="s">
        <v>716</v>
      </c>
      <c r="E1290" s="2013"/>
      <c r="F1290" s="2013"/>
      <c r="G1290" s="110">
        <v>-117.19911</v>
      </c>
    </row>
    <row r="1291" ht="21.75" hidden="1" customHeight="1" outlineLevel="7">
      <c r="A1291" s="115"/>
      <c r="B1291" s="116"/>
      <c r="C1291" s="117"/>
      <c r="D1291" s="2013" t="s">
        <v>717</v>
      </c>
      <c r="E1291" s="2013"/>
      <c r="F1291" s="2013"/>
      <c r="G1291" s="110">
        <v>-43.383020000000002</v>
      </c>
    </row>
    <row r="1292" ht="11.25" hidden="1" customHeight="1" outlineLevel="7">
      <c r="A1292" s="115"/>
      <c r="B1292" s="116"/>
      <c r="C1292" s="117"/>
      <c r="D1292" s="2013" t="s">
        <v>718</v>
      </c>
      <c r="E1292" s="2013"/>
      <c r="F1292" s="2013"/>
      <c r="G1292" s="110">
        <v>-543.17192999999997</v>
      </c>
    </row>
    <row r="1293" ht="11.25" hidden="1" customHeight="1" outlineLevel="7">
      <c r="A1293" s="115"/>
      <c r="B1293" s="116"/>
      <c r="C1293" s="117"/>
      <c r="D1293" s="2013" t="s">
        <v>719</v>
      </c>
      <c r="E1293" s="2013"/>
      <c r="F1293" s="2013"/>
      <c r="G1293" s="110">
        <v>-2.53261</v>
      </c>
    </row>
    <row r="1294" ht="11.25" hidden="1" customHeight="1" outlineLevel="7">
      <c r="A1294" s="101"/>
      <c r="B1294" s="102"/>
      <c r="C1294" s="103"/>
      <c r="D1294" s="2017" t="s">
        <v>720</v>
      </c>
      <c r="E1294" s="2017"/>
      <c r="F1294" s="2017"/>
      <c r="G1294" s="73">
        <v>-10796.383540000001</v>
      </c>
    </row>
    <row r="1295" ht="11.25" hidden="1" customHeight="1" outlineLevel="7">
      <c r="A1295" s="115"/>
      <c r="B1295" s="116"/>
      <c r="C1295" s="117"/>
      <c r="D1295" s="2013" t="s">
        <v>721</v>
      </c>
      <c r="E1295" s="2013"/>
      <c r="F1295" s="2013"/>
      <c r="G1295" s="92">
        <v>-3427.8058999999998</v>
      </c>
    </row>
    <row r="1296" ht="11.25" hidden="1" customHeight="1" outlineLevel="7">
      <c r="A1296" s="115"/>
      <c r="B1296" s="116"/>
      <c r="C1296" s="117"/>
      <c r="D1296" s="2013" t="s">
        <v>722</v>
      </c>
      <c r="E1296" s="2013"/>
      <c r="F1296" s="2013"/>
      <c r="G1296" s="92">
        <v>-6910.5209599999998</v>
      </c>
    </row>
    <row r="1297" ht="11.25" hidden="1" customHeight="1" outlineLevel="7">
      <c r="A1297" s="115"/>
      <c r="B1297" s="116"/>
      <c r="C1297" s="117"/>
      <c r="D1297" s="2013" t="s">
        <v>723</v>
      </c>
      <c r="E1297" s="2013"/>
      <c r="F1297" s="2013"/>
      <c r="G1297" s="110">
        <v>-458.05667999999997</v>
      </c>
    </row>
    <row r="1298" ht="11.25" hidden="1" customHeight="1" outlineLevel="7">
      <c r="A1298" s="101"/>
      <c r="B1298" s="102"/>
      <c r="C1298" s="103"/>
      <c r="D1298" s="2017" t="s">
        <v>724</v>
      </c>
      <c r="E1298" s="2017"/>
      <c r="F1298" s="2017"/>
      <c r="G1298" s="73">
        <v>-25959.047350000001</v>
      </c>
    </row>
    <row r="1299" ht="11.25" hidden="1" customHeight="1" outlineLevel="7">
      <c r="A1299" s="115"/>
      <c r="B1299" s="116"/>
      <c r="C1299" s="117"/>
      <c r="D1299" s="2013" t="s">
        <v>725</v>
      </c>
      <c r="E1299" s="2013"/>
      <c r="F1299" s="2013"/>
      <c r="G1299" s="92">
        <v>-2002.4966999999999</v>
      </c>
    </row>
    <row r="1300" ht="11.25" hidden="1" customHeight="1" outlineLevel="7">
      <c r="A1300" s="115"/>
      <c r="B1300" s="116"/>
      <c r="C1300" s="117"/>
      <c r="D1300" s="2013" t="s">
        <v>726</v>
      </c>
      <c r="E1300" s="2013"/>
      <c r="F1300" s="2013"/>
      <c r="G1300" s="92">
        <v>-9061.4451100000006</v>
      </c>
    </row>
    <row r="1301" ht="11.25" hidden="1" customHeight="1" outlineLevel="7">
      <c r="A1301" s="115"/>
      <c r="B1301" s="116"/>
      <c r="C1301" s="117"/>
      <c r="D1301" s="2013" t="s">
        <v>727</v>
      </c>
      <c r="E1301" s="2013"/>
      <c r="F1301" s="2013"/>
      <c r="G1301" s="92">
        <v>-2140.4436999999998</v>
      </c>
    </row>
    <row r="1302" ht="21.75" hidden="1" customHeight="1" outlineLevel="7">
      <c r="A1302" s="115"/>
      <c r="B1302" s="116"/>
      <c r="C1302" s="117"/>
      <c r="D1302" s="2013" t="s">
        <v>728</v>
      </c>
      <c r="E1302" s="2013"/>
      <c r="F1302" s="2013"/>
      <c r="G1302" s="92">
        <v>-4530.9776300000003</v>
      </c>
    </row>
    <row r="1303" ht="11.25" hidden="1" customHeight="1" outlineLevel="7">
      <c r="A1303" s="115"/>
      <c r="B1303" s="116"/>
      <c r="C1303" s="117"/>
      <c r="D1303" s="2013" t="s">
        <v>729</v>
      </c>
      <c r="E1303" s="2013"/>
      <c r="F1303" s="2013"/>
      <c r="G1303" s="92">
        <v>-7884.0577599999997</v>
      </c>
    </row>
    <row r="1304" ht="11.25" hidden="1" customHeight="1" outlineLevel="7">
      <c r="A1304" s="115"/>
      <c r="B1304" s="116"/>
      <c r="C1304" s="117"/>
      <c r="D1304" s="2013" t="s">
        <v>730</v>
      </c>
      <c r="E1304" s="2013"/>
      <c r="F1304" s="2013"/>
      <c r="G1304" s="110">
        <v>-339.62644999999998</v>
      </c>
    </row>
    <row r="1305" ht="11.25" hidden="1" customHeight="1" outlineLevel="7">
      <c r="A1305" s="89"/>
      <c r="B1305" s="90"/>
      <c r="C1305" s="91"/>
      <c r="D1305" s="2013" t="s">
        <v>731</v>
      </c>
      <c r="E1305" s="2013"/>
      <c r="F1305" s="2013"/>
      <c r="G1305" s="110">
        <v>-24.95016</v>
      </c>
    </row>
    <row r="1306" ht="11.25" hidden="1" customHeight="1" outlineLevel="7">
      <c r="A1306" s="101"/>
      <c r="B1306" s="102"/>
      <c r="C1306" s="103"/>
      <c r="D1306" s="2017" t="s">
        <v>732</v>
      </c>
      <c r="E1306" s="2017"/>
      <c r="F1306" s="2017"/>
      <c r="G1306" s="73">
        <v>-2260.4600300000002</v>
      </c>
    </row>
    <row r="1307" ht="11.25" hidden="1" customHeight="1" outlineLevel="7">
      <c r="A1307" s="115"/>
      <c r="B1307" s="116"/>
      <c r="C1307" s="117"/>
      <c r="D1307" s="2013" t="s">
        <v>733</v>
      </c>
      <c r="E1307" s="2013"/>
      <c r="F1307" s="2013"/>
      <c r="G1307" s="92">
        <v>-1757.61373</v>
      </c>
    </row>
    <row r="1308" ht="21.75" hidden="1" customHeight="1" outlineLevel="7">
      <c r="A1308" s="115"/>
      <c r="B1308" s="116"/>
      <c r="C1308" s="117"/>
      <c r="D1308" s="2013" t="s">
        <v>1186</v>
      </c>
      <c r="E1308" s="2013"/>
      <c r="F1308" s="2013"/>
      <c r="G1308" s="110">
        <v>-293.83559000000002</v>
      </c>
    </row>
    <row r="1309" ht="11.25" hidden="1" customHeight="1" outlineLevel="7">
      <c r="A1309" s="115"/>
      <c r="B1309" s="116"/>
      <c r="C1309" s="117"/>
      <c r="D1309" s="2013" t="s">
        <v>735</v>
      </c>
      <c r="E1309" s="2013"/>
      <c r="F1309" s="2013"/>
      <c r="G1309" s="110">
        <v>-209.01070999999999</v>
      </c>
    </row>
    <row r="1310" ht="11.25" hidden="1" customHeight="1" outlineLevel="7">
      <c r="A1310" s="89"/>
      <c r="B1310" s="90"/>
      <c r="C1310" s="91"/>
      <c r="D1310" s="2013" t="s">
        <v>736</v>
      </c>
      <c r="E1310" s="2013"/>
      <c r="F1310" s="2013"/>
      <c r="G1310" s="92">
        <v>-15116.7426</v>
      </c>
    </row>
    <row r="1311" ht="21.75" hidden="1" customHeight="1" outlineLevel="7">
      <c r="A1311" s="89"/>
      <c r="B1311" s="90"/>
      <c r="C1311" s="91"/>
      <c r="D1311" s="2013" t="s">
        <v>737</v>
      </c>
      <c r="E1311" s="2013"/>
      <c r="F1311" s="2013"/>
      <c r="G1311" s="92">
        <v>-1286.6049499999999</v>
      </c>
    </row>
    <row r="1312" ht="11.25" hidden="1" customHeight="1" outlineLevel="7">
      <c r="A1312" s="89"/>
      <c r="B1312" s="90"/>
      <c r="C1312" s="91"/>
      <c r="D1312" s="2013" t="s">
        <v>738</v>
      </c>
      <c r="E1312" s="2013"/>
      <c r="F1312" s="2013"/>
      <c r="G1312" s="110">
        <v>-442.04777000000001</v>
      </c>
    </row>
    <row r="1313" ht="11.25" hidden="1" customHeight="1" outlineLevel="7">
      <c r="A1313" s="89"/>
      <c r="B1313" s="90"/>
      <c r="C1313" s="91"/>
      <c r="D1313" s="2013" t="s">
        <v>739</v>
      </c>
      <c r="E1313" s="2013"/>
      <c r="F1313" s="2013"/>
      <c r="G1313" s="110">
        <v>-620.03944000000001</v>
      </c>
    </row>
    <row r="1314" ht="11.25" hidden="1" customHeight="1" outlineLevel="7">
      <c r="A1314" s="101"/>
      <c r="B1314" s="102"/>
      <c r="C1314" s="103"/>
      <c r="D1314" s="2017" t="s">
        <v>740</v>
      </c>
      <c r="E1314" s="2017"/>
      <c r="F1314" s="2017"/>
      <c r="G1314" s="73">
        <v>-1753.94534</v>
      </c>
    </row>
    <row r="1315" ht="11.25" hidden="1" customHeight="1" outlineLevel="7">
      <c r="A1315" s="115"/>
      <c r="B1315" s="116"/>
      <c r="C1315" s="117"/>
      <c r="D1315" s="2013" t="s">
        <v>741</v>
      </c>
      <c r="E1315" s="2013"/>
      <c r="F1315" s="2013"/>
      <c r="G1315" s="92">
        <v>-1753.94534</v>
      </c>
    </row>
    <row r="1316" ht="11.25" hidden="1" customHeight="1" outlineLevel="7">
      <c r="A1316" s="101"/>
      <c r="B1316" s="102"/>
      <c r="C1316" s="103"/>
      <c r="D1316" s="2017" t="s">
        <v>742</v>
      </c>
      <c r="E1316" s="2017"/>
      <c r="F1316" s="2017"/>
      <c r="G1316" s="73">
        <v>-12982.090109999999</v>
      </c>
    </row>
    <row r="1317" ht="11.25" hidden="1" customHeight="1" outlineLevel="7">
      <c r="A1317" s="115"/>
      <c r="B1317" s="116"/>
      <c r="C1317" s="117"/>
      <c r="D1317" s="2013" t="s">
        <v>744</v>
      </c>
      <c r="E1317" s="2013"/>
      <c r="F1317" s="2013"/>
      <c r="G1317" s="92">
        <v>-1101.4110000000001</v>
      </c>
    </row>
    <row r="1318" ht="21.75" hidden="1" customHeight="1" outlineLevel="7">
      <c r="A1318" s="115"/>
      <c r="B1318" s="116"/>
      <c r="C1318" s="117"/>
      <c r="D1318" s="2013" t="s">
        <v>745</v>
      </c>
      <c r="E1318" s="2013"/>
      <c r="F1318" s="2013"/>
      <c r="G1318" s="110">
        <v>-183.85001</v>
      </c>
    </row>
    <row r="1319" ht="21.75" hidden="1" customHeight="1" outlineLevel="7">
      <c r="A1319" s="115"/>
      <c r="B1319" s="116"/>
      <c r="C1319" s="117"/>
      <c r="D1319" s="2013" t="s">
        <v>746</v>
      </c>
      <c r="E1319" s="2013"/>
      <c r="F1319" s="2013"/>
      <c r="G1319" s="92">
        <v>-3228.79403</v>
      </c>
    </row>
    <row r="1320" ht="21.75" hidden="1" customHeight="1" outlineLevel="7">
      <c r="A1320" s="115"/>
      <c r="B1320" s="116"/>
      <c r="C1320" s="117"/>
      <c r="D1320" s="2013" t="s">
        <v>748</v>
      </c>
      <c r="E1320" s="2013"/>
      <c r="F1320" s="2013"/>
      <c r="G1320" s="110">
        <v>-9.4794900000000002</v>
      </c>
    </row>
    <row r="1321" ht="21.75" hidden="1" customHeight="1" outlineLevel="7">
      <c r="A1321" s="115"/>
      <c r="B1321" s="116"/>
      <c r="C1321" s="117"/>
      <c r="D1321" s="2013" t="s">
        <v>749</v>
      </c>
      <c r="E1321" s="2013"/>
      <c r="F1321" s="2013"/>
      <c r="G1321" s="110">
        <v>-563.52621999999997</v>
      </c>
    </row>
    <row r="1322" ht="11.25" hidden="1" customHeight="1" outlineLevel="7">
      <c r="A1322" s="115"/>
      <c r="B1322" s="116"/>
      <c r="C1322" s="117"/>
      <c r="D1322" s="2013" t="s">
        <v>751</v>
      </c>
      <c r="E1322" s="2013"/>
      <c r="F1322" s="2013"/>
      <c r="G1322" s="110">
        <v>-292.36162000000002</v>
      </c>
    </row>
    <row r="1323" ht="11.25" hidden="1" customHeight="1" outlineLevel="7">
      <c r="A1323" s="115"/>
      <c r="B1323" s="116"/>
      <c r="C1323" s="117"/>
      <c r="D1323" s="2013" t="s">
        <v>752</v>
      </c>
      <c r="E1323" s="2013"/>
      <c r="F1323" s="2013"/>
      <c r="G1323" s="110">
        <v>-332.04799000000003</v>
      </c>
    </row>
    <row r="1324" ht="21.75" hidden="1" customHeight="1" outlineLevel="7">
      <c r="A1324" s="115"/>
      <c r="B1324" s="116"/>
      <c r="C1324" s="117"/>
      <c r="D1324" s="2013" t="s">
        <v>754</v>
      </c>
      <c r="E1324" s="2013"/>
      <c r="F1324" s="2013"/>
      <c r="G1324" s="93"/>
    </row>
    <row r="1325" ht="11.25" hidden="1" customHeight="1" outlineLevel="7">
      <c r="A1325" s="115"/>
      <c r="B1325" s="116"/>
      <c r="C1325" s="117"/>
      <c r="D1325" s="2013" t="s">
        <v>755</v>
      </c>
      <c r="E1325" s="2013"/>
      <c r="F1325" s="2013"/>
      <c r="G1325" s="110">
        <v>-823.10000000000002</v>
      </c>
    </row>
    <row r="1326" ht="11.25" hidden="1" customHeight="1" outlineLevel="7">
      <c r="A1326" s="115"/>
      <c r="B1326" s="116"/>
      <c r="C1326" s="117"/>
      <c r="D1326" s="2013" t="s">
        <v>756</v>
      </c>
      <c r="E1326" s="2013"/>
      <c r="F1326" s="2013"/>
      <c r="G1326" s="92">
        <v>-1273.75</v>
      </c>
    </row>
    <row r="1327" ht="21.75" hidden="1" customHeight="1" outlineLevel="7">
      <c r="A1327" s="115"/>
      <c r="B1327" s="116"/>
      <c r="C1327" s="117"/>
      <c r="D1327" s="2013" t="s">
        <v>757</v>
      </c>
      <c r="E1327" s="2013"/>
      <c r="F1327" s="2013"/>
      <c r="G1327" s="93"/>
    </row>
    <row r="1328" ht="11.25" hidden="1" customHeight="1" outlineLevel="7">
      <c r="A1328" s="115"/>
      <c r="B1328" s="116"/>
      <c r="C1328" s="117"/>
      <c r="D1328" s="2013" t="s">
        <v>758</v>
      </c>
      <c r="E1328" s="2013"/>
      <c r="F1328" s="2013"/>
      <c r="G1328" s="93"/>
    </row>
    <row r="1329" ht="11.25" hidden="1" customHeight="1" outlineLevel="7">
      <c r="A1329" s="115"/>
      <c r="B1329" s="116"/>
      <c r="C1329" s="117"/>
      <c r="D1329" s="2013" t="s">
        <v>759</v>
      </c>
      <c r="E1329" s="2013"/>
      <c r="F1329" s="2013"/>
      <c r="G1329" s="92">
        <v>-3830.7411900000002</v>
      </c>
    </row>
    <row r="1330" ht="11.25" hidden="1" customHeight="1" outlineLevel="7">
      <c r="A1330" s="115"/>
      <c r="B1330" s="116"/>
      <c r="C1330" s="117"/>
      <c r="D1330" s="2013" t="s">
        <v>760</v>
      </c>
      <c r="E1330" s="2013"/>
      <c r="F1330" s="2013"/>
      <c r="G1330" s="110">
        <v>-152.51535000000001</v>
      </c>
    </row>
    <row r="1331" ht="21.75" hidden="1" customHeight="1" outlineLevel="7">
      <c r="A1331" s="115"/>
      <c r="B1331" s="116"/>
      <c r="C1331" s="117"/>
      <c r="D1331" s="2013" t="s">
        <v>400</v>
      </c>
      <c r="E1331" s="2013"/>
      <c r="F1331" s="2013"/>
      <c r="G1331" s="110">
        <v>-236.50748999999999</v>
      </c>
    </row>
    <row r="1332" ht="11.25" hidden="1" customHeight="1" outlineLevel="7">
      <c r="A1332" s="115"/>
      <c r="B1332" s="116"/>
      <c r="C1332" s="117"/>
      <c r="D1332" s="2013" t="s">
        <v>761</v>
      </c>
      <c r="E1332" s="2013"/>
      <c r="F1332" s="2013"/>
      <c r="G1332" s="110">
        <v>-954.00572</v>
      </c>
    </row>
    <row r="1333" ht="21.75" hidden="1" customHeight="1" outlineLevel="7">
      <c r="A1333" s="89"/>
      <c r="B1333" s="90"/>
      <c r="C1333" s="91"/>
      <c r="D1333" s="2013" t="s">
        <v>762</v>
      </c>
      <c r="E1333" s="2013"/>
      <c r="F1333" s="2013"/>
      <c r="G1333" s="110">
        <v>-412.81455999999997</v>
      </c>
    </row>
    <row r="1334" ht="11.25" hidden="1" customHeight="1" outlineLevel="7">
      <c r="A1334" s="86"/>
      <c r="B1334" s="87"/>
      <c r="C1334" s="88"/>
      <c r="D1334" s="2017" t="s">
        <v>763</v>
      </c>
      <c r="E1334" s="2017"/>
      <c r="F1334" s="2017"/>
      <c r="G1334" s="73">
        <v>-20975.472760000001</v>
      </c>
    </row>
    <row r="1335" ht="11.25" hidden="1" customHeight="1" outlineLevel="7">
      <c r="A1335" s="101"/>
      <c r="B1335" s="102"/>
      <c r="C1335" s="103"/>
      <c r="D1335" s="2017" t="s">
        <v>765</v>
      </c>
      <c r="E1335" s="2017"/>
      <c r="F1335" s="2017"/>
      <c r="G1335" s="73">
        <v>-6994.5833300000004</v>
      </c>
    </row>
    <row r="1336" ht="11.25" hidden="1" customHeight="1" outlineLevel="7">
      <c r="A1336" s="115"/>
      <c r="B1336" s="116"/>
      <c r="C1336" s="117"/>
      <c r="D1336" s="2013" t="s">
        <v>766</v>
      </c>
      <c r="E1336" s="2013"/>
      <c r="F1336" s="2013"/>
      <c r="G1336" s="92">
        <v>-1738.2634</v>
      </c>
    </row>
    <row r="1337" ht="11.25" hidden="1" customHeight="1" outlineLevel="7">
      <c r="A1337" s="115"/>
      <c r="B1337" s="116"/>
      <c r="C1337" s="117"/>
      <c r="D1337" s="2013" t="s">
        <v>767</v>
      </c>
      <c r="E1337" s="2013"/>
      <c r="F1337" s="2013"/>
      <c r="G1337" s="92">
        <v>-4397.9972100000005</v>
      </c>
    </row>
    <row r="1338" ht="21.75" hidden="1" customHeight="1" outlineLevel="7">
      <c r="A1338" s="115"/>
      <c r="B1338" s="116"/>
      <c r="C1338" s="117"/>
      <c r="D1338" s="2013" t="s">
        <v>770</v>
      </c>
      <c r="E1338" s="2013"/>
      <c r="F1338" s="2013"/>
      <c r="G1338" s="110">
        <v>-858.32272</v>
      </c>
    </row>
    <row r="1339" ht="11.25" hidden="1" customHeight="1" outlineLevel="7">
      <c r="A1339" s="101"/>
      <c r="B1339" s="102"/>
      <c r="C1339" s="103"/>
      <c r="D1339" s="2017" t="s">
        <v>771</v>
      </c>
      <c r="E1339" s="2017"/>
      <c r="F1339" s="2017"/>
      <c r="G1339" s="73">
        <v>-13725.12306</v>
      </c>
    </row>
    <row r="1340" ht="11.25" hidden="1" customHeight="1" outlineLevel="7">
      <c r="A1340" s="115"/>
      <c r="B1340" s="116"/>
      <c r="C1340" s="117"/>
      <c r="D1340" s="2013" t="s">
        <v>773</v>
      </c>
      <c r="E1340" s="2013"/>
      <c r="F1340" s="2013"/>
      <c r="G1340" s="92">
        <v>-2936.9165800000001</v>
      </c>
    </row>
    <row r="1341" ht="11.25" hidden="1" customHeight="1" outlineLevel="7">
      <c r="A1341" s="115"/>
      <c r="B1341" s="116"/>
      <c r="C1341" s="117"/>
      <c r="D1341" s="2013" t="s">
        <v>775</v>
      </c>
      <c r="E1341" s="2013"/>
      <c r="F1341" s="2013"/>
      <c r="G1341" s="92">
        <v>-9415.2684000000008</v>
      </c>
    </row>
    <row r="1342" ht="21.75" hidden="1" customHeight="1" outlineLevel="7">
      <c r="A1342" s="115"/>
      <c r="B1342" s="116"/>
      <c r="C1342" s="117"/>
      <c r="D1342" s="2013" t="s">
        <v>777</v>
      </c>
      <c r="E1342" s="2013"/>
      <c r="F1342" s="2013"/>
      <c r="G1342" s="110">
        <v>-356.17678000000001</v>
      </c>
    </row>
    <row r="1343" ht="11.25" hidden="1" customHeight="1" outlineLevel="7">
      <c r="A1343" s="115"/>
      <c r="B1343" s="116"/>
      <c r="C1343" s="117"/>
      <c r="D1343" s="2013" t="s">
        <v>778</v>
      </c>
      <c r="E1343" s="2013"/>
      <c r="F1343" s="2013"/>
      <c r="G1343" s="110">
        <v>-623.99641999999994</v>
      </c>
    </row>
    <row r="1344" ht="11.25" hidden="1" customHeight="1" outlineLevel="7">
      <c r="A1344" s="115"/>
      <c r="B1344" s="116"/>
      <c r="C1344" s="117"/>
      <c r="D1344" s="2013" t="s">
        <v>779</v>
      </c>
      <c r="E1344" s="2013"/>
      <c r="F1344" s="2013"/>
      <c r="G1344" s="110">
        <v>-392.76488000000001</v>
      </c>
    </row>
    <row r="1345" ht="11.25" hidden="1" customHeight="1" outlineLevel="7">
      <c r="A1345" s="89"/>
      <c r="B1345" s="90"/>
      <c r="C1345" s="91"/>
      <c r="D1345" s="2013" t="s">
        <v>781</v>
      </c>
      <c r="E1345" s="2013"/>
      <c r="F1345" s="2013"/>
      <c r="G1345" s="110">
        <v>-255.76636999999999</v>
      </c>
    </row>
    <row r="1346" ht="11.25" hidden="1" customHeight="1" outlineLevel="7">
      <c r="A1346" s="86"/>
      <c r="B1346" s="87"/>
      <c r="C1346" s="88"/>
      <c r="D1346" s="2017" t="s">
        <v>782</v>
      </c>
      <c r="E1346" s="2017"/>
      <c r="F1346" s="2017"/>
      <c r="G1346" s="73">
        <v>-17758.262859999999</v>
      </c>
    </row>
    <row r="1347" ht="21.75" hidden="1" customHeight="1" outlineLevel="7">
      <c r="A1347" s="89"/>
      <c r="B1347" s="90"/>
      <c r="C1347" s="91"/>
      <c r="D1347" s="2013" t="s">
        <v>783</v>
      </c>
      <c r="E1347" s="2013"/>
      <c r="F1347" s="2013"/>
      <c r="G1347" s="92">
        <v>-3756.70955</v>
      </c>
    </row>
    <row r="1348" ht="11.25" hidden="1" customHeight="1" outlineLevel="7">
      <c r="A1348" s="89"/>
      <c r="B1348" s="90"/>
      <c r="C1348" s="91"/>
      <c r="D1348" s="2013" t="s">
        <v>784</v>
      </c>
      <c r="E1348" s="2013"/>
      <c r="F1348" s="2013"/>
      <c r="G1348" s="93"/>
    </row>
    <row r="1349" ht="11.25" hidden="1" customHeight="1" outlineLevel="7">
      <c r="A1349" s="89"/>
      <c r="B1349" s="90"/>
      <c r="C1349" s="91"/>
      <c r="D1349" s="2013" t="s">
        <v>785</v>
      </c>
      <c r="E1349" s="2013"/>
      <c r="F1349" s="2013"/>
      <c r="G1349" s="92">
        <v>-4165.1423699999996</v>
      </c>
    </row>
    <row r="1350" ht="11.25" hidden="1" customHeight="1" outlineLevel="7">
      <c r="A1350" s="89"/>
      <c r="B1350" s="90"/>
      <c r="C1350" s="91"/>
      <c r="D1350" s="2013" t="s">
        <v>1018</v>
      </c>
      <c r="E1350" s="2013"/>
      <c r="F1350" s="2013"/>
      <c r="G1350" s="93"/>
    </row>
    <row r="1351" ht="11.25" hidden="1" customHeight="1" outlineLevel="7">
      <c r="A1351" s="89"/>
      <c r="B1351" s="90"/>
      <c r="C1351" s="91"/>
      <c r="D1351" s="2013" t="s">
        <v>787</v>
      </c>
      <c r="E1351" s="2013"/>
      <c r="F1351" s="2013"/>
      <c r="G1351" s="92">
        <v>-4484.0137000000004</v>
      </c>
    </row>
    <row r="1352" ht="11.25" hidden="1" customHeight="1" outlineLevel="7">
      <c r="A1352" s="89"/>
      <c r="B1352" s="90"/>
      <c r="C1352" s="91"/>
      <c r="D1352" s="2013" t="s">
        <v>788</v>
      </c>
      <c r="E1352" s="2013"/>
      <c r="F1352" s="2013"/>
      <c r="G1352" s="92">
        <v>-5352.3972400000002</v>
      </c>
    </row>
    <row r="1353" ht="11.25" hidden="1" customHeight="1" outlineLevel="7">
      <c r="A1353" s="86"/>
      <c r="B1353" s="87"/>
      <c r="C1353" s="88"/>
      <c r="D1353" s="2017" t="s">
        <v>789</v>
      </c>
      <c r="E1353" s="2017"/>
      <c r="F1353" s="2017"/>
      <c r="G1353" s="73">
        <v>-33258.485569999997</v>
      </c>
    </row>
    <row r="1354" ht="21.75" hidden="1" customHeight="1" outlineLevel="7">
      <c r="A1354" s="89"/>
      <c r="B1354" s="90"/>
      <c r="C1354" s="91"/>
      <c r="D1354" s="2013" t="s">
        <v>791</v>
      </c>
      <c r="E1354" s="2013"/>
      <c r="F1354" s="2013"/>
      <c r="G1354" s="92">
        <v>-1246.5707500000001</v>
      </c>
    </row>
    <row r="1355" ht="21.75" hidden="1" customHeight="1" outlineLevel="7">
      <c r="A1355" s="89"/>
      <c r="B1355" s="90"/>
      <c r="C1355" s="91"/>
      <c r="D1355" s="2013" t="s">
        <v>793</v>
      </c>
      <c r="E1355" s="2013"/>
      <c r="F1355" s="2013"/>
      <c r="G1355" s="110">
        <v>-39.17895</v>
      </c>
    </row>
    <row r="1356" ht="11.25" hidden="1" customHeight="1" outlineLevel="7">
      <c r="A1356" s="89"/>
      <c r="B1356" s="90"/>
      <c r="C1356" s="91"/>
      <c r="D1356" s="2013" t="s">
        <v>795</v>
      </c>
      <c r="E1356" s="2013"/>
      <c r="F1356" s="2013"/>
      <c r="G1356" s="92">
        <v>-12028.394770000001</v>
      </c>
    </row>
    <row r="1357" ht="11.25" hidden="1" customHeight="1" outlineLevel="7">
      <c r="A1357" s="89"/>
      <c r="B1357" s="90"/>
      <c r="C1357" s="91"/>
      <c r="D1357" s="2013" t="s">
        <v>796</v>
      </c>
      <c r="E1357" s="2013"/>
      <c r="F1357" s="2013"/>
      <c r="G1357" s="110">
        <v>-484.86534</v>
      </c>
    </row>
    <row r="1358" ht="11.25" hidden="1" customHeight="1" outlineLevel="7">
      <c r="A1358" s="89"/>
      <c r="B1358" s="90"/>
      <c r="C1358" s="91"/>
      <c r="D1358" s="2013" t="s">
        <v>798</v>
      </c>
      <c r="E1358" s="2013"/>
      <c r="F1358" s="2013"/>
      <c r="G1358" s="92">
        <v>-1273.0410099999999</v>
      </c>
    </row>
    <row r="1359" ht="11.25" hidden="1" customHeight="1" outlineLevel="7">
      <c r="A1359" s="89"/>
      <c r="B1359" s="90"/>
      <c r="C1359" s="91"/>
      <c r="D1359" s="2013" t="s">
        <v>799</v>
      </c>
      <c r="E1359" s="2013"/>
      <c r="F1359" s="2013"/>
      <c r="G1359" s="92">
        <v>-18186.43475</v>
      </c>
    </row>
    <row r="1360" ht="11.25" hidden="1" customHeight="1" outlineLevel="7">
      <c r="A1360" s="89"/>
      <c r="B1360" s="90"/>
      <c r="C1360" s="91"/>
      <c r="D1360" s="2013" t="s">
        <v>801</v>
      </c>
      <c r="E1360" s="2013"/>
      <c r="F1360" s="2013"/>
      <c r="G1360" s="93"/>
    </row>
    <row r="1361" ht="11.25" hidden="1" customHeight="1" outlineLevel="7">
      <c r="A1361" s="86"/>
      <c r="B1361" s="87"/>
      <c r="C1361" s="88"/>
      <c r="D1361" s="2017" t="s">
        <v>802</v>
      </c>
      <c r="E1361" s="2017"/>
      <c r="F1361" s="2017"/>
      <c r="G1361" s="73">
        <v>-91364.629740000004</v>
      </c>
    </row>
    <row r="1362" ht="11.25" hidden="1" customHeight="1" outlineLevel="7">
      <c r="A1362" s="89"/>
      <c r="B1362" s="90"/>
      <c r="C1362" s="91"/>
      <c r="D1362" s="2013" t="s">
        <v>804</v>
      </c>
      <c r="E1362" s="2013"/>
      <c r="F1362" s="2013"/>
      <c r="G1362" s="93"/>
    </row>
    <row r="1363" ht="11.25" hidden="1" customHeight="1" outlineLevel="7">
      <c r="A1363" s="89"/>
      <c r="B1363" s="90"/>
      <c r="C1363" s="91"/>
      <c r="D1363" s="2013" t="s">
        <v>805</v>
      </c>
      <c r="E1363" s="2013"/>
      <c r="F1363" s="2013"/>
      <c r="G1363" s="92">
        <v>-1611.6443999999999</v>
      </c>
    </row>
    <row r="1364" ht="11.25" hidden="1" customHeight="1" outlineLevel="7">
      <c r="A1364" s="89"/>
      <c r="B1364" s="90"/>
      <c r="C1364" s="91"/>
      <c r="D1364" s="2013" t="s">
        <v>806</v>
      </c>
      <c r="E1364" s="2013"/>
      <c r="F1364" s="2013"/>
      <c r="G1364" s="92">
        <v>-1519.83107</v>
      </c>
    </row>
    <row r="1365" ht="11.25" hidden="1" customHeight="1" outlineLevel="7">
      <c r="A1365" s="89"/>
      <c r="B1365" s="90"/>
      <c r="C1365" s="91"/>
      <c r="D1365" s="2013" t="s">
        <v>808</v>
      </c>
      <c r="E1365" s="2013"/>
      <c r="F1365" s="2013"/>
      <c r="G1365" s="92">
        <v>-88121.531109999996</v>
      </c>
    </row>
    <row r="1366" ht="21.75" hidden="1" customHeight="1" outlineLevel="7">
      <c r="A1366" s="89"/>
      <c r="B1366" s="90"/>
      <c r="C1366" s="91"/>
      <c r="D1366" s="2013" t="s">
        <v>809</v>
      </c>
      <c r="E1366" s="2013"/>
      <c r="F1366" s="2013"/>
      <c r="G1366" s="110">
        <v>-0.16697000000000001</v>
      </c>
    </row>
    <row r="1367" ht="11.25" hidden="1" customHeight="1" outlineLevel="7">
      <c r="A1367" s="89"/>
      <c r="B1367" s="90"/>
      <c r="C1367" s="91"/>
      <c r="D1367" s="2013" t="s">
        <v>810</v>
      </c>
      <c r="E1367" s="2013"/>
      <c r="F1367" s="2013"/>
      <c r="G1367" s="110">
        <v>-111.45619000000001</v>
      </c>
    </row>
    <row r="1368" ht="11.25" hidden="1" customHeight="1" outlineLevel="7">
      <c r="A1368" s="118"/>
      <c r="B1368" s="119"/>
      <c r="C1368" s="120"/>
      <c r="D1368" s="2013" t="s">
        <v>812</v>
      </c>
      <c r="E1368" s="2013"/>
      <c r="F1368" s="2013"/>
      <c r="G1368" s="110">
        <v>-837.19583999999998</v>
      </c>
    </row>
    <row r="1369" ht="11.25" hidden="1" customHeight="1" outlineLevel="7">
      <c r="A1369" s="86"/>
      <c r="B1369" s="87"/>
      <c r="C1369" s="88"/>
      <c r="D1369" s="2017" t="s">
        <v>813</v>
      </c>
      <c r="E1369" s="2017"/>
      <c r="F1369" s="2017"/>
      <c r="G1369" s="73">
        <v>-45691.313190000001</v>
      </c>
    </row>
    <row r="1370" ht="11.25" hidden="1" customHeight="1" outlineLevel="7">
      <c r="A1370" s="101"/>
      <c r="B1370" s="102"/>
      <c r="C1370" s="103"/>
      <c r="D1370" s="2017" t="s">
        <v>815</v>
      </c>
      <c r="E1370" s="2017"/>
      <c r="F1370" s="2017"/>
      <c r="G1370" s="73">
        <v>-33420.25</v>
      </c>
    </row>
    <row r="1371" ht="11.25" hidden="1" customHeight="1" outlineLevel="7">
      <c r="A1371" s="115"/>
      <c r="B1371" s="116"/>
      <c r="C1371" s="117"/>
      <c r="D1371" s="2013" t="s">
        <v>816</v>
      </c>
      <c r="E1371" s="2013"/>
      <c r="F1371" s="2013"/>
      <c r="G1371" s="93"/>
    </row>
    <row r="1372" ht="11.25" hidden="1" customHeight="1" outlineLevel="7">
      <c r="A1372" s="115"/>
      <c r="B1372" s="116"/>
      <c r="C1372" s="117"/>
      <c r="D1372" s="2013" t="s">
        <v>817</v>
      </c>
      <c r="E1372" s="2013"/>
      <c r="F1372" s="2013"/>
      <c r="G1372" s="92">
        <v>-32000</v>
      </c>
    </row>
    <row r="1373" ht="21.75" hidden="1" customHeight="1" outlineLevel="7">
      <c r="A1373" s="115"/>
      <c r="B1373" s="116"/>
      <c r="C1373" s="117"/>
      <c r="D1373" s="2013" t="s">
        <v>818</v>
      </c>
      <c r="E1373" s="2013"/>
      <c r="F1373" s="2013"/>
      <c r="G1373" s="93"/>
    </row>
    <row r="1374" ht="21.75" hidden="1" customHeight="1" outlineLevel="7">
      <c r="A1374" s="115"/>
      <c r="B1374" s="116"/>
      <c r="C1374" s="117"/>
      <c r="D1374" s="2013" t="s">
        <v>819</v>
      </c>
      <c r="E1374" s="2013"/>
      <c r="F1374" s="2013"/>
      <c r="G1374" s="110">
        <v>-659</v>
      </c>
    </row>
    <row r="1375" ht="11.25" hidden="1" customHeight="1" outlineLevel="7">
      <c r="A1375" s="115"/>
      <c r="B1375" s="116"/>
      <c r="C1375" s="117"/>
      <c r="D1375" s="2013" t="s">
        <v>820</v>
      </c>
      <c r="E1375" s="2013"/>
      <c r="F1375" s="2013"/>
      <c r="G1375" s="93"/>
    </row>
    <row r="1376" ht="11.25" hidden="1" customHeight="1" outlineLevel="7">
      <c r="A1376" s="115"/>
      <c r="B1376" s="116"/>
      <c r="C1376" s="117"/>
      <c r="D1376" s="2013" t="s">
        <v>821</v>
      </c>
      <c r="E1376" s="2013"/>
      <c r="F1376" s="2013"/>
      <c r="G1376" s="110">
        <v>-761.25</v>
      </c>
    </row>
    <row r="1377" ht="11.25" hidden="1" customHeight="1" outlineLevel="7">
      <c r="A1377" s="89"/>
      <c r="B1377" s="90"/>
      <c r="C1377" s="91"/>
      <c r="D1377" s="2013" t="s">
        <v>822</v>
      </c>
      <c r="E1377" s="2013"/>
      <c r="F1377" s="2013"/>
      <c r="G1377" s="92">
        <v>-2717.6325499999998</v>
      </c>
    </row>
    <row r="1378" ht="11.25" hidden="1" customHeight="1" outlineLevel="7">
      <c r="A1378" s="89"/>
      <c r="B1378" s="90"/>
      <c r="C1378" s="91"/>
      <c r="D1378" s="2013" t="s">
        <v>823</v>
      </c>
      <c r="E1378" s="2013"/>
      <c r="F1378" s="2013"/>
      <c r="G1378" s="110">
        <v>-510.91408999999999</v>
      </c>
    </row>
    <row r="1379" ht="11.25" hidden="1" customHeight="1" outlineLevel="7">
      <c r="A1379" s="89"/>
      <c r="B1379" s="90"/>
      <c r="C1379" s="91"/>
      <c r="D1379" s="2013" t="s">
        <v>824</v>
      </c>
      <c r="E1379" s="2013"/>
      <c r="F1379" s="2013"/>
      <c r="G1379" s="110">
        <v>-24.798369999999998</v>
      </c>
    </row>
    <row r="1380" ht="11.25" hidden="1" customHeight="1" outlineLevel="7">
      <c r="A1380" s="89"/>
      <c r="B1380" s="90"/>
      <c r="C1380" s="91"/>
      <c r="D1380" s="2013" t="s">
        <v>825</v>
      </c>
      <c r="E1380" s="2013"/>
      <c r="F1380" s="2013"/>
      <c r="G1380" s="92">
        <v>-3600.05654</v>
      </c>
    </row>
    <row r="1381" ht="11.25" hidden="1" customHeight="1" outlineLevel="7">
      <c r="A1381" s="101"/>
      <c r="B1381" s="102"/>
      <c r="C1381" s="103"/>
      <c r="D1381" s="2017" t="s">
        <v>826</v>
      </c>
      <c r="E1381" s="2017"/>
      <c r="F1381" s="2017"/>
      <c r="G1381" s="73">
        <v>-5188.3505999999998</v>
      </c>
    </row>
    <row r="1382" ht="11.25" hidden="1" customHeight="1" outlineLevel="7">
      <c r="A1382" s="115"/>
      <c r="B1382" s="116"/>
      <c r="C1382" s="117"/>
      <c r="D1382" s="2013" t="s">
        <v>828</v>
      </c>
      <c r="E1382" s="2013"/>
      <c r="F1382" s="2013"/>
      <c r="G1382" s="92">
        <v>-1012.5676999999999</v>
      </c>
    </row>
    <row r="1383" ht="21.75" hidden="1" customHeight="1" outlineLevel="7">
      <c r="A1383" s="115"/>
      <c r="B1383" s="116"/>
      <c r="C1383" s="117"/>
      <c r="D1383" s="2013" t="s">
        <v>829</v>
      </c>
      <c r="E1383" s="2013"/>
      <c r="F1383" s="2013"/>
      <c r="G1383" s="92">
        <v>-4175.7829000000002</v>
      </c>
    </row>
    <row r="1384" ht="11.25" hidden="1" customHeight="1" outlineLevel="7">
      <c r="A1384" s="101"/>
      <c r="B1384" s="102"/>
      <c r="C1384" s="103"/>
      <c r="D1384" s="2017" t="s">
        <v>831</v>
      </c>
      <c r="E1384" s="2017"/>
      <c r="F1384" s="2017"/>
      <c r="G1384" s="111">
        <v>-100</v>
      </c>
    </row>
    <row r="1385" ht="11.25" hidden="1" customHeight="1" outlineLevel="7">
      <c r="A1385" s="115"/>
      <c r="B1385" s="116"/>
      <c r="C1385" s="117"/>
      <c r="D1385" s="2013" t="s">
        <v>832</v>
      </c>
      <c r="E1385" s="2013"/>
      <c r="F1385" s="2013"/>
      <c r="G1385" s="110">
        <v>-100</v>
      </c>
    </row>
    <row r="1386" ht="11.25" hidden="1" customHeight="1" outlineLevel="7">
      <c r="A1386" s="115"/>
      <c r="B1386" s="116"/>
      <c r="C1386" s="117"/>
      <c r="D1386" s="2013" t="s">
        <v>833</v>
      </c>
      <c r="E1386" s="2013"/>
      <c r="F1386" s="2013"/>
      <c r="G1386" s="93"/>
    </row>
    <row r="1387" ht="21.75" hidden="1" customHeight="1" outlineLevel="7">
      <c r="A1387" s="89"/>
      <c r="B1387" s="90"/>
      <c r="C1387" s="91"/>
      <c r="D1387" s="2013" t="s">
        <v>834</v>
      </c>
      <c r="E1387" s="2013"/>
      <c r="F1387" s="2013"/>
      <c r="G1387" s="110">
        <v>-56.924990000000001</v>
      </c>
    </row>
    <row r="1388" ht="11.25" hidden="1" customHeight="1" outlineLevel="7">
      <c r="A1388" s="89"/>
      <c r="B1388" s="90"/>
      <c r="C1388" s="91"/>
      <c r="D1388" s="2013" t="s">
        <v>835</v>
      </c>
      <c r="E1388" s="2013"/>
      <c r="F1388" s="2013"/>
      <c r="G1388" s="93"/>
    </row>
    <row r="1389" ht="11.25" hidden="1" customHeight="1" outlineLevel="7">
      <c r="A1389" s="89"/>
      <c r="B1389" s="90"/>
      <c r="C1389" s="91"/>
      <c r="D1389" s="2013" t="s">
        <v>836</v>
      </c>
      <c r="E1389" s="2013"/>
      <c r="F1389" s="2013"/>
      <c r="G1389" s="93"/>
    </row>
    <row r="1390" ht="11.25" hidden="1" customHeight="1" outlineLevel="7">
      <c r="A1390" s="89"/>
      <c r="B1390" s="90"/>
      <c r="C1390" s="91"/>
      <c r="D1390" s="2013" t="s">
        <v>837</v>
      </c>
      <c r="E1390" s="2013"/>
      <c r="F1390" s="2013"/>
      <c r="G1390" s="110">
        <v>-72.386049999999997</v>
      </c>
    </row>
    <row r="1391" ht="11.25" customHeight="1" outlineLevel="2" collapsed="1">
      <c r="A1391" s="2020" t="s">
        <v>193</v>
      </c>
      <c r="B1391" s="2020"/>
      <c r="C1391" s="2020"/>
      <c r="D1391" s="2021" t="s">
        <v>453</v>
      </c>
      <c r="E1391" s="2021"/>
      <c r="F1391" s="2021"/>
      <c r="G1391" s="69">
        <v>52799.496249999997</v>
      </c>
    </row>
    <row r="1392" ht="11.25" hidden="1" customHeight="1" outlineLevel="3">
      <c r="A1392" s="104"/>
      <c r="B1392" s="105"/>
      <c r="C1392" s="106"/>
      <c r="D1392" s="2017" t="s">
        <v>257</v>
      </c>
      <c r="E1392" s="2017"/>
      <c r="F1392" s="2017"/>
      <c r="G1392" s="73">
        <v>52799.496249999997</v>
      </c>
    </row>
    <row r="1393" ht="11.25" hidden="1" customHeight="1" outlineLevel="4">
      <c r="A1393" s="70"/>
      <c r="B1393" s="71"/>
      <c r="C1393" s="72"/>
      <c r="D1393" s="2017" t="s">
        <v>442</v>
      </c>
      <c r="E1393" s="2017"/>
      <c r="F1393" s="2017"/>
      <c r="G1393" s="73">
        <v>52799.496249999997</v>
      </c>
    </row>
    <row r="1394" ht="11.25" hidden="1" customHeight="1" outlineLevel="5">
      <c r="A1394" s="74"/>
      <c r="B1394" s="75"/>
      <c r="C1394" s="76"/>
      <c r="D1394" s="2017" t="s">
        <v>443</v>
      </c>
      <c r="E1394" s="2017"/>
      <c r="F1394" s="2017"/>
      <c r="G1394" s="73">
        <v>52799.496249999997</v>
      </c>
    </row>
    <row r="1395" ht="11.25" hidden="1" customHeight="1" outlineLevel="6">
      <c r="A1395" s="77"/>
      <c r="B1395" s="78"/>
      <c r="C1395" s="79"/>
      <c r="D1395" s="2017" t="s">
        <v>444</v>
      </c>
      <c r="E1395" s="2017"/>
      <c r="F1395" s="2017"/>
      <c r="G1395" s="73">
        <v>52799.496249999997</v>
      </c>
    </row>
    <row r="1396" ht="11.25" hidden="1" customHeight="1" outlineLevel="7">
      <c r="A1396" s="80"/>
      <c r="B1396" s="81"/>
      <c r="C1396" s="82"/>
      <c r="D1396" s="2017" t="s">
        <v>253</v>
      </c>
      <c r="E1396" s="2017"/>
      <c r="F1396" s="2017"/>
      <c r="G1396" s="73">
        <v>99487.797000000006</v>
      </c>
    </row>
    <row r="1397" ht="11.25" hidden="1" customHeight="1" outlineLevel="7">
      <c r="A1397" s="83"/>
      <c r="B1397" s="84"/>
      <c r="C1397" s="85"/>
      <c r="D1397" s="2017" t="s">
        <v>454</v>
      </c>
      <c r="E1397" s="2017"/>
      <c r="F1397" s="2017"/>
      <c r="G1397" s="73">
        <v>99487.797000000006</v>
      </c>
    </row>
    <row r="1398" ht="11.25" hidden="1" customHeight="1" outlineLevel="7">
      <c r="A1398" s="118"/>
      <c r="B1398" s="119"/>
      <c r="C1398" s="120"/>
      <c r="D1398" s="2013" t="s">
        <v>455</v>
      </c>
      <c r="E1398" s="2013"/>
      <c r="F1398" s="2013"/>
      <c r="G1398" s="92">
        <v>6769.79</v>
      </c>
    </row>
    <row r="1399" ht="11.25" hidden="1" customHeight="1" outlineLevel="7">
      <c r="A1399" s="118"/>
      <c r="B1399" s="119"/>
      <c r="C1399" s="120"/>
      <c r="D1399" s="2013" t="s">
        <v>456</v>
      </c>
      <c r="E1399" s="2013"/>
      <c r="F1399" s="2013"/>
      <c r="G1399" s="92">
        <v>15213.485000000001</v>
      </c>
    </row>
    <row r="1400" ht="11.25" hidden="1" customHeight="1" outlineLevel="7">
      <c r="A1400" s="118"/>
      <c r="B1400" s="119"/>
      <c r="C1400" s="120"/>
      <c r="D1400" s="2013" t="s">
        <v>457</v>
      </c>
      <c r="E1400" s="2013"/>
      <c r="F1400" s="2013"/>
      <c r="G1400" s="92">
        <v>35105.053999999996</v>
      </c>
    </row>
    <row r="1401" ht="11.25" hidden="1" customHeight="1" outlineLevel="7">
      <c r="A1401" s="118"/>
      <c r="B1401" s="119"/>
      <c r="C1401" s="120"/>
      <c r="D1401" s="2013" t="s">
        <v>458</v>
      </c>
      <c r="E1401" s="2013"/>
      <c r="F1401" s="2013"/>
      <c r="G1401" s="92">
        <v>42399.468000000001</v>
      </c>
    </row>
    <row r="1402" ht="11.25" hidden="1" customHeight="1" outlineLevel="7">
      <c r="A1402" s="80"/>
      <c r="B1402" s="81"/>
      <c r="C1402" s="82"/>
      <c r="D1402" s="2017" t="s">
        <v>524</v>
      </c>
      <c r="E1402" s="2017"/>
      <c r="F1402" s="2017"/>
      <c r="G1402" s="73">
        <v>-46688.300750000002</v>
      </c>
    </row>
    <row r="1403" ht="11.25" hidden="1" customHeight="1" outlineLevel="7">
      <c r="A1403" s="83"/>
      <c r="B1403" s="84"/>
      <c r="C1403" s="85"/>
      <c r="D1403" s="2017" t="s">
        <v>14</v>
      </c>
      <c r="E1403" s="2017"/>
      <c r="F1403" s="2017"/>
      <c r="G1403" s="73">
        <v>-2003.81585</v>
      </c>
    </row>
    <row r="1404" ht="11.25" hidden="1" customHeight="1" outlineLevel="7">
      <c r="A1404" s="86"/>
      <c r="B1404" s="87"/>
      <c r="C1404" s="88"/>
      <c r="D1404" s="2017" t="s">
        <v>220</v>
      </c>
      <c r="E1404" s="2017"/>
      <c r="F1404" s="2017"/>
      <c r="G1404" s="111">
        <v>-571.63350000000003</v>
      </c>
    </row>
    <row r="1405" ht="11.25" hidden="1" customHeight="1" outlineLevel="7">
      <c r="A1405" s="89"/>
      <c r="B1405" s="90"/>
      <c r="C1405" s="91"/>
      <c r="D1405" s="2013" t="s">
        <v>527</v>
      </c>
      <c r="E1405" s="2013"/>
      <c r="F1405" s="2013"/>
      <c r="G1405" s="110">
        <v>-459.42365000000001</v>
      </c>
    </row>
    <row r="1406" ht="11.25" hidden="1" customHeight="1" outlineLevel="7">
      <c r="A1406" s="89"/>
      <c r="B1406" s="90"/>
      <c r="C1406" s="91"/>
      <c r="D1406" s="2013" t="s">
        <v>528</v>
      </c>
      <c r="E1406" s="2013"/>
      <c r="F1406" s="2013"/>
      <c r="G1406" s="110">
        <v>-112.20985</v>
      </c>
    </row>
    <row r="1407" ht="11.25" hidden="1" customHeight="1" outlineLevel="7">
      <c r="A1407" s="86"/>
      <c r="B1407" s="87"/>
      <c r="C1407" s="88"/>
      <c r="D1407" s="2017" t="s">
        <v>529</v>
      </c>
      <c r="E1407" s="2017"/>
      <c r="F1407" s="2017"/>
      <c r="G1407" s="73">
        <v>-1432.18235</v>
      </c>
    </row>
    <row r="1408" ht="11.25" hidden="1" customHeight="1" outlineLevel="7">
      <c r="A1408" s="101"/>
      <c r="B1408" s="102"/>
      <c r="C1408" s="103"/>
      <c r="D1408" s="2017" t="s">
        <v>530</v>
      </c>
      <c r="E1408" s="2017"/>
      <c r="F1408" s="2017"/>
      <c r="G1408" s="111">
        <v>-437.44934999999998</v>
      </c>
    </row>
    <row r="1409" ht="11.25" hidden="1" customHeight="1" outlineLevel="7">
      <c r="A1409" s="115"/>
      <c r="B1409" s="116"/>
      <c r="C1409" s="117"/>
      <c r="D1409" s="2013" t="s">
        <v>532</v>
      </c>
      <c r="E1409" s="2013"/>
      <c r="F1409" s="2013"/>
      <c r="G1409" s="110">
        <v>-39.296810000000001</v>
      </c>
    </row>
    <row r="1410" ht="11.25" hidden="1" customHeight="1" outlineLevel="7">
      <c r="A1410" s="115"/>
      <c r="B1410" s="116"/>
      <c r="C1410" s="117"/>
      <c r="D1410" s="2013" t="s">
        <v>533</v>
      </c>
      <c r="E1410" s="2013"/>
      <c r="F1410" s="2013"/>
      <c r="G1410" s="110">
        <v>-398.15253999999999</v>
      </c>
    </row>
    <row r="1411" ht="11.25" hidden="1" customHeight="1" outlineLevel="7">
      <c r="A1411" s="101"/>
      <c r="B1411" s="102"/>
      <c r="C1411" s="103"/>
      <c r="D1411" s="2017" t="s">
        <v>535</v>
      </c>
      <c r="E1411" s="2017"/>
      <c r="F1411" s="2017"/>
      <c r="G1411" s="111">
        <v>-69.045529999999999</v>
      </c>
    </row>
    <row r="1412" ht="11.25" hidden="1" customHeight="1" outlineLevel="7">
      <c r="A1412" s="115"/>
      <c r="B1412" s="116"/>
      <c r="C1412" s="117"/>
      <c r="D1412" s="2013" t="s">
        <v>539</v>
      </c>
      <c r="E1412" s="2013"/>
      <c r="F1412" s="2013"/>
      <c r="G1412" s="110">
        <v>-10.555389999999999</v>
      </c>
    </row>
    <row r="1413" ht="21.75" hidden="1" customHeight="1" outlineLevel="7">
      <c r="A1413" s="115"/>
      <c r="B1413" s="116"/>
      <c r="C1413" s="117"/>
      <c r="D1413" s="2013" t="s">
        <v>540</v>
      </c>
      <c r="E1413" s="2013"/>
      <c r="F1413" s="2013"/>
      <c r="G1413" s="93"/>
    </row>
    <row r="1414" ht="21.75" hidden="1" customHeight="1" outlineLevel="7">
      <c r="A1414" s="115"/>
      <c r="B1414" s="116"/>
      <c r="C1414" s="117"/>
      <c r="D1414" s="2013" t="s">
        <v>541</v>
      </c>
      <c r="E1414" s="2013"/>
      <c r="F1414" s="2013"/>
      <c r="G1414" s="110">
        <v>-43.070169999999997</v>
      </c>
    </row>
    <row r="1415" ht="11.25" hidden="1" customHeight="1" outlineLevel="7">
      <c r="A1415" s="115"/>
      <c r="B1415" s="116"/>
      <c r="C1415" s="117"/>
      <c r="D1415" s="2013" t="s">
        <v>542</v>
      </c>
      <c r="E1415" s="2013"/>
      <c r="F1415" s="2013"/>
      <c r="G1415" s="110">
        <v>-4.5741300000000003</v>
      </c>
    </row>
    <row r="1416" ht="11.25" hidden="1" customHeight="1" outlineLevel="7">
      <c r="A1416" s="115"/>
      <c r="B1416" s="116"/>
      <c r="C1416" s="117"/>
      <c r="D1416" s="2013" t="s">
        <v>546</v>
      </c>
      <c r="E1416" s="2013"/>
      <c r="F1416" s="2013"/>
      <c r="G1416" s="110">
        <v>-10.845840000000001</v>
      </c>
    </row>
    <row r="1417" ht="11.25" hidden="1" customHeight="1" outlineLevel="7">
      <c r="A1417" s="115"/>
      <c r="B1417" s="116"/>
      <c r="C1417" s="117"/>
      <c r="D1417" s="2013" t="s">
        <v>547</v>
      </c>
      <c r="E1417" s="2013"/>
      <c r="F1417" s="2013"/>
      <c r="G1417" s="93"/>
    </row>
    <row r="1418" ht="11.25" hidden="1" customHeight="1" outlineLevel="7">
      <c r="A1418" s="101"/>
      <c r="B1418" s="102"/>
      <c r="C1418" s="103"/>
      <c r="D1418" s="2017" t="s">
        <v>548</v>
      </c>
      <c r="E1418" s="2017"/>
      <c r="F1418" s="2017"/>
      <c r="G1418" s="114"/>
    </row>
    <row r="1419" ht="11.25" hidden="1" customHeight="1" outlineLevel="7">
      <c r="A1419" s="115"/>
      <c r="B1419" s="116"/>
      <c r="C1419" s="117"/>
      <c r="D1419" s="2013" t="s">
        <v>551</v>
      </c>
      <c r="E1419" s="2013"/>
      <c r="F1419" s="2013"/>
      <c r="G1419" s="93"/>
    </row>
    <row r="1420" ht="11.25" hidden="1" customHeight="1" outlineLevel="7">
      <c r="A1420" s="115"/>
      <c r="B1420" s="116"/>
      <c r="C1420" s="117"/>
      <c r="D1420" s="2013" t="s">
        <v>552</v>
      </c>
      <c r="E1420" s="2013"/>
      <c r="F1420" s="2013"/>
      <c r="G1420" s="93"/>
    </row>
    <row r="1421" ht="11.25" hidden="1" customHeight="1" outlineLevel="7">
      <c r="A1421" s="115"/>
      <c r="B1421" s="116"/>
      <c r="C1421" s="117"/>
      <c r="D1421" s="2013" t="s">
        <v>553</v>
      </c>
      <c r="E1421" s="2013"/>
      <c r="F1421" s="2013"/>
      <c r="G1421" s="93"/>
    </row>
    <row r="1422" ht="11.25" hidden="1" customHeight="1" outlineLevel="7">
      <c r="A1422" s="101"/>
      <c r="B1422" s="102"/>
      <c r="C1422" s="103"/>
      <c r="D1422" s="2017" t="s">
        <v>554</v>
      </c>
      <c r="E1422" s="2017"/>
      <c r="F1422" s="2017"/>
      <c r="G1422" s="111">
        <v>-925.68746999999996</v>
      </c>
    </row>
    <row r="1423" ht="11.25" hidden="1" customHeight="1" outlineLevel="7">
      <c r="A1423" s="115"/>
      <c r="B1423" s="116"/>
      <c r="C1423" s="117"/>
      <c r="D1423" s="2013" t="s">
        <v>556</v>
      </c>
      <c r="E1423" s="2013"/>
      <c r="F1423" s="2013"/>
      <c r="G1423" s="110">
        <v>-130.86745999999999</v>
      </c>
    </row>
    <row r="1424" ht="11.25" hidden="1" customHeight="1" outlineLevel="7">
      <c r="A1424" s="115"/>
      <c r="B1424" s="116"/>
      <c r="C1424" s="117"/>
      <c r="D1424" s="2013" t="s">
        <v>557</v>
      </c>
      <c r="E1424" s="2013"/>
      <c r="F1424" s="2013"/>
      <c r="G1424" s="110">
        <v>-501.02764000000002</v>
      </c>
    </row>
    <row r="1425" ht="11.25" hidden="1" customHeight="1" outlineLevel="7">
      <c r="A1425" s="115"/>
      <c r="B1425" s="116"/>
      <c r="C1425" s="117"/>
      <c r="D1425" s="2013" t="s">
        <v>559</v>
      </c>
      <c r="E1425" s="2013"/>
      <c r="F1425" s="2013"/>
      <c r="G1425" s="110">
        <v>-15.16724</v>
      </c>
    </row>
    <row r="1426" ht="11.25" hidden="1" customHeight="1" outlineLevel="7">
      <c r="A1426" s="115"/>
      <c r="B1426" s="116"/>
      <c r="C1426" s="117"/>
      <c r="D1426" s="2013" t="s">
        <v>560</v>
      </c>
      <c r="E1426" s="2013"/>
      <c r="F1426" s="2013"/>
      <c r="G1426" s="110">
        <v>-17.885269999999998</v>
      </c>
    </row>
    <row r="1427" ht="11.25" hidden="1" customHeight="1" outlineLevel="7">
      <c r="A1427" s="115"/>
      <c r="B1427" s="116"/>
      <c r="C1427" s="117"/>
      <c r="D1427" s="2013" t="s">
        <v>562</v>
      </c>
      <c r="E1427" s="2013"/>
      <c r="F1427" s="2013"/>
      <c r="G1427" s="110">
        <v>-9.7195199999999993</v>
      </c>
    </row>
    <row r="1428" ht="11.25" hidden="1" customHeight="1" outlineLevel="7">
      <c r="A1428" s="115"/>
      <c r="B1428" s="116"/>
      <c r="C1428" s="117"/>
      <c r="D1428" s="2013" t="s">
        <v>563</v>
      </c>
      <c r="E1428" s="2013"/>
      <c r="F1428" s="2013"/>
      <c r="G1428" s="110">
        <v>-8.4866499999999991</v>
      </c>
    </row>
    <row r="1429" ht="11.25" hidden="1" customHeight="1" outlineLevel="7">
      <c r="A1429" s="115"/>
      <c r="B1429" s="116"/>
      <c r="C1429" s="117"/>
      <c r="D1429" s="2013" t="s">
        <v>564</v>
      </c>
      <c r="E1429" s="2013"/>
      <c r="F1429" s="2013"/>
      <c r="G1429" s="110">
        <v>-58.303519999999999</v>
      </c>
    </row>
    <row r="1430" ht="11.25" hidden="1" customHeight="1" outlineLevel="7">
      <c r="A1430" s="115"/>
      <c r="B1430" s="116"/>
      <c r="C1430" s="117"/>
      <c r="D1430" s="2013" t="s">
        <v>565</v>
      </c>
      <c r="E1430" s="2013"/>
      <c r="F1430" s="2013"/>
      <c r="G1430" s="110">
        <v>-43.005699999999997</v>
      </c>
    </row>
    <row r="1431" ht="11.25" hidden="1" customHeight="1" outlineLevel="7">
      <c r="A1431" s="115"/>
      <c r="B1431" s="116"/>
      <c r="C1431" s="117"/>
      <c r="D1431" s="2013" t="s">
        <v>566</v>
      </c>
      <c r="E1431" s="2013"/>
      <c r="F1431" s="2013"/>
      <c r="G1431" s="110">
        <v>-79.591650000000001</v>
      </c>
    </row>
    <row r="1432" ht="11.25" hidden="1" customHeight="1" outlineLevel="7">
      <c r="A1432" s="115"/>
      <c r="B1432" s="116"/>
      <c r="C1432" s="117"/>
      <c r="D1432" s="2013" t="s">
        <v>567</v>
      </c>
      <c r="E1432" s="2013"/>
      <c r="F1432" s="2013"/>
      <c r="G1432" s="110">
        <v>-14.75775</v>
      </c>
    </row>
    <row r="1433" ht="11.25" hidden="1" customHeight="1" outlineLevel="7">
      <c r="A1433" s="115"/>
      <c r="B1433" s="116"/>
      <c r="C1433" s="117"/>
      <c r="D1433" s="2013" t="s">
        <v>568</v>
      </c>
      <c r="E1433" s="2013"/>
      <c r="F1433" s="2013"/>
      <c r="G1433" s="110">
        <v>-5.0934799999999996</v>
      </c>
    </row>
    <row r="1434" ht="11.25" hidden="1" customHeight="1" outlineLevel="7">
      <c r="A1434" s="115"/>
      <c r="B1434" s="116"/>
      <c r="C1434" s="117"/>
      <c r="D1434" s="2013" t="s">
        <v>569</v>
      </c>
      <c r="E1434" s="2013"/>
      <c r="F1434" s="2013"/>
      <c r="G1434" s="110">
        <v>-29.47392</v>
      </c>
    </row>
    <row r="1435" ht="11.25" hidden="1" customHeight="1" outlineLevel="7">
      <c r="A1435" s="115"/>
      <c r="B1435" s="116"/>
      <c r="C1435" s="117"/>
      <c r="D1435" s="2013" t="s">
        <v>570</v>
      </c>
      <c r="E1435" s="2013"/>
      <c r="F1435" s="2013"/>
      <c r="G1435" s="110">
        <v>-12.30767</v>
      </c>
    </row>
    <row r="1436" ht="11.25" hidden="1" customHeight="1" outlineLevel="7">
      <c r="A1436" s="83"/>
      <c r="B1436" s="84"/>
      <c r="C1436" s="85"/>
      <c r="D1436" s="2017" t="s">
        <v>571</v>
      </c>
      <c r="E1436" s="2017"/>
      <c r="F1436" s="2017"/>
      <c r="G1436" s="111">
        <v>-966.89233999999999</v>
      </c>
    </row>
    <row r="1437" ht="11.25" hidden="1" customHeight="1" outlineLevel="7">
      <c r="A1437" s="86"/>
      <c r="B1437" s="87"/>
      <c r="C1437" s="88"/>
      <c r="D1437" s="2017" t="s">
        <v>572</v>
      </c>
      <c r="E1437" s="2017"/>
      <c r="F1437" s="2017"/>
      <c r="G1437" s="111">
        <v>-96.658410000000003</v>
      </c>
    </row>
    <row r="1438" ht="11.25" hidden="1" customHeight="1" outlineLevel="7">
      <c r="A1438" s="101"/>
      <c r="B1438" s="102"/>
      <c r="C1438" s="103"/>
      <c r="D1438" s="2017" t="s">
        <v>573</v>
      </c>
      <c r="E1438" s="2017"/>
      <c r="F1438" s="2017"/>
      <c r="G1438" s="111">
        <v>-75.90558</v>
      </c>
    </row>
    <row r="1439" ht="11.25" hidden="1" customHeight="1" outlineLevel="7">
      <c r="A1439" s="115"/>
      <c r="B1439" s="116"/>
      <c r="C1439" s="117"/>
      <c r="D1439" s="2013" t="s">
        <v>576</v>
      </c>
      <c r="E1439" s="2013"/>
      <c r="F1439" s="2013"/>
      <c r="G1439" s="110">
        <v>-15.56324</v>
      </c>
    </row>
    <row r="1440" ht="21.75" hidden="1" customHeight="1" outlineLevel="7">
      <c r="A1440" s="115"/>
      <c r="B1440" s="116"/>
      <c r="C1440" s="117"/>
      <c r="D1440" s="2013" t="s">
        <v>577</v>
      </c>
      <c r="E1440" s="2013"/>
      <c r="F1440" s="2013"/>
      <c r="G1440" s="93"/>
    </row>
    <row r="1441" ht="21.75" hidden="1" customHeight="1" outlineLevel="7">
      <c r="A1441" s="115"/>
      <c r="B1441" s="116"/>
      <c r="C1441" s="117"/>
      <c r="D1441" s="2013" t="s">
        <v>578</v>
      </c>
      <c r="E1441" s="2013"/>
      <c r="F1441" s="2013"/>
      <c r="G1441" s="93"/>
    </row>
    <row r="1442" ht="11.25" hidden="1" customHeight="1" outlineLevel="7">
      <c r="A1442" s="115"/>
      <c r="B1442" s="116"/>
      <c r="C1442" s="117"/>
      <c r="D1442" s="2013" t="s">
        <v>579</v>
      </c>
      <c r="E1442" s="2013"/>
      <c r="F1442" s="2013"/>
      <c r="G1442" s="110">
        <v>-39.537390000000002</v>
      </c>
    </row>
    <row r="1443" ht="11.25" hidden="1" customHeight="1" outlineLevel="7">
      <c r="A1443" s="115"/>
      <c r="B1443" s="116"/>
      <c r="C1443" s="117"/>
      <c r="D1443" s="2013" t="s">
        <v>582</v>
      </c>
      <c r="E1443" s="2013"/>
      <c r="F1443" s="2013"/>
      <c r="G1443" s="110">
        <v>-8.4818300000000004</v>
      </c>
    </row>
    <row r="1444" ht="11.25" hidden="1" customHeight="1" outlineLevel="7">
      <c r="A1444" s="115"/>
      <c r="B1444" s="116"/>
      <c r="C1444" s="117"/>
      <c r="D1444" s="2013" t="s">
        <v>583</v>
      </c>
      <c r="E1444" s="2013"/>
      <c r="F1444" s="2013"/>
      <c r="G1444" s="110">
        <v>-9.2842800000000008</v>
      </c>
    </row>
    <row r="1445" ht="11.25" hidden="1" customHeight="1" outlineLevel="7">
      <c r="A1445" s="115"/>
      <c r="B1445" s="116"/>
      <c r="C1445" s="117"/>
      <c r="D1445" s="2013" t="s">
        <v>584</v>
      </c>
      <c r="E1445" s="2013"/>
      <c r="F1445" s="2013"/>
      <c r="G1445" s="110">
        <v>-2.0202100000000001</v>
      </c>
    </row>
    <row r="1446" ht="11.25" hidden="1" customHeight="1" outlineLevel="7">
      <c r="A1446" s="115"/>
      <c r="B1446" s="116"/>
      <c r="C1446" s="117"/>
      <c r="D1446" s="2013" t="s">
        <v>585</v>
      </c>
      <c r="E1446" s="2013"/>
      <c r="F1446" s="2013"/>
      <c r="G1446" s="110">
        <v>-1.0186299999999999</v>
      </c>
    </row>
    <row r="1447" ht="11.25" hidden="1" customHeight="1" outlineLevel="7">
      <c r="A1447" s="101"/>
      <c r="B1447" s="102"/>
      <c r="C1447" s="103"/>
      <c r="D1447" s="2017" t="s">
        <v>586</v>
      </c>
      <c r="E1447" s="2017"/>
      <c r="F1447" s="2017"/>
      <c r="G1447" s="111">
        <v>-20.752829999999999</v>
      </c>
    </row>
    <row r="1448" ht="11.25" hidden="1" customHeight="1" outlineLevel="7">
      <c r="A1448" s="115"/>
      <c r="B1448" s="116"/>
      <c r="C1448" s="117"/>
      <c r="D1448" s="2013" t="s">
        <v>589</v>
      </c>
      <c r="E1448" s="2013"/>
      <c r="F1448" s="2013"/>
      <c r="G1448" s="93"/>
    </row>
    <row r="1449" ht="21.75" hidden="1" customHeight="1" outlineLevel="7">
      <c r="A1449" s="115"/>
      <c r="B1449" s="116"/>
      <c r="C1449" s="117"/>
      <c r="D1449" s="2013" t="s">
        <v>590</v>
      </c>
      <c r="E1449" s="2013"/>
      <c r="F1449" s="2013"/>
      <c r="G1449" s="93"/>
    </row>
    <row r="1450" ht="11.25" hidden="1" customHeight="1" outlineLevel="7">
      <c r="A1450" s="115"/>
      <c r="B1450" s="116"/>
      <c r="C1450" s="117"/>
      <c r="D1450" s="2013" t="s">
        <v>591</v>
      </c>
      <c r="E1450" s="2013"/>
      <c r="F1450" s="2013"/>
      <c r="G1450" s="93"/>
    </row>
    <row r="1451" ht="11.25" hidden="1" customHeight="1" outlineLevel="7">
      <c r="A1451" s="115"/>
      <c r="B1451" s="116"/>
      <c r="C1451" s="117"/>
      <c r="D1451" s="2013" t="s">
        <v>592</v>
      </c>
      <c r="E1451" s="2013"/>
      <c r="F1451" s="2013"/>
      <c r="G1451" s="110">
        <v>-20.752829999999999</v>
      </c>
    </row>
    <row r="1452" ht="11.25" hidden="1" customHeight="1" outlineLevel="7">
      <c r="A1452" s="115"/>
      <c r="B1452" s="116"/>
      <c r="C1452" s="117"/>
      <c r="D1452" s="2013" t="s">
        <v>965</v>
      </c>
      <c r="E1452" s="2013"/>
      <c r="F1452" s="2013"/>
      <c r="G1452" s="93"/>
    </row>
    <row r="1453" ht="11.25" hidden="1" customHeight="1" outlineLevel="7">
      <c r="A1453" s="115"/>
      <c r="B1453" s="116"/>
      <c r="C1453" s="117"/>
      <c r="D1453" s="2013" t="s">
        <v>594</v>
      </c>
      <c r="E1453" s="2013"/>
      <c r="F1453" s="2013"/>
      <c r="G1453" s="93"/>
    </row>
    <row r="1454" ht="11.25" hidden="1" customHeight="1" outlineLevel="7">
      <c r="A1454" s="86"/>
      <c r="B1454" s="87"/>
      <c r="C1454" s="88"/>
      <c r="D1454" s="2017" t="s">
        <v>35</v>
      </c>
      <c r="E1454" s="2017"/>
      <c r="F1454" s="2017"/>
      <c r="G1454" s="111">
        <v>-8.4415300000000002</v>
      </c>
    </row>
    <row r="1455" ht="11.25" hidden="1" customHeight="1" outlineLevel="7">
      <c r="A1455" s="89"/>
      <c r="B1455" s="90"/>
      <c r="C1455" s="91"/>
      <c r="D1455" s="2013" t="s">
        <v>595</v>
      </c>
      <c r="E1455" s="2013"/>
      <c r="F1455" s="2013"/>
      <c r="G1455" s="93"/>
    </row>
    <row r="1456" ht="11.25" hidden="1" customHeight="1" outlineLevel="7">
      <c r="A1456" s="89"/>
      <c r="B1456" s="90"/>
      <c r="C1456" s="91"/>
      <c r="D1456" s="2013" t="s">
        <v>598</v>
      </c>
      <c r="E1456" s="2013"/>
      <c r="F1456" s="2013"/>
      <c r="G1456" s="93"/>
    </row>
    <row r="1457" ht="11.25" hidden="1" customHeight="1" outlineLevel="7">
      <c r="A1457" s="89"/>
      <c r="B1457" s="90"/>
      <c r="C1457" s="91"/>
      <c r="D1457" s="2013" t="s">
        <v>599</v>
      </c>
      <c r="E1457" s="2013"/>
      <c r="F1457" s="2013"/>
      <c r="G1457" s="110">
        <v>-8.4415300000000002</v>
      </c>
    </row>
    <row r="1458" ht="11.25" hidden="1" customHeight="1" outlineLevel="7">
      <c r="A1458" s="86"/>
      <c r="B1458" s="87"/>
      <c r="C1458" s="88"/>
      <c r="D1458" s="2017" t="s">
        <v>608</v>
      </c>
      <c r="E1458" s="2017"/>
      <c r="F1458" s="2017"/>
      <c r="G1458" s="111">
        <v>-861.79240000000004</v>
      </c>
    </row>
    <row r="1459" ht="11.25" hidden="1" customHeight="1" outlineLevel="7">
      <c r="A1459" s="89"/>
      <c r="B1459" s="90"/>
      <c r="C1459" s="91"/>
      <c r="D1459" s="2013" t="s">
        <v>609</v>
      </c>
      <c r="E1459" s="2013"/>
      <c r="F1459" s="2013"/>
      <c r="G1459" s="93"/>
    </row>
    <row r="1460" ht="11.25" hidden="1" customHeight="1" outlineLevel="7">
      <c r="A1460" s="89"/>
      <c r="B1460" s="90"/>
      <c r="C1460" s="91"/>
      <c r="D1460" s="2013" t="s">
        <v>611</v>
      </c>
      <c r="E1460" s="2013"/>
      <c r="F1460" s="2013"/>
      <c r="G1460" s="110">
        <v>-7.2808900000000003</v>
      </c>
    </row>
    <row r="1461" ht="11.25" hidden="1" customHeight="1" outlineLevel="7">
      <c r="A1461" s="89"/>
      <c r="B1461" s="90"/>
      <c r="C1461" s="91"/>
      <c r="D1461" s="2013" t="s">
        <v>838</v>
      </c>
      <c r="E1461" s="2013"/>
      <c r="F1461" s="2013"/>
      <c r="G1461" s="110">
        <v>-744.85599999999999</v>
      </c>
    </row>
    <row r="1462" ht="11.25" hidden="1" customHeight="1" outlineLevel="7">
      <c r="A1462" s="89"/>
      <c r="B1462" s="90"/>
      <c r="C1462" s="91"/>
      <c r="D1462" s="2013" t="s">
        <v>613</v>
      </c>
      <c r="E1462" s="2013"/>
      <c r="F1462" s="2013"/>
      <c r="G1462" s="110">
        <v>-0.44757999999999998</v>
      </c>
    </row>
    <row r="1463" ht="11.25" hidden="1" customHeight="1" outlineLevel="7">
      <c r="A1463" s="89"/>
      <c r="B1463" s="90"/>
      <c r="C1463" s="91"/>
      <c r="D1463" s="2013" t="s">
        <v>614</v>
      </c>
      <c r="E1463" s="2013"/>
      <c r="F1463" s="2013"/>
      <c r="G1463" s="110">
        <v>-73.189490000000006</v>
      </c>
    </row>
    <row r="1464" ht="11.25" hidden="1" customHeight="1" outlineLevel="7">
      <c r="A1464" s="89"/>
      <c r="B1464" s="90"/>
      <c r="C1464" s="91"/>
      <c r="D1464" s="2013" t="s">
        <v>615</v>
      </c>
      <c r="E1464" s="2013"/>
      <c r="F1464" s="2013"/>
      <c r="G1464" s="93"/>
    </row>
    <row r="1465" ht="11.25" hidden="1" customHeight="1" outlineLevel="7">
      <c r="A1465" s="89"/>
      <c r="B1465" s="90"/>
      <c r="C1465" s="91"/>
      <c r="D1465" s="2013" t="s">
        <v>616</v>
      </c>
      <c r="E1465" s="2013"/>
      <c r="F1465" s="2013"/>
      <c r="G1465" s="110">
        <v>-36.018439999999998</v>
      </c>
    </row>
    <row r="1466" ht="11.25" hidden="1" customHeight="1" outlineLevel="7">
      <c r="A1466" s="83"/>
      <c r="B1466" s="84"/>
      <c r="C1466" s="85"/>
      <c r="D1466" s="2017" t="s">
        <v>617</v>
      </c>
      <c r="E1466" s="2017"/>
      <c r="F1466" s="2017"/>
      <c r="G1466" s="73">
        <v>-29809.065999999999</v>
      </c>
    </row>
    <row r="1467" ht="11.25" hidden="1" customHeight="1" outlineLevel="7">
      <c r="A1467" s="118"/>
      <c r="B1467" s="119"/>
      <c r="C1467" s="120"/>
      <c r="D1467" s="2013" t="s">
        <v>619</v>
      </c>
      <c r="E1467" s="2013"/>
      <c r="F1467" s="2013"/>
      <c r="G1467" s="92">
        <v>-14672.16056</v>
      </c>
    </row>
    <row r="1468" ht="11.25" hidden="1" customHeight="1" outlineLevel="7">
      <c r="A1468" s="118"/>
      <c r="B1468" s="119"/>
      <c r="C1468" s="120"/>
      <c r="D1468" s="2013" t="s">
        <v>620</v>
      </c>
      <c r="E1468" s="2013"/>
      <c r="F1468" s="2013"/>
      <c r="G1468" s="92">
        <v>-1997.61943</v>
      </c>
    </row>
    <row r="1469" ht="11.25" hidden="1" customHeight="1" outlineLevel="7">
      <c r="A1469" s="118"/>
      <c r="B1469" s="119"/>
      <c r="C1469" s="120"/>
      <c r="D1469" s="2013" t="s">
        <v>622</v>
      </c>
      <c r="E1469" s="2013"/>
      <c r="F1469" s="2013"/>
      <c r="G1469" s="92">
        <v>-1438.9549999999999</v>
      </c>
    </row>
    <row r="1470" ht="11.25" hidden="1" customHeight="1" outlineLevel="7">
      <c r="A1470" s="118"/>
      <c r="B1470" s="119"/>
      <c r="C1470" s="120"/>
      <c r="D1470" s="2013" t="s">
        <v>624</v>
      </c>
      <c r="E1470" s="2013"/>
      <c r="F1470" s="2013"/>
      <c r="G1470" s="110">
        <v>-224.40369000000001</v>
      </c>
    </row>
    <row r="1471" ht="11.25" hidden="1" customHeight="1" outlineLevel="7">
      <c r="A1471" s="118"/>
      <c r="B1471" s="119"/>
      <c r="C1471" s="120"/>
      <c r="D1471" s="2013" t="s">
        <v>626</v>
      </c>
      <c r="E1471" s="2013"/>
      <c r="F1471" s="2013"/>
      <c r="G1471" s="92">
        <v>-6326.04666</v>
      </c>
    </row>
    <row r="1472" ht="11.25" hidden="1" customHeight="1" outlineLevel="7">
      <c r="A1472" s="86"/>
      <c r="B1472" s="87"/>
      <c r="C1472" s="88"/>
      <c r="D1472" s="2017" t="s">
        <v>630</v>
      </c>
      <c r="E1472" s="2017"/>
      <c r="F1472" s="2017"/>
      <c r="G1472" s="73">
        <v>-5149.8806599999998</v>
      </c>
    </row>
    <row r="1473" ht="11.25" hidden="1" customHeight="1" outlineLevel="7">
      <c r="A1473" s="89"/>
      <c r="B1473" s="90"/>
      <c r="C1473" s="91"/>
      <c r="D1473" s="2013" t="s">
        <v>632</v>
      </c>
      <c r="E1473" s="2013"/>
      <c r="F1473" s="2013"/>
      <c r="G1473" s="92">
        <v>-2180.8257600000002</v>
      </c>
    </row>
    <row r="1474" ht="21.75" hidden="1" customHeight="1" outlineLevel="7">
      <c r="A1474" s="89"/>
      <c r="B1474" s="90"/>
      <c r="C1474" s="91"/>
      <c r="D1474" s="2013" t="s">
        <v>634</v>
      </c>
      <c r="E1474" s="2013"/>
      <c r="F1474" s="2013"/>
      <c r="G1474" s="110">
        <v>-638.97676000000001</v>
      </c>
    </row>
    <row r="1475" ht="21.75" hidden="1" customHeight="1" outlineLevel="7">
      <c r="A1475" s="89"/>
      <c r="B1475" s="90"/>
      <c r="C1475" s="91"/>
      <c r="D1475" s="2013" t="s">
        <v>636</v>
      </c>
      <c r="E1475" s="2013"/>
      <c r="F1475" s="2013"/>
      <c r="G1475" s="92">
        <v>-1276.80665</v>
      </c>
    </row>
    <row r="1476" ht="21.75" hidden="1" customHeight="1" outlineLevel="7">
      <c r="A1476" s="89"/>
      <c r="B1476" s="90"/>
      <c r="C1476" s="91"/>
      <c r="D1476" s="2013" t="s">
        <v>638</v>
      </c>
      <c r="E1476" s="2013"/>
      <c r="F1476" s="2013"/>
      <c r="G1476" s="92">
        <v>-1053.2714900000001</v>
      </c>
    </row>
    <row r="1477" ht="11.25" hidden="1" customHeight="1" outlineLevel="7">
      <c r="A1477" s="83"/>
      <c r="B1477" s="84"/>
      <c r="C1477" s="85"/>
      <c r="D1477" s="2017" t="s">
        <v>641</v>
      </c>
      <c r="E1477" s="2017"/>
      <c r="F1477" s="2017"/>
      <c r="G1477" s="73">
        <v>-8907.3442300000006</v>
      </c>
    </row>
    <row r="1478" ht="21.75" hidden="1" customHeight="1" outlineLevel="7">
      <c r="A1478" s="86"/>
      <c r="B1478" s="87"/>
      <c r="C1478" s="88"/>
      <c r="D1478" s="2017" t="s">
        <v>642</v>
      </c>
      <c r="E1478" s="2017"/>
      <c r="F1478" s="2017"/>
      <c r="G1478" s="73">
        <v>-6438.0603700000001</v>
      </c>
    </row>
    <row r="1479" ht="21.75" hidden="1" customHeight="1" outlineLevel="7">
      <c r="A1479" s="89"/>
      <c r="B1479" s="90"/>
      <c r="C1479" s="91"/>
      <c r="D1479" s="2013" t="s">
        <v>643</v>
      </c>
      <c r="E1479" s="2013"/>
      <c r="F1479" s="2013"/>
      <c r="G1479" s="92">
        <v>-5365.2961800000003</v>
      </c>
    </row>
    <row r="1480" ht="21.75" hidden="1" customHeight="1" outlineLevel="7">
      <c r="A1480" s="89"/>
      <c r="B1480" s="90"/>
      <c r="C1480" s="91"/>
      <c r="D1480" s="2013" t="s">
        <v>645</v>
      </c>
      <c r="E1480" s="2013"/>
      <c r="F1480" s="2013"/>
      <c r="G1480" s="110">
        <v>-227.72573</v>
      </c>
    </row>
    <row r="1481" ht="21.75" hidden="1" customHeight="1" outlineLevel="7">
      <c r="A1481" s="89"/>
      <c r="B1481" s="90"/>
      <c r="C1481" s="91"/>
      <c r="D1481" s="2013" t="s">
        <v>647</v>
      </c>
      <c r="E1481" s="2013"/>
      <c r="F1481" s="2013"/>
      <c r="G1481" s="110">
        <v>-236.04306</v>
      </c>
    </row>
    <row r="1482" ht="21.75" hidden="1" customHeight="1" outlineLevel="7">
      <c r="A1482" s="89"/>
      <c r="B1482" s="90"/>
      <c r="C1482" s="91"/>
      <c r="D1482" s="2013" t="s">
        <v>649</v>
      </c>
      <c r="E1482" s="2013"/>
      <c r="F1482" s="2013"/>
      <c r="G1482" s="110">
        <v>-139.51446999999999</v>
      </c>
    </row>
    <row r="1483" ht="21.75" hidden="1" customHeight="1" outlineLevel="7">
      <c r="A1483" s="89"/>
      <c r="B1483" s="90"/>
      <c r="C1483" s="91"/>
      <c r="D1483" s="2013" t="s">
        <v>651</v>
      </c>
      <c r="E1483" s="2013"/>
      <c r="F1483" s="2013"/>
      <c r="G1483" s="110">
        <v>-469.48093</v>
      </c>
    </row>
    <row r="1484" ht="11.25" hidden="1" customHeight="1" outlineLevel="7">
      <c r="A1484" s="86"/>
      <c r="B1484" s="87"/>
      <c r="C1484" s="88"/>
      <c r="D1484" s="2017" t="s">
        <v>653</v>
      </c>
      <c r="E1484" s="2017"/>
      <c r="F1484" s="2017"/>
      <c r="G1484" s="73">
        <v>-1522.1881800000001</v>
      </c>
    </row>
    <row r="1485" ht="11.25" hidden="1" customHeight="1" outlineLevel="7">
      <c r="A1485" s="89"/>
      <c r="B1485" s="90"/>
      <c r="C1485" s="91"/>
      <c r="D1485" s="2013" t="s">
        <v>655</v>
      </c>
      <c r="E1485" s="2013"/>
      <c r="F1485" s="2013"/>
      <c r="G1485" s="92">
        <v>-1259.5451</v>
      </c>
    </row>
    <row r="1486" ht="21.75" hidden="1" customHeight="1" outlineLevel="7">
      <c r="A1486" s="89"/>
      <c r="B1486" s="90"/>
      <c r="C1486" s="91"/>
      <c r="D1486" s="2013" t="s">
        <v>657</v>
      </c>
      <c r="E1486" s="2013"/>
      <c r="F1486" s="2013"/>
      <c r="G1486" s="110">
        <v>-53.716369999999998</v>
      </c>
    </row>
    <row r="1487" ht="21.75" hidden="1" customHeight="1" outlineLevel="7">
      <c r="A1487" s="89"/>
      <c r="B1487" s="90"/>
      <c r="C1487" s="91"/>
      <c r="D1487" s="2013" t="s">
        <v>659</v>
      </c>
      <c r="E1487" s="2013"/>
      <c r="F1487" s="2013"/>
      <c r="G1487" s="110">
        <v>-65.117090000000005</v>
      </c>
    </row>
    <row r="1488" ht="21.75" hidden="1" customHeight="1" outlineLevel="7">
      <c r="A1488" s="89"/>
      <c r="B1488" s="90"/>
      <c r="C1488" s="91"/>
      <c r="D1488" s="2013" t="s">
        <v>661</v>
      </c>
      <c r="E1488" s="2013"/>
      <c r="F1488" s="2013"/>
      <c r="G1488" s="110">
        <v>-32.587739999999997</v>
      </c>
    </row>
    <row r="1489" ht="11.25" hidden="1" customHeight="1" outlineLevel="7">
      <c r="A1489" s="89"/>
      <c r="B1489" s="90"/>
      <c r="C1489" s="91"/>
      <c r="D1489" s="2013" t="s">
        <v>663</v>
      </c>
      <c r="E1489" s="2013"/>
      <c r="F1489" s="2013"/>
      <c r="G1489" s="110">
        <v>-111.22188</v>
      </c>
    </row>
    <row r="1490" ht="21.75" hidden="1" customHeight="1" outlineLevel="7">
      <c r="A1490" s="86"/>
      <c r="B1490" s="87"/>
      <c r="C1490" s="88"/>
      <c r="D1490" s="2017" t="s">
        <v>665</v>
      </c>
      <c r="E1490" s="2017"/>
      <c r="F1490" s="2017"/>
      <c r="G1490" s="111">
        <v>-119.38713</v>
      </c>
    </row>
    <row r="1491" ht="11.25" hidden="1" customHeight="1" outlineLevel="7">
      <c r="A1491" s="89"/>
      <c r="B1491" s="90"/>
      <c r="C1491" s="91"/>
      <c r="D1491" s="2013" t="s">
        <v>667</v>
      </c>
      <c r="E1491" s="2013"/>
      <c r="F1491" s="2013"/>
      <c r="G1491" s="110">
        <v>-98.787660000000002</v>
      </c>
    </row>
    <row r="1492" ht="21.75" hidden="1" customHeight="1" outlineLevel="7">
      <c r="A1492" s="89"/>
      <c r="B1492" s="90"/>
      <c r="C1492" s="91"/>
      <c r="D1492" s="2013" t="s">
        <v>669</v>
      </c>
      <c r="E1492" s="2013"/>
      <c r="F1492" s="2013"/>
      <c r="G1492" s="110">
        <v>-4.2129500000000002</v>
      </c>
    </row>
    <row r="1493" ht="21.75" hidden="1" customHeight="1" outlineLevel="7">
      <c r="A1493" s="89"/>
      <c r="B1493" s="90"/>
      <c r="C1493" s="91"/>
      <c r="D1493" s="2013" t="s">
        <v>671</v>
      </c>
      <c r="E1493" s="2013"/>
      <c r="F1493" s="2013"/>
      <c r="G1493" s="110">
        <v>-5.1073500000000003</v>
      </c>
    </row>
    <row r="1494" ht="21.75" hidden="1" customHeight="1" outlineLevel="7">
      <c r="A1494" s="89"/>
      <c r="B1494" s="90"/>
      <c r="C1494" s="91"/>
      <c r="D1494" s="2013" t="s">
        <v>673</v>
      </c>
      <c r="E1494" s="2013"/>
      <c r="F1494" s="2013"/>
      <c r="G1494" s="110">
        <v>-2.5557799999999999</v>
      </c>
    </row>
    <row r="1495" ht="21.75" hidden="1" customHeight="1" outlineLevel="7">
      <c r="A1495" s="89"/>
      <c r="B1495" s="90"/>
      <c r="C1495" s="91"/>
      <c r="D1495" s="2013" t="s">
        <v>675</v>
      </c>
      <c r="E1495" s="2013"/>
      <c r="F1495" s="2013"/>
      <c r="G1495" s="110">
        <v>-8.7233900000000002</v>
      </c>
    </row>
    <row r="1496" ht="21.75" hidden="1" customHeight="1" outlineLevel="7">
      <c r="A1496" s="86"/>
      <c r="B1496" s="87"/>
      <c r="C1496" s="88"/>
      <c r="D1496" s="2017" t="s">
        <v>677</v>
      </c>
      <c r="E1496" s="2017"/>
      <c r="F1496" s="2017"/>
      <c r="G1496" s="111">
        <v>-827.70854999999995</v>
      </c>
    </row>
    <row r="1497" ht="21.75" hidden="1" customHeight="1" outlineLevel="7">
      <c r="A1497" s="89"/>
      <c r="B1497" s="90"/>
      <c r="C1497" s="91"/>
      <c r="D1497" s="2013" t="s">
        <v>679</v>
      </c>
      <c r="E1497" s="2013"/>
      <c r="F1497" s="2013"/>
      <c r="G1497" s="110">
        <v>-695.50681999999995</v>
      </c>
    </row>
    <row r="1498" ht="21.75" hidden="1" customHeight="1" outlineLevel="7">
      <c r="A1498" s="89"/>
      <c r="B1498" s="90"/>
      <c r="C1498" s="91"/>
      <c r="D1498" s="2013" t="s">
        <v>681</v>
      </c>
      <c r="E1498" s="2013"/>
      <c r="F1498" s="2013"/>
      <c r="G1498" s="110">
        <v>-28.926449999999999</v>
      </c>
    </row>
    <row r="1499" ht="21.75" hidden="1" customHeight="1" outlineLevel="7">
      <c r="A1499" s="89"/>
      <c r="B1499" s="90"/>
      <c r="C1499" s="91"/>
      <c r="D1499" s="2013" t="s">
        <v>683</v>
      </c>
      <c r="E1499" s="2013"/>
      <c r="F1499" s="2013"/>
      <c r="G1499" s="110">
        <v>-25.153390000000002</v>
      </c>
    </row>
    <row r="1500" ht="21.75" hidden="1" customHeight="1" outlineLevel="7">
      <c r="A1500" s="89"/>
      <c r="B1500" s="90"/>
      <c r="C1500" s="91"/>
      <c r="D1500" s="2013" t="s">
        <v>685</v>
      </c>
      <c r="E1500" s="2013"/>
      <c r="F1500" s="2013"/>
      <c r="G1500" s="110">
        <v>-17.93956</v>
      </c>
    </row>
    <row r="1501" ht="21.75" hidden="1" customHeight="1" outlineLevel="7">
      <c r="A1501" s="89"/>
      <c r="B1501" s="90"/>
      <c r="C1501" s="91"/>
      <c r="D1501" s="2013" t="s">
        <v>687</v>
      </c>
      <c r="E1501" s="2013"/>
      <c r="F1501" s="2013"/>
      <c r="G1501" s="110">
        <v>-60.18233</v>
      </c>
    </row>
    <row r="1502" ht="11.25" hidden="1" customHeight="1" outlineLevel="7">
      <c r="A1502" s="83"/>
      <c r="B1502" s="84"/>
      <c r="C1502" s="85"/>
      <c r="D1502" s="2017" t="s">
        <v>689</v>
      </c>
      <c r="E1502" s="2017"/>
      <c r="F1502" s="2017"/>
      <c r="G1502" s="73">
        <v>-1039.2113300000001</v>
      </c>
    </row>
    <row r="1503" ht="11.25" hidden="1" customHeight="1" outlineLevel="7">
      <c r="A1503" s="118"/>
      <c r="B1503" s="119"/>
      <c r="C1503" s="120"/>
      <c r="D1503" s="2013" t="s">
        <v>692</v>
      </c>
      <c r="E1503" s="2013"/>
      <c r="F1503" s="2013"/>
      <c r="G1503" s="93"/>
    </row>
    <row r="1504" ht="11.25" hidden="1" customHeight="1" outlineLevel="7">
      <c r="A1504" s="118"/>
      <c r="B1504" s="119"/>
      <c r="C1504" s="120"/>
      <c r="D1504" s="2013" t="s">
        <v>693</v>
      </c>
      <c r="E1504" s="2013"/>
      <c r="F1504" s="2013"/>
      <c r="G1504" s="93"/>
    </row>
    <row r="1505" ht="11.25" hidden="1" customHeight="1" outlineLevel="7">
      <c r="A1505" s="118"/>
      <c r="B1505" s="119"/>
      <c r="C1505" s="120"/>
      <c r="D1505" s="2013" t="s">
        <v>694</v>
      </c>
      <c r="E1505" s="2013"/>
      <c r="F1505" s="2013"/>
      <c r="G1505" s="93"/>
    </row>
    <row r="1506" ht="11.25" hidden="1" customHeight="1" outlineLevel="7">
      <c r="A1506" s="118"/>
      <c r="B1506" s="119"/>
      <c r="C1506" s="120"/>
      <c r="D1506" s="2013" t="s">
        <v>695</v>
      </c>
      <c r="E1506" s="2013"/>
      <c r="F1506" s="2013"/>
      <c r="G1506" s="110">
        <v>-104.7115</v>
      </c>
    </row>
    <row r="1507" ht="11.25" hidden="1" customHeight="1" outlineLevel="7">
      <c r="A1507" s="118"/>
      <c r="B1507" s="119"/>
      <c r="C1507" s="120"/>
      <c r="D1507" s="2013" t="s">
        <v>696</v>
      </c>
      <c r="E1507" s="2013"/>
      <c r="F1507" s="2013"/>
      <c r="G1507" s="110">
        <v>-934.49982999999997</v>
      </c>
    </row>
    <row r="1508" ht="11.25" hidden="1" customHeight="1" outlineLevel="7">
      <c r="A1508" s="83"/>
      <c r="B1508" s="84"/>
      <c r="C1508" s="85"/>
      <c r="D1508" s="2017" t="s">
        <v>698</v>
      </c>
      <c r="E1508" s="2017"/>
      <c r="F1508" s="2017"/>
      <c r="G1508" s="73">
        <v>-3961.971</v>
      </c>
    </row>
    <row r="1509" ht="11.25" hidden="1" customHeight="1" outlineLevel="7">
      <c r="A1509" s="86"/>
      <c r="B1509" s="87"/>
      <c r="C1509" s="88"/>
      <c r="D1509" s="2017" t="s">
        <v>699</v>
      </c>
      <c r="E1509" s="2017"/>
      <c r="F1509" s="2017"/>
      <c r="G1509" s="73">
        <v>-1085.5582400000001</v>
      </c>
    </row>
    <row r="1510" ht="11.25" hidden="1" customHeight="1" outlineLevel="7">
      <c r="A1510" s="89"/>
      <c r="B1510" s="90"/>
      <c r="C1510" s="91"/>
      <c r="D1510" s="2013" t="s">
        <v>700</v>
      </c>
      <c r="E1510" s="2013"/>
      <c r="F1510" s="2013"/>
      <c r="G1510" s="92">
        <v>-1072.277</v>
      </c>
    </row>
    <row r="1511" ht="11.25" hidden="1" customHeight="1" outlineLevel="7">
      <c r="A1511" s="89"/>
      <c r="B1511" s="90"/>
      <c r="C1511" s="91"/>
      <c r="D1511" s="2013" t="s">
        <v>701</v>
      </c>
      <c r="E1511" s="2013"/>
      <c r="F1511" s="2013"/>
      <c r="G1511" s="110">
        <v>-13.28124</v>
      </c>
    </row>
    <row r="1512" ht="11.25" hidden="1" customHeight="1" outlineLevel="7">
      <c r="A1512" s="86"/>
      <c r="B1512" s="87"/>
      <c r="C1512" s="88"/>
      <c r="D1512" s="2017" t="s">
        <v>702</v>
      </c>
      <c r="E1512" s="2017"/>
      <c r="F1512" s="2017"/>
      <c r="G1512" s="73">
        <v>-1331.8230100000001</v>
      </c>
    </row>
    <row r="1513" ht="11.25" hidden="1" customHeight="1" outlineLevel="7">
      <c r="A1513" s="101"/>
      <c r="B1513" s="102"/>
      <c r="C1513" s="103"/>
      <c r="D1513" s="2017" t="s">
        <v>704</v>
      </c>
      <c r="E1513" s="2017"/>
      <c r="F1513" s="2017"/>
      <c r="G1513" s="111">
        <v>-158.64757</v>
      </c>
    </row>
    <row r="1514" ht="11.25" hidden="1" customHeight="1" outlineLevel="7">
      <c r="A1514" s="115"/>
      <c r="B1514" s="116"/>
      <c r="C1514" s="117"/>
      <c r="D1514" s="2013" t="s">
        <v>705</v>
      </c>
      <c r="E1514" s="2013"/>
      <c r="F1514" s="2013"/>
      <c r="G1514" s="110">
        <v>-67.803070000000005</v>
      </c>
    </row>
    <row r="1515" ht="11.25" hidden="1" customHeight="1" outlineLevel="7">
      <c r="A1515" s="115"/>
      <c r="B1515" s="116"/>
      <c r="C1515" s="117"/>
      <c r="D1515" s="2013" t="s">
        <v>706</v>
      </c>
      <c r="E1515" s="2013"/>
      <c r="F1515" s="2013"/>
      <c r="G1515" s="110">
        <v>-19.359580000000001</v>
      </c>
    </row>
    <row r="1516" ht="11.25" hidden="1" customHeight="1" outlineLevel="7">
      <c r="A1516" s="115"/>
      <c r="B1516" s="116"/>
      <c r="C1516" s="117"/>
      <c r="D1516" s="2013" t="s">
        <v>707</v>
      </c>
      <c r="E1516" s="2013"/>
      <c r="F1516" s="2013"/>
      <c r="G1516" s="110">
        <v>-8.7570300000000003</v>
      </c>
    </row>
    <row r="1517" ht="11.25" hidden="1" customHeight="1" outlineLevel="7">
      <c r="A1517" s="115"/>
      <c r="B1517" s="116"/>
      <c r="C1517" s="117"/>
      <c r="D1517" s="2013" t="s">
        <v>708</v>
      </c>
      <c r="E1517" s="2013"/>
      <c r="F1517" s="2013"/>
      <c r="G1517" s="110">
        <v>-5.4494699999999998</v>
      </c>
    </row>
    <row r="1518" ht="11.25" hidden="1" customHeight="1" outlineLevel="7">
      <c r="A1518" s="115"/>
      <c r="B1518" s="116"/>
      <c r="C1518" s="117"/>
      <c r="D1518" s="2013" t="s">
        <v>709</v>
      </c>
      <c r="E1518" s="2013"/>
      <c r="F1518" s="2013"/>
      <c r="G1518" s="110">
        <v>-0.33783999999999997</v>
      </c>
    </row>
    <row r="1519" ht="11.25" hidden="1" customHeight="1" outlineLevel="7">
      <c r="A1519" s="115"/>
      <c r="B1519" s="116"/>
      <c r="C1519" s="117"/>
      <c r="D1519" s="2013" t="s">
        <v>710</v>
      </c>
      <c r="E1519" s="2013"/>
      <c r="F1519" s="2013"/>
      <c r="G1519" s="110">
        <v>-56.940579999999997</v>
      </c>
    </row>
    <row r="1520" ht="11.25" hidden="1" customHeight="1" outlineLevel="7">
      <c r="A1520" s="115"/>
      <c r="B1520" s="116"/>
      <c r="C1520" s="117"/>
      <c r="D1520" s="2013" t="s">
        <v>711</v>
      </c>
      <c r="E1520" s="2013"/>
      <c r="F1520" s="2013"/>
      <c r="G1520" s="93"/>
    </row>
    <row r="1521" ht="11.25" hidden="1" customHeight="1" outlineLevel="7">
      <c r="A1521" s="101"/>
      <c r="B1521" s="102"/>
      <c r="C1521" s="103"/>
      <c r="D1521" s="2017" t="s">
        <v>712</v>
      </c>
      <c r="E1521" s="2017"/>
      <c r="F1521" s="2017"/>
      <c r="G1521" s="111">
        <v>-59.319330000000001</v>
      </c>
    </row>
    <row r="1522" ht="11.25" hidden="1" customHeight="1" outlineLevel="7">
      <c r="A1522" s="115"/>
      <c r="B1522" s="116"/>
      <c r="C1522" s="117"/>
      <c r="D1522" s="2013" t="s">
        <v>713</v>
      </c>
      <c r="E1522" s="2013"/>
      <c r="F1522" s="2013"/>
      <c r="G1522" s="110">
        <v>-11.289910000000001</v>
      </c>
    </row>
    <row r="1523" ht="11.25" hidden="1" customHeight="1" outlineLevel="7">
      <c r="A1523" s="115"/>
      <c r="B1523" s="116"/>
      <c r="C1523" s="117"/>
      <c r="D1523" s="2013" t="s">
        <v>714</v>
      </c>
      <c r="E1523" s="2013"/>
      <c r="F1523" s="2013"/>
      <c r="G1523" s="110">
        <v>-5.7425699999999997</v>
      </c>
    </row>
    <row r="1524" ht="11.25" hidden="1" customHeight="1" outlineLevel="7">
      <c r="A1524" s="115"/>
      <c r="B1524" s="116"/>
      <c r="C1524" s="117"/>
      <c r="D1524" s="2013" t="s">
        <v>715</v>
      </c>
      <c r="E1524" s="2013"/>
      <c r="F1524" s="2013"/>
      <c r="G1524" s="110">
        <v>-25.72278</v>
      </c>
    </row>
    <row r="1525" ht="11.25" hidden="1" customHeight="1" outlineLevel="7">
      <c r="A1525" s="115"/>
      <c r="B1525" s="116"/>
      <c r="C1525" s="117"/>
      <c r="D1525" s="2013" t="s">
        <v>716</v>
      </c>
      <c r="E1525" s="2013"/>
      <c r="F1525" s="2013"/>
      <c r="G1525" s="110">
        <v>-1.73027</v>
      </c>
    </row>
    <row r="1526" ht="21.75" hidden="1" customHeight="1" outlineLevel="7">
      <c r="A1526" s="115"/>
      <c r="B1526" s="116"/>
      <c r="C1526" s="117"/>
      <c r="D1526" s="2013" t="s">
        <v>717</v>
      </c>
      <c r="E1526" s="2013"/>
      <c r="F1526" s="2013"/>
      <c r="G1526" s="110">
        <v>-1.9054500000000001</v>
      </c>
    </row>
    <row r="1527" ht="11.25" hidden="1" customHeight="1" outlineLevel="7">
      <c r="A1527" s="115"/>
      <c r="B1527" s="116"/>
      <c r="C1527" s="117"/>
      <c r="D1527" s="2013" t="s">
        <v>718</v>
      </c>
      <c r="E1527" s="2013"/>
      <c r="F1527" s="2013"/>
      <c r="G1527" s="110">
        <v>-12.828950000000001</v>
      </c>
    </row>
    <row r="1528" ht="11.25" hidden="1" customHeight="1" outlineLevel="7">
      <c r="A1528" s="115"/>
      <c r="B1528" s="116"/>
      <c r="C1528" s="117"/>
      <c r="D1528" s="2013" t="s">
        <v>719</v>
      </c>
      <c r="E1528" s="2013"/>
      <c r="F1528" s="2013"/>
      <c r="G1528" s="110">
        <v>-0.099400000000000002</v>
      </c>
    </row>
    <row r="1529" ht="11.25" hidden="1" customHeight="1" outlineLevel="7">
      <c r="A1529" s="101"/>
      <c r="B1529" s="102"/>
      <c r="C1529" s="103"/>
      <c r="D1529" s="2017" t="s">
        <v>720</v>
      </c>
      <c r="E1529" s="2017"/>
      <c r="F1529" s="2017"/>
      <c r="G1529" s="111">
        <v>-116.09961</v>
      </c>
    </row>
    <row r="1530" ht="11.25" hidden="1" customHeight="1" outlineLevel="7">
      <c r="A1530" s="115"/>
      <c r="B1530" s="116"/>
      <c r="C1530" s="117"/>
      <c r="D1530" s="2013" t="s">
        <v>721</v>
      </c>
      <c r="E1530" s="2013"/>
      <c r="F1530" s="2013"/>
      <c r="G1530" s="110">
        <v>-28.022919999999999</v>
      </c>
    </row>
    <row r="1531" ht="11.25" hidden="1" customHeight="1" outlineLevel="7">
      <c r="A1531" s="115"/>
      <c r="B1531" s="116"/>
      <c r="C1531" s="117"/>
      <c r="D1531" s="2013" t="s">
        <v>722</v>
      </c>
      <c r="E1531" s="2013"/>
      <c r="F1531" s="2013"/>
      <c r="G1531" s="110">
        <v>-83.943250000000006</v>
      </c>
    </row>
    <row r="1532" ht="11.25" hidden="1" customHeight="1" outlineLevel="7">
      <c r="A1532" s="115"/>
      <c r="B1532" s="116"/>
      <c r="C1532" s="117"/>
      <c r="D1532" s="2013" t="s">
        <v>723</v>
      </c>
      <c r="E1532" s="2013"/>
      <c r="F1532" s="2013"/>
      <c r="G1532" s="110">
        <v>-4.1334400000000002</v>
      </c>
    </row>
    <row r="1533" ht="11.25" hidden="1" customHeight="1" outlineLevel="7">
      <c r="A1533" s="101"/>
      <c r="B1533" s="102"/>
      <c r="C1533" s="103"/>
      <c r="D1533" s="2017" t="s">
        <v>724</v>
      </c>
      <c r="E1533" s="2017"/>
      <c r="F1533" s="2017"/>
      <c r="G1533" s="111">
        <v>-383.03062999999997</v>
      </c>
    </row>
    <row r="1534" ht="11.25" hidden="1" customHeight="1" outlineLevel="7">
      <c r="A1534" s="115"/>
      <c r="B1534" s="116"/>
      <c r="C1534" s="117"/>
      <c r="D1534" s="2013" t="s">
        <v>725</v>
      </c>
      <c r="E1534" s="2013"/>
      <c r="F1534" s="2013"/>
      <c r="G1534" s="110">
        <v>-6.3874399999999998</v>
      </c>
    </row>
    <row r="1535" ht="11.25" hidden="1" customHeight="1" outlineLevel="7">
      <c r="A1535" s="115"/>
      <c r="B1535" s="116"/>
      <c r="C1535" s="117"/>
      <c r="D1535" s="2013" t="s">
        <v>726</v>
      </c>
      <c r="E1535" s="2013"/>
      <c r="F1535" s="2013"/>
      <c r="G1535" s="110">
        <v>-134.46641</v>
      </c>
    </row>
    <row r="1536" ht="11.25" hidden="1" customHeight="1" outlineLevel="7">
      <c r="A1536" s="115"/>
      <c r="B1536" s="116"/>
      <c r="C1536" s="117"/>
      <c r="D1536" s="2013" t="s">
        <v>727</v>
      </c>
      <c r="E1536" s="2013"/>
      <c r="F1536" s="2013"/>
      <c r="G1536" s="110">
        <v>-32.851660000000003</v>
      </c>
    </row>
    <row r="1537" ht="21.75" hidden="1" customHeight="1" outlineLevel="7">
      <c r="A1537" s="115"/>
      <c r="B1537" s="116"/>
      <c r="C1537" s="117"/>
      <c r="D1537" s="2013" t="s">
        <v>728</v>
      </c>
      <c r="E1537" s="2013"/>
      <c r="F1537" s="2013"/>
      <c r="G1537" s="110">
        <v>-69.040580000000006</v>
      </c>
    </row>
    <row r="1538" ht="11.25" hidden="1" customHeight="1" outlineLevel="7">
      <c r="A1538" s="115"/>
      <c r="B1538" s="116"/>
      <c r="C1538" s="117"/>
      <c r="D1538" s="2013" t="s">
        <v>729</v>
      </c>
      <c r="E1538" s="2013"/>
      <c r="F1538" s="2013"/>
      <c r="G1538" s="110">
        <v>-132.15835000000001</v>
      </c>
    </row>
    <row r="1539" ht="11.25" hidden="1" customHeight="1" outlineLevel="7">
      <c r="A1539" s="115"/>
      <c r="B1539" s="116"/>
      <c r="C1539" s="117"/>
      <c r="D1539" s="2013" t="s">
        <v>730</v>
      </c>
      <c r="E1539" s="2013"/>
      <c r="F1539" s="2013"/>
      <c r="G1539" s="110">
        <v>-8.1261899999999994</v>
      </c>
    </row>
    <row r="1540" ht="11.25" hidden="1" customHeight="1" outlineLevel="7">
      <c r="A1540" s="89"/>
      <c r="B1540" s="90"/>
      <c r="C1540" s="91"/>
      <c r="D1540" s="2013" t="s">
        <v>731</v>
      </c>
      <c r="E1540" s="2013"/>
      <c r="F1540" s="2013"/>
      <c r="G1540" s="110">
        <v>-0.28476000000000001</v>
      </c>
    </row>
    <row r="1541" ht="11.25" hidden="1" customHeight="1" outlineLevel="7">
      <c r="A1541" s="101"/>
      <c r="B1541" s="102"/>
      <c r="C1541" s="103"/>
      <c r="D1541" s="2017" t="s">
        <v>732</v>
      </c>
      <c r="E1541" s="2017"/>
      <c r="F1541" s="2017"/>
      <c r="G1541" s="111">
        <v>-45.100020000000001</v>
      </c>
    </row>
    <row r="1542" ht="11.25" hidden="1" customHeight="1" outlineLevel="7">
      <c r="A1542" s="115"/>
      <c r="B1542" s="116"/>
      <c r="C1542" s="117"/>
      <c r="D1542" s="2013" t="s">
        <v>733</v>
      </c>
      <c r="E1542" s="2013"/>
      <c r="F1542" s="2013"/>
      <c r="G1542" s="110">
        <v>-38.276310000000002</v>
      </c>
    </row>
    <row r="1543" ht="11.25" hidden="1" customHeight="1" outlineLevel="7">
      <c r="A1543" s="115"/>
      <c r="B1543" s="116"/>
      <c r="C1543" s="117"/>
      <c r="D1543" s="2013" t="s">
        <v>735</v>
      </c>
      <c r="E1543" s="2013"/>
      <c r="F1543" s="2013"/>
      <c r="G1543" s="110">
        <v>-6.8237100000000002</v>
      </c>
    </row>
    <row r="1544" ht="11.25" hidden="1" customHeight="1" outlineLevel="7">
      <c r="A1544" s="89"/>
      <c r="B1544" s="90"/>
      <c r="C1544" s="91"/>
      <c r="D1544" s="2013" t="s">
        <v>736</v>
      </c>
      <c r="E1544" s="2013"/>
      <c r="F1544" s="2013"/>
      <c r="G1544" s="110">
        <v>-232.01276999999999</v>
      </c>
    </row>
    <row r="1545" ht="21.75" hidden="1" customHeight="1" outlineLevel="7">
      <c r="A1545" s="89"/>
      <c r="B1545" s="90"/>
      <c r="C1545" s="91"/>
      <c r="D1545" s="2013" t="s">
        <v>737</v>
      </c>
      <c r="E1545" s="2013"/>
      <c r="F1545" s="2013"/>
      <c r="G1545" s="110">
        <v>-19.746089999999999</v>
      </c>
    </row>
    <row r="1546" ht="11.25" hidden="1" customHeight="1" outlineLevel="7">
      <c r="A1546" s="89"/>
      <c r="B1546" s="90"/>
      <c r="C1546" s="91"/>
      <c r="D1546" s="2013" t="s">
        <v>738</v>
      </c>
      <c r="E1546" s="2013"/>
      <c r="F1546" s="2013"/>
      <c r="G1546" s="110">
        <v>-8.5886999999999993</v>
      </c>
    </row>
    <row r="1547" ht="11.25" hidden="1" customHeight="1" outlineLevel="7">
      <c r="A1547" s="89"/>
      <c r="B1547" s="90"/>
      <c r="C1547" s="91"/>
      <c r="D1547" s="2013" t="s">
        <v>739</v>
      </c>
      <c r="E1547" s="2013"/>
      <c r="F1547" s="2013"/>
      <c r="G1547" s="110">
        <v>-12.797140000000001</v>
      </c>
    </row>
    <row r="1548" ht="11.25" hidden="1" customHeight="1" outlineLevel="7">
      <c r="A1548" s="101"/>
      <c r="B1548" s="102"/>
      <c r="C1548" s="103"/>
      <c r="D1548" s="2017" t="s">
        <v>740</v>
      </c>
      <c r="E1548" s="2017"/>
      <c r="F1548" s="2017"/>
      <c r="G1548" s="111">
        <v>-26.91968</v>
      </c>
    </row>
    <row r="1549" ht="11.25" hidden="1" customHeight="1" outlineLevel="7">
      <c r="A1549" s="115"/>
      <c r="B1549" s="116"/>
      <c r="C1549" s="117"/>
      <c r="D1549" s="2013" t="s">
        <v>741</v>
      </c>
      <c r="E1549" s="2013"/>
      <c r="F1549" s="2013"/>
      <c r="G1549" s="110">
        <v>-26.91968</v>
      </c>
    </row>
    <row r="1550" ht="11.25" hidden="1" customHeight="1" outlineLevel="7">
      <c r="A1550" s="101"/>
      <c r="B1550" s="102"/>
      <c r="C1550" s="103"/>
      <c r="D1550" s="2017" t="s">
        <v>742</v>
      </c>
      <c r="E1550" s="2017"/>
      <c r="F1550" s="2017"/>
      <c r="G1550" s="111">
        <v>-268.46219000000002</v>
      </c>
    </row>
    <row r="1551" ht="11.25" hidden="1" customHeight="1" outlineLevel="7">
      <c r="A1551" s="115"/>
      <c r="B1551" s="116"/>
      <c r="C1551" s="117"/>
      <c r="D1551" s="2013" t="s">
        <v>744</v>
      </c>
      <c r="E1551" s="2013"/>
      <c r="F1551" s="2013"/>
      <c r="G1551" s="110">
        <v>-12.724220000000001</v>
      </c>
    </row>
    <row r="1552" ht="21.75" hidden="1" customHeight="1" outlineLevel="7">
      <c r="A1552" s="115"/>
      <c r="B1552" s="116"/>
      <c r="C1552" s="117"/>
      <c r="D1552" s="2013" t="s">
        <v>745</v>
      </c>
      <c r="E1552" s="2013"/>
      <c r="F1552" s="2013"/>
      <c r="G1552" s="110">
        <v>-2.8217400000000001</v>
      </c>
    </row>
    <row r="1553" ht="21.75" hidden="1" customHeight="1" outlineLevel="7">
      <c r="A1553" s="115"/>
      <c r="B1553" s="116"/>
      <c r="C1553" s="117"/>
      <c r="D1553" s="2013" t="s">
        <v>746</v>
      </c>
      <c r="E1553" s="2013"/>
      <c r="F1553" s="2013"/>
      <c r="G1553" s="110">
        <v>-51.058419999999998</v>
      </c>
    </row>
    <row r="1554" ht="21.75" hidden="1" customHeight="1" outlineLevel="7">
      <c r="A1554" s="115"/>
      <c r="B1554" s="116"/>
      <c r="C1554" s="117"/>
      <c r="D1554" s="2013" t="s">
        <v>748</v>
      </c>
      <c r="E1554" s="2013"/>
      <c r="F1554" s="2013"/>
      <c r="G1554" s="110">
        <v>-0.23344999999999999</v>
      </c>
    </row>
    <row r="1555" ht="21.75" hidden="1" customHeight="1" outlineLevel="7">
      <c r="A1555" s="115"/>
      <c r="B1555" s="116"/>
      <c r="C1555" s="117"/>
      <c r="D1555" s="2013" t="s">
        <v>749</v>
      </c>
      <c r="E1555" s="2013"/>
      <c r="F1555" s="2013"/>
      <c r="G1555" s="110">
        <v>-10.03955</v>
      </c>
    </row>
    <row r="1556" ht="11.25" hidden="1" customHeight="1" outlineLevel="7">
      <c r="A1556" s="115"/>
      <c r="B1556" s="116"/>
      <c r="C1556" s="117"/>
      <c r="D1556" s="2013" t="s">
        <v>751</v>
      </c>
      <c r="E1556" s="2013"/>
      <c r="F1556" s="2013"/>
      <c r="G1556" s="110">
        <v>-7.1997900000000001</v>
      </c>
    </row>
    <row r="1557" ht="11.25" hidden="1" customHeight="1" outlineLevel="7">
      <c r="A1557" s="115"/>
      <c r="B1557" s="116"/>
      <c r="C1557" s="117"/>
      <c r="D1557" s="2013" t="s">
        <v>752</v>
      </c>
      <c r="E1557" s="2013"/>
      <c r="F1557" s="2013"/>
      <c r="G1557" s="110">
        <v>-8.1771200000000004</v>
      </c>
    </row>
    <row r="1558" ht="11.25" hidden="1" customHeight="1" outlineLevel="7">
      <c r="A1558" s="115"/>
      <c r="B1558" s="116"/>
      <c r="C1558" s="117"/>
      <c r="D1558" s="2013" t="s">
        <v>756</v>
      </c>
      <c r="E1558" s="2013"/>
      <c r="F1558" s="2013"/>
      <c r="G1558" s="93"/>
    </row>
    <row r="1559" ht="21.75" hidden="1" customHeight="1" outlineLevel="7">
      <c r="A1559" s="115"/>
      <c r="B1559" s="116"/>
      <c r="C1559" s="117"/>
      <c r="D1559" s="2013" t="s">
        <v>757</v>
      </c>
      <c r="E1559" s="2013"/>
      <c r="F1559" s="2013"/>
      <c r="G1559" s="93"/>
    </row>
    <row r="1560" ht="11.25" hidden="1" customHeight="1" outlineLevel="7">
      <c r="A1560" s="115"/>
      <c r="B1560" s="116"/>
      <c r="C1560" s="117"/>
      <c r="D1560" s="2013" t="s">
        <v>758</v>
      </c>
      <c r="E1560" s="2013"/>
      <c r="F1560" s="2013"/>
      <c r="G1560" s="93"/>
    </row>
    <row r="1561" ht="11.25" hidden="1" customHeight="1" outlineLevel="7">
      <c r="A1561" s="115"/>
      <c r="B1561" s="116"/>
      <c r="C1561" s="117"/>
      <c r="D1561" s="2013" t="s">
        <v>759</v>
      </c>
      <c r="E1561" s="2013"/>
      <c r="F1561" s="2013"/>
      <c r="G1561" s="110">
        <v>-71.666709999999995</v>
      </c>
    </row>
    <row r="1562" ht="11.25" hidden="1" customHeight="1" outlineLevel="7">
      <c r="A1562" s="115"/>
      <c r="B1562" s="116"/>
      <c r="C1562" s="117"/>
      <c r="D1562" s="2013" t="s">
        <v>760</v>
      </c>
      <c r="E1562" s="2013"/>
      <c r="F1562" s="2013"/>
      <c r="G1562" s="110">
        <v>-1.8691</v>
      </c>
    </row>
    <row r="1563" ht="11.25" hidden="1" customHeight="1" outlineLevel="7">
      <c r="A1563" s="115"/>
      <c r="B1563" s="116"/>
      <c r="C1563" s="117"/>
      <c r="D1563" s="2013" t="s">
        <v>839</v>
      </c>
      <c r="E1563" s="2013"/>
      <c r="F1563" s="2013"/>
      <c r="G1563" s="110">
        <v>-50.399999999999999</v>
      </c>
    </row>
    <row r="1564" ht="21.75" hidden="1" customHeight="1" outlineLevel="7">
      <c r="A1564" s="115"/>
      <c r="B1564" s="116"/>
      <c r="C1564" s="117"/>
      <c r="D1564" s="2013" t="s">
        <v>400</v>
      </c>
      <c r="E1564" s="2013"/>
      <c r="F1564" s="2013"/>
      <c r="G1564" s="110">
        <v>-3.6299399999999999</v>
      </c>
    </row>
    <row r="1565" ht="11.25" hidden="1" customHeight="1" outlineLevel="7">
      <c r="A1565" s="115"/>
      <c r="B1565" s="116"/>
      <c r="C1565" s="117"/>
      <c r="D1565" s="2013" t="s">
        <v>401</v>
      </c>
      <c r="E1565" s="2013"/>
      <c r="F1565" s="2013"/>
      <c r="G1565" s="110">
        <v>-34</v>
      </c>
    </row>
    <row r="1566" ht="11.25" hidden="1" customHeight="1" outlineLevel="7">
      <c r="A1566" s="115"/>
      <c r="B1566" s="116"/>
      <c r="C1566" s="117"/>
      <c r="D1566" s="2013" t="s">
        <v>761</v>
      </c>
      <c r="E1566" s="2013"/>
      <c r="F1566" s="2013"/>
      <c r="G1566" s="110">
        <v>-14.642150000000001</v>
      </c>
    </row>
    <row r="1567" ht="21.75" hidden="1" customHeight="1" outlineLevel="7">
      <c r="A1567" s="89"/>
      <c r="B1567" s="90"/>
      <c r="C1567" s="91"/>
      <c r="D1567" s="2013" t="s">
        <v>762</v>
      </c>
      <c r="E1567" s="2013"/>
      <c r="F1567" s="2013"/>
      <c r="G1567" s="110">
        <v>-0.81452000000000002</v>
      </c>
    </row>
    <row r="1568" ht="11.25" hidden="1" customHeight="1" outlineLevel="7">
      <c r="A1568" s="86"/>
      <c r="B1568" s="87"/>
      <c r="C1568" s="88"/>
      <c r="D1568" s="2017" t="s">
        <v>763</v>
      </c>
      <c r="E1568" s="2017"/>
      <c r="F1568" s="2017"/>
      <c r="G1568" s="111">
        <v>-289.96523000000002</v>
      </c>
    </row>
    <row r="1569" ht="11.25" hidden="1" customHeight="1" outlineLevel="7">
      <c r="A1569" s="101"/>
      <c r="B1569" s="102"/>
      <c r="C1569" s="103"/>
      <c r="D1569" s="2017" t="s">
        <v>765</v>
      </c>
      <c r="E1569" s="2017"/>
      <c r="F1569" s="2017"/>
      <c r="G1569" s="111">
        <v>-87.234669999999994</v>
      </c>
    </row>
    <row r="1570" ht="11.25" hidden="1" customHeight="1" outlineLevel="7">
      <c r="A1570" s="115"/>
      <c r="B1570" s="116"/>
      <c r="C1570" s="117"/>
      <c r="D1570" s="2013" t="s">
        <v>766</v>
      </c>
      <c r="E1570" s="2013"/>
      <c r="F1570" s="2013"/>
      <c r="G1570" s="110">
        <v>-22.347650000000002</v>
      </c>
    </row>
    <row r="1571" ht="11.25" hidden="1" customHeight="1" outlineLevel="7">
      <c r="A1571" s="115"/>
      <c r="B1571" s="116"/>
      <c r="C1571" s="117"/>
      <c r="D1571" s="2013" t="s">
        <v>767</v>
      </c>
      <c r="E1571" s="2013"/>
      <c r="F1571" s="2013"/>
      <c r="G1571" s="110">
        <v>-52.355249999999998</v>
      </c>
    </row>
    <row r="1572" ht="21.75" hidden="1" customHeight="1" outlineLevel="7">
      <c r="A1572" s="115"/>
      <c r="B1572" s="116"/>
      <c r="C1572" s="117"/>
      <c r="D1572" s="2013" t="s">
        <v>770</v>
      </c>
      <c r="E1572" s="2013"/>
      <c r="F1572" s="2013"/>
      <c r="G1572" s="110">
        <v>-12.53177</v>
      </c>
    </row>
    <row r="1573" ht="11.25" hidden="1" customHeight="1" outlineLevel="7">
      <c r="A1573" s="101"/>
      <c r="B1573" s="102"/>
      <c r="C1573" s="103"/>
      <c r="D1573" s="2017" t="s">
        <v>771</v>
      </c>
      <c r="E1573" s="2017"/>
      <c r="F1573" s="2017"/>
      <c r="G1573" s="111">
        <v>-201.14250000000001</v>
      </c>
    </row>
    <row r="1574" ht="11.25" hidden="1" customHeight="1" outlineLevel="7">
      <c r="A1574" s="115"/>
      <c r="B1574" s="116"/>
      <c r="C1574" s="117"/>
      <c r="D1574" s="2013" t="s">
        <v>773</v>
      </c>
      <c r="E1574" s="2013"/>
      <c r="F1574" s="2013"/>
      <c r="G1574" s="110">
        <v>-45.076000000000001</v>
      </c>
    </row>
    <row r="1575" ht="11.25" hidden="1" customHeight="1" outlineLevel="7">
      <c r="A1575" s="115"/>
      <c r="B1575" s="116"/>
      <c r="C1575" s="117"/>
      <c r="D1575" s="2013" t="s">
        <v>775</v>
      </c>
      <c r="E1575" s="2013"/>
      <c r="F1575" s="2013"/>
      <c r="G1575" s="110">
        <v>-144.55054000000001</v>
      </c>
    </row>
    <row r="1576" ht="21.75" hidden="1" customHeight="1" outlineLevel="7">
      <c r="A1576" s="115"/>
      <c r="B1576" s="116"/>
      <c r="C1576" s="117"/>
      <c r="D1576" s="2013" t="s">
        <v>777</v>
      </c>
      <c r="E1576" s="2013"/>
      <c r="F1576" s="2013"/>
      <c r="G1576" s="110">
        <v>-2.0999099999999999</v>
      </c>
    </row>
    <row r="1577" ht="11.25" hidden="1" customHeight="1" outlineLevel="7">
      <c r="A1577" s="115"/>
      <c r="B1577" s="116"/>
      <c r="C1577" s="117"/>
      <c r="D1577" s="2013" t="s">
        <v>778</v>
      </c>
      <c r="E1577" s="2013"/>
      <c r="F1577" s="2013"/>
      <c r="G1577" s="110">
        <v>-3.6813199999999999</v>
      </c>
    </row>
    <row r="1578" ht="11.25" hidden="1" customHeight="1" outlineLevel="7">
      <c r="A1578" s="115"/>
      <c r="B1578" s="116"/>
      <c r="C1578" s="117"/>
      <c r="D1578" s="2013" t="s">
        <v>779</v>
      </c>
      <c r="E1578" s="2013"/>
      <c r="F1578" s="2013"/>
      <c r="G1578" s="110">
        <v>-5.7347299999999999</v>
      </c>
    </row>
    <row r="1579" ht="11.25" hidden="1" customHeight="1" outlineLevel="7">
      <c r="A1579" s="89"/>
      <c r="B1579" s="90"/>
      <c r="C1579" s="91"/>
      <c r="D1579" s="2013" t="s">
        <v>781</v>
      </c>
      <c r="E1579" s="2013"/>
      <c r="F1579" s="2013"/>
      <c r="G1579" s="110">
        <v>-1.58806</v>
      </c>
    </row>
    <row r="1580" ht="11.25" hidden="1" customHeight="1" outlineLevel="7">
      <c r="A1580" s="86"/>
      <c r="B1580" s="87"/>
      <c r="C1580" s="88"/>
      <c r="D1580" s="2017" t="s">
        <v>782</v>
      </c>
      <c r="E1580" s="2017"/>
      <c r="F1580" s="2017"/>
      <c r="G1580" s="111">
        <v>-203.73943</v>
      </c>
    </row>
    <row r="1581" ht="21.75" hidden="1" customHeight="1" outlineLevel="7">
      <c r="A1581" s="89"/>
      <c r="B1581" s="90"/>
      <c r="C1581" s="91"/>
      <c r="D1581" s="2013" t="s">
        <v>783</v>
      </c>
      <c r="E1581" s="2013"/>
      <c r="F1581" s="2013"/>
      <c r="G1581" s="110">
        <v>-57.663629999999998</v>
      </c>
    </row>
    <row r="1582" ht="11.25" hidden="1" customHeight="1" outlineLevel="7">
      <c r="A1582" s="89"/>
      <c r="B1582" s="90"/>
      <c r="C1582" s="91"/>
      <c r="D1582" s="2013" t="s">
        <v>784</v>
      </c>
      <c r="E1582" s="2013"/>
      <c r="F1582" s="2013"/>
      <c r="G1582" s="93"/>
    </row>
    <row r="1583" ht="11.25" hidden="1" customHeight="1" outlineLevel="7">
      <c r="A1583" s="89"/>
      <c r="B1583" s="90"/>
      <c r="C1583" s="91"/>
      <c r="D1583" s="2013" t="s">
        <v>785</v>
      </c>
      <c r="E1583" s="2013"/>
      <c r="F1583" s="2013"/>
      <c r="G1583" s="110">
        <v>-63.926870000000001</v>
      </c>
    </row>
    <row r="1584" ht="11.25" hidden="1" customHeight="1" outlineLevel="7">
      <c r="A1584" s="89"/>
      <c r="B1584" s="90"/>
      <c r="C1584" s="91"/>
      <c r="D1584" s="2013" t="s">
        <v>1018</v>
      </c>
      <c r="E1584" s="2013"/>
      <c r="F1584" s="2013"/>
      <c r="G1584" s="93"/>
    </row>
    <row r="1585" ht="11.25" hidden="1" customHeight="1" outlineLevel="7">
      <c r="A1585" s="89"/>
      <c r="B1585" s="90"/>
      <c r="C1585" s="91"/>
      <c r="D1585" s="2013" t="s">
        <v>788</v>
      </c>
      <c r="E1585" s="2013"/>
      <c r="F1585" s="2013"/>
      <c r="G1585" s="110">
        <v>-82.148929999999993</v>
      </c>
    </row>
    <row r="1586" ht="11.25" hidden="1" customHeight="1" outlineLevel="7">
      <c r="A1586" s="86"/>
      <c r="B1586" s="87"/>
      <c r="C1586" s="88"/>
      <c r="D1586" s="2017" t="s">
        <v>789</v>
      </c>
      <c r="E1586" s="2017"/>
      <c r="F1586" s="2017"/>
      <c r="G1586" s="111">
        <v>-508.89210000000003</v>
      </c>
    </row>
    <row r="1587" ht="21.75" hidden="1" customHeight="1" outlineLevel="7">
      <c r="A1587" s="89"/>
      <c r="B1587" s="90"/>
      <c r="C1587" s="91"/>
      <c r="D1587" s="2013" t="s">
        <v>791</v>
      </c>
      <c r="E1587" s="2013"/>
      <c r="F1587" s="2013"/>
      <c r="G1587" s="110">
        <v>-18.733630000000002</v>
      </c>
    </row>
    <row r="1588" ht="21.75" hidden="1" customHeight="1" outlineLevel="7">
      <c r="A1588" s="89"/>
      <c r="B1588" s="90"/>
      <c r="C1588" s="91"/>
      <c r="D1588" s="2013" t="s">
        <v>793</v>
      </c>
      <c r="E1588" s="2013"/>
      <c r="F1588" s="2013"/>
      <c r="G1588" s="110">
        <v>-0.59921000000000002</v>
      </c>
    </row>
    <row r="1589" ht="11.25" hidden="1" customHeight="1" outlineLevel="7">
      <c r="A1589" s="89"/>
      <c r="B1589" s="90"/>
      <c r="C1589" s="91"/>
      <c r="D1589" s="2013" t="s">
        <v>795</v>
      </c>
      <c r="E1589" s="2013"/>
      <c r="F1589" s="2013"/>
      <c r="G1589" s="110">
        <v>-183.95684</v>
      </c>
    </row>
    <row r="1590" ht="11.25" hidden="1" customHeight="1" outlineLevel="7">
      <c r="A1590" s="89"/>
      <c r="B1590" s="90"/>
      <c r="C1590" s="91"/>
      <c r="D1590" s="2013" t="s">
        <v>796</v>
      </c>
      <c r="E1590" s="2013"/>
      <c r="F1590" s="2013"/>
      <c r="G1590" s="110">
        <v>-7.99803</v>
      </c>
    </row>
    <row r="1591" ht="11.25" hidden="1" customHeight="1" outlineLevel="7">
      <c r="A1591" s="89"/>
      <c r="B1591" s="90"/>
      <c r="C1591" s="91"/>
      <c r="D1591" s="2013" t="s">
        <v>798</v>
      </c>
      <c r="E1591" s="2013"/>
      <c r="F1591" s="2013"/>
      <c r="G1591" s="110">
        <v>-19.4693</v>
      </c>
    </row>
    <row r="1592" ht="11.25" hidden="1" customHeight="1" outlineLevel="7">
      <c r="A1592" s="89"/>
      <c r="B1592" s="90"/>
      <c r="C1592" s="91"/>
      <c r="D1592" s="2013" t="s">
        <v>799</v>
      </c>
      <c r="E1592" s="2013"/>
      <c r="F1592" s="2013"/>
      <c r="G1592" s="110">
        <v>-278.13508999999999</v>
      </c>
    </row>
    <row r="1593" ht="11.25" hidden="1" customHeight="1" outlineLevel="7">
      <c r="A1593" s="89"/>
      <c r="B1593" s="90"/>
      <c r="C1593" s="91"/>
      <c r="D1593" s="2013" t="s">
        <v>801</v>
      </c>
      <c r="E1593" s="2013"/>
      <c r="F1593" s="2013"/>
      <c r="G1593" s="93"/>
    </row>
    <row r="1594" ht="11.25" hidden="1" customHeight="1" outlineLevel="7">
      <c r="A1594" s="86"/>
      <c r="B1594" s="87"/>
      <c r="C1594" s="88"/>
      <c r="D1594" s="2017" t="s">
        <v>802</v>
      </c>
      <c r="E1594" s="2017"/>
      <c r="F1594" s="2017"/>
      <c r="G1594" s="111">
        <v>-250.21537000000001</v>
      </c>
    </row>
    <row r="1595" ht="11.25" hidden="1" customHeight="1" outlineLevel="7">
      <c r="A1595" s="89"/>
      <c r="B1595" s="90"/>
      <c r="C1595" s="91"/>
      <c r="D1595" s="2013" t="s">
        <v>804</v>
      </c>
      <c r="E1595" s="2013"/>
      <c r="F1595" s="2013"/>
      <c r="G1595" s="93"/>
    </row>
    <row r="1596" ht="11.25" hidden="1" customHeight="1" outlineLevel="7">
      <c r="A1596" s="89"/>
      <c r="B1596" s="90"/>
      <c r="C1596" s="91"/>
      <c r="D1596" s="2013" t="s">
        <v>805</v>
      </c>
      <c r="E1596" s="2013"/>
      <c r="F1596" s="2013"/>
      <c r="G1596" s="110">
        <v>-39.688870000000001</v>
      </c>
    </row>
    <row r="1597" ht="11.25" hidden="1" customHeight="1" outlineLevel="7">
      <c r="A1597" s="89"/>
      <c r="B1597" s="90"/>
      <c r="C1597" s="91"/>
      <c r="D1597" s="2013" t="s">
        <v>806</v>
      </c>
      <c r="E1597" s="2013"/>
      <c r="F1597" s="2013"/>
      <c r="G1597" s="110">
        <v>-37.427860000000003</v>
      </c>
    </row>
    <row r="1598" ht="11.25" hidden="1" customHeight="1" outlineLevel="7">
      <c r="A1598" s="89"/>
      <c r="B1598" s="90"/>
      <c r="C1598" s="91"/>
      <c r="D1598" s="2013" t="s">
        <v>808</v>
      </c>
      <c r="E1598" s="2013"/>
      <c r="F1598" s="2013"/>
      <c r="G1598" s="110">
        <v>-171.34478999999999</v>
      </c>
    </row>
    <row r="1599" ht="21.75" hidden="1" customHeight="1" outlineLevel="7">
      <c r="A1599" s="89"/>
      <c r="B1599" s="90"/>
      <c r="C1599" s="91"/>
      <c r="D1599" s="2013" t="s">
        <v>809</v>
      </c>
      <c r="E1599" s="2013"/>
      <c r="F1599" s="2013"/>
      <c r="G1599" s="110">
        <v>-0.0041200000000000004</v>
      </c>
    </row>
    <row r="1600" ht="11.25" hidden="1" customHeight="1" outlineLevel="7">
      <c r="A1600" s="89"/>
      <c r="B1600" s="90"/>
      <c r="C1600" s="91"/>
      <c r="D1600" s="2013" t="s">
        <v>810</v>
      </c>
      <c r="E1600" s="2013"/>
      <c r="F1600" s="2013"/>
      <c r="G1600" s="110">
        <v>-1.74973</v>
      </c>
    </row>
    <row r="1601" ht="11.25" hidden="1" customHeight="1" outlineLevel="7">
      <c r="A1601" s="118"/>
      <c r="B1601" s="119"/>
      <c r="C1601" s="120"/>
      <c r="D1601" s="2013" t="s">
        <v>812</v>
      </c>
      <c r="E1601" s="2013"/>
      <c r="F1601" s="2013"/>
      <c r="G1601" s="110">
        <v>-25.544779999999999</v>
      </c>
    </row>
    <row r="1602" ht="11.25" hidden="1" customHeight="1" outlineLevel="7">
      <c r="A1602" s="86"/>
      <c r="B1602" s="87"/>
      <c r="C1602" s="88"/>
      <c r="D1602" s="2017" t="s">
        <v>813</v>
      </c>
      <c r="E1602" s="2017"/>
      <c r="F1602" s="2017"/>
      <c r="G1602" s="111">
        <v>-266.23284000000001</v>
      </c>
    </row>
    <row r="1603" ht="11.25" hidden="1" customHeight="1" outlineLevel="7">
      <c r="A1603" s="101"/>
      <c r="B1603" s="102"/>
      <c r="C1603" s="103"/>
      <c r="D1603" s="2017" t="s">
        <v>815</v>
      </c>
      <c r="E1603" s="2017"/>
      <c r="F1603" s="2017"/>
      <c r="G1603" s="114"/>
    </row>
    <row r="1604" ht="11.25" hidden="1" customHeight="1" outlineLevel="7">
      <c r="A1604" s="115"/>
      <c r="B1604" s="116"/>
      <c r="C1604" s="117"/>
      <c r="D1604" s="2013" t="s">
        <v>820</v>
      </c>
      <c r="E1604" s="2013"/>
      <c r="F1604" s="2013"/>
      <c r="G1604" s="93"/>
    </row>
    <row r="1605" ht="11.25" hidden="1" customHeight="1" outlineLevel="7">
      <c r="A1605" s="115"/>
      <c r="B1605" s="116"/>
      <c r="C1605" s="117"/>
      <c r="D1605" s="2013" t="s">
        <v>821</v>
      </c>
      <c r="E1605" s="2013"/>
      <c r="F1605" s="2013"/>
      <c r="G1605" s="93"/>
    </row>
    <row r="1606" ht="11.25" hidden="1" customHeight="1" outlineLevel="7">
      <c r="A1606" s="89"/>
      <c r="B1606" s="90"/>
      <c r="C1606" s="91"/>
      <c r="D1606" s="2013" t="s">
        <v>822</v>
      </c>
      <c r="E1606" s="2013"/>
      <c r="F1606" s="2013"/>
      <c r="G1606" s="110">
        <v>-42.495780000000003</v>
      </c>
    </row>
    <row r="1607" ht="11.25" hidden="1" customHeight="1" outlineLevel="7">
      <c r="A1607" s="89"/>
      <c r="B1607" s="90"/>
      <c r="C1607" s="91"/>
      <c r="D1607" s="2013" t="s">
        <v>823</v>
      </c>
      <c r="E1607" s="2013"/>
      <c r="F1607" s="2013"/>
      <c r="G1607" s="110">
        <v>-4.7137500000000001</v>
      </c>
    </row>
    <row r="1608" ht="11.25" hidden="1" customHeight="1" outlineLevel="7">
      <c r="A1608" s="89"/>
      <c r="B1608" s="90"/>
      <c r="C1608" s="91"/>
      <c r="D1608" s="2013" t="s">
        <v>824</v>
      </c>
      <c r="E1608" s="2013"/>
      <c r="F1608" s="2013"/>
      <c r="G1608" s="110">
        <v>-0.084809999999999997</v>
      </c>
    </row>
    <row r="1609" ht="11.25" hidden="1" customHeight="1" outlineLevel="7">
      <c r="A1609" s="89"/>
      <c r="B1609" s="90"/>
      <c r="C1609" s="91"/>
      <c r="D1609" s="2013" t="s">
        <v>825</v>
      </c>
      <c r="E1609" s="2013"/>
      <c r="F1609" s="2013"/>
      <c r="G1609" s="110">
        <v>-88.87715</v>
      </c>
    </row>
    <row r="1610" ht="11.25" hidden="1" customHeight="1" outlineLevel="7">
      <c r="A1610" s="101"/>
      <c r="B1610" s="102"/>
      <c r="C1610" s="103"/>
      <c r="D1610" s="2017" t="s">
        <v>826</v>
      </c>
      <c r="E1610" s="2017"/>
      <c r="F1610" s="2017"/>
      <c r="G1610" s="111">
        <v>-129.34201999999999</v>
      </c>
    </row>
    <row r="1611" ht="11.25" hidden="1" customHeight="1" outlineLevel="7">
      <c r="A1611" s="115"/>
      <c r="B1611" s="116"/>
      <c r="C1611" s="117"/>
      <c r="D1611" s="2013" t="s">
        <v>828</v>
      </c>
      <c r="E1611" s="2013"/>
      <c r="F1611" s="2013"/>
      <c r="G1611" s="110">
        <v>-48.836919999999999</v>
      </c>
    </row>
    <row r="1612" ht="21.75" hidden="1" customHeight="1" outlineLevel="7">
      <c r="A1612" s="115"/>
      <c r="B1612" s="116"/>
      <c r="C1612" s="117"/>
      <c r="D1612" s="2013" t="s">
        <v>829</v>
      </c>
      <c r="E1612" s="2013"/>
      <c r="F1612" s="2013"/>
      <c r="G1612" s="110">
        <v>-80.505099999999999</v>
      </c>
    </row>
    <row r="1613" ht="11.25" hidden="1" customHeight="1" outlineLevel="7">
      <c r="A1613" s="101"/>
      <c r="B1613" s="102"/>
      <c r="C1613" s="103"/>
      <c r="D1613" s="2017" t="s">
        <v>831</v>
      </c>
      <c r="E1613" s="2017"/>
      <c r="F1613" s="2017"/>
      <c r="G1613" s="114"/>
    </row>
    <row r="1614" ht="11.25" hidden="1" customHeight="1" outlineLevel="7">
      <c r="A1614" s="115"/>
      <c r="B1614" s="116"/>
      <c r="C1614" s="117"/>
      <c r="D1614" s="2013" t="s">
        <v>832</v>
      </c>
      <c r="E1614" s="2013"/>
      <c r="F1614" s="2013"/>
      <c r="G1614" s="93"/>
    </row>
    <row r="1615" ht="11.25" hidden="1" customHeight="1" outlineLevel="7">
      <c r="A1615" s="115"/>
      <c r="B1615" s="116"/>
      <c r="C1615" s="117"/>
      <c r="D1615" s="2013" t="s">
        <v>833</v>
      </c>
      <c r="E1615" s="2013"/>
      <c r="F1615" s="2013"/>
      <c r="G1615" s="93"/>
    </row>
    <row r="1616" ht="21.75" hidden="1" customHeight="1" outlineLevel="7">
      <c r="A1616" s="89"/>
      <c r="B1616" s="90"/>
      <c r="C1616" s="91"/>
      <c r="D1616" s="2013" t="s">
        <v>834</v>
      </c>
      <c r="E1616" s="2013"/>
      <c r="F1616" s="2013"/>
      <c r="G1616" s="110">
        <v>-0.41520000000000001</v>
      </c>
    </row>
    <row r="1617" ht="11.25" hidden="1" customHeight="1" outlineLevel="7">
      <c r="A1617" s="89"/>
      <c r="B1617" s="90"/>
      <c r="C1617" s="91"/>
      <c r="D1617" s="2013" t="s">
        <v>835</v>
      </c>
      <c r="E1617" s="2013"/>
      <c r="F1617" s="2013"/>
      <c r="G1617" s="93"/>
    </row>
    <row r="1618" ht="11.25" hidden="1" customHeight="1" outlineLevel="7">
      <c r="A1618" s="89"/>
      <c r="B1618" s="90"/>
      <c r="C1618" s="91"/>
      <c r="D1618" s="2013" t="s">
        <v>836</v>
      </c>
      <c r="E1618" s="2013"/>
      <c r="F1618" s="2013"/>
      <c r="G1618" s="93"/>
    </row>
    <row r="1619" ht="11.25" hidden="1" customHeight="1" outlineLevel="7">
      <c r="A1619" s="89"/>
      <c r="B1619" s="90"/>
      <c r="C1619" s="91"/>
      <c r="D1619" s="2013" t="s">
        <v>837</v>
      </c>
      <c r="E1619" s="2013"/>
      <c r="F1619" s="2013"/>
      <c r="G1619" s="110">
        <v>-0.30413000000000001</v>
      </c>
    </row>
    <row r="1620" ht="11.25" customHeight="1" outlineLevel="2" collapsed="1">
      <c r="A1620" s="2012" t="s">
        <v>194</v>
      </c>
      <c r="B1620" s="2012"/>
      <c r="C1620" s="2012"/>
      <c r="D1620" s="2015" t="s">
        <v>459</v>
      </c>
      <c r="E1620" s="2015"/>
      <c r="F1620" s="2015"/>
      <c r="G1620" s="65">
        <v>34903.125890000003</v>
      </c>
    </row>
    <row r="1621" ht="11.25" hidden="1" customHeight="1" outlineLevel="3">
      <c r="A1621" s="2020" t="s">
        <v>849</v>
      </c>
      <c r="B1621" s="2020"/>
      <c r="C1621" s="2020"/>
      <c r="D1621" s="2014" t="s">
        <v>461</v>
      </c>
      <c r="E1621" s="2014"/>
      <c r="F1621" s="2014"/>
      <c r="G1621" s="69">
        <v>34903.125890000003</v>
      </c>
    </row>
    <row r="1622" ht="11.25" hidden="1" customHeight="1" outlineLevel="4">
      <c r="A1622" s="70"/>
      <c r="B1622" s="71"/>
      <c r="C1622" s="72"/>
      <c r="D1622" s="2017" t="s">
        <v>257</v>
      </c>
      <c r="E1622" s="2017"/>
      <c r="F1622" s="2017"/>
      <c r="G1622" s="73">
        <v>34903.125890000003</v>
      </c>
    </row>
    <row r="1623" ht="11.25" hidden="1" customHeight="1" outlineLevel="5">
      <c r="A1623" s="74"/>
      <c r="B1623" s="75"/>
      <c r="C1623" s="76"/>
      <c r="D1623" s="2017" t="s">
        <v>442</v>
      </c>
      <c r="E1623" s="2017"/>
      <c r="F1623" s="2017"/>
      <c r="G1623" s="73">
        <v>34903.125890000003</v>
      </c>
    </row>
    <row r="1624" ht="11.25" hidden="1" customHeight="1" outlineLevel="6">
      <c r="A1624" s="77"/>
      <c r="B1624" s="78"/>
      <c r="C1624" s="79"/>
      <c r="D1624" s="2017" t="s">
        <v>443</v>
      </c>
      <c r="E1624" s="2017"/>
      <c r="F1624" s="2017"/>
      <c r="G1624" s="73">
        <v>34903.125890000003</v>
      </c>
    </row>
    <row r="1625" ht="11.25" hidden="1" customHeight="1" outlineLevel="7">
      <c r="A1625" s="80"/>
      <c r="B1625" s="81"/>
      <c r="C1625" s="82"/>
      <c r="D1625" s="2017" t="s">
        <v>444</v>
      </c>
      <c r="E1625" s="2017"/>
      <c r="F1625" s="2017"/>
      <c r="G1625" s="73">
        <v>34903.125890000003</v>
      </c>
    </row>
    <row r="1626" ht="11.25" hidden="1" customHeight="1" outlineLevel="7">
      <c r="A1626" s="83"/>
      <c r="B1626" s="84"/>
      <c r="C1626" s="85"/>
      <c r="D1626" s="2017" t="s">
        <v>253</v>
      </c>
      <c r="E1626" s="2017"/>
      <c r="F1626" s="2017"/>
      <c r="G1626" s="73">
        <v>100205.62817</v>
      </c>
    </row>
    <row r="1627" ht="11.25" hidden="1" customHeight="1" outlineLevel="7">
      <c r="A1627" s="86"/>
      <c r="B1627" s="87"/>
      <c r="C1627" s="88"/>
      <c r="D1627" s="2017" t="s">
        <v>462</v>
      </c>
      <c r="E1627" s="2017"/>
      <c r="F1627" s="2017"/>
      <c r="G1627" s="73">
        <v>100205.62817</v>
      </c>
    </row>
    <row r="1628" ht="11.25" hidden="1" customHeight="1" outlineLevel="7">
      <c r="A1628" s="101"/>
      <c r="B1628" s="102"/>
      <c r="C1628" s="103"/>
      <c r="D1628" s="2017" t="s">
        <v>463</v>
      </c>
      <c r="E1628" s="2017"/>
      <c r="F1628" s="2017"/>
      <c r="G1628" s="73">
        <v>100205.62817</v>
      </c>
    </row>
    <row r="1629" ht="11.25" hidden="1" customHeight="1" outlineLevel="7">
      <c r="A1629" s="104"/>
      <c r="B1629" s="105"/>
      <c r="C1629" s="106"/>
      <c r="D1629" s="2017" t="s">
        <v>464</v>
      </c>
      <c r="E1629" s="2017"/>
      <c r="F1629" s="2017"/>
      <c r="G1629" s="73">
        <v>8037.8879999999999</v>
      </c>
    </row>
    <row r="1630" ht="11.25" hidden="1" customHeight="1" outlineLevel="7">
      <c r="A1630" s="95"/>
      <c r="B1630" s="96"/>
      <c r="C1630" s="97"/>
      <c r="D1630" s="2013" t="s">
        <v>465</v>
      </c>
      <c r="E1630" s="2013"/>
      <c r="F1630" s="2013"/>
      <c r="G1630" s="92">
        <v>2586.3150000000001</v>
      </c>
    </row>
    <row r="1631" ht="11.25" hidden="1" customHeight="1" outlineLevel="7">
      <c r="A1631" s="95"/>
      <c r="B1631" s="96"/>
      <c r="C1631" s="97"/>
      <c r="D1631" s="2013" t="s">
        <v>466</v>
      </c>
      <c r="E1631" s="2013"/>
      <c r="F1631" s="2013"/>
      <c r="G1631" s="92">
        <v>2586.7330000000002</v>
      </c>
    </row>
    <row r="1632" ht="11.25" hidden="1" customHeight="1" outlineLevel="7">
      <c r="A1632" s="95"/>
      <c r="B1632" s="96"/>
      <c r="C1632" s="97"/>
      <c r="D1632" s="2013" t="s">
        <v>467</v>
      </c>
      <c r="E1632" s="2013"/>
      <c r="F1632" s="2013"/>
      <c r="G1632" s="93"/>
    </row>
    <row r="1633" ht="21.75" hidden="1" customHeight="1" outlineLevel="7">
      <c r="A1633" s="95"/>
      <c r="B1633" s="96"/>
      <c r="C1633" s="97"/>
      <c r="D1633" s="2013" t="s">
        <v>468</v>
      </c>
      <c r="E1633" s="2013"/>
      <c r="F1633" s="2013"/>
      <c r="G1633" s="92">
        <v>2864.8359999999998</v>
      </c>
    </row>
    <row r="1634" ht="11.25" hidden="1" customHeight="1" outlineLevel="7">
      <c r="A1634" s="95"/>
      <c r="B1634" s="96"/>
      <c r="C1634" s="97"/>
      <c r="D1634" s="2013" t="s">
        <v>469</v>
      </c>
      <c r="E1634" s="2013"/>
      <c r="F1634" s="2013"/>
      <c r="G1634" s="93"/>
    </row>
    <row r="1635" ht="11.25" hidden="1" customHeight="1" outlineLevel="7">
      <c r="A1635" s="95"/>
      <c r="B1635" s="96"/>
      <c r="C1635" s="97"/>
      <c r="D1635" s="2013" t="s">
        <v>470</v>
      </c>
      <c r="E1635" s="2013"/>
      <c r="F1635" s="2013"/>
      <c r="G1635" s="93"/>
    </row>
    <row r="1636" ht="11.25" hidden="1" customHeight="1" outlineLevel="7">
      <c r="A1636" s="95"/>
      <c r="B1636" s="96"/>
      <c r="C1636" s="97"/>
      <c r="D1636" s="2013" t="s">
        <v>471</v>
      </c>
      <c r="E1636" s="2013"/>
      <c r="F1636" s="2013"/>
      <c r="G1636" s="93"/>
    </row>
    <row r="1637" ht="11.25" hidden="1" customHeight="1" outlineLevel="7">
      <c r="A1637" s="95"/>
      <c r="B1637" s="96"/>
      <c r="C1637" s="97"/>
      <c r="D1637" s="2013" t="s">
        <v>472</v>
      </c>
      <c r="E1637" s="2013"/>
      <c r="F1637" s="2013"/>
      <c r="G1637" s="93"/>
    </row>
    <row r="1638" ht="11.25" hidden="1" customHeight="1" outlineLevel="7">
      <c r="A1638" s="95"/>
      <c r="B1638" s="96"/>
      <c r="C1638" s="97"/>
      <c r="D1638" s="2013" t="s">
        <v>473</v>
      </c>
      <c r="E1638" s="2013"/>
      <c r="F1638" s="2013"/>
      <c r="G1638" s="93"/>
    </row>
    <row r="1639" ht="11.25" hidden="1" customHeight="1" outlineLevel="7">
      <c r="A1639" s="95"/>
      <c r="B1639" s="96"/>
      <c r="C1639" s="97"/>
      <c r="D1639" s="2013" t="s">
        <v>474</v>
      </c>
      <c r="E1639" s="2013"/>
      <c r="F1639" s="2013"/>
      <c r="G1639" s="93"/>
    </row>
    <row r="1640" ht="11.25" hidden="1" customHeight="1" outlineLevel="7">
      <c r="A1640" s="95"/>
      <c r="B1640" s="96"/>
      <c r="C1640" s="97"/>
      <c r="D1640" s="2013" t="s">
        <v>475</v>
      </c>
      <c r="E1640" s="2013"/>
      <c r="F1640" s="2013"/>
      <c r="G1640" s="110">
        <v>0.0040000000000000001</v>
      </c>
    </row>
    <row r="1641" ht="11.25" hidden="1" customHeight="1" outlineLevel="7">
      <c r="A1641" s="115"/>
      <c r="B1641" s="116"/>
      <c r="C1641" s="117"/>
      <c r="D1641" s="2013" t="s">
        <v>476</v>
      </c>
      <c r="E1641" s="2013"/>
      <c r="F1641" s="2013"/>
      <c r="G1641" s="92">
        <v>2930.8800000000001</v>
      </c>
    </row>
    <row r="1642" ht="11.25" hidden="1" customHeight="1" outlineLevel="7">
      <c r="A1642" s="115"/>
      <c r="B1642" s="116"/>
      <c r="C1642" s="117"/>
      <c r="D1642" s="2013" t="s">
        <v>477</v>
      </c>
      <c r="E1642" s="2013"/>
      <c r="F1642" s="2013"/>
      <c r="G1642" s="93"/>
    </row>
    <row r="1643" ht="11.25" hidden="1" customHeight="1" outlineLevel="7">
      <c r="A1643" s="115"/>
      <c r="B1643" s="116"/>
      <c r="C1643" s="117"/>
      <c r="D1643" s="2013" t="s">
        <v>478</v>
      </c>
      <c r="E1643" s="2013"/>
      <c r="F1643" s="2013"/>
      <c r="G1643" s="93"/>
    </row>
    <row r="1644" ht="11.25" hidden="1" customHeight="1" outlineLevel="7">
      <c r="A1644" s="115"/>
      <c r="B1644" s="116"/>
      <c r="C1644" s="117"/>
      <c r="D1644" s="2013" t="s">
        <v>479</v>
      </c>
      <c r="E1644" s="2013"/>
      <c r="F1644" s="2013"/>
      <c r="G1644" s="93"/>
    </row>
    <row r="1645" ht="11.25" hidden="1" customHeight="1" outlineLevel="7">
      <c r="A1645" s="115"/>
      <c r="B1645" s="116"/>
      <c r="C1645" s="117"/>
      <c r="D1645" s="2013" t="s">
        <v>480</v>
      </c>
      <c r="E1645" s="2013"/>
      <c r="F1645" s="2013"/>
      <c r="G1645" s="93"/>
    </row>
    <row r="1646" ht="11.25" hidden="1" customHeight="1" outlineLevel="7">
      <c r="A1646" s="115"/>
      <c r="B1646" s="116"/>
      <c r="C1646" s="117"/>
      <c r="D1646" s="2013" t="s">
        <v>481</v>
      </c>
      <c r="E1646" s="2013"/>
      <c r="F1646" s="2013"/>
      <c r="G1646" s="93"/>
    </row>
    <row r="1647" ht="32.25" hidden="1" customHeight="1" outlineLevel="7">
      <c r="A1647" s="115"/>
      <c r="B1647" s="116"/>
      <c r="C1647" s="117"/>
      <c r="D1647" s="2013" t="s">
        <v>482</v>
      </c>
      <c r="E1647" s="2013"/>
      <c r="F1647" s="2013"/>
      <c r="G1647" s="92">
        <v>2381.7429999999999</v>
      </c>
    </row>
    <row r="1648" ht="11.25" hidden="1" customHeight="1" outlineLevel="7">
      <c r="A1648" s="104"/>
      <c r="B1648" s="105"/>
      <c r="C1648" s="106"/>
      <c r="D1648" s="2017" t="s">
        <v>483</v>
      </c>
      <c r="E1648" s="2017"/>
      <c r="F1648" s="2017"/>
      <c r="G1648" s="73">
        <v>4675.0299999999997</v>
      </c>
    </row>
    <row r="1649" ht="11.25" hidden="1" customHeight="1" outlineLevel="7">
      <c r="A1649" s="95"/>
      <c r="B1649" s="96"/>
      <c r="C1649" s="97"/>
      <c r="D1649" s="2013" t="s">
        <v>484</v>
      </c>
      <c r="E1649" s="2013"/>
      <c r="F1649" s="2013"/>
      <c r="G1649" s="92">
        <v>4520.2299999999996</v>
      </c>
    </row>
    <row r="1650" ht="21.75" hidden="1" customHeight="1" outlineLevel="7">
      <c r="A1650" s="95"/>
      <c r="B1650" s="96"/>
      <c r="C1650" s="97"/>
      <c r="D1650" s="2013" t="s">
        <v>485</v>
      </c>
      <c r="E1650" s="2013"/>
      <c r="F1650" s="2013"/>
      <c r="G1650" s="110">
        <v>154.80000000000001</v>
      </c>
    </row>
    <row r="1651" ht="11.25" hidden="1" customHeight="1" outlineLevel="7">
      <c r="A1651" s="115"/>
      <c r="B1651" s="116"/>
      <c r="C1651" s="117"/>
      <c r="D1651" s="2013" t="s">
        <v>486</v>
      </c>
      <c r="E1651" s="2013"/>
      <c r="F1651" s="2013"/>
      <c r="G1651" s="93"/>
    </row>
    <row r="1652" ht="11.25" hidden="1" customHeight="1" outlineLevel="7">
      <c r="A1652" s="104"/>
      <c r="B1652" s="105"/>
      <c r="C1652" s="106"/>
      <c r="D1652" s="2017" t="s">
        <v>487</v>
      </c>
      <c r="E1652" s="2017"/>
      <c r="F1652" s="2017"/>
      <c r="G1652" s="73">
        <v>31694.810000000001</v>
      </c>
    </row>
    <row r="1653" ht="11.25" hidden="1" customHeight="1" outlineLevel="7">
      <c r="A1653" s="95"/>
      <c r="B1653" s="96"/>
      <c r="C1653" s="97"/>
      <c r="D1653" s="2013" t="s">
        <v>488</v>
      </c>
      <c r="E1653" s="2013"/>
      <c r="F1653" s="2013"/>
      <c r="G1653" s="93"/>
    </row>
    <row r="1654" ht="11.25" hidden="1" customHeight="1" outlineLevel="7">
      <c r="A1654" s="95"/>
      <c r="B1654" s="96"/>
      <c r="C1654" s="97"/>
      <c r="D1654" s="2013" t="s">
        <v>489</v>
      </c>
      <c r="E1654" s="2013"/>
      <c r="F1654" s="2013"/>
      <c r="G1654" s="93"/>
    </row>
    <row r="1655" ht="11.25" hidden="1" customHeight="1" outlineLevel="7">
      <c r="A1655" s="95"/>
      <c r="B1655" s="96"/>
      <c r="C1655" s="97"/>
      <c r="D1655" s="2013" t="s">
        <v>490</v>
      </c>
      <c r="E1655" s="2013"/>
      <c r="F1655" s="2013"/>
      <c r="G1655" s="93"/>
    </row>
    <row r="1656" ht="11.25" hidden="1" customHeight="1" outlineLevel="7">
      <c r="A1656" s="95"/>
      <c r="B1656" s="96"/>
      <c r="C1656" s="97"/>
      <c r="D1656" s="2013" t="s">
        <v>491</v>
      </c>
      <c r="E1656" s="2013"/>
      <c r="F1656" s="2013"/>
      <c r="G1656" s="93"/>
    </row>
    <row r="1657" ht="11.25" hidden="1" customHeight="1" outlineLevel="7">
      <c r="A1657" s="95"/>
      <c r="B1657" s="96"/>
      <c r="C1657" s="97"/>
      <c r="D1657" s="2013" t="s">
        <v>492</v>
      </c>
      <c r="E1657" s="2013"/>
      <c r="F1657" s="2013"/>
      <c r="G1657" s="93"/>
    </row>
    <row r="1658" ht="11.25" hidden="1" customHeight="1" outlineLevel="7">
      <c r="A1658" s="95"/>
      <c r="B1658" s="96"/>
      <c r="C1658" s="97"/>
      <c r="D1658" s="2013" t="s">
        <v>493</v>
      </c>
      <c r="E1658" s="2013"/>
      <c r="F1658" s="2013"/>
      <c r="G1658" s="92">
        <v>31694.810000000001</v>
      </c>
    </row>
    <row r="1659" ht="11.25" hidden="1" customHeight="1" outlineLevel="7">
      <c r="A1659" s="95"/>
      <c r="B1659" s="96"/>
      <c r="C1659" s="97"/>
      <c r="D1659" s="2013" t="s">
        <v>494</v>
      </c>
      <c r="E1659" s="2013"/>
      <c r="F1659" s="2013"/>
      <c r="G1659" s="93"/>
    </row>
    <row r="1660" ht="11.25" hidden="1" customHeight="1" outlineLevel="7">
      <c r="A1660" s="95"/>
      <c r="B1660" s="96"/>
      <c r="C1660" s="97"/>
      <c r="D1660" s="2013" t="s">
        <v>495</v>
      </c>
      <c r="E1660" s="2013"/>
      <c r="F1660" s="2013"/>
      <c r="G1660" s="93"/>
    </row>
    <row r="1661" ht="11.25" hidden="1" customHeight="1" outlineLevel="7">
      <c r="A1661" s="104"/>
      <c r="B1661" s="105"/>
      <c r="C1661" s="106"/>
      <c r="D1661" s="2017" t="s">
        <v>496</v>
      </c>
      <c r="E1661" s="2017"/>
      <c r="F1661" s="2017"/>
      <c r="G1661" s="73">
        <v>5684.5831699999999</v>
      </c>
    </row>
    <row r="1662" ht="11.25" hidden="1" customHeight="1" outlineLevel="7">
      <c r="A1662" s="95"/>
      <c r="B1662" s="96"/>
      <c r="C1662" s="97"/>
      <c r="D1662" s="2013" t="s">
        <v>497</v>
      </c>
      <c r="E1662" s="2013"/>
      <c r="F1662" s="2013"/>
      <c r="G1662" s="110">
        <v>466.19999999999999</v>
      </c>
    </row>
    <row r="1663" ht="11.25" hidden="1" customHeight="1" outlineLevel="7">
      <c r="A1663" s="95"/>
      <c r="B1663" s="96"/>
      <c r="C1663" s="97"/>
      <c r="D1663" s="2013" t="s">
        <v>498</v>
      </c>
      <c r="E1663" s="2013"/>
      <c r="F1663" s="2013"/>
      <c r="G1663" s="93"/>
    </row>
    <row r="1664" ht="21.75" hidden="1" customHeight="1" outlineLevel="7">
      <c r="A1664" s="95"/>
      <c r="B1664" s="96"/>
      <c r="C1664" s="97"/>
      <c r="D1664" s="2013" t="s">
        <v>499</v>
      </c>
      <c r="E1664" s="2013"/>
      <c r="F1664" s="2013"/>
      <c r="G1664" s="92">
        <v>5218.3831700000001</v>
      </c>
    </row>
    <row r="1665" ht="11.25" hidden="1" customHeight="1" outlineLevel="7">
      <c r="A1665" s="95"/>
      <c r="B1665" s="96"/>
      <c r="C1665" s="97"/>
      <c r="D1665" s="2013" t="s">
        <v>500</v>
      </c>
      <c r="E1665" s="2013"/>
      <c r="F1665" s="2013"/>
      <c r="G1665" s="93"/>
    </row>
    <row r="1666" ht="11.25" hidden="1" customHeight="1" outlineLevel="7">
      <c r="A1666" s="104"/>
      <c r="B1666" s="105"/>
      <c r="C1666" s="106"/>
      <c r="D1666" s="2017" t="s">
        <v>501</v>
      </c>
      <c r="E1666" s="2017"/>
      <c r="F1666" s="2017"/>
      <c r="G1666" s="73">
        <v>1038.9649999999999</v>
      </c>
    </row>
    <row r="1667" ht="11.25" hidden="1" customHeight="1" outlineLevel="7">
      <c r="A1667" s="95"/>
      <c r="B1667" s="96"/>
      <c r="C1667" s="97"/>
      <c r="D1667" s="2013" t="s">
        <v>502</v>
      </c>
      <c r="E1667" s="2013"/>
      <c r="F1667" s="2013"/>
      <c r="G1667" s="93"/>
    </row>
    <row r="1668" ht="11.25" hidden="1" customHeight="1" outlineLevel="7">
      <c r="A1668" s="95"/>
      <c r="B1668" s="96"/>
      <c r="C1668" s="97"/>
      <c r="D1668" s="2013" t="s">
        <v>503</v>
      </c>
      <c r="E1668" s="2013"/>
      <c r="F1668" s="2013"/>
      <c r="G1668" s="93"/>
    </row>
    <row r="1669" ht="11.25" hidden="1" customHeight="1" outlineLevel="7">
      <c r="A1669" s="95"/>
      <c r="B1669" s="96"/>
      <c r="C1669" s="97"/>
      <c r="D1669" s="2013" t="s">
        <v>504</v>
      </c>
      <c r="E1669" s="2013"/>
      <c r="F1669" s="2013"/>
      <c r="G1669" s="110">
        <v>937.00999999999999</v>
      </c>
    </row>
    <row r="1670" ht="11.25" hidden="1" customHeight="1" outlineLevel="7">
      <c r="A1670" s="95"/>
      <c r="B1670" s="96"/>
      <c r="C1670" s="97"/>
      <c r="D1670" s="2013" t="s">
        <v>1184</v>
      </c>
      <c r="E1670" s="2013"/>
      <c r="F1670" s="2013"/>
      <c r="G1670" s="110">
        <v>101.955</v>
      </c>
    </row>
    <row r="1671" ht="11.25" hidden="1" customHeight="1" outlineLevel="7">
      <c r="A1671" s="115"/>
      <c r="B1671" s="116"/>
      <c r="C1671" s="117"/>
      <c r="D1671" s="2013" t="s">
        <v>505</v>
      </c>
      <c r="E1671" s="2013"/>
      <c r="F1671" s="2013"/>
      <c r="G1671" s="93"/>
    </row>
    <row r="1672" ht="21.75" hidden="1" customHeight="1" outlineLevel="7">
      <c r="A1672" s="115"/>
      <c r="B1672" s="116"/>
      <c r="C1672" s="117"/>
      <c r="D1672" s="2013" t="s">
        <v>506</v>
      </c>
      <c r="E1672" s="2013"/>
      <c r="F1672" s="2013"/>
      <c r="G1672" s="92">
        <v>43761.728999999999</v>
      </c>
    </row>
    <row r="1673" ht="11.25" hidden="1" customHeight="1" outlineLevel="7">
      <c r="A1673" s="83"/>
      <c r="B1673" s="84"/>
      <c r="C1673" s="85"/>
      <c r="D1673" s="2017" t="s">
        <v>524</v>
      </c>
      <c r="E1673" s="2017"/>
      <c r="F1673" s="2017"/>
      <c r="G1673" s="73">
        <v>-65302.502280000001</v>
      </c>
    </row>
    <row r="1674" ht="11.25" hidden="1" customHeight="1" outlineLevel="7">
      <c r="A1674" s="86"/>
      <c r="B1674" s="87"/>
      <c r="C1674" s="88"/>
      <c r="D1674" s="2017" t="s">
        <v>14</v>
      </c>
      <c r="E1674" s="2017"/>
      <c r="F1674" s="2017"/>
      <c r="G1674" s="73">
        <v>-20068.538349999999</v>
      </c>
    </row>
    <row r="1675" ht="11.25" hidden="1" customHeight="1" outlineLevel="7">
      <c r="A1675" s="101"/>
      <c r="B1675" s="102"/>
      <c r="C1675" s="103"/>
      <c r="D1675" s="2017" t="s">
        <v>220</v>
      </c>
      <c r="E1675" s="2017"/>
      <c r="F1675" s="2017"/>
      <c r="G1675" s="111">
        <v>-832.19993999999997</v>
      </c>
    </row>
    <row r="1676" ht="11.25" hidden="1" customHeight="1" outlineLevel="7">
      <c r="A1676" s="115"/>
      <c r="B1676" s="116"/>
      <c r="C1676" s="117"/>
      <c r="D1676" s="2013" t="s">
        <v>527</v>
      </c>
      <c r="E1676" s="2013"/>
      <c r="F1676" s="2013"/>
      <c r="G1676" s="110">
        <v>-682.23270000000002</v>
      </c>
    </row>
    <row r="1677" ht="11.25" hidden="1" customHeight="1" outlineLevel="7">
      <c r="A1677" s="115"/>
      <c r="B1677" s="116"/>
      <c r="C1677" s="117"/>
      <c r="D1677" s="2013" t="s">
        <v>528</v>
      </c>
      <c r="E1677" s="2013"/>
      <c r="F1677" s="2013"/>
      <c r="G1677" s="110">
        <v>-149.96724</v>
      </c>
    </row>
    <row r="1678" ht="11.25" hidden="1" customHeight="1" outlineLevel="7">
      <c r="A1678" s="101"/>
      <c r="B1678" s="102"/>
      <c r="C1678" s="103"/>
      <c r="D1678" s="2017" t="s">
        <v>529</v>
      </c>
      <c r="E1678" s="2017"/>
      <c r="F1678" s="2017"/>
      <c r="G1678" s="73">
        <v>-19236.33841</v>
      </c>
    </row>
    <row r="1679" ht="11.25" hidden="1" customHeight="1" outlineLevel="7">
      <c r="A1679" s="104"/>
      <c r="B1679" s="105"/>
      <c r="C1679" s="106"/>
      <c r="D1679" s="2017" t="s">
        <v>530</v>
      </c>
      <c r="E1679" s="2017"/>
      <c r="F1679" s="2017"/>
      <c r="G1679" s="73">
        <v>-11659.90604</v>
      </c>
    </row>
    <row r="1680" ht="11.25" hidden="1" customHeight="1" outlineLevel="7">
      <c r="A1680" s="95"/>
      <c r="B1680" s="96"/>
      <c r="C1680" s="97"/>
      <c r="D1680" s="2013" t="s">
        <v>532</v>
      </c>
      <c r="E1680" s="2013"/>
      <c r="F1680" s="2013"/>
      <c r="G1680" s="110">
        <v>-39.114699999999999</v>
      </c>
    </row>
    <row r="1681" ht="11.25" hidden="1" customHeight="1" outlineLevel="7">
      <c r="A1681" s="95"/>
      <c r="B1681" s="96"/>
      <c r="C1681" s="97"/>
      <c r="D1681" s="2013" t="s">
        <v>533</v>
      </c>
      <c r="E1681" s="2013"/>
      <c r="F1681" s="2013"/>
      <c r="G1681" s="92">
        <v>-11620.79134</v>
      </c>
    </row>
    <row r="1682" ht="11.25" hidden="1" customHeight="1" outlineLevel="7">
      <c r="A1682" s="115"/>
      <c r="B1682" s="116"/>
      <c r="C1682" s="117"/>
      <c r="D1682" s="2013" t="s">
        <v>841</v>
      </c>
      <c r="E1682" s="2013"/>
      <c r="F1682" s="2013"/>
      <c r="G1682" s="93"/>
    </row>
    <row r="1683" ht="11.25" hidden="1" customHeight="1" outlineLevel="7">
      <c r="A1683" s="104"/>
      <c r="B1683" s="105"/>
      <c r="C1683" s="106"/>
      <c r="D1683" s="2017" t="s">
        <v>535</v>
      </c>
      <c r="E1683" s="2017"/>
      <c r="F1683" s="2017"/>
      <c r="G1683" s="111">
        <v>-119.75774</v>
      </c>
    </row>
    <row r="1684" ht="11.25" hidden="1" customHeight="1" outlineLevel="7">
      <c r="A1684" s="95"/>
      <c r="B1684" s="96"/>
      <c r="C1684" s="97"/>
      <c r="D1684" s="2013" t="s">
        <v>539</v>
      </c>
      <c r="E1684" s="2013"/>
      <c r="F1684" s="2013"/>
      <c r="G1684" s="110">
        <v>-10.50494</v>
      </c>
    </row>
    <row r="1685" ht="21.75" hidden="1" customHeight="1" outlineLevel="7">
      <c r="A1685" s="95"/>
      <c r="B1685" s="96"/>
      <c r="C1685" s="97"/>
      <c r="D1685" s="2013" t="s">
        <v>540</v>
      </c>
      <c r="E1685" s="2013"/>
      <c r="F1685" s="2013"/>
      <c r="G1685" s="93"/>
    </row>
    <row r="1686" ht="21.75" hidden="1" customHeight="1" outlineLevel="7">
      <c r="A1686" s="95"/>
      <c r="B1686" s="96"/>
      <c r="C1686" s="97"/>
      <c r="D1686" s="2013" t="s">
        <v>541</v>
      </c>
      <c r="E1686" s="2013"/>
      <c r="F1686" s="2013"/>
      <c r="G1686" s="110">
        <v>-42.166319999999999</v>
      </c>
    </row>
    <row r="1687" ht="11.25" hidden="1" customHeight="1" outlineLevel="7">
      <c r="A1687" s="95"/>
      <c r="B1687" s="96"/>
      <c r="C1687" s="97"/>
      <c r="D1687" s="2013" t="s">
        <v>542</v>
      </c>
      <c r="E1687" s="2013"/>
      <c r="F1687" s="2013"/>
      <c r="G1687" s="110">
        <v>-11.037890000000001</v>
      </c>
    </row>
    <row r="1688" ht="11.25" hidden="1" customHeight="1" outlineLevel="7">
      <c r="A1688" s="95"/>
      <c r="B1688" s="96"/>
      <c r="C1688" s="97"/>
      <c r="D1688" s="2013" t="s">
        <v>546</v>
      </c>
      <c r="E1688" s="2013"/>
      <c r="F1688" s="2013"/>
      <c r="G1688" s="110">
        <v>-56.048589999999997</v>
      </c>
    </row>
    <row r="1689" ht="11.25" hidden="1" customHeight="1" outlineLevel="7">
      <c r="A1689" s="95"/>
      <c r="B1689" s="96"/>
      <c r="C1689" s="97"/>
      <c r="D1689" s="2013" t="s">
        <v>547</v>
      </c>
      <c r="E1689" s="2013"/>
      <c r="F1689" s="2013"/>
      <c r="G1689" s="93"/>
    </row>
    <row r="1690" ht="11.25" hidden="1" customHeight="1" outlineLevel="7">
      <c r="A1690" s="104"/>
      <c r="B1690" s="105"/>
      <c r="C1690" s="106"/>
      <c r="D1690" s="2017" t="s">
        <v>548</v>
      </c>
      <c r="E1690" s="2017"/>
      <c r="F1690" s="2017"/>
      <c r="G1690" s="114"/>
    </row>
    <row r="1691" ht="11.25" hidden="1" customHeight="1" outlineLevel="7">
      <c r="A1691" s="95"/>
      <c r="B1691" s="96"/>
      <c r="C1691" s="97"/>
      <c r="D1691" s="2013" t="s">
        <v>551</v>
      </c>
      <c r="E1691" s="2013"/>
      <c r="F1691" s="2013"/>
      <c r="G1691" s="93"/>
    </row>
    <row r="1692" ht="11.25" hidden="1" customHeight="1" outlineLevel="7">
      <c r="A1692" s="95"/>
      <c r="B1692" s="96"/>
      <c r="C1692" s="97"/>
      <c r="D1692" s="2013" t="s">
        <v>552</v>
      </c>
      <c r="E1692" s="2013"/>
      <c r="F1692" s="2013"/>
      <c r="G1692" s="93"/>
    </row>
    <row r="1693" ht="11.25" hidden="1" customHeight="1" outlineLevel="7">
      <c r="A1693" s="95"/>
      <c r="B1693" s="96"/>
      <c r="C1693" s="97"/>
      <c r="D1693" s="2013" t="s">
        <v>553</v>
      </c>
      <c r="E1693" s="2013"/>
      <c r="F1693" s="2013"/>
      <c r="G1693" s="93"/>
    </row>
    <row r="1694" ht="11.25" hidden="1" customHeight="1" outlineLevel="7">
      <c r="A1694" s="104"/>
      <c r="B1694" s="105"/>
      <c r="C1694" s="106"/>
      <c r="D1694" s="2017" t="s">
        <v>554</v>
      </c>
      <c r="E1694" s="2017"/>
      <c r="F1694" s="2017"/>
      <c r="G1694" s="73">
        <v>-7456.6746300000004</v>
      </c>
    </row>
    <row r="1695" ht="11.25" hidden="1" customHeight="1" outlineLevel="7">
      <c r="A1695" s="95"/>
      <c r="B1695" s="96"/>
      <c r="C1695" s="97"/>
      <c r="D1695" s="2013" t="s">
        <v>556</v>
      </c>
      <c r="E1695" s="2013"/>
      <c r="F1695" s="2013"/>
      <c r="G1695" s="110">
        <v>-130.24078</v>
      </c>
    </row>
    <row r="1696" ht="11.25" hidden="1" customHeight="1" outlineLevel="7">
      <c r="A1696" s="95"/>
      <c r="B1696" s="96"/>
      <c r="C1696" s="97"/>
      <c r="D1696" s="2013" t="s">
        <v>557</v>
      </c>
      <c r="E1696" s="2013"/>
      <c r="F1696" s="2013"/>
      <c r="G1696" s="110">
        <v>-498.63258999999999</v>
      </c>
    </row>
    <row r="1697" ht="11.25" hidden="1" customHeight="1" outlineLevel="7">
      <c r="A1697" s="95"/>
      <c r="B1697" s="96"/>
      <c r="C1697" s="97"/>
      <c r="D1697" s="2013" t="s">
        <v>559</v>
      </c>
      <c r="E1697" s="2013"/>
      <c r="F1697" s="2013"/>
      <c r="G1697" s="110">
        <v>-9.62303</v>
      </c>
    </row>
    <row r="1698" ht="11.25" hidden="1" customHeight="1" outlineLevel="7">
      <c r="A1698" s="95"/>
      <c r="B1698" s="96"/>
      <c r="C1698" s="97"/>
      <c r="D1698" s="2013" t="s">
        <v>560</v>
      </c>
      <c r="E1698" s="2013"/>
      <c r="F1698" s="2013"/>
      <c r="G1698" s="110">
        <v>-17.764779999999998</v>
      </c>
    </row>
    <row r="1699" ht="11.25" hidden="1" customHeight="1" outlineLevel="7">
      <c r="A1699" s="95"/>
      <c r="B1699" s="96"/>
      <c r="C1699" s="97"/>
      <c r="D1699" s="2013" t="s">
        <v>562</v>
      </c>
      <c r="E1699" s="2013"/>
      <c r="F1699" s="2013"/>
      <c r="G1699" s="110">
        <v>-9.6729599999999998</v>
      </c>
    </row>
    <row r="1700" ht="11.25" hidden="1" customHeight="1" outlineLevel="7">
      <c r="A1700" s="95"/>
      <c r="B1700" s="96"/>
      <c r="C1700" s="97"/>
      <c r="D1700" s="2013" t="s">
        <v>563</v>
      </c>
      <c r="E1700" s="2013"/>
      <c r="F1700" s="2013"/>
      <c r="G1700" s="110">
        <v>-8.4459900000000001</v>
      </c>
    </row>
    <row r="1701" ht="11.25" hidden="1" customHeight="1" outlineLevel="7">
      <c r="A1701" s="95"/>
      <c r="B1701" s="96"/>
      <c r="C1701" s="97"/>
      <c r="D1701" s="2013" t="s">
        <v>564</v>
      </c>
      <c r="E1701" s="2013"/>
      <c r="F1701" s="2013"/>
      <c r="G1701" s="110">
        <v>-15.590680000000001</v>
      </c>
    </row>
    <row r="1702" ht="11.25" hidden="1" customHeight="1" outlineLevel="7">
      <c r="A1702" s="95"/>
      <c r="B1702" s="96"/>
      <c r="C1702" s="97"/>
      <c r="D1702" s="2013" t="s">
        <v>565</v>
      </c>
      <c r="E1702" s="2013"/>
      <c r="F1702" s="2013"/>
      <c r="G1702" s="110">
        <v>-11.49996</v>
      </c>
    </row>
    <row r="1703" ht="11.25" hidden="1" customHeight="1" outlineLevel="7">
      <c r="A1703" s="95"/>
      <c r="B1703" s="96"/>
      <c r="C1703" s="97"/>
      <c r="D1703" s="2013" t="s">
        <v>566</v>
      </c>
      <c r="E1703" s="2013"/>
      <c r="F1703" s="2013"/>
      <c r="G1703" s="110">
        <v>-76.504270000000005</v>
      </c>
    </row>
    <row r="1704" ht="11.25" hidden="1" customHeight="1" outlineLevel="7">
      <c r="A1704" s="95"/>
      <c r="B1704" s="96"/>
      <c r="C1704" s="97"/>
      <c r="D1704" s="2013" t="s">
        <v>567</v>
      </c>
      <c r="E1704" s="2013"/>
      <c r="F1704" s="2013"/>
      <c r="G1704" s="92">
        <v>-6608.2462699999996</v>
      </c>
    </row>
    <row r="1705" ht="11.25" hidden="1" customHeight="1" outlineLevel="7">
      <c r="A1705" s="95"/>
      <c r="B1705" s="96"/>
      <c r="C1705" s="97"/>
      <c r="D1705" s="2013" t="s">
        <v>568</v>
      </c>
      <c r="E1705" s="2013"/>
      <c r="F1705" s="2013"/>
      <c r="G1705" s="110">
        <v>-7.5582000000000003</v>
      </c>
    </row>
    <row r="1706" ht="11.25" hidden="1" customHeight="1" outlineLevel="7">
      <c r="A1706" s="95"/>
      <c r="B1706" s="96"/>
      <c r="C1706" s="97"/>
      <c r="D1706" s="2013" t="s">
        <v>569</v>
      </c>
      <c r="E1706" s="2013"/>
      <c r="F1706" s="2013"/>
      <c r="G1706" s="110">
        <v>-50.646279999999997</v>
      </c>
    </row>
    <row r="1707" ht="11.25" hidden="1" customHeight="1" outlineLevel="7">
      <c r="A1707" s="95"/>
      <c r="B1707" s="96"/>
      <c r="C1707" s="97"/>
      <c r="D1707" s="2013" t="s">
        <v>570</v>
      </c>
      <c r="E1707" s="2013"/>
      <c r="F1707" s="2013"/>
      <c r="G1707" s="110">
        <v>-12.24884</v>
      </c>
    </row>
    <row r="1708" ht="11.25" hidden="1" customHeight="1" outlineLevel="7">
      <c r="A1708" s="86"/>
      <c r="B1708" s="87"/>
      <c r="C1708" s="88"/>
      <c r="D1708" s="2017" t="s">
        <v>571</v>
      </c>
      <c r="E1708" s="2017"/>
      <c r="F1708" s="2017"/>
      <c r="G1708" s="111">
        <v>-244.73333</v>
      </c>
    </row>
    <row r="1709" ht="11.25" hidden="1" customHeight="1" outlineLevel="7">
      <c r="A1709" s="101"/>
      <c r="B1709" s="102"/>
      <c r="C1709" s="103"/>
      <c r="D1709" s="2017" t="s">
        <v>572</v>
      </c>
      <c r="E1709" s="2017"/>
      <c r="F1709" s="2017"/>
      <c r="G1709" s="111">
        <v>-88.731049999999996</v>
      </c>
    </row>
    <row r="1710" ht="11.25" hidden="1" customHeight="1" outlineLevel="7">
      <c r="A1710" s="104"/>
      <c r="B1710" s="105"/>
      <c r="C1710" s="106"/>
      <c r="D1710" s="2017" t="s">
        <v>573</v>
      </c>
      <c r="E1710" s="2017"/>
      <c r="F1710" s="2017"/>
      <c r="G1710" s="111">
        <v>-65.722099999999998</v>
      </c>
    </row>
    <row r="1711" ht="11.25" hidden="1" customHeight="1" outlineLevel="7">
      <c r="A1711" s="95"/>
      <c r="B1711" s="96"/>
      <c r="C1711" s="97"/>
      <c r="D1711" s="2013" t="s">
        <v>576</v>
      </c>
      <c r="E1711" s="2013"/>
      <c r="F1711" s="2013"/>
      <c r="G1711" s="110">
        <v>-11.02769</v>
      </c>
    </row>
    <row r="1712" ht="21.75" hidden="1" customHeight="1" outlineLevel="7">
      <c r="A1712" s="95"/>
      <c r="B1712" s="96"/>
      <c r="C1712" s="97"/>
      <c r="D1712" s="2013" t="s">
        <v>577</v>
      </c>
      <c r="E1712" s="2013"/>
      <c r="F1712" s="2013"/>
      <c r="G1712" s="93"/>
    </row>
    <row r="1713" ht="21.75" hidden="1" customHeight="1" outlineLevel="7">
      <c r="A1713" s="95"/>
      <c r="B1713" s="96"/>
      <c r="C1713" s="97"/>
      <c r="D1713" s="2013" t="s">
        <v>578</v>
      </c>
      <c r="E1713" s="2013"/>
      <c r="F1713" s="2013"/>
      <c r="G1713" s="93"/>
    </row>
    <row r="1714" ht="11.25" hidden="1" customHeight="1" outlineLevel="7">
      <c r="A1714" s="95"/>
      <c r="B1714" s="96"/>
      <c r="C1714" s="97"/>
      <c r="D1714" s="2013" t="s">
        <v>579</v>
      </c>
      <c r="E1714" s="2013"/>
      <c r="F1714" s="2013"/>
      <c r="G1714" s="110">
        <v>-36.622590000000002</v>
      </c>
    </row>
    <row r="1715" ht="11.25" hidden="1" customHeight="1" outlineLevel="7">
      <c r="A1715" s="95"/>
      <c r="B1715" s="96"/>
      <c r="C1715" s="97"/>
      <c r="D1715" s="2013" t="s">
        <v>582</v>
      </c>
      <c r="E1715" s="2013"/>
      <c r="F1715" s="2013"/>
      <c r="G1715" s="110">
        <v>-8.8921799999999998</v>
      </c>
    </row>
    <row r="1716" ht="11.25" hidden="1" customHeight="1" outlineLevel="7">
      <c r="A1716" s="95"/>
      <c r="B1716" s="96"/>
      <c r="C1716" s="97"/>
      <c r="D1716" s="2013" t="s">
        <v>583</v>
      </c>
      <c r="E1716" s="2013"/>
      <c r="F1716" s="2013"/>
      <c r="G1716" s="110">
        <v>-6.4472899999999997</v>
      </c>
    </row>
    <row r="1717" ht="11.25" hidden="1" customHeight="1" outlineLevel="7">
      <c r="A1717" s="95"/>
      <c r="B1717" s="96"/>
      <c r="C1717" s="97"/>
      <c r="D1717" s="2013" t="s">
        <v>584</v>
      </c>
      <c r="E1717" s="2013"/>
      <c r="F1717" s="2013"/>
      <c r="G1717" s="110">
        <v>-1.51468</v>
      </c>
    </row>
    <row r="1718" ht="11.25" hidden="1" customHeight="1" outlineLevel="7">
      <c r="A1718" s="95"/>
      <c r="B1718" s="96"/>
      <c r="C1718" s="97"/>
      <c r="D1718" s="2013" t="s">
        <v>585</v>
      </c>
      <c r="E1718" s="2013"/>
      <c r="F1718" s="2013"/>
      <c r="G1718" s="110">
        <v>-1.21767</v>
      </c>
    </row>
    <row r="1719" ht="11.25" hidden="1" customHeight="1" outlineLevel="7">
      <c r="A1719" s="104"/>
      <c r="B1719" s="105"/>
      <c r="C1719" s="106"/>
      <c r="D1719" s="2017" t="s">
        <v>586</v>
      </c>
      <c r="E1719" s="2017"/>
      <c r="F1719" s="2017"/>
      <c r="G1719" s="111">
        <v>-23.008949999999999</v>
      </c>
    </row>
    <row r="1720" ht="11.25" hidden="1" customHeight="1" outlineLevel="7">
      <c r="A1720" s="95"/>
      <c r="B1720" s="96"/>
      <c r="C1720" s="97"/>
      <c r="D1720" s="2013" t="s">
        <v>589</v>
      </c>
      <c r="E1720" s="2013"/>
      <c r="F1720" s="2013"/>
      <c r="G1720" s="93"/>
    </row>
    <row r="1721" ht="21.75" hidden="1" customHeight="1" outlineLevel="7">
      <c r="A1721" s="95"/>
      <c r="B1721" s="96"/>
      <c r="C1721" s="97"/>
      <c r="D1721" s="2013" t="s">
        <v>590</v>
      </c>
      <c r="E1721" s="2013"/>
      <c r="F1721" s="2013"/>
      <c r="G1721" s="93"/>
    </row>
    <row r="1722" ht="11.25" hidden="1" customHeight="1" outlineLevel="7">
      <c r="A1722" s="95"/>
      <c r="B1722" s="96"/>
      <c r="C1722" s="97"/>
      <c r="D1722" s="2013" t="s">
        <v>591</v>
      </c>
      <c r="E1722" s="2013"/>
      <c r="F1722" s="2013"/>
      <c r="G1722" s="93"/>
    </row>
    <row r="1723" ht="11.25" hidden="1" customHeight="1" outlineLevel="7">
      <c r="A1723" s="95"/>
      <c r="B1723" s="96"/>
      <c r="C1723" s="97"/>
      <c r="D1723" s="2013" t="s">
        <v>592</v>
      </c>
      <c r="E1723" s="2013"/>
      <c r="F1723" s="2013"/>
      <c r="G1723" s="110">
        <v>-23.008949999999999</v>
      </c>
    </row>
    <row r="1724" ht="11.25" hidden="1" customHeight="1" outlineLevel="7">
      <c r="A1724" s="95"/>
      <c r="B1724" s="96"/>
      <c r="C1724" s="97"/>
      <c r="D1724" s="2013" t="s">
        <v>965</v>
      </c>
      <c r="E1724" s="2013"/>
      <c r="F1724" s="2013"/>
      <c r="G1724" s="93"/>
    </row>
    <row r="1725" ht="11.25" hidden="1" customHeight="1" outlineLevel="7">
      <c r="A1725" s="95"/>
      <c r="B1725" s="96"/>
      <c r="C1725" s="97"/>
      <c r="D1725" s="2013" t="s">
        <v>594</v>
      </c>
      <c r="E1725" s="2013"/>
      <c r="F1725" s="2013"/>
      <c r="G1725" s="93"/>
    </row>
    <row r="1726" ht="11.25" hidden="1" customHeight="1" outlineLevel="7">
      <c r="A1726" s="101"/>
      <c r="B1726" s="102"/>
      <c r="C1726" s="103"/>
      <c r="D1726" s="2017" t="s">
        <v>35</v>
      </c>
      <c r="E1726" s="2017"/>
      <c r="F1726" s="2017"/>
      <c r="G1726" s="111">
        <v>-8.2888099999999998</v>
      </c>
    </row>
    <row r="1727" ht="11.25" hidden="1" customHeight="1" outlineLevel="7">
      <c r="A1727" s="115"/>
      <c r="B1727" s="116"/>
      <c r="C1727" s="117"/>
      <c r="D1727" s="2013" t="s">
        <v>595</v>
      </c>
      <c r="E1727" s="2013"/>
      <c r="F1727" s="2013"/>
      <c r="G1727" s="93"/>
    </row>
    <row r="1728" ht="11.25" hidden="1" customHeight="1" outlineLevel="7">
      <c r="A1728" s="115"/>
      <c r="B1728" s="116"/>
      <c r="C1728" s="117"/>
      <c r="D1728" s="2013" t="s">
        <v>598</v>
      </c>
      <c r="E1728" s="2013"/>
      <c r="F1728" s="2013"/>
      <c r="G1728" s="93"/>
    </row>
    <row r="1729" ht="11.25" hidden="1" customHeight="1" outlineLevel="7">
      <c r="A1729" s="115"/>
      <c r="B1729" s="116"/>
      <c r="C1729" s="117"/>
      <c r="D1729" s="2013" t="s">
        <v>599</v>
      </c>
      <c r="E1729" s="2013"/>
      <c r="F1729" s="2013"/>
      <c r="G1729" s="110">
        <v>-8.2888099999999998</v>
      </c>
    </row>
    <row r="1730" ht="11.25" hidden="1" customHeight="1" outlineLevel="7">
      <c r="A1730" s="101"/>
      <c r="B1730" s="102"/>
      <c r="C1730" s="103"/>
      <c r="D1730" s="2017" t="s">
        <v>608</v>
      </c>
      <c r="E1730" s="2017"/>
      <c r="F1730" s="2017"/>
      <c r="G1730" s="111">
        <v>-147.71347</v>
      </c>
    </row>
    <row r="1731" ht="11.25" hidden="1" customHeight="1" outlineLevel="7">
      <c r="A1731" s="115"/>
      <c r="B1731" s="116"/>
      <c r="C1731" s="117"/>
      <c r="D1731" s="2013" t="s">
        <v>609</v>
      </c>
      <c r="E1731" s="2013"/>
      <c r="F1731" s="2013"/>
      <c r="G1731" s="93"/>
    </row>
    <row r="1732" ht="11.25" hidden="1" customHeight="1" outlineLevel="7">
      <c r="A1732" s="115"/>
      <c r="B1732" s="116"/>
      <c r="C1732" s="117"/>
      <c r="D1732" s="2013" t="s">
        <v>611</v>
      </c>
      <c r="E1732" s="2013"/>
      <c r="F1732" s="2013"/>
      <c r="G1732" s="110">
        <v>-18.42652</v>
      </c>
    </row>
    <row r="1733" ht="11.25" hidden="1" customHeight="1" outlineLevel="7">
      <c r="A1733" s="115"/>
      <c r="B1733" s="116"/>
      <c r="C1733" s="117"/>
      <c r="D1733" s="2013" t="s">
        <v>613</v>
      </c>
      <c r="E1733" s="2013"/>
      <c r="F1733" s="2013"/>
      <c r="G1733" s="110">
        <v>-0.58533999999999997</v>
      </c>
    </row>
    <row r="1734" ht="11.25" hidden="1" customHeight="1" outlineLevel="7">
      <c r="A1734" s="115"/>
      <c r="B1734" s="116"/>
      <c r="C1734" s="117"/>
      <c r="D1734" s="2013" t="s">
        <v>614</v>
      </c>
      <c r="E1734" s="2013"/>
      <c r="F1734" s="2013"/>
      <c r="G1734" s="110">
        <v>-87.490319999999997</v>
      </c>
    </row>
    <row r="1735" ht="11.25" hidden="1" customHeight="1" outlineLevel="7">
      <c r="A1735" s="115"/>
      <c r="B1735" s="116"/>
      <c r="C1735" s="117"/>
      <c r="D1735" s="2013" t="s">
        <v>615</v>
      </c>
      <c r="E1735" s="2013"/>
      <c r="F1735" s="2013"/>
      <c r="G1735" s="93"/>
    </row>
    <row r="1736" ht="11.25" hidden="1" customHeight="1" outlineLevel="7">
      <c r="A1736" s="115"/>
      <c r="B1736" s="116"/>
      <c r="C1736" s="117"/>
      <c r="D1736" s="2013" t="s">
        <v>616</v>
      </c>
      <c r="E1736" s="2013"/>
      <c r="F1736" s="2013"/>
      <c r="G1736" s="110">
        <v>-41.211289999999998</v>
      </c>
    </row>
    <row r="1737" ht="11.25" hidden="1" customHeight="1" outlineLevel="7">
      <c r="A1737" s="86"/>
      <c r="B1737" s="87"/>
      <c r="C1737" s="88"/>
      <c r="D1737" s="2017" t="s">
        <v>617</v>
      </c>
      <c r="E1737" s="2017"/>
      <c r="F1737" s="2017"/>
      <c r="G1737" s="73">
        <v>-20455.683560000001</v>
      </c>
    </row>
    <row r="1738" ht="11.25" hidden="1" customHeight="1" outlineLevel="7">
      <c r="A1738" s="89"/>
      <c r="B1738" s="90"/>
      <c r="C1738" s="91"/>
      <c r="D1738" s="2013" t="s">
        <v>619</v>
      </c>
      <c r="E1738" s="2013"/>
      <c r="F1738" s="2013"/>
      <c r="G1738" s="92">
        <v>-16197.313190000001</v>
      </c>
    </row>
    <row r="1739" ht="11.25" hidden="1" customHeight="1" outlineLevel="7">
      <c r="A1739" s="89"/>
      <c r="B1739" s="90"/>
      <c r="C1739" s="91"/>
      <c r="D1739" s="2013" t="s">
        <v>620</v>
      </c>
      <c r="E1739" s="2013"/>
      <c r="F1739" s="2013"/>
      <c r="G1739" s="110">
        <v>-413.88209000000001</v>
      </c>
    </row>
    <row r="1740" ht="11.25" hidden="1" customHeight="1" outlineLevel="7">
      <c r="A1740" s="89"/>
      <c r="B1740" s="90"/>
      <c r="C1740" s="91"/>
      <c r="D1740" s="2013" t="s">
        <v>622</v>
      </c>
      <c r="E1740" s="2013"/>
      <c r="F1740" s="2013"/>
      <c r="G1740" s="110">
        <v>-341.10516999999999</v>
      </c>
    </row>
    <row r="1741" ht="11.25" hidden="1" customHeight="1" outlineLevel="7">
      <c r="A1741" s="89"/>
      <c r="B1741" s="90"/>
      <c r="C1741" s="91"/>
      <c r="D1741" s="2013" t="s">
        <v>624</v>
      </c>
      <c r="E1741" s="2013"/>
      <c r="F1741" s="2013"/>
      <c r="G1741" s="110">
        <v>-38.70393</v>
      </c>
    </row>
    <row r="1742" ht="11.25" hidden="1" customHeight="1" outlineLevel="7">
      <c r="A1742" s="89"/>
      <c r="B1742" s="90"/>
      <c r="C1742" s="91"/>
      <c r="D1742" s="2013" t="s">
        <v>626</v>
      </c>
      <c r="E1742" s="2013"/>
      <c r="F1742" s="2013"/>
      <c r="G1742" s="110">
        <v>-929.60261000000003</v>
      </c>
    </row>
    <row r="1743" ht="11.25" hidden="1" customHeight="1" outlineLevel="7">
      <c r="A1743" s="101"/>
      <c r="B1743" s="102"/>
      <c r="C1743" s="103"/>
      <c r="D1743" s="2017" t="s">
        <v>630</v>
      </c>
      <c r="E1743" s="2017"/>
      <c r="F1743" s="2017"/>
      <c r="G1743" s="73">
        <v>-2535.0765700000002</v>
      </c>
    </row>
    <row r="1744" ht="11.25" hidden="1" customHeight="1" outlineLevel="7">
      <c r="A1744" s="115"/>
      <c r="B1744" s="116"/>
      <c r="C1744" s="117"/>
      <c r="D1744" s="2013" t="s">
        <v>632</v>
      </c>
      <c r="E1744" s="2013"/>
      <c r="F1744" s="2013"/>
      <c r="G1744" s="110">
        <v>-472.44328000000002</v>
      </c>
    </row>
    <row r="1745" ht="21.75" hidden="1" customHeight="1" outlineLevel="7">
      <c r="A1745" s="115"/>
      <c r="B1745" s="116"/>
      <c r="C1745" s="117"/>
      <c r="D1745" s="2013" t="s">
        <v>634</v>
      </c>
      <c r="E1745" s="2013"/>
      <c r="F1745" s="2013"/>
      <c r="G1745" s="110">
        <v>-441.09665999999999</v>
      </c>
    </row>
    <row r="1746" ht="21.75" hidden="1" customHeight="1" outlineLevel="7">
      <c r="A1746" s="115"/>
      <c r="B1746" s="116"/>
      <c r="C1746" s="117"/>
      <c r="D1746" s="2013" t="s">
        <v>636</v>
      </c>
      <c r="E1746" s="2013"/>
      <c r="F1746" s="2013"/>
      <c r="G1746" s="110">
        <v>-606.29396999999994</v>
      </c>
    </row>
    <row r="1747" ht="21.75" hidden="1" customHeight="1" outlineLevel="7">
      <c r="A1747" s="115"/>
      <c r="B1747" s="116"/>
      <c r="C1747" s="117"/>
      <c r="D1747" s="2013" t="s">
        <v>638</v>
      </c>
      <c r="E1747" s="2013"/>
      <c r="F1747" s="2013"/>
      <c r="G1747" s="92">
        <v>-1015.24266</v>
      </c>
    </row>
    <row r="1748" ht="11.25" hidden="1" customHeight="1" outlineLevel="7">
      <c r="A1748" s="86"/>
      <c r="B1748" s="87"/>
      <c r="C1748" s="88"/>
      <c r="D1748" s="2017" t="s">
        <v>641</v>
      </c>
      <c r="E1748" s="2017"/>
      <c r="F1748" s="2017"/>
      <c r="G1748" s="73">
        <v>-6124.1633199999997</v>
      </c>
    </row>
    <row r="1749" ht="21.75" hidden="1" customHeight="1" outlineLevel="7">
      <c r="A1749" s="101"/>
      <c r="B1749" s="102"/>
      <c r="C1749" s="103"/>
      <c r="D1749" s="2017" t="s">
        <v>642</v>
      </c>
      <c r="E1749" s="2017"/>
      <c r="F1749" s="2017"/>
      <c r="G1749" s="73">
        <v>-5520.9155300000002</v>
      </c>
    </row>
    <row r="1750" ht="21.75" hidden="1" customHeight="1" outlineLevel="7">
      <c r="A1750" s="115"/>
      <c r="B1750" s="116"/>
      <c r="C1750" s="117"/>
      <c r="D1750" s="2013" t="s">
        <v>643</v>
      </c>
      <c r="E1750" s="2013"/>
      <c r="F1750" s="2013"/>
      <c r="G1750" s="92">
        <v>-5014.6138499999997</v>
      </c>
    </row>
    <row r="1751" ht="21.75" hidden="1" customHeight="1" outlineLevel="7">
      <c r="A1751" s="115"/>
      <c r="B1751" s="116"/>
      <c r="C1751" s="117"/>
      <c r="D1751" s="2013" t="s">
        <v>645</v>
      </c>
      <c r="E1751" s="2013"/>
      <c r="F1751" s="2013"/>
      <c r="G1751" s="110">
        <v>-216.91041999999999</v>
      </c>
    </row>
    <row r="1752" ht="21.75" hidden="1" customHeight="1" outlineLevel="7">
      <c r="A1752" s="115"/>
      <c r="B1752" s="116"/>
      <c r="C1752" s="117"/>
      <c r="D1752" s="2013" t="s">
        <v>647</v>
      </c>
      <c r="E1752" s="2013"/>
      <c r="F1752" s="2013"/>
      <c r="G1752" s="110">
        <v>-98.369889999999998</v>
      </c>
    </row>
    <row r="1753" ht="21.75" hidden="1" customHeight="1" outlineLevel="7">
      <c r="A1753" s="115"/>
      <c r="B1753" s="116"/>
      <c r="C1753" s="117"/>
      <c r="D1753" s="2013" t="s">
        <v>649</v>
      </c>
      <c r="E1753" s="2013"/>
      <c r="F1753" s="2013"/>
      <c r="G1753" s="110">
        <v>-94.143230000000003</v>
      </c>
    </row>
    <row r="1754" ht="21.75" hidden="1" customHeight="1" outlineLevel="7">
      <c r="A1754" s="115"/>
      <c r="B1754" s="116"/>
      <c r="C1754" s="117"/>
      <c r="D1754" s="2013" t="s">
        <v>651</v>
      </c>
      <c r="E1754" s="2013"/>
      <c r="F1754" s="2013"/>
      <c r="G1754" s="110">
        <v>-96.878140000000002</v>
      </c>
    </row>
    <row r="1755" ht="11.25" hidden="1" customHeight="1" outlineLevel="7">
      <c r="A1755" s="101"/>
      <c r="B1755" s="102"/>
      <c r="C1755" s="103"/>
      <c r="D1755" s="2017" t="s">
        <v>653</v>
      </c>
      <c r="E1755" s="2017"/>
      <c r="F1755" s="2017"/>
      <c r="G1755" s="111">
        <v>-382.92885000000001</v>
      </c>
    </row>
    <row r="1756" ht="11.25" hidden="1" customHeight="1" outlineLevel="7">
      <c r="A1756" s="115"/>
      <c r="B1756" s="116"/>
      <c r="C1756" s="117"/>
      <c r="D1756" s="2013" t="s">
        <v>655</v>
      </c>
      <c r="E1756" s="2013"/>
      <c r="F1756" s="2013"/>
      <c r="G1756" s="110">
        <v>-253.64035000000001</v>
      </c>
    </row>
    <row r="1757" ht="21.75" hidden="1" customHeight="1" outlineLevel="7">
      <c r="A1757" s="115"/>
      <c r="B1757" s="116"/>
      <c r="C1757" s="117"/>
      <c r="D1757" s="2013" t="s">
        <v>657</v>
      </c>
      <c r="E1757" s="2013"/>
      <c r="F1757" s="2013"/>
      <c r="G1757" s="110">
        <v>-51.776859999999999</v>
      </c>
    </row>
    <row r="1758" ht="21.75" hidden="1" customHeight="1" outlineLevel="7">
      <c r="A1758" s="115"/>
      <c r="B1758" s="116"/>
      <c r="C1758" s="117"/>
      <c r="D1758" s="2013" t="s">
        <v>659</v>
      </c>
      <c r="E1758" s="2013"/>
      <c r="F1758" s="2013"/>
      <c r="G1758" s="110">
        <v>-30.920999999999999</v>
      </c>
    </row>
    <row r="1759" ht="21.75" hidden="1" customHeight="1" outlineLevel="7">
      <c r="A1759" s="115"/>
      <c r="B1759" s="116"/>
      <c r="C1759" s="117"/>
      <c r="D1759" s="2013" t="s">
        <v>661</v>
      </c>
      <c r="E1759" s="2013"/>
      <c r="F1759" s="2013"/>
      <c r="G1759" s="110">
        <v>-22.495999999999999</v>
      </c>
    </row>
    <row r="1760" ht="11.25" hidden="1" customHeight="1" outlineLevel="7">
      <c r="A1760" s="115"/>
      <c r="B1760" s="116"/>
      <c r="C1760" s="117"/>
      <c r="D1760" s="2013" t="s">
        <v>663</v>
      </c>
      <c r="E1760" s="2013"/>
      <c r="F1760" s="2013"/>
      <c r="G1760" s="110">
        <v>-24.094639999999998</v>
      </c>
    </row>
    <row r="1761" ht="21.75" hidden="1" customHeight="1" outlineLevel="7">
      <c r="A1761" s="101"/>
      <c r="B1761" s="102"/>
      <c r="C1761" s="103"/>
      <c r="D1761" s="2017" t="s">
        <v>665</v>
      </c>
      <c r="E1761" s="2017"/>
      <c r="F1761" s="2017"/>
      <c r="G1761" s="111">
        <v>-30.033550000000002</v>
      </c>
    </row>
    <row r="1762" ht="11.25" hidden="1" customHeight="1" outlineLevel="7">
      <c r="A1762" s="115"/>
      <c r="B1762" s="116"/>
      <c r="C1762" s="117"/>
      <c r="D1762" s="2013" t="s">
        <v>667</v>
      </c>
      <c r="E1762" s="2013"/>
      <c r="F1762" s="2013"/>
      <c r="G1762" s="110">
        <v>-19.893280000000001</v>
      </c>
    </row>
    <row r="1763" ht="21.75" hidden="1" customHeight="1" outlineLevel="7">
      <c r="A1763" s="115"/>
      <c r="B1763" s="116"/>
      <c r="C1763" s="117"/>
      <c r="D1763" s="2013" t="s">
        <v>669</v>
      </c>
      <c r="E1763" s="2013"/>
      <c r="F1763" s="2013"/>
      <c r="G1763" s="110">
        <v>-4.06081</v>
      </c>
    </row>
    <row r="1764" ht="21.75" hidden="1" customHeight="1" outlineLevel="7">
      <c r="A1764" s="115"/>
      <c r="B1764" s="116"/>
      <c r="C1764" s="117"/>
      <c r="D1764" s="2013" t="s">
        <v>671</v>
      </c>
      <c r="E1764" s="2013"/>
      <c r="F1764" s="2013"/>
      <c r="G1764" s="110">
        <v>-2.4251800000000001</v>
      </c>
    </row>
    <row r="1765" ht="21.75" hidden="1" customHeight="1" outlineLevel="7">
      <c r="A1765" s="115"/>
      <c r="B1765" s="116"/>
      <c r="C1765" s="117"/>
      <c r="D1765" s="2013" t="s">
        <v>673</v>
      </c>
      <c r="E1765" s="2013"/>
      <c r="F1765" s="2013"/>
      <c r="G1765" s="110">
        <v>-1.76441</v>
      </c>
    </row>
    <row r="1766" ht="21.75" hidden="1" customHeight="1" outlineLevel="7">
      <c r="A1766" s="115"/>
      <c r="B1766" s="116"/>
      <c r="C1766" s="117"/>
      <c r="D1766" s="2013" t="s">
        <v>675</v>
      </c>
      <c r="E1766" s="2013"/>
      <c r="F1766" s="2013"/>
      <c r="G1766" s="110">
        <v>-1.8898699999999999</v>
      </c>
    </row>
    <row r="1767" ht="21.75" hidden="1" customHeight="1" outlineLevel="7">
      <c r="A1767" s="101"/>
      <c r="B1767" s="102"/>
      <c r="C1767" s="103"/>
      <c r="D1767" s="2017" t="s">
        <v>677</v>
      </c>
      <c r="E1767" s="2017"/>
      <c r="F1767" s="2017"/>
      <c r="G1767" s="111">
        <v>-190.28539000000001</v>
      </c>
    </row>
    <row r="1768" ht="21.75" hidden="1" customHeight="1" outlineLevel="7">
      <c r="A1768" s="115"/>
      <c r="B1768" s="116"/>
      <c r="C1768" s="117"/>
      <c r="D1768" s="2013" t="s">
        <v>679</v>
      </c>
      <c r="E1768" s="2013"/>
      <c r="F1768" s="2013"/>
      <c r="G1768" s="110">
        <v>-131.74503999999999</v>
      </c>
    </row>
    <row r="1769" ht="21.75" hidden="1" customHeight="1" outlineLevel="7">
      <c r="A1769" s="115"/>
      <c r="B1769" s="116"/>
      <c r="C1769" s="117"/>
      <c r="D1769" s="2013" t="s">
        <v>681</v>
      </c>
      <c r="E1769" s="2013"/>
      <c r="F1769" s="2013"/>
      <c r="G1769" s="110">
        <v>-27.18018</v>
      </c>
    </row>
    <row r="1770" ht="21.75" hidden="1" customHeight="1" outlineLevel="7">
      <c r="A1770" s="115"/>
      <c r="B1770" s="116"/>
      <c r="C1770" s="117"/>
      <c r="D1770" s="2013" t="s">
        <v>683</v>
      </c>
      <c r="E1770" s="2013"/>
      <c r="F1770" s="2013"/>
      <c r="G1770" s="110">
        <v>-8.3048699999999993</v>
      </c>
    </row>
    <row r="1771" ht="21.75" hidden="1" customHeight="1" outlineLevel="7">
      <c r="A1771" s="115"/>
      <c r="B1771" s="116"/>
      <c r="C1771" s="117"/>
      <c r="D1771" s="2013" t="s">
        <v>685</v>
      </c>
      <c r="E1771" s="2013"/>
      <c r="F1771" s="2013"/>
      <c r="G1771" s="110">
        <v>-11.320830000000001</v>
      </c>
    </row>
    <row r="1772" ht="21.75" hidden="1" customHeight="1" outlineLevel="7">
      <c r="A1772" s="115"/>
      <c r="B1772" s="116"/>
      <c r="C1772" s="117"/>
      <c r="D1772" s="2013" t="s">
        <v>687</v>
      </c>
      <c r="E1772" s="2013"/>
      <c r="F1772" s="2013"/>
      <c r="G1772" s="110">
        <v>-11.73447</v>
      </c>
    </row>
    <row r="1773" ht="11.25" hidden="1" customHeight="1" outlineLevel="7">
      <c r="A1773" s="86"/>
      <c r="B1773" s="87"/>
      <c r="C1773" s="88"/>
      <c r="D1773" s="2017" t="s">
        <v>689</v>
      </c>
      <c r="E1773" s="2017"/>
      <c r="F1773" s="2017"/>
      <c r="G1773" s="73">
        <v>-1475.4305899999999</v>
      </c>
    </row>
    <row r="1774" ht="11.25" hidden="1" customHeight="1" outlineLevel="7">
      <c r="A1774" s="89"/>
      <c r="B1774" s="90"/>
      <c r="C1774" s="91"/>
      <c r="D1774" s="2013" t="s">
        <v>692</v>
      </c>
      <c r="E1774" s="2013"/>
      <c r="F1774" s="2013"/>
      <c r="G1774" s="93"/>
    </row>
    <row r="1775" ht="11.25" hidden="1" customHeight="1" outlineLevel="7">
      <c r="A1775" s="89"/>
      <c r="B1775" s="90"/>
      <c r="C1775" s="91"/>
      <c r="D1775" s="2013" t="s">
        <v>693</v>
      </c>
      <c r="E1775" s="2013"/>
      <c r="F1775" s="2013"/>
      <c r="G1775" s="93"/>
    </row>
    <row r="1776" ht="11.25" hidden="1" customHeight="1" outlineLevel="7">
      <c r="A1776" s="89"/>
      <c r="B1776" s="90"/>
      <c r="C1776" s="91"/>
      <c r="D1776" s="2013" t="s">
        <v>694</v>
      </c>
      <c r="E1776" s="2013"/>
      <c r="F1776" s="2013"/>
      <c r="G1776" s="93"/>
    </row>
    <row r="1777" ht="11.25" hidden="1" customHeight="1" outlineLevel="7">
      <c r="A1777" s="89"/>
      <c r="B1777" s="90"/>
      <c r="C1777" s="91"/>
      <c r="D1777" s="2013" t="s">
        <v>695</v>
      </c>
      <c r="E1777" s="2013"/>
      <c r="F1777" s="2013"/>
      <c r="G1777" s="110">
        <v>-104.21093</v>
      </c>
    </row>
    <row r="1778" ht="11.25" hidden="1" customHeight="1" outlineLevel="7">
      <c r="A1778" s="89"/>
      <c r="B1778" s="90"/>
      <c r="C1778" s="91"/>
      <c r="D1778" s="2013" t="s">
        <v>696</v>
      </c>
      <c r="E1778" s="2013"/>
      <c r="F1778" s="2013"/>
      <c r="G1778" s="92">
        <v>-1371.21966</v>
      </c>
    </row>
    <row r="1779" ht="11.25" hidden="1" customHeight="1" outlineLevel="7">
      <c r="A1779" s="86"/>
      <c r="B1779" s="87"/>
      <c r="C1779" s="88"/>
      <c r="D1779" s="2017" t="s">
        <v>698</v>
      </c>
      <c r="E1779" s="2017"/>
      <c r="F1779" s="2017"/>
      <c r="G1779" s="73">
        <v>-16933.953130000002</v>
      </c>
    </row>
    <row r="1780" ht="11.25" hidden="1" customHeight="1" outlineLevel="7">
      <c r="A1780" s="101"/>
      <c r="B1780" s="102"/>
      <c r="C1780" s="103"/>
      <c r="D1780" s="2017" t="s">
        <v>699</v>
      </c>
      <c r="E1780" s="2017"/>
      <c r="F1780" s="2017"/>
      <c r="G1780" s="111">
        <v>-15.87632</v>
      </c>
    </row>
    <row r="1781" ht="11.25" hidden="1" customHeight="1" outlineLevel="7">
      <c r="A1781" s="115"/>
      <c r="B1781" s="116"/>
      <c r="C1781" s="117"/>
      <c r="D1781" s="2013" t="s">
        <v>701</v>
      </c>
      <c r="E1781" s="2013"/>
      <c r="F1781" s="2013"/>
      <c r="G1781" s="110">
        <v>-15.87632</v>
      </c>
    </row>
    <row r="1782" ht="11.25" hidden="1" customHeight="1" outlineLevel="7">
      <c r="A1782" s="101"/>
      <c r="B1782" s="102"/>
      <c r="C1782" s="103"/>
      <c r="D1782" s="2017" t="s">
        <v>702</v>
      </c>
      <c r="E1782" s="2017"/>
      <c r="F1782" s="2017"/>
      <c r="G1782" s="73">
        <v>-15140.81241</v>
      </c>
    </row>
    <row r="1783" ht="11.25" hidden="1" customHeight="1" outlineLevel="7">
      <c r="A1783" s="104"/>
      <c r="B1783" s="105"/>
      <c r="C1783" s="106"/>
      <c r="D1783" s="2017" t="s">
        <v>704</v>
      </c>
      <c r="E1783" s="2017"/>
      <c r="F1783" s="2017"/>
      <c r="G1783" s="111">
        <v>-159.63356999999999</v>
      </c>
    </row>
    <row r="1784" ht="11.25" hidden="1" customHeight="1" outlineLevel="7">
      <c r="A1784" s="95"/>
      <c r="B1784" s="96"/>
      <c r="C1784" s="97"/>
      <c r="D1784" s="2013" t="s">
        <v>705</v>
      </c>
      <c r="E1784" s="2013"/>
      <c r="F1784" s="2013"/>
      <c r="G1784" s="110">
        <v>-67.474080000000001</v>
      </c>
    </row>
    <row r="1785" ht="11.25" hidden="1" customHeight="1" outlineLevel="7">
      <c r="A1785" s="95"/>
      <c r="B1785" s="96"/>
      <c r="C1785" s="97"/>
      <c r="D1785" s="2013" t="s">
        <v>706</v>
      </c>
      <c r="E1785" s="2013"/>
      <c r="F1785" s="2013"/>
      <c r="G1785" s="110">
        <v>-19.26736</v>
      </c>
    </row>
    <row r="1786" ht="11.25" hidden="1" customHeight="1" outlineLevel="7">
      <c r="A1786" s="95"/>
      <c r="B1786" s="96"/>
      <c r="C1786" s="97"/>
      <c r="D1786" s="2013" t="s">
        <v>707</v>
      </c>
      <c r="E1786" s="2013"/>
      <c r="F1786" s="2013"/>
      <c r="G1786" s="110">
        <v>-10.468159999999999</v>
      </c>
    </row>
    <row r="1787" ht="11.25" hidden="1" customHeight="1" outlineLevel="7">
      <c r="A1787" s="95"/>
      <c r="B1787" s="96"/>
      <c r="C1787" s="97"/>
      <c r="D1787" s="2013" t="s">
        <v>708</v>
      </c>
      <c r="E1787" s="2013"/>
      <c r="F1787" s="2013"/>
      <c r="G1787" s="110">
        <v>-5.4193800000000003</v>
      </c>
    </row>
    <row r="1788" ht="11.25" hidden="1" customHeight="1" outlineLevel="7">
      <c r="A1788" s="95"/>
      <c r="B1788" s="96"/>
      <c r="C1788" s="97"/>
      <c r="D1788" s="2013" t="s">
        <v>709</v>
      </c>
      <c r="E1788" s="2013"/>
      <c r="F1788" s="2013"/>
      <c r="G1788" s="110">
        <v>-0.33622999999999997</v>
      </c>
    </row>
    <row r="1789" ht="11.25" hidden="1" customHeight="1" outlineLevel="7">
      <c r="A1789" s="95"/>
      <c r="B1789" s="96"/>
      <c r="C1789" s="97"/>
      <c r="D1789" s="2013" t="s">
        <v>710</v>
      </c>
      <c r="E1789" s="2013"/>
      <c r="F1789" s="2013"/>
      <c r="G1789" s="110">
        <v>-56.66836</v>
      </c>
    </row>
    <row r="1790" ht="11.25" hidden="1" customHeight="1" outlineLevel="7">
      <c r="A1790" s="95"/>
      <c r="B1790" s="96"/>
      <c r="C1790" s="97"/>
      <c r="D1790" s="2013" t="s">
        <v>711</v>
      </c>
      <c r="E1790" s="2013"/>
      <c r="F1790" s="2013"/>
      <c r="G1790" s="93"/>
    </row>
    <row r="1791" ht="11.25" hidden="1" customHeight="1" outlineLevel="7">
      <c r="A1791" s="104"/>
      <c r="B1791" s="105"/>
      <c r="C1791" s="106"/>
      <c r="D1791" s="2017" t="s">
        <v>712</v>
      </c>
      <c r="E1791" s="2017"/>
      <c r="F1791" s="2017"/>
      <c r="G1791" s="111">
        <v>-52.12003</v>
      </c>
    </row>
    <row r="1792" ht="11.25" hidden="1" customHeight="1" outlineLevel="7">
      <c r="A1792" s="95"/>
      <c r="B1792" s="96"/>
      <c r="C1792" s="97"/>
      <c r="D1792" s="2013" t="s">
        <v>713</v>
      </c>
      <c r="E1792" s="2013"/>
      <c r="F1792" s="2013"/>
      <c r="G1792" s="110">
        <v>-11.271979999999999</v>
      </c>
    </row>
    <row r="1793" ht="11.25" hidden="1" customHeight="1" outlineLevel="7">
      <c r="A1793" s="95"/>
      <c r="B1793" s="96"/>
      <c r="C1793" s="97"/>
      <c r="D1793" s="2013" t="s">
        <v>714</v>
      </c>
      <c r="E1793" s="2013"/>
      <c r="F1793" s="2013"/>
      <c r="G1793" s="110">
        <v>-5.71502</v>
      </c>
    </row>
    <row r="1794" ht="11.25" hidden="1" customHeight="1" outlineLevel="7">
      <c r="A1794" s="95"/>
      <c r="B1794" s="96"/>
      <c r="C1794" s="97"/>
      <c r="D1794" s="2013" t="s">
        <v>715</v>
      </c>
      <c r="E1794" s="2013"/>
      <c r="F1794" s="2013"/>
      <c r="G1794" s="110">
        <v>-25.600770000000001</v>
      </c>
    </row>
    <row r="1795" ht="11.25" hidden="1" customHeight="1" outlineLevel="7">
      <c r="A1795" s="95"/>
      <c r="B1795" s="96"/>
      <c r="C1795" s="97"/>
      <c r="D1795" s="2013" t="s">
        <v>716</v>
      </c>
      <c r="E1795" s="2013"/>
      <c r="F1795" s="2013"/>
      <c r="G1795" s="110">
        <v>-2.4056199999999999</v>
      </c>
    </row>
    <row r="1796" ht="21.75" hidden="1" customHeight="1" outlineLevel="7">
      <c r="A1796" s="95"/>
      <c r="B1796" s="96"/>
      <c r="C1796" s="97"/>
      <c r="D1796" s="2013" t="s">
        <v>717</v>
      </c>
      <c r="E1796" s="2013"/>
      <c r="F1796" s="2013"/>
      <c r="G1796" s="110">
        <v>-0.50953000000000004</v>
      </c>
    </row>
    <row r="1797" ht="11.25" hidden="1" customHeight="1" outlineLevel="7">
      <c r="A1797" s="95"/>
      <c r="B1797" s="96"/>
      <c r="C1797" s="97"/>
      <c r="D1797" s="2013" t="s">
        <v>718</v>
      </c>
      <c r="E1797" s="2013"/>
      <c r="F1797" s="2013"/>
      <c r="G1797" s="110">
        <v>-6.48712</v>
      </c>
    </row>
    <row r="1798" ht="11.25" hidden="1" customHeight="1" outlineLevel="7">
      <c r="A1798" s="95"/>
      <c r="B1798" s="96"/>
      <c r="C1798" s="97"/>
      <c r="D1798" s="2013" t="s">
        <v>719</v>
      </c>
      <c r="E1798" s="2013"/>
      <c r="F1798" s="2013"/>
      <c r="G1798" s="110">
        <v>-0.12998999999999999</v>
      </c>
    </row>
    <row r="1799" ht="11.25" hidden="1" customHeight="1" outlineLevel="7">
      <c r="A1799" s="104"/>
      <c r="B1799" s="105"/>
      <c r="C1799" s="106"/>
      <c r="D1799" s="2017" t="s">
        <v>720</v>
      </c>
      <c r="E1799" s="2017"/>
      <c r="F1799" s="2017"/>
      <c r="G1799" s="111">
        <v>-116.67485000000001</v>
      </c>
    </row>
    <row r="1800" ht="11.25" hidden="1" customHeight="1" outlineLevel="7">
      <c r="A1800" s="95"/>
      <c r="B1800" s="96"/>
      <c r="C1800" s="97"/>
      <c r="D1800" s="2013" t="s">
        <v>721</v>
      </c>
      <c r="E1800" s="2013"/>
      <c r="F1800" s="2013"/>
      <c r="G1800" s="110">
        <v>-28.106179999999998</v>
      </c>
    </row>
    <row r="1801" ht="11.25" hidden="1" customHeight="1" outlineLevel="7">
      <c r="A1801" s="95"/>
      <c r="B1801" s="96"/>
      <c r="C1801" s="97"/>
      <c r="D1801" s="2013" t="s">
        <v>722</v>
      </c>
      <c r="E1801" s="2013"/>
      <c r="F1801" s="2013"/>
      <c r="G1801" s="110">
        <v>-85.278790000000001</v>
      </c>
    </row>
    <row r="1802" ht="11.25" hidden="1" customHeight="1" outlineLevel="7">
      <c r="A1802" s="95"/>
      <c r="B1802" s="96"/>
      <c r="C1802" s="97"/>
      <c r="D1802" s="2013" t="s">
        <v>723</v>
      </c>
      <c r="E1802" s="2013"/>
      <c r="F1802" s="2013"/>
      <c r="G1802" s="110">
        <v>-3.2898800000000001</v>
      </c>
    </row>
    <row r="1803" ht="11.25" hidden="1" customHeight="1" outlineLevel="7">
      <c r="A1803" s="104"/>
      <c r="B1803" s="105"/>
      <c r="C1803" s="106"/>
      <c r="D1803" s="2017" t="s">
        <v>724</v>
      </c>
      <c r="E1803" s="2017"/>
      <c r="F1803" s="2017"/>
      <c r="G1803" s="111">
        <v>-395.98712999999998</v>
      </c>
    </row>
    <row r="1804" ht="11.25" hidden="1" customHeight="1" outlineLevel="7">
      <c r="A1804" s="95"/>
      <c r="B1804" s="96"/>
      <c r="C1804" s="97"/>
      <c r="D1804" s="2013" t="s">
        <v>725</v>
      </c>
      <c r="E1804" s="2013"/>
      <c r="F1804" s="2013"/>
      <c r="G1804" s="110">
        <v>-6.5316599999999996</v>
      </c>
    </row>
    <row r="1805" ht="11.25" hidden="1" customHeight="1" outlineLevel="7">
      <c r="A1805" s="95"/>
      <c r="B1805" s="96"/>
      <c r="C1805" s="97"/>
      <c r="D1805" s="2013" t="s">
        <v>726</v>
      </c>
      <c r="E1805" s="2013"/>
      <c r="F1805" s="2013"/>
      <c r="G1805" s="110">
        <v>-144.35058000000001</v>
      </c>
    </row>
    <row r="1806" ht="11.25" hidden="1" customHeight="1" outlineLevel="7">
      <c r="A1806" s="95"/>
      <c r="B1806" s="96"/>
      <c r="C1806" s="97"/>
      <c r="D1806" s="2013" t="s">
        <v>727</v>
      </c>
      <c r="E1806" s="2013"/>
      <c r="F1806" s="2013"/>
      <c r="G1806" s="110">
        <v>-32.69464</v>
      </c>
    </row>
    <row r="1807" ht="21.75" hidden="1" customHeight="1" outlineLevel="7">
      <c r="A1807" s="95"/>
      <c r="B1807" s="96"/>
      <c r="C1807" s="97"/>
      <c r="D1807" s="2013" t="s">
        <v>728</v>
      </c>
      <c r="E1807" s="2013"/>
      <c r="F1807" s="2013"/>
      <c r="G1807" s="110">
        <v>-70.513030000000001</v>
      </c>
    </row>
    <row r="1808" ht="11.25" hidden="1" customHeight="1" outlineLevel="7">
      <c r="A1808" s="95"/>
      <c r="B1808" s="96"/>
      <c r="C1808" s="97"/>
      <c r="D1808" s="2013" t="s">
        <v>729</v>
      </c>
      <c r="E1808" s="2013"/>
      <c r="F1808" s="2013"/>
      <c r="G1808" s="110">
        <v>-132.26186000000001</v>
      </c>
    </row>
    <row r="1809" ht="11.25" hidden="1" customHeight="1" outlineLevel="7">
      <c r="A1809" s="95"/>
      <c r="B1809" s="96"/>
      <c r="C1809" s="97"/>
      <c r="D1809" s="2013" t="s">
        <v>730</v>
      </c>
      <c r="E1809" s="2013"/>
      <c r="F1809" s="2013"/>
      <c r="G1809" s="110">
        <v>-9.6353600000000004</v>
      </c>
    </row>
    <row r="1810" ht="11.25" hidden="1" customHeight="1" outlineLevel="7">
      <c r="A1810" s="115"/>
      <c r="B1810" s="116"/>
      <c r="C1810" s="117"/>
      <c r="D1810" s="2013" t="s">
        <v>731</v>
      </c>
      <c r="E1810" s="2013"/>
      <c r="F1810" s="2013"/>
      <c r="G1810" s="110">
        <v>-0.26507999999999998</v>
      </c>
    </row>
    <row r="1811" ht="11.25" hidden="1" customHeight="1" outlineLevel="7">
      <c r="A1811" s="104"/>
      <c r="B1811" s="105"/>
      <c r="C1811" s="106"/>
      <c r="D1811" s="2017" t="s">
        <v>732</v>
      </c>
      <c r="E1811" s="2017"/>
      <c r="F1811" s="2017"/>
      <c r="G1811" s="111">
        <v>-24.716539999999998</v>
      </c>
    </row>
    <row r="1812" ht="11.25" hidden="1" customHeight="1" outlineLevel="7">
      <c r="A1812" s="95"/>
      <c r="B1812" s="96"/>
      <c r="C1812" s="97"/>
      <c r="D1812" s="2013" t="s">
        <v>733</v>
      </c>
      <c r="E1812" s="2013"/>
      <c r="F1812" s="2013"/>
      <c r="G1812" s="110">
        <v>-16.80996</v>
      </c>
    </row>
    <row r="1813" ht="11.25" hidden="1" customHeight="1" outlineLevel="7">
      <c r="A1813" s="95"/>
      <c r="B1813" s="96"/>
      <c r="C1813" s="97"/>
      <c r="D1813" s="2013" t="s">
        <v>735</v>
      </c>
      <c r="E1813" s="2013"/>
      <c r="F1813" s="2013"/>
      <c r="G1813" s="110">
        <v>-7.9065799999999999</v>
      </c>
    </row>
    <row r="1814" ht="11.25" hidden="1" customHeight="1" outlineLevel="7">
      <c r="A1814" s="115"/>
      <c r="B1814" s="116"/>
      <c r="C1814" s="117"/>
      <c r="D1814" s="2013" t="s">
        <v>736</v>
      </c>
      <c r="E1814" s="2013"/>
      <c r="F1814" s="2013"/>
      <c r="G1814" s="110">
        <v>-237.40770000000001</v>
      </c>
    </row>
    <row r="1815" ht="21.75" hidden="1" customHeight="1" outlineLevel="7">
      <c r="A1815" s="115"/>
      <c r="B1815" s="116"/>
      <c r="C1815" s="117"/>
      <c r="D1815" s="2013" t="s">
        <v>737</v>
      </c>
      <c r="E1815" s="2013"/>
      <c r="F1815" s="2013"/>
      <c r="G1815" s="110">
        <v>-19.648959999999999</v>
      </c>
    </row>
    <row r="1816" ht="11.25" hidden="1" customHeight="1" outlineLevel="7">
      <c r="A1816" s="115"/>
      <c r="B1816" s="116"/>
      <c r="C1816" s="117"/>
      <c r="D1816" s="2013" t="s">
        <v>738</v>
      </c>
      <c r="E1816" s="2013"/>
      <c r="F1816" s="2013"/>
      <c r="G1816" s="110">
        <v>-8.3205299999999998</v>
      </c>
    </row>
    <row r="1817" ht="11.25" hidden="1" customHeight="1" outlineLevel="7">
      <c r="A1817" s="115"/>
      <c r="B1817" s="116"/>
      <c r="C1817" s="117"/>
      <c r="D1817" s="2013" t="s">
        <v>739</v>
      </c>
      <c r="E1817" s="2013"/>
      <c r="F1817" s="2013"/>
      <c r="G1817" s="110">
        <v>-14.27342</v>
      </c>
    </row>
    <row r="1818" ht="11.25" hidden="1" customHeight="1" outlineLevel="7">
      <c r="A1818" s="104"/>
      <c r="B1818" s="105"/>
      <c r="C1818" s="106"/>
      <c r="D1818" s="2017" t="s">
        <v>740</v>
      </c>
      <c r="E1818" s="2017"/>
      <c r="F1818" s="2017"/>
      <c r="G1818" s="111">
        <v>-26.790980000000001</v>
      </c>
    </row>
    <row r="1819" ht="11.25" hidden="1" customHeight="1" outlineLevel="7">
      <c r="A1819" s="95"/>
      <c r="B1819" s="96"/>
      <c r="C1819" s="97"/>
      <c r="D1819" s="2013" t="s">
        <v>741</v>
      </c>
      <c r="E1819" s="2013"/>
      <c r="F1819" s="2013"/>
      <c r="G1819" s="110">
        <v>-26.790980000000001</v>
      </c>
    </row>
    <row r="1820" ht="11.25" hidden="1" customHeight="1" outlineLevel="7">
      <c r="A1820" s="104"/>
      <c r="B1820" s="105"/>
      <c r="C1820" s="106"/>
      <c r="D1820" s="2017" t="s">
        <v>742</v>
      </c>
      <c r="E1820" s="2017"/>
      <c r="F1820" s="2017"/>
      <c r="G1820" s="73">
        <v>-14082.602699999999</v>
      </c>
    </row>
    <row r="1821" ht="11.25" hidden="1" customHeight="1" outlineLevel="7">
      <c r="A1821" s="95"/>
      <c r="B1821" s="96"/>
      <c r="C1821" s="97"/>
      <c r="D1821" s="2013" t="s">
        <v>744</v>
      </c>
      <c r="E1821" s="2013"/>
      <c r="F1821" s="2013"/>
      <c r="G1821" s="110">
        <v>-9.2727799999999991</v>
      </c>
    </row>
    <row r="1822" ht="21.75" hidden="1" customHeight="1" outlineLevel="7">
      <c r="A1822" s="95"/>
      <c r="B1822" s="96"/>
      <c r="C1822" s="97"/>
      <c r="D1822" s="2013" t="s">
        <v>745</v>
      </c>
      <c r="E1822" s="2013"/>
      <c r="F1822" s="2013"/>
      <c r="G1822" s="110">
        <v>-2.8082500000000001</v>
      </c>
    </row>
    <row r="1823" ht="21.75" hidden="1" customHeight="1" outlineLevel="7">
      <c r="A1823" s="95"/>
      <c r="B1823" s="96"/>
      <c r="C1823" s="97"/>
      <c r="D1823" s="2013" t="s">
        <v>746</v>
      </c>
      <c r="E1823" s="2013"/>
      <c r="F1823" s="2013"/>
      <c r="G1823" s="110">
        <v>-52.034550000000003</v>
      </c>
    </row>
    <row r="1824" ht="21.75" hidden="1" customHeight="1" outlineLevel="7">
      <c r="A1824" s="95"/>
      <c r="B1824" s="96"/>
      <c r="C1824" s="97"/>
      <c r="D1824" s="2013" t="s">
        <v>748</v>
      </c>
      <c r="E1824" s="2013"/>
      <c r="F1824" s="2013"/>
      <c r="G1824" s="110">
        <v>-0.27905999999999997</v>
      </c>
    </row>
    <row r="1825" ht="21.75" hidden="1" customHeight="1" outlineLevel="7">
      <c r="A1825" s="95"/>
      <c r="B1825" s="96"/>
      <c r="C1825" s="97"/>
      <c r="D1825" s="2013" t="s">
        <v>749</v>
      </c>
      <c r="E1825" s="2013"/>
      <c r="F1825" s="2013"/>
      <c r="G1825" s="110">
        <v>-12.229229999999999</v>
      </c>
    </row>
    <row r="1826" ht="11.25" hidden="1" customHeight="1" outlineLevel="7">
      <c r="A1826" s="95"/>
      <c r="B1826" s="96"/>
      <c r="C1826" s="97"/>
      <c r="D1826" s="2013" t="s">
        <v>751</v>
      </c>
      <c r="E1826" s="2013"/>
      <c r="F1826" s="2013"/>
      <c r="G1826" s="110">
        <v>-8.6065900000000006</v>
      </c>
    </row>
    <row r="1827" ht="11.25" hidden="1" customHeight="1" outlineLevel="7">
      <c r="A1827" s="95"/>
      <c r="B1827" s="96"/>
      <c r="C1827" s="97"/>
      <c r="D1827" s="2013" t="s">
        <v>752</v>
      </c>
      <c r="E1827" s="2013"/>
      <c r="F1827" s="2013"/>
      <c r="G1827" s="110">
        <v>-9.7748899999999992</v>
      </c>
    </row>
    <row r="1828" ht="11.25" hidden="1" customHeight="1" outlineLevel="7">
      <c r="A1828" s="95"/>
      <c r="B1828" s="96"/>
      <c r="C1828" s="97"/>
      <c r="D1828" s="2013" t="s">
        <v>756</v>
      </c>
      <c r="E1828" s="2013"/>
      <c r="F1828" s="2013"/>
      <c r="G1828" s="93"/>
    </row>
    <row r="1829" ht="21.75" hidden="1" customHeight="1" outlineLevel="7">
      <c r="A1829" s="95"/>
      <c r="B1829" s="96"/>
      <c r="C1829" s="97"/>
      <c r="D1829" s="2013" t="s">
        <v>757</v>
      </c>
      <c r="E1829" s="2013"/>
      <c r="F1829" s="2013"/>
      <c r="G1829" s="93"/>
    </row>
    <row r="1830" ht="11.25" hidden="1" customHeight="1" outlineLevel="7">
      <c r="A1830" s="95"/>
      <c r="B1830" s="96"/>
      <c r="C1830" s="97"/>
      <c r="D1830" s="2013" t="s">
        <v>758</v>
      </c>
      <c r="E1830" s="2013"/>
      <c r="F1830" s="2013"/>
      <c r="G1830" s="93"/>
    </row>
    <row r="1831" ht="11.25" hidden="1" customHeight="1" outlineLevel="7">
      <c r="A1831" s="95"/>
      <c r="B1831" s="96"/>
      <c r="C1831" s="97"/>
      <c r="D1831" s="2013" t="s">
        <v>759</v>
      </c>
      <c r="E1831" s="2013"/>
      <c r="F1831" s="2013"/>
      <c r="G1831" s="92">
        <v>-13967.4931</v>
      </c>
    </row>
    <row r="1832" ht="11.25" hidden="1" customHeight="1" outlineLevel="7">
      <c r="A1832" s="95"/>
      <c r="B1832" s="96"/>
      <c r="C1832" s="97"/>
      <c r="D1832" s="2013" t="s">
        <v>760</v>
      </c>
      <c r="E1832" s="2013"/>
      <c r="F1832" s="2013"/>
      <c r="G1832" s="110">
        <v>-1.9195500000000001</v>
      </c>
    </row>
    <row r="1833" ht="21.75" hidden="1" customHeight="1" outlineLevel="7">
      <c r="A1833" s="95"/>
      <c r="B1833" s="96"/>
      <c r="C1833" s="97"/>
      <c r="D1833" s="2013" t="s">
        <v>400</v>
      </c>
      <c r="E1833" s="2013"/>
      <c r="F1833" s="2013"/>
      <c r="G1833" s="110">
        <v>-3.6125699999999998</v>
      </c>
    </row>
    <row r="1834" ht="11.25" hidden="1" customHeight="1" outlineLevel="7">
      <c r="A1834" s="95"/>
      <c r="B1834" s="96"/>
      <c r="C1834" s="97"/>
      <c r="D1834" s="2013" t="s">
        <v>761</v>
      </c>
      <c r="E1834" s="2013"/>
      <c r="F1834" s="2013"/>
      <c r="G1834" s="110">
        <v>-14.57213</v>
      </c>
    </row>
    <row r="1835" ht="21.75" hidden="1" customHeight="1" outlineLevel="7">
      <c r="A1835" s="115"/>
      <c r="B1835" s="116"/>
      <c r="C1835" s="117"/>
      <c r="D1835" s="2013" t="s">
        <v>762</v>
      </c>
      <c r="E1835" s="2013"/>
      <c r="F1835" s="2013"/>
      <c r="G1835" s="110">
        <v>-2.3709199999999999</v>
      </c>
    </row>
    <row r="1836" ht="11.25" hidden="1" customHeight="1" outlineLevel="7">
      <c r="A1836" s="101"/>
      <c r="B1836" s="102"/>
      <c r="C1836" s="103"/>
      <c r="D1836" s="2017" t="s">
        <v>763</v>
      </c>
      <c r="E1836" s="2017"/>
      <c r="F1836" s="2017"/>
      <c r="G1836" s="111">
        <v>-287.94389000000001</v>
      </c>
    </row>
    <row r="1837" ht="11.25" hidden="1" customHeight="1" outlineLevel="7">
      <c r="A1837" s="104"/>
      <c r="B1837" s="105"/>
      <c r="C1837" s="106"/>
      <c r="D1837" s="2017" t="s">
        <v>765</v>
      </c>
      <c r="E1837" s="2017"/>
      <c r="F1837" s="2017"/>
      <c r="G1837" s="111">
        <v>-82.632000000000005</v>
      </c>
    </row>
    <row r="1838" ht="11.25" hidden="1" customHeight="1" outlineLevel="7">
      <c r="A1838" s="95"/>
      <c r="B1838" s="96"/>
      <c r="C1838" s="97"/>
      <c r="D1838" s="2013" t="s">
        <v>766</v>
      </c>
      <c r="E1838" s="2013"/>
      <c r="F1838" s="2013"/>
      <c r="G1838" s="110">
        <v>-20.888950000000001</v>
      </c>
    </row>
    <row r="1839" ht="11.25" hidden="1" customHeight="1" outlineLevel="7">
      <c r="A1839" s="95"/>
      <c r="B1839" s="96"/>
      <c r="C1839" s="97"/>
      <c r="D1839" s="2013" t="s">
        <v>767</v>
      </c>
      <c r="E1839" s="2013"/>
      <c r="F1839" s="2013"/>
      <c r="G1839" s="110">
        <v>-52.897539999999999</v>
      </c>
    </row>
    <row r="1840" ht="21.75" hidden="1" customHeight="1" outlineLevel="7">
      <c r="A1840" s="95"/>
      <c r="B1840" s="96"/>
      <c r="C1840" s="97"/>
      <c r="D1840" s="2013" t="s">
        <v>770</v>
      </c>
      <c r="E1840" s="2013"/>
      <c r="F1840" s="2013"/>
      <c r="G1840" s="110">
        <v>-8.8455100000000009</v>
      </c>
    </row>
    <row r="1841" ht="11.25" hidden="1" customHeight="1" outlineLevel="7">
      <c r="A1841" s="104"/>
      <c r="B1841" s="105"/>
      <c r="C1841" s="106"/>
      <c r="D1841" s="2017" t="s">
        <v>771</v>
      </c>
      <c r="E1841" s="2017"/>
      <c r="F1841" s="2017"/>
      <c r="G1841" s="111">
        <v>-202.79133999999999</v>
      </c>
    </row>
    <row r="1842" ht="11.25" hidden="1" customHeight="1" outlineLevel="7">
      <c r="A1842" s="95"/>
      <c r="B1842" s="96"/>
      <c r="C1842" s="97"/>
      <c r="D1842" s="2013" t="s">
        <v>773</v>
      </c>
      <c r="E1842" s="2013"/>
      <c r="F1842" s="2013"/>
      <c r="G1842" s="110">
        <v>-44.860419999999998</v>
      </c>
    </row>
    <row r="1843" ht="11.25" hidden="1" customHeight="1" outlineLevel="7">
      <c r="A1843" s="95"/>
      <c r="B1843" s="96"/>
      <c r="C1843" s="97"/>
      <c r="D1843" s="2013" t="s">
        <v>775</v>
      </c>
      <c r="E1843" s="2013"/>
      <c r="F1843" s="2013"/>
      <c r="G1843" s="110">
        <v>-143.87996000000001</v>
      </c>
    </row>
    <row r="1844" ht="21.75" hidden="1" customHeight="1" outlineLevel="7">
      <c r="A1844" s="95"/>
      <c r="B1844" s="96"/>
      <c r="C1844" s="97"/>
      <c r="D1844" s="2013" t="s">
        <v>777</v>
      </c>
      <c r="E1844" s="2013"/>
      <c r="F1844" s="2013"/>
      <c r="G1844" s="110">
        <v>-3.0123099999999998</v>
      </c>
    </row>
    <row r="1845" ht="11.25" hidden="1" customHeight="1" outlineLevel="7">
      <c r="A1845" s="95"/>
      <c r="B1845" s="96"/>
      <c r="C1845" s="97"/>
      <c r="D1845" s="2013" t="s">
        <v>778</v>
      </c>
      <c r="E1845" s="2013"/>
      <c r="F1845" s="2013"/>
      <c r="G1845" s="110">
        <v>-5.2882600000000002</v>
      </c>
    </row>
    <row r="1846" ht="11.25" hidden="1" customHeight="1" outlineLevel="7">
      <c r="A1846" s="95"/>
      <c r="B1846" s="96"/>
      <c r="C1846" s="97"/>
      <c r="D1846" s="2013" t="s">
        <v>779</v>
      </c>
      <c r="E1846" s="2013"/>
      <c r="F1846" s="2013"/>
      <c r="G1846" s="110">
        <v>-5.7503900000000003</v>
      </c>
    </row>
    <row r="1847" ht="11.25" hidden="1" customHeight="1" outlineLevel="7">
      <c r="A1847" s="115"/>
      <c r="B1847" s="116"/>
      <c r="C1847" s="117"/>
      <c r="D1847" s="2013" t="s">
        <v>781</v>
      </c>
      <c r="E1847" s="2013"/>
      <c r="F1847" s="2013"/>
      <c r="G1847" s="110">
        <v>-2.5205500000000001</v>
      </c>
    </row>
    <row r="1848" ht="11.25" hidden="1" customHeight="1" outlineLevel="7">
      <c r="A1848" s="101"/>
      <c r="B1848" s="102"/>
      <c r="C1848" s="103"/>
      <c r="D1848" s="2017" t="s">
        <v>782</v>
      </c>
      <c r="E1848" s="2017"/>
      <c r="F1848" s="2017"/>
      <c r="G1848" s="111">
        <v>-203.11337</v>
      </c>
    </row>
    <row r="1849" ht="21.75" hidden="1" customHeight="1" outlineLevel="7">
      <c r="A1849" s="115"/>
      <c r="B1849" s="116"/>
      <c r="C1849" s="117"/>
      <c r="D1849" s="2013" t="s">
        <v>783</v>
      </c>
      <c r="E1849" s="2013"/>
      <c r="F1849" s="2013"/>
      <c r="G1849" s="110">
        <v>-57.735880000000002</v>
      </c>
    </row>
    <row r="1850" ht="11.25" hidden="1" customHeight="1" outlineLevel="7">
      <c r="A1850" s="115"/>
      <c r="B1850" s="116"/>
      <c r="C1850" s="117"/>
      <c r="D1850" s="2013" t="s">
        <v>784</v>
      </c>
      <c r="E1850" s="2013"/>
      <c r="F1850" s="2013"/>
      <c r="G1850" s="93"/>
    </row>
    <row r="1851" ht="11.25" hidden="1" customHeight="1" outlineLevel="7">
      <c r="A1851" s="115"/>
      <c r="B1851" s="116"/>
      <c r="C1851" s="117"/>
      <c r="D1851" s="2013" t="s">
        <v>785</v>
      </c>
      <c r="E1851" s="2013"/>
      <c r="F1851" s="2013"/>
      <c r="G1851" s="110">
        <v>-63.621259999999999</v>
      </c>
    </row>
    <row r="1852" ht="11.25" hidden="1" customHeight="1" outlineLevel="7">
      <c r="A1852" s="115"/>
      <c r="B1852" s="116"/>
      <c r="C1852" s="117"/>
      <c r="D1852" s="2013" t="s">
        <v>1018</v>
      </c>
      <c r="E1852" s="2013"/>
      <c r="F1852" s="2013"/>
      <c r="G1852" s="93"/>
    </row>
    <row r="1853" ht="11.25" hidden="1" customHeight="1" outlineLevel="7">
      <c r="A1853" s="115"/>
      <c r="B1853" s="116"/>
      <c r="C1853" s="117"/>
      <c r="D1853" s="2013" t="s">
        <v>788</v>
      </c>
      <c r="E1853" s="2013"/>
      <c r="F1853" s="2013"/>
      <c r="G1853" s="110">
        <v>-81.756230000000002</v>
      </c>
    </row>
    <row r="1854" ht="11.25" hidden="1" customHeight="1" outlineLevel="7">
      <c r="A1854" s="101"/>
      <c r="B1854" s="102"/>
      <c r="C1854" s="103"/>
      <c r="D1854" s="2017" t="s">
        <v>789</v>
      </c>
      <c r="E1854" s="2017"/>
      <c r="F1854" s="2017"/>
      <c r="G1854" s="111">
        <v>-511.81632999999999</v>
      </c>
    </row>
    <row r="1855" ht="21.75" hidden="1" customHeight="1" outlineLevel="7">
      <c r="A1855" s="115"/>
      <c r="B1855" s="116"/>
      <c r="C1855" s="117"/>
      <c r="D1855" s="2013" t="s">
        <v>791</v>
      </c>
      <c r="E1855" s="2013"/>
      <c r="F1855" s="2013"/>
      <c r="G1855" s="110">
        <v>-17.884620000000002</v>
      </c>
    </row>
    <row r="1856" ht="21.75" hidden="1" customHeight="1" outlineLevel="7">
      <c r="A1856" s="115"/>
      <c r="B1856" s="116"/>
      <c r="C1856" s="117"/>
      <c r="D1856" s="2013" t="s">
        <v>793</v>
      </c>
      <c r="E1856" s="2013"/>
      <c r="F1856" s="2013"/>
      <c r="G1856" s="110">
        <v>-0.60384000000000004</v>
      </c>
    </row>
    <row r="1857" ht="11.25" hidden="1" customHeight="1" outlineLevel="7">
      <c r="A1857" s="115"/>
      <c r="B1857" s="116"/>
      <c r="C1857" s="117"/>
      <c r="D1857" s="2013" t="s">
        <v>795</v>
      </c>
      <c r="E1857" s="2013"/>
      <c r="F1857" s="2013"/>
      <c r="G1857" s="110">
        <v>-185.36839000000001</v>
      </c>
    </row>
    <row r="1858" ht="11.25" hidden="1" customHeight="1" outlineLevel="7">
      <c r="A1858" s="115"/>
      <c r="B1858" s="116"/>
      <c r="C1858" s="117"/>
      <c r="D1858" s="2013" t="s">
        <v>796</v>
      </c>
      <c r="E1858" s="2013"/>
      <c r="F1858" s="2013"/>
      <c r="G1858" s="110">
        <v>-8.0716300000000007</v>
      </c>
    </row>
    <row r="1859" ht="11.25" hidden="1" customHeight="1" outlineLevel="7">
      <c r="A1859" s="115"/>
      <c r="B1859" s="116"/>
      <c r="C1859" s="117"/>
      <c r="D1859" s="2013" t="s">
        <v>798</v>
      </c>
      <c r="E1859" s="2013"/>
      <c r="F1859" s="2013"/>
      <c r="G1859" s="110">
        <v>-19.618690000000001</v>
      </c>
    </row>
    <row r="1860" ht="11.25" hidden="1" customHeight="1" outlineLevel="7">
      <c r="A1860" s="115"/>
      <c r="B1860" s="116"/>
      <c r="C1860" s="117"/>
      <c r="D1860" s="2013" t="s">
        <v>799</v>
      </c>
      <c r="E1860" s="2013"/>
      <c r="F1860" s="2013"/>
      <c r="G1860" s="110">
        <v>-280.26916</v>
      </c>
    </row>
    <row r="1861" ht="11.25" hidden="1" customHeight="1" outlineLevel="7">
      <c r="A1861" s="115"/>
      <c r="B1861" s="116"/>
      <c r="C1861" s="117"/>
      <c r="D1861" s="2013" t="s">
        <v>801</v>
      </c>
      <c r="E1861" s="2013"/>
      <c r="F1861" s="2013"/>
      <c r="G1861" s="93"/>
    </row>
    <row r="1862" ht="11.25" hidden="1" customHeight="1" outlineLevel="7">
      <c r="A1862" s="101"/>
      <c r="B1862" s="102"/>
      <c r="C1862" s="103"/>
      <c r="D1862" s="2017" t="s">
        <v>802</v>
      </c>
      <c r="E1862" s="2017"/>
      <c r="F1862" s="2017"/>
      <c r="G1862" s="111">
        <v>-398.48145</v>
      </c>
    </row>
    <row r="1863" ht="11.25" hidden="1" customHeight="1" outlineLevel="7">
      <c r="A1863" s="115"/>
      <c r="B1863" s="116"/>
      <c r="C1863" s="117"/>
      <c r="D1863" s="2013" t="s">
        <v>804</v>
      </c>
      <c r="E1863" s="2013"/>
      <c r="F1863" s="2013"/>
      <c r="G1863" s="93"/>
    </row>
    <row r="1864" ht="11.25" hidden="1" customHeight="1" outlineLevel="7">
      <c r="A1864" s="115"/>
      <c r="B1864" s="116"/>
      <c r="C1864" s="117"/>
      <c r="D1864" s="2013" t="s">
        <v>805</v>
      </c>
      <c r="E1864" s="2013"/>
      <c r="F1864" s="2013"/>
      <c r="G1864" s="110">
        <v>-49.123730000000002</v>
      </c>
    </row>
    <row r="1865" ht="11.25" hidden="1" customHeight="1" outlineLevel="7">
      <c r="A1865" s="115"/>
      <c r="B1865" s="116"/>
      <c r="C1865" s="117"/>
      <c r="D1865" s="2013" t="s">
        <v>806</v>
      </c>
      <c r="E1865" s="2013"/>
      <c r="F1865" s="2013"/>
      <c r="G1865" s="110">
        <v>-44.741070000000001</v>
      </c>
    </row>
    <row r="1866" ht="11.25" hidden="1" customHeight="1" outlineLevel="7">
      <c r="A1866" s="115"/>
      <c r="B1866" s="116"/>
      <c r="C1866" s="117"/>
      <c r="D1866" s="2013" t="s">
        <v>808</v>
      </c>
      <c r="E1866" s="2013"/>
      <c r="F1866" s="2013"/>
      <c r="G1866" s="110">
        <v>-302.91266000000002</v>
      </c>
    </row>
    <row r="1867" ht="21.75" hidden="1" customHeight="1" outlineLevel="7">
      <c r="A1867" s="115"/>
      <c r="B1867" s="116"/>
      <c r="C1867" s="117"/>
      <c r="D1867" s="2013" t="s">
        <v>809</v>
      </c>
      <c r="E1867" s="2013"/>
      <c r="F1867" s="2013"/>
      <c r="G1867" s="110">
        <v>-0.0049100000000000003</v>
      </c>
    </row>
    <row r="1868" ht="11.25" hidden="1" customHeight="1" outlineLevel="7">
      <c r="A1868" s="115"/>
      <c r="B1868" s="116"/>
      <c r="C1868" s="117"/>
      <c r="D1868" s="2013" t="s">
        <v>810</v>
      </c>
      <c r="E1868" s="2013"/>
      <c r="F1868" s="2013"/>
      <c r="G1868" s="110">
        <v>-1.6990799999999999</v>
      </c>
    </row>
    <row r="1869" ht="11.25" hidden="1" customHeight="1" outlineLevel="7">
      <c r="A1869" s="89"/>
      <c r="B1869" s="90"/>
      <c r="C1869" s="91"/>
      <c r="D1869" s="2013" t="s">
        <v>812</v>
      </c>
      <c r="E1869" s="2013"/>
      <c r="F1869" s="2013"/>
      <c r="G1869" s="110">
        <v>-7.6593799999999996</v>
      </c>
    </row>
    <row r="1870" ht="11.25" hidden="1" customHeight="1" outlineLevel="7">
      <c r="A1870" s="101"/>
      <c r="B1870" s="102"/>
      <c r="C1870" s="103"/>
      <c r="D1870" s="2017" t="s">
        <v>813</v>
      </c>
      <c r="E1870" s="2017"/>
      <c r="F1870" s="2017"/>
      <c r="G1870" s="111">
        <v>-368.24997999999999</v>
      </c>
    </row>
    <row r="1871" ht="11.25" hidden="1" customHeight="1" outlineLevel="7">
      <c r="A1871" s="104"/>
      <c r="B1871" s="105"/>
      <c r="C1871" s="106"/>
      <c r="D1871" s="2017" t="s">
        <v>815</v>
      </c>
      <c r="E1871" s="2017"/>
      <c r="F1871" s="2017"/>
      <c r="G1871" s="114"/>
    </row>
    <row r="1872" ht="11.25" hidden="1" customHeight="1" outlineLevel="7">
      <c r="A1872" s="95"/>
      <c r="B1872" s="96"/>
      <c r="C1872" s="97"/>
      <c r="D1872" s="2013" t="s">
        <v>820</v>
      </c>
      <c r="E1872" s="2013"/>
      <c r="F1872" s="2013"/>
      <c r="G1872" s="93"/>
    </row>
    <row r="1873" ht="11.25" hidden="1" customHeight="1" outlineLevel="7">
      <c r="A1873" s="95"/>
      <c r="B1873" s="96"/>
      <c r="C1873" s="97"/>
      <c r="D1873" s="2013" t="s">
        <v>821</v>
      </c>
      <c r="E1873" s="2013"/>
      <c r="F1873" s="2013"/>
      <c r="G1873" s="93"/>
    </row>
    <row r="1874" ht="11.25" hidden="1" customHeight="1" outlineLevel="7">
      <c r="A1874" s="115"/>
      <c r="B1874" s="116"/>
      <c r="C1874" s="117"/>
      <c r="D1874" s="2013" t="s">
        <v>822</v>
      </c>
      <c r="E1874" s="2013"/>
      <c r="F1874" s="2013"/>
      <c r="G1874" s="110">
        <v>-42.301670000000001</v>
      </c>
    </row>
    <row r="1875" ht="11.25" hidden="1" customHeight="1" outlineLevel="7">
      <c r="A1875" s="115"/>
      <c r="B1875" s="116"/>
      <c r="C1875" s="117"/>
      <c r="D1875" s="2013" t="s">
        <v>823</v>
      </c>
      <c r="E1875" s="2013"/>
      <c r="F1875" s="2013"/>
      <c r="G1875" s="110">
        <v>-4.37216</v>
      </c>
    </row>
    <row r="1876" ht="11.25" hidden="1" customHeight="1" outlineLevel="7">
      <c r="A1876" s="115"/>
      <c r="B1876" s="116"/>
      <c r="C1876" s="117"/>
      <c r="D1876" s="2013" t="s">
        <v>824</v>
      </c>
      <c r="E1876" s="2013"/>
      <c r="F1876" s="2013"/>
      <c r="G1876" s="110">
        <v>-0.11681999999999999</v>
      </c>
    </row>
    <row r="1877" ht="11.25" hidden="1" customHeight="1" outlineLevel="7">
      <c r="A1877" s="115"/>
      <c r="B1877" s="116"/>
      <c r="C1877" s="117"/>
      <c r="D1877" s="2013" t="s">
        <v>825</v>
      </c>
      <c r="E1877" s="2013"/>
      <c r="F1877" s="2013"/>
      <c r="G1877" s="110">
        <v>-106.21031000000001</v>
      </c>
    </row>
    <row r="1878" ht="11.25" hidden="1" customHeight="1" outlineLevel="7">
      <c r="A1878" s="104"/>
      <c r="B1878" s="105"/>
      <c r="C1878" s="106"/>
      <c r="D1878" s="2017" t="s">
        <v>826</v>
      </c>
      <c r="E1878" s="2017"/>
      <c r="F1878" s="2017"/>
      <c r="G1878" s="111">
        <v>-64.292389999999997</v>
      </c>
    </row>
    <row r="1879" ht="11.25" hidden="1" customHeight="1" outlineLevel="7">
      <c r="A1879" s="95"/>
      <c r="B1879" s="96"/>
      <c r="C1879" s="97"/>
      <c r="D1879" s="2013" t="s">
        <v>828</v>
      </c>
      <c r="E1879" s="2013"/>
      <c r="F1879" s="2013"/>
      <c r="G1879" s="110">
        <v>-10.77938</v>
      </c>
    </row>
    <row r="1880" ht="21.75" hidden="1" customHeight="1" outlineLevel="7">
      <c r="A1880" s="95"/>
      <c r="B1880" s="96"/>
      <c r="C1880" s="97"/>
      <c r="D1880" s="2013" t="s">
        <v>829</v>
      </c>
      <c r="E1880" s="2013"/>
      <c r="F1880" s="2013"/>
      <c r="G1880" s="110">
        <v>-53.513010000000001</v>
      </c>
    </row>
    <row r="1881" ht="11.25" hidden="1" customHeight="1" outlineLevel="7">
      <c r="A1881" s="104"/>
      <c r="B1881" s="105"/>
      <c r="C1881" s="106"/>
      <c r="D1881" s="2017" t="s">
        <v>831</v>
      </c>
      <c r="E1881" s="2017"/>
      <c r="F1881" s="2017"/>
      <c r="G1881" s="114"/>
    </row>
    <row r="1882" ht="11.25" hidden="1" customHeight="1" outlineLevel="7">
      <c r="A1882" s="95"/>
      <c r="B1882" s="96"/>
      <c r="C1882" s="97"/>
      <c r="D1882" s="2013" t="s">
        <v>832</v>
      </c>
      <c r="E1882" s="2013"/>
      <c r="F1882" s="2013"/>
      <c r="G1882" s="93"/>
    </row>
    <row r="1883" ht="11.25" hidden="1" customHeight="1" outlineLevel="7">
      <c r="A1883" s="95"/>
      <c r="B1883" s="96"/>
      <c r="C1883" s="97"/>
      <c r="D1883" s="2013" t="s">
        <v>833</v>
      </c>
      <c r="E1883" s="2013"/>
      <c r="F1883" s="2013"/>
      <c r="G1883" s="93"/>
    </row>
    <row r="1884" ht="21.75" hidden="1" customHeight="1" outlineLevel="7">
      <c r="A1884" s="115"/>
      <c r="B1884" s="116"/>
      <c r="C1884" s="117"/>
      <c r="D1884" s="2013" t="s">
        <v>834</v>
      </c>
      <c r="E1884" s="2013"/>
      <c r="F1884" s="2013"/>
      <c r="G1884" s="110">
        <v>-0.65981000000000001</v>
      </c>
    </row>
    <row r="1885" ht="11.25" hidden="1" customHeight="1" outlineLevel="7">
      <c r="A1885" s="115"/>
      <c r="B1885" s="116"/>
      <c r="C1885" s="117"/>
      <c r="D1885" s="2013" t="s">
        <v>835</v>
      </c>
      <c r="E1885" s="2013"/>
      <c r="F1885" s="2013"/>
      <c r="G1885" s="110">
        <v>-149.74799999999999</v>
      </c>
    </row>
    <row r="1886" ht="11.25" hidden="1" customHeight="1" outlineLevel="7">
      <c r="A1886" s="115"/>
      <c r="B1886" s="116"/>
      <c r="C1886" s="117"/>
      <c r="D1886" s="2013" t="s">
        <v>836</v>
      </c>
      <c r="E1886" s="2013"/>
      <c r="F1886" s="2013"/>
      <c r="G1886" s="93"/>
    </row>
    <row r="1887" ht="11.25" hidden="1" customHeight="1" outlineLevel="7">
      <c r="A1887" s="115"/>
      <c r="B1887" s="116"/>
      <c r="C1887" s="117"/>
      <c r="D1887" s="2013" t="s">
        <v>837</v>
      </c>
      <c r="E1887" s="2013"/>
      <c r="F1887" s="2013"/>
      <c r="G1887" s="110">
        <v>-0.54881999999999997</v>
      </c>
    </row>
    <row r="1888" ht="11.25" hidden="1" customHeight="1" outlineLevel="3" collapsed="1">
      <c r="A1888" s="2020" t="s">
        <v>850</v>
      </c>
      <c r="B1888" s="2020"/>
      <c r="C1888" s="2020"/>
      <c r="D1888" s="2014" t="s">
        <v>508</v>
      </c>
      <c r="E1888" s="2014"/>
      <c r="F1888" s="2014"/>
      <c r="G1888" s="94"/>
    </row>
    <row r="1889" ht="11.25" hidden="1" customHeight="1" outlineLevel="4">
      <c r="A1889" s="70"/>
      <c r="B1889" s="71"/>
      <c r="C1889" s="72"/>
      <c r="D1889" s="2017" t="s">
        <v>257</v>
      </c>
      <c r="E1889" s="2017"/>
      <c r="F1889" s="2017"/>
      <c r="G1889" s="114"/>
    </row>
    <row r="1890" ht="11.25" hidden="1" customHeight="1" outlineLevel="5">
      <c r="A1890" s="74"/>
      <c r="B1890" s="75"/>
      <c r="C1890" s="76"/>
      <c r="D1890" s="2017" t="s">
        <v>442</v>
      </c>
      <c r="E1890" s="2017"/>
      <c r="F1890" s="2017"/>
      <c r="G1890" s="114"/>
    </row>
    <row r="1891" ht="11.25" hidden="1" customHeight="1" outlineLevel="6">
      <c r="A1891" s="77"/>
      <c r="B1891" s="78"/>
      <c r="C1891" s="79"/>
      <c r="D1891" s="2017" t="s">
        <v>443</v>
      </c>
      <c r="E1891" s="2017"/>
      <c r="F1891" s="2017"/>
      <c r="G1891" s="114"/>
    </row>
    <row r="1892" ht="11.25" hidden="1" customHeight="1" outlineLevel="7">
      <c r="A1892" s="80"/>
      <c r="B1892" s="81"/>
      <c r="C1892" s="82"/>
      <c r="D1892" s="2017" t="s">
        <v>444</v>
      </c>
      <c r="E1892" s="2017"/>
      <c r="F1892" s="2017"/>
      <c r="G1892" s="114"/>
    </row>
    <row r="1893" ht="11.25" hidden="1" customHeight="1" outlineLevel="7">
      <c r="A1893" s="83"/>
      <c r="B1893" s="84"/>
      <c r="C1893" s="85"/>
      <c r="D1893" s="2017" t="s">
        <v>253</v>
      </c>
      <c r="E1893" s="2017"/>
      <c r="F1893" s="2017"/>
      <c r="G1893" s="114"/>
    </row>
    <row r="1894" ht="11.25" hidden="1" customHeight="1" outlineLevel="7">
      <c r="A1894" s="86"/>
      <c r="B1894" s="87"/>
      <c r="C1894" s="88"/>
      <c r="D1894" s="2017" t="s">
        <v>462</v>
      </c>
      <c r="E1894" s="2017"/>
      <c r="F1894" s="2017"/>
      <c r="G1894" s="114"/>
    </row>
    <row r="1895" ht="11.25" hidden="1" customHeight="1" outlineLevel="7">
      <c r="A1895" s="101"/>
      <c r="B1895" s="102"/>
      <c r="C1895" s="103"/>
      <c r="D1895" s="2017" t="s">
        <v>509</v>
      </c>
      <c r="E1895" s="2017"/>
      <c r="F1895" s="2017"/>
      <c r="G1895" s="114"/>
    </row>
    <row r="1896" ht="11.25" hidden="1" customHeight="1" outlineLevel="7">
      <c r="A1896" s="115"/>
      <c r="B1896" s="116"/>
      <c r="C1896" s="117"/>
      <c r="D1896" s="2013" t="s">
        <v>510</v>
      </c>
      <c r="E1896" s="2013"/>
      <c r="F1896" s="2013"/>
      <c r="G1896" s="93"/>
    </row>
    <row r="1897" ht="11.25" hidden="1" customHeight="1" outlineLevel="7">
      <c r="A1897" s="115"/>
      <c r="B1897" s="116"/>
      <c r="C1897" s="117"/>
      <c r="D1897" s="2013" t="s">
        <v>511</v>
      </c>
      <c r="E1897" s="2013"/>
      <c r="F1897" s="2013"/>
      <c r="G1897" s="93"/>
    </row>
    <row r="1898" ht="11.25" hidden="1" customHeight="1" outlineLevel="7">
      <c r="A1898" s="115"/>
      <c r="B1898" s="116"/>
      <c r="C1898" s="117"/>
      <c r="D1898" s="2013" t="s">
        <v>512</v>
      </c>
      <c r="E1898" s="2013"/>
      <c r="F1898" s="2013"/>
      <c r="G1898" s="93"/>
    </row>
    <row r="1899" ht="11.25" hidden="1" customHeight="1" outlineLevel="7">
      <c r="A1899" s="83"/>
      <c r="B1899" s="84"/>
      <c r="C1899" s="85"/>
      <c r="D1899" s="2017" t="s">
        <v>524</v>
      </c>
      <c r="E1899" s="2017"/>
      <c r="F1899" s="2017"/>
      <c r="G1899" s="114"/>
    </row>
    <row r="1900" ht="11.25" hidden="1" customHeight="1" outlineLevel="7">
      <c r="A1900" s="86"/>
      <c r="B1900" s="87"/>
      <c r="C1900" s="88"/>
      <c r="D1900" s="2017" t="s">
        <v>14</v>
      </c>
      <c r="E1900" s="2017"/>
      <c r="F1900" s="2017"/>
      <c r="G1900" s="114"/>
    </row>
    <row r="1901" ht="11.25" hidden="1" customHeight="1" outlineLevel="7">
      <c r="A1901" s="101"/>
      <c r="B1901" s="102"/>
      <c r="C1901" s="103"/>
      <c r="D1901" s="2017" t="s">
        <v>220</v>
      </c>
      <c r="E1901" s="2017"/>
      <c r="F1901" s="2017"/>
      <c r="G1901" s="114"/>
    </row>
    <row r="1902" ht="11.25" hidden="1" customHeight="1" outlineLevel="7">
      <c r="A1902" s="115"/>
      <c r="B1902" s="116"/>
      <c r="C1902" s="117"/>
      <c r="D1902" s="2013" t="s">
        <v>527</v>
      </c>
      <c r="E1902" s="2013"/>
      <c r="F1902" s="2013"/>
      <c r="G1902" s="93"/>
    </row>
    <row r="1903" ht="11.25" hidden="1" customHeight="1" outlineLevel="7">
      <c r="A1903" s="115"/>
      <c r="B1903" s="116"/>
      <c r="C1903" s="117"/>
      <c r="D1903" s="2013" t="s">
        <v>528</v>
      </c>
      <c r="E1903" s="2013"/>
      <c r="F1903" s="2013"/>
      <c r="G1903" s="93"/>
    </row>
    <row r="1904" ht="11.25" hidden="1" customHeight="1" outlineLevel="7">
      <c r="A1904" s="101"/>
      <c r="B1904" s="102"/>
      <c r="C1904" s="103"/>
      <c r="D1904" s="2017" t="s">
        <v>529</v>
      </c>
      <c r="E1904" s="2017"/>
      <c r="F1904" s="2017"/>
      <c r="G1904" s="114"/>
    </row>
    <row r="1905" ht="11.25" hidden="1" customHeight="1" outlineLevel="7">
      <c r="A1905" s="104"/>
      <c r="B1905" s="105"/>
      <c r="C1905" s="106"/>
      <c r="D1905" s="2017" t="s">
        <v>530</v>
      </c>
      <c r="E1905" s="2017"/>
      <c r="F1905" s="2017"/>
      <c r="G1905" s="114"/>
    </row>
    <row r="1906" ht="11.25" hidden="1" customHeight="1" outlineLevel="7">
      <c r="A1906" s="95"/>
      <c r="B1906" s="96"/>
      <c r="C1906" s="97"/>
      <c r="D1906" s="2013" t="s">
        <v>532</v>
      </c>
      <c r="E1906" s="2013"/>
      <c r="F1906" s="2013"/>
      <c r="G1906" s="93"/>
    </row>
    <row r="1907" ht="11.25" hidden="1" customHeight="1" outlineLevel="7">
      <c r="A1907" s="95"/>
      <c r="B1907" s="96"/>
      <c r="C1907" s="97"/>
      <c r="D1907" s="2013" t="s">
        <v>533</v>
      </c>
      <c r="E1907" s="2013"/>
      <c r="F1907" s="2013"/>
      <c r="G1907" s="93"/>
    </row>
    <row r="1908" ht="11.25" hidden="1" customHeight="1" outlineLevel="7">
      <c r="A1908" s="104"/>
      <c r="B1908" s="105"/>
      <c r="C1908" s="106"/>
      <c r="D1908" s="2017" t="s">
        <v>535</v>
      </c>
      <c r="E1908" s="2017"/>
      <c r="F1908" s="2017"/>
      <c r="G1908" s="114"/>
    </row>
    <row r="1909" ht="11.25" hidden="1" customHeight="1" outlineLevel="7">
      <c r="A1909" s="95"/>
      <c r="B1909" s="96"/>
      <c r="C1909" s="97"/>
      <c r="D1909" s="2013" t="s">
        <v>539</v>
      </c>
      <c r="E1909" s="2013"/>
      <c r="F1909" s="2013"/>
      <c r="G1909" s="93"/>
    </row>
    <row r="1910" ht="21.75" hidden="1" customHeight="1" outlineLevel="7">
      <c r="A1910" s="95"/>
      <c r="B1910" s="96"/>
      <c r="C1910" s="97"/>
      <c r="D1910" s="2013" t="s">
        <v>540</v>
      </c>
      <c r="E1910" s="2013"/>
      <c r="F1910" s="2013"/>
      <c r="G1910" s="93"/>
    </row>
    <row r="1911" ht="21.75" hidden="1" customHeight="1" outlineLevel="7">
      <c r="A1911" s="95"/>
      <c r="B1911" s="96"/>
      <c r="C1911" s="97"/>
      <c r="D1911" s="2013" t="s">
        <v>541</v>
      </c>
      <c r="E1911" s="2013"/>
      <c r="F1911" s="2013"/>
      <c r="G1911" s="93"/>
    </row>
    <row r="1912" ht="11.25" hidden="1" customHeight="1" outlineLevel="7">
      <c r="A1912" s="95"/>
      <c r="B1912" s="96"/>
      <c r="C1912" s="97"/>
      <c r="D1912" s="2013" t="s">
        <v>542</v>
      </c>
      <c r="E1912" s="2013"/>
      <c r="F1912" s="2013"/>
      <c r="G1912" s="93"/>
    </row>
    <row r="1913" ht="11.25" hidden="1" customHeight="1" outlineLevel="7">
      <c r="A1913" s="95"/>
      <c r="B1913" s="96"/>
      <c r="C1913" s="97"/>
      <c r="D1913" s="2013" t="s">
        <v>546</v>
      </c>
      <c r="E1913" s="2013"/>
      <c r="F1913" s="2013"/>
      <c r="G1913" s="93"/>
    </row>
    <row r="1914" ht="11.25" hidden="1" customHeight="1" outlineLevel="7">
      <c r="A1914" s="104"/>
      <c r="B1914" s="105"/>
      <c r="C1914" s="106"/>
      <c r="D1914" s="2017" t="s">
        <v>548</v>
      </c>
      <c r="E1914" s="2017"/>
      <c r="F1914" s="2017"/>
      <c r="G1914" s="114"/>
    </row>
    <row r="1915" ht="11.25" hidden="1" customHeight="1" outlineLevel="7">
      <c r="A1915" s="95"/>
      <c r="B1915" s="96"/>
      <c r="C1915" s="97"/>
      <c r="D1915" s="2013" t="s">
        <v>551</v>
      </c>
      <c r="E1915" s="2013"/>
      <c r="F1915" s="2013"/>
      <c r="G1915" s="93"/>
    </row>
    <row r="1916" ht="11.25" hidden="1" customHeight="1" outlineLevel="7">
      <c r="A1916" s="95"/>
      <c r="B1916" s="96"/>
      <c r="C1916" s="97"/>
      <c r="D1916" s="2013" t="s">
        <v>552</v>
      </c>
      <c r="E1916" s="2013"/>
      <c r="F1916" s="2013"/>
      <c r="G1916" s="93"/>
    </row>
    <row r="1917" ht="11.25" hidden="1" customHeight="1" outlineLevel="7">
      <c r="A1917" s="104"/>
      <c r="B1917" s="105"/>
      <c r="C1917" s="106"/>
      <c r="D1917" s="2017" t="s">
        <v>554</v>
      </c>
      <c r="E1917" s="2017"/>
      <c r="F1917" s="2017"/>
      <c r="G1917" s="114"/>
    </row>
    <row r="1918" ht="11.25" hidden="1" customHeight="1" outlineLevel="7">
      <c r="A1918" s="95"/>
      <c r="B1918" s="96"/>
      <c r="C1918" s="97"/>
      <c r="D1918" s="2013" t="s">
        <v>556</v>
      </c>
      <c r="E1918" s="2013"/>
      <c r="F1918" s="2013"/>
      <c r="G1918" s="93"/>
    </row>
    <row r="1919" ht="11.25" hidden="1" customHeight="1" outlineLevel="7">
      <c r="A1919" s="95"/>
      <c r="B1919" s="96"/>
      <c r="C1919" s="97"/>
      <c r="D1919" s="2013" t="s">
        <v>557</v>
      </c>
      <c r="E1919" s="2013"/>
      <c r="F1919" s="2013"/>
      <c r="G1919" s="93"/>
    </row>
    <row r="1920" ht="11.25" hidden="1" customHeight="1" outlineLevel="7">
      <c r="A1920" s="95"/>
      <c r="B1920" s="96"/>
      <c r="C1920" s="97"/>
      <c r="D1920" s="2013" t="s">
        <v>559</v>
      </c>
      <c r="E1920" s="2013"/>
      <c r="F1920" s="2013"/>
      <c r="G1920" s="93"/>
    </row>
    <row r="1921" ht="11.25" hidden="1" customHeight="1" outlineLevel="7">
      <c r="A1921" s="95"/>
      <c r="B1921" s="96"/>
      <c r="C1921" s="97"/>
      <c r="D1921" s="2013" t="s">
        <v>560</v>
      </c>
      <c r="E1921" s="2013"/>
      <c r="F1921" s="2013"/>
      <c r="G1921" s="93"/>
    </row>
    <row r="1922" ht="11.25" hidden="1" customHeight="1" outlineLevel="7">
      <c r="A1922" s="95"/>
      <c r="B1922" s="96"/>
      <c r="C1922" s="97"/>
      <c r="D1922" s="2013" t="s">
        <v>562</v>
      </c>
      <c r="E1922" s="2013"/>
      <c r="F1922" s="2013"/>
      <c r="G1922" s="93"/>
    </row>
    <row r="1923" ht="11.25" hidden="1" customHeight="1" outlineLevel="7">
      <c r="A1923" s="95"/>
      <c r="B1923" s="96"/>
      <c r="C1923" s="97"/>
      <c r="D1923" s="2013" t="s">
        <v>563</v>
      </c>
      <c r="E1923" s="2013"/>
      <c r="F1923" s="2013"/>
      <c r="G1923" s="93"/>
    </row>
    <row r="1924" ht="11.25" hidden="1" customHeight="1" outlineLevel="7">
      <c r="A1924" s="95"/>
      <c r="B1924" s="96"/>
      <c r="C1924" s="97"/>
      <c r="D1924" s="2013" t="s">
        <v>564</v>
      </c>
      <c r="E1924" s="2013"/>
      <c r="F1924" s="2013"/>
      <c r="G1924" s="93"/>
    </row>
    <row r="1925" ht="11.25" hidden="1" customHeight="1" outlineLevel="7">
      <c r="A1925" s="95"/>
      <c r="B1925" s="96"/>
      <c r="C1925" s="97"/>
      <c r="D1925" s="2013" t="s">
        <v>565</v>
      </c>
      <c r="E1925" s="2013"/>
      <c r="F1925" s="2013"/>
      <c r="G1925" s="93"/>
    </row>
    <row r="1926" ht="11.25" hidden="1" customHeight="1" outlineLevel="7">
      <c r="A1926" s="95"/>
      <c r="B1926" s="96"/>
      <c r="C1926" s="97"/>
      <c r="D1926" s="2013" t="s">
        <v>566</v>
      </c>
      <c r="E1926" s="2013"/>
      <c r="F1926" s="2013"/>
      <c r="G1926" s="93"/>
    </row>
    <row r="1927" ht="11.25" hidden="1" customHeight="1" outlineLevel="7">
      <c r="A1927" s="95"/>
      <c r="B1927" s="96"/>
      <c r="C1927" s="97"/>
      <c r="D1927" s="2013" t="s">
        <v>567</v>
      </c>
      <c r="E1927" s="2013"/>
      <c r="F1927" s="2013"/>
      <c r="G1927" s="93"/>
    </row>
    <row r="1928" ht="11.25" hidden="1" customHeight="1" outlineLevel="7">
      <c r="A1928" s="95"/>
      <c r="B1928" s="96"/>
      <c r="C1928" s="97"/>
      <c r="D1928" s="2013" t="s">
        <v>568</v>
      </c>
      <c r="E1928" s="2013"/>
      <c r="F1928" s="2013"/>
      <c r="G1928" s="93"/>
    </row>
    <row r="1929" ht="11.25" hidden="1" customHeight="1" outlineLevel="7">
      <c r="A1929" s="95"/>
      <c r="B1929" s="96"/>
      <c r="C1929" s="97"/>
      <c r="D1929" s="2013" t="s">
        <v>569</v>
      </c>
      <c r="E1929" s="2013"/>
      <c r="F1929" s="2013"/>
      <c r="G1929" s="93"/>
    </row>
    <row r="1930" ht="11.25" hidden="1" customHeight="1" outlineLevel="7">
      <c r="A1930" s="95"/>
      <c r="B1930" s="96"/>
      <c r="C1930" s="97"/>
      <c r="D1930" s="2013" t="s">
        <v>570</v>
      </c>
      <c r="E1930" s="2013"/>
      <c r="F1930" s="2013"/>
      <c r="G1930" s="93"/>
    </row>
    <row r="1931" ht="11.25" hidden="1" customHeight="1" outlineLevel="7">
      <c r="A1931" s="86"/>
      <c r="B1931" s="87"/>
      <c r="C1931" s="88"/>
      <c r="D1931" s="2017" t="s">
        <v>571</v>
      </c>
      <c r="E1931" s="2017"/>
      <c r="F1931" s="2017"/>
      <c r="G1931" s="114"/>
    </row>
    <row r="1932" ht="11.25" hidden="1" customHeight="1" outlineLevel="7">
      <c r="A1932" s="101"/>
      <c r="B1932" s="102"/>
      <c r="C1932" s="103"/>
      <c r="D1932" s="2017" t="s">
        <v>572</v>
      </c>
      <c r="E1932" s="2017"/>
      <c r="F1932" s="2017"/>
      <c r="G1932" s="114"/>
    </row>
    <row r="1933" ht="11.25" hidden="1" customHeight="1" outlineLevel="7">
      <c r="A1933" s="104"/>
      <c r="B1933" s="105"/>
      <c r="C1933" s="106"/>
      <c r="D1933" s="2017" t="s">
        <v>573</v>
      </c>
      <c r="E1933" s="2017"/>
      <c r="F1933" s="2017"/>
      <c r="G1933" s="114"/>
    </row>
    <row r="1934" ht="11.25" hidden="1" customHeight="1" outlineLevel="7">
      <c r="A1934" s="95"/>
      <c r="B1934" s="96"/>
      <c r="C1934" s="97"/>
      <c r="D1934" s="2013" t="s">
        <v>576</v>
      </c>
      <c r="E1934" s="2013"/>
      <c r="F1934" s="2013"/>
      <c r="G1934" s="93"/>
    </row>
    <row r="1935" ht="21.75" hidden="1" customHeight="1" outlineLevel="7">
      <c r="A1935" s="95"/>
      <c r="B1935" s="96"/>
      <c r="C1935" s="97"/>
      <c r="D1935" s="2013" t="s">
        <v>577</v>
      </c>
      <c r="E1935" s="2013"/>
      <c r="F1935" s="2013"/>
      <c r="G1935" s="93"/>
    </row>
    <row r="1936" ht="21.75" hidden="1" customHeight="1" outlineLevel="7">
      <c r="A1936" s="95"/>
      <c r="B1936" s="96"/>
      <c r="C1936" s="97"/>
      <c r="D1936" s="2013" t="s">
        <v>578</v>
      </c>
      <c r="E1936" s="2013"/>
      <c r="F1936" s="2013"/>
      <c r="G1936" s="93"/>
    </row>
    <row r="1937" ht="11.25" hidden="1" customHeight="1" outlineLevel="7">
      <c r="A1937" s="95"/>
      <c r="B1937" s="96"/>
      <c r="C1937" s="97"/>
      <c r="D1937" s="2013" t="s">
        <v>579</v>
      </c>
      <c r="E1937" s="2013"/>
      <c r="F1937" s="2013"/>
      <c r="G1937" s="93"/>
    </row>
    <row r="1938" ht="11.25" hidden="1" customHeight="1" outlineLevel="7">
      <c r="A1938" s="95"/>
      <c r="B1938" s="96"/>
      <c r="C1938" s="97"/>
      <c r="D1938" s="2013" t="s">
        <v>582</v>
      </c>
      <c r="E1938" s="2013"/>
      <c r="F1938" s="2013"/>
      <c r="G1938" s="93"/>
    </row>
    <row r="1939" ht="11.25" hidden="1" customHeight="1" outlineLevel="7">
      <c r="A1939" s="95"/>
      <c r="B1939" s="96"/>
      <c r="C1939" s="97"/>
      <c r="D1939" s="2013" t="s">
        <v>583</v>
      </c>
      <c r="E1939" s="2013"/>
      <c r="F1939" s="2013"/>
      <c r="G1939" s="93"/>
    </row>
    <row r="1940" ht="11.25" hidden="1" customHeight="1" outlineLevel="7">
      <c r="A1940" s="95"/>
      <c r="B1940" s="96"/>
      <c r="C1940" s="97"/>
      <c r="D1940" s="2013" t="s">
        <v>585</v>
      </c>
      <c r="E1940" s="2013"/>
      <c r="F1940" s="2013"/>
      <c r="G1940" s="93"/>
    </row>
    <row r="1941" ht="11.25" hidden="1" customHeight="1" outlineLevel="7">
      <c r="A1941" s="104"/>
      <c r="B1941" s="105"/>
      <c r="C1941" s="106"/>
      <c r="D1941" s="2017" t="s">
        <v>586</v>
      </c>
      <c r="E1941" s="2017"/>
      <c r="F1941" s="2017"/>
      <c r="G1941" s="114"/>
    </row>
    <row r="1942" ht="11.25" hidden="1" customHeight="1" outlineLevel="7">
      <c r="A1942" s="95"/>
      <c r="B1942" s="96"/>
      <c r="C1942" s="97"/>
      <c r="D1942" s="2013" t="s">
        <v>589</v>
      </c>
      <c r="E1942" s="2013"/>
      <c r="F1942" s="2013"/>
      <c r="G1942" s="93"/>
    </row>
    <row r="1943" ht="21.75" hidden="1" customHeight="1" outlineLevel="7">
      <c r="A1943" s="95"/>
      <c r="B1943" s="96"/>
      <c r="C1943" s="97"/>
      <c r="D1943" s="2013" t="s">
        <v>590</v>
      </c>
      <c r="E1943" s="2013"/>
      <c r="F1943" s="2013"/>
      <c r="G1943" s="93"/>
    </row>
    <row r="1944" ht="11.25" hidden="1" customHeight="1" outlineLevel="7">
      <c r="A1944" s="95"/>
      <c r="B1944" s="96"/>
      <c r="C1944" s="97"/>
      <c r="D1944" s="2013" t="s">
        <v>591</v>
      </c>
      <c r="E1944" s="2013"/>
      <c r="F1944" s="2013"/>
      <c r="G1944" s="93"/>
    </row>
    <row r="1945" ht="11.25" hidden="1" customHeight="1" outlineLevel="7">
      <c r="A1945" s="95"/>
      <c r="B1945" s="96"/>
      <c r="C1945" s="97"/>
      <c r="D1945" s="2013" t="s">
        <v>592</v>
      </c>
      <c r="E1945" s="2013"/>
      <c r="F1945" s="2013"/>
      <c r="G1945" s="93"/>
    </row>
    <row r="1946" ht="11.25" hidden="1" customHeight="1" outlineLevel="7">
      <c r="A1946" s="95"/>
      <c r="B1946" s="96"/>
      <c r="C1946" s="97"/>
      <c r="D1946" s="2013" t="s">
        <v>965</v>
      </c>
      <c r="E1946" s="2013"/>
      <c r="F1946" s="2013"/>
      <c r="G1946" s="93"/>
    </row>
    <row r="1947" ht="11.25" hidden="1" customHeight="1" outlineLevel="7">
      <c r="A1947" s="101"/>
      <c r="B1947" s="102"/>
      <c r="C1947" s="103"/>
      <c r="D1947" s="2017" t="s">
        <v>35</v>
      </c>
      <c r="E1947" s="2017"/>
      <c r="F1947" s="2017"/>
      <c r="G1947" s="114"/>
    </row>
    <row r="1948" ht="11.25" hidden="1" customHeight="1" outlineLevel="7">
      <c r="A1948" s="115"/>
      <c r="B1948" s="116"/>
      <c r="C1948" s="117"/>
      <c r="D1948" s="2013" t="s">
        <v>595</v>
      </c>
      <c r="E1948" s="2013"/>
      <c r="F1948" s="2013"/>
      <c r="G1948" s="93"/>
    </row>
    <row r="1949" ht="11.25" hidden="1" customHeight="1" outlineLevel="7">
      <c r="A1949" s="115"/>
      <c r="B1949" s="116"/>
      <c r="C1949" s="117"/>
      <c r="D1949" s="2013" t="s">
        <v>599</v>
      </c>
      <c r="E1949" s="2013"/>
      <c r="F1949" s="2013"/>
      <c r="G1949" s="93"/>
    </row>
    <row r="1950" ht="11.25" hidden="1" customHeight="1" outlineLevel="7">
      <c r="A1950" s="101"/>
      <c r="B1950" s="102"/>
      <c r="C1950" s="103"/>
      <c r="D1950" s="2017" t="s">
        <v>608</v>
      </c>
      <c r="E1950" s="2017"/>
      <c r="F1950" s="2017"/>
      <c r="G1950" s="114"/>
    </row>
    <row r="1951" ht="11.25" hidden="1" customHeight="1" outlineLevel="7">
      <c r="A1951" s="115"/>
      <c r="B1951" s="116"/>
      <c r="C1951" s="117"/>
      <c r="D1951" s="2013" t="s">
        <v>611</v>
      </c>
      <c r="E1951" s="2013"/>
      <c r="F1951" s="2013"/>
      <c r="G1951" s="93"/>
    </row>
    <row r="1952" ht="11.25" hidden="1" customHeight="1" outlineLevel="7">
      <c r="A1952" s="115"/>
      <c r="B1952" s="116"/>
      <c r="C1952" s="117"/>
      <c r="D1952" s="2013" t="s">
        <v>614</v>
      </c>
      <c r="E1952" s="2013"/>
      <c r="F1952" s="2013"/>
      <c r="G1952" s="93"/>
    </row>
    <row r="1953" ht="11.25" hidden="1" customHeight="1" outlineLevel="7">
      <c r="A1953" s="115"/>
      <c r="B1953" s="116"/>
      <c r="C1953" s="117"/>
      <c r="D1953" s="2013" t="s">
        <v>615</v>
      </c>
      <c r="E1953" s="2013"/>
      <c r="F1953" s="2013"/>
      <c r="G1953" s="93"/>
    </row>
    <row r="1954" ht="11.25" hidden="1" customHeight="1" outlineLevel="7">
      <c r="A1954" s="115"/>
      <c r="B1954" s="116"/>
      <c r="C1954" s="117"/>
      <c r="D1954" s="2013" t="s">
        <v>616</v>
      </c>
      <c r="E1954" s="2013"/>
      <c r="F1954" s="2013"/>
      <c r="G1954" s="93"/>
    </row>
    <row r="1955" ht="11.25" hidden="1" customHeight="1" outlineLevel="7">
      <c r="A1955" s="86"/>
      <c r="B1955" s="87"/>
      <c r="C1955" s="88"/>
      <c r="D1955" s="2017" t="s">
        <v>617</v>
      </c>
      <c r="E1955" s="2017"/>
      <c r="F1955" s="2017"/>
      <c r="G1955" s="114"/>
    </row>
    <row r="1956" ht="11.25" hidden="1" customHeight="1" outlineLevel="7">
      <c r="A1956" s="89"/>
      <c r="B1956" s="90"/>
      <c r="C1956" s="91"/>
      <c r="D1956" s="2013" t="s">
        <v>619</v>
      </c>
      <c r="E1956" s="2013"/>
      <c r="F1956" s="2013"/>
      <c r="G1956" s="93"/>
    </row>
    <row r="1957" ht="11.25" hidden="1" customHeight="1" outlineLevel="7">
      <c r="A1957" s="89"/>
      <c r="B1957" s="90"/>
      <c r="C1957" s="91"/>
      <c r="D1957" s="2013" t="s">
        <v>620</v>
      </c>
      <c r="E1957" s="2013"/>
      <c r="F1957" s="2013"/>
      <c r="G1957" s="93"/>
    </row>
    <row r="1958" ht="11.25" hidden="1" customHeight="1" outlineLevel="7">
      <c r="A1958" s="89"/>
      <c r="B1958" s="90"/>
      <c r="C1958" s="91"/>
      <c r="D1958" s="2013" t="s">
        <v>622</v>
      </c>
      <c r="E1958" s="2013"/>
      <c r="F1958" s="2013"/>
      <c r="G1958" s="93"/>
    </row>
    <row r="1959" ht="11.25" hidden="1" customHeight="1" outlineLevel="7">
      <c r="A1959" s="89"/>
      <c r="B1959" s="90"/>
      <c r="C1959" s="91"/>
      <c r="D1959" s="2013" t="s">
        <v>624</v>
      </c>
      <c r="E1959" s="2013"/>
      <c r="F1959" s="2013"/>
      <c r="G1959" s="93"/>
    </row>
    <row r="1960" ht="11.25" hidden="1" customHeight="1" outlineLevel="7">
      <c r="A1960" s="89"/>
      <c r="B1960" s="90"/>
      <c r="C1960" s="91"/>
      <c r="D1960" s="2013" t="s">
        <v>626</v>
      </c>
      <c r="E1960" s="2013"/>
      <c r="F1960" s="2013"/>
      <c r="G1960" s="93"/>
    </row>
    <row r="1961" ht="11.25" hidden="1" customHeight="1" outlineLevel="7">
      <c r="A1961" s="89"/>
      <c r="B1961" s="90"/>
      <c r="C1961" s="91"/>
      <c r="D1961" s="2013" t="s">
        <v>628</v>
      </c>
      <c r="E1961" s="2013"/>
      <c r="F1961" s="2013"/>
      <c r="G1961" s="93"/>
    </row>
    <row r="1962" ht="11.25" hidden="1" customHeight="1" outlineLevel="7">
      <c r="A1962" s="101"/>
      <c r="B1962" s="102"/>
      <c r="C1962" s="103"/>
      <c r="D1962" s="2017" t="s">
        <v>630</v>
      </c>
      <c r="E1962" s="2017"/>
      <c r="F1962" s="2017"/>
      <c r="G1962" s="114"/>
    </row>
    <row r="1963" ht="11.25" hidden="1" customHeight="1" outlineLevel="7">
      <c r="A1963" s="115"/>
      <c r="B1963" s="116"/>
      <c r="C1963" s="117"/>
      <c r="D1963" s="2013" t="s">
        <v>632</v>
      </c>
      <c r="E1963" s="2013"/>
      <c r="F1963" s="2013"/>
      <c r="G1963" s="93"/>
    </row>
    <row r="1964" ht="21.75" hidden="1" customHeight="1" outlineLevel="7">
      <c r="A1964" s="115"/>
      <c r="B1964" s="116"/>
      <c r="C1964" s="117"/>
      <c r="D1964" s="2013" t="s">
        <v>634</v>
      </c>
      <c r="E1964" s="2013"/>
      <c r="F1964" s="2013"/>
      <c r="G1964" s="93"/>
    </row>
    <row r="1965" ht="21.75" hidden="1" customHeight="1" outlineLevel="7">
      <c r="A1965" s="115"/>
      <c r="B1965" s="116"/>
      <c r="C1965" s="117"/>
      <c r="D1965" s="2013" t="s">
        <v>636</v>
      </c>
      <c r="E1965" s="2013"/>
      <c r="F1965" s="2013"/>
      <c r="G1965" s="93"/>
    </row>
    <row r="1966" ht="21.75" hidden="1" customHeight="1" outlineLevel="7">
      <c r="A1966" s="115"/>
      <c r="B1966" s="116"/>
      <c r="C1966" s="117"/>
      <c r="D1966" s="2013" t="s">
        <v>638</v>
      </c>
      <c r="E1966" s="2013"/>
      <c r="F1966" s="2013"/>
      <c r="G1966" s="93"/>
    </row>
    <row r="1967" ht="11.25" hidden="1" customHeight="1" outlineLevel="7">
      <c r="A1967" s="86"/>
      <c r="B1967" s="87"/>
      <c r="C1967" s="88"/>
      <c r="D1967" s="2017" t="s">
        <v>641</v>
      </c>
      <c r="E1967" s="2017"/>
      <c r="F1967" s="2017"/>
      <c r="G1967" s="114"/>
    </row>
    <row r="1968" ht="21.75" hidden="1" customHeight="1" outlineLevel="7">
      <c r="A1968" s="101"/>
      <c r="B1968" s="102"/>
      <c r="C1968" s="103"/>
      <c r="D1968" s="2017" t="s">
        <v>642</v>
      </c>
      <c r="E1968" s="2017"/>
      <c r="F1968" s="2017"/>
      <c r="G1968" s="114"/>
    </row>
    <row r="1969" ht="21.75" hidden="1" customHeight="1" outlineLevel="7">
      <c r="A1969" s="115"/>
      <c r="B1969" s="116"/>
      <c r="C1969" s="117"/>
      <c r="D1969" s="2013" t="s">
        <v>643</v>
      </c>
      <c r="E1969" s="2013"/>
      <c r="F1969" s="2013"/>
      <c r="G1969" s="93"/>
    </row>
    <row r="1970" ht="21.75" hidden="1" customHeight="1" outlineLevel="7">
      <c r="A1970" s="115"/>
      <c r="B1970" s="116"/>
      <c r="C1970" s="117"/>
      <c r="D1970" s="2013" t="s">
        <v>645</v>
      </c>
      <c r="E1970" s="2013"/>
      <c r="F1970" s="2013"/>
      <c r="G1970" s="93"/>
    </row>
    <row r="1971" ht="21.75" hidden="1" customHeight="1" outlineLevel="7">
      <c r="A1971" s="115"/>
      <c r="B1971" s="116"/>
      <c r="C1971" s="117"/>
      <c r="D1971" s="2013" t="s">
        <v>647</v>
      </c>
      <c r="E1971" s="2013"/>
      <c r="F1971" s="2013"/>
      <c r="G1971" s="93"/>
    </row>
    <row r="1972" ht="21.75" hidden="1" customHeight="1" outlineLevel="7">
      <c r="A1972" s="115"/>
      <c r="B1972" s="116"/>
      <c r="C1972" s="117"/>
      <c r="D1972" s="2013" t="s">
        <v>649</v>
      </c>
      <c r="E1972" s="2013"/>
      <c r="F1972" s="2013"/>
      <c r="G1972" s="93"/>
    </row>
    <row r="1973" ht="21.75" hidden="1" customHeight="1" outlineLevel="7">
      <c r="A1973" s="115"/>
      <c r="B1973" s="116"/>
      <c r="C1973" s="117"/>
      <c r="D1973" s="2013" t="s">
        <v>651</v>
      </c>
      <c r="E1973" s="2013"/>
      <c r="F1973" s="2013"/>
      <c r="G1973" s="93"/>
    </row>
    <row r="1974" ht="11.25" hidden="1" customHeight="1" outlineLevel="7">
      <c r="A1974" s="101"/>
      <c r="B1974" s="102"/>
      <c r="C1974" s="103"/>
      <c r="D1974" s="2017" t="s">
        <v>653</v>
      </c>
      <c r="E1974" s="2017"/>
      <c r="F1974" s="2017"/>
      <c r="G1974" s="114"/>
    </row>
    <row r="1975" ht="11.25" hidden="1" customHeight="1" outlineLevel="7">
      <c r="A1975" s="115"/>
      <c r="B1975" s="116"/>
      <c r="C1975" s="117"/>
      <c r="D1975" s="2013" t="s">
        <v>655</v>
      </c>
      <c r="E1975" s="2013"/>
      <c r="F1975" s="2013"/>
      <c r="G1975" s="93"/>
    </row>
    <row r="1976" ht="21.75" hidden="1" customHeight="1" outlineLevel="7">
      <c r="A1976" s="115"/>
      <c r="B1976" s="116"/>
      <c r="C1976" s="117"/>
      <c r="D1976" s="2013" t="s">
        <v>657</v>
      </c>
      <c r="E1976" s="2013"/>
      <c r="F1976" s="2013"/>
      <c r="G1976" s="93"/>
    </row>
    <row r="1977" ht="21.75" hidden="1" customHeight="1" outlineLevel="7">
      <c r="A1977" s="115"/>
      <c r="B1977" s="116"/>
      <c r="C1977" s="117"/>
      <c r="D1977" s="2013" t="s">
        <v>659</v>
      </c>
      <c r="E1977" s="2013"/>
      <c r="F1977" s="2013"/>
      <c r="G1977" s="93"/>
    </row>
    <row r="1978" ht="21.75" hidden="1" customHeight="1" outlineLevel="7">
      <c r="A1978" s="115"/>
      <c r="B1978" s="116"/>
      <c r="C1978" s="117"/>
      <c r="D1978" s="2013" t="s">
        <v>661</v>
      </c>
      <c r="E1978" s="2013"/>
      <c r="F1978" s="2013"/>
      <c r="G1978" s="93"/>
    </row>
    <row r="1979" ht="11.25" hidden="1" customHeight="1" outlineLevel="7">
      <c r="A1979" s="115"/>
      <c r="B1979" s="116"/>
      <c r="C1979" s="117"/>
      <c r="D1979" s="2013" t="s">
        <v>663</v>
      </c>
      <c r="E1979" s="2013"/>
      <c r="F1979" s="2013"/>
      <c r="G1979" s="93"/>
    </row>
    <row r="1980" ht="21.75" hidden="1" customHeight="1" outlineLevel="7">
      <c r="A1980" s="101"/>
      <c r="B1980" s="102"/>
      <c r="C1980" s="103"/>
      <c r="D1980" s="2017" t="s">
        <v>665</v>
      </c>
      <c r="E1980" s="2017"/>
      <c r="F1980" s="2017"/>
      <c r="G1980" s="114"/>
    </row>
    <row r="1981" ht="11.25" hidden="1" customHeight="1" outlineLevel="7">
      <c r="A1981" s="115"/>
      <c r="B1981" s="116"/>
      <c r="C1981" s="117"/>
      <c r="D1981" s="2013" t="s">
        <v>667</v>
      </c>
      <c r="E1981" s="2013"/>
      <c r="F1981" s="2013"/>
      <c r="G1981" s="93"/>
    </row>
    <row r="1982" ht="21.75" hidden="1" customHeight="1" outlineLevel="7">
      <c r="A1982" s="115"/>
      <c r="B1982" s="116"/>
      <c r="C1982" s="117"/>
      <c r="D1982" s="2013" t="s">
        <v>669</v>
      </c>
      <c r="E1982" s="2013"/>
      <c r="F1982" s="2013"/>
      <c r="G1982" s="93"/>
    </row>
    <row r="1983" ht="21.75" hidden="1" customHeight="1" outlineLevel="7">
      <c r="A1983" s="115"/>
      <c r="B1983" s="116"/>
      <c r="C1983" s="117"/>
      <c r="D1983" s="2013" t="s">
        <v>671</v>
      </c>
      <c r="E1983" s="2013"/>
      <c r="F1983" s="2013"/>
      <c r="G1983" s="93"/>
    </row>
    <row r="1984" ht="21.75" hidden="1" customHeight="1" outlineLevel="7">
      <c r="A1984" s="115"/>
      <c r="B1984" s="116"/>
      <c r="C1984" s="117"/>
      <c r="D1984" s="2013" t="s">
        <v>673</v>
      </c>
      <c r="E1984" s="2013"/>
      <c r="F1984" s="2013"/>
      <c r="G1984" s="93"/>
    </row>
    <row r="1985" ht="21.75" hidden="1" customHeight="1" outlineLevel="7">
      <c r="A1985" s="115"/>
      <c r="B1985" s="116"/>
      <c r="C1985" s="117"/>
      <c r="D1985" s="2013" t="s">
        <v>675</v>
      </c>
      <c r="E1985" s="2013"/>
      <c r="F1985" s="2013"/>
      <c r="G1985" s="93"/>
    </row>
    <row r="1986" ht="21.75" hidden="1" customHeight="1" outlineLevel="7">
      <c r="A1986" s="101"/>
      <c r="B1986" s="102"/>
      <c r="C1986" s="103"/>
      <c r="D1986" s="2017" t="s">
        <v>677</v>
      </c>
      <c r="E1986" s="2017"/>
      <c r="F1986" s="2017"/>
      <c r="G1986" s="114"/>
    </row>
    <row r="1987" ht="21.75" hidden="1" customHeight="1" outlineLevel="7">
      <c r="A1987" s="115"/>
      <c r="B1987" s="116"/>
      <c r="C1987" s="117"/>
      <c r="D1987" s="2013" t="s">
        <v>679</v>
      </c>
      <c r="E1987" s="2013"/>
      <c r="F1987" s="2013"/>
      <c r="G1987" s="93"/>
    </row>
    <row r="1988" ht="21.75" hidden="1" customHeight="1" outlineLevel="7">
      <c r="A1988" s="115"/>
      <c r="B1988" s="116"/>
      <c r="C1988" s="117"/>
      <c r="D1988" s="2013" t="s">
        <v>681</v>
      </c>
      <c r="E1988" s="2013"/>
      <c r="F1988" s="2013"/>
      <c r="G1988" s="93"/>
    </row>
    <row r="1989" ht="21.75" hidden="1" customHeight="1" outlineLevel="7">
      <c r="A1989" s="115"/>
      <c r="B1989" s="116"/>
      <c r="C1989" s="117"/>
      <c r="D1989" s="2013" t="s">
        <v>683</v>
      </c>
      <c r="E1989" s="2013"/>
      <c r="F1989" s="2013"/>
      <c r="G1989" s="93"/>
    </row>
    <row r="1990" ht="21.75" hidden="1" customHeight="1" outlineLevel="7">
      <c r="A1990" s="115"/>
      <c r="B1990" s="116"/>
      <c r="C1990" s="117"/>
      <c r="D1990" s="2013" t="s">
        <v>685</v>
      </c>
      <c r="E1990" s="2013"/>
      <c r="F1990" s="2013"/>
      <c r="G1990" s="93"/>
    </row>
    <row r="1991" ht="21.75" hidden="1" customHeight="1" outlineLevel="7">
      <c r="A1991" s="115"/>
      <c r="B1991" s="116"/>
      <c r="C1991" s="117"/>
      <c r="D1991" s="2013" t="s">
        <v>687</v>
      </c>
      <c r="E1991" s="2013"/>
      <c r="F1991" s="2013"/>
      <c r="G1991" s="93"/>
    </row>
    <row r="1992" ht="11.25" hidden="1" customHeight="1" outlineLevel="7">
      <c r="A1992" s="86"/>
      <c r="B1992" s="87"/>
      <c r="C1992" s="88"/>
      <c r="D1992" s="2017" t="s">
        <v>689</v>
      </c>
      <c r="E1992" s="2017"/>
      <c r="F1992" s="2017"/>
      <c r="G1992" s="114"/>
    </row>
    <row r="1993" ht="11.25" hidden="1" customHeight="1" outlineLevel="7">
      <c r="A1993" s="89"/>
      <c r="B1993" s="90"/>
      <c r="C1993" s="91"/>
      <c r="D1993" s="2013" t="s">
        <v>692</v>
      </c>
      <c r="E1993" s="2013"/>
      <c r="F1993" s="2013"/>
      <c r="G1993" s="93"/>
    </row>
    <row r="1994" ht="11.25" hidden="1" customHeight="1" outlineLevel="7">
      <c r="A1994" s="89"/>
      <c r="B1994" s="90"/>
      <c r="C1994" s="91"/>
      <c r="D1994" s="2013" t="s">
        <v>693</v>
      </c>
      <c r="E1994" s="2013"/>
      <c r="F1994" s="2013"/>
      <c r="G1994" s="93"/>
    </row>
    <row r="1995" ht="11.25" hidden="1" customHeight="1" outlineLevel="7">
      <c r="A1995" s="89"/>
      <c r="B1995" s="90"/>
      <c r="C1995" s="91"/>
      <c r="D1995" s="2013" t="s">
        <v>694</v>
      </c>
      <c r="E1995" s="2013"/>
      <c r="F1995" s="2013"/>
      <c r="G1995" s="93"/>
    </row>
    <row r="1996" ht="11.25" hidden="1" customHeight="1" outlineLevel="7">
      <c r="A1996" s="89"/>
      <c r="B1996" s="90"/>
      <c r="C1996" s="91"/>
      <c r="D1996" s="2013" t="s">
        <v>695</v>
      </c>
      <c r="E1996" s="2013"/>
      <c r="F1996" s="2013"/>
      <c r="G1996" s="93"/>
    </row>
    <row r="1997" ht="11.25" hidden="1" customHeight="1" outlineLevel="7">
      <c r="A1997" s="89"/>
      <c r="B1997" s="90"/>
      <c r="C1997" s="91"/>
      <c r="D1997" s="2013" t="s">
        <v>696</v>
      </c>
      <c r="E1997" s="2013"/>
      <c r="F1997" s="2013"/>
      <c r="G1997" s="93"/>
    </row>
    <row r="1998" ht="11.25" hidden="1" customHeight="1" outlineLevel="7">
      <c r="A1998" s="86"/>
      <c r="B1998" s="87"/>
      <c r="C1998" s="88"/>
      <c r="D1998" s="2017" t="s">
        <v>698</v>
      </c>
      <c r="E1998" s="2017"/>
      <c r="F1998" s="2017"/>
      <c r="G1998" s="114"/>
    </row>
    <row r="1999" ht="11.25" hidden="1" customHeight="1" outlineLevel="7">
      <c r="A1999" s="101"/>
      <c r="B1999" s="102"/>
      <c r="C1999" s="103"/>
      <c r="D1999" s="2017" t="s">
        <v>699</v>
      </c>
      <c r="E1999" s="2017"/>
      <c r="F1999" s="2017"/>
      <c r="G1999" s="114"/>
    </row>
    <row r="2000" ht="11.25" hidden="1" customHeight="1" outlineLevel="7">
      <c r="A2000" s="115"/>
      <c r="B2000" s="116"/>
      <c r="C2000" s="117"/>
      <c r="D2000" s="2013" t="s">
        <v>701</v>
      </c>
      <c r="E2000" s="2013"/>
      <c r="F2000" s="2013"/>
      <c r="G2000" s="93"/>
    </row>
    <row r="2001" ht="11.25" hidden="1" customHeight="1" outlineLevel="7">
      <c r="A2001" s="101"/>
      <c r="B2001" s="102"/>
      <c r="C2001" s="103"/>
      <c r="D2001" s="2017" t="s">
        <v>702</v>
      </c>
      <c r="E2001" s="2017"/>
      <c r="F2001" s="2017"/>
      <c r="G2001" s="114"/>
    </row>
    <row r="2002" ht="11.25" hidden="1" customHeight="1" outlineLevel="7">
      <c r="A2002" s="104"/>
      <c r="B2002" s="105"/>
      <c r="C2002" s="106"/>
      <c r="D2002" s="2017" t="s">
        <v>704</v>
      </c>
      <c r="E2002" s="2017"/>
      <c r="F2002" s="2017"/>
      <c r="G2002" s="114"/>
    </row>
    <row r="2003" ht="11.25" hidden="1" customHeight="1" outlineLevel="7">
      <c r="A2003" s="95"/>
      <c r="B2003" s="96"/>
      <c r="C2003" s="97"/>
      <c r="D2003" s="2013" t="s">
        <v>705</v>
      </c>
      <c r="E2003" s="2013"/>
      <c r="F2003" s="2013"/>
      <c r="G2003" s="93"/>
    </row>
    <row r="2004" ht="11.25" hidden="1" customHeight="1" outlineLevel="7">
      <c r="A2004" s="95"/>
      <c r="B2004" s="96"/>
      <c r="C2004" s="97"/>
      <c r="D2004" s="2013" t="s">
        <v>706</v>
      </c>
      <c r="E2004" s="2013"/>
      <c r="F2004" s="2013"/>
      <c r="G2004" s="93"/>
    </row>
    <row r="2005" ht="11.25" hidden="1" customHeight="1" outlineLevel="7">
      <c r="A2005" s="95"/>
      <c r="B2005" s="96"/>
      <c r="C2005" s="97"/>
      <c r="D2005" s="2013" t="s">
        <v>707</v>
      </c>
      <c r="E2005" s="2013"/>
      <c r="F2005" s="2013"/>
      <c r="G2005" s="93"/>
    </row>
    <row r="2006" ht="11.25" hidden="1" customHeight="1" outlineLevel="7">
      <c r="A2006" s="95"/>
      <c r="B2006" s="96"/>
      <c r="C2006" s="97"/>
      <c r="D2006" s="2013" t="s">
        <v>708</v>
      </c>
      <c r="E2006" s="2013"/>
      <c r="F2006" s="2013"/>
      <c r="G2006" s="93"/>
    </row>
    <row r="2007" ht="11.25" hidden="1" customHeight="1" outlineLevel="7">
      <c r="A2007" s="95"/>
      <c r="B2007" s="96"/>
      <c r="C2007" s="97"/>
      <c r="D2007" s="2013" t="s">
        <v>709</v>
      </c>
      <c r="E2007" s="2013"/>
      <c r="F2007" s="2013"/>
      <c r="G2007" s="93"/>
    </row>
    <row r="2008" ht="11.25" hidden="1" customHeight="1" outlineLevel="7">
      <c r="A2008" s="95"/>
      <c r="B2008" s="96"/>
      <c r="C2008" s="97"/>
      <c r="D2008" s="2013" t="s">
        <v>710</v>
      </c>
      <c r="E2008" s="2013"/>
      <c r="F2008" s="2013"/>
      <c r="G2008" s="93"/>
    </row>
    <row r="2009" ht="11.25" hidden="1" customHeight="1" outlineLevel="7">
      <c r="A2009" s="95"/>
      <c r="B2009" s="96"/>
      <c r="C2009" s="97"/>
      <c r="D2009" s="2013" t="s">
        <v>711</v>
      </c>
      <c r="E2009" s="2013"/>
      <c r="F2009" s="2013"/>
      <c r="G2009" s="93"/>
    </row>
    <row r="2010" ht="11.25" hidden="1" customHeight="1" outlineLevel="7">
      <c r="A2010" s="104"/>
      <c r="B2010" s="105"/>
      <c r="C2010" s="106"/>
      <c r="D2010" s="2017" t="s">
        <v>712</v>
      </c>
      <c r="E2010" s="2017"/>
      <c r="F2010" s="2017"/>
      <c r="G2010" s="114"/>
    </row>
    <row r="2011" ht="11.25" hidden="1" customHeight="1" outlineLevel="7">
      <c r="A2011" s="95"/>
      <c r="B2011" s="96"/>
      <c r="C2011" s="97"/>
      <c r="D2011" s="2013" t="s">
        <v>713</v>
      </c>
      <c r="E2011" s="2013"/>
      <c r="F2011" s="2013"/>
      <c r="G2011" s="93"/>
    </row>
    <row r="2012" ht="11.25" hidden="1" customHeight="1" outlineLevel="7">
      <c r="A2012" s="95"/>
      <c r="B2012" s="96"/>
      <c r="C2012" s="97"/>
      <c r="D2012" s="2013" t="s">
        <v>714</v>
      </c>
      <c r="E2012" s="2013"/>
      <c r="F2012" s="2013"/>
      <c r="G2012" s="93"/>
    </row>
    <row r="2013" ht="11.25" hidden="1" customHeight="1" outlineLevel="7">
      <c r="A2013" s="95"/>
      <c r="B2013" s="96"/>
      <c r="C2013" s="97"/>
      <c r="D2013" s="2013" t="s">
        <v>715</v>
      </c>
      <c r="E2013" s="2013"/>
      <c r="F2013" s="2013"/>
      <c r="G2013" s="93"/>
    </row>
    <row r="2014" ht="11.25" hidden="1" customHeight="1" outlineLevel="7">
      <c r="A2014" s="95"/>
      <c r="B2014" s="96"/>
      <c r="C2014" s="97"/>
      <c r="D2014" s="2013" t="s">
        <v>716</v>
      </c>
      <c r="E2014" s="2013"/>
      <c r="F2014" s="2013"/>
      <c r="G2014" s="93"/>
    </row>
    <row r="2015" ht="21.75" hidden="1" customHeight="1" outlineLevel="7">
      <c r="A2015" s="95"/>
      <c r="B2015" s="96"/>
      <c r="C2015" s="97"/>
      <c r="D2015" s="2013" t="s">
        <v>717</v>
      </c>
      <c r="E2015" s="2013"/>
      <c r="F2015" s="2013"/>
      <c r="G2015" s="93"/>
    </row>
    <row r="2016" ht="11.25" hidden="1" customHeight="1" outlineLevel="7">
      <c r="A2016" s="95"/>
      <c r="B2016" s="96"/>
      <c r="C2016" s="97"/>
      <c r="D2016" s="2013" t="s">
        <v>718</v>
      </c>
      <c r="E2016" s="2013"/>
      <c r="F2016" s="2013"/>
      <c r="G2016" s="93"/>
    </row>
    <row r="2017" ht="11.25" hidden="1" customHeight="1" outlineLevel="7">
      <c r="A2017" s="95"/>
      <c r="B2017" s="96"/>
      <c r="C2017" s="97"/>
      <c r="D2017" s="2013" t="s">
        <v>719</v>
      </c>
      <c r="E2017" s="2013"/>
      <c r="F2017" s="2013"/>
      <c r="G2017" s="93"/>
    </row>
    <row r="2018" ht="11.25" hidden="1" customHeight="1" outlineLevel="7">
      <c r="A2018" s="104"/>
      <c r="B2018" s="105"/>
      <c r="C2018" s="106"/>
      <c r="D2018" s="2017" t="s">
        <v>720</v>
      </c>
      <c r="E2018" s="2017"/>
      <c r="F2018" s="2017"/>
      <c r="G2018" s="114"/>
    </row>
    <row r="2019" ht="11.25" hidden="1" customHeight="1" outlineLevel="7">
      <c r="A2019" s="95"/>
      <c r="B2019" s="96"/>
      <c r="C2019" s="97"/>
      <c r="D2019" s="2013" t="s">
        <v>721</v>
      </c>
      <c r="E2019" s="2013"/>
      <c r="F2019" s="2013"/>
      <c r="G2019" s="93"/>
    </row>
    <row r="2020" ht="11.25" hidden="1" customHeight="1" outlineLevel="7">
      <c r="A2020" s="95"/>
      <c r="B2020" s="96"/>
      <c r="C2020" s="97"/>
      <c r="D2020" s="2013" t="s">
        <v>722</v>
      </c>
      <c r="E2020" s="2013"/>
      <c r="F2020" s="2013"/>
      <c r="G2020" s="93"/>
    </row>
    <row r="2021" ht="11.25" hidden="1" customHeight="1" outlineLevel="7">
      <c r="A2021" s="95"/>
      <c r="B2021" s="96"/>
      <c r="C2021" s="97"/>
      <c r="D2021" s="2013" t="s">
        <v>723</v>
      </c>
      <c r="E2021" s="2013"/>
      <c r="F2021" s="2013"/>
      <c r="G2021" s="93"/>
    </row>
    <row r="2022" ht="11.25" hidden="1" customHeight="1" outlineLevel="7">
      <c r="A2022" s="104"/>
      <c r="B2022" s="105"/>
      <c r="C2022" s="106"/>
      <c r="D2022" s="2017" t="s">
        <v>724</v>
      </c>
      <c r="E2022" s="2017"/>
      <c r="F2022" s="2017"/>
      <c r="G2022" s="114"/>
    </row>
    <row r="2023" ht="11.25" hidden="1" customHeight="1" outlineLevel="7">
      <c r="A2023" s="95"/>
      <c r="B2023" s="96"/>
      <c r="C2023" s="97"/>
      <c r="D2023" s="2013" t="s">
        <v>725</v>
      </c>
      <c r="E2023" s="2013"/>
      <c r="F2023" s="2013"/>
      <c r="G2023" s="93"/>
    </row>
    <row r="2024" ht="11.25" hidden="1" customHeight="1" outlineLevel="7">
      <c r="A2024" s="95"/>
      <c r="B2024" s="96"/>
      <c r="C2024" s="97"/>
      <c r="D2024" s="2013" t="s">
        <v>726</v>
      </c>
      <c r="E2024" s="2013"/>
      <c r="F2024" s="2013"/>
      <c r="G2024" s="93"/>
    </row>
    <row r="2025" ht="11.25" hidden="1" customHeight="1" outlineLevel="7">
      <c r="A2025" s="95"/>
      <c r="B2025" s="96"/>
      <c r="C2025" s="97"/>
      <c r="D2025" s="2013" t="s">
        <v>727</v>
      </c>
      <c r="E2025" s="2013"/>
      <c r="F2025" s="2013"/>
      <c r="G2025" s="93"/>
    </row>
    <row r="2026" ht="21.75" hidden="1" customHeight="1" outlineLevel="7">
      <c r="A2026" s="95"/>
      <c r="B2026" s="96"/>
      <c r="C2026" s="97"/>
      <c r="D2026" s="2013" t="s">
        <v>728</v>
      </c>
      <c r="E2026" s="2013"/>
      <c r="F2026" s="2013"/>
      <c r="G2026" s="93"/>
    </row>
    <row r="2027" ht="11.25" hidden="1" customHeight="1" outlineLevel="7">
      <c r="A2027" s="95"/>
      <c r="B2027" s="96"/>
      <c r="C2027" s="97"/>
      <c r="D2027" s="2013" t="s">
        <v>729</v>
      </c>
      <c r="E2027" s="2013"/>
      <c r="F2027" s="2013"/>
      <c r="G2027" s="93"/>
    </row>
    <row r="2028" ht="11.25" hidden="1" customHeight="1" outlineLevel="7">
      <c r="A2028" s="95"/>
      <c r="B2028" s="96"/>
      <c r="C2028" s="97"/>
      <c r="D2028" s="2013" t="s">
        <v>730</v>
      </c>
      <c r="E2028" s="2013"/>
      <c r="F2028" s="2013"/>
      <c r="G2028" s="93"/>
    </row>
    <row r="2029" ht="11.25" hidden="1" customHeight="1" outlineLevel="7">
      <c r="A2029" s="115"/>
      <c r="B2029" s="116"/>
      <c r="C2029" s="117"/>
      <c r="D2029" s="2013" t="s">
        <v>731</v>
      </c>
      <c r="E2029" s="2013"/>
      <c r="F2029" s="2013"/>
      <c r="G2029" s="93"/>
    </row>
    <row r="2030" ht="11.25" hidden="1" customHeight="1" outlineLevel="7">
      <c r="A2030" s="104"/>
      <c r="B2030" s="105"/>
      <c r="C2030" s="106"/>
      <c r="D2030" s="2017" t="s">
        <v>732</v>
      </c>
      <c r="E2030" s="2017"/>
      <c r="F2030" s="2017"/>
      <c r="G2030" s="114"/>
    </row>
    <row r="2031" ht="11.25" hidden="1" customHeight="1" outlineLevel="7">
      <c r="A2031" s="95"/>
      <c r="B2031" s="96"/>
      <c r="C2031" s="97"/>
      <c r="D2031" s="2013" t="s">
        <v>733</v>
      </c>
      <c r="E2031" s="2013"/>
      <c r="F2031" s="2013"/>
      <c r="G2031" s="93"/>
    </row>
    <row r="2032" ht="11.25" hidden="1" customHeight="1" outlineLevel="7">
      <c r="A2032" s="95"/>
      <c r="B2032" s="96"/>
      <c r="C2032" s="97"/>
      <c r="D2032" s="2013" t="s">
        <v>735</v>
      </c>
      <c r="E2032" s="2013"/>
      <c r="F2032" s="2013"/>
      <c r="G2032" s="93"/>
    </row>
    <row r="2033" ht="11.25" hidden="1" customHeight="1" outlineLevel="7">
      <c r="A2033" s="115"/>
      <c r="B2033" s="116"/>
      <c r="C2033" s="117"/>
      <c r="D2033" s="2013" t="s">
        <v>736</v>
      </c>
      <c r="E2033" s="2013"/>
      <c r="F2033" s="2013"/>
      <c r="G2033" s="93"/>
    </row>
    <row r="2034" ht="21.75" hidden="1" customHeight="1" outlineLevel="7">
      <c r="A2034" s="115"/>
      <c r="B2034" s="116"/>
      <c r="C2034" s="117"/>
      <c r="D2034" s="2013" t="s">
        <v>737</v>
      </c>
      <c r="E2034" s="2013"/>
      <c r="F2034" s="2013"/>
      <c r="G2034" s="93"/>
    </row>
    <row r="2035" ht="11.25" hidden="1" customHeight="1" outlineLevel="7">
      <c r="A2035" s="115"/>
      <c r="B2035" s="116"/>
      <c r="C2035" s="117"/>
      <c r="D2035" s="2013" t="s">
        <v>738</v>
      </c>
      <c r="E2035" s="2013"/>
      <c r="F2035" s="2013"/>
      <c r="G2035" s="93"/>
    </row>
    <row r="2036" ht="11.25" hidden="1" customHeight="1" outlineLevel="7">
      <c r="A2036" s="115"/>
      <c r="B2036" s="116"/>
      <c r="C2036" s="117"/>
      <c r="D2036" s="2013" t="s">
        <v>739</v>
      </c>
      <c r="E2036" s="2013"/>
      <c r="F2036" s="2013"/>
      <c r="G2036" s="93"/>
    </row>
    <row r="2037" ht="11.25" hidden="1" customHeight="1" outlineLevel="7">
      <c r="A2037" s="104"/>
      <c r="B2037" s="105"/>
      <c r="C2037" s="106"/>
      <c r="D2037" s="2017" t="s">
        <v>740</v>
      </c>
      <c r="E2037" s="2017"/>
      <c r="F2037" s="2017"/>
      <c r="G2037" s="114"/>
    </row>
    <row r="2038" ht="11.25" hidden="1" customHeight="1" outlineLevel="7">
      <c r="A2038" s="95"/>
      <c r="B2038" s="96"/>
      <c r="C2038" s="97"/>
      <c r="D2038" s="2013" t="s">
        <v>741</v>
      </c>
      <c r="E2038" s="2013"/>
      <c r="F2038" s="2013"/>
      <c r="G2038" s="93"/>
    </row>
    <row r="2039" ht="11.25" hidden="1" customHeight="1" outlineLevel="7">
      <c r="A2039" s="104"/>
      <c r="B2039" s="105"/>
      <c r="C2039" s="106"/>
      <c r="D2039" s="2017" t="s">
        <v>742</v>
      </c>
      <c r="E2039" s="2017"/>
      <c r="F2039" s="2017"/>
      <c r="G2039" s="114"/>
    </row>
    <row r="2040" ht="11.25" hidden="1" customHeight="1" outlineLevel="7">
      <c r="A2040" s="95"/>
      <c r="B2040" s="96"/>
      <c r="C2040" s="97"/>
      <c r="D2040" s="2013" t="s">
        <v>744</v>
      </c>
      <c r="E2040" s="2013"/>
      <c r="F2040" s="2013"/>
      <c r="G2040" s="93"/>
    </row>
    <row r="2041" ht="21.75" hidden="1" customHeight="1" outlineLevel="7">
      <c r="A2041" s="95"/>
      <c r="B2041" s="96"/>
      <c r="C2041" s="97"/>
      <c r="D2041" s="2013" t="s">
        <v>745</v>
      </c>
      <c r="E2041" s="2013"/>
      <c r="F2041" s="2013"/>
      <c r="G2041" s="93"/>
    </row>
    <row r="2042" ht="21.75" hidden="1" customHeight="1" outlineLevel="7">
      <c r="A2042" s="95"/>
      <c r="B2042" s="96"/>
      <c r="C2042" s="97"/>
      <c r="D2042" s="2013" t="s">
        <v>746</v>
      </c>
      <c r="E2042" s="2013"/>
      <c r="F2042" s="2013"/>
      <c r="G2042" s="93"/>
    </row>
    <row r="2043" ht="21.75" hidden="1" customHeight="1" outlineLevel="7">
      <c r="A2043" s="95"/>
      <c r="B2043" s="96"/>
      <c r="C2043" s="97"/>
      <c r="D2043" s="2013" t="s">
        <v>748</v>
      </c>
      <c r="E2043" s="2013"/>
      <c r="F2043" s="2013"/>
      <c r="G2043" s="93"/>
    </row>
    <row r="2044" ht="21.75" hidden="1" customHeight="1" outlineLevel="7">
      <c r="A2044" s="95"/>
      <c r="B2044" s="96"/>
      <c r="C2044" s="97"/>
      <c r="D2044" s="2013" t="s">
        <v>749</v>
      </c>
      <c r="E2044" s="2013"/>
      <c r="F2044" s="2013"/>
      <c r="G2044" s="93"/>
    </row>
    <row r="2045" ht="11.25" hidden="1" customHeight="1" outlineLevel="7">
      <c r="A2045" s="95"/>
      <c r="B2045" s="96"/>
      <c r="C2045" s="97"/>
      <c r="D2045" s="2013" t="s">
        <v>751</v>
      </c>
      <c r="E2045" s="2013"/>
      <c r="F2045" s="2013"/>
      <c r="G2045" s="93"/>
    </row>
    <row r="2046" ht="11.25" hidden="1" customHeight="1" outlineLevel="7">
      <c r="A2046" s="95"/>
      <c r="B2046" s="96"/>
      <c r="C2046" s="97"/>
      <c r="D2046" s="2013" t="s">
        <v>752</v>
      </c>
      <c r="E2046" s="2013"/>
      <c r="F2046" s="2013"/>
      <c r="G2046" s="93"/>
    </row>
    <row r="2047" ht="11.25" hidden="1" customHeight="1" outlineLevel="7">
      <c r="A2047" s="95"/>
      <c r="B2047" s="96"/>
      <c r="C2047" s="97"/>
      <c r="D2047" s="2013" t="s">
        <v>843</v>
      </c>
      <c r="E2047" s="2013"/>
      <c r="F2047" s="2013"/>
      <c r="G2047" s="93"/>
    </row>
    <row r="2048" ht="11.25" hidden="1" customHeight="1" outlineLevel="7">
      <c r="A2048" s="95"/>
      <c r="B2048" s="96"/>
      <c r="C2048" s="97"/>
      <c r="D2048" s="2013" t="s">
        <v>758</v>
      </c>
      <c r="E2048" s="2013"/>
      <c r="F2048" s="2013"/>
      <c r="G2048" s="93"/>
    </row>
    <row r="2049" ht="11.25" hidden="1" customHeight="1" outlineLevel="7">
      <c r="A2049" s="95"/>
      <c r="B2049" s="96"/>
      <c r="C2049" s="97"/>
      <c r="D2049" s="2013" t="s">
        <v>759</v>
      </c>
      <c r="E2049" s="2013"/>
      <c r="F2049" s="2013"/>
      <c r="G2049" s="93"/>
    </row>
    <row r="2050" ht="21.75" hidden="1" customHeight="1" outlineLevel="7">
      <c r="A2050" s="95"/>
      <c r="B2050" s="96"/>
      <c r="C2050" s="97"/>
      <c r="D2050" s="2013" t="s">
        <v>400</v>
      </c>
      <c r="E2050" s="2013"/>
      <c r="F2050" s="2013"/>
      <c r="G2050" s="93"/>
    </row>
    <row r="2051" ht="11.25" hidden="1" customHeight="1" outlineLevel="7">
      <c r="A2051" s="95"/>
      <c r="B2051" s="96"/>
      <c r="C2051" s="97"/>
      <c r="D2051" s="2013" t="s">
        <v>761</v>
      </c>
      <c r="E2051" s="2013"/>
      <c r="F2051" s="2013"/>
      <c r="G2051" s="93"/>
    </row>
    <row r="2052" ht="11.25" hidden="1" customHeight="1" outlineLevel="7">
      <c r="A2052" s="101"/>
      <c r="B2052" s="102"/>
      <c r="C2052" s="103"/>
      <c r="D2052" s="2017" t="s">
        <v>763</v>
      </c>
      <c r="E2052" s="2017"/>
      <c r="F2052" s="2017"/>
      <c r="G2052" s="114"/>
    </row>
    <row r="2053" ht="11.25" hidden="1" customHeight="1" outlineLevel="7">
      <c r="A2053" s="104"/>
      <c r="B2053" s="105"/>
      <c r="C2053" s="106"/>
      <c r="D2053" s="2017" t="s">
        <v>765</v>
      </c>
      <c r="E2053" s="2017"/>
      <c r="F2053" s="2017"/>
      <c r="G2053" s="114"/>
    </row>
    <row r="2054" ht="11.25" hidden="1" customHeight="1" outlineLevel="7">
      <c r="A2054" s="95"/>
      <c r="B2054" s="96"/>
      <c r="C2054" s="97"/>
      <c r="D2054" s="2013" t="s">
        <v>766</v>
      </c>
      <c r="E2054" s="2013"/>
      <c r="F2054" s="2013"/>
      <c r="G2054" s="93"/>
    </row>
    <row r="2055" ht="11.25" hidden="1" customHeight="1" outlineLevel="7">
      <c r="A2055" s="95"/>
      <c r="B2055" s="96"/>
      <c r="C2055" s="97"/>
      <c r="D2055" s="2013" t="s">
        <v>767</v>
      </c>
      <c r="E2055" s="2013"/>
      <c r="F2055" s="2013"/>
      <c r="G2055" s="93"/>
    </row>
    <row r="2056" ht="21.75" hidden="1" customHeight="1" outlineLevel="7">
      <c r="A2056" s="95"/>
      <c r="B2056" s="96"/>
      <c r="C2056" s="97"/>
      <c r="D2056" s="2013" t="s">
        <v>770</v>
      </c>
      <c r="E2056" s="2013"/>
      <c r="F2056" s="2013"/>
      <c r="G2056" s="93"/>
    </row>
    <row r="2057" ht="11.25" hidden="1" customHeight="1" outlineLevel="7">
      <c r="A2057" s="104"/>
      <c r="B2057" s="105"/>
      <c r="C2057" s="106"/>
      <c r="D2057" s="2017" t="s">
        <v>771</v>
      </c>
      <c r="E2057" s="2017"/>
      <c r="F2057" s="2017"/>
      <c r="G2057" s="114"/>
    </row>
    <row r="2058" ht="11.25" hidden="1" customHeight="1" outlineLevel="7">
      <c r="A2058" s="95"/>
      <c r="B2058" s="96"/>
      <c r="C2058" s="97"/>
      <c r="D2058" s="2013" t="s">
        <v>773</v>
      </c>
      <c r="E2058" s="2013"/>
      <c r="F2058" s="2013"/>
      <c r="G2058" s="93"/>
    </row>
    <row r="2059" ht="11.25" hidden="1" customHeight="1" outlineLevel="7">
      <c r="A2059" s="95"/>
      <c r="B2059" s="96"/>
      <c r="C2059" s="97"/>
      <c r="D2059" s="2013" t="s">
        <v>775</v>
      </c>
      <c r="E2059" s="2013"/>
      <c r="F2059" s="2013"/>
      <c r="G2059" s="93"/>
    </row>
    <row r="2060" ht="21.75" hidden="1" customHeight="1" outlineLevel="7">
      <c r="A2060" s="95"/>
      <c r="B2060" s="96"/>
      <c r="C2060" s="97"/>
      <c r="D2060" s="2013" t="s">
        <v>777</v>
      </c>
      <c r="E2060" s="2013"/>
      <c r="F2060" s="2013"/>
      <c r="G2060" s="93"/>
    </row>
    <row r="2061" ht="11.25" hidden="1" customHeight="1" outlineLevel="7">
      <c r="A2061" s="95"/>
      <c r="B2061" s="96"/>
      <c r="C2061" s="97"/>
      <c r="D2061" s="2013" t="s">
        <v>778</v>
      </c>
      <c r="E2061" s="2013"/>
      <c r="F2061" s="2013"/>
      <c r="G2061" s="93"/>
    </row>
    <row r="2062" ht="11.25" hidden="1" customHeight="1" outlineLevel="7">
      <c r="A2062" s="95"/>
      <c r="B2062" s="96"/>
      <c r="C2062" s="97"/>
      <c r="D2062" s="2013" t="s">
        <v>779</v>
      </c>
      <c r="E2062" s="2013"/>
      <c r="F2062" s="2013"/>
      <c r="G2062" s="93"/>
    </row>
    <row r="2063" ht="11.25" hidden="1" customHeight="1" outlineLevel="7">
      <c r="A2063" s="115"/>
      <c r="B2063" s="116"/>
      <c r="C2063" s="117"/>
      <c r="D2063" s="2013" t="s">
        <v>781</v>
      </c>
      <c r="E2063" s="2013"/>
      <c r="F2063" s="2013"/>
      <c r="G2063" s="93"/>
    </row>
    <row r="2064" ht="11.25" hidden="1" customHeight="1" outlineLevel="7">
      <c r="A2064" s="101"/>
      <c r="B2064" s="102"/>
      <c r="C2064" s="103"/>
      <c r="D2064" s="2017" t="s">
        <v>782</v>
      </c>
      <c r="E2064" s="2017"/>
      <c r="F2064" s="2017"/>
      <c r="G2064" s="114"/>
    </row>
    <row r="2065" ht="21.75" hidden="1" customHeight="1" outlineLevel="7">
      <c r="A2065" s="115"/>
      <c r="B2065" s="116"/>
      <c r="C2065" s="117"/>
      <c r="D2065" s="2013" t="s">
        <v>783</v>
      </c>
      <c r="E2065" s="2013"/>
      <c r="F2065" s="2013"/>
      <c r="G2065" s="93"/>
    </row>
    <row r="2066" ht="11.25" hidden="1" customHeight="1" outlineLevel="7">
      <c r="A2066" s="115"/>
      <c r="B2066" s="116"/>
      <c r="C2066" s="117"/>
      <c r="D2066" s="2013" t="s">
        <v>784</v>
      </c>
      <c r="E2066" s="2013"/>
      <c r="F2066" s="2013"/>
      <c r="G2066" s="93"/>
    </row>
    <row r="2067" ht="11.25" hidden="1" customHeight="1" outlineLevel="7">
      <c r="A2067" s="115"/>
      <c r="B2067" s="116"/>
      <c r="C2067" s="117"/>
      <c r="D2067" s="2013" t="s">
        <v>785</v>
      </c>
      <c r="E2067" s="2013"/>
      <c r="F2067" s="2013"/>
      <c r="G2067" s="93"/>
    </row>
    <row r="2068" ht="11.25" hidden="1" customHeight="1" outlineLevel="7">
      <c r="A2068" s="101"/>
      <c r="B2068" s="102"/>
      <c r="C2068" s="103"/>
      <c r="D2068" s="2017" t="s">
        <v>789</v>
      </c>
      <c r="E2068" s="2017"/>
      <c r="F2068" s="2017"/>
      <c r="G2068" s="114"/>
    </row>
    <row r="2069" ht="21.75" hidden="1" customHeight="1" outlineLevel="7">
      <c r="A2069" s="115"/>
      <c r="B2069" s="116"/>
      <c r="C2069" s="117"/>
      <c r="D2069" s="2013" t="s">
        <v>791</v>
      </c>
      <c r="E2069" s="2013"/>
      <c r="F2069" s="2013"/>
      <c r="G2069" s="93"/>
    </row>
    <row r="2070" ht="21.75" hidden="1" customHeight="1" outlineLevel="7">
      <c r="A2070" s="115"/>
      <c r="B2070" s="116"/>
      <c r="C2070" s="117"/>
      <c r="D2070" s="2013" t="s">
        <v>793</v>
      </c>
      <c r="E2070" s="2013"/>
      <c r="F2070" s="2013"/>
      <c r="G2070" s="93"/>
    </row>
    <row r="2071" ht="11.25" hidden="1" customHeight="1" outlineLevel="7">
      <c r="A2071" s="115"/>
      <c r="B2071" s="116"/>
      <c r="C2071" s="117"/>
      <c r="D2071" s="2013" t="s">
        <v>795</v>
      </c>
      <c r="E2071" s="2013"/>
      <c r="F2071" s="2013"/>
      <c r="G2071" s="93"/>
    </row>
    <row r="2072" ht="11.25" hidden="1" customHeight="1" outlineLevel="7">
      <c r="A2072" s="115"/>
      <c r="B2072" s="116"/>
      <c r="C2072" s="117"/>
      <c r="D2072" s="2013" t="s">
        <v>796</v>
      </c>
      <c r="E2072" s="2013"/>
      <c r="F2072" s="2013"/>
      <c r="G2072" s="93"/>
    </row>
    <row r="2073" ht="11.25" hidden="1" customHeight="1" outlineLevel="7">
      <c r="A2073" s="115"/>
      <c r="B2073" s="116"/>
      <c r="C2073" s="117"/>
      <c r="D2073" s="2013" t="s">
        <v>798</v>
      </c>
      <c r="E2073" s="2013"/>
      <c r="F2073" s="2013"/>
      <c r="G2073" s="93"/>
    </row>
    <row r="2074" ht="11.25" hidden="1" customHeight="1" outlineLevel="7">
      <c r="A2074" s="115"/>
      <c r="B2074" s="116"/>
      <c r="C2074" s="117"/>
      <c r="D2074" s="2013" t="s">
        <v>799</v>
      </c>
      <c r="E2074" s="2013"/>
      <c r="F2074" s="2013"/>
      <c r="G2074" s="93"/>
    </row>
    <row r="2075" ht="11.25" hidden="1" customHeight="1" outlineLevel="7">
      <c r="A2075" s="115"/>
      <c r="B2075" s="116"/>
      <c r="C2075" s="117"/>
      <c r="D2075" s="2013" t="s">
        <v>844</v>
      </c>
      <c r="E2075" s="2013"/>
      <c r="F2075" s="2013"/>
      <c r="G2075" s="93"/>
    </row>
    <row r="2076" ht="11.25" hidden="1" customHeight="1" outlineLevel="7">
      <c r="A2076" s="101"/>
      <c r="B2076" s="102"/>
      <c r="C2076" s="103"/>
      <c r="D2076" s="2017" t="s">
        <v>802</v>
      </c>
      <c r="E2076" s="2017"/>
      <c r="F2076" s="2017"/>
      <c r="G2076" s="114"/>
    </row>
    <row r="2077" ht="11.25" hidden="1" customHeight="1" outlineLevel="7">
      <c r="A2077" s="115"/>
      <c r="B2077" s="116"/>
      <c r="C2077" s="117"/>
      <c r="D2077" s="2013" t="s">
        <v>804</v>
      </c>
      <c r="E2077" s="2013"/>
      <c r="F2077" s="2013"/>
      <c r="G2077" s="93"/>
    </row>
    <row r="2078" ht="11.25" hidden="1" customHeight="1" outlineLevel="7">
      <c r="A2078" s="115"/>
      <c r="B2078" s="116"/>
      <c r="C2078" s="117"/>
      <c r="D2078" s="2013" t="s">
        <v>805</v>
      </c>
      <c r="E2078" s="2013"/>
      <c r="F2078" s="2013"/>
      <c r="G2078" s="93"/>
    </row>
    <row r="2079" ht="11.25" hidden="1" customHeight="1" outlineLevel="7">
      <c r="A2079" s="115"/>
      <c r="B2079" s="116"/>
      <c r="C2079" s="117"/>
      <c r="D2079" s="2013" t="s">
        <v>806</v>
      </c>
      <c r="E2079" s="2013"/>
      <c r="F2079" s="2013"/>
      <c r="G2079" s="93"/>
    </row>
    <row r="2080" ht="11.25" hidden="1" customHeight="1" outlineLevel="7">
      <c r="A2080" s="115"/>
      <c r="B2080" s="116"/>
      <c r="C2080" s="117"/>
      <c r="D2080" s="2013" t="s">
        <v>808</v>
      </c>
      <c r="E2080" s="2013"/>
      <c r="F2080" s="2013"/>
      <c r="G2080" s="93"/>
    </row>
    <row r="2081" ht="21.75" hidden="1" customHeight="1" outlineLevel="7">
      <c r="A2081" s="115"/>
      <c r="B2081" s="116"/>
      <c r="C2081" s="117"/>
      <c r="D2081" s="2013" t="s">
        <v>809</v>
      </c>
      <c r="E2081" s="2013"/>
      <c r="F2081" s="2013"/>
      <c r="G2081" s="93"/>
    </row>
    <row r="2082" ht="11.25" hidden="1" customHeight="1" outlineLevel="7">
      <c r="A2082" s="115"/>
      <c r="B2082" s="116"/>
      <c r="C2082" s="117"/>
      <c r="D2082" s="2013" t="s">
        <v>810</v>
      </c>
      <c r="E2082" s="2013"/>
      <c r="F2082" s="2013"/>
      <c r="G2082" s="93"/>
    </row>
    <row r="2083" ht="11.25" hidden="1" customHeight="1" outlineLevel="7">
      <c r="A2083" s="89"/>
      <c r="B2083" s="90"/>
      <c r="C2083" s="91"/>
      <c r="D2083" s="2013" t="s">
        <v>812</v>
      </c>
      <c r="E2083" s="2013"/>
      <c r="F2083" s="2013"/>
      <c r="G2083" s="93"/>
    </row>
    <row r="2084" ht="11.25" hidden="1" customHeight="1" outlineLevel="7">
      <c r="A2084" s="101"/>
      <c r="B2084" s="102"/>
      <c r="C2084" s="103"/>
      <c r="D2084" s="2017" t="s">
        <v>813</v>
      </c>
      <c r="E2084" s="2017"/>
      <c r="F2084" s="2017"/>
      <c r="G2084" s="114"/>
    </row>
    <row r="2085" ht="11.25" hidden="1" customHeight="1" outlineLevel="7">
      <c r="A2085" s="104"/>
      <c r="B2085" s="105"/>
      <c r="C2085" s="106"/>
      <c r="D2085" s="2017" t="s">
        <v>815</v>
      </c>
      <c r="E2085" s="2017"/>
      <c r="F2085" s="2017"/>
      <c r="G2085" s="114"/>
    </row>
    <row r="2086" ht="11.25" hidden="1" customHeight="1" outlineLevel="7">
      <c r="A2086" s="95"/>
      <c r="B2086" s="96"/>
      <c r="C2086" s="97"/>
      <c r="D2086" s="2013" t="s">
        <v>820</v>
      </c>
      <c r="E2086" s="2013"/>
      <c r="F2086" s="2013"/>
      <c r="G2086" s="93"/>
    </row>
    <row r="2087" ht="11.25" hidden="1" customHeight="1" outlineLevel="7">
      <c r="A2087" s="115"/>
      <c r="B2087" s="116"/>
      <c r="C2087" s="117"/>
      <c r="D2087" s="2013" t="s">
        <v>822</v>
      </c>
      <c r="E2087" s="2013"/>
      <c r="F2087" s="2013"/>
      <c r="G2087" s="93"/>
    </row>
    <row r="2088" ht="11.25" hidden="1" customHeight="1" outlineLevel="7">
      <c r="A2088" s="115"/>
      <c r="B2088" s="116"/>
      <c r="C2088" s="117"/>
      <c r="D2088" s="2013" t="s">
        <v>823</v>
      </c>
      <c r="E2088" s="2013"/>
      <c r="F2088" s="2013"/>
      <c r="G2088" s="93"/>
    </row>
    <row r="2089" ht="11.25" hidden="1" customHeight="1" outlineLevel="7">
      <c r="A2089" s="115"/>
      <c r="B2089" s="116"/>
      <c r="C2089" s="117"/>
      <c r="D2089" s="2013" t="s">
        <v>824</v>
      </c>
      <c r="E2089" s="2013"/>
      <c r="F2089" s="2013"/>
      <c r="G2089" s="93"/>
    </row>
    <row r="2090" ht="11.25" hidden="1" customHeight="1" outlineLevel="7">
      <c r="A2090" s="115"/>
      <c r="B2090" s="116"/>
      <c r="C2090" s="117"/>
      <c r="D2090" s="2013" t="s">
        <v>825</v>
      </c>
      <c r="E2090" s="2013"/>
      <c r="F2090" s="2013"/>
      <c r="G2090" s="93"/>
    </row>
    <row r="2091" ht="11.25" hidden="1" customHeight="1" outlineLevel="7">
      <c r="A2091" s="104"/>
      <c r="B2091" s="105"/>
      <c r="C2091" s="106"/>
      <c r="D2091" s="2017" t="s">
        <v>826</v>
      </c>
      <c r="E2091" s="2017"/>
      <c r="F2091" s="2017"/>
      <c r="G2091" s="114"/>
    </row>
    <row r="2092" ht="11.25" hidden="1" customHeight="1" outlineLevel="7">
      <c r="A2092" s="95"/>
      <c r="B2092" s="96"/>
      <c r="C2092" s="97"/>
      <c r="D2092" s="2013" t="s">
        <v>828</v>
      </c>
      <c r="E2092" s="2013"/>
      <c r="F2092" s="2013"/>
      <c r="G2092" s="93"/>
    </row>
    <row r="2093" ht="21.75" hidden="1" customHeight="1" outlineLevel="7">
      <c r="A2093" s="95"/>
      <c r="B2093" s="96"/>
      <c r="C2093" s="97"/>
      <c r="D2093" s="2013" t="s">
        <v>829</v>
      </c>
      <c r="E2093" s="2013"/>
      <c r="F2093" s="2013"/>
      <c r="G2093" s="93"/>
    </row>
    <row r="2094" ht="11.25" hidden="1" customHeight="1" outlineLevel="7">
      <c r="A2094" s="104"/>
      <c r="B2094" s="105"/>
      <c r="C2094" s="106"/>
      <c r="D2094" s="2017" t="s">
        <v>831</v>
      </c>
      <c r="E2094" s="2017"/>
      <c r="F2094" s="2017"/>
      <c r="G2094" s="114"/>
    </row>
    <row r="2095" ht="11.25" hidden="1" customHeight="1" outlineLevel="7">
      <c r="A2095" s="95"/>
      <c r="B2095" s="96"/>
      <c r="C2095" s="97"/>
      <c r="D2095" s="2013" t="s">
        <v>833</v>
      </c>
      <c r="E2095" s="2013"/>
      <c r="F2095" s="2013"/>
      <c r="G2095" s="93"/>
    </row>
    <row r="2096" ht="11.25" hidden="1" customHeight="1" outlineLevel="7">
      <c r="A2096" s="115"/>
      <c r="B2096" s="116"/>
      <c r="C2096" s="117"/>
      <c r="D2096" s="2013" t="s">
        <v>836</v>
      </c>
      <c r="E2096" s="2013"/>
      <c r="F2096" s="2013"/>
      <c r="G2096" s="93"/>
    </row>
    <row r="2097" ht="11.25" hidden="1" customHeight="1" outlineLevel="7">
      <c r="A2097" s="115"/>
      <c r="B2097" s="116"/>
      <c r="C2097" s="117"/>
      <c r="D2097" s="2013" t="s">
        <v>837</v>
      </c>
      <c r="E2097" s="2013"/>
      <c r="F2097" s="2013"/>
      <c r="G2097" s="93"/>
    </row>
    <row r="2098" ht="11.25" customHeight="1" outlineLevel="2" collapsed="1">
      <c r="A2098" s="2012" t="s">
        <v>383</v>
      </c>
      <c r="B2098" s="2012"/>
      <c r="C2098" s="2012"/>
      <c r="D2098" s="2015" t="s">
        <v>513</v>
      </c>
      <c r="E2098" s="2015"/>
      <c r="F2098" s="2015"/>
      <c r="G2098" s="113"/>
    </row>
    <row r="2099" ht="11.25" customHeight="1" outlineLevel="3">
      <c r="A2099" s="2020" t="s">
        <v>851</v>
      </c>
      <c r="B2099" s="2020"/>
      <c r="C2099" s="2020"/>
      <c r="D2099" s="2014" t="s">
        <v>514</v>
      </c>
      <c r="E2099" s="2014"/>
      <c r="F2099" s="2014"/>
      <c r="G2099" s="94"/>
    </row>
    <row r="2100" ht="11.25" hidden="1" customHeight="1" outlineLevel="4">
      <c r="A2100" s="70"/>
      <c r="B2100" s="71"/>
      <c r="C2100" s="72"/>
      <c r="D2100" s="2017" t="s">
        <v>257</v>
      </c>
      <c r="E2100" s="2017"/>
      <c r="F2100" s="2017"/>
      <c r="G2100" s="114"/>
    </row>
    <row r="2101" ht="11.25" hidden="1" customHeight="1" outlineLevel="5">
      <c r="A2101" s="74"/>
      <c r="B2101" s="75"/>
      <c r="C2101" s="76"/>
      <c r="D2101" s="2017" t="s">
        <v>442</v>
      </c>
      <c r="E2101" s="2017"/>
      <c r="F2101" s="2017"/>
      <c r="G2101" s="114"/>
    </row>
    <row r="2102" ht="11.25" hidden="1" customHeight="1" outlineLevel="6">
      <c r="A2102" s="77"/>
      <c r="B2102" s="78"/>
      <c r="C2102" s="79"/>
      <c r="D2102" s="2017" t="s">
        <v>443</v>
      </c>
      <c r="E2102" s="2017"/>
      <c r="F2102" s="2017"/>
      <c r="G2102" s="114"/>
    </row>
    <row r="2103" ht="11.25" hidden="1" customHeight="1" outlineLevel="7">
      <c r="A2103" s="80"/>
      <c r="B2103" s="81"/>
      <c r="C2103" s="82"/>
      <c r="D2103" s="2017" t="s">
        <v>444</v>
      </c>
      <c r="E2103" s="2017"/>
      <c r="F2103" s="2017"/>
      <c r="G2103" s="114"/>
    </row>
    <row r="2104" ht="11.25" hidden="1" customHeight="1" outlineLevel="7">
      <c r="A2104" s="83"/>
      <c r="B2104" s="84"/>
      <c r="C2104" s="85"/>
      <c r="D2104" s="2017" t="s">
        <v>253</v>
      </c>
      <c r="E2104" s="2017"/>
      <c r="F2104" s="2017"/>
      <c r="G2104" s="114"/>
    </row>
    <row r="2105" ht="11.25" hidden="1" customHeight="1" outlineLevel="7">
      <c r="A2105" s="86"/>
      <c r="B2105" s="87"/>
      <c r="C2105" s="88"/>
      <c r="D2105" s="2017" t="s">
        <v>515</v>
      </c>
      <c r="E2105" s="2017"/>
      <c r="F2105" s="2017"/>
      <c r="G2105" s="114"/>
    </row>
    <row r="2106" ht="11.25" hidden="1" customHeight="1" outlineLevel="7">
      <c r="A2106" s="89"/>
      <c r="B2106" s="90"/>
      <c r="C2106" s="91"/>
      <c r="D2106" s="2013" t="s">
        <v>516</v>
      </c>
      <c r="E2106" s="2013"/>
      <c r="F2106" s="2013"/>
      <c r="G2106" s="93"/>
    </row>
    <row r="2107" ht="11.25" hidden="1" customHeight="1" outlineLevel="7">
      <c r="A2107" s="101"/>
      <c r="B2107" s="102"/>
      <c r="C2107" s="103"/>
      <c r="D2107" s="2017" t="s">
        <v>518</v>
      </c>
      <c r="E2107" s="2017"/>
      <c r="F2107" s="2017"/>
      <c r="G2107" s="114"/>
    </row>
    <row r="2108" ht="11.25" hidden="1" customHeight="1" outlineLevel="7">
      <c r="A2108" s="115"/>
      <c r="B2108" s="116"/>
      <c r="C2108" s="117"/>
      <c r="D2108" s="2013" t="s">
        <v>519</v>
      </c>
      <c r="E2108" s="2013"/>
      <c r="F2108" s="2013"/>
      <c r="G2108" s="93"/>
    </row>
    <row r="2109" ht="11.25" hidden="1" customHeight="1" outlineLevel="7">
      <c r="A2109" s="115"/>
      <c r="B2109" s="116"/>
      <c r="C2109" s="117"/>
      <c r="D2109" s="2013" t="s">
        <v>520</v>
      </c>
      <c r="E2109" s="2013"/>
      <c r="F2109" s="2013"/>
      <c r="G2109" s="93"/>
    </row>
    <row r="2110" ht="11.25" hidden="1" customHeight="1" outlineLevel="7">
      <c r="A2110" s="89"/>
      <c r="B2110" s="90"/>
      <c r="C2110" s="91"/>
      <c r="D2110" s="2013" t="s">
        <v>521</v>
      </c>
      <c r="E2110" s="2013"/>
      <c r="F2110" s="2013"/>
      <c r="G2110" s="93"/>
    </row>
    <row r="2111" ht="11.25" hidden="1" customHeight="1" outlineLevel="7">
      <c r="A2111" s="83"/>
      <c r="B2111" s="84"/>
      <c r="C2111" s="85"/>
      <c r="D2111" s="2017" t="s">
        <v>524</v>
      </c>
      <c r="E2111" s="2017"/>
      <c r="F2111" s="2017"/>
      <c r="G2111" s="114"/>
    </row>
    <row r="2112" ht="11.25" hidden="1" customHeight="1" outlineLevel="7">
      <c r="A2112" s="86"/>
      <c r="B2112" s="87"/>
      <c r="C2112" s="88"/>
      <c r="D2112" s="2017" t="s">
        <v>14</v>
      </c>
      <c r="E2112" s="2017"/>
      <c r="F2112" s="2017"/>
      <c r="G2112" s="114"/>
    </row>
    <row r="2113" ht="11.25" hidden="1" customHeight="1" outlineLevel="7">
      <c r="A2113" s="101"/>
      <c r="B2113" s="102"/>
      <c r="C2113" s="103"/>
      <c r="D2113" s="2017" t="s">
        <v>845</v>
      </c>
      <c r="E2113" s="2017"/>
      <c r="F2113" s="2017"/>
      <c r="G2113" s="114"/>
    </row>
    <row r="2114" ht="11.25" hidden="1" customHeight="1" outlineLevel="7">
      <c r="A2114" s="115"/>
      <c r="B2114" s="116"/>
      <c r="C2114" s="117"/>
      <c r="D2114" s="2013" t="s">
        <v>846</v>
      </c>
      <c r="E2114" s="2013"/>
      <c r="F2114" s="2013"/>
      <c r="G2114" s="93"/>
    </row>
    <row r="2115" ht="11.25" hidden="1" customHeight="1" outlineLevel="7">
      <c r="A2115" s="115"/>
      <c r="B2115" s="116"/>
      <c r="C2115" s="117"/>
      <c r="D2115" s="2013" t="s">
        <v>847</v>
      </c>
      <c r="E2115" s="2013"/>
      <c r="F2115" s="2013"/>
      <c r="G2115" s="93"/>
    </row>
    <row r="2116" ht="11.25" customHeight="1" outlineLevel="3" collapsed="1">
      <c r="A2116" s="2020" t="s">
        <v>852</v>
      </c>
      <c r="B2116" s="2020"/>
      <c r="C2116" s="2020"/>
      <c r="D2116" s="2014" t="s">
        <v>522</v>
      </c>
      <c r="E2116" s="2014"/>
      <c r="F2116" s="2014"/>
      <c r="G2116" s="94"/>
    </row>
    <row r="2117" ht="11.25" customHeight="1" outlineLevel="4">
      <c r="A2117" s="70"/>
      <c r="B2117" s="71"/>
      <c r="C2117" s="72"/>
      <c r="D2117" s="2017" t="s">
        <v>257</v>
      </c>
      <c r="E2117" s="2017"/>
      <c r="F2117" s="2017"/>
      <c r="G2117" s="114"/>
    </row>
    <row r="2118" ht="11.25" customHeight="1" outlineLevel="5">
      <c r="A2118" s="74"/>
      <c r="B2118" s="75"/>
      <c r="C2118" s="76"/>
      <c r="D2118" s="2017" t="s">
        <v>442</v>
      </c>
      <c r="E2118" s="2017"/>
      <c r="F2118" s="2017"/>
      <c r="G2118" s="114"/>
    </row>
    <row r="2119" ht="11.25" customHeight="1" outlineLevel="6">
      <c r="A2119" s="77"/>
      <c r="B2119" s="78"/>
      <c r="C2119" s="79"/>
      <c r="D2119" s="2017" t="s">
        <v>443</v>
      </c>
      <c r="E2119" s="2017"/>
      <c r="F2119" s="2017"/>
      <c r="G2119" s="114"/>
    </row>
    <row r="2120" ht="11.25" customHeight="1" outlineLevel="7">
      <c r="A2120" s="80"/>
      <c r="B2120" s="81"/>
      <c r="C2120" s="82"/>
      <c r="D2120" s="2017" t="s">
        <v>444</v>
      </c>
      <c r="E2120" s="2017"/>
      <c r="F2120" s="2017"/>
      <c r="G2120" s="114"/>
    </row>
    <row r="2121" ht="11.25" customHeight="1" outlineLevel="7">
      <c r="A2121" s="83"/>
      <c r="B2121" s="84"/>
      <c r="C2121" s="85"/>
      <c r="D2121" s="2017" t="s">
        <v>253</v>
      </c>
      <c r="E2121" s="2017"/>
      <c r="F2121" s="2017"/>
      <c r="G2121" s="114"/>
    </row>
    <row r="2122" ht="11.25" customHeight="1" outlineLevel="7">
      <c r="A2122" s="86"/>
      <c r="B2122" s="87"/>
      <c r="C2122" s="88"/>
      <c r="D2122" s="2017" t="s">
        <v>515</v>
      </c>
      <c r="E2122" s="2017"/>
      <c r="F2122" s="2017"/>
      <c r="G2122" s="114"/>
    </row>
    <row r="2123" ht="11.25" customHeight="1" outlineLevel="7">
      <c r="A2123" s="89"/>
      <c r="B2123" s="90"/>
      <c r="C2123" s="91"/>
      <c r="D2123" s="2013" t="s">
        <v>516</v>
      </c>
      <c r="E2123" s="2013"/>
      <c r="F2123" s="2013"/>
      <c r="G2123" s="93"/>
    </row>
    <row r="2124" ht="11.25" customHeight="1" outlineLevel="7">
      <c r="A2124" s="101"/>
      <c r="B2124" s="102"/>
      <c r="C2124" s="103"/>
      <c r="D2124" s="2017" t="s">
        <v>518</v>
      </c>
      <c r="E2124" s="2017"/>
      <c r="F2124" s="2017"/>
      <c r="G2124" s="114"/>
    </row>
    <row r="2125" ht="11.25" customHeight="1" outlineLevel="7">
      <c r="A2125" s="115"/>
      <c r="B2125" s="116"/>
      <c r="C2125" s="117"/>
      <c r="D2125" s="2013" t="s">
        <v>519</v>
      </c>
      <c r="E2125" s="2013"/>
      <c r="F2125" s="2013"/>
      <c r="G2125" s="93"/>
    </row>
    <row r="2126" ht="11.25" customHeight="1" outlineLevel="7">
      <c r="A2126" s="115"/>
      <c r="B2126" s="116"/>
      <c r="C2126" s="117"/>
      <c r="D2126" s="2013" t="s">
        <v>520</v>
      </c>
      <c r="E2126" s="2013"/>
      <c r="F2126" s="2013"/>
      <c r="G2126" s="93"/>
    </row>
    <row r="2127" ht="11.25" customHeight="1" outlineLevel="7">
      <c r="A2127" s="115"/>
      <c r="B2127" s="116"/>
      <c r="C2127" s="117"/>
      <c r="D2127" s="2013" t="s">
        <v>523</v>
      </c>
      <c r="E2127" s="2013"/>
      <c r="F2127" s="2013"/>
      <c r="G2127" s="93"/>
    </row>
    <row r="2128" ht="11.25" customHeight="1" outlineLevel="7">
      <c r="A2128" s="83"/>
      <c r="B2128" s="84"/>
      <c r="C2128" s="85"/>
      <c r="D2128" s="2017" t="s">
        <v>524</v>
      </c>
      <c r="E2128" s="2017"/>
      <c r="F2128" s="2017"/>
      <c r="G2128" s="114"/>
    </row>
    <row r="2129" ht="11.25" customHeight="1" outlineLevel="7">
      <c r="A2129" s="86"/>
      <c r="B2129" s="87"/>
      <c r="C2129" s="88"/>
      <c r="D2129" s="2017" t="s">
        <v>14</v>
      </c>
      <c r="E2129" s="2017"/>
      <c r="F2129" s="2017"/>
      <c r="G2129" s="114"/>
    </row>
    <row r="2130" ht="11.25" customHeight="1" outlineLevel="7">
      <c r="A2130" s="101"/>
      <c r="B2130" s="102"/>
      <c r="C2130" s="103"/>
      <c r="D2130" s="2017" t="s">
        <v>845</v>
      </c>
      <c r="E2130" s="2017"/>
      <c r="F2130" s="2017"/>
      <c r="G2130" s="114"/>
    </row>
    <row r="2131" ht="11.25" customHeight="1" outlineLevel="7">
      <c r="A2131" s="115"/>
      <c r="B2131" s="116"/>
      <c r="C2131" s="117"/>
      <c r="D2131" s="2013" t="s">
        <v>846</v>
      </c>
      <c r="E2131" s="2013"/>
      <c r="F2131" s="2013"/>
      <c r="G2131" s="93"/>
    </row>
    <row r="2132" ht="11.25" customHeight="1" outlineLevel="7">
      <c r="A2132" s="115"/>
      <c r="B2132" s="116"/>
      <c r="C2132" s="117"/>
      <c r="D2132" s="2013" t="s">
        <v>847</v>
      </c>
      <c r="E2132" s="2013"/>
      <c r="F2132" s="2013"/>
      <c r="G2132" s="93"/>
    </row>
    <row r="2133" ht="11.25" customHeight="1" outlineLevel="1">
      <c r="A2133" s="2012" t="s">
        <v>174</v>
      </c>
      <c r="B2133" s="2012"/>
      <c r="C2133" s="2012"/>
      <c r="D2133" s="2018" t="s">
        <v>405</v>
      </c>
      <c r="E2133" s="2018"/>
      <c r="F2133" s="2018"/>
      <c r="G2133" s="64">
        <v>323663.12826999999</v>
      </c>
    </row>
    <row r="2134" ht="11.25" customHeight="1" outlineLevel="2">
      <c r="A2134" s="2012" t="s">
        <v>196</v>
      </c>
      <c r="B2134" s="2012"/>
      <c r="C2134" s="2012"/>
      <c r="D2134" s="2015" t="s">
        <v>440</v>
      </c>
      <c r="E2134" s="2015"/>
      <c r="F2134" s="2015"/>
      <c r="G2134" s="65">
        <v>321716.03139000002</v>
      </c>
    </row>
    <row r="2135" ht="11.25" customHeight="1" outlineLevel="3">
      <c r="A2135" s="66"/>
      <c r="B2135" s="67"/>
      <c r="C2135" s="68"/>
      <c r="D2135" s="2014" t="s">
        <v>441</v>
      </c>
      <c r="E2135" s="2014"/>
      <c r="F2135" s="2014"/>
      <c r="G2135" s="69">
        <v>312570.89750000002</v>
      </c>
    </row>
    <row r="2136" ht="11.25" customHeight="1" outlineLevel="4">
      <c r="A2136" s="70"/>
      <c r="B2136" s="71"/>
      <c r="C2136" s="72"/>
      <c r="D2136" s="2017" t="s">
        <v>257</v>
      </c>
      <c r="E2136" s="2017"/>
      <c r="F2136" s="2017"/>
      <c r="G2136" s="73">
        <v>312570.89750000002</v>
      </c>
    </row>
    <row r="2137" ht="11.25" customHeight="1" outlineLevel="5">
      <c r="A2137" s="74"/>
      <c r="B2137" s="75"/>
      <c r="C2137" s="76"/>
      <c r="D2137" s="2017" t="s">
        <v>442</v>
      </c>
      <c r="E2137" s="2017"/>
      <c r="F2137" s="2017"/>
      <c r="G2137" s="73">
        <v>312570.89750000002</v>
      </c>
    </row>
    <row r="2138" ht="11.25" customHeight="1" outlineLevel="6">
      <c r="A2138" s="77"/>
      <c r="B2138" s="78"/>
      <c r="C2138" s="79"/>
      <c r="D2138" s="2017" t="s">
        <v>405</v>
      </c>
      <c r="E2138" s="2017"/>
      <c r="F2138" s="2017"/>
      <c r="G2138" s="73">
        <v>312570.89750000002</v>
      </c>
    </row>
    <row r="2139" ht="11.25" customHeight="1" outlineLevel="7">
      <c r="A2139" s="80"/>
      <c r="B2139" s="81"/>
      <c r="C2139" s="82"/>
      <c r="D2139" s="2017" t="s">
        <v>853</v>
      </c>
      <c r="E2139" s="2017"/>
      <c r="F2139" s="2017"/>
      <c r="G2139" s="73">
        <v>2155.7662</v>
      </c>
    </row>
    <row r="2140" ht="11.25" customHeight="1" outlineLevel="7">
      <c r="A2140" s="98"/>
      <c r="B2140" s="99"/>
      <c r="C2140" s="100"/>
      <c r="D2140" s="2013" t="s">
        <v>855</v>
      </c>
      <c r="E2140" s="2013"/>
      <c r="F2140" s="2013"/>
      <c r="G2140" s="92">
        <v>2155.7662</v>
      </c>
    </row>
    <row r="2141" ht="11.25" customHeight="1" outlineLevel="7">
      <c r="A2141" s="98"/>
      <c r="B2141" s="99"/>
      <c r="C2141" s="100"/>
      <c r="D2141" s="460"/>
      <c r="E2141" s="460"/>
      <c r="F2141" s="460"/>
      <c r="G2141" s="93"/>
    </row>
    <row r="2142" ht="11.25" customHeight="1" outlineLevel="7">
      <c r="A2142" s="98"/>
      <c r="B2142" s="99"/>
      <c r="C2142" s="100"/>
      <c r="D2142" s="2013" t="s">
        <v>856</v>
      </c>
      <c r="E2142" s="2013"/>
      <c r="F2142" s="2013"/>
      <c r="G2142" s="93"/>
    </row>
    <row r="2143" ht="11.25" customHeight="1" outlineLevel="7">
      <c r="A2143" s="80"/>
      <c r="B2143" s="81"/>
      <c r="C2143" s="82"/>
      <c r="D2143" s="2017" t="s">
        <v>858</v>
      </c>
      <c r="E2143" s="2017"/>
      <c r="F2143" s="2017"/>
      <c r="G2143" s="73">
        <v>294667.13699999999</v>
      </c>
    </row>
    <row r="2144" ht="11.25" customHeight="1" outlineLevel="7">
      <c r="A2144" s="98"/>
      <c r="B2144" s="99"/>
      <c r="C2144" s="100"/>
      <c r="D2144" s="2013" t="s">
        <v>859</v>
      </c>
      <c r="E2144" s="2013"/>
      <c r="F2144" s="2013"/>
      <c r="G2144" s="92">
        <v>294667.13699999999</v>
      </c>
    </row>
    <row r="2145" ht="11.25" customHeight="1" outlineLevel="7">
      <c r="A2145" s="80"/>
      <c r="B2145" s="81"/>
      <c r="C2145" s="82"/>
      <c r="D2145" s="2017" t="s">
        <v>861</v>
      </c>
      <c r="E2145" s="2017"/>
      <c r="F2145" s="2017"/>
      <c r="G2145" s="114"/>
    </row>
    <row r="2146" ht="11.25" customHeight="1" outlineLevel="7">
      <c r="A2146" s="98"/>
      <c r="B2146" s="99"/>
      <c r="C2146" s="100"/>
      <c r="D2146" s="2013" t="s">
        <v>861</v>
      </c>
      <c r="E2146" s="2013"/>
      <c r="F2146" s="2013"/>
      <c r="G2146" s="93"/>
    </row>
    <row r="2147" ht="11.25" customHeight="1" outlineLevel="7">
      <c r="A2147" s="80"/>
      <c r="B2147" s="81"/>
      <c r="C2147" s="82"/>
      <c r="D2147" s="2017" t="s">
        <v>862</v>
      </c>
      <c r="E2147" s="2017"/>
      <c r="F2147" s="2017"/>
      <c r="G2147" s="114"/>
    </row>
    <row r="2148" ht="11.25" customHeight="1" outlineLevel="7">
      <c r="A2148" s="98"/>
      <c r="B2148" s="99"/>
      <c r="C2148" s="100"/>
      <c r="D2148" s="2013" t="s">
        <v>863</v>
      </c>
      <c r="E2148" s="2013"/>
      <c r="F2148" s="2013"/>
      <c r="G2148" s="93"/>
    </row>
    <row r="2149" ht="11.25" customHeight="1" outlineLevel="7">
      <c r="A2149" s="80"/>
      <c r="B2149" s="81"/>
      <c r="C2149" s="82"/>
      <c r="D2149" s="2017" t="s">
        <v>864</v>
      </c>
      <c r="E2149" s="2017"/>
      <c r="F2149" s="2017"/>
      <c r="G2149" s="111">
        <v>52.5</v>
      </c>
    </row>
    <row r="2150" ht="11.25" customHeight="1" outlineLevel="7">
      <c r="A2150" s="98"/>
      <c r="B2150" s="99"/>
      <c r="C2150" s="100"/>
      <c r="D2150" s="2013" t="s">
        <v>865</v>
      </c>
      <c r="E2150" s="2013"/>
      <c r="F2150" s="2013"/>
      <c r="G2150" s="110">
        <v>52.5</v>
      </c>
    </row>
    <row r="2151" ht="11.25" customHeight="1" outlineLevel="7">
      <c r="A2151" s="80"/>
      <c r="B2151" s="81"/>
      <c r="C2151" s="82"/>
      <c r="D2151" s="2017" t="s">
        <v>866</v>
      </c>
      <c r="E2151" s="2017"/>
      <c r="F2151" s="2017"/>
      <c r="G2151" s="114"/>
    </row>
    <row r="2152" ht="11.25" customHeight="1" outlineLevel="7">
      <c r="A2152" s="98"/>
      <c r="B2152" s="99"/>
      <c r="C2152" s="100"/>
      <c r="D2152" s="2013" t="s">
        <v>867</v>
      </c>
      <c r="E2152" s="2013"/>
      <c r="F2152" s="2013"/>
      <c r="G2152" s="93"/>
    </row>
    <row r="2153" ht="21.75" customHeight="1" outlineLevel="7">
      <c r="A2153" s="98"/>
      <c r="B2153" s="99"/>
      <c r="C2153" s="100"/>
      <c r="D2153" s="2013" t="s">
        <v>868</v>
      </c>
      <c r="E2153" s="2013"/>
      <c r="F2153" s="2013"/>
      <c r="G2153" s="93"/>
    </row>
    <row r="2154" ht="11.25" customHeight="1" outlineLevel="7">
      <c r="A2154" s="98"/>
      <c r="B2154" s="99"/>
      <c r="C2154" s="100"/>
      <c r="D2154" s="2013" t="s">
        <v>869</v>
      </c>
      <c r="E2154" s="2013"/>
      <c r="F2154" s="2013"/>
      <c r="G2154" s="93"/>
    </row>
    <row r="2155" ht="11.25" customHeight="1" outlineLevel="7">
      <c r="A2155" s="80"/>
      <c r="B2155" s="81"/>
      <c r="C2155" s="82"/>
      <c r="D2155" s="2017" t="s">
        <v>871</v>
      </c>
      <c r="E2155" s="2017"/>
      <c r="F2155" s="2017"/>
      <c r="G2155" s="73">
        <v>13549.120000000001</v>
      </c>
    </row>
    <row r="2156" ht="11.25" customHeight="1" outlineLevel="7">
      <c r="A2156" s="98"/>
      <c r="B2156" s="99"/>
      <c r="C2156" s="100"/>
      <c r="D2156" s="2013" t="s">
        <v>872</v>
      </c>
      <c r="E2156" s="2013"/>
      <c r="F2156" s="2013"/>
      <c r="G2156" s="93"/>
    </row>
    <row r="2157" ht="21.75" customHeight="1" outlineLevel="7">
      <c r="A2157" s="98"/>
      <c r="B2157" s="99"/>
      <c r="C2157" s="100"/>
      <c r="D2157" s="2013" t="s">
        <v>873</v>
      </c>
      <c r="E2157" s="2013"/>
      <c r="F2157" s="2013"/>
      <c r="G2157" s="93"/>
    </row>
    <row r="2158" ht="11.25" customHeight="1" outlineLevel="7">
      <c r="A2158" s="98"/>
      <c r="B2158" s="99"/>
      <c r="C2158" s="100"/>
      <c r="D2158" s="2013" t="s">
        <v>874</v>
      </c>
      <c r="E2158" s="2013"/>
      <c r="F2158" s="2013"/>
      <c r="G2158" s="93"/>
    </row>
    <row r="2159" ht="21.75" customHeight="1" outlineLevel="7">
      <c r="A2159" s="98"/>
      <c r="B2159" s="99"/>
      <c r="C2159" s="100"/>
      <c r="D2159" s="2013" t="s">
        <v>875</v>
      </c>
      <c r="E2159" s="2013"/>
      <c r="F2159" s="2013"/>
      <c r="G2159" s="92">
        <v>13549.120000000001</v>
      </c>
    </row>
    <row r="2160" ht="11.25" customHeight="1" outlineLevel="7">
      <c r="A2160" s="121"/>
      <c r="B2160" s="122"/>
      <c r="C2160" s="123"/>
      <c r="D2160" s="2013" t="s">
        <v>876</v>
      </c>
      <c r="E2160" s="2013"/>
      <c r="F2160" s="2013"/>
      <c r="G2160" s="93"/>
    </row>
    <row r="2161" ht="11.25" customHeight="1" outlineLevel="7">
      <c r="A2161" s="121"/>
      <c r="B2161" s="122"/>
      <c r="C2161" s="123"/>
      <c r="D2161" s="2013" t="s">
        <v>877</v>
      </c>
      <c r="E2161" s="2013"/>
      <c r="F2161" s="2013"/>
      <c r="G2161" s="110">
        <v>738.34623999999997</v>
      </c>
    </row>
    <row r="2162" ht="21.75" customHeight="1" outlineLevel="7">
      <c r="A2162" s="121"/>
      <c r="B2162" s="122"/>
      <c r="C2162" s="123"/>
      <c r="D2162" s="2013" t="s">
        <v>878</v>
      </c>
      <c r="E2162" s="2013"/>
      <c r="F2162" s="2013"/>
      <c r="G2162" s="110">
        <v>94.5</v>
      </c>
    </row>
    <row r="2163" ht="11.25" customHeight="1" outlineLevel="7">
      <c r="A2163" s="121"/>
      <c r="B2163" s="122"/>
      <c r="C2163" s="123"/>
      <c r="D2163" s="2013" t="s">
        <v>879</v>
      </c>
      <c r="E2163" s="2013"/>
      <c r="F2163" s="2013"/>
      <c r="G2163" s="93"/>
    </row>
    <row r="2164" ht="21.75" customHeight="1" outlineLevel="7">
      <c r="A2164" s="121"/>
      <c r="B2164" s="122"/>
      <c r="C2164" s="123"/>
      <c r="D2164" s="2013" t="s">
        <v>880</v>
      </c>
      <c r="E2164" s="2013"/>
      <c r="F2164" s="2013"/>
      <c r="G2164" s="92">
        <v>1313.5280600000001</v>
      </c>
    </row>
    <row r="2165" ht="11.25" customHeight="1" outlineLevel="3">
      <c r="A2165" s="66"/>
      <c r="B2165" s="67"/>
      <c r="C2165" s="68"/>
      <c r="D2165" s="2014" t="s">
        <v>451</v>
      </c>
      <c r="E2165" s="2014"/>
      <c r="F2165" s="2014"/>
      <c r="G2165" s="94"/>
    </row>
    <row r="2166" ht="11.25" customHeight="1" outlineLevel="4">
      <c r="A2166" s="95"/>
      <c r="B2166" s="96"/>
      <c r="C2166" s="97"/>
      <c r="D2166" s="98"/>
      <c r="E2166" s="99"/>
      <c r="F2166" s="100"/>
      <c r="G2166" s="93"/>
    </row>
    <row r="2167" ht="11.25" customHeight="1" outlineLevel="3">
      <c r="A2167" s="66"/>
      <c r="B2167" s="67"/>
      <c r="C2167" s="68"/>
      <c r="D2167" s="2014" t="s">
        <v>452</v>
      </c>
      <c r="E2167" s="2014"/>
      <c r="F2167" s="2014"/>
      <c r="G2167" s="69">
        <v>9145.1338899999992</v>
      </c>
    </row>
    <row r="2168" ht="11.25" customHeight="1" outlineLevel="4">
      <c r="A2168" s="70"/>
      <c r="B2168" s="71"/>
      <c r="C2168" s="72"/>
      <c r="D2168" s="2017" t="s">
        <v>257</v>
      </c>
      <c r="E2168" s="2017"/>
      <c r="F2168" s="2017"/>
      <c r="G2168" s="73">
        <v>9145.1338899999992</v>
      </c>
    </row>
    <row r="2169" ht="11.25" customHeight="1" outlineLevel="5">
      <c r="A2169" s="74"/>
      <c r="B2169" s="75"/>
      <c r="C2169" s="76"/>
      <c r="D2169" s="2017" t="s">
        <v>442</v>
      </c>
      <c r="E2169" s="2017"/>
      <c r="F2169" s="2017"/>
      <c r="G2169" s="73">
        <v>9145.1338899999992</v>
      </c>
    </row>
    <row r="2170" ht="11.25" customHeight="1" outlineLevel="6">
      <c r="A2170" s="77"/>
      <c r="B2170" s="78"/>
      <c r="C2170" s="79"/>
      <c r="D2170" s="2017" t="s">
        <v>405</v>
      </c>
      <c r="E2170" s="2017"/>
      <c r="F2170" s="2017"/>
      <c r="G2170" s="73">
        <v>9145.1338899999992</v>
      </c>
    </row>
    <row r="2171" ht="11.25" customHeight="1" outlineLevel="7">
      <c r="A2171" s="80"/>
      <c r="B2171" s="81"/>
      <c r="C2171" s="82"/>
      <c r="D2171" s="2017" t="s">
        <v>866</v>
      </c>
      <c r="E2171" s="2017"/>
      <c r="F2171" s="2017"/>
      <c r="G2171" s="73">
        <v>5056.0133400000004</v>
      </c>
    </row>
    <row r="2172" ht="11.25" customHeight="1" outlineLevel="7">
      <c r="A2172" s="98"/>
      <c r="B2172" s="99"/>
      <c r="C2172" s="100"/>
      <c r="D2172" s="2013" t="s">
        <v>869</v>
      </c>
      <c r="E2172" s="2013"/>
      <c r="F2172" s="2013"/>
      <c r="G2172" s="92">
        <v>5056.0133400000004</v>
      </c>
    </row>
    <row r="2173" ht="11.25" customHeight="1" outlineLevel="7">
      <c r="A2173" s="80"/>
      <c r="B2173" s="81"/>
      <c r="C2173" s="82"/>
      <c r="D2173" s="2017" t="s">
        <v>871</v>
      </c>
      <c r="E2173" s="2017"/>
      <c r="F2173" s="2017"/>
      <c r="G2173" s="73">
        <v>3925.3873899999999</v>
      </c>
    </row>
    <row r="2174" ht="11.25" customHeight="1" outlineLevel="7">
      <c r="A2174" s="98"/>
      <c r="B2174" s="99"/>
      <c r="C2174" s="100"/>
      <c r="D2174" s="2013" t="s">
        <v>874</v>
      </c>
      <c r="E2174" s="2013"/>
      <c r="F2174" s="2013"/>
      <c r="G2174" s="92">
        <v>3925.3873899999999</v>
      </c>
    </row>
    <row r="2175" ht="21.75" customHeight="1" outlineLevel="7">
      <c r="A2175" s="121"/>
      <c r="B2175" s="122"/>
      <c r="C2175" s="123"/>
      <c r="D2175" s="2013" t="s">
        <v>880</v>
      </c>
      <c r="E2175" s="2013"/>
      <c r="F2175" s="2013"/>
      <c r="G2175" s="110">
        <v>163.73316</v>
      </c>
    </row>
    <row r="2176" ht="11.25" customHeight="1" outlineLevel="2">
      <c r="A2176" s="2012" t="s">
        <v>197</v>
      </c>
      <c r="B2176" s="2012"/>
      <c r="C2176" s="2012"/>
      <c r="D2176" s="2015" t="s">
        <v>453</v>
      </c>
      <c r="E2176" s="2015"/>
      <c r="F2176" s="2015"/>
      <c r="G2176" s="124">
        <v>514.13761</v>
      </c>
    </row>
    <row r="2177" ht="11.25" hidden="1" customHeight="1" outlineLevel="3">
      <c r="A2177" s="66"/>
      <c r="B2177" s="67"/>
      <c r="C2177" s="68"/>
      <c r="D2177" s="2014" t="s">
        <v>441</v>
      </c>
      <c r="E2177" s="2014"/>
      <c r="F2177" s="2014"/>
      <c r="G2177" s="112">
        <v>142.61095</v>
      </c>
    </row>
    <row r="2178" ht="11.25" hidden="1" customHeight="1" outlineLevel="4">
      <c r="A2178" s="70"/>
      <c r="B2178" s="71"/>
      <c r="C2178" s="72"/>
      <c r="D2178" s="2017" t="s">
        <v>257</v>
      </c>
      <c r="E2178" s="2017"/>
      <c r="F2178" s="2017"/>
      <c r="G2178" s="111">
        <v>142.61095</v>
      </c>
    </row>
    <row r="2179" ht="11.25" hidden="1" customHeight="1" outlineLevel="5">
      <c r="A2179" s="74"/>
      <c r="B2179" s="75"/>
      <c r="C2179" s="76"/>
      <c r="D2179" s="2017" t="s">
        <v>442</v>
      </c>
      <c r="E2179" s="2017"/>
      <c r="F2179" s="2017"/>
      <c r="G2179" s="111">
        <v>142.61095</v>
      </c>
    </row>
    <row r="2180" ht="11.25" hidden="1" customHeight="1" outlineLevel="6">
      <c r="A2180" s="77"/>
      <c r="B2180" s="78"/>
      <c r="C2180" s="79"/>
      <c r="D2180" s="2017" t="s">
        <v>405</v>
      </c>
      <c r="E2180" s="2017"/>
      <c r="F2180" s="2017"/>
      <c r="G2180" s="111">
        <v>142.61095</v>
      </c>
    </row>
    <row r="2181" ht="11.25" hidden="1" customHeight="1" outlineLevel="7">
      <c r="A2181" s="80"/>
      <c r="B2181" s="81"/>
      <c r="C2181" s="82"/>
      <c r="D2181" s="2017" t="s">
        <v>853</v>
      </c>
      <c r="E2181" s="2017"/>
      <c r="F2181" s="2017"/>
      <c r="G2181" s="111">
        <v>93.475059999999999</v>
      </c>
    </row>
    <row r="2182" ht="11.25" hidden="1" customHeight="1" outlineLevel="7">
      <c r="A2182" s="98"/>
      <c r="B2182" s="99"/>
      <c r="C2182" s="100"/>
      <c r="D2182" s="2013" t="s">
        <v>855</v>
      </c>
      <c r="E2182" s="2013"/>
      <c r="F2182" s="2013"/>
      <c r="G2182" s="110">
        <v>93.475059999999999</v>
      </c>
    </row>
    <row r="2183" ht="11.25" hidden="1" customHeight="1" outlineLevel="7">
      <c r="A2183" s="98"/>
      <c r="B2183" s="99"/>
      <c r="C2183" s="100"/>
      <c r="D2183" s="2013" t="s">
        <v>856</v>
      </c>
      <c r="E2183" s="2013"/>
      <c r="F2183" s="2013"/>
      <c r="G2183" s="93"/>
    </row>
    <row r="2184" ht="11.25" hidden="1" customHeight="1" outlineLevel="7">
      <c r="A2184" s="80"/>
      <c r="B2184" s="81"/>
      <c r="C2184" s="82"/>
      <c r="D2184" s="2017" t="s">
        <v>864</v>
      </c>
      <c r="E2184" s="2017"/>
      <c r="F2184" s="2017"/>
      <c r="G2184" s="114"/>
    </row>
    <row r="2185" ht="11.25" hidden="1" customHeight="1" outlineLevel="7">
      <c r="A2185" s="98"/>
      <c r="B2185" s="99"/>
      <c r="C2185" s="100"/>
      <c r="D2185" s="2013" t="s">
        <v>865</v>
      </c>
      <c r="E2185" s="2013"/>
      <c r="F2185" s="2013"/>
      <c r="G2185" s="93"/>
    </row>
    <row r="2186" ht="11.25" hidden="1" customHeight="1" outlineLevel="7">
      <c r="A2186" s="80"/>
      <c r="B2186" s="81"/>
      <c r="C2186" s="82"/>
      <c r="D2186" s="2017" t="s">
        <v>866</v>
      </c>
      <c r="E2186" s="2017"/>
      <c r="F2186" s="2017"/>
      <c r="G2186" s="114"/>
    </row>
    <row r="2187" ht="21.75" hidden="1" customHeight="1" outlineLevel="7">
      <c r="A2187" s="98"/>
      <c r="B2187" s="99"/>
      <c r="C2187" s="100"/>
      <c r="D2187" s="2013" t="s">
        <v>868</v>
      </c>
      <c r="E2187" s="2013"/>
      <c r="F2187" s="2013"/>
      <c r="G2187" s="93"/>
    </row>
    <row r="2188" ht="11.25" hidden="1" customHeight="1" outlineLevel="7">
      <c r="A2188" s="80"/>
      <c r="B2188" s="81"/>
      <c r="C2188" s="82"/>
      <c r="D2188" s="2017" t="s">
        <v>871</v>
      </c>
      <c r="E2188" s="2017"/>
      <c r="F2188" s="2017"/>
      <c r="G2188" s="114"/>
    </row>
    <row r="2189" ht="11.25" hidden="1" customHeight="1" outlineLevel="7">
      <c r="A2189" s="98"/>
      <c r="B2189" s="99"/>
      <c r="C2189" s="100"/>
      <c r="D2189" s="2013" t="s">
        <v>872</v>
      </c>
      <c r="E2189" s="2013"/>
      <c r="F2189" s="2013"/>
      <c r="G2189" s="93"/>
    </row>
    <row r="2190" ht="21.75" hidden="1" customHeight="1" outlineLevel="7">
      <c r="A2190" s="98"/>
      <c r="B2190" s="99"/>
      <c r="C2190" s="100"/>
      <c r="D2190" s="2013" t="s">
        <v>873</v>
      </c>
      <c r="E2190" s="2013"/>
      <c r="F2190" s="2013"/>
      <c r="G2190" s="93"/>
    </row>
    <row r="2191" ht="11.25" hidden="1" customHeight="1" outlineLevel="7">
      <c r="A2191" s="98"/>
      <c r="B2191" s="99"/>
      <c r="C2191" s="100"/>
      <c r="D2191" s="2013" t="s">
        <v>874</v>
      </c>
      <c r="E2191" s="2013"/>
      <c r="F2191" s="2013"/>
      <c r="G2191" s="93"/>
    </row>
    <row r="2192" ht="11.25" hidden="1" customHeight="1" outlineLevel="7">
      <c r="A2192" s="121"/>
      <c r="B2192" s="122"/>
      <c r="C2192" s="123"/>
      <c r="D2192" s="2013" t="s">
        <v>877</v>
      </c>
      <c r="E2192" s="2013"/>
      <c r="F2192" s="2013"/>
      <c r="G2192" s="110">
        <v>21.47195</v>
      </c>
    </row>
    <row r="2193" ht="11.25" hidden="1" customHeight="1" outlineLevel="7">
      <c r="A2193" s="121"/>
      <c r="B2193" s="122"/>
      <c r="C2193" s="123"/>
      <c r="D2193" s="2013" t="s">
        <v>879</v>
      </c>
      <c r="E2193" s="2013"/>
      <c r="F2193" s="2013"/>
      <c r="G2193" s="93"/>
    </row>
    <row r="2194" ht="21.75" hidden="1" customHeight="1" outlineLevel="7">
      <c r="A2194" s="121"/>
      <c r="B2194" s="122"/>
      <c r="C2194" s="123"/>
      <c r="D2194" s="2013" t="s">
        <v>880</v>
      </c>
      <c r="E2194" s="2013"/>
      <c r="F2194" s="2013"/>
      <c r="G2194" s="110">
        <v>27.66394</v>
      </c>
    </row>
    <row r="2195" ht="11.25" hidden="1" customHeight="1" outlineLevel="3">
      <c r="A2195" s="66"/>
      <c r="B2195" s="67"/>
      <c r="C2195" s="68"/>
      <c r="D2195" s="2014" t="s">
        <v>451</v>
      </c>
      <c r="E2195" s="2014"/>
      <c r="F2195" s="2014"/>
      <c r="G2195" s="94"/>
    </row>
    <row r="2196" ht="11.25" hidden="1" customHeight="1" outlineLevel="4">
      <c r="A2196" s="95"/>
      <c r="B2196" s="96"/>
      <c r="C2196" s="97"/>
      <c r="D2196" s="98"/>
      <c r="E2196" s="99"/>
      <c r="F2196" s="100"/>
      <c r="G2196" s="93"/>
    </row>
    <row r="2197" ht="11.25" hidden="1" customHeight="1" outlineLevel="3">
      <c r="A2197" s="66"/>
      <c r="B2197" s="67"/>
      <c r="C2197" s="68"/>
      <c r="D2197" s="2014" t="s">
        <v>452</v>
      </c>
      <c r="E2197" s="2014"/>
      <c r="F2197" s="2014"/>
      <c r="G2197" s="112">
        <v>371.52665999999999</v>
      </c>
    </row>
    <row r="2198" ht="11.25" hidden="1" customHeight="1" outlineLevel="4">
      <c r="A2198" s="70"/>
      <c r="B2198" s="71"/>
      <c r="C2198" s="72"/>
      <c r="D2198" s="2017" t="s">
        <v>257</v>
      </c>
      <c r="E2198" s="2017"/>
      <c r="F2198" s="2017"/>
      <c r="G2198" s="111">
        <v>371.52665999999999</v>
      </c>
    </row>
    <row r="2199" ht="11.25" hidden="1" customHeight="1" outlineLevel="5">
      <c r="A2199" s="74"/>
      <c r="B2199" s="75"/>
      <c r="C2199" s="76"/>
      <c r="D2199" s="2017" t="s">
        <v>442</v>
      </c>
      <c r="E2199" s="2017"/>
      <c r="F2199" s="2017"/>
      <c r="G2199" s="111">
        <v>371.52665999999999</v>
      </c>
    </row>
    <row r="2200" ht="11.25" hidden="1" customHeight="1" outlineLevel="6">
      <c r="A2200" s="77"/>
      <c r="B2200" s="78"/>
      <c r="C2200" s="79"/>
      <c r="D2200" s="2017" t="s">
        <v>405</v>
      </c>
      <c r="E2200" s="2017"/>
      <c r="F2200" s="2017"/>
      <c r="G2200" s="111">
        <v>371.52665999999999</v>
      </c>
    </row>
    <row r="2201" ht="11.25" hidden="1" customHeight="1" outlineLevel="7">
      <c r="A2201" s="80"/>
      <c r="B2201" s="81"/>
      <c r="C2201" s="82"/>
      <c r="D2201" s="2017" t="s">
        <v>866</v>
      </c>
      <c r="E2201" s="2017"/>
      <c r="F2201" s="2017"/>
      <c r="G2201" s="111">
        <v>172.53776999999999</v>
      </c>
    </row>
    <row r="2202" ht="11.25" hidden="1" customHeight="1" outlineLevel="7">
      <c r="A2202" s="98"/>
      <c r="B2202" s="99"/>
      <c r="C2202" s="100"/>
      <c r="D2202" s="2013" t="s">
        <v>869</v>
      </c>
      <c r="E2202" s="2013"/>
      <c r="F2202" s="2013"/>
      <c r="G2202" s="110">
        <v>172.53776999999999</v>
      </c>
    </row>
    <row r="2203" ht="11.25" hidden="1" customHeight="1" outlineLevel="7">
      <c r="A2203" s="80"/>
      <c r="B2203" s="81"/>
      <c r="C2203" s="82"/>
      <c r="D2203" s="2017" t="s">
        <v>871</v>
      </c>
      <c r="E2203" s="2017"/>
      <c r="F2203" s="2017"/>
      <c r="G2203" s="111">
        <v>193.69121999999999</v>
      </c>
    </row>
    <row r="2204" ht="11.25" hidden="1" customHeight="1" outlineLevel="7">
      <c r="A2204" s="98"/>
      <c r="B2204" s="99"/>
      <c r="C2204" s="100"/>
      <c r="D2204" s="2013" t="s">
        <v>874</v>
      </c>
      <c r="E2204" s="2013"/>
      <c r="F2204" s="2013"/>
      <c r="G2204" s="110">
        <v>193.69121999999999</v>
      </c>
    </row>
    <row r="2205" ht="21.75" hidden="1" customHeight="1" outlineLevel="7">
      <c r="A2205" s="121"/>
      <c r="B2205" s="122"/>
      <c r="C2205" s="123"/>
      <c r="D2205" s="2013" t="s">
        <v>880</v>
      </c>
      <c r="E2205" s="2013"/>
      <c r="F2205" s="2013"/>
      <c r="G2205" s="110">
        <v>5.2976700000000001</v>
      </c>
    </row>
    <row r="2206" ht="11.25" customHeight="1" outlineLevel="2" collapsed="1">
      <c r="A2206" s="2012" t="s">
        <v>198</v>
      </c>
      <c r="B2206" s="2012"/>
      <c r="C2206" s="2012"/>
      <c r="D2206" s="2015" t="s">
        <v>459</v>
      </c>
      <c r="E2206" s="2015"/>
      <c r="F2206" s="2015"/>
      <c r="G2206" s="65">
        <v>1432.9592700000001</v>
      </c>
    </row>
    <row r="2207" ht="11.25" hidden="1" customHeight="1" outlineLevel="3">
      <c r="A2207" s="2012" t="s">
        <v>881</v>
      </c>
      <c r="B2207" s="2012"/>
      <c r="C2207" s="2012"/>
      <c r="D2207" s="2016" t="s">
        <v>461</v>
      </c>
      <c r="E2207" s="2016"/>
      <c r="F2207" s="2016"/>
      <c r="G2207" s="65">
        <v>1432.9592700000001</v>
      </c>
    </row>
    <row r="2208" ht="11.25" hidden="1" customHeight="1" outlineLevel="4">
      <c r="A2208" s="66"/>
      <c r="B2208" s="67"/>
      <c r="C2208" s="68"/>
      <c r="D2208" s="2019" t="s">
        <v>441</v>
      </c>
      <c r="E2208" s="2019"/>
      <c r="F2208" s="2019"/>
      <c r="G2208" s="112">
        <v>874.37347</v>
      </c>
    </row>
    <row r="2209" ht="11.25" hidden="1" customHeight="1" outlineLevel="5">
      <c r="A2209" s="74"/>
      <c r="B2209" s="75"/>
      <c r="C2209" s="76"/>
      <c r="D2209" s="2017" t="s">
        <v>257</v>
      </c>
      <c r="E2209" s="2017"/>
      <c r="F2209" s="2017"/>
      <c r="G2209" s="111">
        <v>874.37347</v>
      </c>
    </row>
    <row r="2210" ht="11.25" hidden="1" customHeight="1" outlineLevel="6">
      <c r="A2210" s="77"/>
      <c r="B2210" s="78"/>
      <c r="C2210" s="79"/>
      <c r="D2210" s="2017" t="s">
        <v>442</v>
      </c>
      <c r="E2210" s="2017"/>
      <c r="F2210" s="2017"/>
      <c r="G2210" s="111">
        <v>874.37347</v>
      </c>
    </row>
    <row r="2211" ht="11.25" hidden="1" customHeight="1" outlineLevel="7">
      <c r="A2211" s="80"/>
      <c r="B2211" s="81"/>
      <c r="C2211" s="82"/>
      <c r="D2211" s="2017" t="s">
        <v>405</v>
      </c>
      <c r="E2211" s="2017"/>
      <c r="F2211" s="2017"/>
      <c r="G2211" s="111">
        <v>874.37347</v>
      </c>
    </row>
    <row r="2212" ht="11.25" hidden="1" customHeight="1" outlineLevel="7">
      <c r="A2212" s="83"/>
      <c r="B2212" s="84"/>
      <c r="C2212" s="85"/>
      <c r="D2212" s="2017" t="s">
        <v>853</v>
      </c>
      <c r="E2212" s="2017"/>
      <c r="F2212" s="2017"/>
      <c r="G2212" s="111">
        <v>24.995740000000001</v>
      </c>
    </row>
    <row r="2213" ht="11.25" hidden="1" customHeight="1" outlineLevel="7">
      <c r="A2213" s="118"/>
      <c r="B2213" s="119"/>
      <c r="C2213" s="120"/>
      <c r="D2213" s="2013" t="s">
        <v>855</v>
      </c>
      <c r="E2213" s="2013"/>
      <c r="F2213" s="2013"/>
      <c r="G2213" s="110">
        <v>24.995740000000001</v>
      </c>
    </row>
    <row r="2214" ht="11.25" hidden="1" customHeight="1" outlineLevel="7">
      <c r="A2214" s="118"/>
      <c r="B2214" s="119"/>
      <c r="C2214" s="120"/>
      <c r="D2214" s="2013" t="s">
        <v>856</v>
      </c>
      <c r="E2214" s="2013"/>
      <c r="F2214" s="2013"/>
      <c r="G2214" s="93"/>
    </row>
    <row r="2215" ht="11.25" hidden="1" customHeight="1" outlineLevel="7">
      <c r="A2215" s="83"/>
      <c r="B2215" s="84"/>
      <c r="C2215" s="85"/>
      <c r="D2215" s="2017" t="s">
        <v>864</v>
      </c>
      <c r="E2215" s="2017"/>
      <c r="F2215" s="2017"/>
      <c r="G2215" s="111">
        <v>840.64592000000005</v>
      </c>
    </row>
    <row r="2216" ht="11.25" hidden="1" customHeight="1" outlineLevel="7">
      <c r="A2216" s="118"/>
      <c r="B2216" s="119"/>
      <c r="C2216" s="120"/>
      <c r="D2216" s="2013" t="s">
        <v>865</v>
      </c>
      <c r="E2216" s="2013"/>
      <c r="F2216" s="2013"/>
      <c r="G2216" s="110">
        <v>840.64592000000005</v>
      </c>
    </row>
    <row r="2217" ht="11.25" hidden="1" customHeight="1" outlineLevel="7">
      <c r="A2217" s="83"/>
      <c r="B2217" s="84"/>
      <c r="C2217" s="85"/>
      <c r="D2217" s="2017" t="s">
        <v>866</v>
      </c>
      <c r="E2217" s="2017"/>
      <c r="F2217" s="2017"/>
      <c r="G2217" s="114"/>
    </row>
    <row r="2218" ht="11.25" hidden="1" customHeight="1" outlineLevel="7">
      <c r="A2218" s="118"/>
      <c r="B2218" s="119"/>
      <c r="C2218" s="120"/>
      <c r="D2218" s="2013" t="s">
        <v>867</v>
      </c>
      <c r="E2218" s="2013"/>
      <c r="F2218" s="2013"/>
      <c r="G2218" s="93"/>
    </row>
    <row r="2219" ht="21.75" hidden="1" customHeight="1" outlineLevel="7">
      <c r="A2219" s="118"/>
      <c r="B2219" s="119"/>
      <c r="C2219" s="120"/>
      <c r="D2219" s="2013" t="s">
        <v>868</v>
      </c>
      <c r="E2219" s="2013"/>
      <c r="F2219" s="2013"/>
      <c r="G2219" s="93"/>
    </row>
    <row r="2220" ht="11.25" hidden="1" customHeight="1" outlineLevel="7">
      <c r="A2220" s="83"/>
      <c r="B2220" s="84"/>
      <c r="C2220" s="85"/>
      <c r="D2220" s="2017" t="s">
        <v>871</v>
      </c>
      <c r="E2220" s="2017"/>
      <c r="F2220" s="2017"/>
      <c r="G2220" s="114"/>
    </row>
    <row r="2221" ht="11.25" hidden="1" customHeight="1" outlineLevel="7">
      <c r="A2221" s="118"/>
      <c r="B2221" s="119"/>
      <c r="C2221" s="120"/>
      <c r="D2221" s="2013" t="s">
        <v>872</v>
      </c>
      <c r="E2221" s="2013"/>
      <c r="F2221" s="2013"/>
      <c r="G2221" s="93"/>
    </row>
    <row r="2222" ht="21.75" hidden="1" customHeight="1" outlineLevel="7">
      <c r="A2222" s="118"/>
      <c r="B2222" s="119"/>
      <c r="C2222" s="120"/>
      <c r="D2222" s="2013" t="s">
        <v>873</v>
      </c>
      <c r="E2222" s="2013"/>
      <c r="F2222" s="2013"/>
      <c r="G2222" s="93"/>
    </row>
    <row r="2223" ht="11.25" hidden="1" customHeight="1" outlineLevel="7">
      <c r="A2223" s="118"/>
      <c r="B2223" s="119"/>
      <c r="C2223" s="120"/>
      <c r="D2223" s="2013" t="s">
        <v>874</v>
      </c>
      <c r="E2223" s="2013"/>
      <c r="F2223" s="2013"/>
      <c r="G2223" s="93"/>
    </row>
    <row r="2224" ht="11.25" hidden="1" customHeight="1" outlineLevel="7">
      <c r="A2224" s="98"/>
      <c r="B2224" s="99"/>
      <c r="C2224" s="100"/>
      <c r="D2224" s="2013" t="s">
        <v>877</v>
      </c>
      <c r="E2224" s="2013"/>
      <c r="F2224" s="2013"/>
      <c r="G2224" s="110">
        <v>8.7318099999999994</v>
      </c>
    </row>
    <row r="2225" ht="11.25" hidden="1" customHeight="1" outlineLevel="7">
      <c r="A2225" s="98"/>
      <c r="B2225" s="99"/>
      <c r="C2225" s="100"/>
      <c r="D2225" s="2013" t="s">
        <v>879</v>
      </c>
      <c r="E2225" s="2013"/>
      <c r="F2225" s="2013"/>
      <c r="G2225" s="93"/>
    </row>
    <row r="2226" ht="21.75" hidden="1" customHeight="1" outlineLevel="7">
      <c r="A2226" s="98"/>
      <c r="B2226" s="99"/>
      <c r="C2226" s="100"/>
      <c r="D2226" s="2013" t="s">
        <v>880</v>
      </c>
      <c r="E2226" s="2013"/>
      <c r="F2226" s="2013"/>
      <c r="G2226" s="93"/>
    </row>
    <row r="2227" ht="11.25" hidden="1" customHeight="1" outlineLevel="4" collapsed="1">
      <c r="A2227" s="66"/>
      <c r="B2227" s="67"/>
      <c r="C2227" s="68"/>
      <c r="D2227" s="2019" t="s">
        <v>451</v>
      </c>
      <c r="E2227" s="2019"/>
      <c r="F2227" s="2019"/>
      <c r="G2227" s="94"/>
    </row>
    <row r="2228" ht="11.25" hidden="1" customHeight="1" outlineLevel="5">
      <c r="A2228" s="107"/>
      <c r="B2228" s="108"/>
      <c r="C2228" s="109"/>
      <c r="D2228" s="98"/>
      <c r="E2228" s="99"/>
      <c r="F2228" s="100"/>
      <c r="G2228" s="93"/>
    </row>
    <row r="2229" ht="11.25" hidden="1" customHeight="1" outlineLevel="4">
      <c r="A2229" s="66"/>
      <c r="B2229" s="67"/>
      <c r="C2229" s="68"/>
      <c r="D2229" s="2019" t="s">
        <v>452</v>
      </c>
      <c r="E2229" s="2019"/>
      <c r="F2229" s="2019"/>
      <c r="G2229" s="112">
        <v>558.58579999999995</v>
      </c>
    </row>
    <row r="2230" ht="11.25" hidden="1" customHeight="1" outlineLevel="5">
      <c r="A2230" s="74"/>
      <c r="B2230" s="75"/>
      <c r="C2230" s="76"/>
      <c r="D2230" s="2017" t="s">
        <v>257</v>
      </c>
      <c r="E2230" s="2017"/>
      <c r="F2230" s="2017"/>
      <c r="G2230" s="111">
        <v>558.58579999999995</v>
      </c>
    </row>
    <row r="2231" ht="11.25" hidden="1" customHeight="1" outlineLevel="6">
      <c r="A2231" s="77"/>
      <c r="B2231" s="78"/>
      <c r="C2231" s="79"/>
      <c r="D2231" s="2017" t="s">
        <v>442</v>
      </c>
      <c r="E2231" s="2017"/>
      <c r="F2231" s="2017"/>
      <c r="G2231" s="111">
        <v>558.58579999999995</v>
      </c>
    </row>
    <row r="2232" ht="11.25" hidden="1" customHeight="1" outlineLevel="7">
      <c r="A2232" s="80"/>
      <c r="B2232" s="81"/>
      <c r="C2232" s="82"/>
      <c r="D2232" s="2017" t="s">
        <v>405</v>
      </c>
      <c r="E2232" s="2017"/>
      <c r="F2232" s="2017"/>
      <c r="G2232" s="111">
        <v>558.58579999999995</v>
      </c>
    </row>
    <row r="2233" ht="11.25" hidden="1" customHeight="1" outlineLevel="7">
      <c r="A2233" s="83"/>
      <c r="B2233" s="84"/>
      <c r="C2233" s="85"/>
      <c r="D2233" s="2017" t="s">
        <v>866</v>
      </c>
      <c r="E2233" s="2017"/>
      <c r="F2233" s="2017"/>
      <c r="G2233" s="111">
        <v>517.84308999999996</v>
      </c>
    </row>
    <row r="2234" ht="11.25" hidden="1" customHeight="1" outlineLevel="7">
      <c r="A2234" s="118"/>
      <c r="B2234" s="119"/>
      <c r="C2234" s="120"/>
      <c r="D2234" s="2013" t="s">
        <v>869</v>
      </c>
      <c r="E2234" s="2013"/>
      <c r="F2234" s="2013"/>
      <c r="G2234" s="110">
        <v>517.84308999999996</v>
      </c>
    </row>
    <row r="2235" ht="11.25" hidden="1" customHeight="1" outlineLevel="7">
      <c r="A2235" s="83"/>
      <c r="B2235" s="84"/>
      <c r="C2235" s="85"/>
      <c r="D2235" s="2017" t="s">
        <v>871</v>
      </c>
      <c r="E2235" s="2017"/>
      <c r="F2235" s="2017"/>
      <c r="G2235" s="111">
        <v>40.742710000000002</v>
      </c>
    </row>
    <row r="2236" ht="11.25" hidden="1" customHeight="1" outlineLevel="7">
      <c r="A2236" s="118"/>
      <c r="B2236" s="119"/>
      <c r="C2236" s="120"/>
      <c r="D2236" s="2013" t="s">
        <v>874</v>
      </c>
      <c r="E2236" s="2013"/>
      <c r="F2236" s="2013"/>
      <c r="G2236" s="110">
        <v>40.742710000000002</v>
      </c>
    </row>
    <row r="2237" ht="21.75" hidden="1" customHeight="1" outlineLevel="7">
      <c r="A2237" s="98"/>
      <c r="B2237" s="99"/>
      <c r="C2237" s="100"/>
      <c r="D2237" s="2013" t="s">
        <v>880</v>
      </c>
      <c r="E2237" s="2013"/>
      <c r="F2237" s="2013"/>
      <c r="G2237" s="93"/>
    </row>
    <row r="2238" ht="11.25" hidden="1" customHeight="1" outlineLevel="3" collapsed="1">
      <c r="A2238" s="2012" t="s">
        <v>882</v>
      </c>
      <c r="B2238" s="2012"/>
      <c r="C2238" s="2012"/>
      <c r="D2238" s="2016" t="s">
        <v>508</v>
      </c>
      <c r="E2238" s="2016"/>
      <c r="F2238" s="2016"/>
      <c r="G2238" s="113"/>
    </row>
    <row r="2239" ht="11.25" hidden="1" customHeight="1" outlineLevel="4">
      <c r="A2239" s="66"/>
      <c r="B2239" s="67"/>
      <c r="C2239" s="68"/>
      <c r="D2239" s="2019" t="s">
        <v>441</v>
      </c>
      <c r="E2239" s="2019"/>
      <c r="F2239" s="2019"/>
      <c r="G2239" s="94"/>
    </row>
    <row r="2240" ht="11.25" hidden="1" customHeight="1" outlineLevel="5">
      <c r="A2240" s="74"/>
      <c r="B2240" s="75"/>
      <c r="C2240" s="76"/>
      <c r="D2240" s="2017" t="s">
        <v>257</v>
      </c>
      <c r="E2240" s="2017"/>
      <c r="F2240" s="2017"/>
      <c r="G2240" s="114"/>
    </row>
    <row r="2241" ht="11.25" hidden="1" customHeight="1" outlineLevel="6">
      <c r="A2241" s="77"/>
      <c r="B2241" s="78"/>
      <c r="C2241" s="79"/>
      <c r="D2241" s="2017" t="s">
        <v>442</v>
      </c>
      <c r="E2241" s="2017"/>
      <c r="F2241" s="2017"/>
      <c r="G2241" s="114"/>
    </row>
    <row r="2242" ht="11.25" hidden="1" customHeight="1" outlineLevel="7">
      <c r="A2242" s="80"/>
      <c r="B2242" s="81"/>
      <c r="C2242" s="82"/>
      <c r="D2242" s="2017" t="s">
        <v>405</v>
      </c>
      <c r="E2242" s="2017"/>
      <c r="F2242" s="2017"/>
      <c r="G2242" s="114"/>
    </row>
    <row r="2243" ht="11.25" hidden="1" customHeight="1" outlineLevel="7">
      <c r="A2243" s="83"/>
      <c r="B2243" s="84"/>
      <c r="C2243" s="85"/>
      <c r="D2243" s="2017" t="s">
        <v>864</v>
      </c>
      <c r="E2243" s="2017"/>
      <c r="F2243" s="2017"/>
      <c r="G2243" s="114"/>
    </row>
    <row r="2244" ht="11.25" hidden="1" customHeight="1" outlineLevel="7">
      <c r="A2244" s="118"/>
      <c r="B2244" s="119"/>
      <c r="C2244" s="120"/>
      <c r="D2244" s="2013" t="s">
        <v>865</v>
      </c>
      <c r="E2244" s="2013"/>
      <c r="F2244" s="2013"/>
      <c r="G2244" s="93"/>
    </row>
    <row r="2245" ht="21.75" hidden="1" customHeight="1" outlineLevel="7">
      <c r="A2245" s="98"/>
      <c r="B2245" s="99"/>
      <c r="C2245" s="100"/>
      <c r="D2245" s="2013" t="s">
        <v>880</v>
      </c>
      <c r="E2245" s="2013"/>
      <c r="F2245" s="2013"/>
      <c r="G2245" s="93"/>
    </row>
    <row r="2246" ht="11.25" hidden="1" customHeight="1" outlineLevel="4" collapsed="1">
      <c r="A2246" s="66"/>
      <c r="B2246" s="67"/>
      <c r="C2246" s="68"/>
      <c r="D2246" s="2019" t="s">
        <v>451</v>
      </c>
      <c r="E2246" s="2019"/>
      <c r="F2246" s="2019"/>
      <c r="G2246" s="94"/>
    </row>
    <row r="2247" ht="11.25" hidden="1" customHeight="1" outlineLevel="5">
      <c r="A2247" s="107"/>
      <c r="B2247" s="108"/>
      <c r="C2247" s="109"/>
      <c r="D2247" s="98"/>
      <c r="E2247" s="99"/>
      <c r="F2247" s="100"/>
      <c r="G2247" s="93"/>
    </row>
    <row r="2248" ht="11.25" hidden="1" customHeight="1" outlineLevel="4" collapsed="1">
      <c r="A2248" s="66"/>
      <c r="B2248" s="67"/>
      <c r="C2248" s="68"/>
      <c r="D2248" s="2019" t="s">
        <v>452</v>
      </c>
      <c r="E2248" s="2019"/>
      <c r="F2248" s="2019"/>
      <c r="G2248" s="94"/>
    </row>
    <row r="2249" ht="11.25" hidden="1" customHeight="1" outlineLevel="5">
      <c r="A2249" s="74"/>
      <c r="B2249" s="75"/>
      <c r="C2249" s="76"/>
      <c r="D2249" s="2017" t="s">
        <v>257</v>
      </c>
      <c r="E2249" s="2017"/>
      <c r="F2249" s="2017"/>
      <c r="G2249" s="114"/>
    </row>
    <row r="2250" ht="11.25" hidden="1" customHeight="1" outlineLevel="6">
      <c r="A2250" s="77"/>
      <c r="B2250" s="78"/>
      <c r="C2250" s="79"/>
      <c r="D2250" s="2017" t="s">
        <v>442</v>
      </c>
      <c r="E2250" s="2017"/>
      <c r="F2250" s="2017"/>
      <c r="G2250" s="114"/>
    </row>
    <row r="2251" ht="11.25" hidden="1" customHeight="1" outlineLevel="7">
      <c r="A2251" s="80"/>
      <c r="B2251" s="81"/>
      <c r="C2251" s="82"/>
      <c r="D2251" s="2017" t="s">
        <v>405</v>
      </c>
      <c r="E2251" s="2017"/>
      <c r="F2251" s="2017"/>
      <c r="G2251" s="114"/>
    </row>
    <row r="2252" ht="11.25" hidden="1" customHeight="1" outlineLevel="7">
      <c r="A2252" s="83"/>
      <c r="B2252" s="84"/>
      <c r="C2252" s="85"/>
      <c r="D2252" s="2017" t="s">
        <v>866</v>
      </c>
      <c r="E2252" s="2017"/>
      <c r="F2252" s="2017"/>
      <c r="G2252" s="114"/>
    </row>
    <row r="2253" ht="11.25" hidden="1" customHeight="1" outlineLevel="7">
      <c r="A2253" s="118"/>
      <c r="B2253" s="119"/>
      <c r="C2253" s="120"/>
      <c r="D2253" s="2013" t="s">
        <v>869</v>
      </c>
      <c r="E2253" s="2013"/>
      <c r="F2253" s="2013"/>
      <c r="G2253" s="93"/>
    </row>
    <row r="2254" ht="11.25" hidden="1" customHeight="1" outlineLevel="7">
      <c r="A2254" s="83"/>
      <c r="B2254" s="84"/>
      <c r="C2254" s="85"/>
      <c r="D2254" s="2017" t="s">
        <v>871</v>
      </c>
      <c r="E2254" s="2017"/>
      <c r="F2254" s="2017"/>
      <c r="G2254" s="114"/>
    </row>
    <row r="2255" ht="11.25" hidden="1" customHeight="1" outlineLevel="7">
      <c r="A2255" s="118"/>
      <c r="B2255" s="119"/>
      <c r="C2255" s="120"/>
      <c r="D2255" s="2013" t="s">
        <v>874</v>
      </c>
      <c r="E2255" s="2013"/>
      <c r="F2255" s="2013"/>
      <c r="G2255" s="93"/>
    </row>
    <row r="2256" ht="21.75" hidden="1" customHeight="1" outlineLevel="7">
      <c r="A2256" s="98"/>
      <c r="B2256" s="99"/>
      <c r="C2256" s="100"/>
      <c r="D2256" s="2013" t="s">
        <v>880</v>
      </c>
      <c r="E2256" s="2013"/>
      <c r="F2256" s="2013"/>
      <c r="G2256" s="93"/>
    </row>
    <row r="2257" ht="11.25" customHeight="1" outlineLevel="2" collapsed="1">
      <c r="A2257" s="2012" t="s">
        <v>883</v>
      </c>
      <c r="B2257" s="2012"/>
      <c r="C2257" s="2012"/>
      <c r="D2257" s="2015" t="s">
        <v>513</v>
      </c>
      <c r="E2257" s="2015"/>
      <c r="F2257" s="2015"/>
      <c r="G2257" s="113"/>
    </row>
    <row r="2258" ht="11.25" customHeight="1" outlineLevel="3">
      <c r="A2258" s="2012" t="s">
        <v>884</v>
      </c>
      <c r="B2258" s="2012"/>
      <c r="C2258" s="2012"/>
      <c r="D2258" s="2016" t="s">
        <v>514</v>
      </c>
      <c r="E2258" s="2016"/>
      <c r="F2258" s="2016"/>
      <c r="G2258" s="113"/>
    </row>
    <row r="2259" ht="11.25" hidden="1" customHeight="1" outlineLevel="4">
      <c r="A2259" s="66"/>
      <c r="B2259" s="67"/>
      <c r="C2259" s="68"/>
      <c r="D2259" s="2019" t="s">
        <v>441</v>
      </c>
      <c r="E2259" s="2019"/>
      <c r="F2259" s="2019"/>
      <c r="G2259" s="94"/>
    </row>
    <row r="2260" ht="11.25" hidden="1" customHeight="1" outlineLevel="5">
      <c r="A2260" s="74"/>
      <c r="B2260" s="75"/>
      <c r="C2260" s="76"/>
      <c r="D2260" s="2017" t="s">
        <v>257</v>
      </c>
      <c r="E2260" s="2017"/>
      <c r="F2260" s="2017"/>
      <c r="G2260" s="114"/>
    </row>
    <row r="2261" ht="11.25" hidden="1" customHeight="1" outlineLevel="6">
      <c r="A2261" s="77"/>
      <c r="B2261" s="78"/>
      <c r="C2261" s="79"/>
      <c r="D2261" s="2017" t="s">
        <v>442</v>
      </c>
      <c r="E2261" s="2017"/>
      <c r="F2261" s="2017"/>
      <c r="G2261" s="114"/>
    </row>
    <row r="2262" ht="11.25" hidden="1" customHeight="1" outlineLevel="7">
      <c r="A2262" s="80"/>
      <c r="B2262" s="81"/>
      <c r="C2262" s="82"/>
      <c r="D2262" s="2017" t="s">
        <v>405</v>
      </c>
      <c r="E2262" s="2017"/>
      <c r="F2262" s="2017"/>
      <c r="G2262" s="114"/>
    </row>
    <row r="2263" ht="11.25" hidden="1" customHeight="1" outlineLevel="7">
      <c r="A2263" s="83"/>
      <c r="B2263" s="84"/>
      <c r="C2263" s="85"/>
      <c r="D2263" s="2017" t="s">
        <v>858</v>
      </c>
      <c r="E2263" s="2017"/>
      <c r="F2263" s="2017"/>
      <c r="G2263" s="114"/>
    </row>
    <row r="2264" ht="21.75" hidden="1" customHeight="1" outlineLevel="7">
      <c r="A2264" s="118"/>
      <c r="B2264" s="119"/>
      <c r="C2264" s="120"/>
      <c r="D2264" s="2013" t="s">
        <v>860</v>
      </c>
      <c r="E2264" s="2013"/>
      <c r="F2264" s="2013"/>
      <c r="G2264" s="93"/>
    </row>
    <row r="2265" ht="11.25" hidden="1" customHeight="1" outlineLevel="7">
      <c r="A2265" s="83"/>
      <c r="B2265" s="84"/>
      <c r="C2265" s="85"/>
      <c r="D2265" s="2017" t="s">
        <v>861</v>
      </c>
      <c r="E2265" s="2017"/>
      <c r="F2265" s="2017"/>
      <c r="G2265" s="114"/>
    </row>
    <row r="2266" ht="11.25" hidden="1" customHeight="1" outlineLevel="7">
      <c r="A2266" s="118"/>
      <c r="B2266" s="119"/>
      <c r="C2266" s="120"/>
      <c r="D2266" s="2013" t="s">
        <v>861</v>
      </c>
      <c r="E2266" s="2013"/>
      <c r="F2266" s="2013"/>
      <c r="G2266" s="93"/>
    </row>
    <row r="2267" ht="11.25" hidden="1" customHeight="1" outlineLevel="7">
      <c r="A2267" s="83"/>
      <c r="B2267" s="84"/>
      <c r="C2267" s="85"/>
      <c r="D2267" s="2017" t="s">
        <v>871</v>
      </c>
      <c r="E2267" s="2017"/>
      <c r="F2267" s="2017"/>
      <c r="G2267" s="114"/>
    </row>
    <row r="2268" ht="11.25" hidden="1" customHeight="1" outlineLevel="7">
      <c r="A2268" s="118"/>
      <c r="B2268" s="119"/>
      <c r="C2268" s="120"/>
      <c r="D2268" s="2013" t="s">
        <v>872</v>
      </c>
      <c r="E2268" s="2013"/>
      <c r="F2268" s="2013"/>
      <c r="G2268" s="93"/>
    </row>
    <row r="2269" ht="11.25" hidden="1" customHeight="1" outlineLevel="4">
      <c r="A2269" s="66"/>
      <c r="B2269" s="67"/>
      <c r="C2269" s="68"/>
      <c r="D2269" s="2019" t="s">
        <v>451</v>
      </c>
      <c r="E2269" s="2019"/>
      <c r="F2269" s="2019"/>
      <c r="G2269" s="94"/>
    </row>
    <row r="2270" ht="11.25" hidden="1" customHeight="1" outlineLevel="5">
      <c r="A2270" s="107"/>
      <c r="B2270" s="108"/>
      <c r="C2270" s="109"/>
      <c r="D2270" s="98"/>
      <c r="E2270" s="99"/>
      <c r="F2270" s="100"/>
      <c r="G2270" s="93"/>
    </row>
    <row r="2271" ht="11.25" hidden="1" customHeight="1" outlineLevel="4">
      <c r="A2271" s="66"/>
      <c r="B2271" s="67"/>
      <c r="C2271" s="68"/>
      <c r="D2271" s="2019" t="s">
        <v>452</v>
      </c>
      <c r="E2271" s="2019"/>
      <c r="F2271" s="2019"/>
      <c r="G2271" s="94"/>
    </row>
    <row r="2272" ht="11.25" hidden="1" customHeight="1" outlineLevel="5">
      <c r="A2272" s="107"/>
      <c r="B2272" s="108"/>
      <c r="C2272" s="109"/>
      <c r="D2272" s="98"/>
      <c r="E2272" s="99"/>
      <c r="F2272" s="100"/>
      <c r="G2272" s="93"/>
    </row>
    <row r="2273" ht="11.25" customHeight="1" outlineLevel="3" collapsed="1">
      <c r="A2273" s="2012" t="s">
        <v>885</v>
      </c>
      <c r="B2273" s="2012"/>
      <c r="C2273" s="2012"/>
      <c r="D2273" s="2016" t="s">
        <v>522</v>
      </c>
      <c r="E2273" s="2016"/>
      <c r="F2273" s="2016"/>
      <c r="G2273" s="113"/>
    </row>
    <row r="2274" ht="11.25" customHeight="1" outlineLevel="4">
      <c r="A2274" s="66"/>
      <c r="B2274" s="67"/>
      <c r="C2274" s="68"/>
      <c r="D2274" s="2019" t="s">
        <v>441</v>
      </c>
      <c r="E2274" s="2019"/>
      <c r="F2274" s="2019"/>
      <c r="G2274" s="94"/>
    </row>
    <row r="2275" ht="11.25" hidden="1" customHeight="1" outlineLevel="5">
      <c r="A2275" s="74"/>
      <c r="B2275" s="75"/>
      <c r="C2275" s="76"/>
      <c r="D2275" s="2017" t="s">
        <v>257</v>
      </c>
      <c r="E2275" s="2017"/>
      <c r="F2275" s="2017"/>
      <c r="G2275" s="114"/>
    </row>
    <row r="2276" ht="11.25" hidden="1" customHeight="1" outlineLevel="6">
      <c r="A2276" s="77"/>
      <c r="B2276" s="78"/>
      <c r="C2276" s="79"/>
      <c r="D2276" s="2017" t="s">
        <v>442</v>
      </c>
      <c r="E2276" s="2017"/>
      <c r="F2276" s="2017"/>
      <c r="G2276" s="114"/>
    </row>
    <row r="2277" ht="11.25" hidden="1" customHeight="1" outlineLevel="7">
      <c r="A2277" s="80"/>
      <c r="B2277" s="81"/>
      <c r="C2277" s="82"/>
      <c r="D2277" s="2017" t="s">
        <v>405</v>
      </c>
      <c r="E2277" s="2017"/>
      <c r="F2277" s="2017"/>
      <c r="G2277" s="114"/>
    </row>
    <row r="2278" ht="11.25" hidden="1" customHeight="1" outlineLevel="7">
      <c r="A2278" s="83"/>
      <c r="B2278" s="84"/>
      <c r="C2278" s="85"/>
      <c r="D2278" s="2017" t="s">
        <v>858</v>
      </c>
      <c r="E2278" s="2017"/>
      <c r="F2278" s="2017"/>
      <c r="G2278" s="114"/>
    </row>
    <row r="2279" ht="21.75" hidden="1" customHeight="1" outlineLevel="7">
      <c r="A2279" s="118"/>
      <c r="B2279" s="119"/>
      <c r="C2279" s="120"/>
      <c r="D2279" s="2013" t="s">
        <v>860</v>
      </c>
      <c r="E2279" s="2013"/>
      <c r="F2279" s="2013"/>
      <c r="G2279" s="93"/>
    </row>
    <row r="2280" ht="11.25" hidden="1" customHeight="1" outlineLevel="7">
      <c r="A2280" s="83"/>
      <c r="B2280" s="84"/>
      <c r="C2280" s="85"/>
      <c r="D2280" s="2017" t="s">
        <v>861</v>
      </c>
      <c r="E2280" s="2017"/>
      <c r="F2280" s="2017"/>
      <c r="G2280" s="114"/>
    </row>
    <row r="2281" ht="11.25" hidden="1" customHeight="1" outlineLevel="7">
      <c r="A2281" s="118"/>
      <c r="B2281" s="119"/>
      <c r="C2281" s="120"/>
      <c r="D2281" s="2013" t="s">
        <v>861</v>
      </c>
      <c r="E2281" s="2013"/>
      <c r="F2281" s="2013"/>
      <c r="G2281" s="93"/>
    </row>
    <row r="2282" ht="11.25" hidden="1" customHeight="1" outlineLevel="7">
      <c r="A2282" s="83"/>
      <c r="B2282" s="84"/>
      <c r="C2282" s="85"/>
      <c r="D2282" s="2017" t="s">
        <v>871</v>
      </c>
      <c r="E2282" s="2017"/>
      <c r="F2282" s="2017"/>
      <c r="G2282" s="114"/>
    </row>
    <row r="2283" ht="11.25" hidden="1" customHeight="1" outlineLevel="7">
      <c r="A2283" s="118"/>
      <c r="B2283" s="119"/>
      <c r="C2283" s="120"/>
      <c r="D2283" s="2013" t="s">
        <v>872</v>
      </c>
      <c r="E2283" s="2013"/>
      <c r="F2283" s="2013"/>
      <c r="G2283" s="93"/>
    </row>
    <row r="2284" ht="11.25" customHeight="1" outlineLevel="4" collapsed="1">
      <c r="A2284" s="66"/>
      <c r="B2284" s="67"/>
      <c r="C2284" s="68"/>
      <c r="D2284" s="2019" t="s">
        <v>451</v>
      </c>
      <c r="E2284" s="2019"/>
      <c r="F2284" s="2019"/>
      <c r="G2284" s="94"/>
    </row>
    <row r="2285" ht="11.25" hidden="1" customHeight="1" outlineLevel="5">
      <c r="A2285" s="107"/>
      <c r="B2285" s="108"/>
      <c r="C2285" s="109"/>
      <c r="D2285" s="98"/>
      <c r="E2285" s="99"/>
      <c r="F2285" s="100"/>
      <c r="G2285" s="93"/>
    </row>
    <row r="2286" ht="11.25" customHeight="1" outlineLevel="4" collapsed="1">
      <c r="A2286" s="66"/>
      <c r="B2286" s="67"/>
      <c r="C2286" s="68"/>
      <c r="D2286" s="2019" t="s">
        <v>452</v>
      </c>
      <c r="E2286" s="2019"/>
      <c r="F2286" s="2019"/>
      <c r="G2286" s="94"/>
    </row>
    <row r="2287" ht="11.25" customHeight="1" outlineLevel="5">
      <c r="A2287" s="107"/>
      <c r="B2287" s="108"/>
      <c r="C2287" s="109"/>
      <c r="D2287" s="98"/>
      <c r="E2287" s="99"/>
      <c r="F2287" s="100"/>
      <c r="G2287" s="93"/>
    </row>
    <row r="2288" ht="11.25" customHeight="1" outlineLevel="1">
      <c r="A2288" s="2012" t="s">
        <v>175</v>
      </c>
      <c r="B2288" s="2012"/>
      <c r="C2288" s="2012"/>
      <c r="D2288" s="2018" t="s">
        <v>886</v>
      </c>
      <c r="E2288" s="2018"/>
      <c r="F2288" s="2018"/>
      <c r="G2288" s="64">
        <v>271598.72152000002</v>
      </c>
    </row>
    <row r="2289" ht="11.25" customHeight="1" outlineLevel="2">
      <c r="A2289" s="2012" t="s">
        <v>200</v>
      </c>
      <c r="B2289" s="2012"/>
      <c r="C2289" s="2012"/>
      <c r="D2289" s="2015" t="s">
        <v>440</v>
      </c>
      <c r="E2289" s="2015"/>
      <c r="F2289" s="2015"/>
      <c r="G2289" s="65">
        <v>264800.45474999998</v>
      </c>
    </row>
    <row r="2290" ht="11.25" customHeight="1" outlineLevel="3">
      <c r="A2290" s="66"/>
      <c r="B2290" s="67"/>
      <c r="C2290" s="68"/>
      <c r="D2290" s="2014" t="s">
        <v>441</v>
      </c>
      <c r="E2290" s="2014"/>
      <c r="F2290" s="2014"/>
      <c r="G2290" s="69">
        <v>222973.81341999999</v>
      </c>
    </row>
    <row r="2291" ht="11.25" customHeight="1" outlineLevel="4">
      <c r="A2291" s="70"/>
      <c r="B2291" s="71"/>
      <c r="C2291" s="72"/>
      <c r="D2291" s="2017" t="s">
        <v>257</v>
      </c>
      <c r="E2291" s="2017"/>
      <c r="F2291" s="2017"/>
      <c r="G2291" s="73">
        <v>222973.81341999999</v>
      </c>
    </row>
    <row r="2292" ht="11.25" customHeight="1" outlineLevel="5">
      <c r="A2292" s="74"/>
      <c r="B2292" s="75"/>
      <c r="C2292" s="76"/>
      <c r="D2292" s="2017" t="s">
        <v>442</v>
      </c>
      <c r="E2292" s="2017"/>
      <c r="F2292" s="2017"/>
      <c r="G2292" s="73">
        <v>222973.81341999999</v>
      </c>
    </row>
    <row r="2293" ht="11.25" customHeight="1" outlineLevel="6">
      <c r="A2293" s="77"/>
      <c r="B2293" s="78"/>
      <c r="C2293" s="79"/>
      <c r="D2293" s="2017" t="s">
        <v>887</v>
      </c>
      <c r="E2293" s="2017"/>
      <c r="F2293" s="2017"/>
      <c r="G2293" s="73">
        <v>222973.81341999999</v>
      </c>
    </row>
    <row r="2294" ht="11.25" customHeight="1" outlineLevel="7">
      <c r="A2294" s="80"/>
      <c r="B2294" s="81"/>
      <c r="C2294" s="82"/>
      <c r="D2294" s="2017" t="s">
        <v>230</v>
      </c>
      <c r="E2294" s="2017"/>
      <c r="F2294" s="2017"/>
      <c r="G2294" s="114"/>
    </row>
    <row r="2295" ht="11.25" customHeight="1" outlineLevel="7">
      <c r="A2295" s="98"/>
      <c r="B2295" s="99"/>
      <c r="C2295" s="100"/>
      <c r="D2295" s="2013" t="s">
        <v>1190</v>
      </c>
      <c r="E2295" s="2013"/>
      <c r="F2295" s="2013"/>
      <c r="G2295" s="93"/>
    </row>
    <row r="2296" ht="11.25" customHeight="1" outlineLevel="7">
      <c r="A2296" s="98"/>
      <c r="B2296" s="99"/>
      <c r="C2296" s="100"/>
      <c r="D2296" s="2013" t="s">
        <v>1191</v>
      </c>
      <c r="E2296" s="2013"/>
      <c r="F2296" s="2013"/>
      <c r="G2296" s="93"/>
    </row>
    <row r="2297" ht="11.25" customHeight="1" outlineLevel="7">
      <c r="A2297" s="80"/>
      <c r="B2297" s="81"/>
      <c r="C2297" s="82"/>
      <c r="D2297" s="2017" t="s">
        <v>889</v>
      </c>
      <c r="E2297" s="2017"/>
      <c r="F2297" s="2017"/>
      <c r="G2297" s="114"/>
    </row>
    <row r="2298" ht="11.25" customHeight="1" outlineLevel="7">
      <c r="A2298" s="98"/>
      <c r="B2298" s="99"/>
      <c r="C2298" s="100"/>
      <c r="D2298" s="2013" t="s">
        <v>891</v>
      </c>
      <c r="E2298" s="2013"/>
      <c r="F2298" s="2013"/>
      <c r="G2298" s="93"/>
    </row>
    <row r="2299" ht="11.25" customHeight="1" outlineLevel="7">
      <c r="A2299" s="80"/>
      <c r="B2299" s="81"/>
      <c r="C2299" s="82"/>
      <c r="D2299" s="2017" t="s">
        <v>893</v>
      </c>
      <c r="E2299" s="2017"/>
      <c r="F2299" s="2017"/>
      <c r="G2299" s="111">
        <v>71.139080000000007</v>
      </c>
    </row>
    <row r="2300" ht="11.25" customHeight="1" outlineLevel="7">
      <c r="A2300" s="98"/>
      <c r="B2300" s="99"/>
      <c r="C2300" s="100"/>
      <c r="D2300" s="2013" t="s">
        <v>895</v>
      </c>
      <c r="E2300" s="2013"/>
      <c r="F2300" s="2013"/>
      <c r="G2300" s="110">
        <v>71.139080000000007</v>
      </c>
    </row>
    <row r="2301" ht="11.25" customHeight="1" outlineLevel="7">
      <c r="A2301" s="80"/>
      <c r="B2301" s="81"/>
      <c r="C2301" s="82"/>
      <c r="D2301" s="2017" t="s">
        <v>898</v>
      </c>
      <c r="E2301" s="2017"/>
      <c r="F2301" s="2017"/>
      <c r="G2301" s="73">
        <v>30120.630079999999</v>
      </c>
    </row>
    <row r="2302" ht="11.25" customHeight="1" outlineLevel="7">
      <c r="A2302" s="98"/>
      <c r="B2302" s="99"/>
      <c r="C2302" s="100"/>
      <c r="D2302" s="2013" t="s">
        <v>899</v>
      </c>
      <c r="E2302" s="2013"/>
      <c r="F2302" s="2013"/>
      <c r="G2302" s="93"/>
    </row>
    <row r="2303" ht="11.25" customHeight="1" outlineLevel="7">
      <c r="A2303" s="98"/>
      <c r="B2303" s="99"/>
      <c r="C2303" s="100"/>
      <c r="D2303" s="2013" t="s">
        <v>901</v>
      </c>
      <c r="E2303" s="2013"/>
      <c r="F2303" s="2013"/>
      <c r="G2303" s="92">
        <v>4961.7169599999997</v>
      </c>
    </row>
    <row r="2304" ht="11.25" customHeight="1" outlineLevel="7">
      <c r="A2304" s="98"/>
      <c r="B2304" s="99"/>
      <c r="C2304" s="100"/>
      <c r="D2304" s="2013" t="s">
        <v>902</v>
      </c>
      <c r="E2304" s="2013"/>
      <c r="F2304" s="2013"/>
      <c r="G2304" s="92">
        <v>25158.913120000001</v>
      </c>
    </row>
    <row r="2305" ht="11.25" customHeight="1" outlineLevel="7">
      <c r="A2305" s="121"/>
      <c r="B2305" s="122"/>
      <c r="C2305" s="123"/>
      <c r="D2305" s="2013" t="s">
        <v>1192</v>
      </c>
      <c r="E2305" s="2013"/>
      <c r="F2305" s="2013"/>
      <c r="G2305" s="93"/>
    </row>
    <row r="2306" ht="11.25" customHeight="1" outlineLevel="7">
      <c r="A2306" s="80"/>
      <c r="B2306" s="81"/>
      <c r="C2306" s="82"/>
      <c r="D2306" s="2017" t="s">
        <v>903</v>
      </c>
      <c r="E2306" s="2017"/>
      <c r="F2306" s="2017"/>
      <c r="G2306" s="73">
        <v>31524</v>
      </c>
    </row>
    <row r="2307" ht="11.25" customHeight="1" outlineLevel="7">
      <c r="A2307" s="98"/>
      <c r="B2307" s="99"/>
      <c r="C2307" s="100"/>
      <c r="D2307" s="2013" t="s">
        <v>904</v>
      </c>
      <c r="E2307" s="2013"/>
      <c r="F2307" s="2013"/>
      <c r="G2307" s="92">
        <v>31524</v>
      </c>
    </row>
    <row r="2308" ht="11.25" customHeight="1" outlineLevel="7">
      <c r="A2308" s="80"/>
      <c r="B2308" s="81"/>
      <c r="C2308" s="82"/>
      <c r="D2308" s="2017" t="s">
        <v>905</v>
      </c>
      <c r="E2308" s="2017"/>
      <c r="F2308" s="2017"/>
      <c r="G2308" s="73">
        <v>9907.3580000000002</v>
      </c>
    </row>
    <row r="2309" ht="11.25" customHeight="1" outlineLevel="7">
      <c r="A2309" s="98"/>
      <c r="B2309" s="99"/>
      <c r="C2309" s="100"/>
      <c r="D2309" s="2013" t="s">
        <v>905</v>
      </c>
      <c r="E2309" s="2013"/>
      <c r="F2309" s="2013"/>
      <c r="G2309" s="92">
        <v>9907.3580000000002</v>
      </c>
    </row>
    <row r="2310" ht="11.25" customHeight="1" outlineLevel="7">
      <c r="A2310" s="80"/>
      <c r="B2310" s="81"/>
      <c r="C2310" s="82"/>
      <c r="D2310" s="2017" t="s">
        <v>907</v>
      </c>
      <c r="E2310" s="2017"/>
      <c r="F2310" s="2017"/>
      <c r="G2310" s="73">
        <v>48499.098380000003</v>
      </c>
    </row>
    <row r="2311" ht="11.25" customHeight="1" outlineLevel="7">
      <c r="A2311" s="98"/>
      <c r="B2311" s="99"/>
      <c r="C2311" s="100"/>
      <c r="D2311" s="2013" t="s">
        <v>104</v>
      </c>
      <c r="E2311" s="2013"/>
      <c r="F2311" s="2013"/>
      <c r="G2311" s="92">
        <v>39883.899409999998</v>
      </c>
      <c r="H2311" s="59">
        <f>G2310+G2315+G2316</f>
        <v>50106.461380000001</v>
      </c>
    </row>
    <row r="2312" ht="11.25" customHeight="1" outlineLevel="7">
      <c r="A2312" s="83"/>
      <c r="B2312" s="84"/>
      <c r="C2312" s="85"/>
      <c r="D2312" s="2017" t="s">
        <v>908</v>
      </c>
      <c r="E2312" s="2017"/>
      <c r="F2312" s="2017"/>
      <c r="G2312" s="73">
        <v>8615.1989699999995</v>
      </c>
    </row>
    <row r="2313" ht="11.25" customHeight="1" outlineLevel="7">
      <c r="A2313" s="118"/>
      <c r="B2313" s="119"/>
      <c r="C2313" s="120"/>
      <c r="D2313" s="2013" t="s">
        <v>106</v>
      </c>
      <c r="E2313" s="2013"/>
      <c r="F2313" s="2013"/>
      <c r="G2313" s="92">
        <v>5665.0001899999997</v>
      </c>
    </row>
    <row r="2314" ht="11.25" customHeight="1" outlineLevel="7">
      <c r="A2314" s="118"/>
      <c r="B2314" s="119"/>
      <c r="C2314" s="120"/>
      <c r="D2314" s="2013" t="s">
        <v>108</v>
      </c>
      <c r="E2314" s="2013"/>
      <c r="F2314" s="2013"/>
      <c r="G2314" s="92">
        <v>2950.1987800000002</v>
      </c>
    </row>
    <row r="2315" ht="11.25" customHeight="1" outlineLevel="7">
      <c r="A2315" s="121"/>
      <c r="B2315" s="122"/>
      <c r="C2315" s="123"/>
      <c r="D2315" s="2013" t="s">
        <v>404</v>
      </c>
      <c r="E2315" s="2013"/>
      <c r="F2315" s="2013"/>
      <c r="G2315" s="110">
        <v>639.31464000000005</v>
      </c>
    </row>
    <row r="2316" ht="11.25" customHeight="1" outlineLevel="7">
      <c r="A2316" s="80"/>
      <c r="B2316" s="81"/>
      <c r="C2316" s="82"/>
      <c r="D2316" s="2017" t="s">
        <v>909</v>
      </c>
      <c r="E2316" s="2017"/>
      <c r="F2316" s="2017"/>
      <c r="G2316" s="111">
        <v>968.04836</v>
      </c>
    </row>
    <row r="2317" ht="11.25" customHeight="1" outlineLevel="7">
      <c r="A2317" s="98"/>
      <c r="B2317" s="99"/>
      <c r="C2317" s="100"/>
      <c r="D2317" s="2013" t="s">
        <v>910</v>
      </c>
      <c r="E2317" s="2013"/>
      <c r="F2317" s="2013"/>
      <c r="G2317" s="110">
        <v>143.36150000000001</v>
      </c>
    </row>
    <row r="2318" ht="21.75" customHeight="1" outlineLevel="7">
      <c r="A2318" s="98"/>
      <c r="B2318" s="99"/>
      <c r="C2318" s="100"/>
      <c r="D2318" s="2013" t="s">
        <v>911</v>
      </c>
      <c r="E2318" s="2013"/>
      <c r="F2318" s="2013"/>
      <c r="G2318" s="93"/>
    </row>
    <row r="2319" ht="11.25" customHeight="1" outlineLevel="7">
      <c r="A2319" s="98"/>
      <c r="B2319" s="99"/>
      <c r="C2319" s="100"/>
      <c r="D2319" s="2013" t="s">
        <v>912</v>
      </c>
      <c r="E2319" s="2013"/>
      <c r="F2319" s="2013"/>
      <c r="G2319" s="110">
        <v>82.335980000000006</v>
      </c>
    </row>
    <row r="2320" ht="11.25" customHeight="1" outlineLevel="7">
      <c r="A2320" s="98"/>
      <c r="B2320" s="99"/>
      <c r="C2320" s="100"/>
      <c r="D2320" s="2013" t="s">
        <v>913</v>
      </c>
      <c r="E2320" s="2013"/>
      <c r="F2320" s="2013"/>
      <c r="G2320" s="110">
        <v>47.464269999999999</v>
      </c>
    </row>
    <row r="2321" ht="11.25" customHeight="1" outlineLevel="7">
      <c r="A2321" s="98"/>
      <c r="B2321" s="99"/>
      <c r="C2321" s="100"/>
      <c r="D2321" s="2013" t="s">
        <v>914</v>
      </c>
      <c r="E2321" s="2013"/>
      <c r="F2321" s="2013"/>
      <c r="G2321" s="110">
        <v>336.12452999999999</v>
      </c>
    </row>
    <row r="2322" ht="21.75" customHeight="1" outlineLevel="7">
      <c r="A2322" s="98"/>
      <c r="B2322" s="99"/>
      <c r="C2322" s="100"/>
      <c r="D2322" s="2013" t="s">
        <v>915</v>
      </c>
      <c r="E2322" s="2013"/>
      <c r="F2322" s="2013"/>
      <c r="G2322" s="93"/>
    </row>
    <row r="2323" ht="11.25" customHeight="1" outlineLevel="7">
      <c r="A2323" s="98"/>
      <c r="B2323" s="99"/>
      <c r="C2323" s="100"/>
      <c r="D2323" s="2013" t="s">
        <v>916</v>
      </c>
      <c r="E2323" s="2013"/>
      <c r="F2323" s="2013"/>
      <c r="G2323" s="110">
        <v>358.76208000000003</v>
      </c>
    </row>
    <row r="2324" ht="11.25" customHeight="1" outlineLevel="7">
      <c r="A2324" s="80"/>
      <c r="B2324" s="81"/>
      <c r="C2324" s="82"/>
      <c r="D2324" s="2017" t="s">
        <v>917</v>
      </c>
      <c r="E2324" s="2017"/>
      <c r="F2324" s="2017"/>
      <c r="G2324" s="73">
        <v>6563.2597999999998</v>
      </c>
    </row>
    <row r="2325" ht="11.25" customHeight="1" outlineLevel="7">
      <c r="A2325" s="98"/>
      <c r="B2325" s="99"/>
      <c r="C2325" s="100"/>
      <c r="D2325" s="2013" t="s">
        <v>918</v>
      </c>
      <c r="E2325" s="2013"/>
      <c r="F2325" s="2013"/>
      <c r="G2325" s="93"/>
    </row>
    <row r="2326" ht="11.25" customHeight="1" outlineLevel="7">
      <c r="A2326" s="98"/>
      <c r="B2326" s="99"/>
      <c r="C2326" s="100"/>
      <c r="D2326" s="2013" t="s">
        <v>225</v>
      </c>
      <c r="E2326" s="2013"/>
      <c r="F2326" s="2013"/>
      <c r="G2326" s="110">
        <v>323.03600999999998</v>
      </c>
    </row>
    <row r="2327" ht="11.25" customHeight="1" outlineLevel="7">
      <c r="A2327" s="98"/>
      <c r="B2327" s="99"/>
      <c r="C2327" s="100"/>
      <c r="D2327" s="2013" t="s">
        <v>226</v>
      </c>
      <c r="E2327" s="2013"/>
      <c r="F2327" s="2013"/>
      <c r="G2327" s="110">
        <v>631.72328000000005</v>
      </c>
    </row>
    <row r="2328" ht="11.25" customHeight="1" outlineLevel="7">
      <c r="A2328" s="98"/>
      <c r="B2328" s="99"/>
      <c r="C2328" s="100"/>
      <c r="D2328" s="2013" t="s">
        <v>227</v>
      </c>
      <c r="E2328" s="2013"/>
      <c r="F2328" s="2013"/>
      <c r="G2328" s="92">
        <v>3420.3492000000001</v>
      </c>
    </row>
    <row r="2329" ht="11.25" customHeight="1" outlineLevel="7">
      <c r="A2329" s="98"/>
      <c r="B2329" s="99"/>
      <c r="C2329" s="100"/>
      <c r="D2329" s="2013" t="s">
        <v>228</v>
      </c>
      <c r="E2329" s="2013"/>
      <c r="F2329" s="2013"/>
      <c r="G2329" s="110">
        <v>657.67075</v>
      </c>
    </row>
    <row r="2330" ht="11.25" customHeight="1" outlineLevel="7">
      <c r="A2330" s="98"/>
      <c r="B2330" s="99"/>
      <c r="C2330" s="100"/>
      <c r="D2330" s="2013" t="s">
        <v>229</v>
      </c>
      <c r="E2330" s="2013"/>
      <c r="F2330" s="2013"/>
      <c r="G2330" s="92">
        <v>1530.48056</v>
      </c>
    </row>
    <row r="2331" ht="11.25" customHeight="1" outlineLevel="7">
      <c r="A2331" s="121"/>
      <c r="B2331" s="122"/>
      <c r="C2331" s="123"/>
      <c r="D2331" s="2013" t="s">
        <v>920</v>
      </c>
      <c r="E2331" s="2013"/>
      <c r="F2331" s="2013"/>
      <c r="G2331" s="92">
        <v>24429.971440000001</v>
      </c>
    </row>
    <row r="2332" ht="21.75" customHeight="1" outlineLevel="7">
      <c r="A2332" s="121"/>
      <c r="B2332" s="122"/>
      <c r="C2332" s="123"/>
      <c r="D2332" s="2013" t="s">
        <v>231</v>
      </c>
      <c r="E2332" s="2013"/>
      <c r="F2332" s="2013"/>
      <c r="G2332" s="93"/>
    </row>
    <row r="2333" ht="21.75" customHeight="1" outlineLevel="7">
      <c r="A2333" s="80"/>
      <c r="B2333" s="81"/>
      <c r="C2333" s="82"/>
      <c r="D2333" s="2017" t="s">
        <v>921</v>
      </c>
      <c r="E2333" s="2017"/>
      <c r="F2333" s="2017"/>
      <c r="G2333" s="114"/>
    </row>
    <row r="2334" ht="11.25" customHeight="1" outlineLevel="7">
      <c r="A2334" s="98"/>
      <c r="B2334" s="99"/>
      <c r="C2334" s="100"/>
      <c r="D2334" s="2013" t="s">
        <v>922</v>
      </c>
      <c r="E2334" s="2013"/>
      <c r="F2334" s="2013"/>
      <c r="G2334" s="93"/>
    </row>
    <row r="2335" ht="11.25" customHeight="1" outlineLevel="7">
      <c r="A2335" s="98"/>
      <c r="B2335" s="99"/>
      <c r="C2335" s="100"/>
      <c r="D2335" s="2013" t="s">
        <v>923</v>
      </c>
      <c r="E2335" s="2013"/>
      <c r="F2335" s="2013"/>
      <c r="G2335" s="93"/>
    </row>
    <row r="2336" ht="21.75" customHeight="1" outlineLevel="7">
      <c r="A2336" s="98"/>
      <c r="B2336" s="99"/>
      <c r="C2336" s="100"/>
      <c r="D2336" s="2013" t="s">
        <v>924</v>
      </c>
      <c r="E2336" s="2013"/>
      <c r="F2336" s="2013"/>
      <c r="G2336" s="93"/>
    </row>
    <row r="2337" ht="11.25" customHeight="1" outlineLevel="7">
      <c r="A2337" s="80"/>
      <c r="B2337" s="81"/>
      <c r="C2337" s="82"/>
      <c r="D2337" s="2017" t="s">
        <v>925</v>
      </c>
      <c r="E2337" s="2017"/>
      <c r="F2337" s="2017"/>
      <c r="G2337" s="114"/>
    </row>
    <row r="2338" ht="21.75" customHeight="1" outlineLevel="7">
      <c r="A2338" s="98"/>
      <c r="B2338" s="99"/>
      <c r="C2338" s="100"/>
      <c r="D2338" s="2013" t="s">
        <v>1193</v>
      </c>
      <c r="E2338" s="2013"/>
      <c r="F2338" s="2013"/>
      <c r="G2338" s="93"/>
    </row>
    <row r="2339" ht="21.75" customHeight="1" outlineLevel="7">
      <c r="A2339" s="98"/>
      <c r="B2339" s="99"/>
      <c r="C2339" s="100"/>
      <c r="D2339" s="2013" t="s">
        <v>926</v>
      </c>
      <c r="E2339" s="2013"/>
      <c r="F2339" s="2013"/>
      <c r="G2339" s="93"/>
    </row>
    <row r="2340" ht="11.25" customHeight="1" outlineLevel="7">
      <c r="A2340" s="98"/>
      <c r="B2340" s="99"/>
      <c r="C2340" s="100"/>
      <c r="D2340" s="2013" t="s">
        <v>1194</v>
      </c>
      <c r="E2340" s="2013"/>
      <c r="F2340" s="2013"/>
      <c r="G2340" s="93"/>
    </row>
    <row r="2341" ht="11.25" customHeight="1" outlineLevel="7">
      <c r="A2341" s="80"/>
      <c r="B2341" s="81"/>
      <c r="C2341" s="82"/>
      <c r="D2341" s="2017" t="s">
        <v>887</v>
      </c>
      <c r="E2341" s="2017"/>
      <c r="F2341" s="2017"/>
      <c r="G2341" s="73">
        <v>70250.993640000001</v>
      </c>
    </row>
    <row r="2342" ht="11.25" customHeight="1" outlineLevel="7">
      <c r="A2342" s="98"/>
      <c r="B2342" s="99"/>
      <c r="C2342" s="100"/>
      <c r="D2342" s="2013" t="s">
        <v>927</v>
      </c>
      <c r="E2342" s="2013"/>
      <c r="F2342" s="2013"/>
      <c r="G2342" s="93"/>
    </row>
    <row r="2343" ht="11.25" customHeight="1" outlineLevel="7">
      <c r="A2343" s="98"/>
      <c r="B2343" s="99"/>
      <c r="C2343" s="100"/>
      <c r="D2343" s="2013" t="s">
        <v>928</v>
      </c>
      <c r="E2343" s="2013"/>
      <c r="F2343" s="2013"/>
      <c r="G2343" s="92">
        <v>12486.995999999999</v>
      </c>
    </row>
    <row r="2344" ht="11.25" customHeight="1" outlineLevel="7">
      <c r="A2344" s="98"/>
      <c r="B2344" s="99"/>
      <c r="C2344" s="100"/>
      <c r="D2344" s="2013" t="s">
        <v>929</v>
      </c>
      <c r="E2344" s="2013"/>
      <c r="F2344" s="2013"/>
      <c r="G2344" s="110">
        <v>130</v>
      </c>
    </row>
    <row r="2345" ht="11.25" customHeight="1" outlineLevel="7">
      <c r="A2345" s="98"/>
      <c r="B2345" s="99"/>
      <c r="C2345" s="100"/>
      <c r="D2345" s="2013" t="s">
        <v>932</v>
      </c>
      <c r="E2345" s="2013"/>
      <c r="F2345" s="2013"/>
      <c r="G2345" s="93"/>
    </row>
    <row r="2346" ht="11.25" customHeight="1" outlineLevel="7">
      <c r="A2346" s="83"/>
      <c r="B2346" s="84"/>
      <c r="C2346" s="85"/>
      <c r="D2346" s="2017" t="s">
        <v>933</v>
      </c>
      <c r="E2346" s="2017"/>
      <c r="F2346" s="2017"/>
      <c r="G2346" s="73">
        <v>6845.6204200000002</v>
      </c>
    </row>
    <row r="2347" ht="11.25" customHeight="1" outlineLevel="7">
      <c r="A2347" s="118"/>
      <c r="B2347" s="119"/>
      <c r="C2347" s="120"/>
      <c r="D2347" s="2013" t="s">
        <v>934</v>
      </c>
      <c r="E2347" s="2013"/>
      <c r="F2347" s="2013"/>
      <c r="G2347" s="92">
        <v>5675.0039999999999</v>
      </c>
    </row>
    <row r="2348" ht="21.75" customHeight="1" outlineLevel="7">
      <c r="A2348" s="118"/>
      <c r="B2348" s="119"/>
      <c r="C2348" s="120"/>
      <c r="D2348" s="2013" t="s">
        <v>935</v>
      </c>
      <c r="E2348" s="2013"/>
      <c r="F2348" s="2013"/>
      <c r="G2348" s="110">
        <v>130.34997000000001</v>
      </c>
    </row>
    <row r="2349" ht="11.25" customHeight="1" outlineLevel="7">
      <c r="A2349" s="118"/>
      <c r="B2349" s="119"/>
      <c r="C2349" s="120"/>
      <c r="D2349" s="2013" t="s">
        <v>936</v>
      </c>
      <c r="E2349" s="2013"/>
      <c r="F2349" s="2013"/>
      <c r="G2349" s="93"/>
    </row>
    <row r="2350" ht="21.75" customHeight="1" outlineLevel="7">
      <c r="A2350" s="118"/>
      <c r="B2350" s="119"/>
      <c r="C2350" s="120"/>
      <c r="D2350" s="2013" t="s">
        <v>937</v>
      </c>
      <c r="E2350" s="2013"/>
      <c r="F2350" s="2013"/>
      <c r="G2350" s="92">
        <v>1027.5</v>
      </c>
    </row>
    <row r="2351" ht="21.75" customHeight="1" outlineLevel="7">
      <c r="A2351" s="118"/>
      <c r="B2351" s="119"/>
      <c r="C2351" s="120"/>
      <c r="D2351" s="2013" t="s">
        <v>232</v>
      </c>
      <c r="E2351" s="2013"/>
      <c r="F2351" s="2013"/>
      <c r="G2351" s="110">
        <v>12.766450000000001</v>
      </c>
    </row>
    <row r="2352" ht="21.75" customHeight="1" outlineLevel="7">
      <c r="A2352" s="118"/>
      <c r="B2352" s="119"/>
      <c r="C2352" s="120"/>
      <c r="D2352" s="2013" t="s">
        <v>233</v>
      </c>
      <c r="E2352" s="2013"/>
      <c r="F2352" s="2013"/>
      <c r="G2352" s="93"/>
    </row>
    <row r="2353" ht="11.25" customHeight="1" outlineLevel="7">
      <c r="A2353" s="98"/>
      <c r="B2353" s="99"/>
      <c r="C2353" s="100"/>
      <c r="D2353" s="2013" t="s">
        <v>406</v>
      </c>
      <c r="E2353" s="2013"/>
      <c r="F2353" s="2013"/>
      <c r="G2353" s="92">
        <v>1574.0750399999999</v>
      </c>
    </row>
    <row r="2354" ht="11.25" customHeight="1" outlineLevel="7">
      <c r="A2354" s="98"/>
      <c r="B2354" s="99"/>
      <c r="C2354" s="100"/>
      <c r="D2354" s="2013" t="s">
        <v>407</v>
      </c>
      <c r="E2354" s="2013"/>
      <c r="F2354" s="2013"/>
      <c r="G2354" s="92">
        <v>3545.2303299999999</v>
      </c>
    </row>
    <row r="2355" ht="11.25" customHeight="1" outlineLevel="7">
      <c r="A2355" s="98"/>
      <c r="B2355" s="99"/>
      <c r="C2355" s="100"/>
      <c r="D2355" s="2013" t="s">
        <v>938</v>
      </c>
      <c r="E2355" s="2013"/>
      <c r="F2355" s="2013"/>
      <c r="G2355" s="110">
        <v>125.26300000000001</v>
      </c>
    </row>
    <row r="2356" ht="11.25" customHeight="1" outlineLevel="7">
      <c r="A2356" s="98"/>
      <c r="B2356" s="99"/>
      <c r="C2356" s="100"/>
      <c r="D2356" s="2013" t="s">
        <v>939</v>
      </c>
      <c r="E2356" s="2013"/>
      <c r="F2356" s="2013"/>
      <c r="G2356" s="93"/>
    </row>
    <row r="2357" ht="11.25" customHeight="1" outlineLevel="7">
      <c r="A2357" s="98"/>
      <c r="B2357" s="99"/>
      <c r="C2357" s="100"/>
      <c r="D2357" s="2013" t="s">
        <v>408</v>
      </c>
      <c r="E2357" s="2013"/>
      <c r="F2357" s="2013"/>
      <c r="G2357" s="92">
        <v>7483.5404600000002</v>
      </c>
    </row>
    <row r="2358" ht="11.25" customHeight="1" outlineLevel="7">
      <c r="A2358" s="98"/>
      <c r="B2358" s="99"/>
      <c r="C2358" s="100"/>
      <c r="D2358" s="2013" t="s">
        <v>415</v>
      </c>
      <c r="E2358" s="2013"/>
      <c r="F2358" s="2013"/>
      <c r="G2358" s="93"/>
    </row>
    <row r="2359" ht="11.25" customHeight="1" outlineLevel="7">
      <c r="A2359" s="98"/>
      <c r="B2359" s="99"/>
      <c r="C2359" s="100"/>
      <c r="D2359" s="2013" t="s">
        <v>940</v>
      </c>
      <c r="E2359" s="2013"/>
      <c r="F2359" s="2013"/>
      <c r="G2359" s="110">
        <v>840.36427000000003</v>
      </c>
    </row>
    <row r="2360" ht="11.25" customHeight="1" outlineLevel="7">
      <c r="A2360" s="98"/>
      <c r="B2360" s="99"/>
      <c r="C2360" s="100"/>
      <c r="D2360" s="2013" t="s">
        <v>941</v>
      </c>
      <c r="E2360" s="2013"/>
      <c r="F2360" s="2013"/>
      <c r="G2360" s="92">
        <v>1081.02496</v>
      </c>
    </row>
    <row r="2361" ht="11.25" customHeight="1" outlineLevel="7">
      <c r="A2361" s="98"/>
      <c r="B2361" s="99"/>
      <c r="C2361" s="100"/>
      <c r="D2361" s="2013" t="s">
        <v>942</v>
      </c>
      <c r="E2361" s="2013"/>
      <c r="F2361" s="2013"/>
      <c r="G2361" s="92">
        <v>1356.31574</v>
      </c>
    </row>
    <row r="2362" ht="11.25" customHeight="1" outlineLevel="7">
      <c r="A2362" s="98"/>
      <c r="B2362" s="99"/>
      <c r="C2362" s="100"/>
      <c r="D2362" s="2013" t="s">
        <v>409</v>
      </c>
      <c r="E2362" s="2013"/>
      <c r="F2362" s="2013"/>
      <c r="G2362" s="110">
        <v>539.52344000000005</v>
      </c>
    </row>
    <row r="2363" ht="11.25" customHeight="1" outlineLevel="7">
      <c r="A2363" s="98"/>
      <c r="B2363" s="99"/>
      <c r="C2363" s="100"/>
      <c r="D2363" s="2013" t="s">
        <v>943</v>
      </c>
      <c r="E2363" s="2013"/>
      <c r="F2363" s="2013"/>
      <c r="G2363" s="110">
        <v>191.71084999999999</v>
      </c>
    </row>
    <row r="2364" ht="11.25" customHeight="1" outlineLevel="7">
      <c r="A2364" s="98"/>
      <c r="B2364" s="99"/>
      <c r="C2364" s="100"/>
      <c r="D2364" s="2013" t="s">
        <v>944</v>
      </c>
      <c r="E2364" s="2013"/>
      <c r="F2364" s="2013"/>
      <c r="G2364" s="93"/>
    </row>
    <row r="2365" ht="11.25" customHeight="1" outlineLevel="7">
      <c r="A2365" s="98"/>
      <c r="B2365" s="99"/>
      <c r="C2365" s="100"/>
      <c r="D2365" s="2013" t="s">
        <v>413</v>
      </c>
      <c r="E2365" s="2013"/>
      <c r="F2365" s="2013"/>
      <c r="G2365" s="110">
        <v>757.37689</v>
      </c>
    </row>
    <row r="2366" ht="21.75" customHeight="1" outlineLevel="7">
      <c r="A2366" s="98"/>
      <c r="B2366" s="99"/>
      <c r="C2366" s="100"/>
      <c r="D2366" s="2013" t="s">
        <v>945</v>
      </c>
      <c r="E2366" s="2013"/>
      <c r="F2366" s="2013"/>
      <c r="G2366" s="110">
        <v>33.686900000000001</v>
      </c>
    </row>
    <row r="2367" ht="21.75" customHeight="1" outlineLevel="7">
      <c r="A2367" s="98"/>
      <c r="B2367" s="99"/>
      <c r="C2367" s="100"/>
      <c r="D2367" s="2013" t="s">
        <v>419</v>
      </c>
      <c r="E2367" s="2013"/>
      <c r="F2367" s="2013"/>
      <c r="G2367" s="110">
        <v>345.53989000000001</v>
      </c>
    </row>
    <row r="2368" ht="11.25" customHeight="1" outlineLevel="7">
      <c r="A2368" s="98"/>
      <c r="B2368" s="99"/>
      <c r="C2368" s="100"/>
      <c r="D2368" s="2013" t="s">
        <v>414</v>
      </c>
      <c r="E2368" s="2013"/>
      <c r="F2368" s="2013"/>
      <c r="G2368" s="93"/>
    </row>
    <row r="2369" ht="21.75" customHeight="1" outlineLevel="7">
      <c r="A2369" s="98"/>
      <c r="B2369" s="99"/>
      <c r="C2369" s="100"/>
      <c r="D2369" s="2013" t="s">
        <v>946</v>
      </c>
      <c r="E2369" s="2013"/>
      <c r="F2369" s="2013"/>
      <c r="G2369" s="93"/>
    </row>
    <row r="2370" ht="11.25" customHeight="1" outlineLevel="7">
      <c r="A2370" s="83"/>
      <c r="B2370" s="84"/>
      <c r="C2370" s="85"/>
      <c r="D2370" s="2017" t="s">
        <v>410</v>
      </c>
      <c r="E2370" s="2017"/>
      <c r="F2370" s="2017"/>
      <c r="G2370" s="73">
        <v>19807.41533</v>
      </c>
    </row>
    <row r="2371" ht="21.75" customHeight="1" outlineLevel="7">
      <c r="A2371" s="118"/>
      <c r="B2371" s="119"/>
      <c r="C2371" s="120"/>
      <c r="D2371" s="2013" t="s">
        <v>947</v>
      </c>
      <c r="E2371" s="2013"/>
      <c r="F2371" s="2013"/>
      <c r="G2371" s="92">
        <v>14330.292820000001</v>
      </c>
    </row>
    <row r="2372" ht="11.25" customHeight="1" outlineLevel="7">
      <c r="A2372" s="118"/>
      <c r="B2372" s="119"/>
      <c r="C2372" s="120"/>
      <c r="D2372" s="2013" t="s">
        <v>948</v>
      </c>
      <c r="E2372" s="2013"/>
      <c r="F2372" s="2013"/>
      <c r="G2372" s="92">
        <v>3351.4548199999999</v>
      </c>
    </row>
    <row r="2373" ht="11.25" customHeight="1" outlineLevel="7">
      <c r="A2373" s="118"/>
      <c r="B2373" s="119"/>
      <c r="C2373" s="120"/>
      <c r="D2373" s="2013" t="s">
        <v>949</v>
      </c>
      <c r="E2373" s="2013"/>
      <c r="F2373" s="2013"/>
      <c r="G2373" s="110">
        <v>262.86944999999997</v>
      </c>
    </row>
    <row r="2374" ht="21.75" customHeight="1" outlineLevel="7">
      <c r="A2374" s="118"/>
      <c r="B2374" s="119"/>
      <c r="C2374" s="120"/>
      <c r="D2374" s="2013" t="s">
        <v>950</v>
      </c>
      <c r="E2374" s="2013"/>
      <c r="F2374" s="2013"/>
      <c r="G2374" s="92">
        <v>1862.7982400000001</v>
      </c>
    </row>
    <row r="2375" ht="11.25" customHeight="1" outlineLevel="7">
      <c r="A2375" s="83"/>
      <c r="B2375" s="84"/>
      <c r="C2375" s="85"/>
      <c r="D2375" s="2017" t="s">
        <v>951</v>
      </c>
      <c r="E2375" s="2017"/>
      <c r="F2375" s="2017"/>
      <c r="G2375" s="73">
        <v>8788.49179</v>
      </c>
    </row>
    <row r="2376" ht="21.75" customHeight="1" outlineLevel="7">
      <c r="A2376" s="118"/>
      <c r="B2376" s="119"/>
      <c r="C2376" s="120"/>
      <c r="D2376" s="2013" t="s">
        <v>411</v>
      </c>
      <c r="E2376" s="2013"/>
      <c r="F2376" s="2013"/>
      <c r="G2376" s="92">
        <v>8750.1617900000001</v>
      </c>
    </row>
    <row r="2377" ht="21.75" customHeight="1" outlineLevel="7">
      <c r="A2377" s="118"/>
      <c r="B2377" s="119"/>
      <c r="C2377" s="120"/>
      <c r="D2377" s="2013" t="s">
        <v>412</v>
      </c>
      <c r="E2377" s="2013"/>
      <c r="F2377" s="2013"/>
      <c r="G2377" s="110">
        <v>38.329999999999998</v>
      </c>
    </row>
    <row r="2378" ht="11.25" customHeight="1" outlineLevel="7">
      <c r="A2378" s="118"/>
      <c r="B2378" s="119"/>
      <c r="C2378" s="120"/>
      <c r="D2378" s="2013" t="s">
        <v>1195</v>
      </c>
      <c r="E2378" s="2013"/>
      <c r="F2378" s="2013"/>
      <c r="G2378" s="93"/>
    </row>
    <row r="2379" ht="11.25" customHeight="1" outlineLevel="7">
      <c r="A2379" s="98"/>
      <c r="B2379" s="99"/>
      <c r="C2379" s="100"/>
      <c r="D2379" s="2013" t="s">
        <v>417</v>
      </c>
      <c r="E2379" s="2013"/>
      <c r="F2379" s="2013"/>
      <c r="G2379" s="92">
        <v>4318.8183300000001</v>
      </c>
    </row>
    <row r="2380" ht="11.25" customHeight="1" outlineLevel="7">
      <c r="A2380" s="98"/>
      <c r="B2380" s="99"/>
      <c r="C2380" s="100"/>
      <c r="D2380" s="2013" t="s">
        <v>952</v>
      </c>
      <c r="E2380" s="2013"/>
      <c r="F2380" s="2013"/>
      <c r="G2380" s="93"/>
    </row>
    <row r="2381" ht="11.25" customHeight="1" outlineLevel="7">
      <c r="A2381" s="98"/>
      <c r="B2381" s="99"/>
      <c r="C2381" s="100"/>
      <c r="D2381" s="2013" t="s">
        <v>953</v>
      </c>
      <c r="E2381" s="2013"/>
      <c r="F2381" s="2013"/>
      <c r="G2381" s="93"/>
    </row>
    <row r="2382" ht="21.75" customHeight="1" outlineLevel="7">
      <c r="A2382" s="98"/>
      <c r="B2382" s="99"/>
      <c r="C2382" s="100"/>
      <c r="D2382" s="2013" t="s">
        <v>956</v>
      </c>
      <c r="E2382" s="2013"/>
      <c r="F2382" s="2013"/>
      <c r="G2382" s="93"/>
    </row>
    <row r="2383" ht="11.25" customHeight="1" outlineLevel="3">
      <c r="A2383" s="66"/>
      <c r="B2383" s="67"/>
      <c r="C2383" s="68"/>
      <c r="D2383" s="2014" t="s">
        <v>451</v>
      </c>
      <c r="E2383" s="2014"/>
      <c r="F2383" s="2014"/>
      <c r="G2383" s="94"/>
    </row>
    <row r="2384" ht="11.25" customHeight="1" outlineLevel="4">
      <c r="A2384" s="95"/>
      <c r="B2384" s="96"/>
      <c r="C2384" s="97"/>
      <c r="D2384" s="98"/>
      <c r="E2384" s="99"/>
      <c r="F2384" s="100"/>
      <c r="G2384" s="93"/>
    </row>
    <row r="2385" ht="11.25" customHeight="1" outlineLevel="3">
      <c r="A2385" s="66"/>
      <c r="B2385" s="67"/>
      <c r="C2385" s="68"/>
      <c r="D2385" s="2014" t="s">
        <v>452</v>
      </c>
      <c r="E2385" s="2014"/>
      <c r="F2385" s="2014"/>
      <c r="G2385" s="69">
        <v>41826.641329999999</v>
      </c>
    </row>
    <row r="2386" ht="11.25" customHeight="1" outlineLevel="4">
      <c r="A2386" s="70"/>
      <c r="B2386" s="71"/>
      <c r="C2386" s="72"/>
      <c r="D2386" s="2017" t="s">
        <v>257</v>
      </c>
      <c r="E2386" s="2017"/>
      <c r="F2386" s="2017"/>
      <c r="G2386" s="73">
        <v>41826.641329999999</v>
      </c>
    </row>
    <row r="2387" ht="11.25" customHeight="1" outlineLevel="5">
      <c r="A2387" s="74"/>
      <c r="B2387" s="75"/>
      <c r="C2387" s="76"/>
      <c r="D2387" s="2017" t="s">
        <v>442</v>
      </c>
      <c r="E2387" s="2017"/>
      <c r="F2387" s="2017"/>
      <c r="G2387" s="73">
        <v>41826.641329999999</v>
      </c>
    </row>
    <row r="2388" ht="11.25" customHeight="1" outlineLevel="6">
      <c r="A2388" s="77"/>
      <c r="B2388" s="78"/>
      <c r="C2388" s="79"/>
      <c r="D2388" s="2017" t="s">
        <v>887</v>
      </c>
      <c r="E2388" s="2017"/>
      <c r="F2388" s="2017"/>
      <c r="G2388" s="73">
        <v>41826.641329999999</v>
      </c>
    </row>
    <row r="2389" ht="11.25" customHeight="1" outlineLevel="7">
      <c r="A2389" s="80"/>
      <c r="B2389" s="81"/>
      <c r="C2389" s="82"/>
      <c r="D2389" s="2017" t="s">
        <v>230</v>
      </c>
      <c r="E2389" s="2017"/>
      <c r="F2389" s="2017"/>
      <c r="G2389" s="111">
        <v>4.8628799999999996</v>
      </c>
    </row>
    <row r="2390" ht="11.25" customHeight="1" outlineLevel="7">
      <c r="A2390" s="98"/>
      <c r="B2390" s="99"/>
      <c r="C2390" s="100"/>
      <c r="D2390" s="2013" t="s">
        <v>1190</v>
      </c>
      <c r="E2390" s="2013"/>
      <c r="F2390" s="2013"/>
      <c r="G2390" s="110">
        <v>4.8628799999999996</v>
      </c>
    </row>
    <row r="2391" ht="11.25" customHeight="1" outlineLevel="7">
      <c r="A2391" s="80"/>
      <c r="B2391" s="81"/>
      <c r="C2391" s="82"/>
      <c r="D2391" s="2017" t="s">
        <v>889</v>
      </c>
      <c r="E2391" s="2017"/>
      <c r="F2391" s="2017"/>
      <c r="G2391" s="111">
        <v>1.2073400000000001</v>
      </c>
    </row>
    <row r="2392" ht="11.25" customHeight="1" outlineLevel="7">
      <c r="A2392" s="98"/>
      <c r="B2392" s="99"/>
      <c r="C2392" s="100"/>
      <c r="D2392" s="2013" t="s">
        <v>891</v>
      </c>
      <c r="E2392" s="2013"/>
      <c r="F2392" s="2013"/>
      <c r="G2392" s="110">
        <v>1.2073400000000001</v>
      </c>
    </row>
    <row r="2393" ht="11.25" customHeight="1" outlineLevel="7">
      <c r="A2393" s="80"/>
      <c r="B2393" s="81"/>
      <c r="C2393" s="82"/>
      <c r="D2393" s="2017" t="s">
        <v>893</v>
      </c>
      <c r="E2393" s="2017"/>
      <c r="F2393" s="2017"/>
      <c r="G2393" s="111">
        <v>11.22015</v>
      </c>
    </row>
    <row r="2394" ht="11.25" customHeight="1" outlineLevel="7">
      <c r="A2394" s="98"/>
      <c r="B2394" s="99"/>
      <c r="C2394" s="100"/>
      <c r="D2394" s="2013" t="s">
        <v>895</v>
      </c>
      <c r="E2394" s="2013"/>
      <c r="F2394" s="2013"/>
      <c r="G2394" s="110">
        <v>11.22015</v>
      </c>
    </row>
    <row r="2395" ht="11.25" customHeight="1" outlineLevel="7">
      <c r="A2395" s="80"/>
      <c r="B2395" s="81"/>
      <c r="C2395" s="82"/>
      <c r="D2395" s="2017" t="s">
        <v>903</v>
      </c>
      <c r="E2395" s="2017"/>
      <c r="F2395" s="2017"/>
      <c r="G2395" s="111">
        <v>497.24428</v>
      </c>
    </row>
    <row r="2396" ht="11.25" customHeight="1" outlineLevel="7">
      <c r="A2396" s="98"/>
      <c r="B2396" s="99"/>
      <c r="C2396" s="100"/>
      <c r="D2396" s="2013" t="s">
        <v>904</v>
      </c>
      <c r="E2396" s="2013"/>
      <c r="F2396" s="2013"/>
      <c r="G2396" s="110">
        <v>497.24428</v>
      </c>
    </row>
    <row r="2397" ht="11.25" customHeight="1" outlineLevel="7">
      <c r="A2397" s="80"/>
      <c r="B2397" s="81"/>
      <c r="C2397" s="82"/>
      <c r="D2397" s="2017" t="s">
        <v>905</v>
      </c>
      <c r="E2397" s="2017"/>
      <c r="F2397" s="2017"/>
      <c r="G2397" s="111">
        <v>117.43476</v>
      </c>
    </row>
    <row r="2398" ht="11.25" customHeight="1" outlineLevel="7">
      <c r="A2398" s="98"/>
      <c r="B2398" s="99"/>
      <c r="C2398" s="100"/>
      <c r="D2398" s="2013" t="s">
        <v>905</v>
      </c>
      <c r="E2398" s="2013"/>
      <c r="F2398" s="2013"/>
      <c r="G2398" s="110">
        <v>117.43476</v>
      </c>
    </row>
    <row r="2399" ht="11.25" customHeight="1" outlineLevel="7">
      <c r="A2399" s="80"/>
      <c r="B2399" s="81"/>
      <c r="C2399" s="82"/>
      <c r="D2399" s="2017" t="s">
        <v>907</v>
      </c>
      <c r="E2399" s="2017"/>
      <c r="F2399" s="2017"/>
      <c r="G2399" s="73">
        <v>3848.0376200000001</v>
      </c>
      <c r="H2399" s="59">
        <f>G2399+G2404+G2405</f>
        <v>6739.7311600000003</v>
      </c>
    </row>
    <row r="2400" ht="11.25" customHeight="1" outlineLevel="7">
      <c r="A2400" s="98"/>
      <c r="B2400" s="99"/>
      <c r="C2400" s="100"/>
      <c r="D2400" s="2013" t="s">
        <v>104</v>
      </c>
      <c r="E2400" s="2013"/>
      <c r="F2400" s="2013"/>
      <c r="G2400" s="92">
        <v>2224.75432</v>
      </c>
    </row>
    <row r="2401" ht="11.25" customHeight="1" outlineLevel="7">
      <c r="A2401" s="83"/>
      <c r="B2401" s="84"/>
      <c r="C2401" s="85"/>
      <c r="D2401" s="2017" t="s">
        <v>908</v>
      </c>
      <c r="E2401" s="2017"/>
      <c r="F2401" s="2017"/>
      <c r="G2401" s="73">
        <v>1623.2833000000001</v>
      </c>
    </row>
    <row r="2402" ht="11.25" customHeight="1" outlineLevel="7">
      <c r="A2402" s="118"/>
      <c r="B2402" s="119"/>
      <c r="C2402" s="120"/>
      <c r="D2402" s="2013" t="s">
        <v>106</v>
      </c>
      <c r="E2402" s="2013"/>
      <c r="F2402" s="2013"/>
      <c r="G2402" s="92">
        <v>1420.4179200000001</v>
      </c>
    </row>
    <row r="2403" ht="11.25" customHeight="1" outlineLevel="7">
      <c r="A2403" s="118"/>
      <c r="B2403" s="119"/>
      <c r="C2403" s="120"/>
      <c r="D2403" s="2013" t="s">
        <v>108</v>
      </c>
      <c r="E2403" s="2013"/>
      <c r="F2403" s="2013"/>
      <c r="G2403" s="110">
        <v>202.86537999999999</v>
      </c>
    </row>
    <row r="2404" ht="11.25" customHeight="1" outlineLevel="7">
      <c r="A2404" s="121"/>
      <c r="B2404" s="122"/>
      <c r="C2404" s="123"/>
      <c r="D2404" s="2013" t="s">
        <v>404</v>
      </c>
      <c r="E2404" s="2013"/>
      <c r="F2404" s="2013"/>
      <c r="G2404" s="92">
        <v>2890.4588399999998</v>
      </c>
    </row>
    <row r="2405" ht="11.25" customHeight="1" outlineLevel="7">
      <c r="A2405" s="80"/>
      <c r="B2405" s="81"/>
      <c r="C2405" s="82"/>
      <c r="D2405" s="2017" t="s">
        <v>909</v>
      </c>
      <c r="E2405" s="2017"/>
      <c r="F2405" s="2017"/>
      <c r="G2405" s="111">
        <v>1.2346999999999999</v>
      </c>
    </row>
    <row r="2406" ht="11.25" customHeight="1" outlineLevel="7">
      <c r="A2406" s="98"/>
      <c r="B2406" s="99"/>
      <c r="C2406" s="100"/>
      <c r="D2406" s="2013" t="s">
        <v>914</v>
      </c>
      <c r="E2406" s="2013"/>
      <c r="F2406" s="2013"/>
      <c r="G2406" s="110">
        <v>1.2346999999999999</v>
      </c>
    </row>
    <row r="2407" ht="11.25" customHeight="1" outlineLevel="7">
      <c r="A2407" s="80"/>
      <c r="B2407" s="81"/>
      <c r="C2407" s="82"/>
      <c r="D2407" s="2017" t="s">
        <v>917</v>
      </c>
      <c r="E2407" s="2017"/>
      <c r="F2407" s="2017"/>
      <c r="G2407" s="73">
        <v>2758.9360499999998</v>
      </c>
    </row>
    <row r="2408" ht="11.25" customHeight="1" outlineLevel="7">
      <c r="A2408" s="98"/>
      <c r="B2408" s="99"/>
      <c r="C2408" s="100"/>
      <c r="D2408" s="2013" t="s">
        <v>225</v>
      </c>
      <c r="E2408" s="2013"/>
      <c r="F2408" s="2013"/>
      <c r="G2408" s="110">
        <v>478.10082999999997</v>
      </c>
    </row>
    <row r="2409" ht="11.25" customHeight="1" outlineLevel="7">
      <c r="A2409" s="98"/>
      <c r="B2409" s="99"/>
      <c r="C2409" s="100"/>
      <c r="D2409" s="2013" t="s">
        <v>226</v>
      </c>
      <c r="E2409" s="2013"/>
      <c r="F2409" s="2013"/>
      <c r="G2409" s="92">
        <v>1436.5947799999999</v>
      </c>
    </row>
    <row r="2410" ht="11.25" customHeight="1" outlineLevel="7">
      <c r="A2410" s="98"/>
      <c r="B2410" s="99"/>
      <c r="C2410" s="100"/>
      <c r="D2410" s="2013" t="s">
        <v>227</v>
      </c>
      <c r="E2410" s="2013"/>
      <c r="F2410" s="2013"/>
      <c r="G2410" s="110">
        <v>314.57704999999999</v>
      </c>
    </row>
    <row r="2411" ht="11.25" customHeight="1" outlineLevel="7">
      <c r="A2411" s="98"/>
      <c r="B2411" s="99"/>
      <c r="C2411" s="100"/>
      <c r="D2411" s="2013" t="s">
        <v>228</v>
      </c>
      <c r="E2411" s="2013"/>
      <c r="F2411" s="2013"/>
      <c r="G2411" s="110">
        <v>425.70621999999997</v>
      </c>
    </row>
    <row r="2412" ht="11.25" customHeight="1" outlineLevel="7">
      <c r="A2412" s="98"/>
      <c r="B2412" s="99"/>
      <c r="C2412" s="100"/>
      <c r="D2412" s="2013" t="s">
        <v>229</v>
      </c>
      <c r="E2412" s="2013"/>
      <c r="F2412" s="2013"/>
      <c r="G2412" s="110">
        <v>103.95717</v>
      </c>
    </row>
    <row r="2413" ht="11.25" customHeight="1" outlineLevel="7">
      <c r="A2413" s="121"/>
      <c r="B2413" s="122"/>
      <c r="C2413" s="123"/>
      <c r="D2413" s="2013" t="s">
        <v>920</v>
      </c>
      <c r="E2413" s="2013"/>
      <c r="F2413" s="2013"/>
      <c r="G2413" s="92">
        <v>4876.8653700000004</v>
      </c>
    </row>
    <row r="2414" ht="21.75" customHeight="1" outlineLevel="7">
      <c r="A2414" s="121"/>
      <c r="B2414" s="122"/>
      <c r="C2414" s="123"/>
      <c r="D2414" s="2013" t="s">
        <v>231</v>
      </c>
      <c r="E2414" s="2013"/>
      <c r="F2414" s="2013"/>
      <c r="G2414" s="110">
        <v>144.89403999999999</v>
      </c>
    </row>
    <row r="2415" ht="21.75" customHeight="1" outlineLevel="7">
      <c r="A2415" s="80"/>
      <c r="B2415" s="81"/>
      <c r="C2415" s="82"/>
      <c r="D2415" s="2017" t="s">
        <v>921</v>
      </c>
      <c r="E2415" s="2017"/>
      <c r="F2415" s="2017"/>
      <c r="G2415" s="111">
        <v>112.99227</v>
      </c>
    </row>
    <row r="2416" ht="11.25" customHeight="1" outlineLevel="7">
      <c r="A2416" s="98"/>
      <c r="B2416" s="99"/>
      <c r="C2416" s="100"/>
      <c r="D2416" s="2013" t="s">
        <v>922</v>
      </c>
      <c r="E2416" s="2013"/>
      <c r="F2416" s="2013"/>
      <c r="G2416" s="110">
        <v>15.808669999999999</v>
      </c>
    </row>
    <row r="2417" ht="11.25" customHeight="1" outlineLevel="7">
      <c r="A2417" s="98"/>
      <c r="B2417" s="99"/>
      <c r="C2417" s="100"/>
      <c r="D2417" s="2013" t="s">
        <v>923</v>
      </c>
      <c r="E2417" s="2013"/>
      <c r="F2417" s="2013"/>
      <c r="G2417" s="110">
        <v>15.37555</v>
      </c>
    </row>
    <row r="2418" ht="21.75" customHeight="1" outlineLevel="7">
      <c r="A2418" s="98"/>
      <c r="B2418" s="99"/>
      <c r="C2418" s="100"/>
      <c r="D2418" s="2013" t="s">
        <v>924</v>
      </c>
      <c r="E2418" s="2013"/>
      <c r="F2418" s="2013"/>
      <c r="G2418" s="110">
        <v>81.808049999999994</v>
      </c>
    </row>
    <row r="2419" ht="11.25" customHeight="1" outlineLevel="7">
      <c r="A2419" s="80"/>
      <c r="B2419" s="81"/>
      <c r="C2419" s="82"/>
      <c r="D2419" s="2017" t="s">
        <v>925</v>
      </c>
      <c r="E2419" s="2017"/>
      <c r="F2419" s="2017"/>
      <c r="G2419" s="111">
        <v>878.94088999999997</v>
      </c>
    </row>
    <row r="2420" ht="21.75" customHeight="1" outlineLevel="7">
      <c r="A2420" s="98"/>
      <c r="B2420" s="99"/>
      <c r="C2420" s="100"/>
      <c r="D2420" s="2013" t="s">
        <v>1193</v>
      </c>
      <c r="E2420" s="2013"/>
      <c r="F2420" s="2013"/>
      <c r="G2420" s="110">
        <v>60.324620000000003</v>
      </c>
    </row>
    <row r="2421" ht="21.75" customHeight="1" outlineLevel="7">
      <c r="A2421" s="98"/>
      <c r="B2421" s="99"/>
      <c r="C2421" s="100"/>
      <c r="D2421" s="2013" t="s">
        <v>926</v>
      </c>
      <c r="E2421" s="2013"/>
      <c r="F2421" s="2013"/>
      <c r="G2421" s="110">
        <v>813.04893000000004</v>
      </c>
    </row>
    <row r="2422" ht="11.25" customHeight="1" outlineLevel="7">
      <c r="A2422" s="98"/>
      <c r="B2422" s="99"/>
      <c r="C2422" s="100"/>
      <c r="D2422" s="2013" t="s">
        <v>1194</v>
      </c>
      <c r="E2422" s="2013"/>
      <c r="F2422" s="2013"/>
      <c r="G2422" s="110">
        <v>5.5673399999999997</v>
      </c>
    </row>
    <row r="2423" ht="11.25" customHeight="1" outlineLevel="7">
      <c r="A2423" s="80"/>
      <c r="B2423" s="81"/>
      <c r="C2423" s="82"/>
      <c r="D2423" s="2017" t="s">
        <v>887</v>
      </c>
      <c r="E2423" s="2017"/>
      <c r="F2423" s="2017"/>
      <c r="G2423" s="73">
        <v>25682.312140000002</v>
      </c>
    </row>
    <row r="2424" ht="11.25" customHeight="1" outlineLevel="7">
      <c r="A2424" s="98"/>
      <c r="B2424" s="99"/>
      <c r="C2424" s="100"/>
      <c r="D2424" s="2013" t="s">
        <v>927</v>
      </c>
      <c r="E2424" s="2013"/>
      <c r="F2424" s="2013"/>
      <c r="G2424" s="110">
        <v>668.71911</v>
      </c>
    </row>
    <row r="2425" ht="11.25" customHeight="1" outlineLevel="7">
      <c r="A2425" s="98"/>
      <c r="B2425" s="99"/>
      <c r="C2425" s="100"/>
      <c r="D2425" s="2013" t="s">
        <v>928</v>
      </c>
      <c r="E2425" s="2013"/>
      <c r="F2425" s="2013"/>
      <c r="G2425" s="110">
        <v>68.503609999999995</v>
      </c>
    </row>
    <row r="2426" ht="11.25" customHeight="1" outlineLevel="7">
      <c r="A2426" s="98"/>
      <c r="B2426" s="99"/>
      <c r="C2426" s="100"/>
      <c r="D2426" s="2013" t="s">
        <v>929</v>
      </c>
      <c r="E2426" s="2013"/>
      <c r="F2426" s="2013"/>
      <c r="G2426" s="110">
        <v>20.209669999999999</v>
      </c>
    </row>
    <row r="2427" ht="11.25" customHeight="1" outlineLevel="7">
      <c r="A2427" s="98"/>
      <c r="B2427" s="99"/>
      <c r="C2427" s="100"/>
      <c r="D2427" s="2013" t="s">
        <v>932</v>
      </c>
      <c r="E2427" s="2013"/>
      <c r="F2427" s="2013"/>
      <c r="G2427" s="110">
        <v>216.55717000000001</v>
      </c>
    </row>
    <row r="2428" ht="11.25" customHeight="1" outlineLevel="7">
      <c r="A2428" s="83"/>
      <c r="B2428" s="84"/>
      <c r="C2428" s="85"/>
      <c r="D2428" s="2017" t="s">
        <v>933</v>
      </c>
      <c r="E2428" s="2017"/>
      <c r="F2428" s="2017"/>
      <c r="G2428" s="111">
        <v>279.51459</v>
      </c>
    </row>
    <row r="2429" ht="11.25" customHeight="1" outlineLevel="7">
      <c r="A2429" s="118"/>
      <c r="B2429" s="119"/>
      <c r="C2429" s="120"/>
      <c r="D2429" s="2013" t="s">
        <v>934</v>
      </c>
      <c r="E2429" s="2013"/>
      <c r="F2429" s="2013"/>
      <c r="G2429" s="110">
        <v>180.46492000000001</v>
      </c>
    </row>
    <row r="2430" ht="21.75" customHeight="1" outlineLevel="7">
      <c r="A2430" s="118"/>
      <c r="B2430" s="119"/>
      <c r="C2430" s="120"/>
      <c r="D2430" s="2013" t="s">
        <v>935</v>
      </c>
      <c r="E2430" s="2013"/>
      <c r="F2430" s="2013"/>
      <c r="G2430" s="110">
        <v>0.73507</v>
      </c>
    </row>
    <row r="2431" ht="21.75" customHeight="1" outlineLevel="7">
      <c r="A2431" s="118"/>
      <c r="B2431" s="119"/>
      <c r="C2431" s="120"/>
      <c r="D2431" s="2013" t="s">
        <v>937</v>
      </c>
      <c r="E2431" s="2013"/>
      <c r="F2431" s="2013"/>
      <c r="G2431" s="110">
        <v>60.466450000000002</v>
      </c>
    </row>
    <row r="2432" ht="21.75" customHeight="1" outlineLevel="7">
      <c r="A2432" s="118"/>
      <c r="B2432" s="119"/>
      <c r="C2432" s="120"/>
      <c r="D2432" s="2013" t="s">
        <v>232</v>
      </c>
      <c r="E2432" s="2013"/>
      <c r="F2432" s="2013"/>
      <c r="G2432" s="110">
        <v>12.5451</v>
      </c>
    </row>
    <row r="2433" ht="21.75" customHeight="1" outlineLevel="7">
      <c r="A2433" s="118"/>
      <c r="B2433" s="119"/>
      <c r="C2433" s="120"/>
      <c r="D2433" s="2013" t="s">
        <v>233</v>
      </c>
      <c r="E2433" s="2013"/>
      <c r="F2433" s="2013"/>
      <c r="G2433" s="110">
        <v>25.303049999999999</v>
      </c>
    </row>
    <row r="2434" ht="11.25" customHeight="1" outlineLevel="7">
      <c r="A2434" s="98"/>
      <c r="B2434" s="99"/>
      <c r="C2434" s="100"/>
      <c r="D2434" s="2013" t="s">
        <v>406</v>
      </c>
      <c r="E2434" s="2013"/>
      <c r="F2434" s="2013"/>
      <c r="G2434" s="92">
        <v>6575.55465</v>
      </c>
    </row>
    <row r="2435" ht="11.25" customHeight="1" outlineLevel="7">
      <c r="A2435" s="98"/>
      <c r="B2435" s="99"/>
      <c r="C2435" s="100"/>
      <c r="D2435" s="2013" t="s">
        <v>407</v>
      </c>
      <c r="E2435" s="2013"/>
      <c r="F2435" s="2013"/>
      <c r="G2435" s="92">
        <v>2238.6172499999998</v>
      </c>
    </row>
    <row r="2436" ht="11.25" customHeight="1" outlineLevel="7">
      <c r="A2436" s="98"/>
      <c r="B2436" s="99"/>
      <c r="C2436" s="100"/>
      <c r="D2436" s="2013" t="s">
        <v>938</v>
      </c>
      <c r="E2436" s="2013"/>
      <c r="F2436" s="2013"/>
      <c r="G2436" s="110">
        <v>549.68557999999996</v>
      </c>
    </row>
    <row r="2437" ht="11.25" customHeight="1" outlineLevel="7">
      <c r="A2437" s="98"/>
      <c r="B2437" s="99"/>
      <c r="C2437" s="100"/>
      <c r="D2437" s="2013" t="s">
        <v>939</v>
      </c>
      <c r="E2437" s="2013"/>
      <c r="F2437" s="2013"/>
      <c r="G2437" s="92">
        <v>6722.5272999999997</v>
      </c>
    </row>
    <row r="2438" ht="11.25" customHeight="1" outlineLevel="7">
      <c r="A2438" s="98"/>
      <c r="B2438" s="99"/>
      <c r="C2438" s="100"/>
      <c r="D2438" s="2013" t="s">
        <v>415</v>
      </c>
      <c r="E2438" s="2013"/>
      <c r="F2438" s="2013"/>
      <c r="G2438" s="110">
        <v>176.78295</v>
      </c>
    </row>
    <row r="2439" ht="11.25" customHeight="1" outlineLevel="7">
      <c r="A2439" s="98"/>
      <c r="B2439" s="99"/>
      <c r="C2439" s="100"/>
      <c r="D2439" s="2013" t="s">
        <v>941</v>
      </c>
      <c r="E2439" s="2013"/>
      <c r="F2439" s="2013"/>
      <c r="G2439" s="110">
        <v>154.75945999999999</v>
      </c>
    </row>
    <row r="2440" ht="11.25" customHeight="1" outlineLevel="7">
      <c r="A2440" s="98"/>
      <c r="B2440" s="99"/>
      <c r="C2440" s="100"/>
      <c r="D2440" s="2013" t="s">
        <v>942</v>
      </c>
      <c r="E2440" s="2013"/>
      <c r="F2440" s="2013"/>
      <c r="G2440" s="110">
        <v>205.09404000000001</v>
      </c>
    </row>
    <row r="2441" ht="11.25" customHeight="1" outlineLevel="7">
      <c r="A2441" s="98"/>
      <c r="B2441" s="99"/>
      <c r="C2441" s="100"/>
      <c r="D2441" s="2013" t="s">
        <v>409</v>
      </c>
      <c r="E2441" s="2013"/>
      <c r="F2441" s="2013"/>
      <c r="G2441" s="110">
        <v>706.43507999999997</v>
      </c>
    </row>
    <row r="2442" ht="11.25" customHeight="1" outlineLevel="7">
      <c r="A2442" s="98"/>
      <c r="B2442" s="99"/>
      <c r="C2442" s="100"/>
      <c r="D2442" s="2013" t="s">
        <v>943</v>
      </c>
      <c r="E2442" s="2013"/>
      <c r="F2442" s="2013"/>
      <c r="G2442" s="110">
        <v>202.56945999999999</v>
      </c>
    </row>
    <row r="2443" ht="11.25" customHeight="1" outlineLevel="7">
      <c r="A2443" s="98"/>
      <c r="B2443" s="99"/>
      <c r="C2443" s="100"/>
      <c r="D2443" s="2013" t="s">
        <v>944</v>
      </c>
      <c r="E2443" s="2013"/>
      <c r="F2443" s="2013"/>
      <c r="G2443" s="92">
        <v>1140.65408</v>
      </c>
    </row>
    <row r="2444" ht="11.25" customHeight="1" outlineLevel="7">
      <c r="A2444" s="98"/>
      <c r="B2444" s="99"/>
      <c r="C2444" s="100"/>
      <c r="D2444" s="2013" t="s">
        <v>413</v>
      </c>
      <c r="E2444" s="2013"/>
      <c r="F2444" s="2013"/>
      <c r="G2444" s="110">
        <v>31.317679999999999</v>
      </c>
    </row>
    <row r="2445" ht="21.75" customHeight="1" outlineLevel="7">
      <c r="A2445" s="98"/>
      <c r="B2445" s="99"/>
      <c r="C2445" s="100"/>
      <c r="D2445" s="2013" t="s">
        <v>945</v>
      </c>
      <c r="E2445" s="2013"/>
      <c r="F2445" s="2013"/>
      <c r="G2445" s="93"/>
    </row>
    <row r="2446" ht="21.75" customHeight="1" outlineLevel="7">
      <c r="A2446" s="98"/>
      <c r="B2446" s="99"/>
      <c r="C2446" s="100"/>
      <c r="D2446" s="2013" t="s">
        <v>419</v>
      </c>
      <c r="E2446" s="2013"/>
      <c r="F2446" s="2013"/>
      <c r="G2446" s="110">
        <v>113.94114</v>
      </c>
    </row>
    <row r="2447" ht="21.75" customHeight="1" outlineLevel="7">
      <c r="A2447" s="98"/>
      <c r="B2447" s="99"/>
      <c r="C2447" s="100"/>
      <c r="D2447" s="2013" t="s">
        <v>946</v>
      </c>
      <c r="E2447" s="2013"/>
      <c r="F2447" s="2013"/>
      <c r="G2447" s="92">
        <v>3261.5242600000001</v>
      </c>
    </row>
    <row r="2448" ht="11.25" customHeight="1" outlineLevel="7">
      <c r="A2448" s="83"/>
      <c r="B2448" s="84"/>
      <c r="C2448" s="85"/>
      <c r="D2448" s="2017" t="s">
        <v>410</v>
      </c>
      <c r="E2448" s="2017"/>
      <c r="F2448" s="2017"/>
      <c r="G2448" s="73">
        <v>1676.0304599999999</v>
      </c>
    </row>
    <row r="2449" ht="21.75" customHeight="1" outlineLevel="7">
      <c r="A2449" s="118"/>
      <c r="B2449" s="119"/>
      <c r="C2449" s="120"/>
      <c r="D2449" s="2013" t="s">
        <v>947</v>
      </c>
      <c r="E2449" s="2013"/>
      <c r="F2449" s="2013"/>
      <c r="G2449" s="92">
        <v>1212.35211</v>
      </c>
    </row>
    <row r="2450" ht="11.25" customHeight="1" outlineLevel="7">
      <c r="A2450" s="118"/>
      <c r="B2450" s="119"/>
      <c r="C2450" s="120"/>
      <c r="D2450" s="2013" t="s">
        <v>948</v>
      </c>
      <c r="E2450" s="2013"/>
      <c r="F2450" s="2013"/>
      <c r="G2450" s="110">
        <v>353.41464999999999</v>
      </c>
    </row>
    <row r="2451" ht="11.25" customHeight="1" outlineLevel="7">
      <c r="A2451" s="118"/>
      <c r="B2451" s="119"/>
      <c r="C2451" s="120"/>
      <c r="D2451" s="2013" t="s">
        <v>949</v>
      </c>
      <c r="E2451" s="2013"/>
      <c r="F2451" s="2013"/>
      <c r="G2451" s="110">
        <v>27.718990000000002</v>
      </c>
    </row>
    <row r="2452" ht="21.75" customHeight="1" outlineLevel="7">
      <c r="A2452" s="118"/>
      <c r="B2452" s="119"/>
      <c r="C2452" s="120"/>
      <c r="D2452" s="2013" t="s">
        <v>950</v>
      </c>
      <c r="E2452" s="2013"/>
      <c r="F2452" s="2013"/>
      <c r="G2452" s="110">
        <v>82.544709999999995</v>
      </c>
    </row>
    <row r="2453" ht="11.25" customHeight="1" outlineLevel="7">
      <c r="A2453" s="98"/>
      <c r="B2453" s="99"/>
      <c r="C2453" s="100"/>
      <c r="D2453" s="2013" t="s">
        <v>417</v>
      </c>
      <c r="E2453" s="2013"/>
      <c r="F2453" s="2013"/>
      <c r="G2453" s="110">
        <v>183.24292</v>
      </c>
    </row>
    <row r="2454" ht="11.25" customHeight="1" outlineLevel="7">
      <c r="A2454" s="98"/>
      <c r="B2454" s="99"/>
      <c r="C2454" s="100"/>
      <c r="D2454" s="2013" t="s">
        <v>952</v>
      </c>
      <c r="E2454" s="2013"/>
      <c r="F2454" s="2013"/>
      <c r="G2454" s="110">
        <v>413.82283000000001</v>
      </c>
    </row>
    <row r="2455" ht="11.25" customHeight="1" outlineLevel="7">
      <c r="A2455" s="98"/>
      <c r="B2455" s="99"/>
      <c r="C2455" s="100"/>
      <c r="D2455" s="2013" t="s">
        <v>953</v>
      </c>
      <c r="E2455" s="2013"/>
      <c r="F2455" s="2013"/>
      <c r="G2455" s="110">
        <v>76.248850000000004</v>
      </c>
    </row>
    <row r="2456" ht="11.25" customHeight="1" outlineLevel="2">
      <c r="A2456" s="2012" t="s">
        <v>201</v>
      </c>
      <c r="B2456" s="2012"/>
      <c r="C2456" s="2012"/>
      <c r="D2456" s="2015" t="s">
        <v>453</v>
      </c>
      <c r="E2456" s="2015"/>
      <c r="F2456" s="2015"/>
      <c r="G2456" s="65">
        <v>6359.8122400000002</v>
      </c>
    </row>
    <row r="2457" ht="11.25" hidden="1" customHeight="1" outlineLevel="3">
      <c r="A2457" s="66"/>
      <c r="B2457" s="67"/>
      <c r="C2457" s="68"/>
      <c r="D2457" s="2014" t="s">
        <v>441</v>
      </c>
      <c r="E2457" s="2014"/>
      <c r="F2457" s="2014"/>
      <c r="G2457" s="69">
        <v>5204.71569</v>
      </c>
    </row>
    <row r="2458" ht="11.25" hidden="1" customHeight="1" outlineLevel="4">
      <c r="A2458" s="70"/>
      <c r="B2458" s="71"/>
      <c r="C2458" s="72"/>
      <c r="D2458" s="2017" t="s">
        <v>257</v>
      </c>
      <c r="E2458" s="2017"/>
      <c r="F2458" s="2017"/>
      <c r="G2458" s="73">
        <v>5204.71569</v>
      </c>
    </row>
    <row r="2459" ht="11.25" hidden="1" customHeight="1" outlineLevel="5">
      <c r="A2459" s="74"/>
      <c r="B2459" s="75"/>
      <c r="C2459" s="76"/>
      <c r="D2459" s="2017" t="s">
        <v>442</v>
      </c>
      <c r="E2459" s="2017"/>
      <c r="F2459" s="2017"/>
      <c r="G2459" s="73">
        <v>5204.71569</v>
      </c>
    </row>
    <row r="2460" ht="11.25" hidden="1" customHeight="1" outlineLevel="6">
      <c r="A2460" s="77"/>
      <c r="B2460" s="78"/>
      <c r="C2460" s="79"/>
      <c r="D2460" s="2017" t="s">
        <v>887</v>
      </c>
      <c r="E2460" s="2017"/>
      <c r="F2460" s="2017"/>
      <c r="G2460" s="73">
        <v>5204.71569</v>
      </c>
    </row>
    <row r="2461" ht="11.25" hidden="1" customHeight="1" outlineLevel="7">
      <c r="A2461" s="80"/>
      <c r="B2461" s="81"/>
      <c r="C2461" s="82"/>
      <c r="D2461" s="2017" t="s">
        <v>230</v>
      </c>
      <c r="E2461" s="2017"/>
      <c r="F2461" s="2017"/>
      <c r="G2461" s="114"/>
    </row>
    <row r="2462" ht="11.25" hidden="1" customHeight="1" outlineLevel="7">
      <c r="A2462" s="98"/>
      <c r="B2462" s="99"/>
      <c r="C2462" s="100"/>
      <c r="D2462" s="2013" t="s">
        <v>1191</v>
      </c>
      <c r="E2462" s="2013"/>
      <c r="F2462" s="2013"/>
      <c r="G2462" s="93"/>
    </row>
    <row r="2463" ht="11.25" hidden="1" customHeight="1" outlineLevel="7">
      <c r="A2463" s="80"/>
      <c r="B2463" s="81"/>
      <c r="C2463" s="82"/>
      <c r="D2463" s="2017" t="s">
        <v>893</v>
      </c>
      <c r="E2463" s="2017"/>
      <c r="F2463" s="2017"/>
      <c r="G2463" s="111">
        <v>0.93276000000000003</v>
      </c>
    </row>
    <row r="2464" ht="11.25" hidden="1" customHeight="1" outlineLevel="7">
      <c r="A2464" s="98"/>
      <c r="B2464" s="99"/>
      <c r="C2464" s="100"/>
      <c r="D2464" s="2013" t="s">
        <v>895</v>
      </c>
      <c r="E2464" s="2013"/>
      <c r="F2464" s="2013"/>
      <c r="G2464" s="110">
        <v>0.93276000000000003</v>
      </c>
    </row>
    <row r="2465" ht="11.25" hidden="1" customHeight="1" outlineLevel="7">
      <c r="A2465" s="80"/>
      <c r="B2465" s="81"/>
      <c r="C2465" s="82"/>
      <c r="D2465" s="2017" t="s">
        <v>898</v>
      </c>
      <c r="E2465" s="2017"/>
      <c r="F2465" s="2017"/>
      <c r="G2465" s="111">
        <v>9.7889800000000005</v>
      </c>
    </row>
    <row r="2466" ht="11.25" hidden="1" customHeight="1" outlineLevel="7">
      <c r="A2466" s="98"/>
      <c r="B2466" s="99"/>
      <c r="C2466" s="100"/>
      <c r="D2466" s="2013" t="s">
        <v>901</v>
      </c>
      <c r="E2466" s="2013"/>
      <c r="F2466" s="2013"/>
      <c r="G2466" s="110">
        <v>9.7889800000000005</v>
      </c>
    </row>
    <row r="2467" ht="11.25" hidden="1" customHeight="1" outlineLevel="7">
      <c r="A2467" s="121"/>
      <c r="B2467" s="122"/>
      <c r="C2467" s="123"/>
      <c r="D2467" s="2013" t="s">
        <v>1192</v>
      </c>
      <c r="E2467" s="2013"/>
      <c r="F2467" s="2013"/>
      <c r="G2467" s="93"/>
    </row>
    <row r="2468" ht="11.25" hidden="1" customHeight="1" outlineLevel="7">
      <c r="A2468" s="80"/>
      <c r="B2468" s="81"/>
      <c r="C2468" s="82"/>
      <c r="D2468" s="2017" t="s">
        <v>907</v>
      </c>
      <c r="E2468" s="2017"/>
      <c r="F2468" s="2017"/>
      <c r="G2468" s="73">
        <v>1604.64294</v>
      </c>
    </row>
    <row r="2469" ht="11.25" hidden="1" customHeight="1" outlineLevel="7">
      <c r="A2469" s="98"/>
      <c r="B2469" s="99"/>
      <c r="C2469" s="100"/>
      <c r="D2469" s="2013" t="s">
        <v>104</v>
      </c>
      <c r="E2469" s="2013"/>
      <c r="F2469" s="2013"/>
      <c r="G2469" s="92">
        <v>1325.89391</v>
      </c>
    </row>
    <row r="2470" ht="11.25" hidden="1" customHeight="1" outlineLevel="7">
      <c r="A2470" s="83"/>
      <c r="B2470" s="84"/>
      <c r="C2470" s="85"/>
      <c r="D2470" s="2017" t="s">
        <v>908</v>
      </c>
      <c r="E2470" s="2017"/>
      <c r="F2470" s="2017"/>
      <c r="G2470" s="111">
        <v>278.74903</v>
      </c>
    </row>
    <row r="2471" ht="11.25" hidden="1" customHeight="1" outlineLevel="7">
      <c r="A2471" s="118"/>
      <c r="B2471" s="119"/>
      <c r="C2471" s="120"/>
      <c r="D2471" s="2013" t="s">
        <v>106</v>
      </c>
      <c r="E2471" s="2013"/>
      <c r="F2471" s="2013"/>
      <c r="G2471" s="110">
        <v>183.29381000000001</v>
      </c>
    </row>
    <row r="2472" ht="11.25" hidden="1" customHeight="1" outlineLevel="7">
      <c r="A2472" s="118"/>
      <c r="B2472" s="119"/>
      <c r="C2472" s="120"/>
      <c r="D2472" s="2013" t="s">
        <v>108</v>
      </c>
      <c r="E2472" s="2013"/>
      <c r="F2472" s="2013"/>
      <c r="G2472" s="110">
        <v>95.455219999999997</v>
      </c>
    </row>
    <row r="2473" ht="11.25" hidden="1" customHeight="1" outlineLevel="7">
      <c r="A2473" s="121"/>
      <c r="B2473" s="122"/>
      <c r="C2473" s="123"/>
      <c r="D2473" s="2013" t="s">
        <v>404</v>
      </c>
      <c r="E2473" s="2013"/>
      <c r="F2473" s="2013"/>
      <c r="G2473" s="110">
        <v>20.685359999999999</v>
      </c>
    </row>
    <row r="2474" ht="11.25" hidden="1" customHeight="1" outlineLevel="7">
      <c r="A2474" s="80"/>
      <c r="B2474" s="81"/>
      <c r="C2474" s="82"/>
      <c r="D2474" s="2017" t="s">
        <v>909</v>
      </c>
      <c r="E2474" s="2017"/>
      <c r="F2474" s="2017"/>
      <c r="G2474" s="111">
        <v>31.321639999999999</v>
      </c>
    </row>
    <row r="2475" ht="11.25" hidden="1" customHeight="1" outlineLevel="7">
      <c r="A2475" s="98"/>
      <c r="B2475" s="99"/>
      <c r="C2475" s="100"/>
      <c r="D2475" s="2013" t="s">
        <v>910</v>
      </c>
      <c r="E2475" s="2013"/>
      <c r="F2475" s="2013"/>
      <c r="G2475" s="110">
        <v>4.6384999999999996</v>
      </c>
    </row>
    <row r="2476" ht="21.75" hidden="1" customHeight="1" outlineLevel="7">
      <c r="A2476" s="98"/>
      <c r="B2476" s="99"/>
      <c r="C2476" s="100"/>
      <c r="D2476" s="2013" t="s">
        <v>911</v>
      </c>
      <c r="E2476" s="2013"/>
      <c r="F2476" s="2013"/>
      <c r="G2476" s="93"/>
    </row>
    <row r="2477" ht="11.25" hidden="1" customHeight="1" outlineLevel="7">
      <c r="A2477" s="98"/>
      <c r="B2477" s="99"/>
      <c r="C2477" s="100"/>
      <c r="D2477" s="2013" t="s">
        <v>912</v>
      </c>
      <c r="E2477" s="2013"/>
      <c r="F2477" s="2013"/>
      <c r="G2477" s="110">
        <v>2.6640199999999998</v>
      </c>
    </row>
    <row r="2478" ht="11.25" hidden="1" customHeight="1" outlineLevel="7">
      <c r="A2478" s="98"/>
      <c r="B2478" s="99"/>
      <c r="C2478" s="100"/>
      <c r="D2478" s="2013" t="s">
        <v>913</v>
      </c>
      <c r="E2478" s="2013"/>
      <c r="F2478" s="2013"/>
      <c r="G2478" s="110">
        <v>1.53573</v>
      </c>
    </row>
    <row r="2479" ht="11.25" hidden="1" customHeight="1" outlineLevel="7">
      <c r="A2479" s="98"/>
      <c r="B2479" s="99"/>
      <c r="C2479" s="100"/>
      <c r="D2479" s="2013" t="s">
        <v>914</v>
      </c>
      <c r="E2479" s="2013"/>
      <c r="F2479" s="2013"/>
      <c r="G2479" s="110">
        <v>10.87547</v>
      </c>
    </row>
    <row r="2480" ht="21.75" hidden="1" customHeight="1" outlineLevel="7">
      <c r="A2480" s="98"/>
      <c r="B2480" s="99"/>
      <c r="C2480" s="100"/>
      <c r="D2480" s="2013" t="s">
        <v>915</v>
      </c>
      <c r="E2480" s="2013"/>
      <c r="F2480" s="2013"/>
      <c r="G2480" s="93"/>
    </row>
    <row r="2481" ht="11.25" hidden="1" customHeight="1" outlineLevel="7">
      <c r="A2481" s="98"/>
      <c r="B2481" s="99"/>
      <c r="C2481" s="100"/>
      <c r="D2481" s="2013" t="s">
        <v>916</v>
      </c>
      <c r="E2481" s="2013"/>
      <c r="F2481" s="2013"/>
      <c r="G2481" s="110">
        <v>11.60792</v>
      </c>
    </row>
    <row r="2482" ht="11.25" hidden="1" customHeight="1" outlineLevel="7">
      <c r="A2482" s="80"/>
      <c r="B2482" s="81"/>
      <c r="C2482" s="82"/>
      <c r="D2482" s="2017" t="s">
        <v>917</v>
      </c>
      <c r="E2482" s="2017"/>
      <c r="F2482" s="2017"/>
      <c r="G2482" s="111">
        <v>212.04237000000001</v>
      </c>
    </row>
    <row r="2483" ht="11.25" hidden="1" customHeight="1" outlineLevel="7">
      <c r="A2483" s="98"/>
      <c r="B2483" s="99"/>
      <c r="C2483" s="100"/>
      <c r="D2483" s="2013" t="s">
        <v>918</v>
      </c>
      <c r="E2483" s="2013"/>
      <c r="F2483" s="2013"/>
      <c r="G2483" s="93"/>
    </row>
    <row r="2484" ht="11.25" hidden="1" customHeight="1" outlineLevel="7">
      <c r="A2484" s="98"/>
      <c r="B2484" s="99"/>
      <c r="C2484" s="100"/>
      <c r="D2484" s="2013" t="s">
        <v>225</v>
      </c>
      <c r="E2484" s="2013"/>
      <c r="F2484" s="2013"/>
      <c r="G2484" s="110">
        <v>10.45199</v>
      </c>
    </row>
    <row r="2485" ht="11.25" hidden="1" customHeight="1" outlineLevel="7">
      <c r="A2485" s="98"/>
      <c r="B2485" s="99"/>
      <c r="C2485" s="100"/>
      <c r="D2485" s="2013" t="s">
        <v>226</v>
      </c>
      <c r="E2485" s="2013"/>
      <c r="F2485" s="2013"/>
      <c r="G2485" s="110">
        <v>20.439720000000001</v>
      </c>
    </row>
    <row r="2486" ht="11.25" hidden="1" customHeight="1" outlineLevel="7">
      <c r="A2486" s="98"/>
      <c r="B2486" s="99"/>
      <c r="C2486" s="100"/>
      <c r="D2486" s="2013" t="s">
        <v>227</v>
      </c>
      <c r="E2486" s="2013"/>
      <c r="F2486" s="2013"/>
      <c r="G2486" s="110">
        <v>110.35196999999999</v>
      </c>
    </row>
    <row r="2487" ht="11.25" hidden="1" customHeight="1" outlineLevel="7">
      <c r="A2487" s="98"/>
      <c r="B2487" s="99"/>
      <c r="C2487" s="100"/>
      <c r="D2487" s="2013" t="s">
        <v>228</v>
      </c>
      <c r="E2487" s="2013"/>
      <c r="F2487" s="2013"/>
      <c r="G2487" s="110">
        <v>21.279250000000001</v>
      </c>
    </row>
    <row r="2488" ht="11.25" hidden="1" customHeight="1" outlineLevel="7">
      <c r="A2488" s="98"/>
      <c r="B2488" s="99"/>
      <c r="C2488" s="100"/>
      <c r="D2488" s="2013" t="s">
        <v>229</v>
      </c>
      <c r="E2488" s="2013"/>
      <c r="F2488" s="2013"/>
      <c r="G2488" s="110">
        <v>49.519440000000003</v>
      </c>
    </row>
    <row r="2489" ht="11.25" hidden="1" customHeight="1" outlineLevel="7">
      <c r="A2489" s="121"/>
      <c r="B2489" s="122"/>
      <c r="C2489" s="123"/>
      <c r="D2489" s="2013" t="s">
        <v>920</v>
      </c>
      <c r="E2489" s="2013"/>
      <c r="F2489" s="2013"/>
      <c r="G2489" s="110">
        <v>794.55492000000004</v>
      </c>
    </row>
    <row r="2490" ht="21.75" hidden="1" customHeight="1" outlineLevel="7">
      <c r="A2490" s="121"/>
      <c r="B2490" s="122"/>
      <c r="C2490" s="123"/>
      <c r="D2490" s="2013" t="s">
        <v>231</v>
      </c>
      <c r="E2490" s="2013"/>
      <c r="F2490" s="2013"/>
      <c r="G2490" s="93"/>
    </row>
    <row r="2491" ht="11.25" hidden="1" customHeight="1" outlineLevel="7">
      <c r="A2491" s="80"/>
      <c r="B2491" s="81"/>
      <c r="C2491" s="82"/>
      <c r="D2491" s="2017" t="s">
        <v>887</v>
      </c>
      <c r="E2491" s="2017"/>
      <c r="F2491" s="2017"/>
      <c r="G2491" s="73">
        <v>2530.7467200000001</v>
      </c>
    </row>
    <row r="2492" ht="11.25" hidden="1" customHeight="1" outlineLevel="7">
      <c r="A2492" s="98"/>
      <c r="B2492" s="99"/>
      <c r="C2492" s="100"/>
      <c r="D2492" s="2013" t="s">
        <v>928</v>
      </c>
      <c r="E2492" s="2013"/>
      <c r="F2492" s="2013"/>
      <c r="G2492" s="110">
        <v>672</v>
      </c>
    </row>
    <row r="2493" ht="11.25" hidden="1" customHeight="1" outlineLevel="7">
      <c r="A2493" s="98"/>
      <c r="B2493" s="99"/>
      <c r="C2493" s="100"/>
      <c r="D2493" s="2013" t="s">
        <v>929</v>
      </c>
      <c r="E2493" s="2013"/>
      <c r="F2493" s="2013"/>
      <c r="G2493" s="93"/>
    </row>
    <row r="2494" ht="11.25" hidden="1" customHeight="1" outlineLevel="7">
      <c r="A2494" s="83"/>
      <c r="B2494" s="84"/>
      <c r="C2494" s="85"/>
      <c r="D2494" s="2017" t="s">
        <v>933</v>
      </c>
      <c r="E2494" s="2017"/>
      <c r="F2494" s="2017"/>
      <c r="G2494" s="111">
        <v>900.27869999999996</v>
      </c>
    </row>
    <row r="2495" ht="11.25" hidden="1" customHeight="1" outlineLevel="7">
      <c r="A2495" s="118"/>
      <c r="B2495" s="119"/>
      <c r="C2495" s="120"/>
      <c r="D2495" s="2013" t="s">
        <v>934</v>
      </c>
      <c r="E2495" s="2013"/>
      <c r="F2495" s="2013"/>
      <c r="G2495" s="110">
        <v>711</v>
      </c>
    </row>
    <row r="2496" ht="21.75" hidden="1" customHeight="1" outlineLevel="7">
      <c r="A2496" s="118"/>
      <c r="B2496" s="119"/>
      <c r="C2496" s="120"/>
      <c r="D2496" s="2013" t="s">
        <v>935</v>
      </c>
      <c r="E2496" s="2013"/>
      <c r="F2496" s="2013"/>
      <c r="G2496" s="110">
        <v>1.9884999999999999</v>
      </c>
    </row>
    <row r="2497" ht="11.25" hidden="1" customHeight="1" outlineLevel="7">
      <c r="A2497" s="118"/>
      <c r="B2497" s="119"/>
      <c r="C2497" s="120"/>
      <c r="D2497" s="2013" t="s">
        <v>936</v>
      </c>
      <c r="E2497" s="2013"/>
      <c r="F2497" s="2013"/>
      <c r="G2497" s="93"/>
    </row>
    <row r="2498" ht="21.75" hidden="1" customHeight="1" outlineLevel="7">
      <c r="A2498" s="118"/>
      <c r="B2498" s="119"/>
      <c r="C2498" s="120"/>
      <c r="D2498" s="2013" t="s">
        <v>937</v>
      </c>
      <c r="E2498" s="2013"/>
      <c r="F2498" s="2013"/>
      <c r="G2498" s="110">
        <v>187.19999999999999</v>
      </c>
    </row>
    <row r="2499" ht="21.75" hidden="1" customHeight="1" outlineLevel="7">
      <c r="A2499" s="118"/>
      <c r="B2499" s="119"/>
      <c r="C2499" s="120"/>
      <c r="D2499" s="2013" t="s">
        <v>232</v>
      </c>
      <c r="E2499" s="2013"/>
      <c r="F2499" s="2013"/>
      <c r="G2499" s="110">
        <v>0.090200000000000002</v>
      </c>
    </row>
    <row r="2500" ht="21.75" hidden="1" customHeight="1" outlineLevel="7">
      <c r="A2500" s="118"/>
      <c r="B2500" s="119"/>
      <c r="C2500" s="120"/>
      <c r="D2500" s="2013" t="s">
        <v>233</v>
      </c>
      <c r="E2500" s="2013"/>
      <c r="F2500" s="2013"/>
      <c r="G2500" s="93"/>
    </row>
    <row r="2501" ht="11.25" hidden="1" customHeight="1" outlineLevel="7">
      <c r="A2501" s="98"/>
      <c r="B2501" s="99"/>
      <c r="C2501" s="100"/>
      <c r="D2501" s="2013" t="s">
        <v>406</v>
      </c>
      <c r="E2501" s="2013"/>
      <c r="F2501" s="2013"/>
      <c r="G2501" s="110">
        <v>50.929960000000001</v>
      </c>
    </row>
    <row r="2502" ht="11.25" hidden="1" customHeight="1" outlineLevel="7">
      <c r="A2502" s="98"/>
      <c r="B2502" s="99"/>
      <c r="C2502" s="100"/>
      <c r="D2502" s="2013" t="s">
        <v>407</v>
      </c>
      <c r="E2502" s="2013"/>
      <c r="F2502" s="2013"/>
      <c r="G2502" s="110">
        <v>54.083399999999997</v>
      </c>
    </row>
    <row r="2503" ht="11.25" hidden="1" customHeight="1" outlineLevel="7">
      <c r="A2503" s="98"/>
      <c r="B2503" s="99"/>
      <c r="C2503" s="100"/>
      <c r="D2503" s="2013" t="s">
        <v>938</v>
      </c>
      <c r="E2503" s="2013"/>
      <c r="F2503" s="2013"/>
      <c r="G2503" s="110">
        <v>1.9109100000000001</v>
      </c>
    </row>
    <row r="2504" ht="11.25" hidden="1" customHeight="1" outlineLevel="7">
      <c r="A2504" s="98"/>
      <c r="B2504" s="99"/>
      <c r="C2504" s="100"/>
      <c r="D2504" s="2013" t="s">
        <v>408</v>
      </c>
      <c r="E2504" s="2013"/>
      <c r="F2504" s="2013"/>
      <c r="G2504" s="110">
        <v>12.294449999999999</v>
      </c>
    </row>
    <row r="2505" ht="11.25" hidden="1" customHeight="1" outlineLevel="7">
      <c r="A2505" s="98"/>
      <c r="B2505" s="99"/>
      <c r="C2505" s="100"/>
      <c r="D2505" s="2013" t="s">
        <v>415</v>
      </c>
      <c r="E2505" s="2013"/>
      <c r="F2505" s="2013"/>
      <c r="G2505" s="93"/>
    </row>
    <row r="2506" ht="11.25" hidden="1" customHeight="1" outlineLevel="7">
      <c r="A2506" s="98"/>
      <c r="B2506" s="99"/>
      <c r="C2506" s="100"/>
      <c r="D2506" s="2013" t="s">
        <v>940</v>
      </c>
      <c r="E2506" s="2013"/>
      <c r="F2506" s="2013"/>
      <c r="G2506" s="110">
        <v>12.19434</v>
      </c>
    </row>
    <row r="2507" ht="11.25" hidden="1" customHeight="1" outlineLevel="7">
      <c r="A2507" s="98"/>
      <c r="B2507" s="99"/>
      <c r="C2507" s="100"/>
      <c r="D2507" s="2013" t="s">
        <v>941</v>
      </c>
      <c r="E2507" s="2013"/>
      <c r="F2507" s="2013"/>
      <c r="G2507" s="110">
        <v>34.977040000000002</v>
      </c>
    </row>
    <row r="2508" ht="11.25" hidden="1" customHeight="1" outlineLevel="7">
      <c r="A2508" s="98"/>
      <c r="B2508" s="99"/>
      <c r="C2508" s="100"/>
      <c r="D2508" s="2013" t="s">
        <v>942</v>
      </c>
      <c r="E2508" s="2013"/>
      <c r="F2508" s="2013"/>
      <c r="G2508" s="110">
        <v>43.884259999999998</v>
      </c>
    </row>
    <row r="2509" ht="11.25" hidden="1" customHeight="1" outlineLevel="7">
      <c r="A2509" s="98"/>
      <c r="B2509" s="99"/>
      <c r="C2509" s="100"/>
      <c r="D2509" s="2013" t="s">
        <v>409</v>
      </c>
      <c r="E2509" s="2013"/>
      <c r="F2509" s="2013"/>
      <c r="G2509" s="110">
        <v>17.45656</v>
      </c>
    </row>
    <row r="2510" ht="11.25" hidden="1" customHeight="1" outlineLevel="7">
      <c r="A2510" s="98"/>
      <c r="B2510" s="99"/>
      <c r="C2510" s="100"/>
      <c r="D2510" s="2013" t="s">
        <v>943</v>
      </c>
      <c r="E2510" s="2013"/>
      <c r="F2510" s="2013"/>
      <c r="G2510" s="110">
        <v>1.8684499999999999</v>
      </c>
    </row>
    <row r="2511" ht="11.25" hidden="1" customHeight="1" outlineLevel="7">
      <c r="A2511" s="98"/>
      <c r="B2511" s="99"/>
      <c r="C2511" s="100"/>
      <c r="D2511" s="2013" t="s">
        <v>413</v>
      </c>
      <c r="E2511" s="2013"/>
      <c r="F2511" s="2013"/>
      <c r="G2511" s="110">
        <v>0.58501000000000003</v>
      </c>
    </row>
    <row r="2512" ht="21.75" hidden="1" customHeight="1" outlineLevel="7">
      <c r="A2512" s="98"/>
      <c r="B2512" s="99"/>
      <c r="C2512" s="100"/>
      <c r="D2512" s="2013" t="s">
        <v>945</v>
      </c>
      <c r="E2512" s="2013"/>
      <c r="F2512" s="2013"/>
      <c r="G2512" s="110">
        <v>0.34003</v>
      </c>
    </row>
    <row r="2513" ht="21.75" hidden="1" customHeight="1" outlineLevel="7">
      <c r="A2513" s="98"/>
      <c r="B2513" s="99"/>
      <c r="C2513" s="100"/>
      <c r="D2513" s="2013" t="s">
        <v>419</v>
      </c>
      <c r="E2513" s="2013"/>
      <c r="F2513" s="2013"/>
      <c r="G2513" s="110">
        <v>11.180110000000001</v>
      </c>
    </row>
    <row r="2514" ht="11.25" hidden="1" customHeight="1" outlineLevel="7">
      <c r="A2514" s="98"/>
      <c r="B2514" s="99"/>
      <c r="C2514" s="100"/>
      <c r="D2514" s="2013" t="s">
        <v>414</v>
      </c>
      <c r="E2514" s="2013"/>
      <c r="F2514" s="2013"/>
      <c r="G2514" s="93"/>
    </row>
    <row r="2515" ht="11.25" hidden="1" customHeight="1" outlineLevel="7">
      <c r="A2515" s="83"/>
      <c r="B2515" s="84"/>
      <c r="C2515" s="85"/>
      <c r="D2515" s="2017" t="s">
        <v>410</v>
      </c>
      <c r="E2515" s="2017"/>
      <c r="F2515" s="2017"/>
      <c r="G2515" s="111">
        <v>653.52350999999999</v>
      </c>
    </row>
    <row r="2516" ht="21.75" hidden="1" customHeight="1" outlineLevel="7">
      <c r="A2516" s="118"/>
      <c r="B2516" s="119"/>
      <c r="C2516" s="120"/>
      <c r="D2516" s="2013" t="s">
        <v>947</v>
      </c>
      <c r="E2516" s="2013"/>
      <c r="F2516" s="2013"/>
      <c r="G2516" s="110">
        <v>472.83695</v>
      </c>
    </row>
    <row r="2517" ht="11.25" hidden="1" customHeight="1" outlineLevel="7">
      <c r="A2517" s="118"/>
      <c r="B2517" s="119"/>
      <c r="C2517" s="120"/>
      <c r="D2517" s="2013" t="s">
        <v>948</v>
      </c>
      <c r="E2517" s="2013"/>
      <c r="F2517" s="2013"/>
      <c r="G2517" s="110">
        <v>110.45435999999999</v>
      </c>
    </row>
    <row r="2518" ht="11.25" hidden="1" customHeight="1" outlineLevel="7">
      <c r="A2518" s="118"/>
      <c r="B2518" s="119"/>
      <c r="C2518" s="120"/>
      <c r="D2518" s="2013" t="s">
        <v>949</v>
      </c>
      <c r="E2518" s="2013"/>
      <c r="F2518" s="2013"/>
      <c r="G2518" s="110">
        <v>8.6636900000000008</v>
      </c>
    </row>
    <row r="2519" ht="21.75" hidden="1" customHeight="1" outlineLevel="7">
      <c r="A2519" s="118"/>
      <c r="B2519" s="119"/>
      <c r="C2519" s="120"/>
      <c r="D2519" s="2013" t="s">
        <v>950</v>
      </c>
      <c r="E2519" s="2013"/>
      <c r="F2519" s="2013"/>
      <c r="G2519" s="110">
        <v>61.568510000000003</v>
      </c>
    </row>
    <row r="2520" ht="11.25" hidden="1" customHeight="1" outlineLevel="7">
      <c r="A2520" s="83"/>
      <c r="B2520" s="84"/>
      <c r="C2520" s="85"/>
      <c r="D2520" s="2017" t="s">
        <v>951</v>
      </c>
      <c r="E2520" s="2017"/>
      <c r="F2520" s="2017"/>
      <c r="G2520" s="111">
        <v>21.187080000000002</v>
      </c>
    </row>
    <row r="2521" ht="21.75" hidden="1" customHeight="1" outlineLevel="7">
      <c r="A2521" s="118"/>
      <c r="B2521" s="119"/>
      <c r="C2521" s="120"/>
      <c r="D2521" s="2013" t="s">
        <v>411</v>
      </c>
      <c r="E2521" s="2013"/>
      <c r="F2521" s="2013"/>
      <c r="G2521" s="110">
        <v>21.187080000000002</v>
      </c>
    </row>
    <row r="2522" ht="11.25" hidden="1" customHeight="1" outlineLevel="7">
      <c r="A2522" s="118"/>
      <c r="B2522" s="119"/>
      <c r="C2522" s="120"/>
      <c r="D2522" s="2013" t="s">
        <v>1195</v>
      </c>
      <c r="E2522" s="2013"/>
      <c r="F2522" s="2013"/>
      <c r="G2522" s="93"/>
    </row>
    <row r="2523" ht="11.25" hidden="1" customHeight="1" outlineLevel="7">
      <c r="A2523" s="98"/>
      <c r="B2523" s="99"/>
      <c r="C2523" s="100"/>
      <c r="D2523" s="2013" t="s">
        <v>417</v>
      </c>
      <c r="E2523" s="2013"/>
      <c r="F2523" s="2013"/>
      <c r="G2523" s="110">
        <v>42.052909999999997</v>
      </c>
    </row>
    <row r="2524" ht="11.25" hidden="1" customHeight="1" outlineLevel="3">
      <c r="A2524" s="66"/>
      <c r="B2524" s="67"/>
      <c r="C2524" s="68"/>
      <c r="D2524" s="2014" t="s">
        <v>451</v>
      </c>
      <c r="E2524" s="2014"/>
      <c r="F2524" s="2014"/>
      <c r="G2524" s="94"/>
    </row>
    <row r="2525" ht="11.25" hidden="1" customHeight="1" outlineLevel="4">
      <c r="A2525" s="95"/>
      <c r="B2525" s="96"/>
      <c r="C2525" s="97"/>
      <c r="D2525" s="98"/>
      <c r="E2525" s="99"/>
      <c r="F2525" s="100"/>
      <c r="G2525" s="93"/>
    </row>
    <row r="2526" ht="11.25" hidden="1" customHeight="1" outlineLevel="3">
      <c r="A2526" s="66"/>
      <c r="B2526" s="67"/>
      <c r="C2526" s="68"/>
      <c r="D2526" s="2014" t="s">
        <v>452</v>
      </c>
      <c r="E2526" s="2014"/>
      <c r="F2526" s="2014"/>
      <c r="G2526" s="69">
        <v>1155.09655</v>
      </c>
    </row>
    <row r="2527" ht="11.25" hidden="1" customHeight="1" outlineLevel="4">
      <c r="A2527" s="70"/>
      <c r="B2527" s="71"/>
      <c r="C2527" s="72"/>
      <c r="D2527" s="2017" t="s">
        <v>257</v>
      </c>
      <c r="E2527" s="2017"/>
      <c r="F2527" s="2017"/>
      <c r="G2527" s="73">
        <v>1155.09655</v>
      </c>
    </row>
    <row r="2528" ht="11.25" hidden="1" customHeight="1" outlineLevel="5">
      <c r="A2528" s="74"/>
      <c r="B2528" s="75"/>
      <c r="C2528" s="76"/>
      <c r="D2528" s="2017" t="s">
        <v>442</v>
      </c>
      <c r="E2528" s="2017"/>
      <c r="F2528" s="2017"/>
      <c r="G2528" s="73">
        <v>1155.09655</v>
      </c>
    </row>
    <row r="2529" ht="11.25" hidden="1" customHeight="1" outlineLevel="6">
      <c r="A2529" s="77"/>
      <c r="B2529" s="78"/>
      <c r="C2529" s="79"/>
      <c r="D2529" s="2017" t="s">
        <v>887</v>
      </c>
      <c r="E2529" s="2017"/>
      <c r="F2529" s="2017"/>
      <c r="G2529" s="73">
        <v>1155.09655</v>
      </c>
    </row>
    <row r="2530" ht="11.25" hidden="1" customHeight="1" outlineLevel="7">
      <c r="A2530" s="80"/>
      <c r="B2530" s="81"/>
      <c r="C2530" s="82"/>
      <c r="D2530" s="2017" t="s">
        <v>230</v>
      </c>
      <c r="E2530" s="2017"/>
      <c r="F2530" s="2017"/>
      <c r="G2530" s="111">
        <v>0.03039</v>
      </c>
    </row>
    <row r="2531" ht="11.25" hidden="1" customHeight="1" outlineLevel="7">
      <c r="A2531" s="98"/>
      <c r="B2531" s="99"/>
      <c r="C2531" s="100"/>
      <c r="D2531" s="2013" t="s">
        <v>1190</v>
      </c>
      <c r="E2531" s="2013"/>
      <c r="F2531" s="2013"/>
      <c r="G2531" s="110">
        <v>0.03039</v>
      </c>
    </row>
    <row r="2532" ht="11.25" hidden="1" customHeight="1" outlineLevel="7">
      <c r="A2532" s="80"/>
      <c r="B2532" s="81"/>
      <c r="C2532" s="82"/>
      <c r="D2532" s="2017" t="s">
        <v>889</v>
      </c>
      <c r="E2532" s="2017"/>
      <c r="F2532" s="2017"/>
      <c r="G2532" s="111">
        <v>0.041200000000000001</v>
      </c>
    </row>
    <row r="2533" ht="11.25" hidden="1" customHeight="1" outlineLevel="7">
      <c r="A2533" s="98"/>
      <c r="B2533" s="99"/>
      <c r="C2533" s="100"/>
      <c r="D2533" s="2013" t="s">
        <v>891</v>
      </c>
      <c r="E2533" s="2013"/>
      <c r="F2533" s="2013"/>
      <c r="G2533" s="110">
        <v>0.041200000000000001</v>
      </c>
    </row>
    <row r="2534" ht="11.25" hidden="1" customHeight="1" outlineLevel="7">
      <c r="A2534" s="80"/>
      <c r="B2534" s="81"/>
      <c r="C2534" s="82"/>
      <c r="D2534" s="2017" t="s">
        <v>893</v>
      </c>
      <c r="E2534" s="2017"/>
      <c r="F2534" s="2017"/>
      <c r="G2534" s="111">
        <v>0.14233999999999999</v>
      </c>
    </row>
    <row r="2535" ht="11.25" hidden="1" customHeight="1" outlineLevel="7">
      <c r="A2535" s="98"/>
      <c r="B2535" s="99"/>
      <c r="C2535" s="100"/>
      <c r="D2535" s="2013" t="s">
        <v>895</v>
      </c>
      <c r="E2535" s="2013"/>
      <c r="F2535" s="2013"/>
      <c r="G2535" s="110">
        <v>0.14233999999999999</v>
      </c>
    </row>
    <row r="2536" ht="11.25" hidden="1" customHeight="1" outlineLevel="7">
      <c r="A2536" s="80"/>
      <c r="B2536" s="81"/>
      <c r="C2536" s="82"/>
      <c r="D2536" s="2017" t="s">
        <v>903</v>
      </c>
      <c r="E2536" s="2017"/>
      <c r="F2536" s="2017"/>
      <c r="G2536" s="111">
        <v>9.3237299999999994</v>
      </c>
    </row>
    <row r="2537" ht="11.25" hidden="1" customHeight="1" outlineLevel="7">
      <c r="A2537" s="98"/>
      <c r="B2537" s="99"/>
      <c r="C2537" s="100"/>
      <c r="D2537" s="2013" t="s">
        <v>904</v>
      </c>
      <c r="E2537" s="2013"/>
      <c r="F2537" s="2013"/>
      <c r="G2537" s="110">
        <v>9.3237299999999994</v>
      </c>
    </row>
    <row r="2538" ht="11.25" hidden="1" customHeight="1" outlineLevel="7">
      <c r="A2538" s="80"/>
      <c r="B2538" s="81"/>
      <c r="C2538" s="82"/>
      <c r="D2538" s="2017" t="s">
        <v>905</v>
      </c>
      <c r="E2538" s="2017"/>
      <c r="F2538" s="2017"/>
      <c r="G2538" s="111">
        <v>1.7932399999999999</v>
      </c>
    </row>
    <row r="2539" ht="11.25" hidden="1" customHeight="1" outlineLevel="7">
      <c r="A2539" s="98"/>
      <c r="B2539" s="99"/>
      <c r="C2539" s="100"/>
      <c r="D2539" s="2013" t="s">
        <v>905</v>
      </c>
      <c r="E2539" s="2013"/>
      <c r="F2539" s="2013"/>
      <c r="G2539" s="110">
        <v>1.7932399999999999</v>
      </c>
    </row>
    <row r="2540" ht="11.25" hidden="1" customHeight="1" outlineLevel="7">
      <c r="A2540" s="80"/>
      <c r="B2540" s="81"/>
      <c r="C2540" s="82"/>
      <c r="D2540" s="2017" t="s">
        <v>907</v>
      </c>
      <c r="E2540" s="2017"/>
      <c r="F2540" s="2017"/>
      <c r="G2540" s="111">
        <v>124.5048</v>
      </c>
    </row>
    <row r="2541" ht="11.25" hidden="1" customHeight="1" outlineLevel="7">
      <c r="A2541" s="98"/>
      <c r="B2541" s="99"/>
      <c r="C2541" s="100"/>
      <c r="D2541" s="2013" t="s">
        <v>104</v>
      </c>
      <c r="E2541" s="2013"/>
      <c r="F2541" s="2013"/>
      <c r="G2541" s="110">
        <v>71.982659999999996</v>
      </c>
    </row>
    <row r="2542" ht="11.25" hidden="1" customHeight="1" outlineLevel="7">
      <c r="A2542" s="83"/>
      <c r="B2542" s="84"/>
      <c r="C2542" s="85"/>
      <c r="D2542" s="2017" t="s">
        <v>908</v>
      </c>
      <c r="E2542" s="2017"/>
      <c r="F2542" s="2017"/>
      <c r="G2542" s="111">
        <v>52.52214</v>
      </c>
    </row>
    <row r="2543" ht="11.25" hidden="1" customHeight="1" outlineLevel="7">
      <c r="A2543" s="118"/>
      <c r="B2543" s="119"/>
      <c r="C2543" s="120"/>
      <c r="D2543" s="2013" t="s">
        <v>106</v>
      </c>
      <c r="E2543" s="2013"/>
      <c r="F2543" s="2013"/>
      <c r="G2543" s="110">
        <v>45.958320000000001</v>
      </c>
    </row>
    <row r="2544" ht="11.25" hidden="1" customHeight="1" outlineLevel="7">
      <c r="A2544" s="118"/>
      <c r="B2544" s="119"/>
      <c r="C2544" s="120"/>
      <c r="D2544" s="2013" t="s">
        <v>108</v>
      </c>
      <c r="E2544" s="2013"/>
      <c r="F2544" s="2013"/>
      <c r="G2544" s="110">
        <v>6.5638199999999998</v>
      </c>
    </row>
    <row r="2545" ht="11.25" hidden="1" customHeight="1" outlineLevel="7">
      <c r="A2545" s="121"/>
      <c r="B2545" s="122"/>
      <c r="C2545" s="123"/>
      <c r="D2545" s="2013" t="s">
        <v>404</v>
      </c>
      <c r="E2545" s="2013"/>
      <c r="F2545" s="2013"/>
      <c r="G2545" s="110">
        <v>93.522239999999996</v>
      </c>
    </row>
    <row r="2546" ht="11.25" hidden="1" customHeight="1" outlineLevel="7">
      <c r="A2546" s="80"/>
      <c r="B2546" s="81"/>
      <c r="C2546" s="82"/>
      <c r="D2546" s="2017" t="s">
        <v>909</v>
      </c>
      <c r="E2546" s="2017"/>
      <c r="F2546" s="2017"/>
      <c r="G2546" s="111">
        <v>0.039949999999999999</v>
      </c>
    </row>
    <row r="2547" ht="11.25" hidden="1" customHeight="1" outlineLevel="7">
      <c r="A2547" s="98"/>
      <c r="B2547" s="99"/>
      <c r="C2547" s="100"/>
      <c r="D2547" s="2013" t="s">
        <v>914</v>
      </c>
      <c r="E2547" s="2013"/>
      <c r="F2547" s="2013"/>
      <c r="G2547" s="110">
        <v>0.039949999999999999</v>
      </c>
    </row>
    <row r="2548" ht="11.25" hidden="1" customHeight="1" outlineLevel="7">
      <c r="A2548" s="80"/>
      <c r="B2548" s="81"/>
      <c r="C2548" s="82"/>
      <c r="D2548" s="2017" t="s">
        <v>917</v>
      </c>
      <c r="E2548" s="2017"/>
      <c r="F2548" s="2017"/>
      <c r="G2548" s="111">
        <v>89.266630000000006</v>
      </c>
    </row>
    <row r="2549" ht="11.25" hidden="1" customHeight="1" outlineLevel="7">
      <c r="A2549" s="98"/>
      <c r="B2549" s="99"/>
      <c r="C2549" s="100"/>
      <c r="D2549" s="2013" t="s">
        <v>225</v>
      </c>
      <c r="E2549" s="2013"/>
      <c r="F2549" s="2013"/>
      <c r="G2549" s="110">
        <v>15.46918</v>
      </c>
    </row>
    <row r="2550" ht="11.25" hidden="1" customHeight="1" outlineLevel="7">
      <c r="A2550" s="98"/>
      <c r="B2550" s="99"/>
      <c r="C2550" s="100"/>
      <c r="D2550" s="2013" t="s">
        <v>226</v>
      </c>
      <c r="E2550" s="2013"/>
      <c r="F2550" s="2013"/>
      <c r="G2550" s="110">
        <v>46.48171</v>
      </c>
    </row>
    <row r="2551" ht="11.25" hidden="1" customHeight="1" outlineLevel="7">
      <c r="A2551" s="98"/>
      <c r="B2551" s="99"/>
      <c r="C2551" s="100"/>
      <c r="D2551" s="2013" t="s">
        <v>227</v>
      </c>
      <c r="E2551" s="2013"/>
      <c r="F2551" s="2013"/>
      <c r="G2551" s="110">
        <v>10.178229999999999</v>
      </c>
    </row>
    <row r="2552" ht="11.25" hidden="1" customHeight="1" outlineLevel="7">
      <c r="A2552" s="98"/>
      <c r="B2552" s="99"/>
      <c r="C2552" s="100"/>
      <c r="D2552" s="2013" t="s">
        <v>228</v>
      </c>
      <c r="E2552" s="2013"/>
      <c r="F2552" s="2013"/>
      <c r="G2552" s="110">
        <v>13.77393</v>
      </c>
    </row>
    <row r="2553" ht="11.25" hidden="1" customHeight="1" outlineLevel="7">
      <c r="A2553" s="98"/>
      <c r="B2553" s="99"/>
      <c r="C2553" s="100"/>
      <c r="D2553" s="2013" t="s">
        <v>229</v>
      </c>
      <c r="E2553" s="2013"/>
      <c r="F2553" s="2013"/>
      <c r="G2553" s="110">
        <v>3.3635799999999998</v>
      </c>
    </row>
    <row r="2554" ht="11.25" hidden="1" customHeight="1" outlineLevel="7">
      <c r="A2554" s="121"/>
      <c r="B2554" s="122"/>
      <c r="C2554" s="123"/>
      <c r="D2554" s="2013" t="s">
        <v>920</v>
      </c>
      <c r="E2554" s="2013"/>
      <c r="F2554" s="2013"/>
      <c r="G2554" s="110">
        <v>157.79326</v>
      </c>
    </row>
    <row r="2555" ht="21.75" hidden="1" customHeight="1" outlineLevel="7">
      <c r="A2555" s="121"/>
      <c r="B2555" s="122"/>
      <c r="C2555" s="123"/>
      <c r="D2555" s="2013" t="s">
        <v>231</v>
      </c>
      <c r="E2555" s="2013"/>
      <c r="F2555" s="2013"/>
      <c r="G2555" s="110">
        <v>4.68811</v>
      </c>
    </row>
    <row r="2556" ht="21.75" hidden="1" customHeight="1" outlineLevel="7">
      <c r="A2556" s="80"/>
      <c r="B2556" s="81"/>
      <c r="C2556" s="82"/>
      <c r="D2556" s="2017" t="s">
        <v>921</v>
      </c>
      <c r="E2556" s="2017"/>
      <c r="F2556" s="2017"/>
      <c r="G2556" s="111">
        <v>0.62217999999999996</v>
      </c>
    </row>
    <row r="2557" ht="11.25" hidden="1" customHeight="1" outlineLevel="7">
      <c r="A2557" s="98"/>
      <c r="B2557" s="99"/>
      <c r="C2557" s="100"/>
      <c r="D2557" s="2013" t="s">
        <v>922</v>
      </c>
      <c r="E2557" s="2013"/>
      <c r="F2557" s="2013"/>
      <c r="G2557" s="110">
        <v>0.091590000000000005</v>
      </c>
    </row>
    <row r="2558" ht="11.25" hidden="1" customHeight="1" outlineLevel="7">
      <c r="A2558" s="98"/>
      <c r="B2558" s="99"/>
      <c r="C2558" s="100"/>
      <c r="D2558" s="2013" t="s">
        <v>923</v>
      </c>
      <c r="E2558" s="2013"/>
      <c r="F2558" s="2013"/>
      <c r="G2558" s="110">
        <v>0.089080000000000006</v>
      </c>
    </row>
    <row r="2559" ht="21.75" hidden="1" customHeight="1" outlineLevel="7">
      <c r="A2559" s="98"/>
      <c r="B2559" s="99"/>
      <c r="C2559" s="100"/>
      <c r="D2559" s="2013" t="s">
        <v>924</v>
      </c>
      <c r="E2559" s="2013"/>
      <c r="F2559" s="2013"/>
      <c r="G2559" s="110">
        <v>0.44151000000000001</v>
      </c>
    </row>
    <row r="2560" ht="11.25" hidden="1" customHeight="1" outlineLevel="7">
      <c r="A2560" s="80"/>
      <c r="B2560" s="81"/>
      <c r="C2560" s="82"/>
      <c r="D2560" s="2017" t="s">
        <v>925</v>
      </c>
      <c r="E2560" s="2017"/>
      <c r="F2560" s="2017"/>
      <c r="G2560" s="111">
        <v>6.2882800000000003</v>
      </c>
    </row>
    <row r="2561" ht="21.75" hidden="1" customHeight="1" outlineLevel="7">
      <c r="A2561" s="98"/>
      <c r="B2561" s="99"/>
      <c r="C2561" s="100"/>
      <c r="D2561" s="2013" t="s">
        <v>1193</v>
      </c>
      <c r="E2561" s="2013"/>
      <c r="F2561" s="2013"/>
      <c r="G2561" s="110">
        <v>1.4739100000000001</v>
      </c>
    </row>
    <row r="2562" ht="21.75" hidden="1" customHeight="1" outlineLevel="7">
      <c r="A2562" s="98"/>
      <c r="B2562" s="99"/>
      <c r="C2562" s="100"/>
      <c r="D2562" s="2013" t="s">
        <v>926</v>
      </c>
      <c r="E2562" s="2013"/>
      <c r="F2562" s="2013"/>
      <c r="G2562" s="110">
        <v>4.5729699999999998</v>
      </c>
    </row>
    <row r="2563" ht="11.25" hidden="1" customHeight="1" outlineLevel="7">
      <c r="A2563" s="98"/>
      <c r="B2563" s="99"/>
      <c r="C2563" s="100"/>
      <c r="D2563" s="2013" t="s">
        <v>1194</v>
      </c>
      <c r="E2563" s="2013"/>
      <c r="F2563" s="2013"/>
      <c r="G2563" s="110">
        <v>0.2414</v>
      </c>
    </row>
    <row r="2564" ht="11.25" hidden="1" customHeight="1" outlineLevel="7">
      <c r="A2564" s="80"/>
      <c r="B2564" s="81"/>
      <c r="C2564" s="82"/>
      <c r="D2564" s="2017" t="s">
        <v>887</v>
      </c>
      <c r="E2564" s="2017"/>
      <c r="F2564" s="2017"/>
      <c r="G2564" s="111">
        <v>667.04020000000003</v>
      </c>
    </row>
    <row r="2565" ht="11.25" hidden="1" customHeight="1" outlineLevel="7">
      <c r="A2565" s="98"/>
      <c r="B2565" s="99"/>
      <c r="C2565" s="100"/>
      <c r="D2565" s="2013" t="s">
        <v>928</v>
      </c>
      <c r="E2565" s="2013"/>
      <c r="F2565" s="2013"/>
      <c r="G2565" s="110">
        <v>1.0460700000000001</v>
      </c>
    </row>
    <row r="2566" ht="11.25" hidden="1" customHeight="1" outlineLevel="7">
      <c r="A2566" s="98"/>
      <c r="B2566" s="99"/>
      <c r="C2566" s="100"/>
      <c r="D2566" s="2013" t="s">
        <v>929</v>
      </c>
      <c r="E2566" s="2013"/>
      <c r="F2566" s="2013"/>
      <c r="G2566" s="110">
        <v>0.30861</v>
      </c>
    </row>
    <row r="2567" ht="11.25" hidden="1" customHeight="1" outlineLevel="7">
      <c r="A2567" s="98"/>
      <c r="B2567" s="99"/>
      <c r="C2567" s="100"/>
      <c r="D2567" s="2013" t="s">
        <v>932</v>
      </c>
      <c r="E2567" s="2013"/>
      <c r="F2567" s="2013"/>
      <c r="G2567" s="110">
        <v>1.2546200000000001</v>
      </c>
    </row>
    <row r="2568" ht="11.25" hidden="1" customHeight="1" outlineLevel="7">
      <c r="A2568" s="83"/>
      <c r="B2568" s="84"/>
      <c r="C2568" s="85"/>
      <c r="D2568" s="2017" t="s">
        <v>933</v>
      </c>
      <c r="E2568" s="2017"/>
      <c r="F2568" s="2017"/>
      <c r="G2568" s="111">
        <v>4.0251900000000003</v>
      </c>
    </row>
    <row r="2569" ht="11.25" hidden="1" customHeight="1" outlineLevel="7">
      <c r="A2569" s="118"/>
      <c r="B2569" s="119"/>
      <c r="C2569" s="120"/>
      <c r="D2569" s="2013" t="s">
        <v>934</v>
      </c>
      <c r="E2569" s="2013"/>
      <c r="F2569" s="2013"/>
      <c r="G2569" s="110">
        <v>2.7530399999999999</v>
      </c>
    </row>
    <row r="2570" ht="21.75" hidden="1" customHeight="1" outlineLevel="7">
      <c r="A2570" s="118"/>
      <c r="B2570" s="119"/>
      <c r="C2570" s="120"/>
      <c r="D2570" s="2013" t="s">
        <v>935</v>
      </c>
      <c r="E2570" s="2013"/>
      <c r="F2570" s="2013"/>
      <c r="G2570" s="110">
        <v>0.01123</v>
      </c>
    </row>
    <row r="2571" ht="21.75" hidden="1" customHeight="1" outlineLevel="7">
      <c r="A2571" s="118"/>
      <c r="B2571" s="119"/>
      <c r="C2571" s="120"/>
      <c r="D2571" s="2013" t="s">
        <v>937</v>
      </c>
      <c r="E2571" s="2013"/>
      <c r="F2571" s="2013"/>
      <c r="G2571" s="110">
        <v>0.92242000000000002</v>
      </c>
    </row>
    <row r="2572" ht="21.75" hidden="1" customHeight="1" outlineLevel="7">
      <c r="A2572" s="118"/>
      <c r="B2572" s="119"/>
      <c r="C2572" s="120"/>
      <c r="D2572" s="2013" t="s">
        <v>232</v>
      </c>
      <c r="E2572" s="2013"/>
      <c r="F2572" s="2013"/>
      <c r="G2572" s="110">
        <v>0.17845</v>
      </c>
    </row>
    <row r="2573" ht="21.75" hidden="1" customHeight="1" outlineLevel="7">
      <c r="A2573" s="118"/>
      <c r="B2573" s="119"/>
      <c r="C2573" s="120"/>
      <c r="D2573" s="2013" t="s">
        <v>233</v>
      </c>
      <c r="E2573" s="2013"/>
      <c r="F2573" s="2013"/>
      <c r="G2573" s="110">
        <v>0.16005</v>
      </c>
    </row>
    <row r="2574" ht="11.25" hidden="1" customHeight="1" outlineLevel="7">
      <c r="A2574" s="98"/>
      <c r="B2574" s="99"/>
      <c r="C2574" s="100"/>
      <c r="D2574" s="2013" t="s">
        <v>406</v>
      </c>
      <c r="E2574" s="2013"/>
      <c r="F2574" s="2013"/>
      <c r="G2574" s="110">
        <v>212.75522000000001</v>
      </c>
    </row>
    <row r="2575" ht="11.25" hidden="1" customHeight="1" outlineLevel="7">
      <c r="A2575" s="98"/>
      <c r="B2575" s="99"/>
      <c r="C2575" s="100"/>
      <c r="D2575" s="2013" t="s">
        <v>407</v>
      </c>
      <c r="E2575" s="2013"/>
      <c r="F2575" s="2013"/>
      <c r="G2575" s="110">
        <v>48.552509999999998</v>
      </c>
    </row>
    <row r="2576" ht="11.25" hidden="1" customHeight="1" outlineLevel="7">
      <c r="A2576" s="98"/>
      <c r="B2576" s="99"/>
      <c r="C2576" s="100"/>
      <c r="D2576" s="2013" t="s">
        <v>938</v>
      </c>
      <c r="E2576" s="2013"/>
      <c r="F2576" s="2013"/>
      <c r="G2576" s="110">
        <v>8.3856099999999998</v>
      </c>
    </row>
    <row r="2577" ht="11.25" hidden="1" customHeight="1" outlineLevel="7">
      <c r="A2577" s="98"/>
      <c r="B2577" s="99"/>
      <c r="C2577" s="100"/>
      <c r="D2577" s="2013" t="s">
        <v>939</v>
      </c>
      <c r="E2577" s="2013"/>
      <c r="F2577" s="2013"/>
      <c r="G2577" s="110">
        <v>217.51059000000001</v>
      </c>
    </row>
    <row r="2578" ht="11.25" hidden="1" customHeight="1" outlineLevel="7">
      <c r="A2578" s="98"/>
      <c r="B2578" s="99"/>
      <c r="C2578" s="100"/>
      <c r="D2578" s="2013" t="s">
        <v>415</v>
      </c>
      <c r="E2578" s="2013"/>
      <c r="F2578" s="2013"/>
      <c r="G2578" s="110">
        <v>2.7716400000000001</v>
      </c>
    </row>
    <row r="2579" ht="11.25" hidden="1" customHeight="1" outlineLevel="7">
      <c r="A2579" s="98"/>
      <c r="B2579" s="99"/>
      <c r="C2579" s="100"/>
      <c r="D2579" s="2013" t="s">
        <v>941</v>
      </c>
      <c r="E2579" s="2013"/>
      <c r="F2579" s="2013"/>
      <c r="G2579" s="110">
        <v>5.00732</v>
      </c>
    </row>
    <row r="2580" ht="11.25" hidden="1" customHeight="1" outlineLevel="7">
      <c r="A2580" s="98"/>
      <c r="B2580" s="99"/>
      <c r="C2580" s="100"/>
      <c r="D2580" s="2013" t="s">
        <v>942</v>
      </c>
      <c r="E2580" s="2013"/>
      <c r="F2580" s="2013"/>
      <c r="G2580" s="110">
        <v>6.6358800000000002</v>
      </c>
    </row>
    <row r="2581" ht="11.25" hidden="1" customHeight="1" outlineLevel="7">
      <c r="A2581" s="98"/>
      <c r="B2581" s="99"/>
      <c r="C2581" s="100"/>
      <c r="D2581" s="2013" t="s">
        <v>409</v>
      </c>
      <c r="E2581" s="2013"/>
      <c r="F2581" s="2013"/>
      <c r="G2581" s="110">
        <v>22.857040000000001</v>
      </c>
    </row>
    <row r="2582" ht="11.25" hidden="1" customHeight="1" outlineLevel="7">
      <c r="A2582" s="98"/>
      <c r="B2582" s="99"/>
      <c r="C2582" s="100"/>
      <c r="D2582" s="2013" t="s">
        <v>943</v>
      </c>
      <c r="E2582" s="2013"/>
      <c r="F2582" s="2013"/>
      <c r="G2582" s="110">
        <v>5.07172</v>
      </c>
    </row>
    <row r="2583" ht="11.25" hidden="1" customHeight="1" outlineLevel="7">
      <c r="A2583" s="98"/>
      <c r="B2583" s="99"/>
      <c r="C2583" s="100"/>
      <c r="D2583" s="2013" t="s">
        <v>944</v>
      </c>
      <c r="E2583" s="2013"/>
      <c r="F2583" s="2013"/>
      <c r="G2583" s="110">
        <v>17.547519999999999</v>
      </c>
    </row>
    <row r="2584" ht="11.25" hidden="1" customHeight="1" outlineLevel="7">
      <c r="A2584" s="98"/>
      <c r="B2584" s="99"/>
      <c r="C2584" s="100"/>
      <c r="D2584" s="2013" t="s">
        <v>413</v>
      </c>
      <c r="E2584" s="2013"/>
      <c r="F2584" s="2013"/>
      <c r="G2584" s="110">
        <v>0.18143999999999999</v>
      </c>
    </row>
    <row r="2585" ht="21.75" hidden="1" customHeight="1" outlineLevel="7">
      <c r="A2585" s="98"/>
      <c r="B2585" s="99"/>
      <c r="C2585" s="100"/>
      <c r="D2585" s="2013" t="s">
        <v>945</v>
      </c>
      <c r="E2585" s="2013"/>
      <c r="F2585" s="2013"/>
      <c r="G2585" s="93"/>
    </row>
    <row r="2586" ht="21.75" hidden="1" customHeight="1" outlineLevel="7">
      <c r="A2586" s="98"/>
      <c r="B2586" s="99"/>
      <c r="C2586" s="100"/>
      <c r="D2586" s="2013" t="s">
        <v>419</v>
      </c>
      <c r="E2586" s="2013"/>
      <c r="F2586" s="2013"/>
      <c r="G2586" s="110">
        <v>3.68662</v>
      </c>
    </row>
    <row r="2587" ht="21.75" hidden="1" customHeight="1" outlineLevel="7">
      <c r="A2587" s="98"/>
      <c r="B2587" s="99"/>
      <c r="C2587" s="100"/>
      <c r="D2587" s="2013" t="s">
        <v>946</v>
      </c>
      <c r="E2587" s="2013"/>
      <c r="F2587" s="2013"/>
      <c r="G2587" s="110">
        <v>49.804110000000001</v>
      </c>
    </row>
    <row r="2588" ht="11.25" hidden="1" customHeight="1" outlineLevel="7">
      <c r="A2588" s="83"/>
      <c r="B2588" s="84"/>
      <c r="C2588" s="85"/>
      <c r="D2588" s="2017" t="s">
        <v>410</v>
      </c>
      <c r="E2588" s="2017"/>
      <c r="F2588" s="2017"/>
      <c r="G2588" s="111">
        <v>54.228720000000003</v>
      </c>
    </row>
    <row r="2589" ht="21.75" hidden="1" customHeight="1" outlineLevel="7">
      <c r="A2589" s="118"/>
      <c r="B2589" s="119"/>
      <c r="C2589" s="120"/>
      <c r="D2589" s="2013" t="s">
        <v>947</v>
      </c>
      <c r="E2589" s="2013"/>
      <c r="F2589" s="2013"/>
      <c r="G2589" s="110">
        <v>39.226179999999999</v>
      </c>
    </row>
    <row r="2590" ht="11.25" hidden="1" customHeight="1" outlineLevel="7">
      <c r="A2590" s="118"/>
      <c r="B2590" s="119"/>
      <c r="C2590" s="120"/>
      <c r="D2590" s="2013" t="s">
        <v>948</v>
      </c>
      <c r="E2590" s="2013"/>
      <c r="F2590" s="2013"/>
      <c r="G2590" s="110">
        <v>11.435029999999999</v>
      </c>
    </row>
    <row r="2591" ht="11.25" hidden="1" customHeight="1" outlineLevel="7">
      <c r="A2591" s="118"/>
      <c r="B2591" s="119"/>
      <c r="C2591" s="120"/>
      <c r="D2591" s="2013" t="s">
        <v>949</v>
      </c>
      <c r="E2591" s="2013"/>
      <c r="F2591" s="2013"/>
      <c r="G2591" s="110">
        <v>0.89663999999999999</v>
      </c>
    </row>
    <row r="2592" ht="21.75" hidden="1" customHeight="1" outlineLevel="7">
      <c r="A2592" s="118"/>
      <c r="B2592" s="119"/>
      <c r="C2592" s="120"/>
      <c r="D2592" s="2013" t="s">
        <v>950</v>
      </c>
      <c r="E2592" s="2013"/>
      <c r="F2592" s="2013"/>
      <c r="G2592" s="110">
        <v>2.6708699999999999</v>
      </c>
    </row>
    <row r="2593" ht="11.25" hidden="1" customHeight="1" outlineLevel="7">
      <c r="A2593" s="98"/>
      <c r="B2593" s="99"/>
      <c r="C2593" s="100"/>
      <c r="D2593" s="2013" t="s">
        <v>417</v>
      </c>
      <c r="E2593" s="2013"/>
      <c r="F2593" s="2013"/>
      <c r="G2593" s="110">
        <v>2.59667</v>
      </c>
    </row>
    <row r="2594" ht="11.25" hidden="1" customHeight="1" outlineLevel="7">
      <c r="A2594" s="98"/>
      <c r="B2594" s="99"/>
      <c r="C2594" s="100"/>
      <c r="D2594" s="2013" t="s">
        <v>952</v>
      </c>
      <c r="E2594" s="2013"/>
      <c r="F2594" s="2013"/>
      <c r="G2594" s="110">
        <v>2.5845899999999999</v>
      </c>
    </row>
    <row r="2595" ht="11.25" hidden="1" customHeight="1" outlineLevel="7">
      <c r="A2595" s="98"/>
      <c r="B2595" s="99"/>
      <c r="C2595" s="100"/>
      <c r="D2595" s="2013" t="s">
        <v>953</v>
      </c>
      <c r="E2595" s="2013"/>
      <c r="F2595" s="2013"/>
      <c r="G2595" s="110">
        <v>0.22850999999999999</v>
      </c>
    </row>
    <row r="2596" ht="11.25" customHeight="1" outlineLevel="2" collapsed="1">
      <c r="A2596" s="2012" t="s">
        <v>202</v>
      </c>
      <c r="B2596" s="2012"/>
      <c r="C2596" s="2012"/>
      <c r="D2596" s="2015" t="s">
        <v>459</v>
      </c>
      <c r="E2596" s="2015"/>
      <c r="F2596" s="2015"/>
      <c r="G2596" s="124">
        <v>438.45452999999998</v>
      </c>
    </row>
    <row r="2597" ht="11.25" hidden="1" customHeight="1" outlineLevel="3">
      <c r="A2597" s="2012" t="s">
        <v>957</v>
      </c>
      <c r="B2597" s="2012"/>
      <c r="C2597" s="2012"/>
      <c r="D2597" s="2016" t="s">
        <v>461</v>
      </c>
      <c r="E2597" s="2016"/>
      <c r="F2597" s="2016"/>
      <c r="G2597" s="124">
        <v>438.45452999999998</v>
      </c>
    </row>
    <row r="2598" ht="11.25" hidden="1" customHeight="1" outlineLevel="4">
      <c r="A2598" s="66"/>
      <c r="B2598" s="67"/>
      <c r="C2598" s="68"/>
      <c r="D2598" s="2019" t="s">
        <v>441</v>
      </c>
      <c r="E2598" s="2019"/>
      <c r="F2598" s="2019"/>
      <c r="G2598" s="112">
        <v>247.58059</v>
      </c>
    </row>
    <row r="2599" ht="11.25" hidden="1" customHeight="1" outlineLevel="5">
      <c r="A2599" s="74"/>
      <c r="B2599" s="75"/>
      <c r="C2599" s="76"/>
      <c r="D2599" s="2017" t="s">
        <v>257</v>
      </c>
      <c r="E2599" s="2017"/>
      <c r="F2599" s="2017"/>
      <c r="G2599" s="111">
        <v>247.58059</v>
      </c>
    </row>
    <row r="2600" ht="11.25" hidden="1" customHeight="1" outlineLevel="6">
      <c r="A2600" s="77"/>
      <c r="B2600" s="78"/>
      <c r="C2600" s="79"/>
      <c r="D2600" s="2017" t="s">
        <v>442</v>
      </c>
      <c r="E2600" s="2017"/>
      <c r="F2600" s="2017"/>
      <c r="G2600" s="111">
        <v>247.58059</v>
      </c>
    </row>
    <row r="2601" ht="11.25" hidden="1" customHeight="1" outlineLevel="7">
      <c r="A2601" s="80"/>
      <c r="B2601" s="81"/>
      <c r="C2601" s="82"/>
      <c r="D2601" s="2017" t="s">
        <v>887</v>
      </c>
      <c r="E2601" s="2017"/>
      <c r="F2601" s="2017"/>
      <c r="G2601" s="111">
        <v>247.58059</v>
      </c>
    </row>
    <row r="2602" ht="11.25" hidden="1" customHeight="1" outlineLevel="7">
      <c r="A2602" s="83"/>
      <c r="B2602" s="84"/>
      <c r="C2602" s="85"/>
      <c r="D2602" s="2017" t="s">
        <v>230</v>
      </c>
      <c r="E2602" s="2017"/>
      <c r="F2602" s="2017"/>
      <c r="G2602" s="114"/>
    </row>
    <row r="2603" ht="11.25" hidden="1" customHeight="1" outlineLevel="7">
      <c r="A2603" s="118"/>
      <c r="B2603" s="119"/>
      <c r="C2603" s="120"/>
      <c r="D2603" s="2013" t="s">
        <v>1191</v>
      </c>
      <c r="E2603" s="2013"/>
      <c r="F2603" s="2013"/>
      <c r="G2603" s="93"/>
    </row>
    <row r="2604" ht="11.25" hidden="1" customHeight="1" outlineLevel="7">
      <c r="A2604" s="83"/>
      <c r="B2604" s="84"/>
      <c r="C2604" s="85"/>
      <c r="D2604" s="2017" t="s">
        <v>893</v>
      </c>
      <c r="E2604" s="2017"/>
      <c r="F2604" s="2017"/>
      <c r="G2604" s="111">
        <v>0.98416000000000003</v>
      </c>
    </row>
    <row r="2605" ht="11.25" hidden="1" customHeight="1" outlineLevel="7">
      <c r="A2605" s="118"/>
      <c r="B2605" s="119"/>
      <c r="C2605" s="120"/>
      <c r="D2605" s="2013" t="s">
        <v>895</v>
      </c>
      <c r="E2605" s="2013"/>
      <c r="F2605" s="2013"/>
      <c r="G2605" s="110">
        <v>0.98416000000000003</v>
      </c>
    </row>
    <row r="2606" ht="11.25" hidden="1" customHeight="1" outlineLevel="7">
      <c r="A2606" s="83"/>
      <c r="B2606" s="84"/>
      <c r="C2606" s="85"/>
      <c r="D2606" s="2017" t="s">
        <v>898</v>
      </c>
      <c r="E2606" s="2017"/>
      <c r="F2606" s="2017"/>
      <c r="G2606" s="111">
        <v>28.494060000000001</v>
      </c>
    </row>
    <row r="2607" ht="11.25" hidden="1" customHeight="1" outlineLevel="7">
      <c r="A2607" s="118"/>
      <c r="B2607" s="119"/>
      <c r="C2607" s="120"/>
      <c r="D2607" s="2013" t="s">
        <v>901</v>
      </c>
      <c r="E2607" s="2013"/>
      <c r="F2607" s="2013"/>
      <c r="G2607" s="110">
        <v>28.494060000000001</v>
      </c>
    </row>
    <row r="2608" ht="11.25" hidden="1" customHeight="1" outlineLevel="7">
      <c r="A2608" s="98"/>
      <c r="B2608" s="99"/>
      <c r="C2608" s="100"/>
      <c r="D2608" s="2013" t="s">
        <v>1192</v>
      </c>
      <c r="E2608" s="2013"/>
      <c r="F2608" s="2013"/>
      <c r="G2608" s="93"/>
    </row>
    <row r="2609" ht="11.25" hidden="1" customHeight="1" outlineLevel="7">
      <c r="A2609" s="83"/>
      <c r="B2609" s="84"/>
      <c r="C2609" s="85"/>
      <c r="D2609" s="2017" t="s">
        <v>907</v>
      </c>
      <c r="E2609" s="2017"/>
      <c r="F2609" s="2017"/>
      <c r="G2609" s="114"/>
    </row>
    <row r="2610" ht="11.25" hidden="1" customHeight="1" outlineLevel="7">
      <c r="A2610" s="118"/>
      <c r="B2610" s="119"/>
      <c r="C2610" s="120"/>
      <c r="D2610" s="2013" t="s">
        <v>104</v>
      </c>
      <c r="E2610" s="2013"/>
      <c r="F2610" s="2013"/>
      <c r="G2610" s="93"/>
    </row>
    <row r="2611" ht="11.25" hidden="1" customHeight="1" outlineLevel="7">
      <c r="A2611" s="86"/>
      <c r="B2611" s="87"/>
      <c r="C2611" s="88"/>
      <c r="D2611" s="2017" t="s">
        <v>908</v>
      </c>
      <c r="E2611" s="2017"/>
      <c r="F2611" s="2017"/>
      <c r="G2611" s="114"/>
    </row>
    <row r="2612" ht="11.25" hidden="1" customHeight="1" outlineLevel="7">
      <c r="A2612" s="89"/>
      <c r="B2612" s="90"/>
      <c r="C2612" s="91"/>
      <c r="D2612" s="2013" t="s">
        <v>106</v>
      </c>
      <c r="E2612" s="2013"/>
      <c r="F2612" s="2013"/>
      <c r="G2612" s="93"/>
    </row>
    <row r="2613" ht="11.25" hidden="1" customHeight="1" outlineLevel="7">
      <c r="A2613" s="89"/>
      <c r="B2613" s="90"/>
      <c r="C2613" s="91"/>
      <c r="D2613" s="2013" t="s">
        <v>108</v>
      </c>
      <c r="E2613" s="2013"/>
      <c r="F2613" s="2013"/>
      <c r="G2613" s="93"/>
    </row>
    <row r="2614" ht="11.25" hidden="1" customHeight="1" outlineLevel="7">
      <c r="A2614" s="98"/>
      <c r="B2614" s="99"/>
      <c r="C2614" s="100"/>
      <c r="D2614" s="2013" t="s">
        <v>404</v>
      </c>
      <c r="E2614" s="2013"/>
      <c r="F2614" s="2013"/>
      <c r="G2614" s="93"/>
    </row>
    <row r="2615" ht="11.25" hidden="1" customHeight="1" outlineLevel="7">
      <c r="A2615" s="83"/>
      <c r="B2615" s="84"/>
      <c r="C2615" s="85"/>
      <c r="D2615" s="2017" t="s">
        <v>909</v>
      </c>
      <c r="E2615" s="2017"/>
      <c r="F2615" s="2017"/>
      <c r="G2615" s="114"/>
    </row>
    <row r="2616" ht="11.25" hidden="1" customHeight="1" outlineLevel="7">
      <c r="A2616" s="118"/>
      <c r="B2616" s="119"/>
      <c r="C2616" s="120"/>
      <c r="D2616" s="2013" t="s">
        <v>910</v>
      </c>
      <c r="E2616" s="2013"/>
      <c r="F2616" s="2013"/>
      <c r="G2616" s="93"/>
    </row>
    <row r="2617" ht="11.25" hidden="1" customHeight="1" outlineLevel="7">
      <c r="A2617" s="118"/>
      <c r="B2617" s="119"/>
      <c r="C2617" s="120"/>
      <c r="D2617" s="2013" t="s">
        <v>912</v>
      </c>
      <c r="E2617" s="2013"/>
      <c r="F2617" s="2013"/>
      <c r="G2617" s="93"/>
    </row>
    <row r="2618" ht="11.25" hidden="1" customHeight="1" outlineLevel="7">
      <c r="A2618" s="118"/>
      <c r="B2618" s="119"/>
      <c r="C2618" s="120"/>
      <c r="D2618" s="2013" t="s">
        <v>913</v>
      </c>
      <c r="E2618" s="2013"/>
      <c r="F2618" s="2013"/>
      <c r="G2618" s="93"/>
    </row>
    <row r="2619" ht="11.25" hidden="1" customHeight="1" outlineLevel="7">
      <c r="A2619" s="118"/>
      <c r="B2619" s="119"/>
      <c r="C2619" s="120"/>
      <c r="D2619" s="2013" t="s">
        <v>914</v>
      </c>
      <c r="E2619" s="2013"/>
      <c r="F2619" s="2013"/>
      <c r="G2619" s="93"/>
    </row>
    <row r="2620" ht="11.25" hidden="1" customHeight="1" outlineLevel="7">
      <c r="A2620" s="118"/>
      <c r="B2620" s="119"/>
      <c r="C2620" s="120"/>
      <c r="D2620" s="2013" t="s">
        <v>916</v>
      </c>
      <c r="E2620" s="2013"/>
      <c r="F2620" s="2013"/>
      <c r="G2620" s="93"/>
    </row>
    <row r="2621" ht="11.25" hidden="1" customHeight="1" outlineLevel="7">
      <c r="A2621" s="83"/>
      <c r="B2621" s="84"/>
      <c r="C2621" s="85"/>
      <c r="D2621" s="2017" t="s">
        <v>917</v>
      </c>
      <c r="E2621" s="2017"/>
      <c r="F2621" s="2017"/>
      <c r="G2621" s="114"/>
    </row>
    <row r="2622" ht="11.25" hidden="1" customHeight="1" outlineLevel="7">
      <c r="A2622" s="118"/>
      <c r="B2622" s="119"/>
      <c r="C2622" s="120"/>
      <c r="D2622" s="2013" t="s">
        <v>918</v>
      </c>
      <c r="E2622" s="2013"/>
      <c r="F2622" s="2013"/>
      <c r="G2622" s="93"/>
    </row>
    <row r="2623" ht="11.25" hidden="1" customHeight="1" outlineLevel="7">
      <c r="A2623" s="118"/>
      <c r="B2623" s="119"/>
      <c r="C2623" s="120"/>
      <c r="D2623" s="2013" t="s">
        <v>225</v>
      </c>
      <c r="E2623" s="2013"/>
      <c r="F2623" s="2013"/>
      <c r="G2623" s="93"/>
    </row>
    <row r="2624" ht="11.25" hidden="1" customHeight="1" outlineLevel="7">
      <c r="A2624" s="118"/>
      <c r="B2624" s="119"/>
      <c r="C2624" s="120"/>
      <c r="D2624" s="2013" t="s">
        <v>226</v>
      </c>
      <c r="E2624" s="2013"/>
      <c r="F2624" s="2013"/>
      <c r="G2624" s="93"/>
    </row>
    <row r="2625" ht="11.25" hidden="1" customHeight="1" outlineLevel="7">
      <c r="A2625" s="118"/>
      <c r="B2625" s="119"/>
      <c r="C2625" s="120"/>
      <c r="D2625" s="2013" t="s">
        <v>227</v>
      </c>
      <c r="E2625" s="2013"/>
      <c r="F2625" s="2013"/>
      <c r="G2625" s="93"/>
    </row>
    <row r="2626" ht="11.25" hidden="1" customHeight="1" outlineLevel="7">
      <c r="A2626" s="118"/>
      <c r="B2626" s="119"/>
      <c r="C2626" s="120"/>
      <c r="D2626" s="2013" t="s">
        <v>228</v>
      </c>
      <c r="E2626" s="2013"/>
      <c r="F2626" s="2013"/>
      <c r="G2626" s="93"/>
    </row>
    <row r="2627" ht="11.25" hidden="1" customHeight="1" outlineLevel="7">
      <c r="A2627" s="118"/>
      <c r="B2627" s="119"/>
      <c r="C2627" s="120"/>
      <c r="D2627" s="2013" t="s">
        <v>229</v>
      </c>
      <c r="E2627" s="2013"/>
      <c r="F2627" s="2013"/>
      <c r="G2627" s="93"/>
    </row>
    <row r="2628" ht="11.25" hidden="1" customHeight="1" outlineLevel="7">
      <c r="A2628" s="98"/>
      <c r="B2628" s="99"/>
      <c r="C2628" s="100"/>
      <c r="D2628" s="2013" t="s">
        <v>920</v>
      </c>
      <c r="E2628" s="2013"/>
      <c r="F2628" s="2013"/>
      <c r="G2628" s="93"/>
    </row>
    <row r="2629" ht="21.75" hidden="1" customHeight="1" outlineLevel="7">
      <c r="A2629" s="98"/>
      <c r="B2629" s="99"/>
      <c r="C2629" s="100"/>
      <c r="D2629" s="2013" t="s">
        <v>231</v>
      </c>
      <c r="E2629" s="2013"/>
      <c r="F2629" s="2013"/>
      <c r="G2629" s="93"/>
    </row>
    <row r="2630" ht="11.25" hidden="1" customHeight="1" outlineLevel="7">
      <c r="A2630" s="83"/>
      <c r="B2630" s="84"/>
      <c r="C2630" s="85"/>
      <c r="D2630" s="2017" t="s">
        <v>887</v>
      </c>
      <c r="E2630" s="2017"/>
      <c r="F2630" s="2017"/>
      <c r="G2630" s="111">
        <v>218.10237000000001</v>
      </c>
    </row>
    <row r="2631" ht="11.25" hidden="1" customHeight="1" outlineLevel="7">
      <c r="A2631" s="118"/>
      <c r="B2631" s="119"/>
      <c r="C2631" s="120"/>
      <c r="D2631" s="2013" t="s">
        <v>928</v>
      </c>
      <c r="E2631" s="2013"/>
      <c r="F2631" s="2013"/>
      <c r="G2631" s="93"/>
    </row>
    <row r="2632" ht="11.25" hidden="1" customHeight="1" outlineLevel="7">
      <c r="A2632" s="118"/>
      <c r="B2632" s="119"/>
      <c r="C2632" s="120"/>
      <c r="D2632" s="2013" t="s">
        <v>929</v>
      </c>
      <c r="E2632" s="2013"/>
      <c r="F2632" s="2013"/>
      <c r="G2632" s="93"/>
    </row>
    <row r="2633" ht="11.25" hidden="1" customHeight="1" outlineLevel="7">
      <c r="A2633" s="86"/>
      <c r="B2633" s="87"/>
      <c r="C2633" s="88"/>
      <c r="D2633" s="2017" t="s">
        <v>933</v>
      </c>
      <c r="E2633" s="2017"/>
      <c r="F2633" s="2017"/>
      <c r="G2633" s="111">
        <v>2.2048800000000002</v>
      </c>
    </row>
    <row r="2634" ht="11.25" hidden="1" customHeight="1" outlineLevel="7">
      <c r="A2634" s="89"/>
      <c r="B2634" s="90"/>
      <c r="C2634" s="91"/>
      <c r="D2634" s="2013" t="s">
        <v>934</v>
      </c>
      <c r="E2634" s="2013"/>
      <c r="F2634" s="2013"/>
      <c r="G2634" s="93"/>
    </row>
    <row r="2635" ht="21.75" hidden="1" customHeight="1" outlineLevel="7">
      <c r="A2635" s="89"/>
      <c r="B2635" s="90"/>
      <c r="C2635" s="91"/>
      <c r="D2635" s="2013" t="s">
        <v>935</v>
      </c>
      <c r="E2635" s="2013"/>
      <c r="F2635" s="2013"/>
      <c r="G2635" s="110">
        <v>2.0615299999999999</v>
      </c>
    </row>
    <row r="2636" ht="11.25" hidden="1" customHeight="1" outlineLevel="7">
      <c r="A2636" s="89"/>
      <c r="B2636" s="90"/>
      <c r="C2636" s="91"/>
      <c r="D2636" s="2013" t="s">
        <v>936</v>
      </c>
      <c r="E2636" s="2013"/>
      <c r="F2636" s="2013"/>
      <c r="G2636" s="93"/>
    </row>
    <row r="2637" ht="21.75" hidden="1" customHeight="1" outlineLevel="7">
      <c r="A2637" s="89"/>
      <c r="B2637" s="90"/>
      <c r="C2637" s="91"/>
      <c r="D2637" s="2013" t="s">
        <v>937</v>
      </c>
      <c r="E2637" s="2013"/>
      <c r="F2637" s="2013"/>
      <c r="G2637" s="93"/>
    </row>
    <row r="2638" ht="21.75" hidden="1" customHeight="1" outlineLevel="7">
      <c r="A2638" s="89"/>
      <c r="B2638" s="90"/>
      <c r="C2638" s="91"/>
      <c r="D2638" s="2013" t="s">
        <v>232</v>
      </c>
      <c r="E2638" s="2013"/>
      <c r="F2638" s="2013"/>
      <c r="G2638" s="110">
        <v>0.14335000000000001</v>
      </c>
    </row>
    <row r="2639" ht="21.75" hidden="1" customHeight="1" outlineLevel="7">
      <c r="A2639" s="89"/>
      <c r="B2639" s="90"/>
      <c r="C2639" s="91"/>
      <c r="D2639" s="2013" t="s">
        <v>233</v>
      </c>
      <c r="E2639" s="2013"/>
      <c r="F2639" s="2013"/>
      <c r="G2639" s="93"/>
    </row>
    <row r="2640" ht="11.25" hidden="1" customHeight="1" outlineLevel="7">
      <c r="A2640" s="118"/>
      <c r="B2640" s="119"/>
      <c r="C2640" s="120"/>
      <c r="D2640" s="2013" t="s">
        <v>406</v>
      </c>
      <c r="E2640" s="2013"/>
      <c r="F2640" s="2013"/>
      <c r="G2640" s="93"/>
    </row>
    <row r="2641" ht="11.25" hidden="1" customHeight="1" outlineLevel="7">
      <c r="A2641" s="118"/>
      <c r="B2641" s="119"/>
      <c r="C2641" s="120"/>
      <c r="D2641" s="2013" t="s">
        <v>407</v>
      </c>
      <c r="E2641" s="2013"/>
      <c r="F2641" s="2013"/>
      <c r="G2641" s="110">
        <v>56.069270000000003</v>
      </c>
    </row>
    <row r="2642" ht="11.25" hidden="1" customHeight="1" outlineLevel="7">
      <c r="A2642" s="118"/>
      <c r="B2642" s="119"/>
      <c r="C2642" s="120"/>
      <c r="D2642" s="2013" t="s">
        <v>938</v>
      </c>
      <c r="E2642" s="2013"/>
      <c r="F2642" s="2013"/>
      <c r="G2642" s="110">
        <v>1.98109</v>
      </c>
    </row>
    <row r="2643" ht="11.25" hidden="1" customHeight="1" outlineLevel="7">
      <c r="A2643" s="118"/>
      <c r="B2643" s="119"/>
      <c r="C2643" s="120"/>
      <c r="D2643" s="2013" t="s">
        <v>408</v>
      </c>
      <c r="E2643" s="2013"/>
      <c r="F2643" s="2013"/>
      <c r="G2643" s="110">
        <v>3.2875999999999999</v>
      </c>
    </row>
    <row r="2644" ht="11.25" hidden="1" customHeight="1" outlineLevel="7">
      <c r="A2644" s="118"/>
      <c r="B2644" s="119"/>
      <c r="C2644" s="120"/>
      <c r="D2644" s="2013" t="s">
        <v>415</v>
      </c>
      <c r="E2644" s="2013"/>
      <c r="F2644" s="2013"/>
      <c r="G2644" s="93"/>
    </row>
    <row r="2645" ht="11.25" hidden="1" customHeight="1" outlineLevel="7">
      <c r="A2645" s="118"/>
      <c r="B2645" s="119"/>
      <c r="C2645" s="120"/>
      <c r="D2645" s="2013" t="s">
        <v>940</v>
      </c>
      <c r="E2645" s="2013"/>
      <c r="F2645" s="2013"/>
      <c r="G2645" s="110">
        <v>8.6021300000000007</v>
      </c>
    </row>
    <row r="2646" ht="11.25" hidden="1" customHeight="1" outlineLevel="7">
      <c r="A2646" s="118"/>
      <c r="B2646" s="119"/>
      <c r="C2646" s="120"/>
      <c r="D2646" s="2013" t="s">
        <v>941</v>
      </c>
      <c r="E2646" s="2013"/>
      <c r="F2646" s="2013"/>
      <c r="G2646" s="93"/>
    </row>
    <row r="2647" ht="11.25" hidden="1" customHeight="1" outlineLevel="7">
      <c r="A2647" s="118"/>
      <c r="B2647" s="119"/>
      <c r="C2647" s="120"/>
      <c r="D2647" s="2013" t="s">
        <v>942</v>
      </c>
      <c r="E2647" s="2013"/>
      <c r="F2647" s="2013"/>
      <c r="G2647" s="93"/>
    </row>
    <row r="2648" ht="11.25" hidden="1" customHeight="1" outlineLevel="7">
      <c r="A2648" s="118"/>
      <c r="B2648" s="119"/>
      <c r="C2648" s="120"/>
      <c r="D2648" s="2013" t="s">
        <v>409</v>
      </c>
      <c r="E2648" s="2013"/>
      <c r="F2648" s="2013"/>
      <c r="G2648" s="93"/>
    </row>
    <row r="2649" ht="11.25" hidden="1" customHeight="1" outlineLevel="7">
      <c r="A2649" s="118"/>
      <c r="B2649" s="119"/>
      <c r="C2649" s="120"/>
      <c r="D2649" s="2013" t="s">
        <v>943</v>
      </c>
      <c r="E2649" s="2013"/>
      <c r="F2649" s="2013"/>
      <c r="G2649" s="110">
        <v>1.9207000000000001</v>
      </c>
    </row>
    <row r="2650" ht="11.25" hidden="1" customHeight="1" outlineLevel="7">
      <c r="A2650" s="118"/>
      <c r="B2650" s="119"/>
      <c r="C2650" s="120"/>
      <c r="D2650" s="2013" t="s">
        <v>413</v>
      </c>
      <c r="E2650" s="2013"/>
      <c r="F2650" s="2013"/>
      <c r="G2650" s="110">
        <v>0.86809999999999998</v>
      </c>
    </row>
    <row r="2651" ht="21.75" hidden="1" customHeight="1" outlineLevel="7">
      <c r="A2651" s="118"/>
      <c r="B2651" s="119"/>
      <c r="C2651" s="120"/>
      <c r="D2651" s="2013" t="s">
        <v>945</v>
      </c>
      <c r="E2651" s="2013"/>
      <c r="F2651" s="2013"/>
      <c r="G2651" s="110">
        <v>0.26007000000000002</v>
      </c>
    </row>
    <row r="2652" ht="21.75" hidden="1" customHeight="1" outlineLevel="7">
      <c r="A2652" s="118"/>
      <c r="B2652" s="119"/>
      <c r="C2652" s="120"/>
      <c r="D2652" s="2013" t="s">
        <v>419</v>
      </c>
      <c r="E2652" s="2013"/>
      <c r="F2652" s="2013"/>
      <c r="G2652" s="93"/>
    </row>
    <row r="2653" ht="11.25" hidden="1" customHeight="1" outlineLevel="7">
      <c r="A2653" s="118"/>
      <c r="B2653" s="119"/>
      <c r="C2653" s="120"/>
      <c r="D2653" s="2013" t="s">
        <v>414</v>
      </c>
      <c r="E2653" s="2013"/>
      <c r="F2653" s="2013"/>
      <c r="G2653" s="93"/>
    </row>
    <row r="2654" ht="11.25" hidden="1" customHeight="1" outlineLevel="7">
      <c r="A2654" s="86"/>
      <c r="B2654" s="87"/>
      <c r="C2654" s="88"/>
      <c r="D2654" s="2017" t="s">
        <v>410</v>
      </c>
      <c r="E2654" s="2017"/>
      <c r="F2654" s="2017"/>
      <c r="G2654" s="114"/>
    </row>
    <row r="2655" ht="21.75" hidden="1" customHeight="1" outlineLevel="7">
      <c r="A2655" s="89"/>
      <c r="B2655" s="90"/>
      <c r="C2655" s="91"/>
      <c r="D2655" s="2013" t="s">
        <v>947</v>
      </c>
      <c r="E2655" s="2013"/>
      <c r="F2655" s="2013"/>
      <c r="G2655" s="93"/>
    </row>
    <row r="2656" ht="11.25" hidden="1" customHeight="1" outlineLevel="7">
      <c r="A2656" s="89"/>
      <c r="B2656" s="90"/>
      <c r="C2656" s="91"/>
      <c r="D2656" s="2013" t="s">
        <v>948</v>
      </c>
      <c r="E2656" s="2013"/>
      <c r="F2656" s="2013"/>
      <c r="G2656" s="93"/>
    </row>
    <row r="2657" ht="11.25" hidden="1" customHeight="1" outlineLevel="7">
      <c r="A2657" s="89"/>
      <c r="B2657" s="90"/>
      <c r="C2657" s="91"/>
      <c r="D2657" s="2013" t="s">
        <v>949</v>
      </c>
      <c r="E2657" s="2013"/>
      <c r="F2657" s="2013"/>
      <c r="G2657" s="93"/>
    </row>
    <row r="2658" ht="21.75" hidden="1" customHeight="1" outlineLevel="7">
      <c r="A2658" s="89"/>
      <c r="B2658" s="90"/>
      <c r="C2658" s="91"/>
      <c r="D2658" s="2013" t="s">
        <v>950</v>
      </c>
      <c r="E2658" s="2013"/>
      <c r="F2658" s="2013"/>
      <c r="G2658" s="93"/>
    </row>
    <row r="2659" ht="11.25" hidden="1" customHeight="1" outlineLevel="7">
      <c r="A2659" s="86"/>
      <c r="B2659" s="87"/>
      <c r="C2659" s="88"/>
      <c r="D2659" s="2017" t="s">
        <v>951</v>
      </c>
      <c r="E2659" s="2017"/>
      <c r="F2659" s="2017"/>
      <c r="G2659" s="111">
        <v>96.735129999999998</v>
      </c>
    </row>
    <row r="2660" ht="21.75" hidden="1" customHeight="1" outlineLevel="7">
      <c r="A2660" s="89"/>
      <c r="B2660" s="90"/>
      <c r="C2660" s="91"/>
      <c r="D2660" s="2013" t="s">
        <v>411</v>
      </c>
      <c r="E2660" s="2013"/>
      <c r="F2660" s="2013"/>
      <c r="G2660" s="110">
        <v>96.735129999999998</v>
      </c>
    </row>
    <row r="2661" ht="11.25" hidden="1" customHeight="1" outlineLevel="7">
      <c r="A2661" s="89"/>
      <c r="B2661" s="90"/>
      <c r="C2661" s="91"/>
      <c r="D2661" s="2013" t="s">
        <v>1195</v>
      </c>
      <c r="E2661" s="2013"/>
      <c r="F2661" s="2013"/>
      <c r="G2661" s="93"/>
    </row>
    <row r="2662" ht="11.25" hidden="1" customHeight="1" outlineLevel="7">
      <c r="A2662" s="118"/>
      <c r="B2662" s="119"/>
      <c r="C2662" s="120"/>
      <c r="D2662" s="2013" t="s">
        <v>417</v>
      </c>
      <c r="E2662" s="2013"/>
      <c r="F2662" s="2013"/>
      <c r="G2662" s="110">
        <v>46.173400000000001</v>
      </c>
    </row>
    <row r="2663" ht="11.25" hidden="1" customHeight="1" outlineLevel="4" collapsed="1">
      <c r="A2663" s="66"/>
      <c r="B2663" s="67"/>
      <c r="C2663" s="68"/>
      <c r="D2663" s="2019" t="s">
        <v>451</v>
      </c>
      <c r="E2663" s="2019"/>
      <c r="F2663" s="2019"/>
      <c r="G2663" s="94"/>
    </row>
    <row r="2664" ht="11.25" hidden="1" customHeight="1" outlineLevel="5">
      <c r="A2664" s="107"/>
      <c r="B2664" s="108"/>
      <c r="C2664" s="109"/>
      <c r="D2664" s="98"/>
      <c r="E2664" s="99"/>
      <c r="F2664" s="100"/>
      <c r="G2664" s="93"/>
    </row>
    <row r="2665" ht="11.25" hidden="1" customHeight="1" outlineLevel="4" collapsed="1">
      <c r="A2665" s="66"/>
      <c r="B2665" s="67"/>
      <c r="C2665" s="68"/>
      <c r="D2665" s="2019" t="s">
        <v>452</v>
      </c>
      <c r="E2665" s="2019"/>
      <c r="F2665" s="2019"/>
      <c r="G2665" s="112">
        <v>190.87394</v>
      </c>
    </row>
    <row r="2666" ht="11.25" hidden="1" customHeight="1" outlineLevel="5">
      <c r="A2666" s="74"/>
      <c r="B2666" s="75"/>
      <c r="C2666" s="76"/>
      <c r="D2666" s="2017" t="s">
        <v>257</v>
      </c>
      <c r="E2666" s="2017"/>
      <c r="F2666" s="2017"/>
      <c r="G2666" s="111">
        <v>190.87394</v>
      </c>
    </row>
    <row r="2667" ht="11.25" hidden="1" customHeight="1" outlineLevel="6">
      <c r="A2667" s="77"/>
      <c r="B2667" s="78"/>
      <c r="C2667" s="79"/>
      <c r="D2667" s="2017" t="s">
        <v>442</v>
      </c>
      <c r="E2667" s="2017"/>
      <c r="F2667" s="2017"/>
      <c r="G2667" s="111">
        <v>190.87394</v>
      </c>
    </row>
    <row r="2668" ht="11.25" hidden="1" customHeight="1" outlineLevel="7">
      <c r="A2668" s="80"/>
      <c r="B2668" s="81"/>
      <c r="C2668" s="82"/>
      <c r="D2668" s="2017" t="s">
        <v>887</v>
      </c>
      <c r="E2668" s="2017"/>
      <c r="F2668" s="2017"/>
      <c r="G2668" s="111">
        <v>190.87394</v>
      </c>
    </row>
    <row r="2669" ht="11.25" hidden="1" customHeight="1" outlineLevel="7">
      <c r="A2669" s="83"/>
      <c r="B2669" s="84"/>
      <c r="C2669" s="85"/>
      <c r="D2669" s="2017" t="s">
        <v>230</v>
      </c>
      <c r="E2669" s="2017"/>
      <c r="F2669" s="2017"/>
      <c r="G2669" s="111">
        <v>0.048239999999999998</v>
      </c>
    </row>
    <row r="2670" ht="11.25" hidden="1" customHeight="1" outlineLevel="7">
      <c r="A2670" s="118"/>
      <c r="B2670" s="119"/>
      <c r="C2670" s="120"/>
      <c r="D2670" s="2013" t="s">
        <v>1190</v>
      </c>
      <c r="E2670" s="2013"/>
      <c r="F2670" s="2013"/>
      <c r="G2670" s="110">
        <v>0.048239999999999998</v>
      </c>
    </row>
    <row r="2671" ht="11.25" hidden="1" customHeight="1" outlineLevel="7">
      <c r="A2671" s="83"/>
      <c r="B2671" s="84"/>
      <c r="C2671" s="85"/>
      <c r="D2671" s="2017" t="s">
        <v>889</v>
      </c>
      <c r="E2671" s="2017"/>
      <c r="F2671" s="2017"/>
      <c r="G2671" s="111">
        <v>0.12366000000000001</v>
      </c>
    </row>
    <row r="2672" ht="11.25" hidden="1" customHeight="1" outlineLevel="7">
      <c r="A2672" s="118"/>
      <c r="B2672" s="119"/>
      <c r="C2672" s="120"/>
      <c r="D2672" s="2013" t="s">
        <v>891</v>
      </c>
      <c r="E2672" s="2013"/>
      <c r="F2672" s="2013"/>
      <c r="G2672" s="110">
        <v>0.12366000000000001</v>
      </c>
    </row>
    <row r="2673" ht="11.25" hidden="1" customHeight="1" outlineLevel="7">
      <c r="A2673" s="83"/>
      <c r="B2673" s="84"/>
      <c r="C2673" s="85"/>
      <c r="D2673" s="2017" t="s">
        <v>893</v>
      </c>
      <c r="E2673" s="2017"/>
      <c r="F2673" s="2017"/>
      <c r="G2673" s="111">
        <v>0.14885000000000001</v>
      </c>
    </row>
    <row r="2674" ht="11.25" hidden="1" customHeight="1" outlineLevel="7">
      <c r="A2674" s="118"/>
      <c r="B2674" s="119"/>
      <c r="C2674" s="120"/>
      <c r="D2674" s="2013" t="s">
        <v>895</v>
      </c>
      <c r="E2674" s="2013"/>
      <c r="F2674" s="2013"/>
      <c r="G2674" s="110">
        <v>0.14885000000000001</v>
      </c>
    </row>
    <row r="2675" ht="11.25" hidden="1" customHeight="1" outlineLevel="7">
      <c r="A2675" s="83"/>
      <c r="B2675" s="84"/>
      <c r="C2675" s="85"/>
      <c r="D2675" s="2017" t="s">
        <v>903</v>
      </c>
      <c r="E2675" s="2017"/>
      <c r="F2675" s="2017"/>
      <c r="G2675" s="111">
        <v>11.48104</v>
      </c>
    </row>
    <row r="2676" ht="11.25" hidden="1" customHeight="1" outlineLevel="7">
      <c r="A2676" s="118"/>
      <c r="B2676" s="119"/>
      <c r="C2676" s="120"/>
      <c r="D2676" s="2013" t="s">
        <v>904</v>
      </c>
      <c r="E2676" s="2013"/>
      <c r="F2676" s="2013"/>
      <c r="G2676" s="110">
        <v>11.48104</v>
      </c>
    </row>
    <row r="2677" ht="11.25" hidden="1" customHeight="1" outlineLevel="7">
      <c r="A2677" s="83"/>
      <c r="B2677" s="84"/>
      <c r="C2677" s="85"/>
      <c r="D2677" s="2017" t="s">
        <v>905</v>
      </c>
      <c r="E2677" s="2017"/>
      <c r="F2677" s="2017"/>
      <c r="G2677" s="111">
        <v>1.9631000000000001</v>
      </c>
    </row>
    <row r="2678" ht="11.25" hidden="1" customHeight="1" outlineLevel="7">
      <c r="A2678" s="118"/>
      <c r="B2678" s="119"/>
      <c r="C2678" s="120"/>
      <c r="D2678" s="2013" t="s">
        <v>905</v>
      </c>
      <c r="E2678" s="2013"/>
      <c r="F2678" s="2013"/>
      <c r="G2678" s="110">
        <v>1.9631000000000001</v>
      </c>
    </row>
    <row r="2679" ht="11.25" hidden="1" customHeight="1" outlineLevel="7">
      <c r="A2679" s="83"/>
      <c r="B2679" s="84"/>
      <c r="C2679" s="85"/>
      <c r="D2679" s="2017" t="s">
        <v>907</v>
      </c>
      <c r="E2679" s="2017"/>
      <c r="F2679" s="2017"/>
      <c r="G2679" s="114"/>
    </row>
    <row r="2680" ht="11.25" hidden="1" customHeight="1" outlineLevel="7">
      <c r="A2680" s="118"/>
      <c r="B2680" s="119"/>
      <c r="C2680" s="120"/>
      <c r="D2680" s="2013" t="s">
        <v>104</v>
      </c>
      <c r="E2680" s="2013"/>
      <c r="F2680" s="2013"/>
      <c r="G2680" s="93"/>
    </row>
    <row r="2681" ht="11.25" hidden="1" customHeight="1" outlineLevel="7">
      <c r="A2681" s="86"/>
      <c r="B2681" s="87"/>
      <c r="C2681" s="88"/>
      <c r="D2681" s="2017" t="s">
        <v>908</v>
      </c>
      <c r="E2681" s="2017"/>
      <c r="F2681" s="2017"/>
      <c r="G2681" s="114"/>
    </row>
    <row r="2682" ht="11.25" hidden="1" customHeight="1" outlineLevel="7">
      <c r="A2682" s="89"/>
      <c r="B2682" s="90"/>
      <c r="C2682" s="91"/>
      <c r="D2682" s="2013" t="s">
        <v>106</v>
      </c>
      <c r="E2682" s="2013"/>
      <c r="F2682" s="2013"/>
      <c r="G2682" s="93"/>
    </row>
    <row r="2683" ht="11.25" hidden="1" customHeight="1" outlineLevel="7">
      <c r="A2683" s="89"/>
      <c r="B2683" s="90"/>
      <c r="C2683" s="91"/>
      <c r="D2683" s="2013" t="s">
        <v>108</v>
      </c>
      <c r="E2683" s="2013"/>
      <c r="F2683" s="2013"/>
      <c r="G2683" s="93"/>
    </row>
    <row r="2684" ht="11.25" hidden="1" customHeight="1" outlineLevel="7">
      <c r="A2684" s="98"/>
      <c r="B2684" s="99"/>
      <c r="C2684" s="100"/>
      <c r="D2684" s="2013" t="s">
        <v>404</v>
      </c>
      <c r="E2684" s="2013"/>
      <c r="F2684" s="2013"/>
      <c r="G2684" s="93"/>
    </row>
    <row r="2685" ht="11.25" hidden="1" customHeight="1" outlineLevel="7">
      <c r="A2685" s="83"/>
      <c r="B2685" s="84"/>
      <c r="C2685" s="85"/>
      <c r="D2685" s="2017" t="s">
        <v>909</v>
      </c>
      <c r="E2685" s="2017"/>
      <c r="F2685" s="2017"/>
      <c r="G2685" s="114"/>
    </row>
    <row r="2686" ht="11.25" hidden="1" customHeight="1" outlineLevel="7">
      <c r="A2686" s="118"/>
      <c r="B2686" s="119"/>
      <c r="C2686" s="120"/>
      <c r="D2686" s="2013" t="s">
        <v>914</v>
      </c>
      <c r="E2686" s="2013"/>
      <c r="F2686" s="2013"/>
      <c r="G2686" s="93"/>
    </row>
    <row r="2687" ht="11.25" hidden="1" customHeight="1" outlineLevel="7">
      <c r="A2687" s="83"/>
      <c r="B2687" s="84"/>
      <c r="C2687" s="85"/>
      <c r="D2687" s="2017" t="s">
        <v>917</v>
      </c>
      <c r="E2687" s="2017"/>
      <c r="F2687" s="2017"/>
      <c r="G2687" s="114"/>
    </row>
    <row r="2688" ht="11.25" hidden="1" customHeight="1" outlineLevel="7">
      <c r="A2688" s="118"/>
      <c r="B2688" s="119"/>
      <c r="C2688" s="120"/>
      <c r="D2688" s="2013" t="s">
        <v>225</v>
      </c>
      <c r="E2688" s="2013"/>
      <c r="F2688" s="2013"/>
      <c r="G2688" s="93"/>
    </row>
    <row r="2689" ht="11.25" hidden="1" customHeight="1" outlineLevel="7">
      <c r="A2689" s="118"/>
      <c r="B2689" s="119"/>
      <c r="C2689" s="120"/>
      <c r="D2689" s="2013" t="s">
        <v>226</v>
      </c>
      <c r="E2689" s="2013"/>
      <c r="F2689" s="2013"/>
      <c r="G2689" s="93"/>
    </row>
    <row r="2690" ht="11.25" hidden="1" customHeight="1" outlineLevel="7">
      <c r="A2690" s="118"/>
      <c r="B2690" s="119"/>
      <c r="C2690" s="120"/>
      <c r="D2690" s="2013" t="s">
        <v>227</v>
      </c>
      <c r="E2690" s="2013"/>
      <c r="F2690" s="2013"/>
      <c r="G2690" s="93"/>
    </row>
    <row r="2691" ht="11.25" hidden="1" customHeight="1" outlineLevel="7">
      <c r="A2691" s="118"/>
      <c r="B2691" s="119"/>
      <c r="C2691" s="120"/>
      <c r="D2691" s="2013" t="s">
        <v>228</v>
      </c>
      <c r="E2691" s="2013"/>
      <c r="F2691" s="2013"/>
      <c r="G2691" s="93"/>
    </row>
    <row r="2692" ht="11.25" hidden="1" customHeight="1" outlineLevel="7">
      <c r="A2692" s="118"/>
      <c r="B2692" s="119"/>
      <c r="C2692" s="120"/>
      <c r="D2692" s="2013" t="s">
        <v>229</v>
      </c>
      <c r="E2692" s="2013"/>
      <c r="F2692" s="2013"/>
      <c r="G2692" s="93"/>
    </row>
    <row r="2693" ht="11.25" hidden="1" customHeight="1" outlineLevel="7">
      <c r="A2693" s="98"/>
      <c r="B2693" s="99"/>
      <c r="C2693" s="100"/>
      <c r="D2693" s="2013" t="s">
        <v>920</v>
      </c>
      <c r="E2693" s="2013"/>
      <c r="F2693" s="2013"/>
      <c r="G2693" s="93"/>
    </row>
    <row r="2694" ht="21.75" hidden="1" customHeight="1" outlineLevel="7">
      <c r="A2694" s="98"/>
      <c r="B2694" s="99"/>
      <c r="C2694" s="100"/>
      <c r="D2694" s="2013" t="s">
        <v>231</v>
      </c>
      <c r="E2694" s="2013"/>
      <c r="F2694" s="2013"/>
      <c r="G2694" s="93"/>
    </row>
    <row r="2695" ht="21.75" hidden="1" customHeight="1" outlineLevel="7">
      <c r="A2695" s="83"/>
      <c r="B2695" s="84"/>
      <c r="C2695" s="85"/>
      <c r="D2695" s="2017" t="s">
        <v>921</v>
      </c>
      <c r="E2695" s="2017"/>
      <c r="F2695" s="2017"/>
      <c r="G2695" s="111">
        <v>0.79100000000000004</v>
      </c>
    </row>
    <row r="2696" ht="11.25" hidden="1" customHeight="1" outlineLevel="7">
      <c r="A2696" s="118"/>
      <c r="B2696" s="119"/>
      <c r="C2696" s="120"/>
      <c r="D2696" s="2013" t="s">
        <v>922</v>
      </c>
      <c r="E2696" s="2013"/>
      <c r="F2696" s="2013"/>
      <c r="G2696" s="110">
        <v>0.13142999999999999</v>
      </c>
    </row>
    <row r="2697" ht="11.25" hidden="1" customHeight="1" outlineLevel="7">
      <c r="A2697" s="118"/>
      <c r="B2697" s="119"/>
      <c r="C2697" s="120"/>
      <c r="D2697" s="2013" t="s">
        <v>923</v>
      </c>
      <c r="E2697" s="2013"/>
      <c r="F2697" s="2013"/>
      <c r="G2697" s="110">
        <v>0.12783</v>
      </c>
    </row>
    <row r="2698" ht="21.75" hidden="1" customHeight="1" outlineLevel="7">
      <c r="A2698" s="118"/>
      <c r="B2698" s="119"/>
      <c r="C2698" s="120"/>
      <c r="D2698" s="2013" t="s">
        <v>924</v>
      </c>
      <c r="E2698" s="2013"/>
      <c r="F2698" s="2013"/>
      <c r="G2698" s="110">
        <v>0.53173999999999999</v>
      </c>
    </row>
    <row r="2699" ht="11.25" hidden="1" customHeight="1" outlineLevel="7">
      <c r="A2699" s="83"/>
      <c r="B2699" s="84"/>
      <c r="C2699" s="85"/>
      <c r="D2699" s="2017" t="s">
        <v>925</v>
      </c>
      <c r="E2699" s="2017"/>
      <c r="F2699" s="2017"/>
      <c r="G2699" s="111">
        <v>8.6247799999999994</v>
      </c>
    </row>
    <row r="2700" ht="21.75" hidden="1" customHeight="1" outlineLevel="7">
      <c r="A2700" s="118"/>
      <c r="B2700" s="119"/>
      <c r="C2700" s="120"/>
      <c r="D2700" s="2013" t="s">
        <v>1193</v>
      </c>
      <c r="E2700" s="2013"/>
      <c r="F2700" s="2013"/>
      <c r="G2700" s="110">
        <v>1.8890100000000001</v>
      </c>
    </row>
    <row r="2701" ht="21.75" hidden="1" customHeight="1" outlineLevel="7">
      <c r="A2701" s="118"/>
      <c r="B2701" s="119"/>
      <c r="C2701" s="120"/>
      <c r="D2701" s="2013" t="s">
        <v>926</v>
      </c>
      <c r="E2701" s="2013"/>
      <c r="F2701" s="2013"/>
      <c r="G2701" s="110">
        <v>6.6712199999999999</v>
      </c>
    </row>
    <row r="2702" ht="11.25" hidden="1" customHeight="1" outlineLevel="7">
      <c r="A2702" s="118"/>
      <c r="B2702" s="119"/>
      <c r="C2702" s="120"/>
      <c r="D2702" s="2013" t="s">
        <v>1194</v>
      </c>
      <c r="E2702" s="2013"/>
      <c r="F2702" s="2013"/>
      <c r="G2702" s="110">
        <v>0.064549999999999996</v>
      </c>
    </row>
    <row r="2703" ht="11.25" hidden="1" customHeight="1" outlineLevel="7">
      <c r="A2703" s="83"/>
      <c r="B2703" s="84"/>
      <c r="C2703" s="85"/>
      <c r="D2703" s="2017" t="s">
        <v>887</v>
      </c>
      <c r="E2703" s="2017"/>
      <c r="F2703" s="2017"/>
      <c r="G2703" s="111">
        <v>167.69327000000001</v>
      </c>
    </row>
    <row r="2704" ht="11.25" hidden="1" customHeight="1" outlineLevel="7">
      <c r="A2704" s="118"/>
      <c r="B2704" s="119"/>
      <c r="C2704" s="120"/>
      <c r="D2704" s="2013" t="s">
        <v>928</v>
      </c>
      <c r="E2704" s="2013"/>
      <c r="F2704" s="2013"/>
      <c r="G2704" s="110">
        <v>1.1451100000000001</v>
      </c>
    </row>
    <row r="2705" ht="11.25" hidden="1" customHeight="1" outlineLevel="7">
      <c r="A2705" s="118"/>
      <c r="B2705" s="119"/>
      <c r="C2705" s="120"/>
      <c r="D2705" s="2013" t="s">
        <v>929</v>
      </c>
      <c r="E2705" s="2013"/>
      <c r="F2705" s="2013"/>
      <c r="G2705" s="110">
        <v>0.33783000000000002</v>
      </c>
    </row>
    <row r="2706" ht="11.25" hidden="1" customHeight="1" outlineLevel="7">
      <c r="A2706" s="118"/>
      <c r="B2706" s="119"/>
      <c r="C2706" s="120"/>
      <c r="D2706" s="2013" t="s">
        <v>932</v>
      </c>
      <c r="E2706" s="2013"/>
      <c r="F2706" s="2013"/>
      <c r="G2706" s="110">
        <v>1.8003899999999999</v>
      </c>
    </row>
    <row r="2707" ht="11.25" hidden="1" customHeight="1" outlineLevel="7">
      <c r="A2707" s="86"/>
      <c r="B2707" s="87"/>
      <c r="C2707" s="88"/>
      <c r="D2707" s="2017" t="s">
        <v>933</v>
      </c>
      <c r="E2707" s="2017"/>
      <c r="F2707" s="2017"/>
      <c r="G2707" s="111">
        <v>4.24207</v>
      </c>
    </row>
    <row r="2708" ht="11.25" hidden="1" customHeight="1" outlineLevel="7">
      <c r="A2708" s="89"/>
      <c r="B2708" s="90"/>
      <c r="C2708" s="91"/>
      <c r="D2708" s="2013" t="s">
        <v>934</v>
      </c>
      <c r="E2708" s="2013"/>
      <c r="F2708" s="2013"/>
      <c r="G2708" s="110">
        <v>2.85412</v>
      </c>
    </row>
    <row r="2709" ht="21.75" hidden="1" customHeight="1" outlineLevel="7">
      <c r="A2709" s="89"/>
      <c r="B2709" s="90"/>
      <c r="C2709" s="91"/>
      <c r="D2709" s="2013" t="s">
        <v>935</v>
      </c>
      <c r="E2709" s="2013"/>
      <c r="F2709" s="2013"/>
      <c r="G2709" s="110">
        <v>0.01163</v>
      </c>
    </row>
    <row r="2710" ht="21.75" hidden="1" customHeight="1" outlineLevel="7">
      <c r="A2710" s="89"/>
      <c r="B2710" s="90"/>
      <c r="C2710" s="91"/>
      <c r="D2710" s="2013" t="s">
        <v>937</v>
      </c>
      <c r="E2710" s="2013"/>
      <c r="F2710" s="2013"/>
      <c r="G2710" s="110">
        <v>0.95630999999999999</v>
      </c>
    </row>
    <row r="2711" ht="21.75" hidden="1" customHeight="1" outlineLevel="7">
      <c r="A2711" s="89"/>
      <c r="B2711" s="90"/>
      <c r="C2711" s="91"/>
      <c r="D2711" s="2013" t="s">
        <v>232</v>
      </c>
      <c r="E2711" s="2013"/>
      <c r="F2711" s="2013"/>
      <c r="G2711" s="110">
        <v>0.19198999999999999</v>
      </c>
    </row>
    <row r="2712" ht="21.75" hidden="1" customHeight="1" outlineLevel="7">
      <c r="A2712" s="89"/>
      <c r="B2712" s="90"/>
      <c r="C2712" s="91"/>
      <c r="D2712" s="2013" t="s">
        <v>233</v>
      </c>
      <c r="E2712" s="2013"/>
      <c r="F2712" s="2013"/>
      <c r="G2712" s="110">
        <v>0.22802</v>
      </c>
    </row>
    <row r="2713" ht="11.25" hidden="1" customHeight="1" outlineLevel="7">
      <c r="A2713" s="118"/>
      <c r="B2713" s="119"/>
      <c r="C2713" s="120"/>
      <c r="D2713" s="2013" t="s">
        <v>406</v>
      </c>
      <c r="E2713" s="2013"/>
      <c r="F2713" s="2013"/>
      <c r="G2713" s="93"/>
    </row>
    <row r="2714" ht="11.25" hidden="1" customHeight="1" outlineLevel="7">
      <c r="A2714" s="118"/>
      <c r="B2714" s="119"/>
      <c r="C2714" s="120"/>
      <c r="D2714" s="2013" t="s">
        <v>407</v>
      </c>
      <c r="E2714" s="2013"/>
      <c r="F2714" s="2013"/>
      <c r="G2714" s="110">
        <v>61.689639999999997</v>
      </c>
    </row>
    <row r="2715" ht="11.25" hidden="1" customHeight="1" outlineLevel="7">
      <c r="A2715" s="118"/>
      <c r="B2715" s="119"/>
      <c r="C2715" s="120"/>
      <c r="D2715" s="2013" t="s">
        <v>938</v>
      </c>
      <c r="E2715" s="2013"/>
      <c r="F2715" s="2013"/>
      <c r="G2715" s="110">
        <v>8.6935000000000002</v>
      </c>
    </row>
    <row r="2716" ht="11.25" hidden="1" customHeight="1" outlineLevel="7">
      <c r="A2716" s="118"/>
      <c r="B2716" s="119"/>
      <c r="C2716" s="120"/>
      <c r="D2716" s="2013" t="s">
        <v>939</v>
      </c>
      <c r="E2716" s="2013"/>
      <c r="F2716" s="2013"/>
      <c r="G2716" s="93"/>
    </row>
    <row r="2717" ht="11.25" hidden="1" customHeight="1" outlineLevel="7">
      <c r="A2717" s="118"/>
      <c r="B2717" s="119"/>
      <c r="C2717" s="120"/>
      <c r="D2717" s="2013" t="s">
        <v>415</v>
      </c>
      <c r="E2717" s="2013"/>
      <c r="F2717" s="2013"/>
      <c r="G2717" s="110">
        <v>2.7644899999999999</v>
      </c>
    </row>
    <row r="2718" ht="11.25" hidden="1" customHeight="1" outlineLevel="7">
      <c r="A2718" s="118"/>
      <c r="B2718" s="119"/>
      <c r="C2718" s="120"/>
      <c r="D2718" s="2013" t="s">
        <v>941</v>
      </c>
      <c r="E2718" s="2013"/>
      <c r="F2718" s="2013"/>
      <c r="G2718" s="93"/>
    </row>
    <row r="2719" ht="11.25" hidden="1" customHeight="1" outlineLevel="7">
      <c r="A2719" s="118"/>
      <c r="B2719" s="119"/>
      <c r="C2719" s="120"/>
      <c r="D2719" s="2013" t="s">
        <v>942</v>
      </c>
      <c r="E2719" s="2013"/>
      <c r="F2719" s="2013"/>
      <c r="G2719" s="93"/>
    </row>
    <row r="2720" ht="11.25" hidden="1" customHeight="1" outlineLevel="7">
      <c r="A2720" s="118"/>
      <c r="B2720" s="119"/>
      <c r="C2720" s="120"/>
      <c r="D2720" s="2013" t="s">
        <v>409</v>
      </c>
      <c r="E2720" s="2013"/>
      <c r="F2720" s="2013"/>
      <c r="G2720" s="93"/>
    </row>
    <row r="2721" ht="11.25" hidden="1" customHeight="1" outlineLevel="7">
      <c r="A2721" s="118"/>
      <c r="B2721" s="119"/>
      <c r="C2721" s="120"/>
      <c r="D2721" s="2013" t="s">
        <v>943</v>
      </c>
      <c r="E2721" s="2013"/>
      <c r="F2721" s="2013"/>
      <c r="G2721" s="110">
        <v>6.4825400000000002</v>
      </c>
    </row>
    <row r="2722" ht="11.25" hidden="1" customHeight="1" outlineLevel="7">
      <c r="A2722" s="118"/>
      <c r="B2722" s="119"/>
      <c r="C2722" s="120"/>
      <c r="D2722" s="2013" t="s">
        <v>944</v>
      </c>
      <c r="E2722" s="2013"/>
      <c r="F2722" s="2013"/>
      <c r="G2722" s="110">
        <v>18.07602</v>
      </c>
    </row>
    <row r="2723" ht="11.25" hidden="1" customHeight="1" outlineLevel="7">
      <c r="A2723" s="118"/>
      <c r="B2723" s="119"/>
      <c r="C2723" s="120"/>
      <c r="D2723" s="2013" t="s">
        <v>413</v>
      </c>
      <c r="E2723" s="2013"/>
      <c r="F2723" s="2013"/>
      <c r="G2723" s="110">
        <v>0.26035999999999998</v>
      </c>
    </row>
    <row r="2724" ht="21.75" hidden="1" customHeight="1" outlineLevel="7">
      <c r="A2724" s="118"/>
      <c r="B2724" s="119"/>
      <c r="C2724" s="120"/>
      <c r="D2724" s="2013" t="s">
        <v>945</v>
      </c>
      <c r="E2724" s="2013"/>
      <c r="F2724" s="2013"/>
      <c r="G2724" s="93"/>
    </row>
    <row r="2725" ht="21.75" hidden="1" customHeight="1" outlineLevel="7">
      <c r="A2725" s="118"/>
      <c r="B2725" s="119"/>
      <c r="C2725" s="120"/>
      <c r="D2725" s="2013" t="s">
        <v>419</v>
      </c>
      <c r="E2725" s="2013"/>
      <c r="F2725" s="2013"/>
      <c r="G2725" s="93"/>
    </row>
    <row r="2726" ht="21.75" hidden="1" customHeight="1" outlineLevel="7">
      <c r="A2726" s="118"/>
      <c r="B2726" s="119"/>
      <c r="C2726" s="120"/>
      <c r="D2726" s="2013" t="s">
        <v>946</v>
      </c>
      <c r="E2726" s="2013"/>
      <c r="F2726" s="2013"/>
      <c r="G2726" s="110">
        <v>54.521059999999999</v>
      </c>
    </row>
    <row r="2727" ht="11.25" hidden="1" customHeight="1" outlineLevel="7">
      <c r="A2727" s="86"/>
      <c r="B2727" s="87"/>
      <c r="C2727" s="88"/>
      <c r="D2727" s="2017" t="s">
        <v>410</v>
      </c>
      <c r="E2727" s="2017"/>
      <c r="F2727" s="2017"/>
      <c r="G2727" s="114"/>
    </row>
    <row r="2728" ht="21.75" hidden="1" customHeight="1" outlineLevel="7">
      <c r="A2728" s="89"/>
      <c r="B2728" s="90"/>
      <c r="C2728" s="91"/>
      <c r="D2728" s="2013" t="s">
        <v>947</v>
      </c>
      <c r="E2728" s="2013"/>
      <c r="F2728" s="2013"/>
      <c r="G2728" s="93"/>
    </row>
    <row r="2729" ht="11.25" hidden="1" customHeight="1" outlineLevel="7">
      <c r="A2729" s="89"/>
      <c r="B2729" s="90"/>
      <c r="C2729" s="91"/>
      <c r="D2729" s="2013" t="s">
        <v>948</v>
      </c>
      <c r="E2729" s="2013"/>
      <c r="F2729" s="2013"/>
      <c r="G2729" s="93"/>
    </row>
    <row r="2730" ht="11.25" hidden="1" customHeight="1" outlineLevel="7">
      <c r="A2730" s="89"/>
      <c r="B2730" s="90"/>
      <c r="C2730" s="91"/>
      <c r="D2730" s="2013" t="s">
        <v>949</v>
      </c>
      <c r="E2730" s="2013"/>
      <c r="F2730" s="2013"/>
      <c r="G2730" s="93"/>
    </row>
    <row r="2731" ht="21.75" hidden="1" customHeight="1" outlineLevel="7">
      <c r="A2731" s="89"/>
      <c r="B2731" s="90"/>
      <c r="C2731" s="91"/>
      <c r="D2731" s="2013" t="s">
        <v>950</v>
      </c>
      <c r="E2731" s="2013"/>
      <c r="F2731" s="2013"/>
      <c r="G2731" s="93"/>
    </row>
    <row r="2732" ht="11.25" hidden="1" customHeight="1" outlineLevel="7">
      <c r="A2732" s="118"/>
      <c r="B2732" s="119"/>
      <c r="C2732" s="120"/>
      <c r="D2732" s="2013" t="s">
        <v>417</v>
      </c>
      <c r="E2732" s="2013"/>
      <c r="F2732" s="2013"/>
      <c r="G2732" s="110">
        <v>3.4818500000000001</v>
      </c>
    </row>
    <row r="2733" ht="11.25" hidden="1" customHeight="1" outlineLevel="7">
      <c r="A2733" s="118"/>
      <c r="B2733" s="119"/>
      <c r="C2733" s="120"/>
      <c r="D2733" s="2013" t="s">
        <v>952</v>
      </c>
      <c r="E2733" s="2013"/>
      <c r="F2733" s="2013"/>
      <c r="G2733" s="110">
        <v>3.83527</v>
      </c>
    </row>
    <row r="2734" ht="11.25" hidden="1" customHeight="1" outlineLevel="7">
      <c r="A2734" s="118"/>
      <c r="B2734" s="119"/>
      <c r="C2734" s="120"/>
      <c r="D2734" s="2013" t="s">
        <v>953</v>
      </c>
      <c r="E2734" s="2013"/>
      <c r="F2734" s="2013"/>
      <c r="G2734" s="110">
        <v>0.36314000000000002</v>
      </c>
    </row>
    <row r="2735" ht="11.25" hidden="1" customHeight="1" outlineLevel="3" collapsed="1">
      <c r="A2735" s="2012" t="s">
        <v>958</v>
      </c>
      <c r="B2735" s="2012"/>
      <c r="C2735" s="2012"/>
      <c r="D2735" s="2016" t="s">
        <v>508</v>
      </c>
      <c r="E2735" s="2016"/>
      <c r="F2735" s="2016"/>
      <c r="G2735" s="113"/>
    </row>
    <row r="2736" ht="11.25" hidden="1" customHeight="1" outlineLevel="4">
      <c r="A2736" s="66"/>
      <c r="B2736" s="67"/>
      <c r="C2736" s="68"/>
      <c r="D2736" s="2019" t="s">
        <v>441</v>
      </c>
      <c r="E2736" s="2019"/>
      <c r="F2736" s="2019"/>
      <c r="G2736" s="94"/>
    </row>
    <row r="2737" ht="11.25" hidden="1" customHeight="1" outlineLevel="5">
      <c r="A2737" s="74"/>
      <c r="B2737" s="75"/>
      <c r="C2737" s="76"/>
      <c r="D2737" s="2017" t="s">
        <v>257</v>
      </c>
      <c r="E2737" s="2017"/>
      <c r="F2737" s="2017"/>
      <c r="G2737" s="114"/>
    </row>
    <row r="2738" ht="11.25" hidden="1" customHeight="1" outlineLevel="6">
      <c r="A2738" s="77"/>
      <c r="B2738" s="78"/>
      <c r="C2738" s="79"/>
      <c r="D2738" s="2017" t="s">
        <v>442</v>
      </c>
      <c r="E2738" s="2017"/>
      <c r="F2738" s="2017"/>
      <c r="G2738" s="114"/>
    </row>
    <row r="2739" ht="11.25" hidden="1" customHeight="1" outlineLevel="7">
      <c r="A2739" s="80"/>
      <c r="B2739" s="81"/>
      <c r="C2739" s="82"/>
      <c r="D2739" s="2017" t="s">
        <v>887</v>
      </c>
      <c r="E2739" s="2017"/>
      <c r="F2739" s="2017"/>
      <c r="G2739" s="114"/>
    </row>
    <row r="2740" ht="11.25" hidden="1" customHeight="1" outlineLevel="7">
      <c r="A2740" s="83"/>
      <c r="B2740" s="84"/>
      <c r="C2740" s="85"/>
      <c r="D2740" s="2017" t="s">
        <v>230</v>
      </c>
      <c r="E2740" s="2017"/>
      <c r="F2740" s="2017"/>
      <c r="G2740" s="114"/>
    </row>
    <row r="2741" ht="11.25" hidden="1" customHeight="1" outlineLevel="7">
      <c r="A2741" s="118"/>
      <c r="B2741" s="119"/>
      <c r="C2741" s="120"/>
      <c r="D2741" s="2013" t="s">
        <v>1191</v>
      </c>
      <c r="E2741" s="2013"/>
      <c r="F2741" s="2013"/>
      <c r="G2741" s="93"/>
    </row>
    <row r="2742" ht="11.25" hidden="1" customHeight="1" outlineLevel="7">
      <c r="A2742" s="83"/>
      <c r="B2742" s="84"/>
      <c r="C2742" s="85"/>
      <c r="D2742" s="2017" t="s">
        <v>893</v>
      </c>
      <c r="E2742" s="2017"/>
      <c r="F2742" s="2017"/>
      <c r="G2742" s="114"/>
    </row>
    <row r="2743" ht="11.25" hidden="1" customHeight="1" outlineLevel="7">
      <c r="A2743" s="118"/>
      <c r="B2743" s="119"/>
      <c r="C2743" s="120"/>
      <c r="D2743" s="2013" t="s">
        <v>895</v>
      </c>
      <c r="E2743" s="2013"/>
      <c r="F2743" s="2013"/>
      <c r="G2743" s="93"/>
    </row>
    <row r="2744" ht="11.25" hidden="1" customHeight="1" outlineLevel="7">
      <c r="A2744" s="98"/>
      <c r="B2744" s="99"/>
      <c r="C2744" s="100"/>
      <c r="D2744" s="2013" t="s">
        <v>1192</v>
      </c>
      <c r="E2744" s="2013"/>
      <c r="F2744" s="2013"/>
      <c r="G2744" s="93"/>
    </row>
    <row r="2745" ht="11.25" hidden="1" customHeight="1" outlineLevel="7">
      <c r="A2745" s="83"/>
      <c r="B2745" s="84"/>
      <c r="C2745" s="85"/>
      <c r="D2745" s="2017" t="s">
        <v>907</v>
      </c>
      <c r="E2745" s="2017"/>
      <c r="F2745" s="2017"/>
      <c r="G2745" s="114"/>
    </row>
    <row r="2746" ht="11.25" hidden="1" customHeight="1" outlineLevel="7">
      <c r="A2746" s="118"/>
      <c r="B2746" s="119"/>
      <c r="C2746" s="120"/>
      <c r="D2746" s="2013" t="s">
        <v>104</v>
      </c>
      <c r="E2746" s="2013"/>
      <c r="F2746" s="2013"/>
      <c r="G2746" s="93"/>
    </row>
    <row r="2747" ht="11.25" hidden="1" customHeight="1" outlineLevel="7">
      <c r="A2747" s="86"/>
      <c r="B2747" s="87"/>
      <c r="C2747" s="88"/>
      <c r="D2747" s="2017" t="s">
        <v>908</v>
      </c>
      <c r="E2747" s="2017"/>
      <c r="F2747" s="2017"/>
      <c r="G2747" s="114"/>
    </row>
    <row r="2748" ht="11.25" hidden="1" customHeight="1" outlineLevel="7">
      <c r="A2748" s="89"/>
      <c r="B2748" s="90"/>
      <c r="C2748" s="91"/>
      <c r="D2748" s="2013" t="s">
        <v>106</v>
      </c>
      <c r="E2748" s="2013"/>
      <c r="F2748" s="2013"/>
      <c r="G2748" s="93"/>
    </row>
    <row r="2749" ht="11.25" hidden="1" customHeight="1" outlineLevel="7">
      <c r="A2749" s="89"/>
      <c r="B2749" s="90"/>
      <c r="C2749" s="91"/>
      <c r="D2749" s="2013" t="s">
        <v>108</v>
      </c>
      <c r="E2749" s="2013"/>
      <c r="F2749" s="2013"/>
      <c r="G2749" s="93"/>
    </row>
    <row r="2750" ht="11.25" hidden="1" customHeight="1" outlineLevel="7">
      <c r="A2750" s="83"/>
      <c r="B2750" s="84"/>
      <c r="C2750" s="85"/>
      <c r="D2750" s="2017" t="s">
        <v>909</v>
      </c>
      <c r="E2750" s="2017"/>
      <c r="F2750" s="2017"/>
      <c r="G2750" s="114"/>
    </row>
    <row r="2751" ht="11.25" hidden="1" customHeight="1" outlineLevel="7">
      <c r="A2751" s="118"/>
      <c r="B2751" s="119"/>
      <c r="C2751" s="120"/>
      <c r="D2751" s="2013" t="s">
        <v>910</v>
      </c>
      <c r="E2751" s="2013"/>
      <c r="F2751" s="2013"/>
      <c r="G2751" s="93"/>
    </row>
    <row r="2752" ht="21.75" hidden="1" customHeight="1" outlineLevel="7">
      <c r="A2752" s="118"/>
      <c r="B2752" s="119"/>
      <c r="C2752" s="120"/>
      <c r="D2752" s="2013" t="s">
        <v>911</v>
      </c>
      <c r="E2752" s="2013"/>
      <c r="F2752" s="2013"/>
      <c r="G2752" s="93"/>
    </row>
    <row r="2753" ht="11.25" hidden="1" customHeight="1" outlineLevel="7">
      <c r="A2753" s="118"/>
      <c r="B2753" s="119"/>
      <c r="C2753" s="120"/>
      <c r="D2753" s="2013" t="s">
        <v>912</v>
      </c>
      <c r="E2753" s="2013"/>
      <c r="F2753" s="2013"/>
      <c r="G2753" s="93"/>
    </row>
    <row r="2754" ht="11.25" hidden="1" customHeight="1" outlineLevel="7">
      <c r="A2754" s="118"/>
      <c r="B2754" s="119"/>
      <c r="C2754" s="120"/>
      <c r="D2754" s="2013" t="s">
        <v>913</v>
      </c>
      <c r="E2754" s="2013"/>
      <c r="F2754" s="2013"/>
      <c r="G2754" s="93"/>
    </row>
    <row r="2755" ht="11.25" hidden="1" customHeight="1" outlineLevel="7">
      <c r="A2755" s="118"/>
      <c r="B2755" s="119"/>
      <c r="C2755" s="120"/>
      <c r="D2755" s="2013" t="s">
        <v>914</v>
      </c>
      <c r="E2755" s="2013"/>
      <c r="F2755" s="2013"/>
      <c r="G2755" s="93"/>
    </row>
    <row r="2756" ht="21.75" hidden="1" customHeight="1" outlineLevel="7">
      <c r="A2756" s="118"/>
      <c r="B2756" s="119"/>
      <c r="C2756" s="120"/>
      <c r="D2756" s="2013" t="s">
        <v>915</v>
      </c>
      <c r="E2756" s="2013"/>
      <c r="F2756" s="2013"/>
      <c r="G2756" s="93"/>
    </row>
    <row r="2757" ht="11.25" hidden="1" customHeight="1" outlineLevel="7">
      <c r="A2757" s="118"/>
      <c r="B2757" s="119"/>
      <c r="C2757" s="120"/>
      <c r="D2757" s="2013" t="s">
        <v>916</v>
      </c>
      <c r="E2757" s="2013"/>
      <c r="F2757" s="2013"/>
      <c r="G2757" s="93"/>
    </row>
    <row r="2758" ht="11.25" hidden="1" customHeight="1" outlineLevel="7">
      <c r="A2758" s="83"/>
      <c r="B2758" s="84"/>
      <c r="C2758" s="85"/>
      <c r="D2758" s="2017" t="s">
        <v>917</v>
      </c>
      <c r="E2758" s="2017"/>
      <c r="F2758" s="2017"/>
      <c r="G2758" s="114"/>
    </row>
    <row r="2759" ht="11.25" hidden="1" customHeight="1" outlineLevel="7">
      <c r="A2759" s="118"/>
      <c r="B2759" s="119"/>
      <c r="C2759" s="120"/>
      <c r="D2759" s="2013" t="s">
        <v>225</v>
      </c>
      <c r="E2759" s="2013"/>
      <c r="F2759" s="2013"/>
      <c r="G2759" s="93"/>
    </row>
    <row r="2760" ht="11.25" hidden="1" customHeight="1" outlineLevel="7">
      <c r="A2760" s="118"/>
      <c r="B2760" s="119"/>
      <c r="C2760" s="120"/>
      <c r="D2760" s="2013" t="s">
        <v>226</v>
      </c>
      <c r="E2760" s="2013"/>
      <c r="F2760" s="2013"/>
      <c r="G2760" s="93"/>
    </row>
    <row r="2761" ht="11.25" hidden="1" customHeight="1" outlineLevel="7">
      <c r="A2761" s="118"/>
      <c r="B2761" s="119"/>
      <c r="C2761" s="120"/>
      <c r="D2761" s="2013" t="s">
        <v>227</v>
      </c>
      <c r="E2761" s="2013"/>
      <c r="F2761" s="2013"/>
      <c r="G2761" s="93"/>
    </row>
    <row r="2762" ht="11.25" hidden="1" customHeight="1" outlineLevel="7">
      <c r="A2762" s="118"/>
      <c r="B2762" s="119"/>
      <c r="C2762" s="120"/>
      <c r="D2762" s="2013" t="s">
        <v>228</v>
      </c>
      <c r="E2762" s="2013"/>
      <c r="F2762" s="2013"/>
      <c r="G2762" s="93"/>
    </row>
    <row r="2763" ht="11.25" hidden="1" customHeight="1" outlineLevel="7">
      <c r="A2763" s="118"/>
      <c r="B2763" s="119"/>
      <c r="C2763" s="120"/>
      <c r="D2763" s="2013" t="s">
        <v>229</v>
      </c>
      <c r="E2763" s="2013"/>
      <c r="F2763" s="2013"/>
      <c r="G2763" s="93"/>
    </row>
    <row r="2764" ht="11.25" hidden="1" customHeight="1" outlineLevel="7">
      <c r="A2764" s="98"/>
      <c r="B2764" s="99"/>
      <c r="C2764" s="100"/>
      <c r="D2764" s="2013" t="s">
        <v>920</v>
      </c>
      <c r="E2764" s="2013"/>
      <c r="F2764" s="2013"/>
      <c r="G2764" s="93"/>
    </row>
    <row r="2765" ht="21.75" hidden="1" customHeight="1" outlineLevel="7">
      <c r="A2765" s="98"/>
      <c r="B2765" s="99"/>
      <c r="C2765" s="100"/>
      <c r="D2765" s="2013" t="s">
        <v>231</v>
      </c>
      <c r="E2765" s="2013"/>
      <c r="F2765" s="2013"/>
      <c r="G2765" s="93"/>
    </row>
    <row r="2766" ht="11.25" hidden="1" customHeight="1" outlineLevel="7">
      <c r="A2766" s="83"/>
      <c r="B2766" s="84"/>
      <c r="C2766" s="85"/>
      <c r="D2766" s="2017" t="s">
        <v>887</v>
      </c>
      <c r="E2766" s="2017"/>
      <c r="F2766" s="2017"/>
      <c r="G2766" s="114"/>
    </row>
    <row r="2767" ht="11.25" hidden="1" customHeight="1" outlineLevel="7">
      <c r="A2767" s="86"/>
      <c r="B2767" s="87"/>
      <c r="C2767" s="88"/>
      <c r="D2767" s="2017" t="s">
        <v>933</v>
      </c>
      <c r="E2767" s="2017"/>
      <c r="F2767" s="2017"/>
      <c r="G2767" s="114"/>
    </row>
    <row r="2768" ht="21.75" hidden="1" customHeight="1" outlineLevel="7">
      <c r="A2768" s="89"/>
      <c r="B2768" s="90"/>
      <c r="C2768" s="91"/>
      <c r="D2768" s="2013" t="s">
        <v>935</v>
      </c>
      <c r="E2768" s="2013"/>
      <c r="F2768" s="2013"/>
      <c r="G2768" s="93"/>
    </row>
    <row r="2769" ht="11.25" hidden="1" customHeight="1" outlineLevel="7">
      <c r="A2769" s="89"/>
      <c r="B2769" s="90"/>
      <c r="C2769" s="91"/>
      <c r="D2769" s="2013" t="s">
        <v>936</v>
      </c>
      <c r="E2769" s="2013"/>
      <c r="F2769" s="2013"/>
      <c r="G2769" s="93"/>
    </row>
    <row r="2770" ht="21.75" hidden="1" customHeight="1" outlineLevel="7">
      <c r="A2770" s="89"/>
      <c r="B2770" s="90"/>
      <c r="C2770" s="91"/>
      <c r="D2770" s="2013" t="s">
        <v>233</v>
      </c>
      <c r="E2770" s="2013"/>
      <c r="F2770" s="2013"/>
      <c r="G2770" s="93"/>
    </row>
    <row r="2771" ht="11.25" hidden="1" customHeight="1" outlineLevel="7">
      <c r="A2771" s="118"/>
      <c r="B2771" s="119"/>
      <c r="C2771" s="120"/>
      <c r="D2771" s="2013" t="s">
        <v>406</v>
      </c>
      <c r="E2771" s="2013"/>
      <c r="F2771" s="2013"/>
      <c r="G2771" s="93"/>
    </row>
    <row r="2772" ht="11.25" hidden="1" customHeight="1" outlineLevel="7">
      <c r="A2772" s="118"/>
      <c r="B2772" s="119"/>
      <c r="C2772" s="120"/>
      <c r="D2772" s="2013" t="s">
        <v>407</v>
      </c>
      <c r="E2772" s="2013"/>
      <c r="F2772" s="2013"/>
      <c r="G2772" s="93"/>
    </row>
    <row r="2773" ht="11.25" hidden="1" customHeight="1" outlineLevel="7">
      <c r="A2773" s="118"/>
      <c r="B2773" s="119"/>
      <c r="C2773" s="120"/>
      <c r="D2773" s="2013" t="s">
        <v>938</v>
      </c>
      <c r="E2773" s="2013"/>
      <c r="F2773" s="2013"/>
      <c r="G2773" s="93"/>
    </row>
    <row r="2774" ht="11.25" hidden="1" customHeight="1" outlineLevel="7">
      <c r="A2774" s="118"/>
      <c r="B2774" s="119"/>
      <c r="C2774" s="120"/>
      <c r="D2774" s="2013" t="s">
        <v>415</v>
      </c>
      <c r="E2774" s="2013"/>
      <c r="F2774" s="2013"/>
      <c r="G2774" s="93"/>
    </row>
    <row r="2775" ht="11.25" hidden="1" customHeight="1" outlineLevel="7">
      <c r="A2775" s="118"/>
      <c r="B2775" s="119"/>
      <c r="C2775" s="120"/>
      <c r="D2775" s="2013" t="s">
        <v>940</v>
      </c>
      <c r="E2775" s="2013"/>
      <c r="F2775" s="2013"/>
      <c r="G2775" s="93"/>
    </row>
    <row r="2776" ht="11.25" hidden="1" customHeight="1" outlineLevel="7">
      <c r="A2776" s="118"/>
      <c r="B2776" s="119"/>
      <c r="C2776" s="120"/>
      <c r="D2776" s="2013" t="s">
        <v>941</v>
      </c>
      <c r="E2776" s="2013"/>
      <c r="F2776" s="2013"/>
      <c r="G2776" s="93"/>
    </row>
    <row r="2777" ht="11.25" hidden="1" customHeight="1" outlineLevel="7">
      <c r="A2777" s="118"/>
      <c r="B2777" s="119"/>
      <c r="C2777" s="120"/>
      <c r="D2777" s="2013" t="s">
        <v>942</v>
      </c>
      <c r="E2777" s="2013"/>
      <c r="F2777" s="2013"/>
      <c r="G2777" s="93"/>
    </row>
    <row r="2778" ht="11.25" hidden="1" customHeight="1" outlineLevel="7">
      <c r="A2778" s="118"/>
      <c r="B2778" s="119"/>
      <c r="C2778" s="120"/>
      <c r="D2778" s="2013" t="s">
        <v>943</v>
      </c>
      <c r="E2778" s="2013"/>
      <c r="F2778" s="2013"/>
      <c r="G2778" s="93"/>
    </row>
    <row r="2779" ht="11.25" hidden="1" customHeight="1" outlineLevel="7">
      <c r="A2779" s="118"/>
      <c r="B2779" s="119"/>
      <c r="C2779" s="120"/>
      <c r="D2779" s="2013" t="s">
        <v>413</v>
      </c>
      <c r="E2779" s="2013"/>
      <c r="F2779" s="2013"/>
      <c r="G2779" s="93"/>
    </row>
    <row r="2780" ht="21.75" hidden="1" customHeight="1" outlineLevel="7">
      <c r="A2780" s="118"/>
      <c r="B2780" s="119"/>
      <c r="C2780" s="120"/>
      <c r="D2780" s="2013" t="s">
        <v>945</v>
      </c>
      <c r="E2780" s="2013"/>
      <c r="F2780" s="2013"/>
      <c r="G2780" s="93"/>
    </row>
    <row r="2781" ht="21.75" hidden="1" customHeight="1" outlineLevel="7">
      <c r="A2781" s="118"/>
      <c r="B2781" s="119"/>
      <c r="C2781" s="120"/>
      <c r="D2781" s="2013" t="s">
        <v>419</v>
      </c>
      <c r="E2781" s="2013"/>
      <c r="F2781" s="2013"/>
      <c r="G2781" s="93"/>
    </row>
    <row r="2782" ht="11.25" hidden="1" customHeight="1" outlineLevel="7">
      <c r="A2782" s="86"/>
      <c r="B2782" s="87"/>
      <c r="C2782" s="88"/>
      <c r="D2782" s="2017" t="s">
        <v>410</v>
      </c>
      <c r="E2782" s="2017"/>
      <c r="F2782" s="2017"/>
      <c r="G2782" s="114"/>
    </row>
    <row r="2783" ht="21.75" hidden="1" customHeight="1" outlineLevel="7">
      <c r="A2783" s="89"/>
      <c r="B2783" s="90"/>
      <c r="C2783" s="91"/>
      <c r="D2783" s="2013" t="s">
        <v>947</v>
      </c>
      <c r="E2783" s="2013"/>
      <c r="F2783" s="2013"/>
      <c r="G2783" s="93"/>
    </row>
    <row r="2784" ht="11.25" hidden="1" customHeight="1" outlineLevel="7">
      <c r="A2784" s="89"/>
      <c r="B2784" s="90"/>
      <c r="C2784" s="91"/>
      <c r="D2784" s="2013" t="s">
        <v>948</v>
      </c>
      <c r="E2784" s="2013"/>
      <c r="F2784" s="2013"/>
      <c r="G2784" s="93"/>
    </row>
    <row r="2785" ht="11.25" hidden="1" customHeight="1" outlineLevel="7">
      <c r="A2785" s="89"/>
      <c r="B2785" s="90"/>
      <c r="C2785" s="91"/>
      <c r="D2785" s="2013" t="s">
        <v>949</v>
      </c>
      <c r="E2785" s="2013"/>
      <c r="F2785" s="2013"/>
      <c r="G2785" s="93"/>
    </row>
    <row r="2786" ht="21.75" hidden="1" customHeight="1" outlineLevel="7">
      <c r="A2786" s="89"/>
      <c r="B2786" s="90"/>
      <c r="C2786" s="91"/>
      <c r="D2786" s="2013" t="s">
        <v>950</v>
      </c>
      <c r="E2786" s="2013"/>
      <c r="F2786" s="2013"/>
      <c r="G2786" s="93"/>
    </row>
    <row r="2787" ht="11.25" hidden="1" customHeight="1" outlineLevel="7">
      <c r="A2787" s="86"/>
      <c r="B2787" s="87"/>
      <c r="C2787" s="88"/>
      <c r="D2787" s="2017" t="s">
        <v>951</v>
      </c>
      <c r="E2787" s="2017"/>
      <c r="F2787" s="2017"/>
      <c r="G2787" s="114"/>
    </row>
    <row r="2788" ht="11.25" hidden="1" customHeight="1" outlineLevel="7">
      <c r="A2788" s="89"/>
      <c r="B2788" s="90"/>
      <c r="C2788" s="91"/>
      <c r="D2788" s="2013" t="s">
        <v>1195</v>
      </c>
      <c r="E2788" s="2013"/>
      <c r="F2788" s="2013"/>
      <c r="G2788" s="93"/>
    </row>
    <row r="2789" ht="11.25" hidden="1" customHeight="1" outlineLevel="7">
      <c r="A2789" s="118"/>
      <c r="B2789" s="119"/>
      <c r="C2789" s="120"/>
      <c r="D2789" s="2013" t="s">
        <v>417</v>
      </c>
      <c r="E2789" s="2013"/>
      <c r="F2789" s="2013"/>
      <c r="G2789" s="93"/>
    </row>
    <row r="2790" ht="11.25" hidden="1" customHeight="1" outlineLevel="4">
      <c r="A2790" s="66"/>
      <c r="B2790" s="67"/>
      <c r="C2790" s="68"/>
      <c r="D2790" s="2019" t="s">
        <v>451</v>
      </c>
      <c r="E2790" s="2019"/>
      <c r="F2790" s="2019"/>
      <c r="G2790" s="94"/>
    </row>
    <row r="2791" ht="11.25" hidden="1" customHeight="1" outlineLevel="5">
      <c r="A2791" s="107"/>
      <c r="B2791" s="108"/>
      <c r="C2791" s="109"/>
      <c r="D2791" s="98"/>
      <c r="E2791" s="99"/>
      <c r="F2791" s="100"/>
      <c r="G2791" s="93"/>
    </row>
    <row r="2792" ht="11.25" hidden="1" customHeight="1" outlineLevel="4">
      <c r="A2792" s="66"/>
      <c r="B2792" s="67"/>
      <c r="C2792" s="68"/>
      <c r="D2792" s="2019" t="s">
        <v>452</v>
      </c>
      <c r="E2792" s="2019"/>
      <c r="F2792" s="2019"/>
      <c r="G2792" s="94"/>
    </row>
    <row r="2793" ht="11.25" hidden="1" customHeight="1" outlineLevel="5">
      <c r="A2793" s="74"/>
      <c r="B2793" s="75"/>
      <c r="C2793" s="76"/>
      <c r="D2793" s="2017" t="s">
        <v>257</v>
      </c>
      <c r="E2793" s="2017"/>
      <c r="F2793" s="2017"/>
      <c r="G2793" s="114"/>
    </row>
    <row r="2794" ht="11.25" hidden="1" customHeight="1" outlineLevel="6">
      <c r="A2794" s="77"/>
      <c r="B2794" s="78"/>
      <c r="C2794" s="79"/>
      <c r="D2794" s="2017" t="s">
        <v>442</v>
      </c>
      <c r="E2794" s="2017"/>
      <c r="F2794" s="2017"/>
      <c r="G2794" s="114"/>
    </row>
    <row r="2795" ht="11.25" hidden="1" customHeight="1" outlineLevel="7">
      <c r="A2795" s="80"/>
      <c r="B2795" s="81"/>
      <c r="C2795" s="82"/>
      <c r="D2795" s="2017" t="s">
        <v>887</v>
      </c>
      <c r="E2795" s="2017"/>
      <c r="F2795" s="2017"/>
      <c r="G2795" s="114"/>
    </row>
    <row r="2796" ht="11.25" hidden="1" customHeight="1" outlineLevel="7">
      <c r="A2796" s="83"/>
      <c r="B2796" s="84"/>
      <c r="C2796" s="85"/>
      <c r="D2796" s="2017" t="s">
        <v>230</v>
      </c>
      <c r="E2796" s="2017"/>
      <c r="F2796" s="2017"/>
      <c r="G2796" s="114"/>
    </row>
    <row r="2797" ht="11.25" hidden="1" customHeight="1" outlineLevel="7">
      <c r="A2797" s="118"/>
      <c r="B2797" s="119"/>
      <c r="C2797" s="120"/>
      <c r="D2797" s="2013" t="s">
        <v>1190</v>
      </c>
      <c r="E2797" s="2013"/>
      <c r="F2797" s="2013"/>
      <c r="G2797" s="93"/>
    </row>
    <row r="2798" ht="11.25" hidden="1" customHeight="1" outlineLevel="7">
      <c r="A2798" s="83"/>
      <c r="B2798" s="84"/>
      <c r="C2798" s="85"/>
      <c r="D2798" s="2017" t="s">
        <v>889</v>
      </c>
      <c r="E2798" s="2017"/>
      <c r="F2798" s="2017"/>
      <c r="G2798" s="114"/>
    </row>
    <row r="2799" ht="11.25" hidden="1" customHeight="1" outlineLevel="7">
      <c r="A2799" s="118"/>
      <c r="B2799" s="119"/>
      <c r="C2799" s="120"/>
      <c r="D2799" s="2013" t="s">
        <v>891</v>
      </c>
      <c r="E2799" s="2013"/>
      <c r="F2799" s="2013"/>
      <c r="G2799" s="93"/>
    </row>
    <row r="2800" ht="11.25" hidden="1" customHeight="1" outlineLevel="7">
      <c r="A2800" s="83"/>
      <c r="B2800" s="84"/>
      <c r="C2800" s="85"/>
      <c r="D2800" s="2017" t="s">
        <v>893</v>
      </c>
      <c r="E2800" s="2017"/>
      <c r="F2800" s="2017"/>
      <c r="G2800" s="114"/>
    </row>
    <row r="2801" ht="11.25" hidden="1" customHeight="1" outlineLevel="7">
      <c r="A2801" s="118"/>
      <c r="B2801" s="119"/>
      <c r="C2801" s="120"/>
      <c r="D2801" s="2013" t="s">
        <v>895</v>
      </c>
      <c r="E2801" s="2013"/>
      <c r="F2801" s="2013"/>
      <c r="G2801" s="93"/>
    </row>
    <row r="2802" ht="11.25" hidden="1" customHeight="1" outlineLevel="7">
      <c r="A2802" s="83"/>
      <c r="B2802" s="84"/>
      <c r="C2802" s="85"/>
      <c r="D2802" s="2017" t="s">
        <v>903</v>
      </c>
      <c r="E2802" s="2017"/>
      <c r="F2802" s="2017"/>
      <c r="G2802" s="114"/>
    </row>
    <row r="2803" ht="11.25" hidden="1" customHeight="1" outlineLevel="7">
      <c r="A2803" s="118"/>
      <c r="B2803" s="119"/>
      <c r="C2803" s="120"/>
      <c r="D2803" s="2013" t="s">
        <v>904</v>
      </c>
      <c r="E2803" s="2013"/>
      <c r="F2803" s="2013"/>
      <c r="G2803" s="93"/>
    </row>
    <row r="2804" ht="11.25" hidden="1" customHeight="1" outlineLevel="7">
      <c r="A2804" s="83"/>
      <c r="B2804" s="84"/>
      <c r="C2804" s="85"/>
      <c r="D2804" s="2017" t="s">
        <v>905</v>
      </c>
      <c r="E2804" s="2017"/>
      <c r="F2804" s="2017"/>
      <c r="G2804" s="114"/>
    </row>
    <row r="2805" ht="11.25" hidden="1" customHeight="1" outlineLevel="7">
      <c r="A2805" s="118"/>
      <c r="B2805" s="119"/>
      <c r="C2805" s="120"/>
      <c r="D2805" s="2013" t="s">
        <v>905</v>
      </c>
      <c r="E2805" s="2013"/>
      <c r="F2805" s="2013"/>
      <c r="G2805" s="93"/>
    </row>
    <row r="2806" ht="11.25" hidden="1" customHeight="1" outlineLevel="7">
      <c r="A2806" s="83"/>
      <c r="B2806" s="84"/>
      <c r="C2806" s="85"/>
      <c r="D2806" s="2017" t="s">
        <v>907</v>
      </c>
      <c r="E2806" s="2017"/>
      <c r="F2806" s="2017"/>
      <c r="G2806" s="114"/>
    </row>
    <row r="2807" ht="11.25" hidden="1" customHeight="1" outlineLevel="7">
      <c r="A2807" s="118"/>
      <c r="B2807" s="119"/>
      <c r="C2807" s="120"/>
      <c r="D2807" s="2013" t="s">
        <v>104</v>
      </c>
      <c r="E2807" s="2013"/>
      <c r="F2807" s="2013"/>
      <c r="G2807" s="93"/>
    </row>
    <row r="2808" ht="11.25" hidden="1" customHeight="1" outlineLevel="7">
      <c r="A2808" s="86"/>
      <c r="B2808" s="87"/>
      <c r="C2808" s="88"/>
      <c r="D2808" s="2017" t="s">
        <v>908</v>
      </c>
      <c r="E2808" s="2017"/>
      <c r="F2808" s="2017"/>
      <c r="G2808" s="114"/>
    </row>
    <row r="2809" ht="11.25" hidden="1" customHeight="1" outlineLevel="7">
      <c r="A2809" s="89"/>
      <c r="B2809" s="90"/>
      <c r="C2809" s="91"/>
      <c r="D2809" s="2013" t="s">
        <v>106</v>
      </c>
      <c r="E2809" s="2013"/>
      <c r="F2809" s="2013"/>
      <c r="G2809" s="93"/>
    </row>
    <row r="2810" ht="11.25" hidden="1" customHeight="1" outlineLevel="7">
      <c r="A2810" s="89"/>
      <c r="B2810" s="90"/>
      <c r="C2810" s="91"/>
      <c r="D2810" s="2013" t="s">
        <v>108</v>
      </c>
      <c r="E2810" s="2013"/>
      <c r="F2810" s="2013"/>
      <c r="G2810" s="93"/>
    </row>
    <row r="2811" ht="11.25" hidden="1" customHeight="1" outlineLevel="7">
      <c r="A2811" s="98"/>
      <c r="B2811" s="99"/>
      <c r="C2811" s="100"/>
      <c r="D2811" s="2013" t="s">
        <v>404</v>
      </c>
      <c r="E2811" s="2013"/>
      <c r="F2811" s="2013"/>
      <c r="G2811" s="93"/>
    </row>
    <row r="2812" ht="11.25" hidden="1" customHeight="1" outlineLevel="7">
      <c r="A2812" s="83"/>
      <c r="B2812" s="84"/>
      <c r="C2812" s="85"/>
      <c r="D2812" s="2017" t="s">
        <v>909</v>
      </c>
      <c r="E2812" s="2017"/>
      <c r="F2812" s="2017"/>
      <c r="G2812" s="114"/>
    </row>
    <row r="2813" ht="11.25" hidden="1" customHeight="1" outlineLevel="7">
      <c r="A2813" s="118"/>
      <c r="B2813" s="119"/>
      <c r="C2813" s="120"/>
      <c r="D2813" s="2013" t="s">
        <v>914</v>
      </c>
      <c r="E2813" s="2013"/>
      <c r="F2813" s="2013"/>
      <c r="G2813" s="93"/>
    </row>
    <row r="2814" ht="11.25" hidden="1" customHeight="1" outlineLevel="7">
      <c r="A2814" s="83"/>
      <c r="B2814" s="84"/>
      <c r="C2814" s="85"/>
      <c r="D2814" s="2017" t="s">
        <v>917</v>
      </c>
      <c r="E2814" s="2017"/>
      <c r="F2814" s="2017"/>
      <c r="G2814" s="114"/>
    </row>
    <row r="2815" ht="11.25" hidden="1" customHeight="1" outlineLevel="7">
      <c r="A2815" s="118"/>
      <c r="B2815" s="119"/>
      <c r="C2815" s="120"/>
      <c r="D2815" s="2013" t="s">
        <v>225</v>
      </c>
      <c r="E2815" s="2013"/>
      <c r="F2815" s="2013"/>
      <c r="G2815" s="93"/>
    </row>
    <row r="2816" ht="11.25" hidden="1" customHeight="1" outlineLevel="7">
      <c r="A2816" s="118"/>
      <c r="B2816" s="119"/>
      <c r="C2816" s="120"/>
      <c r="D2816" s="2013" t="s">
        <v>226</v>
      </c>
      <c r="E2816" s="2013"/>
      <c r="F2816" s="2013"/>
      <c r="G2816" s="93"/>
    </row>
    <row r="2817" ht="11.25" hidden="1" customHeight="1" outlineLevel="7">
      <c r="A2817" s="118"/>
      <c r="B2817" s="119"/>
      <c r="C2817" s="120"/>
      <c r="D2817" s="2013" t="s">
        <v>227</v>
      </c>
      <c r="E2817" s="2013"/>
      <c r="F2817" s="2013"/>
      <c r="G2817" s="93"/>
    </row>
    <row r="2818" ht="11.25" hidden="1" customHeight="1" outlineLevel="7">
      <c r="A2818" s="118"/>
      <c r="B2818" s="119"/>
      <c r="C2818" s="120"/>
      <c r="D2818" s="2013" t="s">
        <v>228</v>
      </c>
      <c r="E2818" s="2013"/>
      <c r="F2818" s="2013"/>
      <c r="G2818" s="93"/>
    </row>
    <row r="2819" ht="11.25" hidden="1" customHeight="1" outlineLevel="7">
      <c r="A2819" s="118"/>
      <c r="B2819" s="119"/>
      <c r="C2819" s="120"/>
      <c r="D2819" s="2013" t="s">
        <v>229</v>
      </c>
      <c r="E2819" s="2013"/>
      <c r="F2819" s="2013"/>
      <c r="G2819" s="93"/>
    </row>
    <row r="2820" ht="11.25" hidden="1" customHeight="1" outlineLevel="7">
      <c r="A2820" s="98"/>
      <c r="B2820" s="99"/>
      <c r="C2820" s="100"/>
      <c r="D2820" s="2013" t="s">
        <v>920</v>
      </c>
      <c r="E2820" s="2013"/>
      <c r="F2820" s="2013"/>
      <c r="G2820" s="93"/>
    </row>
    <row r="2821" ht="21.75" hidden="1" customHeight="1" outlineLevel="7">
      <c r="A2821" s="98"/>
      <c r="B2821" s="99"/>
      <c r="C2821" s="100"/>
      <c r="D2821" s="2013" t="s">
        <v>231</v>
      </c>
      <c r="E2821" s="2013"/>
      <c r="F2821" s="2013"/>
      <c r="G2821" s="93"/>
    </row>
    <row r="2822" ht="21.75" hidden="1" customHeight="1" outlineLevel="7">
      <c r="A2822" s="83"/>
      <c r="B2822" s="84"/>
      <c r="C2822" s="85"/>
      <c r="D2822" s="2017" t="s">
        <v>921</v>
      </c>
      <c r="E2822" s="2017"/>
      <c r="F2822" s="2017"/>
      <c r="G2822" s="114"/>
    </row>
    <row r="2823" ht="11.25" hidden="1" customHeight="1" outlineLevel="7">
      <c r="A2823" s="118"/>
      <c r="B2823" s="119"/>
      <c r="C2823" s="120"/>
      <c r="D2823" s="2013" t="s">
        <v>922</v>
      </c>
      <c r="E2823" s="2013"/>
      <c r="F2823" s="2013"/>
      <c r="G2823" s="93"/>
    </row>
    <row r="2824" ht="11.25" hidden="1" customHeight="1" outlineLevel="7">
      <c r="A2824" s="118"/>
      <c r="B2824" s="119"/>
      <c r="C2824" s="120"/>
      <c r="D2824" s="2013" t="s">
        <v>923</v>
      </c>
      <c r="E2824" s="2013"/>
      <c r="F2824" s="2013"/>
      <c r="G2824" s="93"/>
    </row>
    <row r="2825" ht="21.75" hidden="1" customHeight="1" outlineLevel="7">
      <c r="A2825" s="118"/>
      <c r="B2825" s="119"/>
      <c r="C2825" s="120"/>
      <c r="D2825" s="2013" t="s">
        <v>924</v>
      </c>
      <c r="E2825" s="2013"/>
      <c r="F2825" s="2013"/>
      <c r="G2825" s="93"/>
    </row>
    <row r="2826" ht="11.25" hidden="1" customHeight="1" outlineLevel="7">
      <c r="A2826" s="83"/>
      <c r="B2826" s="84"/>
      <c r="C2826" s="85"/>
      <c r="D2826" s="2017" t="s">
        <v>925</v>
      </c>
      <c r="E2826" s="2017"/>
      <c r="F2826" s="2017"/>
      <c r="G2826" s="114"/>
    </row>
    <row r="2827" ht="21.75" hidden="1" customHeight="1" outlineLevel="7">
      <c r="A2827" s="118"/>
      <c r="B2827" s="119"/>
      <c r="C2827" s="120"/>
      <c r="D2827" s="2013" t="s">
        <v>1193</v>
      </c>
      <c r="E2827" s="2013"/>
      <c r="F2827" s="2013"/>
      <c r="G2827" s="93"/>
    </row>
    <row r="2828" ht="21.75" hidden="1" customHeight="1" outlineLevel="7">
      <c r="A2828" s="118"/>
      <c r="B2828" s="119"/>
      <c r="C2828" s="120"/>
      <c r="D2828" s="2013" t="s">
        <v>926</v>
      </c>
      <c r="E2828" s="2013"/>
      <c r="F2828" s="2013"/>
      <c r="G2828" s="93"/>
    </row>
    <row r="2829" ht="11.25" hidden="1" customHeight="1" outlineLevel="7">
      <c r="A2829" s="118"/>
      <c r="B2829" s="119"/>
      <c r="C2829" s="120"/>
      <c r="D2829" s="2013" t="s">
        <v>1194</v>
      </c>
      <c r="E2829" s="2013"/>
      <c r="F2829" s="2013"/>
      <c r="G2829" s="93"/>
    </row>
    <row r="2830" ht="11.25" hidden="1" customHeight="1" outlineLevel="7">
      <c r="A2830" s="83"/>
      <c r="B2830" s="84"/>
      <c r="C2830" s="85"/>
      <c r="D2830" s="2017" t="s">
        <v>887</v>
      </c>
      <c r="E2830" s="2017"/>
      <c r="F2830" s="2017"/>
      <c r="G2830" s="114"/>
    </row>
    <row r="2831" ht="11.25" hidden="1" customHeight="1" outlineLevel="7">
      <c r="A2831" s="118"/>
      <c r="B2831" s="119"/>
      <c r="C2831" s="120"/>
      <c r="D2831" s="2013" t="s">
        <v>928</v>
      </c>
      <c r="E2831" s="2013"/>
      <c r="F2831" s="2013"/>
      <c r="G2831" s="93"/>
    </row>
    <row r="2832" ht="11.25" hidden="1" customHeight="1" outlineLevel="7">
      <c r="A2832" s="118"/>
      <c r="B2832" s="119"/>
      <c r="C2832" s="120"/>
      <c r="D2832" s="2013" t="s">
        <v>929</v>
      </c>
      <c r="E2832" s="2013"/>
      <c r="F2832" s="2013"/>
      <c r="G2832" s="93"/>
    </row>
    <row r="2833" ht="11.25" hidden="1" customHeight="1" outlineLevel="7">
      <c r="A2833" s="118"/>
      <c r="B2833" s="119"/>
      <c r="C2833" s="120"/>
      <c r="D2833" s="2013" t="s">
        <v>932</v>
      </c>
      <c r="E2833" s="2013"/>
      <c r="F2833" s="2013"/>
      <c r="G2833" s="93"/>
    </row>
    <row r="2834" ht="11.25" hidden="1" customHeight="1" outlineLevel="7">
      <c r="A2834" s="86"/>
      <c r="B2834" s="87"/>
      <c r="C2834" s="88"/>
      <c r="D2834" s="2017" t="s">
        <v>933</v>
      </c>
      <c r="E2834" s="2017"/>
      <c r="F2834" s="2017"/>
      <c r="G2834" s="114"/>
    </row>
    <row r="2835" ht="11.25" hidden="1" customHeight="1" outlineLevel="7">
      <c r="A2835" s="89"/>
      <c r="B2835" s="90"/>
      <c r="C2835" s="91"/>
      <c r="D2835" s="2013" t="s">
        <v>934</v>
      </c>
      <c r="E2835" s="2013"/>
      <c r="F2835" s="2013"/>
      <c r="G2835" s="93"/>
    </row>
    <row r="2836" ht="21.75" hidden="1" customHeight="1" outlineLevel="7">
      <c r="A2836" s="89"/>
      <c r="B2836" s="90"/>
      <c r="C2836" s="91"/>
      <c r="D2836" s="2013" t="s">
        <v>935</v>
      </c>
      <c r="E2836" s="2013"/>
      <c r="F2836" s="2013"/>
      <c r="G2836" s="93"/>
    </row>
    <row r="2837" ht="21.75" hidden="1" customHeight="1" outlineLevel="7">
      <c r="A2837" s="89"/>
      <c r="B2837" s="90"/>
      <c r="C2837" s="91"/>
      <c r="D2837" s="2013" t="s">
        <v>937</v>
      </c>
      <c r="E2837" s="2013"/>
      <c r="F2837" s="2013"/>
      <c r="G2837" s="93"/>
    </row>
    <row r="2838" ht="21.75" hidden="1" customHeight="1" outlineLevel="7">
      <c r="A2838" s="89"/>
      <c r="B2838" s="90"/>
      <c r="C2838" s="91"/>
      <c r="D2838" s="2013" t="s">
        <v>232</v>
      </c>
      <c r="E2838" s="2013"/>
      <c r="F2838" s="2013"/>
      <c r="G2838" s="93"/>
    </row>
    <row r="2839" ht="21.75" hidden="1" customHeight="1" outlineLevel="7">
      <c r="A2839" s="89"/>
      <c r="B2839" s="90"/>
      <c r="C2839" s="91"/>
      <c r="D2839" s="2013" t="s">
        <v>233</v>
      </c>
      <c r="E2839" s="2013"/>
      <c r="F2839" s="2013"/>
      <c r="G2839" s="93"/>
    </row>
    <row r="2840" ht="11.25" hidden="1" customHeight="1" outlineLevel="7">
      <c r="A2840" s="118"/>
      <c r="B2840" s="119"/>
      <c r="C2840" s="120"/>
      <c r="D2840" s="2013" t="s">
        <v>406</v>
      </c>
      <c r="E2840" s="2013"/>
      <c r="F2840" s="2013"/>
      <c r="G2840" s="93"/>
    </row>
    <row r="2841" ht="11.25" hidden="1" customHeight="1" outlineLevel="7">
      <c r="A2841" s="118"/>
      <c r="B2841" s="119"/>
      <c r="C2841" s="120"/>
      <c r="D2841" s="2013" t="s">
        <v>407</v>
      </c>
      <c r="E2841" s="2013"/>
      <c r="F2841" s="2013"/>
      <c r="G2841" s="93"/>
    </row>
    <row r="2842" ht="11.25" hidden="1" customHeight="1" outlineLevel="7">
      <c r="A2842" s="118"/>
      <c r="B2842" s="119"/>
      <c r="C2842" s="120"/>
      <c r="D2842" s="2013" t="s">
        <v>938</v>
      </c>
      <c r="E2842" s="2013"/>
      <c r="F2842" s="2013"/>
      <c r="G2842" s="93"/>
    </row>
    <row r="2843" ht="11.25" hidden="1" customHeight="1" outlineLevel="7">
      <c r="A2843" s="118"/>
      <c r="B2843" s="119"/>
      <c r="C2843" s="120"/>
      <c r="D2843" s="2013" t="s">
        <v>939</v>
      </c>
      <c r="E2843" s="2013"/>
      <c r="F2843" s="2013"/>
      <c r="G2843" s="93"/>
    </row>
    <row r="2844" ht="11.25" hidden="1" customHeight="1" outlineLevel="7">
      <c r="A2844" s="118"/>
      <c r="B2844" s="119"/>
      <c r="C2844" s="120"/>
      <c r="D2844" s="2013" t="s">
        <v>415</v>
      </c>
      <c r="E2844" s="2013"/>
      <c r="F2844" s="2013"/>
      <c r="G2844" s="93"/>
    </row>
    <row r="2845" ht="11.25" hidden="1" customHeight="1" outlineLevel="7">
      <c r="A2845" s="118"/>
      <c r="B2845" s="119"/>
      <c r="C2845" s="120"/>
      <c r="D2845" s="2013" t="s">
        <v>941</v>
      </c>
      <c r="E2845" s="2013"/>
      <c r="F2845" s="2013"/>
      <c r="G2845" s="93"/>
    </row>
    <row r="2846" ht="11.25" hidden="1" customHeight="1" outlineLevel="7">
      <c r="A2846" s="118"/>
      <c r="B2846" s="119"/>
      <c r="C2846" s="120"/>
      <c r="D2846" s="2013" t="s">
        <v>942</v>
      </c>
      <c r="E2846" s="2013"/>
      <c r="F2846" s="2013"/>
      <c r="G2846" s="93"/>
    </row>
    <row r="2847" ht="11.25" hidden="1" customHeight="1" outlineLevel="7">
      <c r="A2847" s="118"/>
      <c r="B2847" s="119"/>
      <c r="C2847" s="120"/>
      <c r="D2847" s="2013" t="s">
        <v>409</v>
      </c>
      <c r="E2847" s="2013"/>
      <c r="F2847" s="2013"/>
      <c r="G2847" s="93"/>
    </row>
    <row r="2848" ht="11.25" hidden="1" customHeight="1" outlineLevel="7">
      <c r="A2848" s="118"/>
      <c r="B2848" s="119"/>
      <c r="C2848" s="120"/>
      <c r="D2848" s="2013" t="s">
        <v>943</v>
      </c>
      <c r="E2848" s="2013"/>
      <c r="F2848" s="2013"/>
      <c r="G2848" s="93"/>
    </row>
    <row r="2849" ht="11.25" hidden="1" customHeight="1" outlineLevel="7">
      <c r="A2849" s="118"/>
      <c r="B2849" s="119"/>
      <c r="C2849" s="120"/>
      <c r="D2849" s="2013" t="s">
        <v>944</v>
      </c>
      <c r="E2849" s="2013"/>
      <c r="F2849" s="2013"/>
      <c r="G2849" s="93"/>
    </row>
    <row r="2850" ht="11.25" hidden="1" customHeight="1" outlineLevel="7">
      <c r="A2850" s="118"/>
      <c r="B2850" s="119"/>
      <c r="C2850" s="120"/>
      <c r="D2850" s="2013" t="s">
        <v>413</v>
      </c>
      <c r="E2850" s="2013"/>
      <c r="F2850" s="2013"/>
      <c r="G2850" s="93"/>
    </row>
    <row r="2851" ht="21.75" hidden="1" customHeight="1" outlineLevel="7">
      <c r="A2851" s="118"/>
      <c r="B2851" s="119"/>
      <c r="C2851" s="120"/>
      <c r="D2851" s="2013" t="s">
        <v>945</v>
      </c>
      <c r="E2851" s="2013"/>
      <c r="F2851" s="2013"/>
      <c r="G2851" s="93"/>
    </row>
    <row r="2852" ht="21.75" hidden="1" customHeight="1" outlineLevel="7">
      <c r="A2852" s="118"/>
      <c r="B2852" s="119"/>
      <c r="C2852" s="120"/>
      <c r="D2852" s="2013" t="s">
        <v>419</v>
      </c>
      <c r="E2852" s="2013"/>
      <c r="F2852" s="2013"/>
      <c r="G2852" s="93"/>
    </row>
    <row r="2853" ht="21.75" hidden="1" customHeight="1" outlineLevel="7">
      <c r="A2853" s="118"/>
      <c r="B2853" s="119"/>
      <c r="C2853" s="120"/>
      <c r="D2853" s="2013" t="s">
        <v>946</v>
      </c>
      <c r="E2853" s="2013"/>
      <c r="F2853" s="2013"/>
      <c r="G2853" s="93"/>
    </row>
    <row r="2854" ht="11.25" hidden="1" customHeight="1" outlineLevel="7">
      <c r="A2854" s="86"/>
      <c r="B2854" s="87"/>
      <c r="C2854" s="88"/>
      <c r="D2854" s="2017" t="s">
        <v>410</v>
      </c>
      <c r="E2854" s="2017"/>
      <c r="F2854" s="2017"/>
      <c r="G2854" s="114"/>
    </row>
    <row r="2855" ht="21.75" hidden="1" customHeight="1" outlineLevel="7">
      <c r="A2855" s="89"/>
      <c r="B2855" s="90"/>
      <c r="C2855" s="91"/>
      <c r="D2855" s="2013" t="s">
        <v>947</v>
      </c>
      <c r="E2855" s="2013"/>
      <c r="F2855" s="2013"/>
      <c r="G2855" s="93"/>
    </row>
    <row r="2856" ht="11.25" hidden="1" customHeight="1" outlineLevel="7">
      <c r="A2856" s="89"/>
      <c r="B2856" s="90"/>
      <c r="C2856" s="91"/>
      <c r="D2856" s="2013" t="s">
        <v>948</v>
      </c>
      <c r="E2856" s="2013"/>
      <c r="F2856" s="2013"/>
      <c r="G2856" s="93"/>
    </row>
    <row r="2857" ht="11.25" hidden="1" customHeight="1" outlineLevel="7">
      <c r="A2857" s="89"/>
      <c r="B2857" s="90"/>
      <c r="C2857" s="91"/>
      <c r="D2857" s="2013" t="s">
        <v>949</v>
      </c>
      <c r="E2857" s="2013"/>
      <c r="F2857" s="2013"/>
      <c r="G2857" s="93"/>
    </row>
    <row r="2858" ht="21.75" hidden="1" customHeight="1" outlineLevel="7">
      <c r="A2858" s="89"/>
      <c r="B2858" s="90"/>
      <c r="C2858" s="91"/>
      <c r="D2858" s="2013" t="s">
        <v>950</v>
      </c>
      <c r="E2858" s="2013"/>
      <c r="F2858" s="2013"/>
      <c r="G2858" s="93"/>
    </row>
    <row r="2859" ht="11.25" hidden="1" customHeight="1" outlineLevel="7">
      <c r="A2859" s="118"/>
      <c r="B2859" s="119"/>
      <c r="C2859" s="120"/>
      <c r="D2859" s="2013" t="s">
        <v>417</v>
      </c>
      <c r="E2859" s="2013"/>
      <c r="F2859" s="2013"/>
      <c r="G2859" s="93"/>
    </row>
    <row r="2860" ht="11.25" hidden="1" customHeight="1" outlineLevel="7">
      <c r="A2860" s="118"/>
      <c r="B2860" s="119"/>
      <c r="C2860" s="120"/>
      <c r="D2860" s="2013" t="s">
        <v>952</v>
      </c>
      <c r="E2860" s="2013"/>
      <c r="F2860" s="2013"/>
      <c r="G2860" s="93"/>
    </row>
    <row r="2861" ht="11.25" hidden="1" customHeight="1" outlineLevel="7">
      <c r="A2861" s="118"/>
      <c r="B2861" s="119"/>
      <c r="C2861" s="120"/>
      <c r="D2861" s="2013" t="s">
        <v>953</v>
      </c>
      <c r="E2861" s="2013"/>
      <c r="F2861" s="2013"/>
      <c r="G2861" s="93"/>
    </row>
    <row r="2862" ht="11.25" customHeight="1" outlineLevel="2" collapsed="1">
      <c r="A2862" s="2012" t="s">
        <v>385</v>
      </c>
      <c r="B2862" s="2012"/>
      <c r="C2862" s="2012"/>
      <c r="D2862" s="2015" t="s">
        <v>513</v>
      </c>
      <c r="E2862" s="2015"/>
      <c r="F2862" s="2015"/>
      <c r="G2862" s="113"/>
    </row>
    <row r="2863" ht="11.25" customHeight="1" outlineLevel="3">
      <c r="A2863" s="2012" t="s">
        <v>959</v>
      </c>
      <c r="B2863" s="2012"/>
      <c r="C2863" s="2012"/>
      <c r="D2863" s="2016" t="s">
        <v>514</v>
      </c>
      <c r="E2863" s="2016"/>
      <c r="F2863" s="2016"/>
      <c r="G2863" s="113"/>
    </row>
    <row r="2864" ht="11.25" hidden="1" customHeight="1" outlineLevel="4">
      <c r="A2864" s="66"/>
      <c r="B2864" s="67"/>
      <c r="C2864" s="68"/>
      <c r="D2864" s="2019" t="s">
        <v>441</v>
      </c>
      <c r="E2864" s="2019"/>
      <c r="F2864" s="2019"/>
      <c r="G2864" s="94"/>
    </row>
    <row r="2865" ht="11.25" hidden="1" customHeight="1" outlineLevel="5">
      <c r="A2865" s="74"/>
      <c r="B2865" s="75"/>
      <c r="C2865" s="76"/>
      <c r="D2865" s="2017" t="s">
        <v>257</v>
      </c>
      <c r="E2865" s="2017"/>
      <c r="F2865" s="2017"/>
      <c r="G2865" s="114"/>
    </row>
    <row r="2866" ht="11.25" hidden="1" customHeight="1" outlineLevel="6">
      <c r="A2866" s="77"/>
      <c r="B2866" s="78"/>
      <c r="C2866" s="79"/>
      <c r="D2866" s="2017" t="s">
        <v>442</v>
      </c>
      <c r="E2866" s="2017"/>
      <c r="F2866" s="2017"/>
      <c r="G2866" s="114"/>
    </row>
    <row r="2867" ht="11.25" hidden="1" customHeight="1" outlineLevel="7">
      <c r="A2867" s="80"/>
      <c r="B2867" s="81"/>
      <c r="C2867" s="82"/>
      <c r="D2867" s="2017" t="s">
        <v>887</v>
      </c>
      <c r="E2867" s="2017"/>
      <c r="F2867" s="2017"/>
      <c r="G2867" s="114"/>
    </row>
    <row r="2868" ht="11.25" hidden="1" customHeight="1" outlineLevel="7">
      <c r="A2868" s="83"/>
      <c r="B2868" s="84"/>
      <c r="C2868" s="85"/>
      <c r="D2868" s="2017" t="s">
        <v>893</v>
      </c>
      <c r="E2868" s="2017"/>
      <c r="F2868" s="2017"/>
      <c r="G2868" s="114"/>
    </row>
    <row r="2869" ht="11.25" hidden="1" customHeight="1" outlineLevel="7">
      <c r="A2869" s="118"/>
      <c r="B2869" s="119"/>
      <c r="C2869" s="120"/>
      <c r="D2869" s="2013" t="s">
        <v>897</v>
      </c>
      <c r="E2869" s="2013"/>
      <c r="F2869" s="2013"/>
      <c r="G2869" s="93"/>
    </row>
    <row r="2870" ht="11.25" hidden="1" customHeight="1" outlineLevel="7">
      <c r="A2870" s="83"/>
      <c r="B2870" s="84"/>
      <c r="C2870" s="85"/>
      <c r="D2870" s="2017" t="s">
        <v>898</v>
      </c>
      <c r="E2870" s="2017"/>
      <c r="F2870" s="2017"/>
      <c r="G2870" s="114"/>
    </row>
    <row r="2871" ht="11.25" hidden="1" customHeight="1" outlineLevel="7">
      <c r="A2871" s="118"/>
      <c r="B2871" s="119"/>
      <c r="C2871" s="120"/>
      <c r="D2871" s="2013" t="s">
        <v>899</v>
      </c>
      <c r="E2871" s="2013"/>
      <c r="F2871" s="2013"/>
      <c r="G2871" s="93"/>
    </row>
    <row r="2872" ht="11.25" hidden="1" customHeight="1" outlineLevel="7">
      <c r="A2872" s="83"/>
      <c r="B2872" s="84"/>
      <c r="C2872" s="85"/>
      <c r="D2872" s="2017" t="s">
        <v>907</v>
      </c>
      <c r="E2872" s="2017"/>
      <c r="F2872" s="2017"/>
      <c r="G2872" s="114"/>
    </row>
    <row r="2873" ht="11.25" hidden="1" customHeight="1" outlineLevel="7">
      <c r="A2873" s="118"/>
      <c r="B2873" s="119"/>
      <c r="C2873" s="120"/>
      <c r="D2873" s="2013" t="s">
        <v>104</v>
      </c>
      <c r="E2873" s="2013"/>
      <c r="F2873" s="2013"/>
      <c r="G2873" s="93"/>
    </row>
    <row r="2874" ht="11.25" hidden="1" customHeight="1" outlineLevel="7">
      <c r="A2874" s="98"/>
      <c r="B2874" s="99"/>
      <c r="C2874" s="100"/>
      <c r="D2874" s="2013" t="s">
        <v>920</v>
      </c>
      <c r="E2874" s="2013"/>
      <c r="F2874" s="2013"/>
      <c r="G2874" s="93"/>
    </row>
    <row r="2875" ht="11.25" hidden="1" customHeight="1" outlineLevel="7">
      <c r="A2875" s="83"/>
      <c r="B2875" s="84"/>
      <c r="C2875" s="85"/>
      <c r="D2875" s="2017" t="s">
        <v>887</v>
      </c>
      <c r="E2875" s="2017"/>
      <c r="F2875" s="2017"/>
      <c r="G2875" s="114"/>
    </row>
    <row r="2876" ht="11.25" hidden="1" customHeight="1" outlineLevel="7">
      <c r="A2876" s="118"/>
      <c r="B2876" s="119"/>
      <c r="C2876" s="120"/>
      <c r="D2876" s="2013" t="s">
        <v>928</v>
      </c>
      <c r="E2876" s="2013"/>
      <c r="F2876" s="2013"/>
      <c r="G2876" s="93"/>
    </row>
    <row r="2877" ht="11.25" hidden="1" customHeight="1" outlineLevel="7">
      <c r="A2877" s="86"/>
      <c r="B2877" s="87"/>
      <c r="C2877" s="88"/>
      <c r="D2877" s="2017" t="s">
        <v>933</v>
      </c>
      <c r="E2877" s="2017"/>
      <c r="F2877" s="2017"/>
      <c r="G2877" s="114"/>
    </row>
    <row r="2878" ht="11.25" hidden="1" customHeight="1" outlineLevel="7">
      <c r="A2878" s="89"/>
      <c r="B2878" s="90"/>
      <c r="C2878" s="91"/>
      <c r="D2878" s="2013" t="s">
        <v>934</v>
      </c>
      <c r="E2878" s="2013"/>
      <c r="F2878" s="2013"/>
      <c r="G2878" s="93"/>
    </row>
    <row r="2879" ht="21.75" hidden="1" customHeight="1" outlineLevel="7">
      <c r="A2879" s="89"/>
      <c r="B2879" s="90"/>
      <c r="C2879" s="91"/>
      <c r="D2879" s="2013" t="s">
        <v>935</v>
      </c>
      <c r="E2879" s="2013"/>
      <c r="F2879" s="2013"/>
      <c r="G2879" s="93"/>
    </row>
    <row r="2880" ht="21.75" hidden="1" customHeight="1" outlineLevel="7">
      <c r="A2880" s="89"/>
      <c r="B2880" s="90"/>
      <c r="C2880" s="91"/>
      <c r="D2880" s="2013" t="s">
        <v>937</v>
      </c>
      <c r="E2880" s="2013"/>
      <c r="F2880" s="2013"/>
      <c r="G2880" s="93"/>
    </row>
    <row r="2881" ht="11.25" hidden="1" customHeight="1" outlineLevel="7">
      <c r="A2881" s="86"/>
      <c r="B2881" s="87"/>
      <c r="C2881" s="88"/>
      <c r="D2881" s="2017" t="s">
        <v>410</v>
      </c>
      <c r="E2881" s="2017"/>
      <c r="F2881" s="2017"/>
      <c r="G2881" s="114"/>
    </row>
    <row r="2882" ht="21.75" hidden="1" customHeight="1" outlineLevel="7">
      <c r="A2882" s="89"/>
      <c r="B2882" s="90"/>
      <c r="C2882" s="91"/>
      <c r="D2882" s="2013" t="s">
        <v>947</v>
      </c>
      <c r="E2882" s="2013"/>
      <c r="F2882" s="2013"/>
      <c r="G2882" s="93"/>
    </row>
    <row r="2883" ht="11.25" hidden="1" customHeight="1" outlineLevel="7">
      <c r="A2883" s="89"/>
      <c r="B2883" s="90"/>
      <c r="C2883" s="91"/>
      <c r="D2883" s="2013" t="s">
        <v>948</v>
      </c>
      <c r="E2883" s="2013"/>
      <c r="F2883" s="2013"/>
      <c r="G2883" s="93"/>
    </row>
    <row r="2884" ht="11.25" hidden="1" customHeight="1" outlineLevel="7">
      <c r="A2884" s="89"/>
      <c r="B2884" s="90"/>
      <c r="C2884" s="91"/>
      <c r="D2884" s="2013" t="s">
        <v>949</v>
      </c>
      <c r="E2884" s="2013"/>
      <c r="F2884" s="2013"/>
      <c r="G2884" s="93"/>
    </row>
    <row r="2885" ht="21.75" hidden="1" customHeight="1" outlineLevel="7">
      <c r="A2885" s="89"/>
      <c r="B2885" s="90"/>
      <c r="C2885" s="91"/>
      <c r="D2885" s="2013" t="s">
        <v>950</v>
      </c>
      <c r="E2885" s="2013"/>
      <c r="F2885" s="2013"/>
      <c r="G2885" s="93"/>
    </row>
    <row r="2886" ht="11.25" hidden="1" customHeight="1" outlineLevel="7">
      <c r="A2886" s="118"/>
      <c r="B2886" s="119"/>
      <c r="C2886" s="120"/>
      <c r="D2886" s="2013" t="s">
        <v>417</v>
      </c>
      <c r="E2886" s="2013"/>
      <c r="F2886" s="2013"/>
      <c r="G2886" s="93"/>
    </row>
    <row r="2887" ht="11.25" hidden="1" customHeight="1" outlineLevel="4">
      <c r="A2887" s="66"/>
      <c r="B2887" s="67"/>
      <c r="C2887" s="68"/>
      <c r="D2887" s="2019" t="s">
        <v>451</v>
      </c>
      <c r="E2887" s="2019"/>
      <c r="F2887" s="2019"/>
      <c r="G2887" s="94"/>
    </row>
    <row r="2888" ht="11.25" hidden="1" customHeight="1" outlineLevel="5">
      <c r="A2888" s="107"/>
      <c r="B2888" s="108"/>
      <c r="C2888" s="109"/>
      <c r="D2888" s="98"/>
      <c r="E2888" s="99"/>
      <c r="F2888" s="100"/>
      <c r="G2888" s="93"/>
    </row>
    <row r="2889" ht="11.25" hidden="1" customHeight="1" outlineLevel="4">
      <c r="A2889" s="66"/>
      <c r="B2889" s="67"/>
      <c r="C2889" s="68"/>
      <c r="D2889" s="2019" t="s">
        <v>452</v>
      </c>
      <c r="E2889" s="2019"/>
      <c r="F2889" s="2019"/>
      <c r="G2889" s="94"/>
    </row>
    <row r="2890" ht="11.25" hidden="1" customHeight="1" outlineLevel="5">
      <c r="A2890" s="107"/>
      <c r="B2890" s="108"/>
      <c r="C2890" s="109"/>
      <c r="D2890" s="98"/>
      <c r="E2890" s="99"/>
      <c r="F2890" s="100"/>
      <c r="G2890" s="93"/>
    </row>
    <row r="2891" ht="11.25" customHeight="1" outlineLevel="3" collapsed="1">
      <c r="A2891" s="2012" t="s">
        <v>960</v>
      </c>
      <c r="B2891" s="2012"/>
      <c r="C2891" s="2012"/>
      <c r="D2891" s="2016" t="s">
        <v>522</v>
      </c>
      <c r="E2891" s="2016"/>
      <c r="F2891" s="2016"/>
      <c r="G2891" s="113"/>
    </row>
    <row r="2892" ht="11.25" customHeight="1" outlineLevel="4">
      <c r="A2892" s="66"/>
      <c r="B2892" s="67"/>
      <c r="C2892" s="68"/>
      <c r="D2892" s="2019" t="s">
        <v>441</v>
      </c>
      <c r="E2892" s="2019"/>
      <c r="F2892" s="2019"/>
      <c r="G2892" s="94"/>
    </row>
    <row r="2893" ht="11.25" hidden="1" customHeight="1" outlineLevel="5">
      <c r="A2893" s="74"/>
      <c r="B2893" s="75"/>
      <c r="C2893" s="76"/>
      <c r="D2893" s="2017" t="s">
        <v>257</v>
      </c>
      <c r="E2893" s="2017"/>
      <c r="F2893" s="2017"/>
      <c r="G2893" s="114"/>
    </row>
    <row r="2894" ht="11.25" hidden="1" customHeight="1" outlineLevel="6">
      <c r="A2894" s="77"/>
      <c r="B2894" s="78"/>
      <c r="C2894" s="79"/>
      <c r="D2894" s="2017" t="s">
        <v>442</v>
      </c>
      <c r="E2894" s="2017"/>
      <c r="F2894" s="2017"/>
      <c r="G2894" s="114"/>
    </row>
    <row r="2895" ht="11.25" hidden="1" customHeight="1" outlineLevel="7">
      <c r="A2895" s="80"/>
      <c r="B2895" s="81"/>
      <c r="C2895" s="82"/>
      <c r="D2895" s="2017" t="s">
        <v>887</v>
      </c>
      <c r="E2895" s="2017"/>
      <c r="F2895" s="2017"/>
      <c r="G2895" s="114"/>
    </row>
    <row r="2896" ht="11.25" hidden="1" customHeight="1" outlineLevel="7">
      <c r="A2896" s="83"/>
      <c r="B2896" s="84"/>
      <c r="C2896" s="85"/>
      <c r="D2896" s="2017" t="s">
        <v>893</v>
      </c>
      <c r="E2896" s="2017"/>
      <c r="F2896" s="2017"/>
      <c r="G2896" s="114"/>
    </row>
    <row r="2897" ht="11.25" hidden="1" customHeight="1" outlineLevel="7">
      <c r="A2897" s="118"/>
      <c r="B2897" s="119"/>
      <c r="C2897" s="120"/>
      <c r="D2897" s="2013" t="s">
        <v>897</v>
      </c>
      <c r="E2897" s="2013"/>
      <c r="F2897" s="2013"/>
      <c r="G2897" s="93"/>
    </row>
    <row r="2898" ht="11.25" hidden="1" customHeight="1" outlineLevel="7">
      <c r="A2898" s="83"/>
      <c r="B2898" s="84"/>
      <c r="C2898" s="85"/>
      <c r="D2898" s="2017" t="s">
        <v>898</v>
      </c>
      <c r="E2898" s="2017"/>
      <c r="F2898" s="2017"/>
      <c r="G2898" s="114"/>
    </row>
    <row r="2899" ht="11.25" hidden="1" customHeight="1" outlineLevel="7">
      <c r="A2899" s="118"/>
      <c r="B2899" s="119"/>
      <c r="C2899" s="120"/>
      <c r="D2899" s="2013" t="s">
        <v>899</v>
      </c>
      <c r="E2899" s="2013"/>
      <c r="F2899" s="2013"/>
      <c r="G2899" s="93"/>
    </row>
    <row r="2900" ht="11.25" hidden="1" customHeight="1" outlineLevel="7">
      <c r="A2900" s="83"/>
      <c r="B2900" s="84"/>
      <c r="C2900" s="85"/>
      <c r="D2900" s="2017" t="s">
        <v>907</v>
      </c>
      <c r="E2900" s="2017"/>
      <c r="F2900" s="2017"/>
      <c r="G2900" s="114"/>
    </row>
    <row r="2901" ht="11.25" hidden="1" customHeight="1" outlineLevel="7">
      <c r="A2901" s="118"/>
      <c r="B2901" s="119"/>
      <c r="C2901" s="120"/>
      <c r="D2901" s="2013" t="s">
        <v>104</v>
      </c>
      <c r="E2901" s="2013"/>
      <c r="F2901" s="2013"/>
      <c r="G2901" s="93"/>
    </row>
    <row r="2902" ht="11.25" hidden="1" customHeight="1" outlineLevel="7">
      <c r="A2902" s="86"/>
      <c r="B2902" s="87"/>
      <c r="C2902" s="88"/>
      <c r="D2902" s="2017" t="s">
        <v>908</v>
      </c>
      <c r="E2902" s="2017"/>
      <c r="F2902" s="2017"/>
      <c r="G2902" s="114"/>
    </row>
    <row r="2903" ht="11.25" hidden="1" customHeight="1" outlineLevel="7">
      <c r="A2903" s="89"/>
      <c r="B2903" s="90"/>
      <c r="C2903" s="91"/>
      <c r="D2903" s="2013" t="s">
        <v>106</v>
      </c>
      <c r="E2903" s="2013"/>
      <c r="F2903" s="2013"/>
      <c r="G2903" s="93"/>
    </row>
    <row r="2904" ht="11.25" hidden="1" customHeight="1" outlineLevel="7">
      <c r="A2904" s="89"/>
      <c r="B2904" s="90"/>
      <c r="C2904" s="91"/>
      <c r="D2904" s="2013" t="s">
        <v>108</v>
      </c>
      <c r="E2904" s="2013"/>
      <c r="F2904" s="2013"/>
      <c r="G2904" s="93"/>
    </row>
    <row r="2905" ht="11.25" hidden="1" customHeight="1" outlineLevel="7">
      <c r="A2905" s="83"/>
      <c r="B2905" s="84"/>
      <c r="C2905" s="85"/>
      <c r="D2905" s="2017" t="s">
        <v>909</v>
      </c>
      <c r="E2905" s="2017"/>
      <c r="F2905" s="2017"/>
      <c r="G2905" s="114"/>
    </row>
    <row r="2906" ht="11.25" hidden="1" customHeight="1" outlineLevel="7">
      <c r="A2906" s="118"/>
      <c r="B2906" s="119"/>
      <c r="C2906" s="120"/>
      <c r="D2906" s="2013" t="s">
        <v>910</v>
      </c>
      <c r="E2906" s="2013"/>
      <c r="F2906" s="2013"/>
      <c r="G2906" s="93"/>
    </row>
    <row r="2907" ht="11.25" hidden="1" customHeight="1" outlineLevel="7">
      <c r="A2907" s="118"/>
      <c r="B2907" s="119"/>
      <c r="C2907" s="120"/>
      <c r="D2907" s="2013" t="s">
        <v>914</v>
      </c>
      <c r="E2907" s="2013"/>
      <c r="F2907" s="2013"/>
      <c r="G2907" s="93"/>
    </row>
    <row r="2908" ht="11.25" hidden="1" customHeight="1" outlineLevel="7">
      <c r="A2908" s="83"/>
      <c r="B2908" s="84"/>
      <c r="C2908" s="85"/>
      <c r="D2908" s="2017" t="s">
        <v>917</v>
      </c>
      <c r="E2908" s="2017"/>
      <c r="F2908" s="2017"/>
      <c r="G2908" s="114"/>
    </row>
    <row r="2909" ht="11.25" hidden="1" customHeight="1" outlineLevel="7">
      <c r="A2909" s="118"/>
      <c r="B2909" s="119"/>
      <c r="C2909" s="120"/>
      <c r="D2909" s="2013" t="s">
        <v>225</v>
      </c>
      <c r="E2909" s="2013"/>
      <c r="F2909" s="2013"/>
      <c r="G2909" s="93"/>
    </row>
    <row r="2910" ht="11.25" hidden="1" customHeight="1" outlineLevel="7">
      <c r="A2910" s="118"/>
      <c r="B2910" s="119"/>
      <c r="C2910" s="120"/>
      <c r="D2910" s="2013" t="s">
        <v>226</v>
      </c>
      <c r="E2910" s="2013"/>
      <c r="F2910" s="2013"/>
      <c r="G2910" s="93"/>
    </row>
    <row r="2911" ht="11.25" hidden="1" customHeight="1" outlineLevel="7">
      <c r="A2911" s="118"/>
      <c r="B2911" s="119"/>
      <c r="C2911" s="120"/>
      <c r="D2911" s="2013" t="s">
        <v>227</v>
      </c>
      <c r="E2911" s="2013"/>
      <c r="F2911" s="2013"/>
      <c r="G2911" s="93"/>
    </row>
    <row r="2912" ht="11.25" hidden="1" customHeight="1" outlineLevel="7">
      <c r="A2912" s="118"/>
      <c r="B2912" s="119"/>
      <c r="C2912" s="120"/>
      <c r="D2912" s="2013" t="s">
        <v>228</v>
      </c>
      <c r="E2912" s="2013"/>
      <c r="F2912" s="2013"/>
      <c r="G2912" s="93"/>
    </row>
    <row r="2913" ht="11.25" hidden="1" customHeight="1" outlineLevel="7">
      <c r="A2913" s="118"/>
      <c r="B2913" s="119"/>
      <c r="C2913" s="120"/>
      <c r="D2913" s="2013" t="s">
        <v>229</v>
      </c>
      <c r="E2913" s="2013"/>
      <c r="F2913" s="2013"/>
      <c r="G2913" s="93"/>
    </row>
    <row r="2914" ht="11.25" hidden="1" customHeight="1" outlineLevel="7">
      <c r="A2914" s="98"/>
      <c r="B2914" s="99"/>
      <c r="C2914" s="100"/>
      <c r="D2914" s="2013" t="s">
        <v>920</v>
      </c>
      <c r="E2914" s="2013"/>
      <c r="F2914" s="2013"/>
      <c r="G2914" s="93"/>
    </row>
    <row r="2915" ht="11.25" hidden="1" customHeight="1" outlineLevel="7">
      <c r="A2915" s="83"/>
      <c r="B2915" s="84"/>
      <c r="C2915" s="85"/>
      <c r="D2915" s="2017" t="s">
        <v>887</v>
      </c>
      <c r="E2915" s="2017"/>
      <c r="F2915" s="2017"/>
      <c r="G2915" s="114"/>
    </row>
    <row r="2916" ht="11.25" hidden="1" customHeight="1" outlineLevel="7">
      <c r="A2916" s="86"/>
      <c r="B2916" s="87"/>
      <c r="C2916" s="88"/>
      <c r="D2916" s="2017" t="s">
        <v>933</v>
      </c>
      <c r="E2916" s="2017"/>
      <c r="F2916" s="2017"/>
      <c r="G2916" s="114"/>
    </row>
    <row r="2917" ht="11.25" hidden="1" customHeight="1" outlineLevel="7">
      <c r="A2917" s="89"/>
      <c r="B2917" s="90"/>
      <c r="C2917" s="91"/>
      <c r="D2917" s="2013" t="s">
        <v>934</v>
      </c>
      <c r="E2917" s="2013"/>
      <c r="F2917" s="2013"/>
      <c r="G2917" s="93"/>
    </row>
    <row r="2918" ht="21.75" hidden="1" customHeight="1" outlineLevel="7">
      <c r="A2918" s="89"/>
      <c r="B2918" s="90"/>
      <c r="C2918" s="91"/>
      <c r="D2918" s="2013" t="s">
        <v>935</v>
      </c>
      <c r="E2918" s="2013"/>
      <c r="F2918" s="2013"/>
      <c r="G2918" s="93"/>
    </row>
    <row r="2919" ht="21.75" hidden="1" customHeight="1" outlineLevel="7">
      <c r="A2919" s="89"/>
      <c r="B2919" s="90"/>
      <c r="C2919" s="91"/>
      <c r="D2919" s="2013" t="s">
        <v>937</v>
      </c>
      <c r="E2919" s="2013"/>
      <c r="F2919" s="2013"/>
      <c r="G2919" s="93"/>
    </row>
    <row r="2920" ht="11.25" hidden="1" customHeight="1" outlineLevel="7">
      <c r="A2920" s="86"/>
      <c r="B2920" s="87"/>
      <c r="C2920" s="88"/>
      <c r="D2920" s="2017" t="s">
        <v>410</v>
      </c>
      <c r="E2920" s="2017"/>
      <c r="F2920" s="2017"/>
      <c r="G2920" s="114"/>
    </row>
    <row r="2921" ht="21.75" hidden="1" customHeight="1" outlineLevel="7">
      <c r="A2921" s="89"/>
      <c r="B2921" s="90"/>
      <c r="C2921" s="91"/>
      <c r="D2921" s="2013" t="s">
        <v>947</v>
      </c>
      <c r="E2921" s="2013"/>
      <c r="F2921" s="2013"/>
      <c r="G2921" s="93"/>
    </row>
    <row r="2922" ht="11.25" hidden="1" customHeight="1" outlineLevel="7">
      <c r="A2922" s="89"/>
      <c r="B2922" s="90"/>
      <c r="C2922" s="91"/>
      <c r="D2922" s="2013" t="s">
        <v>948</v>
      </c>
      <c r="E2922" s="2013"/>
      <c r="F2922" s="2013"/>
      <c r="G2922" s="93"/>
    </row>
    <row r="2923" ht="11.25" hidden="1" customHeight="1" outlineLevel="7">
      <c r="A2923" s="89"/>
      <c r="B2923" s="90"/>
      <c r="C2923" s="91"/>
      <c r="D2923" s="2013" t="s">
        <v>949</v>
      </c>
      <c r="E2923" s="2013"/>
      <c r="F2923" s="2013"/>
      <c r="G2923" s="93"/>
    </row>
    <row r="2924" ht="21.75" hidden="1" customHeight="1" outlineLevel="7">
      <c r="A2924" s="89"/>
      <c r="B2924" s="90"/>
      <c r="C2924" s="91"/>
      <c r="D2924" s="2013" t="s">
        <v>950</v>
      </c>
      <c r="E2924" s="2013"/>
      <c r="F2924" s="2013"/>
      <c r="G2924" s="93"/>
    </row>
    <row r="2925" ht="11.25" hidden="1" customHeight="1" outlineLevel="7">
      <c r="A2925" s="118"/>
      <c r="B2925" s="119"/>
      <c r="C2925" s="120"/>
      <c r="D2925" s="2013" t="s">
        <v>417</v>
      </c>
      <c r="E2925" s="2013"/>
      <c r="F2925" s="2013"/>
      <c r="G2925" s="93"/>
    </row>
    <row r="2926" ht="11.25" customHeight="1" outlineLevel="4" collapsed="1">
      <c r="A2926" s="66"/>
      <c r="B2926" s="67"/>
      <c r="C2926" s="68"/>
      <c r="D2926" s="2019" t="s">
        <v>451</v>
      </c>
      <c r="E2926" s="2019"/>
      <c r="F2926" s="2019"/>
      <c r="G2926" s="94"/>
    </row>
    <row r="2927" ht="11.25" customHeight="1" outlineLevel="5">
      <c r="A2927" s="107"/>
      <c r="B2927" s="108"/>
      <c r="C2927" s="109"/>
      <c r="D2927" s="98"/>
      <c r="E2927" s="99"/>
      <c r="F2927" s="100"/>
      <c r="G2927" s="93"/>
    </row>
    <row r="2928" ht="11.25" customHeight="1" outlineLevel="4">
      <c r="A2928" s="66"/>
      <c r="B2928" s="67"/>
      <c r="C2928" s="68"/>
      <c r="D2928" s="2019" t="s">
        <v>452</v>
      </c>
      <c r="E2928" s="2019"/>
      <c r="F2928" s="2019"/>
      <c r="G2928" s="94"/>
    </row>
    <row r="2929" ht="11.25" customHeight="1" outlineLevel="5">
      <c r="A2929" s="107"/>
      <c r="B2929" s="108"/>
      <c r="C2929" s="109"/>
      <c r="D2929" s="98"/>
      <c r="E2929" s="99"/>
      <c r="F2929" s="100"/>
      <c r="G2929" s="93"/>
    </row>
    <row r="2930" ht="11.25" customHeight="1" outlineLevel="1">
      <c r="A2930" s="2012" t="s">
        <v>961</v>
      </c>
      <c r="B2930" s="2012"/>
      <c r="C2930" s="2012"/>
      <c r="D2930" s="2018" t="s">
        <v>962</v>
      </c>
      <c r="E2930" s="2018"/>
      <c r="F2930" s="2018"/>
      <c r="G2930" s="64">
        <v>150415.81546000001</v>
      </c>
    </row>
    <row r="2931" ht="11.25" customHeight="1" outlineLevel="2">
      <c r="A2931" s="2012" t="s">
        <v>120</v>
      </c>
      <c r="B2931" s="2012"/>
      <c r="C2931" s="2012"/>
      <c r="D2931" s="2015" t="s">
        <v>440</v>
      </c>
      <c r="E2931" s="2015"/>
      <c r="F2931" s="2015"/>
      <c r="G2931" s="65">
        <v>139902.76905</v>
      </c>
    </row>
    <row r="2932" ht="11.25" hidden="1" customHeight="1" outlineLevel="3">
      <c r="A2932" s="66"/>
      <c r="B2932" s="67"/>
      <c r="C2932" s="68"/>
      <c r="D2932" s="2014" t="s">
        <v>441</v>
      </c>
      <c r="E2932" s="2014"/>
      <c r="F2932" s="2014"/>
      <c r="G2932" s="94"/>
    </row>
    <row r="2933" ht="11.25" hidden="1" customHeight="1" outlineLevel="4">
      <c r="A2933" s="70"/>
      <c r="B2933" s="71"/>
      <c r="C2933" s="72"/>
      <c r="D2933" s="2017" t="s">
        <v>257</v>
      </c>
      <c r="E2933" s="2017"/>
      <c r="F2933" s="2017"/>
      <c r="G2933" s="114"/>
    </row>
    <row r="2934" ht="11.25" hidden="1" customHeight="1" outlineLevel="5">
      <c r="A2934" s="74"/>
      <c r="B2934" s="75"/>
      <c r="C2934" s="76"/>
      <c r="D2934" s="2017" t="s">
        <v>442</v>
      </c>
      <c r="E2934" s="2017"/>
      <c r="F2934" s="2017"/>
      <c r="G2934" s="114"/>
    </row>
    <row r="2935" ht="11.25" hidden="1" customHeight="1" outlineLevel="6">
      <c r="A2935" s="77"/>
      <c r="B2935" s="78"/>
      <c r="C2935" s="79"/>
      <c r="D2935" s="2017" t="s">
        <v>443</v>
      </c>
      <c r="E2935" s="2017"/>
      <c r="F2935" s="2017"/>
      <c r="G2935" s="114"/>
    </row>
    <row r="2936" ht="11.25" hidden="1" customHeight="1" outlineLevel="7">
      <c r="A2936" s="80"/>
      <c r="B2936" s="81"/>
      <c r="C2936" s="82"/>
      <c r="D2936" s="2017" t="s">
        <v>963</v>
      </c>
      <c r="E2936" s="2017"/>
      <c r="F2936" s="2017"/>
      <c r="G2936" s="114"/>
    </row>
    <row r="2937" ht="11.25" hidden="1" customHeight="1" outlineLevel="7">
      <c r="A2937" s="83"/>
      <c r="B2937" s="84"/>
      <c r="C2937" s="85"/>
      <c r="D2937" s="2017" t="s">
        <v>14</v>
      </c>
      <c r="E2937" s="2017"/>
      <c r="F2937" s="2017"/>
      <c r="G2937" s="114"/>
    </row>
    <row r="2938" ht="11.25" hidden="1" customHeight="1" outlineLevel="7">
      <c r="A2938" s="86"/>
      <c r="B2938" s="87"/>
      <c r="C2938" s="88"/>
      <c r="D2938" s="2017" t="s">
        <v>529</v>
      </c>
      <c r="E2938" s="2017"/>
      <c r="F2938" s="2017"/>
      <c r="G2938" s="114"/>
    </row>
    <row r="2939" ht="11.25" hidden="1" customHeight="1" outlineLevel="7">
      <c r="A2939" s="101"/>
      <c r="B2939" s="102"/>
      <c r="C2939" s="103"/>
      <c r="D2939" s="2017" t="s">
        <v>964</v>
      </c>
      <c r="E2939" s="2017"/>
      <c r="F2939" s="2017"/>
      <c r="G2939" s="114"/>
    </row>
    <row r="2940" ht="11.25" hidden="1" customHeight="1" outlineLevel="7">
      <c r="A2940" s="115"/>
      <c r="B2940" s="116"/>
      <c r="C2940" s="117"/>
      <c r="D2940" s="2013" t="s">
        <v>546</v>
      </c>
      <c r="E2940" s="2013"/>
      <c r="F2940" s="2013"/>
      <c r="G2940" s="93"/>
    </row>
    <row r="2941" ht="11.25" hidden="1" customHeight="1" outlineLevel="7">
      <c r="A2941" s="101"/>
      <c r="B2941" s="102"/>
      <c r="C2941" s="103"/>
      <c r="D2941" s="2017" t="s">
        <v>554</v>
      </c>
      <c r="E2941" s="2017"/>
      <c r="F2941" s="2017"/>
      <c r="G2941" s="114"/>
    </row>
    <row r="2942" ht="11.25" hidden="1" customHeight="1" outlineLevel="7">
      <c r="A2942" s="115"/>
      <c r="B2942" s="116"/>
      <c r="C2942" s="117"/>
      <c r="D2942" s="2013" t="s">
        <v>557</v>
      </c>
      <c r="E2942" s="2013"/>
      <c r="F2942" s="2013"/>
      <c r="G2942" s="93"/>
    </row>
    <row r="2943" ht="11.25" hidden="1" customHeight="1" outlineLevel="7">
      <c r="A2943" s="115"/>
      <c r="B2943" s="116"/>
      <c r="C2943" s="117"/>
      <c r="D2943" s="2013" t="s">
        <v>559</v>
      </c>
      <c r="E2943" s="2013"/>
      <c r="F2943" s="2013"/>
      <c r="G2943" s="93"/>
    </row>
    <row r="2944" ht="11.25" hidden="1" customHeight="1" outlineLevel="7">
      <c r="A2944" s="115"/>
      <c r="B2944" s="116"/>
      <c r="C2944" s="117"/>
      <c r="D2944" s="2013" t="s">
        <v>564</v>
      </c>
      <c r="E2944" s="2013"/>
      <c r="F2944" s="2013"/>
      <c r="G2944" s="93"/>
    </row>
    <row r="2945" ht="11.25" hidden="1" customHeight="1" outlineLevel="7">
      <c r="A2945" s="115"/>
      <c r="B2945" s="116"/>
      <c r="C2945" s="117"/>
      <c r="D2945" s="2013" t="s">
        <v>565</v>
      </c>
      <c r="E2945" s="2013"/>
      <c r="F2945" s="2013"/>
      <c r="G2945" s="93"/>
    </row>
    <row r="2946" ht="11.25" hidden="1" customHeight="1" outlineLevel="7">
      <c r="A2946" s="115"/>
      <c r="B2946" s="116"/>
      <c r="C2946" s="117"/>
      <c r="D2946" s="2013" t="s">
        <v>566</v>
      </c>
      <c r="E2946" s="2013"/>
      <c r="F2946" s="2013"/>
      <c r="G2946" s="93"/>
    </row>
    <row r="2947" ht="11.25" hidden="1" customHeight="1" outlineLevel="7">
      <c r="A2947" s="115"/>
      <c r="B2947" s="116"/>
      <c r="C2947" s="117"/>
      <c r="D2947" s="2013" t="s">
        <v>567</v>
      </c>
      <c r="E2947" s="2013"/>
      <c r="F2947" s="2013"/>
      <c r="G2947" s="93"/>
    </row>
    <row r="2948" ht="11.25" hidden="1" customHeight="1" outlineLevel="7">
      <c r="A2948" s="115"/>
      <c r="B2948" s="116"/>
      <c r="C2948" s="117"/>
      <c r="D2948" s="2013" t="s">
        <v>569</v>
      </c>
      <c r="E2948" s="2013"/>
      <c r="F2948" s="2013"/>
      <c r="G2948" s="93"/>
    </row>
    <row r="2949" ht="11.25" hidden="1" customHeight="1" outlineLevel="7">
      <c r="A2949" s="115"/>
      <c r="B2949" s="116"/>
      <c r="C2949" s="117"/>
      <c r="D2949" s="2013" t="s">
        <v>570</v>
      </c>
      <c r="E2949" s="2013"/>
      <c r="F2949" s="2013"/>
      <c r="G2949" s="93"/>
    </row>
    <row r="2950" ht="11.25" hidden="1" customHeight="1" outlineLevel="7">
      <c r="A2950" s="83"/>
      <c r="B2950" s="84"/>
      <c r="C2950" s="85"/>
      <c r="D2950" s="2017" t="s">
        <v>571</v>
      </c>
      <c r="E2950" s="2017"/>
      <c r="F2950" s="2017"/>
      <c r="G2950" s="114"/>
    </row>
    <row r="2951" ht="11.25" hidden="1" customHeight="1" outlineLevel="7">
      <c r="A2951" s="86"/>
      <c r="B2951" s="87"/>
      <c r="C2951" s="88"/>
      <c r="D2951" s="2017" t="s">
        <v>572</v>
      </c>
      <c r="E2951" s="2017"/>
      <c r="F2951" s="2017"/>
      <c r="G2951" s="114"/>
    </row>
    <row r="2952" ht="11.25" hidden="1" customHeight="1" outlineLevel="7">
      <c r="A2952" s="101"/>
      <c r="B2952" s="102"/>
      <c r="C2952" s="103"/>
      <c r="D2952" s="2017" t="s">
        <v>573</v>
      </c>
      <c r="E2952" s="2017"/>
      <c r="F2952" s="2017"/>
      <c r="G2952" s="114"/>
    </row>
    <row r="2953" ht="11.25" hidden="1" customHeight="1" outlineLevel="7">
      <c r="A2953" s="115"/>
      <c r="B2953" s="116"/>
      <c r="C2953" s="117"/>
      <c r="D2953" s="2013" t="s">
        <v>582</v>
      </c>
      <c r="E2953" s="2013"/>
      <c r="F2953" s="2013"/>
      <c r="G2953" s="93"/>
    </row>
    <row r="2954" ht="11.25" hidden="1" customHeight="1" outlineLevel="7">
      <c r="A2954" s="115"/>
      <c r="B2954" s="116"/>
      <c r="C2954" s="117"/>
      <c r="D2954" s="2013" t="s">
        <v>585</v>
      </c>
      <c r="E2954" s="2013"/>
      <c r="F2954" s="2013"/>
      <c r="G2954" s="93"/>
    </row>
    <row r="2955" ht="11.25" hidden="1" customHeight="1" outlineLevel="7">
      <c r="A2955" s="101"/>
      <c r="B2955" s="102"/>
      <c r="C2955" s="103"/>
      <c r="D2955" s="2017" t="s">
        <v>586</v>
      </c>
      <c r="E2955" s="2017"/>
      <c r="F2955" s="2017"/>
      <c r="G2955" s="114"/>
    </row>
    <row r="2956" ht="11.25" hidden="1" customHeight="1" outlineLevel="7">
      <c r="A2956" s="115"/>
      <c r="B2956" s="116"/>
      <c r="C2956" s="117"/>
      <c r="D2956" s="2013" t="s">
        <v>965</v>
      </c>
      <c r="E2956" s="2013"/>
      <c r="F2956" s="2013"/>
      <c r="G2956" s="93"/>
    </row>
    <row r="2957" ht="11.25" hidden="1" customHeight="1" outlineLevel="7">
      <c r="A2957" s="83"/>
      <c r="B2957" s="84"/>
      <c r="C2957" s="85"/>
      <c r="D2957" s="2017" t="s">
        <v>617</v>
      </c>
      <c r="E2957" s="2017"/>
      <c r="F2957" s="2017"/>
      <c r="G2957" s="114"/>
    </row>
    <row r="2958" ht="11.25" hidden="1" customHeight="1" outlineLevel="7">
      <c r="A2958" s="118"/>
      <c r="B2958" s="119"/>
      <c r="C2958" s="120"/>
      <c r="D2958" s="2013" t="s">
        <v>619</v>
      </c>
      <c r="E2958" s="2013"/>
      <c r="F2958" s="2013"/>
      <c r="G2958" s="93"/>
    </row>
    <row r="2959" ht="11.25" hidden="1" customHeight="1" outlineLevel="7">
      <c r="A2959" s="118"/>
      <c r="B2959" s="119"/>
      <c r="C2959" s="120"/>
      <c r="D2959" s="2013" t="s">
        <v>620</v>
      </c>
      <c r="E2959" s="2013"/>
      <c r="F2959" s="2013"/>
      <c r="G2959" s="93"/>
    </row>
    <row r="2960" ht="11.25" hidden="1" customHeight="1" outlineLevel="7">
      <c r="A2960" s="118"/>
      <c r="B2960" s="119"/>
      <c r="C2960" s="120"/>
      <c r="D2960" s="2013" t="s">
        <v>624</v>
      </c>
      <c r="E2960" s="2013"/>
      <c r="F2960" s="2013"/>
      <c r="G2960" s="93"/>
    </row>
    <row r="2961" ht="11.25" hidden="1" customHeight="1" outlineLevel="7">
      <c r="A2961" s="118"/>
      <c r="B2961" s="119"/>
      <c r="C2961" s="120"/>
      <c r="D2961" s="2013" t="s">
        <v>626</v>
      </c>
      <c r="E2961" s="2013"/>
      <c r="F2961" s="2013"/>
      <c r="G2961" s="93"/>
    </row>
    <row r="2962" ht="11.25" hidden="1" customHeight="1" outlineLevel="7">
      <c r="A2962" s="86"/>
      <c r="B2962" s="87"/>
      <c r="C2962" s="88"/>
      <c r="D2962" s="2017" t="s">
        <v>630</v>
      </c>
      <c r="E2962" s="2017"/>
      <c r="F2962" s="2017"/>
      <c r="G2962" s="114"/>
    </row>
    <row r="2963" ht="11.25" hidden="1" customHeight="1" outlineLevel="7">
      <c r="A2963" s="89"/>
      <c r="B2963" s="90"/>
      <c r="C2963" s="91"/>
      <c r="D2963" s="2013" t="s">
        <v>632</v>
      </c>
      <c r="E2963" s="2013"/>
      <c r="F2963" s="2013"/>
      <c r="G2963" s="93"/>
    </row>
    <row r="2964" ht="21.75" hidden="1" customHeight="1" outlineLevel="7">
      <c r="A2964" s="89"/>
      <c r="B2964" s="90"/>
      <c r="C2964" s="91"/>
      <c r="D2964" s="2013" t="s">
        <v>634</v>
      </c>
      <c r="E2964" s="2013"/>
      <c r="F2964" s="2013"/>
      <c r="G2964" s="93"/>
    </row>
    <row r="2965" ht="21.75" hidden="1" customHeight="1" outlineLevel="7">
      <c r="A2965" s="89"/>
      <c r="B2965" s="90"/>
      <c r="C2965" s="91"/>
      <c r="D2965" s="2013" t="s">
        <v>636</v>
      </c>
      <c r="E2965" s="2013"/>
      <c r="F2965" s="2013"/>
      <c r="G2965" s="93"/>
    </row>
    <row r="2966" ht="21.75" hidden="1" customHeight="1" outlineLevel="7">
      <c r="A2966" s="89"/>
      <c r="B2966" s="90"/>
      <c r="C2966" s="91"/>
      <c r="D2966" s="2013" t="s">
        <v>638</v>
      </c>
      <c r="E2966" s="2013"/>
      <c r="F2966" s="2013"/>
      <c r="G2966" s="93"/>
    </row>
    <row r="2967" ht="11.25" hidden="1" customHeight="1" outlineLevel="7">
      <c r="A2967" s="83"/>
      <c r="B2967" s="84"/>
      <c r="C2967" s="85"/>
      <c r="D2967" s="2017" t="s">
        <v>641</v>
      </c>
      <c r="E2967" s="2017"/>
      <c r="F2967" s="2017"/>
      <c r="G2967" s="114"/>
    </row>
    <row r="2968" ht="21.75" hidden="1" customHeight="1" outlineLevel="7">
      <c r="A2968" s="86"/>
      <c r="B2968" s="87"/>
      <c r="C2968" s="88"/>
      <c r="D2968" s="2017" t="s">
        <v>642</v>
      </c>
      <c r="E2968" s="2017"/>
      <c r="F2968" s="2017"/>
      <c r="G2968" s="114"/>
    </row>
    <row r="2969" ht="21.75" hidden="1" customHeight="1" outlineLevel="7">
      <c r="A2969" s="89"/>
      <c r="B2969" s="90"/>
      <c r="C2969" s="91"/>
      <c r="D2969" s="2013" t="s">
        <v>643</v>
      </c>
      <c r="E2969" s="2013"/>
      <c r="F2969" s="2013"/>
      <c r="G2969" s="93"/>
    </row>
    <row r="2970" ht="21.75" hidden="1" customHeight="1" outlineLevel="7">
      <c r="A2970" s="89"/>
      <c r="B2970" s="90"/>
      <c r="C2970" s="91"/>
      <c r="D2970" s="2013" t="s">
        <v>645</v>
      </c>
      <c r="E2970" s="2013"/>
      <c r="F2970" s="2013"/>
      <c r="G2970" s="93"/>
    </row>
    <row r="2971" ht="21.75" hidden="1" customHeight="1" outlineLevel="7">
      <c r="A2971" s="89"/>
      <c r="B2971" s="90"/>
      <c r="C2971" s="91"/>
      <c r="D2971" s="2013" t="s">
        <v>647</v>
      </c>
      <c r="E2971" s="2013"/>
      <c r="F2971" s="2013"/>
      <c r="G2971" s="93"/>
    </row>
    <row r="2972" ht="21.75" hidden="1" customHeight="1" outlineLevel="7">
      <c r="A2972" s="89"/>
      <c r="B2972" s="90"/>
      <c r="C2972" s="91"/>
      <c r="D2972" s="2013" t="s">
        <v>649</v>
      </c>
      <c r="E2972" s="2013"/>
      <c r="F2972" s="2013"/>
      <c r="G2972" s="93"/>
    </row>
    <row r="2973" ht="21.75" hidden="1" customHeight="1" outlineLevel="7">
      <c r="A2973" s="89"/>
      <c r="B2973" s="90"/>
      <c r="C2973" s="91"/>
      <c r="D2973" s="2013" t="s">
        <v>651</v>
      </c>
      <c r="E2973" s="2013"/>
      <c r="F2973" s="2013"/>
      <c r="G2973" s="93"/>
    </row>
    <row r="2974" ht="21.75" hidden="1" customHeight="1" outlineLevel="7">
      <c r="A2974" s="86"/>
      <c r="B2974" s="87"/>
      <c r="C2974" s="88"/>
      <c r="D2974" s="2017" t="s">
        <v>966</v>
      </c>
      <c r="E2974" s="2017"/>
      <c r="F2974" s="2017"/>
      <c r="G2974" s="114"/>
    </row>
    <row r="2975" ht="11.25" hidden="1" customHeight="1" outlineLevel="7">
      <c r="A2975" s="89"/>
      <c r="B2975" s="90"/>
      <c r="C2975" s="91"/>
      <c r="D2975" s="2013" t="s">
        <v>655</v>
      </c>
      <c r="E2975" s="2013"/>
      <c r="F2975" s="2013"/>
      <c r="G2975" s="93"/>
    </row>
    <row r="2976" ht="21.75" hidden="1" customHeight="1" outlineLevel="7">
      <c r="A2976" s="89"/>
      <c r="B2976" s="90"/>
      <c r="C2976" s="91"/>
      <c r="D2976" s="2013" t="s">
        <v>657</v>
      </c>
      <c r="E2976" s="2013"/>
      <c r="F2976" s="2013"/>
      <c r="G2976" s="93"/>
    </row>
    <row r="2977" ht="21.75" hidden="1" customHeight="1" outlineLevel="7">
      <c r="A2977" s="89"/>
      <c r="B2977" s="90"/>
      <c r="C2977" s="91"/>
      <c r="D2977" s="2013" t="s">
        <v>659</v>
      </c>
      <c r="E2977" s="2013"/>
      <c r="F2977" s="2013"/>
      <c r="G2977" s="93"/>
    </row>
    <row r="2978" ht="21.75" hidden="1" customHeight="1" outlineLevel="7">
      <c r="A2978" s="89"/>
      <c r="B2978" s="90"/>
      <c r="C2978" s="91"/>
      <c r="D2978" s="2013" t="s">
        <v>661</v>
      </c>
      <c r="E2978" s="2013"/>
      <c r="F2978" s="2013"/>
      <c r="G2978" s="93"/>
    </row>
    <row r="2979" ht="11.25" hidden="1" customHeight="1" outlineLevel="7">
      <c r="A2979" s="89"/>
      <c r="B2979" s="90"/>
      <c r="C2979" s="91"/>
      <c r="D2979" s="2013" t="s">
        <v>663</v>
      </c>
      <c r="E2979" s="2013"/>
      <c r="F2979" s="2013"/>
      <c r="G2979" s="93"/>
    </row>
    <row r="2980" ht="11.25" hidden="1" customHeight="1" outlineLevel="7">
      <c r="A2980" s="86"/>
      <c r="B2980" s="87"/>
      <c r="C2980" s="88"/>
      <c r="D2980" s="2017" t="s">
        <v>667</v>
      </c>
      <c r="E2980" s="2017"/>
      <c r="F2980" s="2017"/>
      <c r="G2980" s="114"/>
    </row>
    <row r="2981" ht="11.25" hidden="1" customHeight="1" outlineLevel="7">
      <c r="A2981" s="89"/>
      <c r="B2981" s="90"/>
      <c r="C2981" s="91"/>
      <c r="D2981" s="2013" t="s">
        <v>667</v>
      </c>
      <c r="E2981" s="2013"/>
      <c r="F2981" s="2013"/>
      <c r="G2981" s="93"/>
    </row>
    <row r="2982" ht="21.75" hidden="1" customHeight="1" outlineLevel="7">
      <c r="A2982" s="89"/>
      <c r="B2982" s="90"/>
      <c r="C2982" s="91"/>
      <c r="D2982" s="2013" t="s">
        <v>669</v>
      </c>
      <c r="E2982" s="2013"/>
      <c r="F2982" s="2013"/>
      <c r="G2982" s="93"/>
    </row>
    <row r="2983" ht="21.75" hidden="1" customHeight="1" outlineLevel="7">
      <c r="A2983" s="89"/>
      <c r="B2983" s="90"/>
      <c r="C2983" s="91"/>
      <c r="D2983" s="2013" t="s">
        <v>671</v>
      </c>
      <c r="E2983" s="2013"/>
      <c r="F2983" s="2013"/>
      <c r="G2983" s="93"/>
    </row>
    <row r="2984" ht="21.75" hidden="1" customHeight="1" outlineLevel="7">
      <c r="A2984" s="89"/>
      <c r="B2984" s="90"/>
      <c r="C2984" s="91"/>
      <c r="D2984" s="2013" t="s">
        <v>673</v>
      </c>
      <c r="E2984" s="2013"/>
      <c r="F2984" s="2013"/>
      <c r="G2984" s="93"/>
    </row>
    <row r="2985" ht="21.75" hidden="1" customHeight="1" outlineLevel="7">
      <c r="A2985" s="89"/>
      <c r="B2985" s="90"/>
      <c r="C2985" s="91"/>
      <c r="D2985" s="2013" t="s">
        <v>675</v>
      </c>
      <c r="E2985" s="2013"/>
      <c r="F2985" s="2013"/>
      <c r="G2985" s="93"/>
    </row>
    <row r="2986" ht="21.75" hidden="1" customHeight="1" outlineLevel="7">
      <c r="A2986" s="86"/>
      <c r="B2986" s="87"/>
      <c r="C2986" s="88"/>
      <c r="D2986" s="2017" t="s">
        <v>677</v>
      </c>
      <c r="E2986" s="2017"/>
      <c r="F2986" s="2017"/>
      <c r="G2986" s="114"/>
    </row>
    <row r="2987" ht="21.75" hidden="1" customHeight="1" outlineLevel="7">
      <c r="A2987" s="89"/>
      <c r="B2987" s="90"/>
      <c r="C2987" s="91"/>
      <c r="D2987" s="2013" t="s">
        <v>679</v>
      </c>
      <c r="E2987" s="2013"/>
      <c r="F2987" s="2013"/>
      <c r="G2987" s="93"/>
    </row>
    <row r="2988" ht="21.75" hidden="1" customHeight="1" outlineLevel="7">
      <c r="A2988" s="89"/>
      <c r="B2988" s="90"/>
      <c r="C2988" s="91"/>
      <c r="D2988" s="2013" t="s">
        <v>681</v>
      </c>
      <c r="E2988" s="2013"/>
      <c r="F2988" s="2013"/>
      <c r="G2988" s="93"/>
    </row>
    <row r="2989" ht="21.75" hidden="1" customHeight="1" outlineLevel="7">
      <c r="A2989" s="89"/>
      <c r="B2989" s="90"/>
      <c r="C2989" s="91"/>
      <c r="D2989" s="2013" t="s">
        <v>683</v>
      </c>
      <c r="E2989" s="2013"/>
      <c r="F2989" s="2013"/>
      <c r="G2989" s="93"/>
    </row>
    <row r="2990" ht="21.75" hidden="1" customHeight="1" outlineLevel="7">
      <c r="A2990" s="89"/>
      <c r="B2990" s="90"/>
      <c r="C2990" s="91"/>
      <c r="D2990" s="2013" t="s">
        <v>685</v>
      </c>
      <c r="E2990" s="2013"/>
      <c r="F2990" s="2013"/>
      <c r="G2990" s="93"/>
    </row>
    <row r="2991" ht="21.75" hidden="1" customHeight="1" outlineLevel="7">
      <c r="A2991" s="89"/>
      <c r="B2991" s="90"/>
      <c r="C2991" s="91"/>
      <c r="D2991" s="2013" t="s">
        <v>687</v>
      </c>
      <c r="E2991" s="2013"/>
      <c r="F2991" s="2013"/>
      <c r="G2991" s="93"/>
    </row>
    <row r="2992" ht="11.25" hidden="1" customHeight="1" outlineLevel="7">
      <c r="A2992" s="83"/>
      <c r="B2992" s="84"/>
      <c r="C2992" s="85"/>
      <c r="D2992" s="2017" t="s">
        <v>689</v>
      </c>
      <c r="E2992" s="2017"/>
      <c r="F2992" s="2017"/>
      <c r="G2992" s="114"/>
    </row>
    <row r="2993" ht="11.25" hidden="1" customHeight="1" outlineLevel="7">
      <c r="A2993" s="118"/>
      <c r="B2993" s="119"/>
      <c r="C2993" s="120"/>
      <c r="D2993" s="2013" t="s">
        <v>696</v>
      </c>
      <c r="E2993" s="2013"/>
      <c r="F2993" s="2013"/>
      <c r="G2993" s="93"/>
    </row>
    <row r="2994" ht="11.25" hidden="1" customHeight="1" outlineLevel="7">
      <c r="A2994" s="83"/>
      <c r="B2994" s="84"/>
      <c r="C2994" s="85"/>
      <c r="D2994" s="2017" t="s">
        <v>698</v>
      </c>
      <c r="E2994" s="2017"/>
      <c r="F2994" s="2017"/>
      <c r="G2994" s="114"/>
    </row>
    <row r="2995" ht="11.25" hidden="1" customHeight="1" outlineLevel="7">
      <c r="A2995" s="86"/>
      <c r="B2995" s="87"/>
      <c r="C2995" s="88"/>
      <c r="D2995" s="2017" t="s">
        <v>702</v>
      </c>
      <c r="E2995" s="2017"/>
      <c r="F2995" s="2017"/>
      <c r="G2995" s="114"/>
    </row>
    <row r="2996" ht="11.25" hidden="1" customHeight="1" outlineLevel="7">
      <c r="A2996" s="101"/>
      <c r="B2996" s="102"/>
      <c r="C2996" s="103"/>
      <c r="D2996" s="2017" t="s">
        <v>704</v>
      </c>
      <c r="E2996" s="2017"/>
      <c r="F2996" s="2017"/>
      <c r="G2996" s="114"/>
    </row>
    <row r="2997" ht="11.25" hidden="1" customHeight="1" outlineLevel="7">
      <c r="A2997" s="115"/>
      <c r="B2997" s="116"/>
      <c r="C2997" s="117"/>
      <c r="D2997" s="2013" t="s">
        <v>705</v>
      </c>
      <c r="E2997" s="2013"/>
      <c r="F2997" s="2013"/>
      <c r="G2997" s="93"/>
    </row>
    <row r="2998" ht="11.25" hidden="1" customHeight="1" outlineLevel="7">
      <c r="A2998" s="115"/>
      <c r="B2998" s="116"/>
      <c r="C2998" s="117"/>
      <c r="D2998" s="2013" t="s">
        <v>706</v>
      </c>
      <c r="E2998" s="2013"/>
      <c r="F2998" s="2013"/>
      <c r="G2998" s="93"/>
    </row>
    <row r="2999" ht="11.25" hidden="1" customHeight="1" outlineLevel="7">
      <c r="A2999" s="115"/>
      <c r="B2999" s="116"/>
      <c r="C2999" s="117"/>
      <c r="D2999" s="2013" t="s">
        <v>708</v>
      </c>
      <c r="E2999" s="2013"/>
      <c r="F2999" s="2013"/>
      <c r="G2999" s="93"/>
    </row>
    <row r="3000" ht="11.25" hidden="1" customHeight="1" outlineLevel="7">
      <c r="A3000" s="115"/>
      <c r="B3000" s="116"/>
      <c r="C3000" s="117"/>
      <c r="D3000" s="2013" t="s">
        <v>709</v>
      </c>
      <c r="E3000" s="2013"/>
      <c r="F3000" s="2013"/>
      <c r="G3000" s="93"/>
    </row>
    <row r="3001" ht="11.25" hidden="1" customHeight="1" outlineLevel="7">
      <c r="A3001" s="115"/>
      <c r="B3001" s="116"/>
      <c r="C3001" s="117"/>
      <c r="D3001" s="2013" t="s">
        <v>710</v>
      </c>
      <c r="E3001" s="2013"/>
      <c r="F3001" s="2013"/>
      <c r="G3001" s="93"/>
    </row>
    <row r="3002" ht="11.25" hidden="1" customHeight="1" outlineLevel="7">
      <c r="A3002" s="115"/>
      <c r="B3002" s="116"/>
      <c r="C3002" s="117"/>
      <c r="D3002" s="2013" t="s">
        <v>711</v>
      </c>
      <c r="E3002" s="2013"/>
      <c r="F3002" s="2013"/>
      <c r="G3002" s="93"/>
    </row>
    <row r="3003" ht="11.25" hidden="1" customHeight="1" outlineLevel="7">
      <c r="A3003" s="101"/>
      <c r="B3003" s="102"/>
      <c r="C3003" s="103"/>
      <c r="D3003" s="2017" t="s">
        <v>712</v>
      </c>
      <c r="E3003" s="2017"/>
      <c r="F3003" s="2017"/>
      <c r="G3003" s="114"/>
    </row>
    <row r="3004" ht="21.75" hidden="1" customHeight="1" outlineLevel="7">
      <c r="A3004" s="115"/>
      <c r="B3004" s="116"/>
      <c r="C3004" s="117"/>
      <c r="D3004" s="2013" t="s">
        <v>717</v>
      </c>
      <c r="E3004" s="2013"/>
      <c r="F3004" s="2013"/>
      <c r="G3004" s="93"/>
    </row>
    <row r="3005" ht="11.25" hidden="1" customHeight="1" outlineLevel="7">
      <c r="A3005" s="101"/>
      <c r="B3005" s="102"/>
      <c r="C3005" s="103"/>
      <c r="D3005" s="2017" t="s">
        <v>720</v>
      </c>
      <c r="E3005" s="2017"/>
      <c r="F3005" s="2017"/>
      <c r="G3005" s="114"/>
    </row>
    <row r="3006" ht="11.25" hidden="1" customHeight="1" outlineLevel="7">
      <c r="A3006" s="115"/>
      <c r="B3006" s="116"/>
      <c r="C3006" s="117"/>
      <c r="D3006" s="2013" t="s">
        <v>721</v>
      </c>
      <c r="E3006" s="2013"/>
      <c r="F3006" s="2013"/>
      <c r="G3006" s="93"/>
    </row>
    <row r="3007" ht="11.25" hidden="1" customHeight="1" outlineLevel="7">
      <c r="A3007" s="115"/>
      <c r="B3007" s="116"/>
      <c r="C3007" s="117"/>
      <c r="D3007" s="2013" t="s">
        <v>722</v>
      </c>
      <c r="E3007" s="2013"/>
      <c r="F3007" s="2013"/>
      <c r="G3007" s="93"/>
    </row>
    <row r="3008" ht="11.25" hidden="1" customHeight="1" outlineLevel="7">
      <c r="A3008" s="101"/>
      <c r="B3008" s="102"/>
      <c r="C3008" s="103"/>
      <c r="D3008" s="2017" t="s">
        <v>724</v>
      </c>
      <c r="E3008" s="2017"/>
      <c r="F3008" s="2017"/>
      <c r="G3008" s="114"/>
    </row>
    <row r="3009" ht="11.25" hidden="1" customHeight="1" outlineLevel="7">
      <c r="A3009" s="115"/>
      <c r="B3009" s="116"/>
      <c r="C3009" s="117"/>
      <c r="D3009" s="2013" t="s">
        <v>725</v>
      </c>
      <c r="E3009" s="2013"/>
      <c r="F3009" s="2013"/>
      <c r="G3009" s="93"/>
    </row>
    <row r="3010" ht="11.25" hidden="1" customHeight="1" outlineLevel="7">
      <c r="A3010" s="115"/>
      <c r="B3010" s="116"/>
      <c r="C3010" s="117"/>
      <c r="D3010" s="2013" t="s">
        <v>726</v>
      </c>
      <c r="E3010" s="2013"/>
      <c r="F3010" s="2013"/>
      <c r="G3010" s="93"/>
    </row>
    <row r="3011" ht="11.25" hidden="1" customHeight="1" outlineLevel="7">
      <c r="A3011" s="115"/>
      <c r="B3011" s="116"/>
      <c r="C3011" s="117"/>
      <c r="D3011" s="2013" t="s">
        <v>729</v>
      </c>
      <c r="E3011" s="2013"/>
      <c r="F3011" s="2013"/>
      <c r="G3011" s="93"/>
    </row>
    <row r="3012" ht="11.25" hidden="1" customHeight="1" outlineLevel="7">
      <c r="A3012" s="115"/>
      <c r="B3012" s="116"/>
      <c r="C3012" s="117"/>
      <c r="D3012" s="2013" t="s">
        <v>730</v>
      </c>
      <c r="E3012" s="2013"/>
      <c r="F3012" s="2013"/>
      <c r="G3012" s="93"/>
    </row>
    <row r="3013" ht="11.25" hidden="1" customHeight="1" outlineLevel="7">
      <c r="A3013" s="101"/>
      <c r="B3013" s="102"/>
      <c r="C3013" s="103"/>
      <c r="D3013" s="2017" t="s">
        <v>967</v>
      </c>
      <c r="E3013" s="2017"/>
      <c r="F3013" s="2017"/>
      <c r="G3013" s="114"/>
    </row>
    <row r="3014" ht="11.25" hidden="1" customHeight="1" outlineLevel="7">
      <c r="A3014" s="115"/>
      <c r="B3014" s="116"/>
      <c r="C3014" s="117"/>
      <c r="D3014" s="2013" t="s">
        <v>968</v>
      </c>
      <c r="E3014" s="2013"/>
      <c r="F3014" s="2013"/>
      <c r="G3014" s="93"/>
    </row>
    <row r="3015" ht="11.25" hidden="1" customHeight="1" outlineLevel="7">
      <c r="A3015" s="115"/>
      <c r="B3015" s="116"/>
      <c r="C3015" s="117"/>
      <c r="D3015" s="2013" t="s">
        <v>1196</v>
      </c>
      <c r="E3015" s="2013"/>
      <c r="F3015" s="2013"/>
      <c r="G3015" s="93"/>
    </row>
    <row r="3016" ht="11.25" hidden="1" customHeight="1" outlineLevel="7">
      <c r="A3016" s="89"/>
      <c r="B3016" s="90"/>
      <c r="C3016" s="91"/>
      <c r="D3016" s="2013" t="s">
        <v>731</v>
      </c>
      <c r="E3016" s="2013"/>
      <c r="F3016" s="2013"/>
      <c r="G3016" s="93"/>
    </row>
    <row r="3017" ht="11.25" hidden="1" customHeight="1" outlineLevel="7">
      <c r="A3017" s="101"/>
      <c r="B3017" s="102"/>
      <c r="C3017" s="103"/>
      <c r="D3017" s="2017" t="s">
        <v>732</v>
      </c>
      <c r="E3017" s="2017"/>
      <c r="F3017" s="2017"/>
      <c r="G3017" s="114"/>
    </row>
    <row r="3018" ht="21.75" hidden="1" customHeight="1" outlineLevel="7">
      <c r="A3018" s="115"/>
      <c r="B3018" s="116"/>
      <c r="C3018" s="117"/>
      <c r="D3018" s="2013" t="s">
        <v>969</v>
      </c>
      <c r="E3018" s="2013"/>
      <c r="F3018" s="2013"/>
      <c r="G3018" s="93"/>
    </row>
    <row r="3019" ht="21.75" hidden="1" customHeight="1" outlineLevel="7">
      <c r="A3019" s="115"/>
      <c r="B3019" s="116"/>
      <c r="C3019" s="117"/>
      <c r="D3019" s="2013" t="s">
        <v>1197</v>
      </c>
      <c r="E3019" s="2013"/>
      <c r="F3019" s="2013"/>
      <c r="G3019" s="93"/>
    </row>
    <row r="3020" ht="11.25" hidden="1" customHeight="1" outlineLevel="7">
      <c r="A3020" s="115"/>
      <c r="B3020" s="116"/>
      <c r="C3020" s="117"/>
      <c r="D3020" s="2013" t="s">
        <v>734</v>
      </c>
      <c r="E3020" s="2013"/>
      <c r="F3020" s="2013"/>
      <c r="G3020" s="93"/>
    </row>
    <row r="3021" ht="11.25" hidden="1" customHeight="1" outlineLevel="7">
      <c r="A3021" s="115"/>
      <c r="B3021" s="116"/>
      <c r="C3021" s="117"/>
      <c r="D3021" s="2013" t="s">
        <v>735</v>
      </c>
      <c r="E3021" s="2013"/>
      <c r="F3021" s="2013"/>
      <c r="G3021" s="93"/>
    </row>
    <row r="3022" ht="11.25" hidden="1" customHeight="1" outlineLevel="7">
      <c r="A3022" s="89"/>
      <c r="B3022" s="90"/>
      <c r="C3022" s="91"/>
      <c r="D3022" s="2013" t="s">
        <v>736</v>
      </c>
      <c r="E3022" s="2013"/>
      <c r="F3022" s="2013"/>
      <c r="G3022" s="93"/>
    </row>
    <row r="3023" ht="11.25" hidden="1" customHeight="1" outlineLevel="7">
      <c r="A3023" s="101"/>
      <c r="B3023" s="102"/>
      <c r="C3023" s="103"/>
      <c r="D3023" s="2017" t="s">
        <v>970</v>
      </c>
      <c r="E3023" s="2017"/>
      <c r="F3023" s="2017"/>
      <c r="G3023" s="114"/>
    </row>
    <row r="3024" ht="11.25" hidden="1" customHeight="1" outlineLevel="7">
      <c r="A3024" s="115"/>
      <c r="B3024" s="116"/>
      <c r="C3024" s="117"/>
      <c r="D3024" s="2013" t="s">
        <v>971</v>
      </c>
      <c r="E3024" s="2013"/>
      <c r="F3024" s="2013"/>
      <c r="G3024" s="93"/>
    </row>
    <row r="3025" ht="11.25" hidden="1" customHeight="1" outlineLevel="7">
      <c r="A3025" s="115"/>
      <c r="B3025" s="116"/>
      <c r="C3025" s="117"/>
      <c r="D3025" s="2013" t="s">
        <v>741</v>
      </c>
      <c r="E3025" s="2013"/>
      <c r="F3025" s="2013"/>
      <c r="G3025" s="93"/>
    </row>
    <row r="3026" ht="11.25" hidden="1" customHeight="1" outlineLevel="7">
      <c r="A3026" s="101"/>
      <c r="B3026" s="102"/>
      <c r="C3026" s="103"/>
      <c r="D3026" s="2017" t="s">
        <v>742</v>
      </c>
      <c r="E3026" s="2017"/>
      <c r="F3026" s="2017"/>
      <c r="G3026" s="114"/>
    </row>
    <row r="3027" ht="11.25" hidden="1" customHeight="1" outlineLevel="7">
      <c r="A3027" s="115"/>
      <c r="B3027" s="116"/>
      <c r="C3027" s="117"/>
      <c r="D3027" s="2013" t="s">
        <v>744</v>
      </c>
      <c r="E3027" s="2013"/>
      <c r="F3027" s="2013"/>
      <c r="G3027" s="93"/>
    </row>
    <row r="3028" ht="11.25" hidden="1" customHeight="1" outlineLevel="7">
      <c r="A3028" s="115"/>
      <c r="B3028" s="116"/>
      <c r="C3028" s="117"/>
      <c r="D3028" s="2013" t="s">
        <v>756</v>
      </c>
      <c r="E3028" s="2013"/>
      <c r="F3028" s="2013"/>
      <c r="G3028" s="93"/>
    </row>
    <row r="3029" ht="21.75" hidden="1" customHeight="1" outlineLevel="7">
      <c r="A3029" s="115"/>
      <c r="B3029" s="116"/>
      <c r="C3029" s="117"/>
      <c r="D3029" s="2013" t="s">
        <v>757</v>
      </c>
      <c r="E3029" s="2013"/>
      <c r="F3029" s="2013"/>
      <c r="G3029" s="93"/>
    </row>
    <row r="3030" ht="11.25" hidden="1" customHeight="1" outlineLevel="7">
      <c r="A3030" s="115"/>
      <c r="B3030" s="116"/>
      <c r="C3030" s="117"/>
      <c r="D3030" s="2013" t="s">
        <v>758</v>
      </c>
      <c r="E3030" s="2013"/>
      <c r="F3030" s="2013"/>
      <c r="G3030" s="93"/>
    </row>
    <row r="3031" ht="11.25" hidden="1" customHeight="1" outlineLevel="7">
      <c r="A3031" s="115"/>
      <c r="B3031" s="116"/>
      <c r="C3031" s="117"/>
      <c r="D3031" s="2013" t="s">
        <v>759</v>
      </c>
      <c r="E3031" s="2013"/>
      <c r="F3031" s="2013"/>
      <c r="G3031" s="93"/>
    </row>
    <row r="3032" ht="11.25" hidden="1" customHeight="1" outlineLevel="7">
      <c r="A3032" s="115"/>
      <c r="B3032" s="116"/>
      <c r="C3032" s="117"/>
      <c r="D3032" s="2013" t="s">
        <v>972</v>
      </c>
      <c r="E3032" s="2013"/>
      <c r="F3032" s="2013"/>
      <c r="G3032" s="93"/>
    </row>
    <row r="3033" ht="11.25" hidden="1" customHeight="1" outlineLevel="7">
      <c r="A3033" s="115"/>
      <c r="B3033" s="116"/>
      <c r="C3033" s="117"/>
      <c r="D3033" s="2013" t="s">
        <v>760</v>
      </c>
      <c r="E3033" s="2013"/>
      <c r="F3033" s="2013"/>
      <c r="G3033" s="93"/>
    </row>
    <row r="3034" ht="11.25" hidden="1" customHeight="1" outlineLevel="7">
      <c r="A3034" s="86"/>
      <c r="B3034" s="87"/>
      <c r="C3034" s="88"/>
      <c r="D3034" s="2017" t="s">
        <v>763</v>
      </c>
      <c r="E3034" s="2017"/>
      <c r="F3034" s="2017"/>
      <c r="G3034" s="114"/>
    </row>
    <row r="3035" ht="11.25" hidden="1" customHeight="1" outlineLevel="7">
      <c r="A3035" s="101"/>
      <c r="B3035" s="102"/>
      <c r="C3035" s="103"/>
      <c r="D3035" s="2017" t="s">
        <v>765</v>
      </c>
      <c r="E3035" s="2017"/>
      <c r="F3035" s="2017"/>
      <c r="G3035" s="114"/>
    </row>
    <row r="3036" ht="11.25" hidden="1" customHeight="1" outlineLevel="7">
      <c r="A3036" s="115"/>
      <c r="B3036" s="116"/>
      <c r="C3036" s="117"/>
      <c r="D3036" s="2013" t="s">
        <v>766</v>
      </c>
      <c r="E3036" s="2013"/>
      <c r="F3036" s="2013"/>
      <c r="G3036" s="93"/>
    </row>
    <row r="3037" ht="11.25" hidden="1" customHeight="1" outlineLevel="7">
      <c r="A3037" s="115"/>
      <c r="B3037" s="116"/>
      <c r="C3037" s="117"/>
      <c r="D3037" s="2013" t="s">
        <v>767</v>
      </c>
      <c r="E3037" s="2013"/>
      <c r="F3037" s="2013"/>
      <c r="G3037" s="93"/>
    </row>
    <row r="3038" ht="21.75" hidden="1" customHeight="1" outlineLevel="7">
      <c r="A3038" s="115"/>
      <c r="B3038" s="116"/>
      <c r="C3038" s="117"/>
      <c r="D3038" s="2013" t="s">
        <v>768</v>
      </c>
      <c r="E3038" s="2013"/>
      <c r="F3038" s="2013"/>
      <c r="G3038" s="93"/>
    </row>
    <row r="3039" ht="21.75" hidden="1" customHeight="1" outlineLevel="7">
      <c r="A3039" s="115"/>
      <c r="B3039" s="116"/>
      <c r="C3039" s="117"/>
      <c r="D3039" s="2013" t="s">
        <v>769</v>
      </c>
      <c r="E3039" s="2013"/>
      <c r="F3039" s="2013"/>
      <c r="G3039" s="93"/>
    </row>
    <row r="3040" ht="21.75" hidden="1" customHeight="1" outlineLevel="7">
      <c r="A3040" s="115"/>
      <c r="B3040" s="116"/>
      <c r="C3040" s="117"/>
      <c r="D3040" s="2013" t="s">
        <v>770</v>
      </c>
      <c r="E3040" s="2013"/>
      <c r="F3040" s="2013"/>
      <c r="G3040" s="93"/>
    </row>
    <row r="3041" ht="11.25" hidden="1" customHeight="1" outlineLevel="7">
      <c r="A3041" s="101"/>
      <c r="B3041" s="102"/>
      <c r="C3041" s="103"/>
      <c r="D3041" s="2017" t="s">
        <v>771</v>
      </c>
      <c r="E3041" s="2017"/>
      <c r="F3041" s="2017"/>
      <c r="G3041" s="114"/>
    </row>
    <row r="3042" ht="11.25" hidden="1" customHeight="1" outlineLevel="7">
      <c r="A3042" s="115"/>
      <c r="B3042" s="116"/>
      <c r="C3042" s="117"/>
      <c r="D3042" s="2013" t="s">
        <v>773</v>
      </c>
      <c r="E3042" s="2013"/>
      <c r="F3042" s="2013"/>
      <c r="G3042" s="93"/>
    </row>
    <row r="3043" ht="11.25" hidden="1" customHeight="1" outlineLevel="7">
      <c r="A3043" s="115"/>
      <c r="B3043" s="116"/>
      <c r="C3043" s="117"/>
      <c r="D3043" s="2013" t="s">
        <v>775</v>
      </c>
      <c r="E3043" s="2013"/>
      <c r="F3043" s="2013"/>
      <c r="G3043" s="93"/>
    </row>
    <row r="3044" ht="21.75" hidden="1" customHeight="1" outlineLevel="7">
      <c r="A3044" s="115"/>
      <c r="B3044" s="116"/>
      <c r="C3044" s="117"/>
      <c r="D3044" s="2013" t="s">
        <v>777</v>
      </c>
      <c r="E3044" s="2013"/>
      <c r="F3044" s="2013"/>
      <c r="G3044" s="93"/>
    </row>
    <row r="3045" ht="11.25" hidden="1" customHeight="1" outlineLevel="7">
      <c r="A3045" s="115"/>
      <c r="B3045" s="116"/>
      <c r="C3045" s="117"/>
      <c r="D3045" s="2013" t="s">
        <v>778</v>
      </c>
      <c r="E3045" s="2013"/>
      <c r="F3045" s="2013"/>
      <c r="G3045" s="93"/>
    </row>
    <row r="3046" ht="11.25" hidden="1" customHeight="1" outlineLevel="7">
      <c r="A3046" s="115"/>
      <c r="B3046" s="116"/>
      <c r="C3046" s="117"/>
      <c r="D3046" s="2013" t="s">
        <v>779</v>
      </c>
      <c r="E3046" s="2013"/>
      <c r="F3046" s="2013"/>
      <c r="G3046" s="93"/>
    </row>
    <row r="3047" ht="11.25" hidden="1" customHeight="1" outlineLevel="7">
      <c r="A3047" s="89"/>
      <c r="B3047" s="90"/>
      <c r="C3047" s="91"/>
      <c r="D3047" s="2013" t="s">
        <v>781</v>
      </c>
      <c r="E3047" s="2013"/>
      <c r="F3047" s="2013"/>
      <c r="G3047" s="93"/>
    </row>
    <row r="3048" ht="11.25" hidden="1" customHeight="1" outlineLevel="7">
      <c r="A3048" s="86"/>
      <c r="B3048" s="87"/>
      <c r="C3048" s="88"/>
      <c r="D3048" s="2017" t="s">
        <v>782</v>
      </c>
      <c r="E3048" s="2017"/>
      <c r="F3048" s="2017"/>
      <c r="G3048" s="114"/>
    </row>
    <row r="3049" ht="11.25" hidden="1" customHeight="1" outlineLevel="7">
      <c r="A3049" s="89"/>
      <c r="B3049" s="90"/>
      <c r="C3049" s="91"/>
      <c r="D3049" s="2013" t="s">
        <v>786</v>
      </c>
      <c r="E3049" s="2013"/>
      <c r="F3049" s="2013"/>
      <c r="G3049" s="93"/>
    </row>
    <row r="3050" ht="11.25" hidden="1" customHeight="1" outlineLevel="7">
      <c r="A3050" s="86"/>
      <c r="B3050" s="87"/>
      <c r="C3050" s="88"/>
      <c r="D3050" s="2017" t="s">
        <v>789</v>
      </c>
      <c r="E3050" s="2017"/>
      <c r="F3050" s="2017"/>
      <c r="G3050" s="114"/>
    </row>
    <row r="3051" ht="21.75" hidden="1" customHeight="1" outlineLevel="7">
      <c r="A3051" s="89"/>
      <c r="B3051" s="90"/>
      <c r="C3051" s="91"/>
      <c r="D3051" s="2013" t="s">
        <v>791</v>
      </c>
      <c r="E3051" s="2013"/>
      <c r="F3051" s="2013"/>
      <c r="G3051" s="93"/>
    </row>
    <row r="3052" ht="11.25" hidden="1" customHeight="1" outlineLevel="7">
      <c r="A3052" s="89"/>
      <c r="B3052" s="90"/>
      <c r="C3052" s="91"/>
      <c r="D3052" s="2013" t="s">
        <v>973</v>
      </c>
      <c r="E3052" s="2013"/>
      <c r="F3052" s="2013"/>
      <c r="G3052" s="93"/>
    </row>
    <row r="3053" ht="11.25" hidden="1" customHeight="1" outlineLevel="7">
      <c r="A3053" s="89"/>
      <c r="B3053" s="90"/>
      <c r="C3053" s="91"/>
      <c r="D3053" s="2013" t="s">
        <v>796</v>
      </c>
      <c r="E3053" s="2013"/>
      <c r="F3053" s="2013"/>
      <c r="G3053" s="93"/>
    </row>
    <row r="3054" ht="11.25" hidden="1" customHeight="1" outlineLevel="7">
      <c r="A3054" s="89"/>
      <c r="B3054" s="90"/>
      <c r="C3054" s="91"/>
      <c r="D3054" s="2013" t="s">
        <v>798</v>
      </c>
      <c r="E3054" s="2013"/>
      <c r="F3054" s="2013"/>
      <c r="G3054" s="93"/>
    </row>
    <row r="3055" ht="11.25" hidden="1" customHeight="1" outlineLevel="7">
      <c r="A3055" s="89"/>
      <c r="B3055" s="90"/>
      <c r="C3055" s="91"/>
      <c r="D3055" s="2013" t="s">
        <v>799</v>
      </c>
      <c r="E3055" s="2013"/>
      <c r="F3055" s="2013"/>
      <c r="G3055" s="93"/>
    </row>
    <row r="3056" ht="11.25" hidden="1" customHeight="1" outlineLevel="7">
      <c r="A3056" s="89"/>
      <c r="B3056" s="90"/>
      <c r="C3056" s="91"/>
      <c r="D3056" s="2013" t="s">
        <v>801</v>
      </c>
      <c r="E3056" s="2013"/>
      <c r="F3056" s="2013"/>
      <c r="G3056" s="93"/>
    </row>
    <row r="3057" ht="11.25" hidden="1" customHeight="1" outlineLevel="7">
      <c r="A3057" s="89"/>
      <c r="B3057" s="90"/>
      <c r="C3057" s="91"/>
      <c r="D3057" s="2013" t="s">
        <v>974</v>
      </c>
      <c r="E3057" s="2013"/>
      <c r="F3057" s="2013"/>
      <c r="G3057" s="93"/>
    </row>
    <row r="3058" ht="11.25" hidden="1" customHeight="1" outlineLevel="7">
      <c r="A3058" s="86"/>
      <c r="B3058" s="87"/>
      <c r="C3058" s="88"/>
      <c r="D3058" s="2017" t="s">
        <v>802</v>
      </c>
      <c r="E3058" s="2017"/>
      <c r="F3058" s="2017"/>
      <c r="G3058" s="114"/>
    </row>
    <row r="3059" ht="11.25" hidden="1" customHeight="1" outlineLevel="7">
      <c r="A3059" s="89"/>
      <c r="B3059" s="90"/>
      <c r="C3059" s="91"/>
      <c r="D3059" s="2013" t="s">
        <v>808</v>
      </c>
      <c r="E3059" s="2013"/>
      <c r="F3059" s="2013"/>
      <c r="G3059" s="93"/>
    </row>
    <row r="3060" ht="11.25" hidden="1" customHeight="1" outlineLevel="7">
      <c r="A3060" s="86"/>
      <c r="B3060" s="87"/>
      <c r="C3060" s="88"/>
      <c r="D3060" s="2017" t="s">
        <v>813</v>
      </c>
      <c r="E3060" s="2017"/>
      <c r="F3060" s="2017"/>
      <c r="G3060" s="114"/>
    </row>
    <row r="3061" ht="11.25" hidden="1" customHeight="1" outlineLevel="7">
      <c r="A3061" s="101"/>
      <c r="B3061" s="102"/>
      <c r="C3061" s="103"/>
      <c r="D3061" s="2017" t="s">
        <v>815</v>
      </c>
      <c r="E3061" s="2017"/>
      <c r="F3061" s="2017"/>
      <c r="G3061" s="114"/>
    </row>
    <row r="3062" ht="21.75" hidden="1" customHeight="1" outlineLevel="7">
      <c r="A3062" s="115"/>
      <c r="B3062" s="116"/>
      <c r="C3062" s="117"/>
      <c r="D3062" s="2013" t="s">
        <v>819</v>
      </c>
      <c r="E3062" s="2013"/>
      <c r="F3062" s="2013"/>
      <c r="G3062" s="93"/>
    </row>
    <row r="3063" ht="11.25" hidden="1" customHeight="1" outlineLevel="7">
      <c r="A3063" s="115"/>
      <c r="B3063" s="116"/>
      <c r="C3063" s="117"/>
      <c r="D3063" s="2013" t="s">
        <v>820</v>
      </c>
      <c r="E3063" s="2013"/>
      <c r="F3063" s="2013"/>
      <c r="G3063" s="93"/>
    </row>
    <row r="3064" ht="11.25" hidden="1" customHeight="1" outlineLevel="7">
      <c r="A3064" s="89"/>
      <c r="B3064" s="90"/>
      <c r="C3064" s="91"/>
      <c r="D3064" s="2013" t="s">
        <v>822</v>
      </c>
      <c r="E3064" s="2013"/>
      <c r="F3064" s="2013"/>
      <c r="G3064" s="93"/>
    </row>
    <row r="3065" ht="11.25" hidden="1" customHeight="1" outlineLevel="7">
      <c r="A3065" s="89"/>
      <c r="B3065" s="90"/>
      <c r="C3065" s="91"/>
      <c r="D3065" s="2013" t="s">
        <v>824</v>
      </c>
      <c r="E3065" s="2013"/>
      <c r="F3065" s="2013"/>
      <c r="G3065" s="93"/>
    </row>
    <row r="3066" ht="11.25" hidden="1" customHeight="1" outlineLevel="7">
      <c r="A3066" s="89"/>
      <c r="B3066" s="90"/>
      <c r="C3066" s="91"/>
      <c r="D3066" s="2013" t="s">
        <v>825</v>
      </c>
      <c r="E3066" s="2013"/>
      <c r="F3066" s="2013"/>
      <c r="G3066" s="93"/>
    </row>
    <row r="3067" ht="11.25" hidden="1" customHeight="1" outlineLevel="7">
      <c r="A3067" s="101"/>
      <c r="B3067" s="102"/>
      <c r="C3067" s="103"/>
      <c r="D3067" s="2017" t="s">
        <v>826</v>
      </c>
      <c r="E3067" s="2017"/>
      <c r="F3067" s="2017"/>
      <c r="G3067" s="114"/>
    </row>
    <row r="3068" ht="11.25" hidden="1" customHeight="1" outlineLevel="7">
      <c r="A3068" s="115"/>
      <c r="B3068" s="116"/>
      <c r="C3068" s="117"/>
      <c r="D3068" s="2013" t="s">
        <v>828</v>
      </c>
      <c r="E3068" s="2013"/>
      <c r="F3068" s="2013"/>
      <c r="G3068" s="93"/>
    </row>
    <row r="3069" ht="21.75" hidden="1" customHeight="1" outlineLevel="7">
      <c r="A3069" s="115"/>
      <c r="B3069" s="116"/>
      <c r="C3069" s="117"/>
      <c r="D3069" s="2013" t="s">
        <v>829</v>
      </c>
      <c r="E3069" s="2013"/>
      <c r="F3069" s="2013"/>
      <c r="G3069" s="93"/>
    </row>
    <row r="3070" ht="21.75" hidden="1" customHeight="1" outlineLevel="7">
      <c r="A3070" s="89"/>
      <c r="B3070" s="90"/>
      <c r="C3070" s="91"/>
      <c r="D3070" s="2013" t="s">
        <v>834</v>
      </c>
      <c r="E3070" s="2013"/>
      <c r="F3070" s="2013"/>
      <c r="G3070" s="93"/>
    </row>
    <row r="3071" ht="11.25" hidden="1" customHeight="1" outlineLevel="7">
      <c r="A3071" s="89"/>
      <c r="B3071" s="90"/>
      <c r="C3071" s="91"/>
      <c r="D3071" s="2013" t="s">
        <v>975</v>
      </c>
      <c r="E3071" s="2013"/>
      <c r="F3071" s="2013"/>
      <c r="G3071" s="93"/>
    </row>
    <row r="3072" ht="11.25" hidden="1" customHeight="1" outlineLevel="7">
      <c r="A3072" s="89"/>
      <c r="B3072" s="90"/>
      <c r="C3072" s="91"/>
      <c r="D3072" s="2013" t="s">
        <v>835</v>
      </c>
      <c r="E3072" s="2013"/>
      <c r="F3072" s="2013"/>
      <c r="G3072" s="93"/>
    </row>
    <row r="3073" ht="11.25" hidden="1" customHeight="1" outlineLevel="7">
      <c r="A3073" s="89"/>
      <c r="B3073" s="90"/>
      <c r="C3073" s="91"/>
      <c r="D3073" s="2013" t="s">
        <v>837</v>
      </c>
      <c r="E3073" s="2013"/>
      <c r="F3073" s="2013"/>
      <c r="G3073" s="93"/>
    </row>
    <row r="3074" ht="11.25" hidden="1" customHeight="1" outlineLevel="7">
      <c r="A3074" s="89"/>
      <c r="B3074" s="90"/>
      <c r="C3074" s="91"/>
      <c r="D3074" s="2013" t="s">
        <v>976</v>
      </c>
      <c r="E3074" s="2013"/>
      <c r="F3074" s="2013"/>
      <c r="G3074" s="93"/>
    </row>
    <row r="3075" ht="11.25" hidden="1" customHeight="1" outlineLevel="7">
      <c r="A3075" s="89"/>
      <c r="B3075" s="90"/>
      <c r="C3075" s="91"/>
      <c r="D3075" s="2013" t="s">
        <v>977</v>
      </c>
      <c r="E3075" s="2013"/>
      <c r="F3075" s="2013"/>
      <c r="G3075" s="93"/>
    </row>
    <row r="3076" ht="11.25" hidden="1" customHeight="1" outlineLevel="7">
      <c r="A3076" s="89"/>
      <c r="B3076" s="90"/>
      <c r="C3076" s="91"/>
      <c r="D3076" s="2013" t="s">
        <v>978</v>
      </c>
      <c r="E3076" s="2013"/>
      <c r="F3076" s="2013"/>
      <c r="G3076" s="93"/>
    </row>
    <row r="3077" ht="11.25" hidden="1" customHeight="1" outlineLevel="7">
      <c r="A3077" s="89"/>
      <c r="B3077" s="90"/>
      <c r="C3077" s="91"/>
      <c r="D3077" s="2013" t="s">
        <v>1198</v>
      </c>
      <c r="E3077" s="2013"/>
      <c r="F3077" s="2013"/>
      <c r="G3077" s="93"/>
    </row>
    <row r="3078" ht="11.25" hidden="1" customHeight="1" outlineLevel="7">
      <c r="A3078" s="89"/>
      <c r="B3078" s="90"/>
      <c r="C3078" s="91"/>
      <c r="D3078" s="2013" t="s">
        <v>979</v>
      </c>
      <c r="E3078" s="2013"/>
      <c r="F3078" s="2013"/>
      <c r="G3078" s="93"/>
    </row>
    <row r="3079" ht="11.25" hidden="1" customHeight="1" outlineLevel="3">
      <c r="A3079" s="66"/>
      <c r="B3079" s="67"/>
      <c r="C3079" s="68"/>
      <c r="D3079" s="2014" t="s">
        <v>451</v>
      </c>
      <c r="E3079" s="2014"/>
      <c r="F3079" s="2014"/>
      <c r="G3079" s="94"/>
    </row>
    <row r="3080" ht="11.25" hidden="1" customHeight="1" outlineLevel="4">
      <c r="A3080" s="95"/>
      <c r="B3080" s="96"/>
      <c r="C3080" s="97"/>
      <c r="D3080" s="98"/>
      <c r="E3080" s="99"/>
      <c r="F3080" s="100"/>
      <c r="G3080" s="93"/>
    </row>
    <row r="3081" ht="11.25" hidden="1" customHeight="1" outlineLevel="3">
      <c r="A3081" s="66"/>
      <c r="B3081" s="67"/>
      <c r="C3081" s="68"/>
      <c r="D3081" s="2014" t="s">
        <v>452</v>
      </c>
      <c r="E3081" s="2014"/>
      <c r="F3081" s="2014"/>
      <c r="G3081" s="69">
        <v>139902.76905</v>
      </c>
    </row>
    <row r="3082" ht="11.25" hidden="1" customHeight="1" outlineLevel="4">
      <c r="A3082" s="70"/>
      <c r="B3082" s="71"/>
      <c r="C3082" s="72"/>
      <c r="D3082" s="2017" t="s">
        <v>257</v>
      </c>
      <c r="E3082" s="2017"/>
      <c r="F3082" s="2017"/>
      <c r="G3082" s="73">
        <v>139902.76905</v>
      </c>
    </row>
    <row r="3083" ht="11.25" hidden="1" customHeight="1" outlineLevel="5">
      <c r="A3083" s="74"/>
      <c r="B3083" s="75"/>
      <c r="C3083" s="76"/>
      <c r="D3083" s="2017" t="s">
        <v>442</v>
      </c>
      <c r="E3083" s="2017"/>
      <c r="F3083" s="2017"/>
      <c r="G3083" s="73">
        <v>139902.76905</v>
      </c>
    </row>
    <row r="3084" ht="11.25" hidden="1" customHeight="1" outlineLevel="6">
      <c r="A3084" s="77"/>
      <c r="B3084" s="78"/>
      <c r="C3084" s="79"/>
      <c r="D3084" s="2017" t="s">
        <v>443</v>
      </c>
      <c r="E3084" s="2017"/>
      <c r="F3084" s="2017"/>
      <c r="G3084" s="73">
        <v>139902.76905</v>
      </c>
    </row>
    <row r="3085" ht="11.25" hidden="1" customHeight="1" outlineLevel="7">
      <c r="A3085" s="80"/>
      <c r="B3085" s="81"/>
      <c r="C3085" s="82"/>
      <c r="D3085" s="2017" t="s">
        <v>963</v>
      </c>
      <c r="E3085" s="2017"/>
      <c r="F3085" s="2017"/>
      <c r="G3085" s="73">
        <v>139902.76905</v>
      </c>
    </row>
    <row r="3086" ht="11.25" hidden="1" customHeight="1" outlineLevel="7">
      <c r="A3086" s="83"/>
      <c r="B3086" s="84"/>
      <c r="C3086" s="85"/>
      <c r="D3086" s="2017" t="s">
        <v>14</v>
      </c>
      <c r="E3086" s="2017"/>
      <c r="F3086" s="2017"/>
      <c r="G3086" s="73">
        <v>4215.7053599999999</v>
      </c>
    </row>
    <row r="3087" ht="11.25" hidden="1" customHeight="1" outlineLevel="7">
      <c r="A3087" s="86"/>
      <c r="B3087" s="87"/>
      <c r="C3087" s="88"/>
      <c r="D3087" s="2017" t="s">
        <v>529</v>
      </c>
      <c r="E3087" s="2017"/>
      <c r="F3087" s="2017"/>
      <c r="G3087" s="73">
        <v>4215.7053599999999</v>
      </c>
    </row>
    <row r="3088" ht="11.25" hidden="1" customHeight="1" outlineLevel="7">
      <c r="A3088" s="101"/>
      <c r="B3088" s="102"/>
      <c r="C3088" s="103"/>
      <c r="D3088" s="2017" t="s">
        <v>964</v>
      </c>
      <c r="E3088" s="2017"/>
      <c r="F3088" s="2017"/>
      <c r="G3088" s="111">
        <v>878.63751000000002</v>
      </c>
    </row>
    <row r="3089" ht="11.25" hidden="1" customHeight="1" outlineLevel="7">
      <c r="A3089" s="115"/>
      <c r="B3089" s="116"/>
      <c r="C3089" s="117"/>
      <c r="D3089" s="2013" t="s">
        <v>546</v>
      </c>
      <c r="E3089" s="2013"/>
      <c r="F3089" s="2013"/>
      <c r="G3089" s="110">
        <v>878.63751000000002</v>
      </c>
    </row>
    <row r="3090" ht="11.25" hidden="1" customHeight="1" outlineLevel="7">
      <c r="A3090" s="101"/>
      <c r="B3090" s="102"/>
      <c r="C3090" s="103"/>
      <c r="D3090" s="2017" t="s">
        <v>554</v>
      </c>
      <c r="E3090" s="2017"/>
      <c r="F3090" s="2017"/>
      <c r="G3090" s="73">
        <v>3337.0678499999999</v>
      </c>
    </row>
    <row r="3091" ht="11.25" hidden="1" customHeight="1" outlineLevel="7">
      <c r="A3091" s="115"/>
      <c r="B3091" s="116"/>
      <c r="C3091" s="117"/>
      <c r="D3091" s="2013" t="s">
        <v>557</v>
      </c>
      <c r="E3091" s="2013"/>
      <c r="F3091" s="2013"/>
      <c r="G3091" s="110">
        <v>55.701779999999999</v>
      </c>
    </row>
    <row r="3092" ht="11.25" hidden="1" customHeight="1" outlineLevel="7">
      <c r="A3092" s="115"/>
      <c r="B3092" s="116"/>
      <c r="C3092" s="117"/>
      <c r="D3092" s="2013" t="s">
        <v>559</v>
      </c>
      <c r="E3092" s="2013"/>
      <c r="F3092" s="2013"/>
      <c r="G3092" s="110">
        <v>221.39332999999999</v>
      </c>
    </row>
    <row r="3093" ht="11.25" hidden="1" customHeight="1" outlineLevel="7">
      <c r="A3093" s="115"/>
      <c r="B3093" s="116"/>
      <c r="C3093" s="117"/>
      <c r="D3093" s="2013" t="s">
        <v>564</v>
      </c>
      <c r="E3093" s="2013"/>
      <c r="F3093" s="2013"/>
      <c r="G3093" s="110">
        <v>121.88477</v>
      </c>
    </row>
    <row r="3094" ht="11.25" hidden="1" customHeight="1" outlineLevel="7">
      <c r="A3094" s="115"/>
      <c r="B3094" s="116"/>
      <c r="C3094" s="117"/>
      <c r="D3094" s="2013" t="s">
        <v>565</v>
      </c>
      <c r="E3094" s="2013"/>
      <c r="F3094" s="2013"/>
      <c r="G3094" s="110">
        <v>83.492130000000003</v>
      </c>
    </row>
    <row r="3095" ht="11.25" hidden="1" customHeight="1" outlineLevel="7">
      <c r="A3095" s="115"/>
      <c r="B3095" s="116"/>
      <c r="C3095" s="117"/>
      <c r="D3095" s="2013" t="s">
        <v>566</v>
      </c>
      <c r="E3095" s="2013"/>
      <c r="F3095" s="2013"/>
      <c r="G3095" s="110">
        <v>890.10973000000001</v>
      </c>
    </row>
    <row r="3096" ht="11.25" hidden="1" customHeight="1" outlineLevel="7">
      <c r="A3096" s="115"/>
      <c r="B3096" s="116"/>
      <c r="C3096" s="117"/>
      <c r="D3096" s="2013" t="s">
        <v>567</v>
      </c>
      <c r="E3096" s="2013"/>
      <c r="F3096" s="2013"/>
      <c r="G3096" s="92">
        <v>1193.5320300000001</v>
      </c>
    </row>
    <row r="3097" ht="11.25" hidden="1" customHeight="1" outlineLevel="7">
      <c r="A3097" s="115"/>
      <c r="B3097" s="116"/>
      <c r="C3097" s="117"/>
      <c r="D3097" s="2013" t="s">
        <v>569</v>
      </c>
      <c r="E3097" s="2013"/>
      <c r="F3097" s="2013"/>
      <c r="G3097" s="110">
        <v>397.31565999999998</v>
      </c>
    </row>
    <row r="3098" ht="11.25" hidden="1" customHeight="1" outlineLevel="7">
      <c r="A3098" s="115"/>
      <c r="B3098" s="116"/>
      <c r="C3098" s="117"/>
      <c r="D3098" s="2013" t="s">
        <v>570</v>
      </c>
      <c r="E3098" s="2013"/>
      <c r="F3098" s="2013"/>
      <c r="G3098" s="110">
        <v>373.63842</v>
      </c>
    </row>
    <row r="3099" ht="11.25" hidden="1" customHeight="1" outlineLevel="7">
      <c r="A3099" s="83"/>
      <c r="B3099" s="84"/>
      <c r="C3099" s="85"/>
      <c r="D3099" s="2017" t="s">
        <v>571</v>
      </c>
      <c r="E3099" s="2017"/>
      <c r="F3099" s="2017"/>
      <c r="G3099" s="111">
        <v>584.98542999999995</v>
      </c>
    </row>
    <row r="3100" ht="11.25" hidden="1" customHeight="1" outlineLevel="7">
      <c r="A3100" s="86"/>
      <c r="B3100" s="87"/>
      <c r="C3100" s="88"/>
      <c r="D3100" s="2017" t="s">
        <v>572</v>
      </c>
      <c r="E3100" s="2017"/>
      <c r="F3100" s="2017"/>
      <c r="G3100" s="111">
        <v>584.98542999999995</v>
      </c>
    </row>
    <row r="3101" ht="11.25" hidden="1" customHeight="1" outlineLevel="7">
      <c r="A3101" s="101"/>
      <c r="B3101" s="102"/>
      <c r="C3101" s="103"/>
      <c r="D3101" s="2017" t="s">
        <v>573</v>
      </c>
      <c r="E3101" s="2017"/>
      <c r="F3101" s="2017"/>
      <c r="G3101" s="111">
        <v>510.80962</v>
      </c>
    </row>
    <row r="3102" ht="11.25" hidden="1" customHeight="1" outlineLevel="7">
      <c r="A3102" s="115"/>
      <c r="B3102" s="116"/>
      <c r="C3102" s="117"/>
      <c r="D3102" s="2013" t="s">
        <v>582</v>
      </c>
      <c r="E3102" s="2013"/>
      <c r="F3102" s="2013"/>
      <c r="G3102" s="110">
        <v>487.51098000000002</v>
      </c>
    </row>
    <row r="3103" ht="11.25" hidden="1" customHeight="1" outlineLevel="7">
      <c r="A3103" s="115"/>
      <c r="B3103" s="116"/>
      <c r="C3103" s="117"/>
      <c r="D3103" s="2013" t="s">
        <v>585</v>
      </c>
      <c r="E3103" s="2013"/>
      <c r="F3103" s="2013"/>
      <c r="G3103" s="110">
        <v>23.298639999999999</v>
      </c>
    </row>
    <row r="3104" ht="11.25" hidden="1" customHeight="1" outlineLevel="7">
      <c r="A3104" s="101"/>
      <c r="B3104" s="102"/>
      <c r="C3104" s="103"/>
      <c r="D3104" s="2017" t="s">
        <v>586</v>
      </c>
      <c r="E3104" s="2017"/>
      <c r="F3104" s="2017"/>
      <c r="G3104" s="111">
        <v>74.175809999999998</v>
      </c>
    </row>
    <row r="3105" ht="11.25" hidden="1" customHeight="1" outlineLevel="7">
      <c r="A3105" s="115"/>
      <c r="B3105" s="116"/>
      <c r="C3105" s="117"/>
      <c r="D3105" s="2013" t="s">
        <v>965</v>
      </c>
      <c r="E3105" s="2013"/>
      <c r="F3105" s="2013"/>
      <c r="G3105" s="110">
        <v>74.175809999999998</v>
      </c>
    </row>
    <row r="3106" ht="11.25" hidden="1" customHeight="1" outlineLevel="7">
      <c r="A3106" s="83"/>
      <c r="B3106" s="84"/>
      <c r="C3106" s="85"/>
      <c r="D3106" s="2017" t="s">
        <v>617</v>
      </c>
      <c r="E3106" s="2017"/>
      <c r="F3106" s="2017"/>
      <c r="G3106" s="73">
        <v>85807.643639999995</v>
      </c>
    </row>
    <row r="3107" ht="11.25" hidden="1" customHeight="1" outlineLevel="7">
      <c r="A3107" s="118"/>
      <c r="B3107" s="119"/>
      <c r="C3107" s="120"/>
      <c r="D3107" s="2013" t="s">
        <v>619</v>
      </c>
      <c r="E3107" s="2013"/>
      <c r="F3107" s="2013"/>
      <c r="G3107" s="92">
        <v>38634.395879999996</v>
      </c>
    </row>
    <row r="3108" ht="11.25" hidden="1" customHeight="1" outlineLevel="7">
      <c r="A3108" s="118"/>
      <c r="B3108" s="119"/>
      <c r="C3108" s="120"/>
      <c r="D3108" s="2013" t="s">
        <v>620</v>
      </c>
      <c r="E3108" s="2013"/>
      <c r="F3108" s="2013"/>
      <c r="G3108" s="92">
        <v>4419.8471300000001</v>
      </c>
    </row>
    <row r="3109" ht="11.25" hidden="1" customHeight="1" outlineLevel="7">
      <c r="A3109" s="118"/>
      <c r="B3109" s="119"/>
      <c r="C3109" s="120"/>
      <c r="D3109" s="2013" t="s">
        <v>624</v>
      </c>
      <c r="E3109" s="2013"/>
      <c r="F3109" s="2013"/>
      <c r="G3109" s="92">
        <v>3655.7632899999999</v>
      </c>
    </row>
    <row r="3110" ht="11.25" hidden="1" customHeight="1" outlineLevel="7">
      <c r="A3110" s="118"/>
      <c r="B3110" s="119"/>
      <c r="C3110" s="120"/>
      <c r="D3110" s="2013" t="s">
        <v>626</v>
      </c>
      <c r="E3110" s="2013"/>
      <c r="F3110" s="2013"/>
      <c r="G3110" s="92">
        <v>8139.1149999999998</v>
      </c>
    </row>
    <row r="3111" ht="11.25" hidden="1" customHeight="1" outlineLevel="7">
      <c r="A3111" s="86"/>
      <c r="B3111" s="87"/>
      <c r="C3111" s="88"/>
      <c r="D3111" s="2017" t="s">
        <v>630</v>
      </c>
      <c r="E3111" s="2017"/>
      <c r="F3111" s="2017"/>
      <c r="G3111" s="73">
        <v>30958.52234</v>
      </c>
    </row>
    <row r="3112" ht="11.25" hidden="1" customHeight="1" outlineLevel="7">
      <c r="A3112" s="89"/>
      <c r="B3112" s="90"/>
      <c r="C3112" s="91"/>
      <c r="D3112" s="2013" t="s">
        <v>632</v>
      </c>
      <c r="E3112" s="2013"/>
      <c r="F3112" s="2013"/>
      <c r="G3112" s="92">
        <v>6631.4300400000002</v>
      </c>
    </row>
    <row r="3113" ht="21.75" hidden="1" customHeight="1" outlineLevel="7">
      <c r="A3113" s="89"/>
      <c r="B3113" s="90"/>
      <c r="C3113" s="91"/>
      <c r="D3113" s="2013" t="s">
        <v>634</v>
      </c>
      <c r="E3113" s="2013"/>
      <c r="F3113" s="2013"/>
      <c r="G3113" s="110">
        <v>613.77990999999997</v>
      </c>
    </row>
    <row r="3114" ht="21.75" hidden="1" customHeight="1" outlineLevel="7">
      <c r="A3114" s="89"/>
      <c r="B3114" s="90"/>
      <c r="C3114" s="91"/>
      <c r="D3114" s="2013" t="s">
        <v>636</v>
      </c>
      <c r="E3114" s="2013"/>
      <c r="F3114" s="2013"/>
      <c r="G3114" s="92">
        <v>13961.438399999999</v>
      </c>
    </row>
    <row r="3115" ht="21.75" hidden="1" customHeight="1" outlineLevel="7">
      <c r="A3115" s="89"/>
      <c r="B3115" s="90"/>
      <c r="C3115" s="91"/>
      <c r="D3115" s="2013" t="s">
        <v>638</v>
      </c>
      <c r="E3115" s="2013"/>
      <c r="F3115" s="2013"/>
      <c r="G3115" s="92">
        <v>9751.87399</v>
      </c>
    </row>
    <row r="3116" ht="11.25" hidden="1" customHeight="1" outlineLevel="7">
      <c r="A3116" s="83"/>
      <c r="B3116" s="84"/>
      <c r="C3116" s="85"/>
      <c r="D3116" s="2017" t="s">
        <v>641</v>
      </c>
      <c r="E3116" s="2017"/>
      <c r="F3116" s="2017"/>
      <c r="G3116" s="73">
        <v>22230.55744</v>
      </c>
    </row>
    <row r="3117" ht="21.75" hidden="1" customHeight="1" outlineLevel="7">
      <c r="A3117" s="86"/>
      <c r="B3117" s="87"/>
      <c r="C3117" s="88"/>
      <c r="D3117" s="2017" t="s">
        <v>642</v>
      </c>
      <c r="E3117" s="2017"/>
      <c r="F3117" s="2017"/>
      <c r="G3117" s="73">
        <v>16083.010270000001</v>
      </c>
    </row>
    <row r="3118" ht="21.75" hidden="1" customHeight="1" outlineLevel="7">
      <c r="A3118" s="89"/>
      <c r="B3118" s="90"/>
      <c r="C3118" s="91"/>
      <c r="D3118" s="2013" t="s">
        <v>643</v>
      </c>
      <c r="E3118" s="2013"/>
      <c r="F3118" s="2013"/>
      <c r="G3118" s="92">
        <v>11082.835719999999</v>
      </c>
    </row>
    <row r="3119" ht="21.75" hidden="1" customHeight="1" outlineLevel="7">
      <c r="A3119" s="89"/>
      <c r="B3119" s="90"/>
      <c r="C3119" s="91"/>
      <c r="D3119" s="2013" t="s">
        <v>645</v>
      </c>
      <c r="E3119" s="2013"/>
      <c r="F3119" s="2013"/>
      <c r="G3119" s="92">
        <v>1045.3271199999999</v>
      </c>
    </row>
    <row r="3120" ht="21.75" hidden="1" customHeight="1" outlineLevel="7">
      <c r="A3120" s="89"/>
      <c r="B3120" s="90"/>
      <c r="C3120" s="91"/>
      <c r="D3120" s="2013" t="s">
        <v>647</v>
      </c>
      <c r="E3120" s="2013"/>
      <c r="F3120" s="2013"/>
      <c r="G3120" s="92">
        <v>2547.0576799999999</v>
      </c>
    </row>
    <row r="3121" ht="21.75" hidden="1" customHeight="1" outlineLevel="7">
      <c r="A3121" s="89"/>
      <c r="B3121" s="90"/>
      <c r="C3121" s="91"/>
      <c r="D3121" s="2013" t="s">
        <v>649</v>
      </c>
      <c r="E3121" s="2013"/>
      <c r="F3121" s="2013"/>
      <c r="G3121" s="110">
        <v>131.74007</v>
      </c>
    </row>
    <row r="3122" ht="21.75" hidden="1" customHeight="1" outlineLevel="7">
      <c r="A3122" s="89"/>
      <c r="B3122" s="90"/>
      <c r="C3122" s="91"/>
      <c r="D3122" s="2013" t="s">
        <v>651</v>
      </c>
      <c r="E3122" s="2013"/>
      <c r="F3122" s="2013"/>
      <c r="G3122" s="92">
        <v>1276.0496800000001</v>
      </c>
    </row>
    <row r="3123" ht="21.75" hidden="1" customHeight="1" outlineLevel="7">
      <c r="A3123" s="86"/>
      <c r="B3123" s="87"/>
      <c r="C3123" s="88"/>
      <c r="D3123" s="2017" t="s">
        <v>966</v>
      </c>
      <c r="E3123" s="2017"/>
      <c r="F3123" s="2017"/>
      <c r="G3123" s="73">
        <v>4330.1572200000001</v>
      </c>
    </row>
    <row r="3124" ht="11.25" hidden="1" customHeight="1" outlineLevel="7">
      <c r="A3124" s="89"/>
      <c r="B3124" s="90"/>
      <c r="C3124" s="91"/>
      <c r="D3124" s="2013" t="s">
        <v>655</v>
      </c>
      <c r="E3124" s="2013"/>
      <c r="F3124" s="2013"/>
      <c r="G3124" s="92">
        <v>2751.2730000000001</v>
      </c>
    </row>
    <row r="3125" ht="21.75" hidden="1" customHeight="1" outlineLevel="7">
      <c r="A3125" s="89"/>
      <c r="B3125" s="90"/>
      <c r="C3125" s="91"/>
      <c r="D3125" s="2013" t="s">
        <v>657</v>
      </c>
      <c r="E3125" s="2013"/>
      <c r="F3125" s="2013"/>
      <c r="G3125" s="110">
        <v>497.34557000000001</v>
      </c>
    </row>
    <row r="3126" ht="21.75" hidden="1" customHeight="1" outlineLevel="7">
      <c r="A3126" s="89"/>
      <c r="B3126" s="90"/>
      <c r="C3126" s="91"/>
      <c r="D3126" s="2013" t="s">
        <v>659</v>
      </c>
      <c r="E3126" s="2013"/>
      <c r="F3126" s="2013"/>
      <c r="G3126" s="110">
        <v>712.03323</v>
      </c>
    </row>
    <row r="3127" ht="21.75" hidden="1" customHeight="1" outlineLevel="7">
      <c r="A3127" s="89"/>
      <c r="B3127" s="90"/>
      <c r="C3127" s="91"/>
      <c r="D3127" s="2013" t="s">
        <v>661</v>
      </c>
      <c r="E3127" s="2013"/>
      <c r="F3127" s="2013"/>
      <c r="G3127" s="110">
        <v>31.302810000000001</v>
      </c>
    </row>
    <row r="3128" ht="11.25" hidden="1" customHeight="1" outlineLevel="7">
      <c r="A3128" s="89"/>
      <c r="B3128" s="90"/>
      <c r="C3128" s="91"/>
      <c r="D3128" s="2013" t="s">
        <v>663</v>
      </c>
      <c r="E3128" s="2013"/>
      <c r="F3128" s="2013"/>
      <c r="G3128" s="110">
        <v>338.20260999999999</v>
      </c>
    </row>
    <row r="3129" ht="11.25" hidden="1" customHeight="1" outlineLevel="7">
      <c r="A3129" s="86"/>
      <c r="B3129" s="87"/>
      <c r="C3129" s="88"/>
      <c r="D3129" s="2017" t="s">
        <v>667</v>
      </c>
      <c r="E3129" s="2017"/>
      <c r="F3129" s="2017"/>
      <c r="G3129" s="111">
        <v>339.62018999999998</v>
      </c>
    </row>
    <row r="3130" ht="11.25" hidden="1" customHeight="1" outlineLevel="7">
      <c r="A3130" s="89"/>
      <c r="B3130" s="90"/>
      <c r="C3130" s="91"/>
      <c r="D3130" s="2013" t="s">
        <v>667</v>
      </c>
      <c r="E3130" s="2013"/>
      <c r="F3130" s="2013"/>
      <c r="G3130" s="110">
        <v>215.78605999999999</v>
      </c>
    </row>
    <row r="3131" ht="21.75" hidden="1" customHeight="1" outlineLevel="7">
      <c r="A3131" s="89"/>
      <c r="B3131" s="90"/>
      <c r="C3131" s="91"/>
      <c r="D3131" s="2013" t="s">
        <v>669</v>
      </c>
      <c r="E3131" s="2013"/>
      <c r="F3131" s="2013"/>
      <c r="G3131" s="110">
        <v>39.007550000000002</v>
      </c>
    </row>
    <row r="3132" ht="21.75" hidden="1" customHeight="1" outlineLevel="7">
      <c r="A3132" s="89"/>
      <c r="B3132" s="90"/>
      <c r="C3132" s="91"/>
      <c r="D3132" s="2013" t="s">
        <v>671</v>
      </c>
      <c r="E3132" s="2013"/>
      <c r="F3132" s="2013"/>
      <c r="G3132" s="110">
        <v>55.845869999999998</v>
      </c>
    </row>
    <row r="3133" ht="21.75" hidden="1" customHeight="1" outlineLevel="7">
      <c r="A3133" s="89"/>
      <c r="B3133" s="90"/>
      <c r="C3133" s="91"/>
      <c r="D3133" s="2013" t="s">
        <v>673</v>
      </c>
      <c r="E3133" s="2013"/>
      <c r="F3133" s="2013"/>
      <c r="G3133" s="110">
        <v>2.4551099999999999</v>
      </c>
    </row>
    <row r="3134" ht="21.75" hidden="1" customHeight="1" outlineLevel="7">
      <c r="A3134" s="89"/>
      <c r="B3134" s="90"/>
      <c r="C3134" s="91"/>
      <c r="D3134" s="2013" t="s">
        <v>675</v>
      </c>
      <c r="E3134" s="2013"/>
      <c r="F3134" s="2013"/>
      <c r="G3134" s="110">
        <v>26.525600000000001</v>
      </c>
    </row>
    <row r="3135" ht="21.75" hidden="1" customHeight="1" outlineLevel="7">
      <c r="A3135" s="86"/>
      <c r="B3135" s="87"/>
      <c r="C3135" s="88"/>
      <c r="D3135" s="2017" t="s">
        <v>677</v>
      </c>
      <c r="E3135" s="2017"/>
      <c r="F3135" s="2017"/>
      <c r="G3135" s="73">
        <v>1477.7697599999999</v>
      </c>
    </row>
    <row r="3136" ht="21.75" hidden="1" customHeight="1" outlineLevel="7">
      <c r="A3136" s="89"/>
      <c r="B3136" s="90"/>
      <c r="C3136" s="91"/>
      <c r="D3136" s="2013" t="s">
        <v>679</v>
      </c>
      <c r="E3136" s="2013"/>
      <c r="F3136" s="2013"/>
      <c r="G3136" s="92">
        <v>1140.7562600000001</v>
      </c>
    </row>
    <row r="3137" ht="21.75" hidden="1" customHeight="1" outlineLevel="7">
      <c r="A3137" s="89"/>
      <c r="B3137" s="90"/>
      <c r="C3137" s="91"/>
      <c r="D3137" s="2013" t="s">
        <v>681</v>
      </c>
      <c r="E3137" s="2013"/>
      <c r="F3137" s="2013"/>
      <c r="G3137" s="110">
        <v>1.0386599999999999</v>
      </c>
    </row>
    <row r="3138" ht="21.75" hidden="1" customHeight="1" outlineLevel="7">
      <c r="A3138" s="89"/>
      <c r="B3138" s="90"/>
      <c r="C3138" s="91"/>
      <c r="D3138" s="2013" t="s">
        <v>683</v>
      </c>
      <c r="E3138" s="2013"/>
      <c r="F3138" s="2013"/>
      <c r="G3138" s="110">
        <v>203.63724999999999</v>
      </c>
    </row>
    <row r="3139" ht="21.75" hidden="1" customHeight="1" outlineLevel="7">
      <c r="A3139" s="89"/>
      <c r="B3139" s="90"/>
      <c r="C3139" s="91"/>
      <c r="D3139" s="2013" t="s">
        <v>685</v>
      </c>
      <c r="E3139" s="2013"/>
      <c r="F3139" s="2013"/>
      <c r="G3139" s="110">
        <v>11.14706</v>
      </c>
    </row>
    <row r="3140" ht="21.75" hidden="1" customHeight="1" outlineLevel="7">
      <c r="A3140" s="89"/>
      <c r="B3140" s="90"/>
      <c r="C3140" s="91"/>
      <c r="D3140" s="2013" t="s">
        <v>687</v>
      </c>
      <c r="E3140" s="2013"/>
      <c r="F3140" s="2013"/>
      <c r="G3140" s="110">
        <v>121.19053</v>
      </c>
    </row>
    <row r="3141" ht="11.25" hidden="1" customHeight="1" outlineLevel="7">
      <c r="A3141" s="83"/>
      <c r="B3141" s="84"/>
      <c r="C3141" s="85"/>
      <c r="D3141" s="2017" t="s">
        <v>689</v>
      </c>
      <c r="E3141" s="2017"/>
      <c r="F3141" s="2017"/>
      <c r="G3141" s="111">
        <v>18.31523</v>
      </c>
    </row>
    <row r="3142" ht="11.25" hidden="1" customHeight="1" outlineLevel="7">
      <c r="A3142" s="118"/>
      <c r="B3142" s="119"/>
      <c r="C3142" s="120"/>
      <c r="D3142" s="2013" t="s">
        <v>696</v>
      </c>
      <c r="E3142" s="2013"/>
      <c r="F3142" s="2013"/>
      <c r="G3142" s="110">
        <v>18.31523</v>
      </c>
    </row>
    <row r="3143" ht="11.25" hidden="1" customHeight="1" outlineLevel="7">
      <c r="A3143" s="83"/>
      <c r="B3143" s="84"/>
      <c r="C3143" s="85"/>
      <c r="D3143" s="2017" t="s">
        <v>698</v>
      </c>
      <c r="E3143" s="2017"/>
      <c r="F3143" s="2017"/>
      <c r="G3143" s="73">
        <v>27045.561949999999</v>
      </c>
    </row>
    <row r="3144" ht="11.25" hidden="1" customHeight="1" outlineLevel="7">
      <c r="A3144" s="86"/>
      <c r="B3144" s="87"/>
      <c r="C3144" s="88"/>
      <c r="D3144" s="2017" t="s">
        <v>702</v>
      </c>
      <c r="E3144" s="2017"/>
      <c r="F3144" s="2017"/>
      <c r="G3144" s="73">
        <v>8253.8267099999994</v>
      </c>
    </row>
    <row r="3145" ht="11.25" hidden="1" customHeight="1" outlineLevel="7">
      <c r="A3145" s="101"/>
      <c r="B3145" s="102"/>
      <c r="C3145" s="103"/>
      <c r="D3145" s="2017" t="s">
        <v>704</v>
      </c>
      <c r="E3145" s="2017"/>
      <c r="F3145" s="2017"/>
      <c r="G3145" s="111">
        <v>779.72051999999996</v>
      </c>
    </row>
    <row r="3146" ht="11.25" hidden="1" customHeight="1" outlineLevel="7">
      <c r="A3146" s="115"/>
      <c r="B3146" s="116"/>
      <c r="C3146" s="117"/>
      <c r="D3146" s="2013" t="s">
        <v>705</v>
      </c>
      <c r="E3146" s="2013"/>
      <c r="F3146" s="2013"/>
      <c r="G3146" s="110">
        <v>276.52730000000003</v>
      </c>
    </row>
    <row r="3147" ht="11.25" hidden="1" customHeight="1" outlineLevel="7">
      <c r="A3147" s="115"/>
      <c r="B3147" s="116"/>
      <c r="C3147" s="117"/>
      <c r="D3147" s="2013" t="s">
        <v>706</v>
      </c>
      <c r="E3147" s="2013"/>
      <c r="F3147" s="2013"/>
      <c r="G3147" s="110">
        <v>63.553829999999998</v>
      </c>
    </row>
    <row r="3148" ht="11.25" hidden="1" customHeight="1" outlineLevel="7">
      <c r="A3148" s="115"/>
      <c r="B3148" s="116"/>
      <c r="C3148" s="117"/>
      <c r="D3148" s="2013" t="s">
        <v>708</v>
      </c>
      <c r="E3148" s="2013"/>
      <c r="F3148" s="2013"/>
      <c r="G3148" s="110">
        <v>53.406579999999998</v>
      </c>
    </row>
    <row r="3149" ht="11.25" hidden="1" customHeight="1" outlineLevel="7">
      <c r="A3149" s="115"/>
      <c r="B3149" s="116"/>
      <c r="C3149" s="117"/>
      <c r="D3149" s="2013" t="s">
        <v>709</v>
      </c>
      <c r="E3149" s="2013"/>
      <c r="F3149" s="2013"/>
      <c r="G3149" s="110">
        <v>22.623010000000001</v>
      </c>
    </row>
    <row r="3150" ht="11.25" hidden="1" customHeight="1" outlineLevel="7">
      <c r="A3150" s="115"/>
      <c r="B3150" s="116"/>
      <c r="C3150" s="117"/>
      <c r="D3150" s="2013" t="s">
        <v>710</v>
      </c>
      <c r="E3150" s="2013"/>
      <c r="F3150" s="2013"/>
      <c r="G3150" s="110">
        <v>336.01641999999998</v>
      </c>
    </row>
    <row r="3151" ht="11.25" hidden="1" customHeight="1" outlineLevel="7">
      <c r="A3151" s="115"/>
      <c r="B3151" s="116"/>
      <c r="C3151" s="117"/>
      <c r="D3151" s="2013" t="s">
        <v>711</v>
      </c>
      <c r="E3151" s="2013"/>
      <c r="F3151" s="2013"/>
      <c r="G3151" s="110">
        <v>27.59338</v>
      </c>
    </row>
    <row r="3152" ht="11.25" hidden="1" customHeight="1" outlineLevel="7">
      <c r="A3152" s="101"/>
      <c r="B3152" s="102"/>
      <c r="C3152" s="103"/>
      <c r="D3152" s="2017" t="s">
        <v>712</v>
      </c>
      <c r="E3152" s="2017"/>
      <c r="F3152" s="2017"/>
      <c r="G3152" s="111">
        <v>63.973999999999997</v>
      </c>
    </row>
    <row r="3153" ht="21.75" hidden="1" customHeight="1" outlineLevel="7">
      <c r="A3153" s="115"/>
      <c r="B3153" s="116"/>
      <c r="C3153" s="117"/>
      <c r="D3153" s="2013" t="s">
        <v>717</v>
      </c>
      <c r="E3153" s="2013"/>
      <c r="F3153" s="2013"/>
      <c r="G3153" s="110">
        <v>63.973999999999997</v>
      </c>
    </row>
    <row r="3154" ht="11.25" hidden="1" customHeight="1" outlineLevel="7">
      <c r="A3154" s="101"/>
      <c r="B3154" s="102"/>
      <c r="C3154" s="103"/>
      <c r="D3154" s="2017" t="s">
        <v>720</v>
      </c>
      <c r="E3154" s="2017"/>
      <c r="F3154" s="2017"/>
      <c r="G3154" s="111">
        <v>992.55391999999995</v>
      </c>
    </row>
    <row r="3155" ht="11.25" hidden="1" customHeight="1" outlineLevel="7">
      <c r="A3155" s="115"/>
      <c r="B3155" s="116"/>
      <c r="C3155" s="117"/>
      <c r="D3155" s="2013" t="s">
        <v>721</v>
      </c>
      <c r="E3155" s="2013"/>
      <c r="F3155" s="2013"/>
      <c r="G3155" s="110">
        <v>85.454800000000006</v>
      </c>
    </row>
    <row r="3156" ht="11.25" hidden="1" customHeight="1" outlineLevel="7">
      <c r="A3156" s="115"/>
      <c r="B3156" s="116"/>
      <c r="C3156" s="117"/>
      <c r="D3156" s="2013" t="s">
        <v>722</v>
      </c>
      <c r="E3156" s="2013"/>
      <c r="F3156" s="2013"/>
      <c r="G3156" s="110">
        <v>907.09911999999997</v>
      </c>
    </row>
    <row r="3157" ht="11.25" hidden="1" customHeight="1" outlineLevel="7">
      <c r="A3157" s="101"/>
      <c r="B3157" s="102"/>
      <c r="C3157" s="103"/>
      <c r="D3157" s="2017" t="s">
        <v>724</v>
      </c>
      <c r="E3157" s="2017"/>
      <c r="F3157" s="2017"/>
      <c r="G3157" s="73">
        <v>1486.1667600000001</v>
      </c>
    </row>
    <row r="3158" ht="11.25" hidden="1" customHeight="1" outlineLevel="7">
      <c r="A3158" s="115"/>
      <c r="B3158" s="116"/>
      <c r="C3158" s="117"/>
      <c r="D3158" s="2013" t="s">
        <v>725</v>
      </c>
      <c r="E3158" s="2013"/>
      <c r="F3158" s="2013"/>
      <c r="G3158" s="110">
        <v>152.32091</v>
      </c>
    </row>
    <row r="3159" ht="11.25" hidden="1" customHeight="1" outlineLevel="7">
      <c r="A3159" s="115"/>
      <c r="B3159" s="116"/>
      <c r="C3159" s="117"/>
      <c r="D3159" s="2013" t="s">
        <v>726</v>
      </c>
      <c r="E3159" s="2013"/>
      <c r="F3159" s="2013"/>
      <c r="G3159" s="110">
        <v>237.61027000000001</v>
      </c>
    </row>
    <row r="3160" ht="11.25" hidden="1" customHeight="1" outlineLevel="7">
      <c r="A3160" s="115"/>
      <c r="B3160" s="116"/>
      <c r="C3160" s="117"/>
      <c r="D3160" s="2013" t="s">
        <v>729</v>
      </c>
      <c r="E3160" s="2013"/>
      <c r="F3160" s="2013"/>
      <c r="G3160" s="92">
        <v>1090.4197999999999</v>
      </c>
    </row>
    <row r="3161" ht="11.25" hidden="1" customHeight="1" outlineLevel="7">
      <c r="A3161" s="115"/>
      <c r="B3161" s="116"/>
      <c r="C3161" s="117"/>
      <c r="D3161" s="2013" t="s">
        <v>730</v>
      </c>
      <c r="E3161" s="2013"/>
      <c r="F3161" s="2013"/>
      <c r="G3161" s="110">
        <v>5.8157800000000002</v>
      </c>
    </row>
    <row r="3162" ht="11.25" hidden="1" customHeight="1" outlineLevel="7">
      <c r="A3162" s="101"/>
      <c r="B3162" s="102"/>
      <c r="C3162" s="103"/>
      <c r="D3162" s="2017" t="s">
        <v>967</v>
      </c>
      <c r="E3162" s="2017"/>
      <c r="F3162" s="2017"/>
      <c r="G3162" s="111">
        <v>640.26256000000001</v>
      </c>
    </row>
    <row r="3163" ht="11.25" hidden="1" customHeight="1" outlineLevel="7">
      <c r="A3163" s="115"/>
      <c r="B3163" s="116"/>
      <c r="C3163" s="117"/>
      <c r="D3163" s="2013" t="s">
        <v>968</v>
      </c>
      <c r="E3163" s="2013"/>
      <c r="F3163" s="2013"/>
      <c r="G3163" s="110">
        <v>491.91093999999998</v>
      </c>
    </row>
    <row r="3164" ht="11.25" hidden="1" customHeight="1" outlineLevel="7">
      <c r="A3164" s="115"/>
      <c r="B3164" s="116"/>
      <c r="C3164" s="117"/>
      <c r="D3164" s="2013" t="s">
        <v>1196</v>
      </c>
      <c r="E3164" s="2013"/>
      <c r="F3164" s="2013"/>
      <c r="G3164" s="110">
        <v>148.35162</v>
      </c>
    </row>
    <row r="3165" ht="11.25" hidden="1" customHeight="1" outlineLevel="7">
      <c r="A3165" s="89"/>
      <c r="B3165" s="90"/>
      <c r="C3165" s="91"/>
      <c r="D3165" s="2013" t="s">
        <v>731</v>
      </c>
      <c r="E3165" s="2013"/>
      <c r="F3165" s="2013"/>
      <c r="G3165" s="110">
        <v>133.51643999999999</v>
      </c>
    </row>
    <row r="3166" ht="11.25" hidden="1" customHeight="1" outlineLevel="7">
      <c r="A3166" s="101"/>
      <c r="B3166" s="102"/>
      <c r="C3166" s="103"/>
      <c r="D3166" s="2017" t="s">
        <v>732</v>
      </c>
      <c r="E3166" s="2017"/>
      <c r="F3166" s="2017"/>
      <c r="G3166" s="111">
        <v>912.84842000000003</v>
      </c>
    </row>
    <row r="3167" ht="21.75" hidden="1" customHeight="1" outlineLevel="7">
      <c r="A3167" s="115"/>
      <c r="B3167" s="116"/>
      <c r="C3167" s="117"/>
      <c r="D3167" s="2013" t="s">
        <v>969</v>
      </c>
      <c r="E3167" s="2013"/>
      <c r="F3167" s="2013"/>
      <c r="G3167" s="110">
        <v>151.95178000000001</v>
      </c>
    </row>
    <row r="3168" ht="21.75" hidden="1" customHeight="1" outlineLevel="7">
      <c r="A3168" s="115"/>
      <c r="B3168" s="116"/>
      <c r="C3168" s="117"/>
      <c r="D3168" s="2013" t="s">
        <v>1197</v>
      </c>
      <c r="E3168" s="2013"/>
      <c r="F3168" s="2013"/>
      <c r="G3168" s="110">
        <v>305.90107999999998</v>
      </c>
    </row>
    <row r="3169" ht="11.25" hidden="1" customHeight="1" outlineLevel="7">
      <c r="A3169" s="115"/>
      <c r="B3169" s="116"/>
      <c r="C3169" s="117"/>
      <c r="D3169" s="2013" t="s">
        <v>734</v>
      </c>
      <c r="E3169" s="2013"/>
      <c r="F3169" s="2013"/>
      <c r="G3169" s="110">
        <v>92.299210000000002</v>
      </c>
    </row>
    <row r="3170" ht="11.25" hidden="1" customHeight="1" outlineLevel="7">
      <c r="A3170" s="115"/>
      <c r="B3170" s="116"/>
      <c r="C3170" s="117"/>
      <c r="D3170" s="2013" t="s">
        <v>735</v>
      </c>
      <c r="E3170" s="2013"/>
      <c r="F3170" s="2013"/>
      <c r="G3170" s="110">
        <v>362.69635</v>
      </c>
    </row>
    <row r="3171" ht="11.25" hidden="1" customHeight="1" outlineLevel="7">
      <c r="A3171" s="89"/>
      <c r="B3171" s="90"/>
      <c r="C3171" s="91"/>
      <c r="D3171" s="2013" t="s">
        <v>736</v>
      </c>
      <c r="E3171" s="2013"/>
      <c r="F3171" s="2013"/>
      <c r="G3171" s="92">
        <v>1332.8503000000001</v>
      </c>
    </row>
    <row r="3172" ht="11.25" hidden="1" customHeight="1" outlineLevel="7">
      <c r="A3172" s="101"/>
      <c r="B3172" s="102"/>
      <c r="C3172" s="103"/>
      <c r="D3172" s="2017" t="s">
        <v>970</v>
      </c>
      <c r="E3172" s="2017"/>
      <c r="F3172" s="2017"/>
      <c r="G3172" s="111">
        <v>366.93176</v>
      </c>
    </row>
    <row r="3173" ht="11.25" hidden="1" customHeight="1" outlineLevel="7">
      <c r="A3173" s="115"/>
      <c r="B3173" s="116"/>
      <c r="C3173" s="117"/>
      <c r="D3173" s="2013" t="s">
        <v>971</v>
      </c>
      <c r="E3173" s="2013"/>
      <c r="F3173" s="2013"/>
      <c r="G3173" s="110">
        <v>7.5078300000000002</v>
      </c>
    </row>
    <row r="3174" ht="11.25" hidden="1" customHeight="1" outlineLevel="7">
      <c r="A3174" s="115"/>
      <c r="B3174" s="116"/>
      <c r="C3174" s="117"/>
      <c r="D3174" s="2013" t="s">
        <v>741</v>
      </c>
      <c r="E3174" s="2013"/>
      <c r="F3174" s="2013"/>
      <c r="G3174" s="110">
        <v>359.42392999999998</v>
      </c>
    </row>
    <row r="3175" ht="11.25" hidden="1" customHeight="1" outlineLevel="7">
      <c r="A3175" s="101"/>
      <c r="B3175" s="102"/>
      <c r="C3175" s="103"/>
      <c r="D3175" s="2017" t="s">
        <v>742</v>
      </c>
      <c r="E3175" s="2017"/>
      <c r="F3175" s="2017"/>
      <c r="G3175" s="73">
        <v>1545.0020300000001</v>
      </c>
    </row>
    <row r="3176" ht="11.25" hidden="1" customHeight="1" outlineLevel="7">
      <c r="A3176" s="115"/>
      <c r="B3176" s="116"/>
      <c r="C3176" s="117"/>
      <c r="D3176" s="2013" t="s">
        <v>744</v>
      </c>
      <c r="E3176" s="2013"/>
      <c r="F3176" s="2013"/>
      <c r="G3176" s="110">
        <v>61.726050000000001</v>
      </c>
    </row>
    <row r="3177" ht="11.25" hidden="1" customHeight="1" outlineLevel="7">
      <c r="A3177" s="115"/>
      <c r="B3177" s="116"/>
      <c r="C3177" s="117"/>
      <c r="D3177" s="2013" t="s">
        <v>756</v>
      </c>
      <c r="E3177" s="2013"/>
      <c r="F3177" s="2013"/>
      <c r="G3177" s="110">
        <v>143.09339</v>
      </c>
    </row>
    <row r="3178" ht="21.75" hidden="1" customHeight="1" outlineLevel="7">
      <c r="A3178" s="115"/>
      <c r="B3178" s="116"/>
      <c r="C3178" s="117"/>
      <c r="D3178" s="2013" t="s">
        <v>757</v>
      </c>
      <c r="E3178" s="2013"/>
      <c r="F3178" s="2013"/>
      <c r="G3178" s="110">
        <v>258.67275000000001</v>
      </c>
    </row>
    <row r="3179" ht="11.25" hidden="1" customHeight="1" outlineLevel="7">
      <c r="A3179" s="115"/>
      <c r="B3179" s="116"/>
      <c r="C3179" s="117"/>
      <c r="D3179" s="2013" t="s">
        <v>758</v>
      </c>
      <c r="E3179" s="2013"/>
      <c r="F3179" s="2013"/>
      <c r="G3179" s="110">
        <v>65.616200000000006</v>
      </c>
    </row>
    <row r="3180" ht="11.25" hidden="1" customHeight="1" outlineLevel="7">
      <c r="A3180" s="115"/>
      <c r="B3180" s="116"/>
      <c r="C3180" s="117"/>
      <c r="D3180" s="2013" t="s">
        <v>759</v>
      </c>
      <c r="E3180" s="2013"/>
      <c r="F3180" s="2013"/>
      <c r="G3180" s="110">
        <v>922.23803999999996</v>
      </c>
    </row>
    <row r="3181" ht="11.25" hidden="1" customHeight="1" outlineLevel="7">
      <c r="A3181" s="115"/>
      <c r="B3181" s="116"/>
      <c r="C3181" s="117"/>
      <c r="D3181" s="2013" t="s">
        <v>972</v>
      </c>
      <c r="E3181" s="2013"/>
      <c r="F3181" s="2013"/>
      <c r="G3181" s="110">
        <v>63.396320000000003</v>
      </c>
    </row>
    <row r="3182" ht="11.25" hidden="1" customHeight="1" outlineLevel="7">
      <c r="A3182" s="115"/>
      <c r="B3182" s="116"/>
      <c r="C3182" s="117"/>
      <c r="D3182" s="2013" t="s">
        <v>760</v>
      </c>
      <c r="E3182" s="2013"/>
      <c r="F3182" s="2013"/>
      <c r="G3182" s="110">
        <v>30.25928</v>
      </c>
    </row>
    <row r="3183" ht="11.25" hidden="1" customHeight="1" outlineLevel="7">
      <c r="A3183" s="86"/>
      <c r="B3183" s="87"/>
      <c r="C3183" s="88"/>
      <c r="D3183" s="2017" t="s">
        <v>763</v>
      </c>
      <c r="E3183" s="2017"/>
      <c r="F3183" s="2017"/>
      <c r="G3183" s="73">
        <v>7916.5246999999999</v>
      </c>
    </row>
    <row r="3184" ht="11.25" hidden="1" customHeight="1" outlineLevel="7">
      <c r="A3184" s="101"/>
      <c r="B3184" s="102"/>
      <c r="C3184" s="103"/>
      <c r="D3184" s="2017" t="s">
        <v>765</v>
      </c>
      <c r="E3184" s="2017"/>
      <c r="F3184" s="2017"/>
      <c r="G3184" s="73">
        <v>1051.43453</v>
      </c>
    </row>
    <row r="3185" ht="11.25" hidden="1" customHeight="1" outlineLevel="7">
      <c r="A3185" s="115"/>
      <c r="B3185" s="116"/>
      <c r="C3185" s="117"/>
      <c r="D3185" s="2013" t="s">
        <v>766</v>
      </c>
      <c r="E3185" s="2013"/>
      <c r="F3185" s="2013"/>
      <c r="G3185" s="110">
        <v>195.93838</v>
      </c>
    </row>
    <row r="3186" ht="11.25" hidden="1" customHeight="1" outlineLevel="7">
      <c r="A3186" s="115"/>
      <c r="B3186" s="116"/>
      <c r="C3186" s="117"/>
      <c r="D3186" s="2013" t="s">
        <v>767</v>
      </c>
      <c r="E3186" s="2013"/>
      <c r="F3186" s="2013"/>
      <c r="G3186" s="110">
        <v>571.70281999999997</v>
      </c>
    </row>
    <row r="3187" ht="21.75" hidden="1" customHeight="1" outlineLevel="7">
      <c r="A3187" s="115"/>
      <c r="B3187" s="116"/>
      <c r="C3187" s="117"/>
      <c r="D3187" s="2013" t="s">
        <v>768</v>
      </c>
      <c r="E3187" s="2013"/>
      <c r="F3187" s="2013"/>
      <c r="G3187" s="110">
        <v>28.70674</v>
      </c>
    </row>
    <row r="3188" ht="21.75" hidden="1" customHeight="1" outlineLevel="7">
      <c r="A3188" s="115"/>
      <c r="B3188" s="116"/>
      <c r="C3188" s="117"/>
      <c r="D3188" s="2013" t="s">
        <v>769</v>
      </c>
      <c r="E3188" s="2013"/>
      <c r="F3188" s="2013"/>
      <c r="G3188" s="110">
        <v>145.14080999999999</v>
      </c>
    </row>
    <row r="3189" ht="21.75" hidden="1" customHeight="1" outlineLevel="7">
      <c r="A3189" s="115"/>
      <c r="B3189" s="116"/>
      <c r="C3189" s="117"/>
      <c r="D3189" s="2013" t="s">
        <v>770</v>
      </c>
      <c r="E3189" s="2013"/>
      <c r="F3189" s="2013"/>
      <c r="G3189" s="110">
        <v>109.94578</v>
      </c>
    </row>
    <row r="3190" ht="11.25" hidden="1" customHeight="1" outlineLevel="7">
      <c r="A3190" s="101"/>
      <c r="B3190" s="102"/>
      <c r="C3190" s="103"/>
      <c r="D3190" s="2017" t="s">
        <v>771</v>
      </c>
      <c r="E3190" s="2017"/>
      <c r="F3190" s="2017"/>
      <c r="G3190" s="73">
        <v>6836.3487599999999</v>
      </c>
    </row>
    <row r="3191" ht="11.25" hidden="1" customHeight="1" outlineLevel="7">
      <c r="A3191" s="115"/>
      <c r="B3191" s="116"/>
      <c r="C3191" s="117"/>
      <c r="D3191" s="2013" t="s">
        <v>773</v>
      </c>
      <c r="E3191" s="2013"/>
      <c r="F3191" s="2013"/>
      <c r="G3191" s="110">
        <v>331.46947999999998</v>
      </c>
    </row>
    <row r="3192" ht="11.25" hidden="1" customHeight="1" outlineLevel="7">
      <c r="A3192" s="115"/>
      <c r="B3192" s="116"/>
      <c r="C3192" s="117"/>
      <c r="D3192" s="2013" t="s">
        <v>775</v>
      </c>
      <c r="E3192" s="2013"/>
      <c r="F3192" s="2013"/>
      <c r="G3192" s="92">
        <v>2716.0552299999999</v>
      </c>
    </row>
    <row r="3193" ht="21.75" hidden="1" customHeight="1" outlineLevel="7">
      <c r="A3193" s="115"/>
      <c r="B3193" s="116"/>
      <c r="C3193" s="117"/>
      <c r="D3193" s="2013" t="s">
        <v>777</v>
      </c>
      <c r="E3193" s="2013"/>
      <c r="F3193" s="2013"/>
      <c r="G3193" s="110">
        <v>71.208770000000001</v>
      </c>
    </row>
    <row r="3194" ht="11.25" hidden="1" customHeight="1" outlineLevel="7">
      <c r="A3194" s="115"/>
      <c r="B3194" s="116"/>
      <c r="C3194" s="117"/>
      <c r="D3194" s="2013" t="s">
        <v>778</v>
      </c>
      <c r="E3194" s="2013"/>
      <c r="F3194" s="2013"/>
      <c r="G3194" s="92">
        <v>3706.96333</v>
      </c>
    </row>
    <row r="3195" ht="11.25" hidden="1" customHeight="1" outlineLevel="7">
      <c r="A3195" s="115"/>
      <c r="B3195" s="116"/>
      <c r="C3195" s="117"/>
      <c r="D3195" s="2013" t="s">
        <v>779</v>
      </c>
      <c r="E3195" s="2013"/>
      <c r="F3195" s="2013"/>
      <c r="G3195" s="110">
        <v>10.651949999999999</v>
      </c>
    </row>
    <row r="3196" ht="11.25" hidden="1" customHeight="1" outlineLevel="7">
      <c r="A3196" s="89"/>
      <c r="B3196" s="90"/>
      <c r="C3196" s="91"/>
      <c r="D3196" s="2013" t="s">
        <v>781</v>
      </c>
      <c r="E3196" s="2013"/>
      <c r="F3196" s="2013"/>
      <c r="G3196" s="110">
        <v>28.741409999999998</v>
      </c>
    </row>
    <row r="3197" ht="11.25" hidden="1" customHeight="1" outlineLevel="7">
      <c r="A3197" s="86"/>
      <c r="B3197" s="87"/>
      <c r="C3197" s="88"/>
      <c r="D3197" s="2017" t="s">
        <v>782</v>
      </c>
      <c r="E3197" s="2017"/>
      <c r="F3197" s="2017"/>
      <c r="G3197" s="111">
        <v>107.27603000000001</v>
      </c>
    </row>
    <row r="3198" ht="11.25" hidden="1" customHeight="1" outlineLevel="7">
      <c r="A3198" s="89"/>
      <c r="B3198" s="90"/>
      <c r="C3198" s="91"/>
      <c r="D3198" s="2013" t="s">
        <v>786</v>
      </c>
      <c r="E3198" s="2013"/>
      <c r="F3198" s="2013"/>
      <c r="G3198" s="110">
        <v>107.27603000000001</v>
      </c>
    </row>
    <row r="3199" ht="11.25" hidden="1" customHeight="1" outlineLevel="7">
      <c r="A3199" s="86"/>
      <c r="B3199" s="87"/>
      <c r="C3199" s="88"/>
      <c r="D3199" s="2017" t="s">
        <v>789</v>
      </c>
      <c r="E3199" s="2017"/>
      <c r="F3199" s="2017"/>
      <c r="G3199" s="73">
        <v>1885.5298</v>
      </c>
    </row>
    <row r="3200" ht="21.75" hidden="1" customHeight="1" outlineLevel="7">
      <c r="A3200" s="89"/>
      <c r="B3200" s="90"/>
      <c r="C3200" s="91"/>
      <c r="D3200" s="2013" t="s">
        <v>791</v>
      </c>
      <c r="E3200" s="2013"/>
      <c r="F3200" s="2013"/>
      <c r="G3200" s="110">
        <v>45.972720000000002</v>
      </c>
    </row>
    <row r="3201" ht="11.25" hidden="1" customHeight="1" outlineLevel="7">
      <c r="A3201" s="89"/>
      <c r="B3201" s="90"/>
      <c r="C3201" s="91"/>
      <c r="D3201" s="2013" t="s">
        <v>973</v>
      </c>
      <c r="E3201" s="2013"/>
      <c r="F3201" s="2013"/>
      <c r="G3201" s="110">
        <v>0.43396000000000001</v>
      </c>
    </row>
    <row r="3202" ht="11.25" hidden="1" customHeight="1" outlineLevel="7">
      <c r="A3202" s="89"/>
      <c r="B3202" s="90"/>
      <c r="C3202" s="91"/>
      <c r="D3202" s="2013" t="s">
        <v>796</v>
      </c>
      <c r="E3202" s="2013"/>
      <c r="F3202" s="2013"/>
      <c r="G3202" s="110">
        <v>130.99787000000001</v>
      </c>
    </row>
    <row r="3203" ht="11.25" hidden="1" customHeight="1" outlineLevel="7">
      <c r="A3203" s="89"/>
      <c r="B3203" s="90"/>
      <c r="C3203" s="91"/>
      <c r="D3203" s="2013" t="s">
        <v>798</v>
      </c>
      <c r="E3203" s="2013"/>
      <c r="F3203" s="2013"/>
      <c r="G3203" s="110">
        <v>38.70928</v>
      </c>
    </row>
    <row r="3204" ht="11.25" hidden="1" customHeight="1" outlineLevel="7">
      <c r="A3204" s="89"/>
      <c r="B3204" s="90"/>
      <c r="C3204" s="91"/>
      <c r="D3204" s="2013" t="s">
        <v>799</v>
      </c>
      <c r="E3204" s="2013"/>
      <c r="F3204" s="2013"/>
      <c r="G3204" s="110">
        <v>554.29570999999999</v>
      </c>
    </row>
    <row r="3205" ht="11.25" hidden="1" customHeight="1" outlineLevel="7">
      <c r="A3205" s="89"/>
      <c r="B3205" s="90"/>
      <c r="C3205" s="91"/>
      <c r="D3205" s="2013" t="s">
        <v>801</v>
      </c>
      <c r="E3205" s="2013"/>
      <c r="F3205" s="2013"/>
      <c r="G3205" s="110">
        <v>2.13626</v>
      </c>
    </row>
    <row r="3206" ht="11.25" hidden="1" customHeight="1" outlineLevel="7">
      <c r="A3206" s="89"/>
      <c r="B3206" s="90"/>
      <c r="C3206" s="91"/>
      <c r="D3206" s="2013" t="s">
        <v>974</v>
      </c>
      <c r="E3206" s="2013"/>
      <c r="F3206" s="2013"/>
      <c r="G3206" s="92">
        <v>1112.9839999999999</v>
      </c>
    </row>
    <row r="3207" ht="11.25" hidden="1" customHeight="1" outlineLevel="7">
      <c r="A3207" s="86"/>
      <c r="B3207" s="87"/>
      <c r="C3207" s="88"/>
      <c r="D3207" s="2017" t="s">
        <v>802</v>
      </c>
      <c r="E3207" s="2017"/>
      <c r="F3207" s="2017"/>
      <c r="G3207" s="111">
        <v>5.2634499999999997</v>
      </c>
    </row>
    <row r="3208" ht="11.25" hidden="1" customHeight="1" outlineLevel="7">
      <c r="A3208" s="89"/>
      <c r="B3208" s="90"/>
      <c r="C3208" s="91"/>
      <c r="D3208" s="2013" t="s">
        <v>808</v>
      </c>
      <c r="E3208" s="2013"/>
      <c r="F3208" s="2013"/>
      <c r="G3208" s="110">
        <v>5.2634499999999997</v>
      </c>
    </row>
    <row r="3209" ht="11.25" hidden="1" customHeight="1" outlineLevel="7">
      <c r="A3209" s="86"/>
      <c r="B3209" s="87"/>
      <c r="C3209" s="88"/>
      <c r="D3209" s="2017" t="s">
        <v>813</v>
      </c>
      <c r="E3209" s="2017"/>
      <c r="F3209" s="2017"/>
      <c r="G3209" s="73">
        <v>8877.1412600000003</v>
      </c>
    </row>
    <row r="3210" ht="11.25" hidden="1" customHeight="1" outlineLevel="7">
      <c r="A3210" s="101"/>
      <c r="B3210" s="102"/>
      <c r="C3210" s="103"/>
      <c r="D3210" s="2017" t="s">
        <v>815</v>
      </c>
      <c r="E3210" s="2017"/>
      <c r="F3210" s="2017"/>
      <c r="G3210" s="111">
        <v>36.854500000000002</v>
      </c>
    </row>
    <row r="3211" ht="21.75" hidden="1" customHeight="1" outlineLevel="7">
      <c r="A3211" s="115"/>
      <c r="B3211" s="116"/>
      <c r="C3211" s="117"/>
      <c r="D3211" s="2013" t="s">
        <v>819</v>
      </c>
      <c r="E3211" s="2013"/>
      <c r="F3211" s="2013"/>
      <c r="G3211" s="110">
        <v>6.07517</v>
      </c>
    </row>
    <row r="3212" ht="11.25" hidden="1" customHeight="1" outlineLevel="7">
      <c r="A3212" s="115"/>
      <c r="B3212" s="116"/>
      <c r="C3212" s="117"/>
      <c r="D3212" s="2013" t="s">
        <v>820</v>
      </c>
      <c r="E3212" s="2013"/>
      <c r="F3212" s="2013"/>
      <c r="G3212" s="110">
        <v>30.779330000000002</v>
      </c>
    </row>
    <row r="3213" ht="11.25" hidden="1" customHeight="1" outlineLevel="7">
      <c r="A3213" s="89"/>
      <c r="B3213" s="90"/>
      <c r="C3213" s="91"/>
      <c r="D3213" s="2013" t="s">
        <v>822</v>
      </c>
      <c r="E3213" s="2013"/>
      <c r="F3213" s="2013"/>
      <c r="G3213" s="110">
        <v>142.41755000000001</v>
      </c>
    </row>
    <row r="3214" ht="11.25" hidden="1" customHeight="1" outlineLevel="7">
      <c r="A3214" s="89"/>
      <c r="B3214" s="90"/>
      <c r="C3214" s="91"/>
      <c r="D3214" s="2013" t="s">
        <v>824</v>
      </c>
      <c r="E3214" s="2013"/>
      <c r="F3214" s="2013"/>
      <c r="G3214" s="110">
        <v>51.174190000000003</v>
      </c>
    </row>
    <row r="3215" ht="11.25" hidden="1" customHeight="1" outlineLevel="7">
      <c r="A3215" s="89"/>
      <c r="B3215" s="90"/>
      <c r="C3215" s="91"/>
      <c r="D3215" s="2013" t="s">
        <v>825</v>
      </c>
      <c r="E3215" s="2013"/>
      <c r="F3215" s="2013"/>
      <c r="G3215" s="92">
        <v>1246.1536000000001</v>
      </c>
    </row>
    <row r="3216" ht="11.25" hidden="1" customHeight="1" outlineLevel="7">
      <c r="A3216" s="101"/>
      <c r="B3216" s="102"/>
      <c r="C3216" s="103"/>
      <c r="D3216" s="2017" t="s">
        <v>826</v>
      </c>
      <c r="E3216" s="2017"/>
      <c r="F3216" s="2017"/>
      <c r="G3216" s="111">
        <v>64.331410000000005</v>
      </c>
    </row>
    <row r="3217" ht="11.25" hidden="1" customHeight="1" outlineLevel="7">
      <c r="A3217" s="115"/>
      <c r="B3217" s="116"/>
      <c r="C3217" s="117"/>
      <c r="D3217" s="2013" t="s">
        <v>828</v>
      </c>
      <c r="E3217" s="2013"/>
      <c r="F3217" s="2013"/>
      <c r="G3217" s="110">
        <v>48.94417</v>
      </c>
    </row>
    <row r="3218" ht="21.75" hidden="1" customHeight="1" outlineLevel="7">
      <c r="A3218" s="115"/>
      <c r="B3218" s="116"/>
      <c r="C3218" s="117"/>
      <c r="D3218" s="2013" t="s">
        <v>829</v>
      </c>
      <c r="E3218" s="2013"/>
      <c r="F3218" s="2013"/>
      <c r="G3218" s="110">
        <v>15.38724</v>
      </c>
    </row>
    <row r="3219" ht="21.75" hidden="1" customHeight="1" outlineLevel="7">
      <c r="A3219" s="89"/>
      <c r="B3219" s="90"/>
      <c r="C3219" s="91"/>
      <c r="D3219" s="2013" t="s">
        <v>834</v>
      </c>
      <c r="E3219" s="2013"/>
      <c r="F3219" s="2013"/>
      <c r="G3219" s="110">
        <v>22.93881</v>
      </c>
    </row>
    <row r="3220" ht="11.25" hidden="1" customHeight="1" outlineLevel="7">
      <c r="A3220" s="89"/>
      <c r="B3220" s="90"/>
      <c r="C3220" s="91"/>
      <c r="D3220" s="2013" t="s">
        <v>975</v>
      </c>
      <c r="E3220" s="2013"/>
      <c r="F3220" s="2013"/>
      <c r="G3220" s="92">
        <v>1253.1915100000001</v>
      </c>
    </row>
    <row r="3221" ht="11.25" hidden="1" customHeight="1" outlineLevel="7">
      <c r="A3221" s="89"/>
      <c r="B3221" s="90"/>
      <c r="C3221" s="91"/>
      <c r="D3221" s="2013" t="s">
        <v>835</v>
      </c>
      <c r="E3221" s="2013"/>
      <c r="F3221" s="2013"/>
      <c r="G3221" s="110">
        <v>847.16375000000005</v>
      </c>
    </row>
    <row r="3222" ht="11.25" hidden="1" customHeight="1" outlineLevel="7">
      <c r="A3222" s="89"/>
      <c r="B3222" s="90"/>
      <c r="C3222" s="91"/>
      <c r="D3222" s="2013" t="s">
        <v>837</v>
      </c>
      <c r="E3222" s="2013"/>
      <c r="F3222" s="2013"/>
      <c r="G3222" s="110">
        <v>557.67601000000002</v>
      </c>
    </row>
    <row r="3223" ht="11.25" hidden="1" customHeight="1" outlineLevel="7">
      <c r="A3223" s="89"/>
      <c r="B3223" s="90"/>
      <c r="C3223" s="91"/>
      <c r="D3223" s="2013" t="s">
        <v>976</v>
      </c>
      <c r="E3223" s="2013"/>
      <c r="F3223" s="2013"/>
      <c r="G3223" s="92">
        <v>3387.36391</v>
      </c>
    </row>
    <row r="3224" ht="11.25" hidden="1" customHeight="1" outlineLevel="7">
      <c r="A3224" s="89"/>
      <c r="B3224" s="90"/>
      <c r="C3224" s="91"/>
      <c r="D3224" s="2013" t="s">
        <v>977</v>
      </c>
      <c r="E3224" s="2013"/>
      <c r="F3224" s="2013"/>
      <c r="G3224" s="110">
        <v>814.57759999999996</v>
      </c>
    </row>
    <row r="3225" ht="11.25" hidden="1" customHeight="1" outlineLevel="7">
      <c r="A3225" s="89"/>
      <c r="B3225" s="90"/>
      <c r="C3225" s="91"/>
      <c r="D3225" s="2013" t="s">
        <v>978</v>
      </c>
      <c r="E3225" s="2013"/>
      <c r="F3225" s="2013"/>
      <c r="G3225" s="110">
        <v>220.88377</v>
      </c>
    </row>
    <row r="3226" ht="11.25" hidden="1" customHeight="1" outlineLevel="7">
      <c r="A3226" s="89"/>
      <c r="B3226" s="90"/>
      <c r="C3226" s="91"/>
      <c r="D3226" s="2013" t="s">
        <v>1198</v>
      </c>
      <c r="E3226" s="2013"/>
      <c r="F3226" s="2013"/>
      <c r="G3226" s="110">
        <v>91.581699999999998</v>
      </c>
    </row>
    <row r="3227" ht="11.25" hidden="1" customHeight="1" outlineLevel="7">
      <c r="A3227" s="89"/>
      <c r="B3227" s="90"/>
      <c r="C3227" s="91"/>
      <c r="D3227" s="2013" t="s">
        <v>979</v>
      </c>
      <c r="E3227" s="2013"/>
      <c r="F3227" s="2013"/>
      <c r="G3227" s="110">
        <v>140.83295000000001</v>
      </c>
    </row>
    <row r="3228" ht="11.25" customHeight="1" outlineLevel="2" collapsed="1">
      <c r="A3228" s="2012" t="s">
        <v>121</v>
      </c>
      <c r="B3228" s="2012"/>
      <c r="C3228" s="2012"/>
      <c r="D3228" s="2015" t="s">
        <v>453</v>
      </c>
      <c r="E3228" s="2015"/>
      <c r="F3228" s="2015"/>
      <c r="G3228" s="65">
        <v>4363.8432400000002</v>
      </c>
    </row>
    <row r="3229" ht="11.25" hidden="1" customHeight="1" outlineLevel="3">
      <c r="A3229" s="66"/>
      <c r="B3229" s="67"/>
      <c r="C3229" s="68"/>
      <c r="D3229" s="2014" t="s">
        <v>441</v>
      </c>
      <c r="E3229" s="2014"/>
      <c r="F3229" s="2014"/>
      <c r="G3229" s="94"/>
    </row>
    <row r="3230" ht="11.25" hidden="1" customHeight="1" outlineLevel="4">
      <c r="A3230" s="70"/>
      <c r="B3230" s="71"/>
      <c r="C3230" s="72"/>
      <c r="D3230" s="2017" t="s">
        <v>257</v>
      </c>
      <c r="E3230" s="2017"/>
      <c r="F3230" s="2017"/>
      <c r="G3230" s="114"/>
    </row>
    <row r="3231" ht="11.25" hidden="1" customHeight="1" outlineLevel="5">
      <c r="A3231" s="74"/>
      <c r="B3231" s="75"/>
      <c r="C3231" s="76"/>
      <c r="D3231" s="2017" t="s">
        <v>442</v>
      </c>
      <c r="E3231" s="2017"/>
      <c r="F3231" s="2017"/>
      <c r="G3231" s="114"/>
    </row>
    <row r="3232" ht="11.25" hidden="1" customHeight="1" outlineLevel="6">
      <c r="A3232" s="77"/>
      <c r="B3232" s="78"/>
      <c r="C3232" s="79"/>
      <c r="D3232" s="2017" t="s">
        <v>443</v>
      </c>
      <c r="E3232" s="2017"/>
      <c r="F3232" s="2017"/>
      <c r="G3232" s="114"/>
    </row>
    <row r="3233" ht="11.25" hidden="1" customHeight="1" outlineLevel="7">
      <c r="A3233" s="80"/>
      <c r="B3233" s="81"/>
      <c r="C3233" s="82"/>
      <c r="D3233" s="2017" t="s">
        <v>963</v>
      </c>
      <c r="E3233" s="2017"/>
      <c r="F3233" s="2017"/>
      <c r="G3233" s="114"/>
    </row>
    <row r="3234" ht="11.25" hidden="1" customHeight="1" outlineLevel="7">
      <c r="A3234" s="83"/>
      <c r="B3234" s="84"/>
      <c r="C3234" s="85"/>
      <c r="D3234" s="2017" t="s">
        <v>14</v>
      </c>
      <c r="E3234" s="2017"/>
      <c r="F3234" s="2017"/>
      <c r="G3234" s="114"/>
    </row>
    <row r="3235" ht="11.25" hidden="1" customHeight="1" outlineLevel="7">
      <c r="A3235" s="86"/>
      <c r="B3235" s="87"/>
      <c r="C3235" s="88"/>
      <c r="D3235" s="2017" t="s">
        <v>529</v>
      </c>
      <c r="E3235" s="2017"/>
      <c r="F3235" s="2017"/>
      <c r="G3235" s="114"/>
    </row>
    <row r="3236" ht="11.25" hidden="1" customHeight="1" outlineLevel="7">
      <c r="A3236" s="101"/>
      <c r="B3236" s="102"/>
      <c r="C3236" s="103"/>
      <c r="D3236" s="2017" t="s">
        <v>964</v>
      </c>
      <c r="E3236" s="2017"/>
      <c r="F3236" s="2017"/>
      <c r="G3236" s="114"/>
    </row>
    <row r="3237" ht="11.25" hidden="1" customHeight="1" outlineLevel="7">
      <c r="A3237" s="115"/>
      <c r="B3237" s="116"/>
      <c r="C3237" s="117"/>
      <c r="D3237" s="2013" t="s">
        <v>546</v>
      </c>
      <c r="E3237" s="2013"/>
      <c r="F3237" s="2013"/>
      <c r="G3237" s="93"/>
    </row>
    <row r="3238" ht="11.25" hidden="1" customHeight="1" outlineLevel="7">
      <c r="A3238" s="101"/>
      <c r="B3238" s="102"/>
      <c r="C3238" s="103"/>
      <c r="D3238" s="2017" t="s">
        <v>554</v>
      </c>
      <c r="E3238" s="2017"/>
      <c r="F3238" s="2017"/>
      <c r="G3238" s="114"/>
    </row>
    <row r="3239" ht="11.25" hidden="1" customHeight="1" outlineLevel="7">
      <c r="A3239" s="115"/>
      <c r="B3239" s="116"/>
      <c r="C3239" s="117"/>
      <c r="D3239" s="2013" t="s">
        <v>557</v>
      </c>
      <c r="E3239" s="2013"/>
      <c r="F3239" s="2013"/>
      <c r="G3239" s="93"/>
    </row>
    <row r="3240" ht="11.25" hidden="1" customHeight="1" outlineLevel="7">
      <c r="A3240" s="115"/>
      <c r="B3240" s="116"/>
      <c r="C3240" s="117"/>
      <c r="D3240" s="2013" t="s">
        <v>559</v>
      </c>
      <c r="E3240" s="2013"/>
      <c r="F3240" s="2013"/>
      <c r="G3240" s="93"/>
    </row>
    <row r="3241" ht="11.25" hidden="1" customHeight="1" outlineLevel="7">
      <c r="A3241" s="115"/>
      <c r="B3241" s="116"/>
      <c r="C3241" s="117"/>
      <c r="D3241" s="2013" t="s">
        <v>564</v>
      </c>
      <c r="E3241" s="2013"/>
      <c r="F3241" s="2013"/>
      <c r="G3241" s="93"/>
    </row>
    <row r="3242" ht="11.25" hidden="1" customHeight="1" outlineLevel="7">
      <c r="A3242" s="115"/>
      <c r="B3242" s="116"/>
      <c r="C3242" s="117"/>
      <c r="D3242" s="2013" t="s">
        <v>565</v>
      </c>
      <c r="E3242" s="2013"/>
      <c r="F3242" s="2013"/>
      <c r="G3242" s="93"/>
    </row>
    <row r="3243" ht="11.25" hidden="1" customHeight="1" outlineLevel="7">
      <c r="A3243" s="115"/>
      <c r="B3243" s="116"/>
      <c r="C3243" s="117"/>
      <c r="D3243" s="2013" t="s">
        <v>566</v>
      </c>
      <c r="E3243" s="2013"/>
      <c r="F3243" s="2013"/>
      <c r="G3243" s="93"/>
    </row>
    <row r="3244" ht="11.25" hidden="1" customHeight="1" outlineLevel="7">
      <c r="A3244" s="115"/>
      <c r="B3244" s="116"/>
      <c r="C3244" s="117"/>
      <c r="D3244" s="2013" t="s">
        <v>567</v>
      </c>
      <c r="E3244" s="2013"/>
      <c r="F3244" s="2013"/>
      <c r="G3244" s="93"/>
    </row>
    <row r="3245" ht="11.25" hidden="1" customHeight="1" outlineLevel="7">
      <c r="A3245" s="115"/>
      <c r="B3245" s="116"/>
      <c r="C3245" s="117"/>
      <c r="D3245" s="2013" t="s">
        <v>569</v>
      </c>
      <c r="E3245" s="2013"/>
      <c r="F3245" s="2013"/>
      <c r="G3245" s="93"/>
    </row>
    <row r="3246" ht="11.25" hidden="1" customHeight="1" outlineLevel="7">
      <c r="A3246" s="115"/>
      <c r="B3246" s="116"/>
      <c r="C3246" s="117"/>
      <c r="D3246" s="2013" t="s">
        <v>570</v>
      </c>
      <c r="E3246" s="2013"/>
      <c r="F3246" s="2013"/>
      <c r="G3246" s="93"/>
    </row>
    <row r="3247" ht="11.25" hidden="1" customHeight="1" outlineLevel="7">
      <c r="A3247" s="83"/>
      <c r="B3247" s="84"/>
      <c r="C3247" s="85"/>
      <c r="D3247" s="2017" t="s">
        <v>571</v>
      </c>
      <c r="E3247" s="2017"/>
      <c r="F3247" s="2017"/>
      <c r="G3247" s="114"/>
    </row>
    <row r="3248" ht="11.25" hidden="1" customHeight="1" outlineLevel="7">
      <c r="A3248" s="86"/>
      <c r="B3248" s="87"/>
      <c r="C3248" s="88"/>
      <c r="D3248" s="2017" t="s">
        <v>572</v>
      </c>
      <c r="E3248" s="2017"/>
      <c r="F3248" s="2017"/>
      <c r="G3248" s="114"/>
    </row>
    <row r="3249" ht="11.25" hidden="1" customHeight="1" outlineLevel="7">
      <c r="A3249" s="101"/>
      <c r="B3249" s="102"/>
      <c r="C3249" s="103"/>
      <c r="D3249" s="2017" t="s">
        <v>573</v>
      </c>
      <c r="E3249" s="2017"/>
      <c r="F3249" s="2017"/>
      <c r="G3249" s="114"/>
    </row>
    <row r="3250" ht="11.25" hidden="1" customHeight="1" outlineLevel="7">
      <c r="A3250" s="115"/>
      <c r="B3250" s="116"/>
      <c r="C3250" s="117"/>
      <c r="D3250" s="2013" t="s">
        <v>582</v>
      </c>
      <c r="E3250" s="2013"/>
      <c r="F3250" s="2013"/>
      <c r="G3250" s="93"/>
    </row>
    <row r="3251" ht="11.25" hidden="1" customHeight="1" outlineLevel="7">
      <c r="A3251" s="115"/>
      <c r="B3251" s="116"/>
      <c r="C3251" s="117"/>
      <c r="D3251" s="2013" t="s">
        <v>585</v>
      </c>
      <c r="E3251" s="2013"/>
      <c r="F3251" s="2013"/>
      <c r="G3251" s="93"/>
    </row>
    <row r="3252" ht="11.25" hidden="1" customHeight="1" outlineLevel="7">
      <c r="A3252" s="101"/>
      <c r="B3252" s="102"/>
      <c r="C3252" s="103"/>
      <c r="D3252" s="2017" t="s">
        <v>586</v>
      </c>
      <c r="E3252" s="2017"/>
      <c r="F3252" s="2017"/>
      <c r="G3252" s="114"/>
    </row>
    <row r="3253" ht="11.25" hidden="1" customHeight="1" outlineLevel="7">
      <c r="A3253" s="115"/>
      <c r="B3253" s="116"/>
      <c r="C3253" s="117"/>
      <c r="D3253" s="2013" t="s">
        <v>965</v>
      </c>
      <c r="E3253" s="2013"/>
      <c r="F3253" s="2013"/>
      <c r="G3253" s="93"/>
    </row>
    <row r="3254" ht="11.25" hidden="1" customHeight="1" outlineLevel="7">
      <c r="A3254" s="83"/>
      <c r="B3254" s="84"/>
      <c r="C3254" s="85"/>
      <c r="D3254" s="2017" t="s">
        <v>617</v>
      </c>
      <c r="E3254" s="2017"/>
      <c r="F3254" s="2017"/>
      <c r="G3254" s="114"/>
    </row>
    <row r="3255" ht="11.25" hidden="1" customHeight="1" outlineLevel="7">
      <c r="A3255" s="118"/>
      <c r="B3255" s="119"/>
      <c r="C3255" s="120"/>
      <c r="D3255" s="2013" t="s">
        <v>619</v>
      </c>
      <c r="E3255" s="2013"/>
      <c r="F3255" s="2013"/>
      <c r="G3255" s="93"/>
    </row>
    <row r="3256" ht="11.25" hidden="1" customHeight="1" outlineLevel="7">
      <c r="A3256" s="118"/>
      <c r="B3256" s="119"/>
      <c r="C3256" s="120"/>
      <c r="D3256" s="2013" t="s">
        <v>620</v>
      </c>
      <c r="E3256" s="2013"/>
      <c r="F3256" s="2013"/>
      <c r="G3256" s="93"/>
    </row>
    <row r="3257" ht="11.25" hidden="1" customHeight="1" outlineLevel="7">
      <c r="A3257" s="118"/>
      <c r="B3257" s="119"/>
      <c r="C3257" s="120"/>
      <c r="D3257" s="2013" t="s">
        <v>624</v>
      </c>
      <c r="E3257" s="2013"/>
      <c r="F3257" s="2013"/>
      <c r="G3257" s="93"/>
    </row>
    <row r="3258" ht="11.25" hidden="1" customHeight="1" outlineLevel="7">
      <c r="A3258" s="118"/>
      <c r="B3258" s="119"/>
      <c r="C3258" s="120"/>
      <c r="D3258" s="2013" t="s">
        <v>626</v>
      </c>
      <c r="E3258" s="2013"/>
      <c r="F3258" s="2013"/>
      <c r="G3258" s="93"/>
    </row>
    <row r="3259" ht="11.25" hidden="1" customHeight="1" outlineLevel="7">
      <c r="A3259" s="86"/>
      <c r="B3259" s="87"/>
      <c r="C3259" s="88"/>
      <c r="D3259" s="2017" t="s">
        <v>630</v>
      </c>
      <c r="E3259" s="2017"/>
      <c r="F3259" s="2017"/>
      <c r="G3259" s="114"/>
    </row>
    <row r="3260" ht="11.25" hidden="1" customHeight="1" outlineLevel="7">
      <c r="A3260" s="89"/>
      <c r="B3260" s="90"/>
      <c r="C3260" s="91"/>
      <c r="D3260" s="2013" t="s">
        <v>632</v>
      </c>
      <c r="E3260" s="2013"/>
      <c r="F3260" s="2013"/>
      <c r="G3260" s="93"/>
    </row>
    <row r="3261" ht="21.75" hidden="1" customHeight="1" outlineLevel="7">
      <c r="A3261" s="89"/>
      <c r="B3261" s="90"/>
      <c r="C3261" s="91"/>
      <c r="D3261" s="2013" t="s">
        <v>634</v>
      </c>
      <c r="E3261" s="2013"/>
      <c r="F3261" s="2013"/>
      <c r="G3261" s="93"/>
    </row>
    <row r="3262" ht="21.75" hidden="1" customHeight="1" outlineLevel="7">
      <c r="A3262" s="89"/>
      <c r="B3262" s="90"/>
      <c r="C3262" s="91"/>
      <c r="D3262" s="2013" t="s">
        <v>636</v>
      </c>
      <c r="E3262" s="2013"/>
      <c r="F3262" s="2013"/>
      <c r="G3262" s="93"/>
    </row>
    <row r="3263" ht="21.75" hidden="1" customHeight="1" outlineLevel="7">
      <c r="A3263" s="89"/>
      <c r="B3263" s="90"/>
      <c r="C3263" s="91"/>
      <c r="D3263" s="2013" t="s">
        <v>638</v>
      </c>
      <c r="E3263" s="2013"/>
      <c r="F3263" s="2013"/>
      <c r="G3263" s="93"/>
    </row>
    <row r="3264" ht="11.25" hidden="1" customHeight="1" outlineLevel="7">
      <c r="A3264" s="83"/>
      <c r="B3264" s="84"/>
      <c r="C3264" s="85"/>
      <c r="D3264" s="2017" t="s">
        <v>641</v>
      </c>
      <c r="E3264" s="2017"/>
      <c r="F3264" s="2017"/>
      <c r="G3264" s="114"/>
    </row>
    <row r="3265" ht="21.75" hidden="1" customHeight="1" outlineLevel="7">
      <c r="A3265" s="86"/>
      <c r="B3265" s="87"/>
      <c r="C3265" s="88"/>
      <c r="D3265" s="2017" t="s">
        <v>642</v>
      </c>
      <c r="E3265" s="2017"/>
      <c r="F3265" s="2017"/>
      <c r="G3265" s="114"/>
    </row>
    <row r="3266" ht="21.75" hidden="1" customHeight="1" outlineLevel="7">
      <c r="A3266" s="89"/>
      <c r="B3266" s="90"/>
      <c r="C3266" s="91"/>
      <c r="D3266" s="2013" t="s">
        <v>643</v>
      </c>
      <c r="E3266" s="2013"/>
      <c r="F3266" s="2013"/>
      <c r="G3266" s="93"/>
    </row>
    <row r="3267" ht="21.75" hidden="1" customHeight="1" outlineLevel="7">
      <c r="A3267" s="89"/>
      <c r="B3267" s="90"/>
      <c r="C3267" s="91"/>
      <c r="D3267" s="2013" t="s">
        <v>645</v>
      </c>
      <c r="E3267" s="2013"/>
      <c r="F3267" s="2013"/>
      <c r="G3267" s="93"/>
    </row>
    <row r="3268" ht="21.75" hidden="1" customHeight="1" outlineLevel="7">
      <c r="A3268" s="89"/>
      <c r="B3268" s="90"/>
      <c r="C3268" s="91"/>
      <c r="D3268" s="2013" t="s">
        <v>647</v>
      </c>
      <c r="E3268" s="2013"/>
      <c r="F3268" s="2013"/>
      <c r="G3268" s="93"/>
    </row>
    <row r="3269" ht="21.75" hidden="1" customHeight="1" outlineLevel="7">
      <c r="A3269" s="89"/>
      <c r="B3269" s="90"/>
      <c r="C3269" s="91"/>
      <c r="D3269" s="2013" t="s">
        <v>649</v>
      </c>
      <c r="E3269" s="2013"/>
      <c r="F3269" s="2013"/>
      <c r="G3269" s="93"/>
    </row>
    <row r="3270" ht="21.75" hidden="1" customHeight="1" outlineLevel="7">
      <c r="A3270" s="89"/>
      <c r="B3270" s="90"/>
      <c r="C3270" s="91"/>
      <c r="D3270" s="2013" t="s">
        <v>651</v>
      </c>
      <c r="E3270" s="2013"/>
      <c r="F3270" s="2013"/>
      <c r="G3270" s="93"/>
    </row>
    <row r="3271" ht="21.75" hidden="1" customHeight="1" outlineLevel="7">
      <c r="A3271" s="86"/>
      <c r="B3271" s="87"/>
      <c r="C3271" s="88"/>
      <c r="D3271" s="2017" t="s">
        <v>966</v>
      </c>
      <c r="E3271" s="2017"/>
      <c r="F3271" s="2017"/>
      <c r="G3271" s="114"/>
    </row>
    <row r="3272" ht="11.25" hidden="1" customHeight="1" outlineLevel="7">
      <c r="A3272" s="89"/>
      <c r="B3272" s="90"/>
      <c r="C3272" s="91"/>
      <c r="D3272" s="2013" t="s">
        <v>655</v>
      </c>
      <c r="E3272" s="2013"/>
      <c r="F3272" s="2013"/>
      <c r="G3272" s="93"/>
    </row>
    <row r="3273" ht="21.75" hidden="1" customHeight="1" outlineLevel="7">
      <c r="A3273" s="89"/>
      <c r="B3273" s="90"/>
      <c r="C3273" s="91"/>
      <c r="D3273" s="2013" t="s">
        <v>657</v>
      </c>
      <c r="E3273" s="2013"/>
      <c r="F3273" s="2013"/>
      <c r="G3273" s="93"/>
    </row>
    <row r="3274" ht="21.75" hidden="1" customHeight="1" outlineLevel="7">
      <c r="A3274" s="89"/>
      <c r="B3274" s="90"/>
      <c r="C3274" s="91"/>
      <c r="D3274" s="2013" t="s">
        <v>659</v>
      </c>
      <c r="E3274" s="2013"/>
      <c r="F3274" s="2013"/>
      <c r="G3274" s="93"/>
    </row>
    <row r="3275" ht="21.75" hidden="1" customHeight="1" outlineLevel="7">
      <c r="A3275" s="89"/>
      <c r="B3275" s="90"/>
      <c r="C3275" s="91"/>
      <c r="D3275" s="2013" t="s">
        <v>661</v>
      </c>
      <c r="E3275" s="2013"/>
      <c r="F3275" s="2013"/>
      <c r="G3275" s="93"/>
    </row>
    <row r="3276" ht="11.25" hidden="1" customHeight="1" outlineLevel="7">
      <c r="A3276" s="89"/>
      <c r="B3276" s="90"/>
      <c r="C3276" s="91"/>
      <c r="D3276" s="2013" t="s">
        <v>663</v>
      </c>
      <c r="E3276" s="2013"/>
      <c r="F3276" s="2013"/>
      <c r="G3276" s="93"/>
    </row>
    <row r="3277" ht="11.25" hidden="1" customHeight="1" outlineLevel="7">
      <c r="A3277" s="86"/>
      <c r="B3277" s="87"/>
      <c r="C3277" s="88"/>
      <c r="D3277" s="2017" t="s">
        <v>667</v>
      </c>
      <c r="E3277" s="2017"/>
      <c r="F3277" s="2017"/>
      <c r="G3277" s="114"/>
    </row>
    <row r="3278" ht="11.25" hidden="1" customHeight="1" outlineLevel="7">
      <c r="A3278" s="89"/>
      <c r="B3278" s="90"/>
      <c r="C3278" s="91"/>
      <c r="D3278" s="2013" t="s">
        <v>667</v>
      </c>
      <c r="E3278" s="2013"/>
      <c r="F3278" s="2013"/>
      <c r="G3278" s="93"/>
    </row>
    <row r="3279" ht="21.75" hidden="1" customHeight="1" outlineLevel="7">
      <c r="A3279" s="89"/>
      <c r="B3279" s="90"/>
      <c r="C3279" s="91"/>
      <c r="D3279" s="2013" t="s">
        <v>669</v>
      </c>
      <c r="E3279" s="2013"/>
      <c r="F3279" s="2013"/>
      <c r="G3279" s="93"/>
    </row>
    <row r="3280" ht="21.75" hidden="1" customHeight="1" outlineLevel="7">
      <c r="A3280" s="89"/>
      <c r="B3280" s="90"/>
      <c r="C3280" s="91"/>
      <c r="D3280" s="2013" t="s">
        <v>671</v>
      </c>
      <c r="E3280" s="2013"/>
      <c r="F3280" s="2013"/>
      <c r="G3280" s="93"/>
    </row>
    <row r="3281" ht="21.75" hidden="1" customHeight="1" outlineLevel="7">
      <c r="A3281" s="89"/>
      <c r="B3281" s="90"/>
      <c r="C3281" s="91"/>
      <c r="D3281" s="2013" t="s">
        <v>673</v>
      </c>
      <c r="E3281" s="2013"/>
      <c r="F3281" s="2013"/>
      <c r="G3281" s="93"/>
    </row>
    <row r="3282" ht="21.75" hidden="1" customHeight="1" outlineLevel="7">
      <c r="A3282" s="89"/>
      <c r="B3282" s="90"/>
      <c r="C3282" s="91"/>
      <c r="D3282" s="2013" t="s">
        <v>675</v>
      </c>
      <c r="E3282" s="2013"/>
      <c r="F3282" s="2013"/>
      <c r="G3282" s="93"/>
    </row>
    <row r="3283" ht="21.75" hidden="1" customHeight="1" outlineLevel="7">
      <c r="A3283" s="86"/>
      <c r="B3283" s="87"/>
      <c r="C3283" s="88"/>
      <c r="D3283" s="2017" t="s">
        <v>677</v>
      </c>
      <c r="E3283" s="2017"/>
      <c r="F3283" s="2017"/>
      <c r="G3283" s="114"/>
    </row>
    <row r="3284" ht="21.75" hidden="1" customHeight="1" outlineLevel="7">
      <c r="A3284" s="89"/>
      <c r="B3284" s="90"/>
      <c r="C3284" s="91"/>
      <c r="D3284" s="2013" t="s">
        <v>679</v>
      </c>
      <c r="E3284" s="2013"/>
      <c r="F3284" s="2013"/>
      <c r="G3284" s="93"/>
    </row>
    <row r="3285" ht="21.75" hidden="1" customHeight="1" outlineLevel="7">
      <c r="A3285" s="89"/>
      <c r="B3285" s="90"/>
      <c r="C3285" s="91"/>
      <c r="D3285" s="2013" t="s">
        <v>681</v>
      </c>
      <c r="E3285" s="2013"/>
      <c r="F3285" s="2013"/>
      <c r="G3285" s="93"/>
    </row>
    <row r="3286" ht="21.75" hidden="1" customHeight="1" outlineLevel="7">
      <c r="A3286" s="89"/>
      <c r="B3286" s="90"/>
      <c r="C3286" s="91"/>
      <c r="D3286" s="2013" t="s">
        <v>683</v>
      </c>
      <c r="E3286" s="2013"/>
      <c r="F3286" s="2013"/>
      <c r="G3286" s="93"/>
    </row>
    <row r="3287" ht="21.75" hidden="1" customHeight="1" outlineLevel="7">
      <c r="A3287" s="89"/>
      <c r="B3287" s="90"/>
      <c r="C3287" s="91"/>
      <c r="D3287" s="2013" t="s">
        <v>685</v>
      </c>
      <c r="E3287" s="2013"/>
      <c r="F3287" s="2013"/>
      <c r="G3287" s="93"/>
    </row>
    <row r="3288" ht="21.75" hidden="1" customHeight="1" outlineLevel="7">
      <c r="A3288" s="89"/>
      <c r="B3288" s="90"/>
      <c r="C3288" s="91"/>
      <c r="D3288" s="2013" t="s">
        <v>687</v>
      </c>
      <c r="E3288" s="2013"/>
      <c r="F3288" s="2013"/>
      <c r="G3288" s="93"/>
    </row>
    <row r="3289" ht="11.25" hidden="1" customHeight="1" outlineLevel="7">
      <c r="A3289" s="83"/>
      <c r="B3289" s="84"/>
      <c r="C3289" s="85"/>
      <c r="D3289" s="2017" t="s">
        <v>689</v>
      </c>
      <c r="E3289" s="2017"/>
      <c r="F3289" s="2017"/>
      <c r="G3289" s="114"/>
    </row>
    <row r="3290" ht="11.25" hidden="1" customHeight="1" outlineLevel="7">
      <c r="A3290" s="118"/>
      <c r="B3290" s="119"/>
      <c r="C3290" s="120"/>
      <c r="D3290" s="2013" t="s">
        <v>696</v>
      </c>
      <c r="E3290" s="2013"/>
      <c r="F3290" s="2013"/>
      <c r="G3290" s="93"/>
    </row>
    <row r="3291" ht="11.25" hidden="1" customHeight="1" outlineLevel="7">
      <c r="A3291" s="83"/>
      <c r="B3291" s="84"/>
      <c r="C3291" s="85"/>
      <c r="D3291" s="2017" t="s">
        <v>698</v>
      </c>
      <c r="E3291" s="2017"/>
      <c r="F3291" s="2017"/>
      <c r="G3291" s="114"/>
    </row>
    <row r="3292" ht="11.25" hidden="1" customHeight="1" outlineLevel="7">
      <c r="A3292" s="86"/>
      <c r="B3292" s="87"/>
      <c r="C3292" s="88"/>
      <c r="D3292" s="2017" t="s">
        <v>702</v>
      </c>
      <c r="E3292" s="2017"/>
      <c r="F3292" s="2017"/>
      <c r="G3292" s="114"/>
    </row>
    <row r="3293" ht="11.25" hidden="1" customHeight="1" outlineLevel="7">
      <c r="A3293" s="101"/>
      <c r="B3293" s="102"/>
      <c r="C3293" s="103"/>
      <c r="D3293" s="2017" t="s">
        <v>704</v>
      </c>
      <c r="E3293" s="2017"/>
      <c r="F3293" s="2017"/>
      <c r="G3293" s="114"/>
    </row>
    <row r="3294" ht="11.25" hidden="1" customHeight="1" outlineLevel="7">
      <c r="A3294" s="115"/>
      <c r="B3294" s="116"/>
      <c r="C3294" s="117"/>
      <c r="D3294" s="2013" t="s">
        <v>705</v>
      </c>
      <c r="E3294" s="2013"/>
      <c r="F3294" s="2013"/>
      <c r="G3294" s="93"/>
    </row>
    <row r="3295" ht="11.25" hidden="1" customHeight="1" outlineLevel="7">
      <c r="A3295" s="115"/>
      <c r="B3295" s="116"/>
      <c r="C3295" s="117"/>
      <c r="D3295" s="2013" t="s">
        <v>706</v>
      </c>
      <c r="E3295" s="2013"/>
      <c r="F3295" s="2013"/>
      <c r="G3295" s="93"/>
    </row>
    <row r="3296" ht="11.25" hidden="1" customHeight="1" outlineLevel="7">
      <c r="A3296" s="115"/>
      <c r="B3296" s="116"/>
      <c r="C3296" s="117"/>
      <c r="D3296" s="2013" t="s">
        <v>708</v>
      </c>
      <c r="E3296" s="2013"/>
      <c r="F3296" s="2013"/>
      <c r="G3296" s="93"/>
    </row>
    <row r="3297" ht="11.25" hidden="1" customHeight="1" outlineLevel="7">
      <c r="A3297" s="115"/>
      <c r="B3297" s="116"/>
      <c r="C3297" s="117"/>
      <c r="D3297" s="2013" t="s">
        <v>709</v>
      </c>
      <c r="E3297" s="2013"/>
      <c r="F3297" s="2013"/>
      <c r="G3297" s="93"/>
    </row>
    <row r="3298" ht="11.25" hidden="1" customHeight="1" outlineLevel="7">
      <c r="A3298" s="115"/>
      <c r="B3298" s="116"/>
      <c r="C3298" s="117"/>
      <c r="D3298" s="2013" t="s">
        <v>710</v>
      </c>
      <c r="E3298" s="2013"/>
      <c r="F3298" s="2013"/>
      <c r="G3298" s="93"/>
    </row>
    <row r="3299" ht="11.25" hidden="1" customHeight="1" outlineLevel="7">
      <c r="A3299" s="115"/>
      <c r="B3299" s="116"/>
      <c r="C3299" s="117"/>
      <c r="D3299" s="2013" t="s">
        <v>711</v>
      </c>
      <c r="E3299" s="2013"/>
      <c r="F3299" s="2013"/>
      <c r="G3299" s="93"/>
    </row>
    <row r="3300" ht="11.25" hidden="1" customHeight="1" outlineLevel="7">
      <c r="A3300" s="101"/>
      <c r="B3300" s="102"/>
      <c r="C3300" s="103"/>
      <c r="D3300" s="2017" t="s">
        <v>712</v>
      </c>
      <c r="E3300" s="2017"/>
      <c r="F3300" s="2017"/>
      <c r="G3300" s="114"/>
    </row>
    <row r="3301" ht="21.75" hidden="1" customHeight="1" outlineLevel="7">
      <c r="A3301" s="115"/>
      <c r="B3301" s="116"/>
      <c r="C3301" s="117"/>
      <c r="D3301" s="2013" t="s">
        <v>717</v>
      </c>
      <c r="E3301" s="2013"/>
      <c r="F3301" s="2013"/>
      <c r="G3301" s="93"/>
    </row>
    <row r="3302" ht="11.25" hidden="1" customHeight="1" outlineLevel="7">
      <c r="A3302" s="101"/>
      <c r="B3302" s="102"/>
      <c r="C3302" s="103"/>
      <c r="D3302" s="2017" t="s">
        <v>720</v>
      </c>
      <c r="E3302" s="2017"/>
      <c r="F3302" s="2017"/>
      <c r="G3302" s="114"/>
    </row>
    <row r="3303" ht="11.25" hidden="1" customHeight="1" outlineLevel="7">
      <c r="A3303" s="115"/>
      <c r="B3303" s="116"/>
      <c r="C3303" s="117"/>
      <c r="D3303" s="2013" t="s">
        <v>721</v>
      </c>
      <c r="E3303" s="2013"/>
      <c r="F3303" s="2013"/>
      <c r="G3303" s="93"/>
    </row>
    <row r="3304" ht="11.25" hidden="1" customHeight="1" outlineLevel="7">
      <c r="A3304" s="115"/>
      <c r="B3304" s="116"/>
      <c r="C3304" s="117"/>
      <c r="D3304" s="2013" t="s">
        <v>722</v>
      </c>
      <c r="E3304" s="2013"/>
      <c r="F3304" s="2013"/>
      <c r="G3304" s="93"/>
    </row>
    <row r="3305" ht="11.25" hidden="1" customHeight="1" outlineLevel="7">
      <c r="A3305" s="101"/>
      <c r="B3305" s="102"/>
      <c r="C3305" s="103"/>
      <c r="D3305" s="2017" t="s">
        <v>724</v>
      </c>
      <c r="E3305" s="2017"/>
      <c r="F3305" s="2017"/>
      <c r="G3305" s="114"/>
    </row>
    <row r="3306" ht="11.25" hidden="1" customHeight="1" outlineLevel="7">
      <c r="A3306" s="115"/>
      <c r="B3306" s="116"/>
      <c r="C3306" s="117"/>
      <c r="D3306" s="2013" t="s">
        <v>725</v>
      </c>
      <c r="E3306" s="2013"/>
      <c r="F3306" s="2013"/>
      <c r="G3306" s="93"/>
    </row>
    <row r="3307" ht="11.25" hidden="1" customHeight="1" outlineLevel="7">
      <c r="A3307" s="115"/>
      <c r="B3307" s="116"/>
      <c r="C3307" s="117"/>
      <c r="D3307" s="2013" t="s">
        <v>726</v>
      </c>
      <c r="E3307" s="2013"/>
      <c r="F3307" s="2013"/>
      <c r="G3307" s="93"/>
    </row>
    <row r="3308" ht="11.25" hidden="1" customHeight="1" outlineLevel="7">
      <c r="A3308" s="115"/>
      <c r="B3308" s="116"/>
      <c r="C3308" s="117"/>
      <c r="D3308" s="2013" t="s">
        <v>729</v>
      </c>
      <c r="E3308" s="2013"/>
      <c r="F3308" s="2013"/>
      <c r="G3308" s="93"/>
    </row>
    <row r="3309" ht="11.25" hidden="1" customHeight="1" outlineLevel="7">
      <c r="A3309" s="115"/>
      <c r="B3309" s="116"/>
      <c r="C3309" s="117"/>
      <c r="D3309" s="2013" t="s">
        <v>730</v>
      </c>
      <c r="E3309" s="2013"/>
      <c r="F3309" s="2013"/>
      <c r="G3309" s="93"/>
    </row>
    <row r="3310" ht="11.25" hidden="1" customHeight="1" outlineLevel="7">
      <c r="A3310" s="101"/>
      <c r="B3310" s="102"/>
      <c r="C3310" s="103"/>
      <c r="D3310" s="2017" t="s">
        <v>967</v>
      </c>
      <c r="E3310" s="2017"/>
      <c r="F3310" s="2017"/>
      <c r="G3310" s="114"/>
    </row>
    <row r="3311" ht="11.25" hidden="1" customHeight="1" outlineLevel="7">
      <c r="A3311" s="115"/>
      <c r="B3311" s="116"/>
      <c r="C3311" s="117"/>
      <c r="D3311" s="2013" t="s">
        <v>968</v>
      </c>
      <c r="E3311" s="2013"/>
      <c r="F3311" s="2013"/>
      <c r="G3311" s="93"/>
    </row>
    <row r="3312" ht="11.25" hidden="1" customHeight="1" outlineLevel="7">
      <c r="A3312" s="115"/>
      <c r="B3312" s="116"/>
      <c r="C3312" s="117"/>
      <c r="D3312" s="2013" t="s">
        <v>1196</v>
      </c>
      <c r="E3312" s="2013"/>
      <c r="F3312" s="2013"/>
      <c r="G3312" s="93"/>
    </row>
    <row r="3313" ht="11.25" hidden="1" customHeight="1" outlineLevel="7">
      <c r="A3313" s="89"/>
      <c r="B3313" s="90"/>
      <c r="C3313" s="91"/>
      <c r="D3313" s="2013" t="s">
        <v>731</v>
      </c>
      <c r="E3313" s="2013"/>
      <c r="F3313" s="2013"/>
      <c r="G3313" s="93"/>
    </row>
    <row r="3314" ht="11.25" hidden="1" customHeight="1" outlineLevel="7">
      <c r="A3314" s="101"/>
      <c r="B3314" s="102"/>
      <c r="C3314" s="103"/>
      <c r="D3314" s="2017" t="s">
        <v>732</v>
      </c>
      <c r="E3314" s="2017"/>
      <c r="F3314" s="2017"/>
      <c r="G3314" s="114"/>
    </row>
    <row r="3315" ht="21.75" hidden="1" customHeight="1" outlineLevel="7">
      <c r="A3315" s="115"/>
      <c r="B3315" s="116"/>
      <c r="C3315" s="117"/>
      <c r="D3315" s="2013" t="s">
        <v>969</v>
      </c>
      <c r="E3315" s="2013"/>
      <c r="F3315" s="2013"/>
      <c r="G3315" s="93"/>
    </row>
    <row r="3316" ht="21.75" hidden="1" customHeight="1" outlineLevel="7">
      <c r="A3316" s="115"/>
      <c r="B3316" s="116"/>
      <c r="C3316" s="117"/>
      <c r="D3316" s="2013" t="s">
        <v>1197</v>
      </c>
      <c r="E3316" s="2013"/>
      <c r="F3316" s="2013"/>
      <c r="G3316" s="93"/>
    </row>
    <row r="3317" ht="11.25" hidden="1" customHeight="1" outlineLevel="7">
      <c r="A3317" s="115"/>
      <c r="B3317" s="116"/>
      <c r="C3317" s="117"/>
      <c r="D3317" s="2013" t="s">
        <v>734</v>
      </c>
      <c r="E3317" s="2013"/>
      <c r="F3317" s="2013"/>
      <c r="G3317" s="93"/>
    </row>
    <row r="3318" ht="11.25" hidden="1" customHeight="1" outlineLevel="7">
      <c r="A3318" s="115"/>
      <c r="B3318" s="116"/>
      <c r="C3318" s="117"/>
      <c r="D3318" s="2013" t="s">
        <v>735</v>
      </c>
      <c r="E3318" s="2013"/>
      <c r="F3318" s="2013"/>
      <c r="G3318" s="93"/>
    </row>
    <row r="3319" ht="11.25" hidden="1" customHeight="1" outlineLevel="7">
      <c r="A3319" s="89"/>
      <c r="B3319" s="90"/>
      <c r="C3319" s="91"/>
      <c r="D3319" s="2013" t="s">
        <v>736</v>
      </c>
      <c r="E3319" s="2013"/>
      <c r="F3319" s="2013"/>
      <c r="G3319" s="93"/>
    </row>
    <row r="3320" ht="11.25" hidden="1" customHeight="1" outlineLevel="7">
      <c r="A3320" s="101"/>
      <c r="B3320" s="102"/>
      <c r="C3320" s="103"/>
      <c r="D3320" s="2017" t="s">
        <v>970</v>
      </c>
      <c r="E3320" s="2017"/>
      <c r="F3320" s="2017"/>
      <c r="G3320" s="114"/>
    </row>
    <row r="3321" ht="11.25" hidden="1" customHeight="1" outlineLevel="7">
      <c r="A3321" s="115"/>
      <c r="B3321" s="116"/>
      <c r="C3321" s="117"/>
      <c r="D3321" s="2013" t="s">
        <v>971</v>
      </c>
      <c r="E3321" s="2013"/>
      <c r="F3321" s="2013"/>
      <c r="G3321" s="93"/>
    </row>
    <row r="3322" ht="11.25" hidden="1" customHeight="1" outlineLevel="7">
      <c r="A3322" s="115"/>
      <c r="B3322" s="116"/>
      <c r="C3322" s="117"/>
      <c r="D3322" s="2013" t="s">
        <v>741</v>
      </c>
      <c r="E3322" s="2013"/>
      <c r="F3322" s="2013"/>
      <c r="G3322" s="93"/>
    </row>
    <row r="3323" ht="11.25" hidden="1" customHeight="1" outlineLevel="7">
      <c r="A3323" s="101"/>
      <c r="B3323" s="102"/>
      <c r="C3323" s="103"/>
      <c r="D3323" s="2017" t="s">
        <v>742</v>
      </c>
      <c r="E3323" s="2017"/>
      <c r="F3323" s="2017"/>
      <c r="G3323" s="114"/>
    </row>
    <row r="3324" ht="11.25" hidden="1" customHeight="1" outlineLevel="7">
      <c r="A3324" s="115"/>
      <c r="B3324" s="116"/>
      <c r="C3324" s="117"/>
      <c r="D3324" s="2013" t="s">
        <v>744</v>
      </c>
      <c r="E3324" s="2013"/>
      <c r="F3324" s="2013"/>
      <c r="G3324" s="93"/>
    </row>
    <row r="3325" ht="11.25" hidden="1" customHeight="1" outlineLevel="7">
      <c r="A3325" s="115"/>
      <c r="B3325" s="116"/>
      <c r="C3325" s="117"/>
      <c r="D3325" s="2013" t="s">
        <v>756</v>
      </c>
      <c r="E3325" s="2013"/>
      <c r="F3325" s="2013"/>
      <c r="G3325" s="93"/>
    </row>
    <row r="3326" ht="21.75" hidden="1" customHeight="1" outlineLevel="7">
      <c r="A3326" s="115"/>
      <c r="B3326" s="116"/>
      <c r="C3326" s="117"/>
      <c r="D3326" s="2013" t="s">
        <v>757</v>
      </c>
      <c r="E3326" s="2013"/>
      <c r="F3326" s="2013"/>
      <c r="G3326" s="93"/>
    </row>
    <row r="3327" ht="11.25" hidden="1" customHeight="1" outlineLevel="7">
      <c r="A3327" s="115"/>
      <c r="B3327" s="116"/>
      <c r="C3327" s="117"/>
      <c r="D3327" s="2013" t="s">
        <v>758</v>
      </c>
      <c r="E3327" s="2013"/>
      <c r="F3327" s="2013"/>
      <c r="G3327" s="93"/>
    </row>
    <row r="3328" ht="11.25" hidden="1" customHeight="1" outlineLevel="7">
      <c r="A3328" s="115"/>
      <c r="B3328" s="116"/>
      <c r="C3328" s="117"/>
      <c r="D3328" s="2013" t="s">
        <v>759</v>
      </c>
      <c r="E3328" s="2013"/>
      <c r="F3328" s="2013"/>
      <c r="G3328" s="93"/>
    </row>
    <row r="3329" ht="11.25" hidden="1" customHeight="1" outlineLevel="7">
      <c r="A3329" s="115"/>
      <c r="B3329" s="116"/>
      <c r="C3329" s="117"/>
      <c r="D3329" s="2013" t="s">
        <v>972</v>
      </c>
      <c r="E3329" s="2013"/>
      <c r="F3329" s="2013"/>
      <c r="G3329" s="93"/>
    </row>
    <row r="3330" ht="11.25" hidden="1" customHeight="1" outlineLevel="7">
      <c r="A3330" s="115"/>
      <c r="B3330" s="116"/>
      <c r="C3330" s="117"/>
      <c r="D3330" s="2013" t="s">
        <v>760</v>
      </c>
      <c r="E3330" s="2013"/>
      <c r="F3330" s="2013"/>
      <c r="G3330" s="93"/>
    </row>
    <row r="3331" ht="11.25" hidden="1" customHeight="1" outlineLevel="7">
      <c r="A3331" s="86"/>
      <c r="B3331" s="87"/>
      <c r="C3331" s="88"/>
      <c r="D3331" s="2017" t="s">
        <v>763</v>
      </c>
      <c r="E3331" s="2017"/>
      <c r="F3331" s="2017"/>
      <c r="G3331" s="114"/>
    </row>
    <row r="3332" ht="11.25" hidden="1" customHeight="1" outlineLevel="7">
      <c r="A3332" s="101"/>
      <c r="B3332" s="102"/>
      <c r="C3332" s="103"/>
      <c r="D3332" s="2017" t="s">
        <v>765</v>
      </c>
      <c r="E3332" s="2017"/>
      <c r="F3332" s="2017"/>
      <c r="G3332" s="114"/>
    </row>
    <row r="3333" ht="11.25" hidden="1" customHeight="1" outlineLevel="7">
      <c r="A3333" s="115"/>
      <c r="B3333" s="116"/>
      <c r="C3333" s="117"/>
      <c r="D3333" s="2013" t="s">
        <v>766</v>
      </c>
      <c r="E3333" s="2013"/>
      <c r="F3333" s="2013"/>
      <c r="G3333" s="93"/>
    </row>
    <row r="3334" ht="11.25" hidden="1" customHeight="1" outlineLevel="7">
      <c r="A3334" s="115"/>
      <c r="B3334" s="116"/>
      <c r="C3334" s="117"/>
      <c r="D3334" s="2013" t="s">
        <v>767</v>
      </c>
      <c r="E3334" s="2013"/>
      <c r="F3334" s="2013"/>
      <c r="G3334" s="93"/>
    </row>
    <row r="3335" ht="21.75" hidden="1" customHeight="1" outlineLevel="7">
      <c r="A3335" s="115"/>
      <c r="B3335" s="116"/>
      <c r="C3335" s="117"/>
      <c r="D3335" s="2013" t="s">
        <v>768</v>
      </c>
      <c r="E3335" s="2013"/>
      <c r="F3335" s="2013"/>
      <c r="G3335" s="93"/>
    </row>
    <row r="3336" ht="21.75" hidden="1" customHeight="1" outlineLevel="7">
      <c r="A3336" s="115"/>
      <c r="B3336" s="116"/>
      <c r="C3336" s="117"/>
      <c r="D3336" s="2013" t="s">
        <v>769</v>
      </c>
      <c r="E3336" s="2013"/>
      <c r="F3336" s="2013"/>
      <c r="G3336" s="93"/>
    </row>
    <row r="3337" ht="21.75" hidden="1" customHeight="1" outlineLevel="7">
      <c r="A3337" s="115"/>
      <c r="B3337" s="116"/>
      <c r="C3337" s="117"/>
      <c r="D3337" s="2013" t="s">
        <v>770</v>
      </c>
      <c r="E3337" s="2013"/>
      <c r="F3337" s="2013"/>
      <c r="G3337" s="93"/>
    </row>
    <row r="3338" ht="11.25" hidden="1" customHeight="1" outlineLevel="7">
      <c r="A3338" s="101"/>
      <c r="B3338" s="102"/>
      <c r="C3338" s="103"/>
      <c r="D3338" s="2017" t="s">
        <v>771</v>
      </c>
      <c r="E3338" s="2017"/>
      <c r="F3338" s="2017"/>
      <c r="G3338" s="114"/>
    </row>
    <row r="3339" ht="11.25" hidden="1" customHeight="1" outlineLevel="7">
      <c r="A3339" s="115"/>
      <c r="B3339" s="116"/>
      <c r="C3339" s="117"/>
      <c r="D3339" s="2013" t="s">
        <v>773</v>
      </c>
      <c r="E3339" s="2013"/>
      <c r="F3339" s="2013"/>
      <c r="G3339" s="93"/>
    </row>
    <row r="3340" ht="11.25" hidden="1" customHeight="1" outlineLevel="7">
      <c r="A3340" s="115"/>
      <c r="B3340" s="116"/>
      <c r="C3340" s="117"/>
      <c r="D3340" s="2013" t="s">
        <v>775</v>
      </c>
      <c r="E3340" s="2013"/>
      <c r="F3340" s="2013"/>
      <c r="G3340" s="93"/>
    </row>
    <row r="3341" ht="21.75" hidden="1" customHeight="1" outlineLevel="7">
      <c r="A3341" s="115"/>
      <c r="B3341" s="116"/>
      <c r="C3341" s="117"/>
      <c r="D3341" s="2013" t="s">
        <v>777</v>
      </c>
      <c r="E3341" s="2013"/>
      <c r="F3341" s="2013"/>
      <c r="G3341" s="93"/>
    </row>
    <row r="3342" ht="11.25" hidden="1" customHeight="1" outlineLevel="7">
      <c r="A3342" s="115"/>
      <c r="B3342" s="116"/>
      <c r="C3342" s="117"/>
      <c r="D3342" s="2013" t="s">
        <v>778</v>
      </c>
      <c r="E3342" s="2013"/>
      <c r="F3342" s="2013"/>
      <c r="G3342" s="93"/>
    </row>
    <row r="3343" ht="11.25" hidden="1" customHeight="1" outlineLevel="7">
      <c r="A3343" s="115"/>
      <c r="B3343" s="116"/>
      <c r="C3343" s="117"/>
      <c r="D3343" s="2013" t="s">
        <v>779</v>
      </c>
      <c r="E3343" s="2013"/>
      <c r="F3343" s="2013"/>
      <c r="G3343" s="93"/>
    </row>
    <row r="3344" ht="11.25" hidden="1" customHeight="1" outlineLevel="7">
      <c r="A3344" s="89"/>
      <c r="B3344" s="90"/>
      <c r="C3344" s="91"/>
      <c r="D3344" s="2013" t="s">
        <v>781</v>
      </c>
      <c r="E3344" s="2013"/>
      <c r="F3344" s="2013"/>
      <c r="G3344" s="93"/>
    </row>
    <row r="3345" ht="11.25" hidden="1" customHeight="1" outlineLevel="7">
      <c r="A3345" s="86"/>
      <c r="B3345" s="87"/>
      <c r="C3345" s="88"/>
      <c r="D3345" s="2017" t="s">
        <v>782</v>
      </c>
      <c r="E3345" s="2017"/>
      <c r="F3345" s="2017"/>
      <c r="G3345" s="114"/>
    </row>
    <row r="3346" ht="11.25" hidden="1" customHeight="1" outlineLevel="7">
      <c r="A3346" s="89"/>
      <c r="B3346" s="90"/>
      <c r="C3346" s="91"/>
      <c r="D3346" s="2013" t="s">
        <v>786</v>
      </c>
      <c r="E3346" s="2013"/>
      <c r="F3346" s="2013"/>
      <c r="G3346" s="93"/>
    </row>
    <row r="3347" ht="11.25" hidden="1" customHeight="1" outlineLevel="7">
      <c r="A3347" s="86"/>
      <c r="B3347" s="87"/>
      <c r="C3347" s="88"/>
      <c r="D3347" s="2017" t="s">
        <v>789</v>
      </c>
      <c r="E3347" s="2017"/>
      <c r="F3347" s="2017"/>
      <c r="G3347" s="114"/>
    </row>
    <row r="3348" ht="21.75" hidden="1" customHeight="1" outlineLevel="7">
      <c r="A3348" s="89"/>
      <c r="B3348" s="90"/>
      <c r="C3348" s="91"/>
      <c r="D3348" s="2013" t="s">
        <v>791</v>
      </c>
      <c r="E3348" s="2013"/>
      <c r="F3348" s="2013"/>
      <c r="G3348" s="93"/>
    </row>
    <row r="3349" ht="11.25" hidden="1" customHeight="1" outlineLevel="7">
      <c r="A3349" s="89"/>
      <c r="B3349" s="90"/>
      <c r="C3349" s="91"/>
      <c r="D3349" s="2013" t="s">
        <v>973</v>
      </c>
      <c r="E3349" s="2013"/>
      <c r="F3349" s="2013"/>
      <c r="G3349" s="93"/>
    </row>
    <row r="3350" ht="11.25" hidden="1" customHeight="1" outlineLevel="7">
      <c r="A3350" s="89"/>
      <c r="B3350" s="90"/>
      <c r="C3350" s="91"/>
      <c r="D3350" s="2013" t="s">
        <v>796</v>
      </c>
      <c r="E3350" s="2013"/>
      <c r="F3350" s="2013"/>
      <c r="G3350" s="93"/>
    </row>
    <row r="3351" ht="11.25" hidden="1" customHeight="1" outlineLevel="7">
      <c r="A3351" s="89"/>
      <c r="B3351" s="90"/>
      <c r="C3351" s="91"/>
      <c r="D3351" s="2013" t="s">
        <v>798</v>
      </c>
      <c r="E3351" s="2013"/>
      <c r="F3351" s="2013"/>
      <c r="G3351" s="93"/>
    </row>
    <row r="3352" ht="11.25" hidden="1" customHeight="1" outlineLevel="7">
      <c r="A3352" s="89"/>
      <c r="B3352" s="90"/>
      <c r="C3352" s="91"/>
      <c r="D3352" s="2013" t="s">
        <v>799</v>
      </c>
      <c r="E3352" s="2013"/>
      <c r="F3352" s="2013"/>
      <c r="G3352" s="93"/>
    </row>
    <row r="3353" ht="11.25" hidden="1" customHeight="1" outlineLevel="7">
      <c r="A3353" s="89"/>
      <c r="B3353" s="90"/>
      <c r="C3353" s="91"/>
      <c r="D3353" s="2013" t="s">
        <v>801</v>
      </c>
      <c r="E3353" s="2013"/>
      <c r="F3353" s="2013"/>
      <c r="G3353" s="93"/>
    </row>
    <row r="3354" ht="11.25" hidden="1" customHeight="1" outlineLevel="7">
      <c r="A3354" s="89"/>
      <c r="B3354" s="90"/>
      <c r="C3354" s="91"/>
      <c r="D3354" s="2013" t="s">
        <v>974</v>
      </c>
      <c r="E3354" s="2013"/>
      <c r="F3354" s="2013"/>
      <c r="G3354" s="93"/>
    </row>
    <row r="3355" ht="11.25" hidden="1" customHeight="1" outlineLevel="7">
      <c r="A3355" s="86"/>
      <c r="B3355" s="87"/>
      <c r="C3355" s="88"/>
      <c r="D3355" s="2017" t="s">
        <v>802</v>
      </c>
      <c r="E3355" s="2017"/>
      <c r="F3355" s="2017"/>
      <c r="G3355" s="114"/>
    </row>
    <row r="3356" ht="11.25" hidden="1" customHeight="1" outlineLevel="7">
      <c r="A3356" s="89"/>
      <c r="B3356" s="90"/>
      <c r="C3356" s="91"/>
      <c r="D3356" s="2013" t="s">
        <v>808</v>
      </c>
      <c r="E3356" s="2013"/>
      <c r="F3356" s="2013"/>
      <c r="G3356" s="93"/>
    </row>
    <row r="3357" ht="11.25" hidden="1" customHeight="1" outlineLevel="7">
      <c r="A3357" s="86"/>
      <c r="B3357" s="87"/>
      <c r="C3357" s="88"/>
      <c r="D3357" s="2017" t="s">
        <v>813</v>
      </c>
      <c r="E3357" s="2017"/>
      <c r="F3357" s="2017"/>
      <c r="G3357" s="114"/>
    </row>
    <row r="3358" ht="11.25" hidden="1" customHeight="1" outlineLevel="7">
      <c r="A3358" s="101"/>
      <c r="B3358" s="102"/>
      <c r="C3358" s="103"/>
      <c r="D3358" s="2017" t="s">
        <v>815</v>
      </c>
      <c r="E3358" s="2017"/>
      <c r="F3358" s="2017"/>
      <c r="G3358" s="114"/>
    </row>
    <row r="3359" ht="21.75" hidden="1" customHeight="1" outlineLevel="7">
      <c r="A3359" s="115"/>
      <c r="B3359" s="116"/>
      <c r="C3359" s="117"/>
      <c r="D3359" s="2013" t="s">
        <v>819</v>
      </c>
      <c r="E3359" s="2013"/>
      <c r="F3359" s="2013"/>
      <c r="G3359" s="93"/>
    </row>
    <row r="3360" ht="11.25" hidden="1" customHeight="1" outlineLevel="7">
      <c r="A3360" s="115"/>
      <c r="B3360" s="116"/>
      <c r="C3360" s="117"/>
      <c r="D3360" s="2013" t="s">
        <v>820</v>
      </c>
      <c r="E3360" s="2013"/>
      <c r="F3360" s="2013"/>
      <c r="G3360" s="93"/>
    </row>
    <row r="3361" ht="11.25" hidden="1" customHeight="1" outlineLevel="7">
      <c r="A3361" s="89"/>
      <c r="B3361" s="90"/>
      <c r="C3361" s="91"/>
      <c r="D3361" s="2013" t="s">
        <v>822</v>
      </c>
      <c r="E3361" s="2013"/>
      <c r="F3361" s="2013"/>
      <c r="G3361" s="93"/>
    </row>
    <row r="3362" ht="11.25" hidden="1" customHeight="1" outlineLevel="7">
      <c r="A3362" s="89"/>
      <c r="B3362" s="90"/>
      <c r="C3362" s="91"/>
      <c r="D3362" s="2013" t="s">
        <v>824</v>
      </c>
      <c r="E3362" s="2013"/>
      <c r="F3362" s="2013"/>
      <c r="G3362" s="93"/>
    </row>
    <row r="3363" ht="11.25" hidden="1" customHeight="1" outlineLevel="7">
      <c r="A3363" s="89"/>
      <c r="B3363" s="90"/>
      <c r="C3363" s="91"/>
      <c r="D3363" s="2013" t="s">
        <v>825</v>
      </c>
      <c r="E3363" s="2013"/>
      <c r="F3363" s="2013"/>
      <c r="G3363" s="93"/>
    </row>
    <row r="3364" ht="11.25" hidden="1" customHeight="1" outlineLevel="7">
      <c r="A3364" s="101"/>
      <c r="B3364" s="102"/>
      <c r="C3364" s="103"/>
      <c r="D3364" s="2017" t="s">
        <v>826</v>
      </c>
      <c r="E3364" s="2017"/>
      <c r="F3364" s="2017"/>
      <c r="G3364" s="114"/>
    </row>
    <row r="3365" ht="11.25" hidden="1" customHeight="1" outlineLevel="7">
      <c r="A3365" s="115"/>
      <c r="B3365" s="116"/>
      <c r="C3365" s="117"/>
      <c r="D3365" s="2013" t="s">
        <v>828</v>
      </c>
      <c r="E3365" s="2013"/>
      <c r="F3365" s="2013"/>
      <c r="G3365" s="93"/>
    </row>
    <row r="3366" ht="21.75" hidden="1" customHeight="1" outlineLevel="7">
      <c r="A3366" s="115"/>
      <c r="B3366" s="116"/>
      <c r="C3366" s="117"/>
      <c r="D3366" s="2013" t="s">
        <v>829</v>
      </c>
      <c r="E3366" s="2013"/>
      <c r="F3366" s="2013"/>
      <c r="G3366" s="93"/>
    </row>
    <row r="3367" ht="21.75" hidden="1" customHeight="1" outlineLevel="7">
      <c r="A3367" s="89"/>
      <c r="B3367" s="90"/>
      <c r="C3367" s="91"/>
      <c r="D3367" s="2013" t="s">
        <v>834</v>
      </c>
      <c r="E3367" s="2013"/>
      <c r="F3367" s="2013"/>
      <c r="G3367" s="93"/>
    </row>
    <row r="3368" ht="11.25" hidden="1" customHeight="1" outlineLevel="7">
      <c r="A3368" s="89"/>
      <c r="B3368" s="90"/>
      <c r="C3368" s="91"/>
      <c r="D3368" s="2013" t="s">
        <v>975</v>
      </c>
      <c r="E3368" s="2013"/>
      <c r="F3368" s="2013"/>
      <c r="G3368" s="93"/>
    </row>
    <row r="3369" ht="11.25" hidden="1" customHeight="1" outlineLevel="7">
      <c r="A3369" s="89"/>
      <c r="B3369" s="90"/>
      <c r="C3369" s="91"/>
      <c r="D3369" s="2013" t="s">
        <v>835</v>
      </c>
      <c r="E3369" s="2013"/>
      <c r="F3369" s="2013"/>
      <c r="G3369" s="93"/>
    </row>
    <row r="3370" ht="11.25" hidden="1" customHeight="1" outlineLevel="7">
      <c r="A3370" s="89"/>
      <c r="B3370" s="90"/>
      <c r="C3370" s="91"/>
      <c r="D3370" s="2013" t="s">
        <v>837</v>
      </c>
      <c r="E3370" s="2013"/>
      <c r="F3370" s="2013"/>
      <c r="G3370" s="93"/>
    </row>
    <row r="3371" ht="11.25" hidden="1" customHeight="1" outlineLevel="7">
      <c r="A3371" s="89"/>
      <c r="B3371" s="90"/>
      <c r="C3371" s="91"/>
      <c r="D3371" s="2013" t="s">
        <v>976</v>
      </c>
      <c r="E3371" s="2013"/>
      <c r="F3371" s="2013"/>
      <c r="G3371" s="93"/>
    </row>
    <row r="3372" ht="11.25" hidden="1" customHeight="1" outlineLevel="7">
      <c r="A3372" s="89"/>
      <c r="B3372" s="90"/>
      <c r="C3372" s="91"/>
      <c r="D3372" s="2013" t="s">
        <v>977</v>
      </c>
      <c r="E3372" s="2013"/>
      <c r="F3372" s="2013"/>
      <c r="G3372" s="93"/>
    </row>
    <row r="3373" ht="11.25" hidden="1" customHeight="1" outlineLevel="7">
      <c r="A3373" s="89"/>
      <c r="B3373" s="90"/>
      <c r="C3373" s="91"/>
      <c r="D3373" s="2013" t="s">
        <v>978</v>
      </c>
      <c r="E3373" s="2013"/>
      <c r="F3373" s="2013"/>
      <c r="G3373" s="93"/>
    </row>
    <row r="3374" ht="11.25" hidden="1" customHeight="1" outlineLevel="7">
      <c r="A3374" s="89"/>
      <c r="B3374" s="90"/>
      <c r="C3374" s="91"/>
      <c r="D3374" s="2013" t="s">
        <v>1198</v>
      </c>
      <c r="E3374" s="2013"/>
      <c r="F3374" s="2013"/>
      <c r="G3374" s="93"/>
    </row>
    <row r="3375" ht="11.25" hidden="1" customHeight="1" outlineLevel="7">
      <c r="A3375" s="89"/>
      <c r="B3375" s="90"/>
      <c r="C3375" s="91"/>
      <c r="D3375" s="2013" t="s">
        <v>979</v>
      </c>
      <c r="E3375" s="2013"/>
      <c r="F3375" s="2013"/>
      <c r="G3375" s="93"/>
    </row>
    <row r="3376" ht="11.25" hidden="1" customHeight="1" outlineLevel="3">
      <c r="A3376" s="66"/>
      <c r="B3376" s="67"/>
      <c r="C3376" s="68"/>
      <c r="D3376" s="2014" t="s">
        <v>451</v>
      </c>
      <c r="E3376" s="2014"/>
      <c r="F3376" s="2014"/>
      <c r="G3376" s="94"/>
    </row>
    <row r="3377" ht="11.25" hidden="1" customHeight="1" outlineLevel="4">
      <c r="A3377" s="95"/>
      <c r="B3377" s="96"/>
      <c r="C3377" s="97"/>
      <c r="D3377" s="98"/>
      <c r="E3377" s="99"/>
      <c r="F3377" s="100"/>
      <c r="G3377" s="93"/>
    </row>
    <row r="3378" ht="11.25" hidden="1" customHeight="1" outlineLevel="3">
      <c r="A3378" s="66"/>
      <c r="B3378" s="67"/>
      <c r="C3378" s="68"/>
      <c r="D3378" s="2014" t="s">
        <v>452</v>
      </c>
      <c r="E3378" s="2014"/>
      <c r="F3378" s="2014"/>
      <c r="G3378" s="69">
        <v>4363.8432400000002</v>
      </c>
    </row>
    <row r="3379" ht="11.25" hidden="1" customHeight="1" outlineLevel="4">
      <c r="A3379" s="70"/>
      <c r="B3379" s="71"/>
      <c r="C3379" s="72"/>
      <c r="D3379" s="2017" t="s">
        <v>257</v>
      </c>
      <c r="E3379" s="2017"/>
      <c r="F3379" s="2017"/>
      <c r="G3379" s="73">
        <v>4363.8432400000002</v>
      </c>
    </row>
    <row r="3380" ht="11.25" hidden="1" customHeight="1" outlineLevel="5">
      <c r="A3380" s="74"/>
      <c r="B3380" s="75"/>
      <c r="C3380" s="76"/>
      <c r="D3380" s="2017" t="s">
        <v>442</v>
      </c>
      <c r="E3380" s="2017"/>
      <c r="F3380" s="2017"/>
      <c r="G3380" s="73">
        <v>4363.8432400000002</v>
      </c>
    </row>
    <row r="3381" ht="11.25" hidden="1" customHeight="1" outlineLevel="6">
      <c r="A3381" s="77"/>
      <c r="B3381" s="78"/>
      <c r="C3381" s="79"/>
      <c r="D3381" s="2017" t="s">
        <v>443</v>
      </c>
      <c r="E3381" s="2017"/>
      <c r="F3381" s="2017"/>
      <c r="G3381" s="73">
        <v>4363.8432400000002</v>
      </c>
    </row>
    <row r="3382" ht="11.25" hidden="1" customHeight="1" outlineLevel="7">
      <c r="A3382" s="80"/>
      <c r="B3382" s="81"/>
      <c r="C3382" s="82"/>
      <c r="D3382" s="2017" t="s">
        <v>963</v>
      </c>
      <c r="E3382" s="2017"/>
      <c r="F3382" s="2017"/>
      <c r="G3382" s="73">
        <v>4363.8432400000002</v>
      </c>
    </row>
    <row r="3383" ht="11.25" hidden="1" customHeight="1" outlineLevel="7">
      <c r="A3383" s="83"/>
      <c r="B3383" s="84"/>
      <c r="C3383" s="85"/>
      <c r="D3383" s="2017" t="s">
        <v>14</v>
      </c>
      <c r="E3383" s="2017"/>
      <c r="F3383" s="2017"/>
      <c r="G3383" s="111">
        <v>71.958749999999995</v>
      </c>
    </row>
    <row r="3384" ht="11.25" hidden="1" customHeight="1" outlineLevel="7">
      <c r="A3384" s="86"/>
      <c r="B3384" s="87"/>
      <c r="C3384" s="88"/>
      <c r="D3384" s="2017" t="s">
        <v>529</v>
      </c>
      <c r="E3384" s="2017"/>
      <c r="F3384" s="2017"/>
      <c r="G3384" s="111">
        <v>71.958749999999995</v>
      </c>
    </row>
    <row r="3385" ht="11.25" hidden="1" customHeight="1" outlineLevel="7">
      <c r="A3385" s="101"/>
      <c r="B3385" s="102"/>
      <c r="C3385" s="103"/>
      <c r="D3385" s="2017" t="s">
        <v>964</v>
      </c>
      <c r="E3385" s="2017"/>
      <c r="F3385" s="2017"/>
      <c r="G3385" s="111">
        <v>9.6762099999999993</v>
      </c>
    </row>
    <row r="3386" ht="11.25" hidden="1" customHeight="1" outlineLevel="7">
      <c r="A3386" s="115"/>
      <c r="B3386" s="116"/>
      <c r="C3386" s="117"/>
      <c r="D3386" s="2013" t="s">
        <v>546</v>
      </c>
      <c r="E3386" s="2013"/>
      <c r="F3386" s="2013"/>
      <c r="G3386" s="110">
        <v>9.6762099999999993</v>
      </c>
    </row>
    <row r="3387" ht="11.25" hidden="1" customHeight="1" outlineLevel="7">
      <c r="A3387" s="101"/>
      <c r="B3387" s="102"/>
      <c r="C3387" s="103"/>
      <c r="D3387" s="2017" t="s">
        <v>554</v>
      </c>
      <c r="E3387" s="2017"/>
      <c r="F3387" s="2017"/>
      <c r="G3387" s="111">
        <v>62.282539999999997</v>
      </c>
    </row>
    <row r="3388" ht="11.25" hidden="1" customHeight="1" outlineLevel="7">
      <c r="A3388" s="115"/>
      <c r="B3388" s="116"/>
      <c r="C3388" s="117"/>
      <c r="D3388" s="2013" t="s">
        <v>557</v>
      </c>
      <c r="E3388" s="2013"/>
      <c r="F3388" s="2013"/>
      <c r="G3388" s="110">
        <v>1.2694000000000001</v>
      </c>
    </row>
    <row r="3389" ht="11.25" hidden="1" customHeight="1" outlineLevel="7">
      <c r="A3389" s="115"/>
      <c r="B3389" s="116"/>
      <c r="C3389" s="117"/>
      <c r="D3389" s="2013" t="s">
        <v>559</v>
      </c>
      <c r="E3389" s="2013"/>
      <c r="F3389" s="2013"/>
      <c r="G3389" s="110">
        <v>3.38584</v>
      </c>
    </row>
    <row r="3390" ht="11.25" hidden="1" customHeight="1" outlineLevel="7">
      <c r="A3390" s="115"/>
      <c r="B3390" s="116"/>
      <c r="C3390" s="117"/>
      <c r="D3390" s="2013" t="s">
        <v>564</v>
      </c>
      <c r="E3390" s="2013"/>
      <c r="F3390" s="2013"/>
      <c r="G3390" s="110">
        <v>1.93302</v>
      </c>
    </row>
    <row r="3391" ht="11.25" hidden="1" customHeight="1" outlineLevel="7">
      <c r="A3391" s="115"/>
      <c r="B3391" s="116"/>
      <c r="C3391" s="117"/>
      <c r="D3391" s="2013" t="s">
        <v>565</v>
      </c>
      <c r="E3391" s="2013"/>
      <c r="F3391" s="2013"/>
      <c r="G3391" s="110">
        <v>1.01556</v>
      </c>
    </row>
    <row r="3392" ht="11.25" hidden="1" customHeight="1" outlineLevel="7">
      <c r="A3392" s="115"/>
      <c r="B3392" s="116"/>
      <c r="C3392" s="117"/>
      <c r="D3392" s="2013" t="s">
        <v>566</v>
      </c>
      <c r="E3392" s="2013"/>
      <c r="F3392" s="2013"/>
      <c r="G3392" s="110">
        <v>10.99419</v>
      </c>
    </row>
    <row r="3393" ht="11.25" hidden="1" customHeight="1" outlineLevel="7">
      <c r="A3393" s="115"/>
      <c r="B3393" s="116"/>
      <c r="C3393" s="117"/>
      <c r="D3393" s="2013" t="s">
        <v>567</v>
      </c>
      <c r="E3393" s="2013"/>
      <c r="F3393" s="2013"/>
      <c r="G3393" s="110">
        <v>31.561599999999999</v>
      </c>
    </row>
    <row r="3394" ht="11.25" hidden="1" customHeight="1" outlineLevel="7">
      <c r="A3394" s="115"/>
      <c r="B3394" s="116"/>
      <c r="C3394" s="117"/>
      <c r="D3394" s="2013" t="s">
        <v>569</v>
      </c>
      <c r="E3394" s="2013"/>
      <c r="F3394" s="2013"/>
      <c r="G3394" s="110">
        <v>5.8353599999999997</v>
      </c>
    </row>
    <row r="3395" ht="11.25" hidden="1" customHeight="1" outlineLevel="7">
      <c r="A3395" s="115"/>
      <c r="B3395" s="116"/>
      <c r="C3395" s="117"/>
      <c r="D3395" s="2013" t="s">
        <v>570</v>
      </c>
      <c r="E3395" s="2013"/>
      <c r="F3395" s="2013"/>
      <c r="G3395" s="110">
        <v>6.2875699999999997</v>
      </c>
    </row>
    <row r="3396" ht="11.25" hidden="1" customHeight="1" outlineLevel="7">
      <c r="A3396" s="83"/>
      <c r="B3396" s="84"/>
      <c r="C3396" s="85"/>
      <c r="D3396" s="2017" t="s">
        <v>571</v>
      </c>
      <c r="E3396" s="2017"/>
      <c r="F3396" s="2017"/>
      <c r="G3396" s="111">
        <v>9.2894100000000002</v>
      </c>
    </row>
    <row r="3397" ht="11.25" hidden="1" customHeight="1" outlineLevel="7">
      <c r="A3397" s="86"/>
      <c r="B3397" s="87"/>
      <c r="C3397" s="88"/>
      <c r="D3397" s="2017" t="s">
        <v>572</v>
      </c>
      <c r="E3397" s="2017"/>
      <c r="F3397" s="2017"/>
      <c r="G3397" s="111">
        <v>9.2894100000000002</v>
      </c>
    </row>
    <row r="3398" ht="11.25" hidden="1" customHeight="1" outlineLevel="7">
      <c r="A3398" s="101"/>
      <c r="B3398" s="102"/>
      <c r="C3398" s="103"/>
      <c r="D3398" s="2017" t="s">
        <v>573</v>
      </c>
      <c r="E3398" s="2017"/>
      <c r="F3398" s="2017"/>
      <c r="G3398" s="111">
        <v>8.3732199999999999</v>
      </c>
    </row>
    <row r="3399" ht="11.25" hidden="1" customHeight="1" outlineLevel="7">
      <c r="A3399" s="115"/>
      <c r="B3399" s="116"/>
      <c r="C3399" s="117"/>
      <c r="D3399" s="2013" t="s">
        <v>582</v>
      </c>
      <c r="E3399" s="2013"/>
      <c r="F3399" s="2013"/>
      <c r="G3399" s="110">
        <v>7.93424</v>
      </c>
    </row>
    <row r="3400" ht="11.25" hidden="1" customHeight="1" outlineLevel="7">
      <c r="A3400" s="115"/>
      <c r="B3400" s="116"/>
      <c r="C3400" s="117"/>
      <c r="D3400" s="2013" t="s">
        <v>585</v>
      </c>
      <c r="E3400" s="2013"/>
      <c r="F3400" s="2013"/>
      <c r="G3400" s="110">
        <v>0.43897999999999998</v>
      </c>
    </row>
    <row r="3401" ht="11.25" hidden="1" customHeight="1" outlineLevel="7">
      <c r="A3401" s="101"/>
      <c r="B3401" s="102"/>
      <c r="C3401" s="103"/>
      <c r="D3401" s="2017" t="s">
        <v>586</v>
      </c>
      <c r="E3401" s="2017"/>
      <c r="F3401" s="2017"/>
      <c r="G3401" s="111">
        <v>0.91618999999999995</v>
      </c>
    </row>
    <row r="3402" ht="11.25" hidden="1" customHeight="1" outlineLevel="7">
      <c r="A3402" s="115"/>
      <c r="B3402" s="116"/>
      <c r="C3402" s="117"/>
      <c r="D3402" s="2013" t="s">
        <v>965</v>
      </c>
      <c r="E3402" s="2013"/>
      <c r="F3402" s="2013"/>
      <c r="G3402" s="110">
        <v>0.91618999999999995</v>
      </c>
    </row>
    <row r="3403" ht="11.25" hidden="1" customHeight="1" outlineLevel="7">
      <c r="A3403" s="83"/>
      <c r="B3403" s="84"/>
      <c r="C3403" s="85"/>
      <c r="D3403" s="2017" t="s">
        <v>617</v>
      </c>
      <c r="E3403" s="2017"/>
      <c r="F3403" s="2017"/>
      <c r="G3403" s="73">
        <v>3144.1120599999999</v>
      </c>
    </row>
    <row r="3404" ht="11.25" hidden="1" customHeight="1" outlineLevel="7">
      <c r="A3404" s="118"/>
      <c r="B3404" s="119"/>
      <c r="C3404" s="120"/>
      <c r="D3404" s="2013" t="s">
        <v>619</v>
      </c>
      <c r="E3404" s="2013"/>
      <c r="F3404" s="2013"/>
      <c r="G3404" s="92">
        <v>1329.2563600000001</v>
      </c>
    </row>
    <row r="3405" ht="11.25" hidden="1" customHeight="1" outlineLevel="7">
      <c r="A3405" s="118"/>
      <c r="B3405" s="119"/>
      <c r="C3405" s="120"/>
      <c r="D3405" s="2013" t="s">
        <v>620</v>
      </c>
      <c r="E3405" s="2013"/>
      <c r="F3405" s="2013"/>
      <c r="G3405" s="110">
        <v>71.613399999999999</v>
      </c>
    </row>
    <row r="3406" ht="11.25" hidden="1" customHeight="1" outlineLevel="7">
      <c r="A3406" s="118"/>
      <c r="B3406" s="119"/>
      <c r="C3406" s="120"/>
      <c r="D3406" s="2013" t="s">
        <v>624</v>
      </c>
      <c r="E3406" s="2013"/>
      <c r="F3406" s="2013"/>
      <c r="G3406" s="110">
        <v>122.93526</v>
      </c>
    </row>
    <row r="3407" ht="11.25" hidden="1" customHeight="1" outlineLevel="7">
      <c r="A3407" s="118"/>
      <c r="B3407" s="119"/>
      <c r="C3407" s="120"/>
      <c r="D3407" s="2013" t="s">
        <v>626</v>
      </c>
      <c r="E3407" s="2013"/>
      <c r="F3407" s="2013"/>
      <c r="G3407" s="110">
        <v>363.98673000000002</v>
      </c>
    </row>
    <row r="3408" ht="11.25" hidden="1" customHeight="1" outlineLevel="7">
      <c r="A3408" s="86"/>
      <c r="B3408" s="87"/>
      <c r="C3408" s="88"/>
      <c r="D3408" s="2017" t="s">
        <v>630</v>
      </c>
      <c r="E3408" s="2017"/>
      <c r="F3408" s="2017"/>
      <c r="G3408" s="73">
        <v>1256.3203100000001</v>
      </c>
    </row>
    <row r="3409" ht="11.25" hidden="1" customHeight="1" outlineLevel="7">
      <c r="A3409" s="89"/>
      <c r="B3409" s="90"/>
      <c r="C3409" s="91"/>
      <c r="D3409" s="2013" t="s">
        <v>632</v>
      </c>
      <c r="E3409" s="2013"/>
      <c r="F3409" s="2013"/>
      <c r="G3409" s="110">
        <v>228.10429999999999</v>
      </c>
    </row>
    <row r="3410" ht="21.75" hidden="1" customHeight="1" outlineLevel="7">
      <c r="A3410" s="89"/>
      <c r="B3410" s="90"/>
      <c r="C3410" s="91"/>
      <c r="D3410" s="2013" t="s">
        <v>634</v>
      </c>
      <c r="E3410" s="2013"/>
      <c r="F3410" s="2013"/>
      <c r="G3410" s="110">
        <v>36.456620000000001</v>
      </c>
    </row>
    <row r="3411" ht="21.75" hidden="1" customHeight="1" outlineLevel="7">
      <c r="A3411" s="89"/>
      <c r="B3411" s="90"/>
      <c r="C3411" s="91"/>
      <c r="D3411" s="2013" t="s">
        <v>636</v>
      </c>
      <c r="E3411" s="2013"/>
      <c r="F3411" s="2013"/>
      <c r="G3411" s="110">
        <v>583.21472000000006</v>
      </c>
    </row>
    <row r="3412" ht="21.75" hidden="1" customHeight="1" outlineLevel="7">
      <c r="A3412" s="89"/>
      <c r="B3412" s="90"/>
      <c r="C3412" s="91"/>
      <c r="D3412" s="2013" t="s">
        <v>638</v>
      </c>
      <c r="E3412" s="2013"/>
      <c r="F3412" s="2013"/>
      <c r="G3412" s="110">
        <v>408.54467</v>
      </c>
    </row>
    <row r="3413" ht="11.25" hidden="1" customHeight="1" outlineLevel="7">
      <c r="A3413" s="83"/>
      <c r="B3413" s="84"/>
      <c r="C3413" s="85"/>
      <c r="D3413" s="2017" t="s">
        <v>641</v>
      </c>
      <c r="E3413" s="2017"/>
      <c r="F3413" s="2017"/>
      <c r="G3413" s="111">
        <v>810.16479000000004</v>
      </c>
    </row>
    <row r="3414" ht="21.75" hidden="1" customHeight="1" outlineLevel="7">
      <c r="A3414" s="86"/>
      <c r="B3414" s="87"/>
      <c r="C3414" s="88"/>
      <c r="D3414" s="2017" t="s">
        <v>642</v>
      </c>
      <c r="E3414" s="2017"/>
      <c r="F3414" s="2017"/>
      <c r="G3414" s="111">
        <v>583.21732999999995</v>
      </c>
    </row>
    <row r="3415" ht="21.75" hidden="1" customHeight="1" outlineLevel="7">
      <c r="A3415" s="89"/>
      <c r="B3415" s="90"/>
      <c r="C3415" s="91"/>
      <c r="D3415" s="2013" t="s">
        <v>643</v>
      </c>
      <c r="E3415" s="2013"/>
      <c r="F3415" s="2013"/>
      <c r="G3415" s="110">
        <v>381.78622999999999</v>
      </c>
    </row>
    <row r="3416" ht="21.75" hidden="1" customHeight="1" outlineLevel="7">
      <c r="A3416" s="89"/>
      <c r="B3416" s="90"/>
      <c r="C3416" s="91"/>
      <c r="D3416" s="2013" t="s">
        <v>645</v>
      </c>
      <c r="E3416" s="2013"/>
      <c r="F3416" s="2013"/>
      <c r="G3416" s="110">
        <v>43.242460000000001</v>
      </c>
    </row>
    <row r="3417" ht="21.75" hidden="1" customHeight="1" outlineLevel="7">
      <c r="A3417" s="89"/>
      <c r="B3417" s="90"/>
      <c r="C3417" s="91"/>
      <c r="D3417" s="2013" t="s">
        <v>647</v>
      </c>
      <c r="E3417" s="2013"/>
      <c r="F3417" s="2013"/>
      <c r="G3417" s="110">
        <v>106.13856</v>
      </c>
    </row>
    <row r="3418" ht="21.75" hidden="1" customHeight="1" outlineLevel="7">
      <c r="A3418" s="89"/>
      <c r="B3418" s="90"/>
      <c r="C3418" s="91"/>
      <c r="D3418" s="2013" t="s">
        <v>649</v>
      </c>
      <c r="E3418" s="2013"/>
      <c r="F3418" s="2013"/>
      <c r="G3418" s="110">
        <v>7.9084099999999999</v>
      </c>
    </row>
    <row r="3419" ht="21.75" hidden="1" customHeight="1" outlineLevel="7">
      <c r="A3419" s="89"/>
      <c r="B3419" s="90"/>
      <c r="C3419" s="91"/>
      <c r="D3419" s="2013" t="s">
        <v>651</v>
      </c>
      <c r="E3419" s="2013"/>
      <c r="F3419" s="2013"/>
      <c r="G3419" s="110">
        <v>44.141669999999998</v>
      </c>
    </row>
    <row r="3420" ht="21.75" hidden="1" customHeight="1" outlineLevel="7">
      <c r="A3420" s="86"/>
      <c r="B3420" s="87"/>
      <c r="C3420" s="88"/>
      <c r="D3420" s="2017" t="s">
        <v>966</v>
      </c>
      <c r="E3420" s="2017"/>
      <c r="F3420" s="2017"/>
      <c r="G3420" s="111">
        <v>159.96285</v>
      </c>
    </row>
    <row r="3421" ht="11.25" hidden="1" customHeight="1" outlineLevel="7">
      <c r="A3421" s="89"/>
      <c r="B3421" s="90"/>
      <c r="C3421" s="91"/>
      <c r="D3421" s="2013" t="s">
        <v>655</v>
      </c>
      <c r="E3421" s="2013"/>
      <c r="F3421" s="2013"/>
      <c r="G3421" s="110">
        <v>95.89067</v>
      </c>
    </row>
    <row r="3422" ht="21.75" hidden="1" customHeight="1" outlineLevel="7">
      <c r="A3422" s="89"/>
      <c r="B3422" s="90"/>
      <c r="C3422" s="91"/>
      <c r="D3422" s="2013" t="s">
        <v>657</v>
      </c>
      <c r="E3422" s="2013"/>
      <c r="F3422" s="2013"/>
      <c r="G3422" s="110">
        <v>20.83569</v>
      </c>
    </row>
    <row r="3423" ht="21.75" hidden="1" customHeight="1" outlineLevel="7">
      <c r="A3423" s="89"/>
      <c r="B3423" s="90"/>
      <c r="C3423" s="91"/>
      <c r="D3423" s="2013" t="s">
        <v>659</v>
      </c>
      <c r="E3423" s="2013"/>
      <c r="F3423" s="2013"/>
      <c r="G3423" s="110">
        <v>29.743919999999999</v>
      </c>
    </row>
    <row r="3424" ht="21.75" hidden="1" customHeight="1" outlineLevel="7">
      <c r="A3424" s="89"/>
      <c r="B3424" s="90"/>
      <c r="C3424" s="91"/>
      <c r="D3424" s="2013" t="s">
        <v>661</v>
      </c>
      <c r="E3424" s="2013"/>
      <c r="F3424" s="2013"/>
      <c r="G3424" s="110">
        <v>1.8593200000000001</v>
      </c>
    </row>
    <row r="3425" ht="11.25" hidden="1" customHeight="1" outlineLevel="7">
      <c r="A3425" s="89"/>
      <c r="B3425" s="90"/>
      <c r="C3425" s="91"/>
      <c r="D3425" s="2013" t="s">
        <v>663</v>
      </c>
      <c r="E3425" s="2013"/>
      <c r="F3425" s="2013"/>
      <c r="G3425" s="110">
        <v>11.63325</v>
      </c>
    </row>
    <row r="3426" ht="11.25" hidden="1" customHeight="1" outlineLevel="7">
      <c r="A3426" s="86"/>
      <c r="B3426" s="87"/>
      <c r="C3426" s="88"/>
      <c r="D3426" s="2017" t="s">
        <v>667</v>
      </c>
      <c r="E3426" s="2017"/>
      <c r="F3426" s="2017"/>
      <c r="G3426" s="111">
        <v>12.54632</v>
      </c>
    </row>
    <row r="3427" ht="11.25" hidden="1" customHeight="1" outlineLevel="7">
      <c r="A3427" s="89"/>
      <c r="B3427" s="90"/>
      <c r="C3427" s="91"/>
      <c r="D3427" s="2013" t="s">
        <v>667</v>
      </c>
      <c r="E3427" s="2013"/>
      <c r="F3427" s="2013"/>
      <c r="G3427" s="110">
        <v>7.5208899999999996</v>
      </c>
    </row>
    <row r="3428" ht="21.75" hidden="1" customHeight="1" outlineLevel="7">
      <c r="A3428" s="89"/>
      <c r="B3428" s="90"/>
      <c r="C3428" s="91"/>
      <c r="D3428" s="2013" t="s">
        <v>669</v>
      </c>
      <c r="E3428" s="2013"/>
      <c r="F3428" s="2013"/>
      <c r="G3428" s="110">
        <v>1.63426</v>
      </c>
    </row>
    <row r="3429" ht="21.75" hidden="1" customHeight="1" outlineLevel="7">
      <c r="A3429" s="89"/>
      <c r="B3429" s="90"/>
      <c r="C3429" s="91"/>
      <c r="D3429" s="2013" t="s">
        <v>671</v>
      </c>
      <c r="E3429" s="2013"/>
      <c r="F3429" s="2013"/>
      <c r="G3429" s="110">
        <v>2.3328199999999999</v>
      </c>
    </row>
    <row r="3430" ht="21.75" hidden="1" customHeight="1" outlineLevel="7">
      <c r="A3430" s="89"/>
      <c r="B3430" s="90"/>
      <c r="C3430" s="91"/>
      <c r="D3430" s="2013" t="s">
        <v>673</v>
      </c>
      <c r="E3430" s="2013"/>
      <c r="F3430" s="2013"/>
      <c r="G3430" s="110">
        <v>0.14582000000000001</v>
      </c>
    </row>
    <row r="3431" ht="21.75" hidden="1" customHeight="1" outlineLevel="7">
      <c r="A3431" s="89"/>
      <c r="B3431" s="90"/>
      <c r="C3431" s="91"/>
      <c r="D3431" s="2013" t="s">
        <v>675</v>
      </c>
      <c r="E3431" s="2013"/>
      <c r="F3431" s="2013"/>
      <c r="G3431" s="110">
        <v>0.91252999999999995</v>
      </c>
    </row>
    <row r="3432" ht="21.75" hidden="1" customHeight="1" outlineLevel="7">
      <c r="A3432" s="86"/>
      <c r="B3432" s="87"/>
      <c r="C3432" s="88"/>
      <c r="D3432" s="2017" t="s">
        <v>677</v>
      </c>
      <c r="E3432" s="2017"/>
      <c r="F3432" s="2017"/>
      <c r="G3432" s="111">
        <v>54.438290000000002</v>
      </c>
    </row>
    <row r="3433" ht="21.75" hidden="1" customHeight="1" outlineLevel="7">
      <c r="A3433" s="89"/>
      <c r="B3433" s="90"/>
      <c r="C3433" s="91"/>
      <c r="D3433" s="2013" t="s">
        <v>679</v>
      </c>
      <c r="E3433" s="2013"/>
      <c r="F3433" s="2013"/>
      <c r="G3433" s="110">
        <v>41.610869999999998</v>
      </c>
    </row>
    <row r="3434" ht="21.75" hidden="1" customHeight="1" outlineLevel="7">
      <c r="A3434" s="89"/>
      <c r="B3434" s="90"/>
      <c r="C3434" s="91"/>
      <c r="D3434" s="2013" t="s">
        <v>681</v>
      </c>
      <c r="E3434" s="2013"/>
      <c r="F3434" s="2013"/>
      <c r="G3434" s="110">
        <v>0.035360000000000003</v>
      </c>
    </row>
    <row r="3435" ht="21.75" hidden="1" customHeight="1" outlineLevel="7">
      <c r="A3435" s="89"/>
      <c r="B3435" s="90"/>
      <c r="C3435" s="91"/>
      <c r="D3435" s="2013" t="s">
        <v>683</v>
      </c>
      <c r="E3435" s="2013"/>
      <c r="F3435" s="2013"/>
      <c r="G3435" s="110">
        <v>7.8738599999999996</v>
      </c>
    </row>
    <row r="3436" ht="21.75" hidden="1" customHeight="1" outlineLevel="7">
      <c r="A3436" s="89"/>
      <c r="B3436" s="90"/>
      <c r="C3436" s="91"/>
      <c r="D3436" s="2013" t="s">
        <v>685</v>
      </c>
      <c r="E3436" s="2013"/>
      <c r="F3436" s="2013"/>
      <c r="G3436" s="110">
        <v>0.63260000000000005</v>
      </c>
    </row>
    <row r="3437" ht="21.75" hidden="1" customHeight="1" outlineLevel="7">
      <c r="A3437" s="89"/>
      <c r="B3437" s="90"/>
      <c r="C3437" s="91"/>
      <c r="D3437" s="2013" t="s">
        <v>687</v>
      </c>
      <c r="E3437" s="2013"/>
      <c r="F3437" s="2013"/>
      <c r="G3437" s="110">
        <v>4.2855999999999996</v>
      </c>
    </row>
    <row r="3438" ht="11.25" hidden="1" customHeight="1" outlineLevel="7">
      <c r="A3438" s="83"/>
      <c r="B3438" s="84"/>
      <c r="C3438" s="85"/>
      <c r="D3438" s="2017" t="s">
        <v>689</v>
      </c>
      <c r="E3438" s="2017"/>
      <c r="F3438" s="2017"/>
      <c r="G3438" s="111">
        <v>0.22624</v>
      </c>
    </row>
    <row r="3439" ht="11.25" hidden="1" customHeight="1" outlineLevel="7">
      <c r="A3439" s="118"/>
      <c r="B3439" s="119"/>
      <c r="C3439" s="120"/>
      <c r="D3439" s="2013" t="s">
        <v>696</v>
      </c>
      <c r="E3439" s="2013"/>
      <c r="F3439" s="2013"/>
      <c r="G3439" s="110">
        <v>0.22624</v>
      </c>
    </row>
    <row r="3440" ht="11.25" hidden="1" customHeight="1" outlineLevel="7">
      <c r="A3440" s="83"/>
      <c r="B3440" s="84"/>
      <c r="C3440" s="85"/>
      <c r="D3440" s="2017" t="s">
        <v>698</v>
      </c>
      <c r="E3440" s="2017"/>
      <c r="F3440" s="2017"/>
      <c r="G3440" s="111">
        <v>328.09199000000001</v>
      </c>
    </row>
    <row r="3441" ht="11.25" hidden="1" customHeight="1" outlineLevel="7">
      <c r="A3441" s="86"/>
      <c r="B3441" s="87"/>
      <c r="C3441" s="88"/>
      <c r="D3441" s="2017" t="s">
        <v>702</v>
      </c>
      <c r="E3441" s="2017"/>
      <c r="F3441" s="2017"/>
      <c r="G3441" s="111">
        <v>109.0531</v>
      </c>
    </row>
    <row r="3442" ht="11.25" hidden="1" customHeight="1" outlineLevel="7">
      <c r="A3442" s="101"/>
      <c r="B3442" s="102"/>
      <c r="C3442" s="103"/>
      <c r="D3442" s="2017" t="s">
        <v>704</v>
      </c>
      <c r="E3442" s="2017"/>
      <c r="F3442" s="2017"/>
      <c r="G3442" s="111">
        <v>9.6306799999999999</v>
      </c>
    </row>
    <row r="3443" ht="11.25" hidden="1" customHeight="1" outlineLevel="7">
      <c r="A3443" s="115"/>
      <c r="B3443" s="116"/>
      <c r="C3443" s="117"/>
      <c r="D3443" s="2013" t="s">
        <v>705</v>
      </c>
      <c r="E3443" s="2013"/>
      <c r="F3443" s="2013"/>
      <c r="G3443" s="110">
        <v>3.41553</v>
      </c>
    </row>
    <row r="3444" ht="11.25" hidden="1" customHeight="1" outlineLevel="7">
      <c r="A3444" s="115"/>
      <c r="B3444" s="116"/>
      <c r="C3444" s="117"/>
      <c r="D3444" s="2013" t="s">
        <v>706</v>
      </c>
      <c r="E3444" s="2013"/>
      <c r="F3444" s="2013"/>
      <c r="G3444" s="110">
        <v>0.78498000000000001</v>
      </c>
    </row>
    <row r="3445" ht="11.25" hidden="1" customHeight="1" outlineLevel="7">
      <c r="A3445" s="115"/>
      <c r="B3445" s="116"/>
      <c r="C3445" s="117"/>
      <c r="D3445" s="2013" t="s">
        <v>708</v>
      </c>
      <c r="E3445" s="2013"/>
      <c r="F3445" s="2013"/>
      <c r="G3445" s="110">
        <v>0.65964</v>
      </c>
    </row>
    <row r="3446" ht="11.25" hidden="1" customHeight="1" outlineLevel="7">
      <c r="A3446" s="115"/>
      <c r="B3446" s="116"/>
      <c r="C3446" s="117"/>
      <c r="D3446" s="2013" t="s">
        <v>709</v>
      </c>
      <c r="E3446" s="2013"/>
      <c r="F3446" s="2013"/>
      <c r="G3446" s="110">
        <v>0.27942</v>
      </c>
    </row>
    <row r="3447" ht="11.25" hidden="1" customHeight="1" outlineLevel="7">
      <c r="A3447" s="115"/>
      <c r="B3447" s="116"/>
      <c r="C3447" s="117"/>
      <c r="D3447" s="2013" t="s">
        <v>710</v>
      </c>
      <c r="E3447" s="2013"/>
      <c r="F3447" s="2013"/>
      <c r="G3447" s="110">
        <v>4.15029</v>
      </c>
    </row>
    <row r="3448" ht="11.25" hidden="1" customHeight="1" outlineLevel="7">
      <c r="A3448" s="115"/>
      <c r="B3448" s="116"/>
      <c r="C3448" s="117"/>
      <c r="D3448" s="2013" t="s">
        <v>711</v>
      </c>
      <c r="E3448" s="2013"/>
      <c r="F3448" s="2013"/>
      <c r="G3448" s="110">
        <v>0.34082000000000001</v>
      </c>
    </row>
    <row r="3449" ht="11.25" hidden="1" customHeight="1" outlineLevel="7">
      <c r="A3449" s="101"/>
      <c r="B3449" s="102"/>
      <c r="C3449" s="103"/>
      <c r="D3449" s="2017" t="s">
        <v>712</v>
      </c>
      <c r="E3449" s="2017"/>
      <c r="F3449" s="2017"/>
      <c r="G3449" s="111">
        <v>1.3227599999999999</v>
      </c>
    </row>
    <row r="3450" ht="21.75" hidden="1" customHeight="1" outlineLevel="7">
      <c r="A3450" s="115"/>
      <c r="B3450" s="116"/>
      <c r="C3450" s="117"/>
      <c r="D3450" s="2013" t="s">
        <v>717</v>
      </c>
      <c r="E3450" s="2013"/>
      <c r="F3450" s="2013"/>
      <c r="G3450" s="110">
        <v>1.3227599999999999</v>
      </c>
    </row>
    <row r="3451" ht="11.25" hidden="1" customHeight="1" outlineLevel="7">
      <c r="A3451" s="101"/>
      <c r="B3451" s="102"/>
      <c r="C3451" s="103"/>
      <c r="D3451" s="2017" t="s">
        <v>720</v>
      </c>
      <c r="E3451" s="2017"/>
      <c r="F3451" s="2017"/>
      <c r="G3451" s="111">
        <v>14.164110000000001</v>
      </c>
    </row>
    <row r="3452" ht="11.25" hidden="1" customHeight="1" outlineLevel="7">
      <c r="A3452" s="115"/>
      <c r="B3452" s="116"/>
      <c r="C3452" s="117"/>
      <c r="D3452" s="2013" t="s">
        <v>721</v>
      </c>
      <c r="E3452" s="2013"/>
      <c r="F3452" s="2013"/>
      <c r="G3452" s="110">
        <v>1.76691</v>
      </c>
    </row>
    <row r="3453" ht="11.25" hidden="1" customHeight="1" outlineLevel="7">
      <c r="A3453" s="115"/>
      <c r="B3453" s="116"/>
      <c r="C3453" s="117"/>
      <c r="D3453" s="2013" t="s">
        <v>722</v>
      </c>
      <c r="E3453" s="2013"/>
      <c r="F3453" s="2013"/>
      <c r="G3453" s="110">
        <v>12.3972</v>
      </c>
    </row>
    <row r="3454" ht="11.25" hidden="1" customHeight="1" outlineLevel="7">
      <c r="A3454" s="101"/>
      <c r="B3454" s="102"/>
      <c r="C3454" s="103"/>
      <c r="D3454" s="2017" t="s">
        <v>724</v>
      </c>
      <c r="E3454" s="2017"/>
      <c r="F3454" s="2017"/>
      <c r="G3454" s="111">
        <v>17.994509999999998</v>
      </c>
    </row>
    <row r="3455" ht="11.25" hidden="1" customHeight="1" outlineLevel="7">
      <c r="A3455" s="115"/>
      <c r="B3455" s="116"/>
      <c r="C3455" s="117"/>
      <c r="D3455" s="2013" t="s">
        <v>725</v>
      </c>
      <c r="E3455" s="2013"/>
      <c r="F3455" s="2013"/>
      <c r="G3455" s="110">
        <v>1.8813800000000001</v>
      </c>
    </row>
    <row r="3456" ht="11.25" hidden="1" customHeight="1" outlineLevel="7">
      <c r="A3456" s="115"/>
      <c r="B3456" s="116"/>
      <c r="C3456" s="117"/>
      <c r="D3456" s="2013" t="s">
        <v>726</v>
      </c>
      <c r="E3456" s="2013"/>
      <c r="F3456" s="2013"/>
      <c r="G3456" s="110">
        <v>2.3782299999999998</v>
      </c>
    </row>
    <row r="3457" ht="11.25" hidden="1" customHeight="1" outlineLevel="7">
      <c r="A3457" s="115"/>
      <c r="B3457" s="116"/>
      <c r="C3457" s="117"/>
      <c r="D3457" s="2013" t="s">
        <v>729</v>
      </c>
      <c r="E3457" s="2013"/>
      <c r="F3457" s="2013"/>
      <c r="G3457" s="110">
        <v>13.631069999999999</v>
      </c>
    </row>
    <row r="3458" ht="11.25" hidden="1" customHeight="1" outlineLevel="7">
      <c r="A3458" s="115"/>
      <c r="B3458" s="116"/>
      <c r="C3458" s="117"/>
      <c r="D3458" s="2013" t="s">
        <v>730</v>
      </c>
      <c r="E3458" s="2013"/>
      <c r="F3458" s="2013"/>
      <c r="G3458" s="110">
        <v>0.10383000000000001</v>
      </c>
    </row>
    <row r="3459" ht="11.25" hidden="1" customHeight="1" outlineLevel="7">
      <c r="A3459" s="101"/>
      <c r="B3459" s="102"/>
      <c r="C3459" s="103"/>
      <c r="D3459" s="2017" t="s">
        <v>967</v>
      </c>
      <c r="E3459" s="2017"/>
      <c r="F3459" s="2017"/>
      <c r="G3459" s="111">
        <v>7.3225199999999999</v>
      </c>
    </row>
    <row r="3460" ht="11.25" hidden="1" customHeight="1" outlineLevel="7">
      <c r="A3460" s="115"/>
      <c r="B3460" s="116"/>
      <c r="C3460" s="117"/>
      <c r="D3460" s="2013" t="s">
        <v>968</v>
      </c>
      <c r="E3460" s="2013"/>
      <c r="F3460" s="2013"/>
      <c r="G3460" s="110">
        <v>5.4901499999999999</v>
      </c>
    </row>
    <row r="3461" ht="11.25" hidden="1" customHeight="1" outlineLevel="7">
      <c r="A3461" s="115"/>
      <c r="B3461" s="116"/>
      <c r="C3461" s="117"/>
      <c r="D3461" s="2013" t="s">
        <v>1196</v>
      </c>
      <c r="E3461" s="2013"/>
      <c r="F3461" s="2013"/>
      <c r="G3461" s="110">
        <v>1.8323700000000001</v>
      </c>
    </row>
    <row r="3462" ht="11.25" hidden="1" customHeight="1" outlineLevel="7">
      <c r="A3462" s="89"/>
      <c r="B3462" s="90"/>
      <c r="C3462" s="91"/>
      <c r="D3462" s="2013" t="s">
        <v>731</v>
      </c>
      <c r="E3462" s="2013"/>
      <c r="F3462" s="2013"/>
      <c r="G3462" s="110">
        <v>1.6491199999999999</v>
      </c>
    </row>
    <row r="3463" ht="11.25" hidden="1" customHeight="1" outlineLevel="7">
      <c r="A3463" s="101"/>
      <c r="B3463" s="102"/>
      <c r="C3463" s="103"/>
      <c r="D3463" s="2017" t="s">
        <v>732</v>
      </c>
      <c r="E3463" s="2017"/>
      <c r="F3463" s="2017"/>
      <c r="G3463" s="111">
        <v>19.797979999999999</v>
      </c>
    </row>
    <row r="3464" ht="21.75" hidden="1" customHeight="1" outlineLevel="7">
      <c r="A3464" s="115"/>
      <c r="B3464" s="116"/>
      <c r="C3464" s="117"/>
      <c r="D3464" s="2013" t="s">
        <v>969</v>
      </c>
      <c r="E3464" s="2013"/>
      <c r="F3464" s="2013"/>
      <c r="G3464" s="110">
        <v>1.51406</v>
      </c>
    </row>
    <row r="3465" ht="21.75" hidden="1" customHeight="1" outlineLevel="7">
      <c r="A3465" s="115"/>
      <c r="B3465" s="116"/>
      <c r="C3465" s="117"/>
      <c r="D3465" s="2013" t="s">
        <v>1197</v>
      </c>
      <c r="E3465" s="2013"/>
      <c r="F3465" s="2013"/>
      <c r="G3465" s="110">
        <v>10.414529999999999</v>
      </c>
    </row>
    <row r="3466" ht="11.25" hidden="1" customHeight="1" outlineLevel="7">
      <c r="A3466" s="115"/>
      <c r="B3466" s="116"/>
      <c r="C3466" s="117"/>
      <c r="D3466" s="2013" t="s">
        <v>734</v>
      </c>
      <c r="E3466" s="2013"/>
      <c r="F3466" s="2013"/>
      <c r="G3466" s="110">
        <v>1.2029099999999999</v>
      </c>
    </row>
    <row r="3467" ht="11.25" hidden="1" customHeight="1" outlineLevel="7">
      <c r="A3467" s="115"/>
      <c r="B3467" s="116"/>
      <c r="C3467" s="117"/>
      <c r="D3467" s="2013" t="s">
        <v>735</v>
      </c>
      <c r="E3467" s="2013"/>
      <c r="F3467" s="2013"/>
      <c r="G3467" s="110">
        <v>6.66648</v>
      </c>
    </row>
    <row r="3468" ht="11.25" hidden="1" customHeight="1" outlineLevel="7">
      <c r="A3468" s="89"/>
      <c r="B3468" s="90"/>
      <c r="C3468" s="91"/>
      <c r="D3468" s="2013" t="s">
        <v>736</v>
      </c>
      <c r="E3468" s="2013"/>
      <c r="F3468" s="2013"/>
      <c r="G3468" s="110">
        <v>16.462679999999999</v>
      </c>
    </row>
    <row r="3469" ht="11.25" hidden="1" customHeight="1" outlineLevel="7">
      <c r="A3469" s="101"/>
      <c r="B3469" s="102"/>
      <c r="C3469" s="103"/>
      <c r="D3469" s="2017" t="s">
        <v>970</v>
      </c>
      <c r="E3469" s="2017"/>
      <c r="F3469" s="2017"/>
      <c r="G3469" s="111">
        <v>4.4555600000000002</v>
      </c>
    </row>
    <row r="3470" ht="11.25" hidden="1" customHeight="1" outlineLevel="7">
      <c r="A3470" s="115"/>
      <c r="B3470" s="116"/>
      <c r="C3470" s="117"/>
      <c r="D3470" s="2013" t="s">
        <v>971</v>
      </c>
      <c r="E3470" s="2013"/>
      <c r="F3470" s="2013"/>
      <c r="G3470" s="110">
        <v>0.016150000000000001</v>
      </c>
    </row>
    <row r="3471" ht="11.25" hidden="1" customHeight="1" outlineLevel="7">
      <c r="A3471" s="115"/>
      <c r="B3471" s="116"/>
      <c r="C3471" s="117"/>
      <c r="D3471" s="2013" t="s">
        <v>741</v>
      </c>
      <c r="E3471" s="2013"/>
      <c r="F3471" s="2013"/>
      <c r="G3471" s="110">
        <v>4.4394099999999996</v>
      </c>
    </row>
    <row r="3472" ht="11.25" hidden="1" customHeight="1" outlineLevel="7">
      <c r="A3472" s="101"/>
      <c r="B3472" s="102"/>
      <c r="C3472" s="103"/>
      <c r="D3472" s="2017" t="s">
        <v>742</v>
      </c>
      <c r="E3472" s="2017"/>
      <c r="F3472" s="2017"/>
      <c r="G3472" s="111">
        <v>16.25318</v>
      </c>
    </row>
    <row r="3473" ht="11.25" hidden="1" customHeight="1" outlineLevel="7">
      <c r="A3473" s="115"/>
      <c r="B3473" s="116"/>
      <c r="C3473" s="117"/>
      <c r="D3473" s="2013" t="s">
        <v>744</v>
      </c>
      <c r="E3473" s="2013"/>
      <c r="F3473" s="2013"/>
      <c r="G3473" s="110">
        <v>0.76605000000000001</v>
      </c>
    </row>
    <row r="3474" ht="11.25" hidden="1" customHeight="1" outlineLevel="7">
      <c r="A3474" s="115"/>
      <c r="B3474" s="116"/>
      <c r="C3474" s="117"/>
      <c r="D3474" s="2013" t="s">
        <v>756</v>
      </c>
      <c r="E3474" s="2013"/>
      <c r="F3474" s="2013"/>
      <c r="G3474" s="110">
        <v>1.21346</v>
      </c>
    </row>
    <row r="3475" ht="21.75" hidden="1" customHeight="1" outlineLevel="7">
      <c r="A3475" s="115"/>
      <c r="B3475" s="116"/>
      <c r="C3475" s="117"/>
      <c r="D3475" s="2013" t="s">
        <v>757</v>
      </c>
      <c r="E3475" s="2013"/>
      <c r="F3475" s="2013"/>
      <c r="G3475" s="110">
        <v>4.3529400000000003</v>
      </c>
    </row>
    <row r="3476" ht="11.25" hidden="1" customHeight="1" outlineLevel="7">
      <c r="A3476" s="115"/>
      <c r="B3476" s="116"/>
      <c r="C3476" s="117"/>
      <c r="D3476" s="2013" t="s">
        <v>758</v>
      </c>
      <c r="E3476" s="2013"/>
      <c r="F3476" s="2013"/>
      <c r="G3476" s="110">
        <v>0.72699000000000003</v>
      </c>
    </row>
    <row r="3477" ht="11.25" hidden="1" customHeight="1" outlineLevel="7">
      <c r="A3477" s="115"/>
      <c r="B3477" s="116"/>
      <c r="C3477" s="117"/>
      <c r="D3477" s="2013" t="s">
        <v>759</v>
      </c>
      <c r="E3477" s="2013"/>
      <c r="F3477" s="2013"/>
      <c r="G3477" s="110">
        <v>8.16127</v>
      </c>
    </row>
    <row r="3478" ht="11.25" hidden="1" customHeight="1" outlineLevel="7">
      <c r="A3478" s="115"/>
      <c r="B3478" s="116"/>
      <c r="C3478" s="117"/>
      <c r="D3478" s="2013" t="s">
        <v>972</v>
      </c>
      <c r="E3478" s="2013"/>
      <c r="F3478" s="2013"/>
      <c r="G3478" s="110">
        <v>0.50592000000000004</v>
      </c>
    </row>
    <row r="3479" ht="11.25" hidden="1" customHeight="1" outlineLevel="7">
      <c r="A3479" s="115"/>
      <c r="B3479" s="116"/>
      <c r="C3479" s="117"/>
      <c r="D3479" s="2013" t="s">
        <v>760</v>
      </c>
      <c r="E3479" s="2013"/>
      <c r="F3479" s="2013"/>
      <c r="G3479" s="110">
        <v>0.52654999999999996</v>
      </c>
    </row>
    <row r="3480" ht="11.25" hidden="1" customHeight="1" outlineLevel="7">
      <c r="A3480" s="86"/>
      <c r="B3480" s="87"/>
      <c r="C3480" s="88"/>
      <c r="D3480" s="2017" t="s">
        <v>763</v>
      </c>
      <c r="E3480" s="2017"/>
      <c r="F3480" s="2017"/>
      <c r="G3480" s="111">
        <v>102.15429</v>
      </c>
    </row>
    <row r="3481" ht="11.25" hidden="1" customHeight="1" outlineLevel="7">
      <c r="A3481" s="101"/>
      <c r="B3481" s="102"/>
      <c r="C3481" s="103"/>
      <c r="D3481" s="2017" t="s">
        <v>765</v>
      </c>
      <c r="E3481" s="2017"/>
      <c r="F3481" s="2017"/>
      <c r="G3481" s="111">
        <v>15.54651</v>
      </c>
    </row>
    <row r="3482" ht="11.25" hidden="1" customHeight="1" outlineLevel="7">
      <c r="A3482" s="115"/>
      <c r="B3482" s="116"/>
      <c r="C3482" s="117"/>
      <c r="D3482" s="2013" t="s">
        <v>766</v>
      </c>
      <c r="E3482" s="2013"/>
      <c r="F3482" s="2013"/>
      <c r="G3482" s="110">
        <v>2.20648</v>
      </c>
    </row>
    <row r="3483" ht="11.25" hidden="1" customHeight="1" outlineLevel="7">
      <c r="A3483" s="115"/>
      <c r="B3483" s="116"/>
      <c r="C3483" s="117"/>
      <c r="D3483" s="2013" t="s">
        <v>767</v>
      </c>
      <c r="E3483" s="2013"/>
      <c r="F3483" s="2013"/>
      <c r="G3483" s="110">
        <v>8.7053600000000007</v>
      </c>
    </row>
    <row r="3484" ht="21.75" hidden="1" customHeight="1" outlineLevel="7">
      <c r="A3484" s="115"/>
      <c r="B3484" s="116"/>
      <c r="C3484" s="117"/>
      <c r="D3484" s="2013" t="s">
        <v>768</v>
      </c>
      <c r="E3484" s="2013"/>
      <c r="F3484" s="2013"/>
      <c r="G3484" s="110">
        <v>0.38995000000000002</v>
      </c>
    </row>
    <row r="3485" ht="21.75" hidden="1" customHeight="1" outlineLevel="7">
      <c r="A3485" s="115"/>
      <c r="B3485" s="116"/>
      <c r="C3485" s="117"/>
      <c r="D3485" s="2013" t="s">
        <v>769</v>
      </c>
      <c r="E3485" s="2013"/>
      <c r="F3485" s="2013"/>
      <c r="G3485" s="110">
        <v>1.97142</v>
      </c>
    </row>
    <row r="3486" ht="21.75" hidden="1" customHeight="1" outlineLevel="7">
      <c r="A3486" s="115"/>
      <c r="B3486" s="116"/>
      <c r="C3486" s="117"/>
      <c r="D3486" s="2013" t="s">
        <v>770</v>
      </c>
      <c r="E3486" s="2013"/>
      <c r="F3486" s="2013"/>
      <c r="G3486" s="110">
        <v>2.2732999999999999</v>
      </c>
    </row>
    <row r="3487" ht="11.25" hidden="1" customHeight="1" outlineLevel="7">
      <c r="A3487" s="101"/>
      <c r="B3487" s="102"/>
      <c r="C3487" s="103"/>
      <c r="D3487" s="2017" t="s">
        <v>771</v>
      </c>
      <c r="E3487" s="2017"/>
      <c r="F3487" s="2017"/>
      <c r="G3487" s="111">
        <v>86.124129999999994</v>
      </c>
    </row>
    <row r="3488" ht="11.25" hidden="1" customHeight="1" outlineLevel="7">
      <c r="A3488" s="115"/>
      <c r="B3488" s="116"/>
      <c r="C3488" s="117"/>
      <c r="D3488" s="2013" t="s">
        <v>773</v>
      </c>
      <c r="E3488" s="2013"/>
      <c r="F3488" s="2013"/>
      <c r="G3488" s="110">
        <v>4.4534500000000001</v>
      </c>
    </row>
    <row r="3489" ht="11.25" hidden="1" customHeight="1" outlineLevel="7">
      <c r="A3489" s="115"/>
      <c r="B3489" s="116"/>
      <c r="C3489" s="117"/>
      <c r="D3489" s="2013" t="s">
        <v>775</v>
      </c>
      <c r="E3489" s="2013"/>
      <c r="F3489" s="2013"/>
      <c r="G3489" s="110">
        <v>34.893839999999997</v>
      </c>
    </row>
    <row r="3490" ht="21.75" hidden="1" customHeight="1" outlineLevel="7">
      <c r="A3490" s="115"/>
      <c r="B3490" s="116"/>
      <c r="C3490" s="117"/>
      <c r="D3490" s="2013" t="s">
        <v>777</v>
      </c>
      <c r="E3490" s="2013"/>
      <c r="F3490" s="2013"/>
      <c r="G3490" s="110">
        <v>0.87953999999999999</v>
      </c>
    </row>
    <row r="3491" ht="11.25" hidden="1" customHeight="1" outlineLevel="7">
      <c r="A3491" s="115"/>
      <c r="B3491" s="116"/>
      <c r="C3491" s="117"/>
      <c r="D3491" s="2013" t="s">
        <v>778</v>
      </c>
      <c r="E3491" s="2013"/>
      <c r="F3491" s="2013"/>
      <c r="G3491" s="110">
        <v>45.748860000000001</v>
      </c>
    </row>
    <row r="3492" ht="11.25" hidden="1" customHeight="1" outlineLevel="7">
      <c r="A3492" s="115"/>
      <c r="B3492" s="116"/>
      <c r="C3492" s="117"/>
      <c r="D3492" s="2013" t="s">
        <v>779</v>
      </c>
      <c r="E3492" s="2013"/>
      <c r="F3492" s="2013"/>
      <c r="G3492" s="110">
        <v>0.14843999999999999</v>
      </c>
    </row>
    <row r="3493" ht="11.25" hidden="1" customHeight="1" outlineLevel="7">
      <c r="A3493" s="89"/>
      <c r="B3493" s="90"/>
      <c r="C3493" s="91"/>
      <c r="D3493" s="2013" t="s">
        <v>781</v>
      </c>
      <c r="E3493" s="2013"/>
      <c r="F3493" s="2013"/>
      <c r="G3493" s="110">
        <v>0.48365000000000002</v>
      </c>
    </row>
    <row r="3494" ht="11.25" hidden="1" customHeight="1" outlineLevel="7">
      <c r="A3494" s="86"/>
      <c r="B3494" s="87"/>
      <c r="C3494" s="88"/>
      <c r="D3494" s="2017" t="s">
        <v>782</v>
      </c>
      <c r="E3494" s="2017"/>
      <c r="F3494" s="2017"/>
      <c r="G3494" s="111">
        <v>1.32501</v>
      </c>
    </row>
    <row r="3495" ht="11.25" hidden="1" customHeight="1" outlineLevel="7">
      <c r="A3495" s="89"/>
      <c r="B3495" s="90"/>
      <c r="C3495" s="91"/>
      <c r="D3495" s="2013" t="s">
        <v>786</v>
      </c>
      <c r="E3495" s="2013"/>
      <c r="F3495" s="2013"/>
      <c r="G3495" s="110">
        <v>1.32501</v>
      </c>
    </row>
    <row r="3496" ht="11.25" hidden="1" customHeight="1" outlineLevel="7">
      <c r="A3496" s="86"/>
      <c r="B3496" s="87"/>
      <c r="C3496" s="88"/>
      <c r="D3496" s="2017" t="s">
        <v>789</v>
      </c>
      <c r="E3496" s="2017"/>
      <c r="F3496" s="2017"/>
      <c r="G3496" s="111">
        <v>23.45101</v>
      </c>
    </row>
    <row r="3497" ht="21.75" hidden="1" customHeight="1" outlineLevel="7">
      <c r="A3497" s="89"/>
      <c r="B3497" s="90"/>
      <c r="C3497" s="91"/>
      <c r="D3497" s="2013" t="s">
        <v>791</v>
      </c>
      <c r="E3497" s="2013"/>
      <c r="F3497" s="2013"/>
      <c r="G3497" s="110">
        <v>0.56769999999999998</v>
      </c>
    </row>
    <row r="3498" ht="11.25" hidden="1" customHeight="1" outlineLevel="7">
      <c r="A3498" s="89"/>
      <c r="B3498" s="90"/>
      <c r="C3498" s="91"/>
      <c r="D3498" s="2013" t="s">
        <v>973</v>
      </c>
      <c r="E3498" s="2013"/>
      <c r="F3498" s="2013"/>
      <c r="G3498" s="110">
        <v>0.0065100000000000002</v>
      </c>
    </row>
    <row r="3499" ht="11.25" hidden="1" customHeight="1" outlineLevel="7">
      <c r="A3499" s="89"/>
      <c r="B3499" s="90"/>
      <c r="C3499" s="91"/>
      <c r="D3499" s="2013" t="s">
        <v>796</v>
      </c>
      <c r="E3499" s="2013"/>
      <c r="F3499" s="2013"/>
      <c r="G3499" s="110">
        <v>1.76</v>
      </c>
    </row>
    <row r="3500" ht="11.25" hidden="1" customHeight="1" outlineLevel="7">
      <c r="A3500" s="89"/>
      <c r="B3500" s="90"/>
      <c r="C3500" s="91"/>
      <c r="D3500" s="2013" t="s">
        <v>798</v>
      </c>
      <c r="E3500" s="2013"/>
      <c r="F3500" s="2013"/>
      <c r="G3500" s="110">
        <v>0.47854000000000002</v>
      </c>
    </row>
    <row r="3501" ht="11.25" hidden="1" customHeight="1" outlineLevel="7">
      <c r="A3501" s="89"/>
      <c r="B3501" s="90"/>
      <c r="C3501" s="91"/>
      <c r="D3501" s="2013" t="s">
        <v>799</v>
      </c>
      <c r="E3501" s="2013"/>
      <c r="F3501" s="2013"/>
      <c r="G3501" s="110">
        <v>6.8525299999999998</v>
      </c>
    </row>
    <row r="3502" ht="11.25" hidden="1" customHeight="1" outlineLevel="7">
      <c r="A3502" s="89"/>
      <c r="B3502" s="90"/>
      <c r="C3502" s="91"/>
      <c r="D3502" s="2013" t="s">
        <v>801</v>
      </c>
      <c r="E3502" s="2013"/>
      <c r="F3502" s="2013"/>
      <c r="G3502" s="110">
        <v>0.026380000000000001</v>
      </c>
    </row>
    <row r="3503" ht="11.25" hidden="1" customHeight="1" outlineLevel="7">
      <c r="A3503" s="89"/>
      <c r="B3503" s="90"/>
      <c r="C3503" s="91"/>
      <c r="D3503" s="2013" t="s">
        <v>974</v>
      </c>
      <c r="E3503" s="2013"/>
      <c r="F3503" s="2013"/>
      <c r="G3503" s="110">
        <v>13.75935</v>
      </c>
    </row>
    <row r="3504" ht="11.25" hidden="1" customHeight="1" outlineLevel="7">
      <c r="A3504" s="86"/>
      <c r="B3504" s="87"/>
      <c r="C3504" s="88"/>
      <c r="D3504" s="2017" t="s">
        <v>802</v>
      </c>
      <c r="E3504" s="2017"/>
      <c r="F3504" s="2017"/>
      <c r="G3504" s="111">
        <v>0.088569999999999996</v>
      </c>
    </row>
    <row r="3505" ht="11.25" hidden="1" customHeight="1" outlineLevel="7">
      <c r="A3505" s="89"/>
      <c r="B3505" s="90"/>
      <c r="C3505" s="91"/>
      <c r="D3505" s="2013" t="s">
        <v>808</v>
      </c>
      <c r="E3505" s="2013"/>
      <c r="F3505" s="2013"/>
      <c r="G3505" s="110">
        <v>0.088569999999999996</v>
      </c>
    </row>
    <row r="3506" ht="11.25" hidden="1" customHeight="1" outlineLevel="7">
      <c r="A3506" s="86"/>
      <c r="B3506" s="87"/>
      <c r="C3506" s="88"/>
      <c r="D3506" s="2017" t="s">
        <v>813</v>
      </c>
      <c r="E3506" s="2017"/>
      <c r="F3506" s="2017"/>
      <c r="G3506" s="111">
        <v>92.020009999999999</v>
      </c>
    </row>
    <row r="3507" ht="11.25" hidden="1" customHeight="1" outlineLevel="7">
      <c r="A3507" s="101"/>
      <c r="B3507" s="102"/>
      <c r="C3507" s="103"/>
      <c r="D3507" s="2017" t="s">
        <v>815</v>
      </c>
      <c r="E3507" s="2017"/>
      <c r="F3507" s="2017"/>
      <c r="G3507" s="111">
        <v>0.63729000000000002</v>
      </c>
    </row>
    <row r="3508" ht="21.75" hidden="1" customHeight="1" outlineLevel="7">
      <c r="A3508" s="115"/>
      <c r="B3508" s="116"/>
      <c r="C3508" s="117"/>
      <c r="D3508" s="2013" t="s">
        <v>819</v>
      </c>
      <c r="E3508" s="2013"/>
      <c r="F3508" s="2013"/>
      <c r="G3508" s="110">
        <v>0.16159999999999999</v>
      </c>
    </row>
    <row r="3509" ht="11.25" hidden="1" customHeight="1" outlineLevel="7">
      <c r="A3509" s="115"/>
      <c r="B3509" s="116"/>
      <c r="C3509" s="117"/>
      <c r="D3509" s="2013" t="s">
        <v>820</v>
      </c>
      <c r="E3509" s="2013"/>
      <c r="F3509" s="2013"/>
      <c r="G3509" s="110">
        <v>0.47569</v>
      </c>
    </row>
    <row r="3510" ht="11.25" hidden="1" customHeight="1" outlineLevel="7">
      <c r="A3510" s="89"/>
      <c r="B3510" s="90"/>
      <c r="C3510" s="91"/>
      <c r="D3510" s="2013" t="s">
        <v>822</v>
      </c>
      <c r="E3510" s="2013"/>
      <c r="F3510" s="2013"/>
      <c r="G3510" s="110">
        <v>1.7590699999999999</v>
      </c>
    </row>
    <row r="3511" ht="11.25" hidden="1" customHeight="1" outlineLevel="7">
      <c r="A3511" s="89"/>
      <c r="B3511" s="90"/>
      <c r="C3511" s="91"/>
      <c r="D3511" s="2013" t="s">
        <v>824</v>
      </c>
      <c r="E3511" s="2013"/>
      <c r="F3511" s="2013"/>
      <c r="G3511" s="110">
        <v>0.63207999999999998</v>
      </c>
    </row>
    <row r="3512" ht="11.25" hidden="1" customHeight="1" outlineLevel="7">
      <c r="A3512" s="89"/>
      <c r="B3512" s="90"/>
      <c r="C3512" s="91"/>
      <c r="D3512" s="2013" t="s">
        <v>825</v>
      </c>
      <c r="E3512" s="2013"/>
      <c r="F3512" s="2013"/>
      <c r="G3512" s="110">
        <v>15.391859999999999</v>
      </c>
    </row>
    <row r="3513" ht="11.25" hidden="1" customHeight="1" outlineLevel="7">
      <c r="A3513" s="101"/>
      <c r="B3513" s="102"/>
      <c r="C3513" s="103"/>
      <c r="D3513" s="2017" t="s">
        <v>826</v>
      </c>
      <c r="E3513" s="2017"/>
      <c r="F3513" s="2017"/>
      <c r="G3513" s="111">
        <v>1.8185500000000001</v>
      </c>
    </row>
    <row r="3514" ht="11.25" hidden="1" customHeight="1" outlineLevel="7">
      <c r="A3514" s="115"/>
      <c r="B3514" s="116"/>
      <c r="C3514" s="117"/>
      <c r="D3514" s="2013" t="s">
        <v>828</v>
      </c>
      <c r="E3514" s="2013"/>
      <c r="F3514" s="2013"/>
      <c r="G3514" s="110">
        <v>1.6663300000000001</v>
      </c>
    </row>
    <row r="3515" ht="21.75" hidden="1" customHeight="1" outlineLevel="7">
      <c r="A3515" s="115"/>
      <c r="B3515" s="116"/>
      <c r="C3515" s="117"/>
      <c r="D3515" s="2013" t="s">
        <v>829</v>
      </c>
      <c r="E3515" s="2013"/>
      <c r="F3515" s="2013"/>
      <c r="G3515" s="110">
        <v>0.15221999999999999</v>
      </c>
    </row>
    <row r="3516" ht="21.75" hidden="1" customHeight="1" outlineLevel="7">
      <c r="A3516" s="89"/>
      <c r="B3516" s="90"/>
      <c r="C3516" s="91"/>
      <c r="D3516" s="2013" t="s">
        <v>834</v>
      </c>
      <c r="E3516" s="2013"/>
      <c r="F3516" s="2013"/>
      <c r="G3516" s="110">
        <v>0.80127999999999999</v>
      </c>
    </row>
    <row r="3517" ht="11.25" hidden="1" customHeight="1" outlineLevel="7">
      <c r="A3517" s="89"/>
      <c r="B3517" s="90"/>
      <c r="C3517" s="91"/>
      <c r="D3517" s="2013" t="s">
        <v>975</v>
      </c>
      <c r="E3517" s="2013"/>
      <c r="F3517" s="2013"/>
      <c r="G3517" s="110">
        <v>13.008430000000001</v>
      </c>
    </row>
    <row r="3518" ht="11.25" hidden="1" customHeight="1" outlineLevel="7">
      <c r="A3518" s="89"/>
      <c r="B3518" s="90"/>
      <c r="C3518" s="91"/>
      <c r="D3518" s="2013" t="s">
        <v>835</v>
      </c>
      <c r="E3518" s="2013"/>
      <c r="F3518" s="2013"/>
      <c r="G3518" s="110">
        <v>10.324350000000001</v>
      </c>
    </row>
    <row r="3519" ht="11.25" hidden="1" customHeight="1" outlineLevel="7">
      <c r="A3519" s="89"/>
      <c r="B3519" s="90"/>
      <c r="C3519" s="91"/>
      <c r="D3519" s="2013" t="s">
        <v>837</v>
      </c>
      <c r="E3519" s="2013"/>
      <c r="F3519" s="2013"/>
      <c r="G3519" s="110">
        <v>9.3369499999999999</v>
      </c>
    </row>
    <row r="3520" ht="11.25" hidden="1" customHeight="1" outlineLevel="7">
      <c r="A3520" s="89"/>
      <c r="B3520" s="90"/>
      <c r="C3520" s="91"/>
      <c r="D3520" s="2013" t="s">
        <v>976</v>
      </c>
      <c r="E3520" s="2013"/>
      <c r="F3520" s="2013"/>
      <c r="G3520" s="110">
        <v>27.032209999999999</v>
      </c>
    </row>
    <row r="3521" ht="11.25" hidden="1" customHeight="1" outlineLevel="7">
      <c r="A3521" s="89"/>
      <c r="B3521" s="90"/>
      <c r="C3521" s="91"/>
      <c r="D3521" s="2013" t="s">
        <v>977</v>
      </c>
      <c r="E3521" s="2013"/>
      <c r="F3521" s="2013"/>
      <c r="G3521" s="110">
        <v>6.5005800000000002</v>
      </c>
    </row>
    <row r="3522" ht="11.25" hidden="1" customHeight="1" outlineLevel="7">
      <c r="A3522" s="89"/>
      <c r="B3522" s="90"/>
      <c r="C3522" s="91"/>
      <c r="D3522" s="2013" t="s">
        <v>978</v>
      </c>
      <c r="E3522" s="2013"/>
      <c r="F3522" s="2013"/>
      <c r="G3522" s="110">
        <v>1.44957</v>
      </c>
    </row>
    <row r="3523" ht="11.25" hidden="1" customHeight="1" outlineLevel="7">
      <c r="A3523" s="89"/>
      <c r="B3523" s="90"/>
      <c r="C3523" s="91"/>
      <c r="D3523" s="2013" t="s">
        <v>1198</v>
      </c>
      <c r="E3523" s="2013"/>
      <c r="F3523" s="2013"/>
      <c r="G3523" s="110">
        <v>0.95786000000000004</v>
      </c>
    </row>
    <row r="3524" ht="11.25" hidden="1" customHeight="1" outlineLevel="7">
      <c r="A3524" s="89"/>
      <c r="B3524" s="90"/>
      <c r="C3524" s="91"/>
      <c r="D3524" s="2013" t="s">
        <v>979</v>
      </c>
      <c r="E3524" s="2013"/>
      <c r="F3524" s="2013"/>
      <c r="G3524" s="110">
        <v>2.3699300000000001</v>
      </c>
    </row>
    <row r="3525" ht="11.25" customHeight="1" outlineLevel="2" collapsed="1">
      <c r="A3525" s="2012" t="s">
        <v>122</v>
      </c>
      <c r="B3525" s="2012"/>
      <c r="C3525" s="2012"/>
      <c r="D3525" s="2015" t="s">
        <v>459</v>
      </c>
      <c r="E3525" s="2015"/>
      <c r="F3525" s="2015"/>
      <c r="G3525" s="65">
        <v>6149.2031699999998</v>
      </c>
    </row>
    <row r="3526" ht="11.25" hidden="1" customHeight="1" outlineLevel="3">
      <c r="A3526" s="2012" t="s">
        <v>980</v>
      </c>
      <c r="B3526" s="2012"/>
      <c r="C3526" s="2012"/>
      <c r="D3526" s="2016" t="s">
        <v>461</v>
      </c>
      <c r="E3526" s="2016"/>
      <c r="F3526" s="2016"/>
      <c r="G3526" s="65">
        <v>6149.2031699999998</v>
      </c>
    </row>
    <row r="3527" ht="11.25" hidden="1" customHeight="1" outlineLevel="4">
      <c r="A3527" s="66"/>
      <c r="B3527" s="67"/>
      <c r="C3527" s="68"/>
      <c r="D3527" s="2019" t="s">
        <v>441</v>
      </c>
      <c r="E3527" s="2019"/>
      <c r="F3527" s="2019"/>
      <c r="G3527" s="94"/>
    </row>
    <row r="3528" ht="11.25" hidden="1" customHeight="1" outlineLevel="5">
      <c r="A3528" s="74"/>
      <c r="B3528" s="75"/>
      <c r="C3528" s="76"/>
      <c r="D3528" s="2017" t="s">
        <v>257</v>
      </c>
      <c r="E3528" s="2017"/>
      <c r="F3528" s="2017"/>
      <c r="G3528" s="114"/>
    </row>
    <row r="3529" ht="11.25" hidden="1" customHeight="1" outlineLevel="6">
      <c r="A3529" s="77"/>
      <c r="B3529" s="78"/>
      <c r="C3529" s="79"/>
      <c r="D3529" s="2017" t="s">
        <v>442</v>
      </c>
      <c r="E3529" s="2017"/>
      <c r="F3529" s="2017"/>
      <c r="G3529" s="114"/>
    </row>
    <row r="3530" ht="11.25" hidden="1" customHeight="1" outlineLevel="7">
      <c r="A3530" s="80"/>
      <c r="B3530" s="81"/>
      <c r="C3530" s="82"/>
      <c r="D3530" s="2017" t="s">
        <v>443</v>
      </c>
      <c r="E3530" s="2017"/>
      <c r="F3530" s="2017"/>
      <c r="G3530" s="114"/>
    </row>
    <row r="3531" ht="11.25" hidden="1" customHeight="1" outlineLevel="7">
      <c r="A3531" s="83"/>
      <c r="B3531" s="84"/>
      <c r="C3531" s="85"/>
      <c r="D3531" s="2017" t="s">
        <v>963</v>
      </c>
      <c r="E3531" s="2017"/>
      <c r="F3531" s="2017"/>
      <c r="G3531" s="114"/>
    </row>
    <row r="3532" ht="11.25" hidden="1" customHeight="1" outlineLevel="7">
      <c r="A3532" s="86"/>
      <c r="B3532" s="87"/>
      <c r="C3532" s="88"/>
      <c r="D3532" s="2017" t="s">
        <v>14</v>
      </c>
      <c r="E3532" s="2017"/>
      <c r="F3532" s="2017"/>
      <c r="G3532" s="114"/>
    </row>
    <row r="3533" ht="11.25" hidden="1" customHeight="1" outlineLevel="7">
      <c r="A3533" s="101"/>
      <c r="B3533" s="102"/>
      <c r="C3533" s="103"/>
      <c r="D3533" s="2017" t="s">
        <v>529</v>
      </c>
      <c r="E3533" s="2017"/>
      <c r="F3533" s="2017"/>
      <c r="G3533" s="114"/>
    </row>
    <row r="3534" ht="11.25" hidden="1" customHeight="1" outlineLevel="7">
      <c r="A3534" s="104"/>
      <c r="B3534" s="105"/>
      <c r="C3534" s="106"/>
      <c r="D3534" s="2017" t="s">
        <v>964</v>
      </c>
      <c r="E3534" s="2017"/>
      <c r="F3534" s="2017"/>
      <c r="G3534" s="114"/>
    </row>
    <row r="3535" ht="11.25" hidden="1" customHeight="1" outlineLevel="7">
      <c r="A3535" s="95"/>
      <c r="B3535" s="96"/>
      <c r="C3535" s="97"/>
      <c r="D3535" s="2013" t="s">
        <v>546</v>
      </c>
      <c r="E3535" s="2013"/>
      <c r="F3535" s="2013"/>
      <c r="G3535" s="93"/>
    </row>
    <row r="3536" ht="11.25" hidden="1" customHeight="1" outlineLevel="7">
      <c r="A3536" s="104"/>
      <c r="B3536" s="105"/>
      <c r="C3536" s="106"/>
      <c r="D3536" s="2017" t="s">
        <v>554</v>
      </c>
      <c r="E3536" s="2017"/>
      <c r="F3536" s="2017"/>
      <c r="G3536" s="114"/>
    </row>
    <row r="3537" ht="11.25" hidden="1" customHeight="1" outlineLevel="7">
      <c r="A3537" s="95"/>
      <c r="B3537" s="96"/>
      <c r="C3537" s="97"/>
      <c r="D3537" s="2013" t="s">
        <v>557</v>
      </c>
      <c r="E3537" s="2013"/>
      <c r="F3537" s="2013"/>
      <c r="G3537" s="93"/>
    </row>
    <row r="3538" ht="11.25" hidden="1" customHeight="1" outlineLevel="7">
      <c r="A3538" s="95"/>
      <c r="B3538" s="96"/>
      <c r="C3538" s="97"/>
      <c r="D3538" s="2013" t="s">
        <v>559</v>
      </c>
      <c r="E3538" s="2013"/>
      <c r="F3538" s="2013"/>
      <c r="G3538" s="93"/>
    </row>
    <row r="3539" ht="11.25" hidden="1" customHeight="1" outlineLevel="7">
      <c r="A3539" s="95"/>
      <c r="B3539" s="96"/>
      <c r="C3539" s="97"/>
      <c r="D3539" s="2013" t="s">
        <v>564</v>
      </c>
      <c r="E3539" s="2013"/>
      <c r="F3539" s="2013"/>
      <c r="G3539" s="93"/>
    </row>
    <row r="3540" ht="11.25" hidden="1" customHeight="1" outlineLevel="7">
      <c r="A3540" s="95"/>
      <c r="B3540" s="96"/>
      <c r="C3540" s="97"/>
      <c r="D3540" s="2013" t="s">
        <v>565</v>
      </c>
      <c r="E3540" s="2013"/>
      <c r="F3540" s="2013"/>
      <c r="G3540" s="93"/>
    </row>
    <row r="3541" ht="11.25" hidden="1" customHeight="1" outlineLevel="7">
      <c r="A3541" s="95"/>
      <c r="B3541" s="96"/>
      <c r="C3541" s="97"/>
      <c r="D3541" s="2013" t="s">
        <v>566</v>
      </c>
      <c r="E3541" s="2013"/>
      <c r="F3541" s="2013"/>
      <c r="G3541" s="93"/>
    </row>
    <row r="3542" ht="11.25" hidden="1" customHeight="1" outlineLevel="7">
      <c r="A3542" s="95"/>
      <c r="B3542" s="96"/>
      <c r="C3542" s="97"/>
      <c r="D3542" s="2013" t="s">
        <v>567</v>
      </c>
      <c r="E3542" s="2013"/>
      <c r="F3542" s="2013"/>
      <c r="G3542" s="93"/>
    </row>
    <row r="3543" ht="11.25" hidden="1" customHeight="1" outlineLevel="7">
      <c r="A3543" s="95"/>
      <c r="B3543" s="96"/>
      <c r="C3543" s="97"/>
      <c r="D3543" s="2013" t="s">
        <v>569</v>
      </c>
      <c r="E3543" s="2013"/>
      <c r="F3543" s="2013"/>
      <c r="G3543" s="93"/>
    </row>
    <row r="3544" ht="11.25" hidden="1" customHeight="1" outlineLevel="7">
      <c r="A3544" s="95"/>
      <c r="B3544" s="96"/>
      <c r="C3544" s="97"/>
      <c r="D3544" s="2013" t="s">
        <v>570</v>
      </c>
      <c r="E3544" s="2013"/>
      <c r="F3544" s="2013"/>
      <c r="G3544" s="93"/>
    </row>
    <row r="3545" ht="11.25" hidden="1" customHeight="1" outlineLevel="7">
      <c r="A3545" s="86"/>
      <c r="B3545" s="87"/>
      <c r="C3545" s="88"/>
      <c r="D3545" s="2017" t="s">
        <v>571</v>
      </c>
      <c r="E3545" s="2017"/>
      <c r="F3545" s="2017"/>
      <c r="G3545" s="114"/>
    </row>
    <row r="3546" ht="11.25" hidden="1" customHeight="1" outlineLevel="7">
      <c r="A3546" s="101"/>
      <c r="B3546" s="102"/>
      <c r="C3546" s="103"/>
      <c r="D3546" s="2017" t="s">
        <v>572</v>
      </c>
      <c r="E3546" s="2017"/>
      <c r="F3546" s="2017"/>
      <c r="G3546" s="114"/>
    </row>
    <row r="3547" ht="11.25" hidden="1" customHeight="1" outlineLevel="7">
      <c r="A3547" s="104"/>
      <c r="B3547" s="105"/>
      <c r="C3547" s="106"/>
      <c r="D3547" s="2017" t="s">
        <v>573</v>
      </c>
      <c r="E3547" s="2017"/>
      <c r="F3547" s="2017"/>
      <c r="G3547" s="114"/>
    </row>
    <row r="3548" ht="11.25" hidden="1" customHeight="1" outlineLevel="7">
      <c r="A3548" s="95"/>
      <c r="B3548" s="96"/>
      <c r="C3548" s="97"/>
      <c r="D3548" s="2013" t="s">
        <v>582</v>
      </c>
      <c r="E3548" s="2013"/>
      <c r="F3548" s="2013"/>
      <c r="G3548" s="93"/>
    </row>
    <row r="3549" ht="11.25" hidden="1" customHeight="1" outlineLevel="7">
      <c r="A3549" s="95"/>
      <c r="B3549" s="96"/>
      <c r="C3549" s="97"/>
      <c r="D3549" s="2013" t="s">
        <v>585</v>
      </c>
      <c r="E3549" s="2013"/>
      <c r="F3549" s="2013"/>
      <c r="G3549" s="93"/>
    </row>
    <row r="3550" ht="11.25" hidden="1" customHeight="1" outlineLevel="7">
      <c r="A3550" s="104"/>
      <c r="B3550" s="105"/>
      <c r="C3550" s="106"/>
      <c r="D3550" s="2017" t="s">
        <v>586</v>
      </c>
      <c r="E3550" s="2017"/>
      <c r="F3550" s="2017"/>
      <c r="G3550" s="114"/>
    </row>
    <row r="3551" ht="11.25" hidden="1" customHeight="1" outlineLevel="7">
      <c r="A3551" s="95"/>
      <c r="B3551" s="96"/>
      <c r="C3551" s="97"/>
      <c r="D3551" s="2013" t="s">
        <v>965</v>
      </c>
      <c r="E3551" s="2013"/>
      <c r="F3551" s="2013"/>
      <c r="G3551" s="93"/>
    </row>
    <row r="3552" ht="11.25" hidden="1" customHeight="1" outlineLevel="7">
      <c r="A3552" s="86"/>
      <c r="B3552" s="87"/>
      <c r="C3552" s="88"/>
      <c r="D3552" s="2017" t="s">
        <v>617</v>
      </c>
      <c r="E3552" s="2017"/>
      <c r="F3552" s="2017"/>
      <c r="G3552" s="114"/>
    </row>
    <row r="3553" ht="11.25" hidden="1" customHeight="1" outlineLevel="7">
      <c r="A3553" s="89"/>
      <c r="B3553" s="90"/>
      <c r="C3553" s="91"/>
      <c r="D3553" s="2013" t="s">
        <v>619</v>
      </c>
      <c r="E3553" s="2013"/>
      <c r="F3553" s="2013"/>
      <c r="G3553" s="93"/>
    </row>
    <row r="3554" ht="11.25" hidden="1" customHeight="1" outlineLevel="7">
      <c r="A3554" s="89"/>
      <c r="B3554" s="90"/>
      <c r="C3554" s="91"/>
      <c r="D3554" s="2013" t="s">
        <v>620</v>
      </c>
      <c r="E3554" s="2013"/>
      <c r="F3554" s="2013"/>
      <c r="G3554" s="93"/>
    </row>
    <row r="3555" ht="11.25" hidden="1" customHeight="1" outlineLevel="7">
      <c r="A3555" s="89"/>
      <c r="B3555" s="90"/>
      <c r="C3555" s="91"/>
      <c r="D3555" s="2013" t="s">
        <v>624</v>
      </c>
      <c r="E3555" s="2013"/>
      <c r="F3555" s="2013"/>
      <c r="G3555" s="93"/>
    </row>
    <row r="3556" ht="11.25" hidden="1" customHeight="1" outlineLevel="7">
      <c r="A3556" s="89"/>
      <c r="B3556" s="90"/>
      <c r="C3556" s="91"/>
      <c r="D3556" s="2013" t="s">
        <v>626</v>
      </c>
      <c r="E3556" s="2013"/>
      <c r="F3556" s="2013"/>
      <c r="G3556" s="93"/>
    </row>
    <row r="3557" ht="11.25" hidden="1" customHeight="1" outlineLevel="7">
      <c r="A3557" s="101"/>
      <c r="B3557" s="102"/>
      <c r="C3557" s="103"/>
      <c r="D3557" s="2017" t="s">
        <v>630</v>
      </c>
      <c r="E3557" s="2017"/>
      <c r="F3557" s="2017"/>
      <c r="G3557" s="114"/>
    </row>
    <row r="3558" ht="11.25" hidden="1" customHeight="1" outlineLevel="7">
      <c r="A3558" s="115"/>
      <c r="B3558" s="116"/>
      <c r="C3558" s="117"/>
      <c r="D3558" s="2013" t="s">
        <v>632</v>
      </c>
      <c r="E3558" s="2013"/>
      <c r="F3558" s="2013"/>
      <c r="G3558" s="93"/>
    </row>
    <row r="3559" ht="21.75" hidden="1" customHeight="1" outlineLevel="7">
      <c r="A3559" s="115"/>
      <c r="B3559" s="116"/>
      <c r="C3559" s="117"/>
      <c r="D3559" s="2013" t="s">
        <v>634</v>
      </c>
      <c r="E3559" s="2013"/>
      <c r="F3559" s="2013"/>
      <c r="G3559" s="93"/>
    </row>
    <row r="3560" ht="21.75" hidden="1" customHeight="1" outlineLevel="7">
      <c r="A3560" s="115"/>
      <c r="B3560" s="116"/>
      <c r="C3560" s="117"/>
      <c r="D3560" s="2013" t="s">
        <v>636</v>
      </c>
      <c r="E3560" s="2013"/>
      <c r="F3560" s="2013"/>
      <c r="G3560" s="93"/>
    </row>
    <row r="3561" ht="21.75" hidden="1" customHeight="1" outlineLevel="7">
      <c r="A3561" s="115"/>
      <c r="B3561" s="116"/>
      <c r="C3561" s="117"/>
      <c r="D3561" s="2013" t="s">
        <v>638</v>
      </c>
      <c r="E3561" s="2013"/>
      <c r="F3561" s="2013"/>
      <c r="G3561" s="93"/>
    </row>
    <row r="3562" ht="11.25" hidden="1" customHeight="1" outlineLevel="7">
      <c r="A3562" s="86"/>
      <c r="B3562" s="87"/>
      <c r="C3562" s="88"/>
      <c r="D3562" s="2017" t="s">
        <v>641</v>
      </c>
      <c r="E3562" s="2017"/>
      <c r="F3562" s="2017"/>
      <c r="G3562" s="114"/>
    </row>
    <row r="3563" ht="21.75" hidden="1" customHeight="1" outlineLevel="7">
      <c r="A3563" s="101"/>
      <c r="B3563" s="102"/>
      <c r="C3563" s="103"/>
      <c r="D3563" s="2017" t="s">
        <v>642</v>
      </c>
      <c r="E3563" s="2017"/>
      <c r="F3563" s="2017"/>
      <c r="G3563" s="114"/>
    </row>
    <row r="3564" ht="21.75" hidden="1" customHeight="1" outlineLevel="7">
      <c r="A3564" s="115"/>
      <c r="B3564" s="116"/>
      <c r="C3564" s="117"/>
      <c r="D3564" s="2013" t="s">
        <v>643</v>
      </c>
      <c r="E3564" s="2013"/>
      <c r="F3564" s="2013"/>
      <c r="G3564" s="93"/>
    </row>
    <row r="3565" ht="21.75" hidden="1" customHeight="1" outlineLevel="7">
      <c r="A3565" s="115"/>
      <c r="B3565" s="116"/>
      <c r="C3565" s="117"/>
      <c r="D3565" s="2013" t="s">
        <v>645</v>
      </c>
      <c r="E3565" s="2013"/>
      <c r="F3565" s="2013"/>
      <c r="G3565" s="93"/>
    </row>
    <row r="3566" ht="21.75" hidden="1" customHeight="1" outlineLevel="7">
      <c r="A3566" s="115"/>
      <c r="B3566" s="116"/>
      <c r="C3566" s="117"/>
      <c r="D3566" s="2013" t="s">
        <v>647</v>
      </c>
      <c r="E3566" s="2013"/>
      <c r="F3566" s="2013"/>
      <c r="G3566" s="93"/>
    </row>
    <row r="3567" ht="21.75" hidden="1" customHeight="1" outlineLevel="7">
      <c r="A3567" s="115"/>
      <c r="B3567" s="116"/>
      <c r="C3567" s="117"/>
      <c r="D3567" s="2013" t="s">
        <v>649</v>
      </c>
      <c r="E3567" s="2013"/>
      <c r="F3567" s="2013"/>
      <c r="G3567" s="93"/>
    </row>
    <row r="3568" ht="21.75" hidden="1" customHeight="1" outlineLevel="7">
      <c r="A3568" s="115"/>
      <c r="B3568" s="116"/>
      <c r="C3568" s="117"/>
      <c r="D3568" s="2013" t="s">
        <v>651</v>
      </c>
      <c r="E3568" s="2013"/>
      <c r="F3568" s="2013"/>
      <c r="G3568" s="93"/>
    </row>
    <row r="3569" ht="21.75" hidden="1" customHeight="1" outlineLevel="7">
      <c r="A3569" s="101"/>
      <c r="B3569" s="102"/>
      <c r="C3569" s="103"/>
      <c r="D3569" s="2017" t="s">
        <v>966</v>
      </c>
      <c r="E3569" s="2017"/>
      <c r="F3569" s="2017"/>
      <c r="G3569" s="114"/>
    </row>
    <row r="3570" ht="11.25" hidden="1" customHeight="1" outlineLevel="7">
      <c r="A3570" s="115"/>
      <c r="B3570" s="116"/>
      <c r="C3570" s="117"/>
      <c r="D3570" s="2013" t="s">
        <v>655</v>
      </c>
      <c r="E3570" s="2013"/>
      <c r="F3570" s="2013"/>
      <c r="G3570" s="93"/>
    </row>
    <row r="3571" ht="21.75" hidden="1" customHeight="1" outlineLevel="7">
      <c r="A3571" s="115"/>
      <c r="B3571" s="116"/>
      <c r="C3571" s="117"/>
      <c r="D3571" s="2013" t="s">
        <v>657</v>
      </c>
      <c r="E3571" s="2013"/>
      <c r="F3571" s="2013"/>
      <c r="G3571" s="93"/>
    </row>
    <row r="3572" ht="21.75" hidden="1" customHeight="1" outlineLevel="7">
      <c r="A3572" s="115"/>
      <c r="B3572" s="116"/>
      <c r="C3572" s="117"/>
      <c r="D3572" s="2013" t="s">
        <v>659</v>
      </c>
      <c r="E3572" s="2013"/>
      <c r="F3572" s="2013"/>
      <c r="G3572" s="93"/>
    </row>
    <row r="3573" ht="21.75" hidden="1" customHeight="1" outlineLevel="7">
      <c r="A3573" s="115"/>
      <c r="B3573" s="116"/>
      <c r="C3573" s="117"/>
      <c r="D3573" s="2013" t="s">
        <v>661</v>
      </c>
      <c r="E3573" s="2013"/>
      <c r="F3573" s="2013"/>
      <c r="G3573" s="93"/>
    </row>
    <row r="3574" ht="11.25" hidden="1" customHeight="1" outlineLevel="7">
      <c r="A3574" s="115"/>
      <c r="B3574" s="116"/>
      <c r="C3574" s="117"/>
      <c r="D3574" s="2013" t="s">
        <v>663</v>
      </c>
      <c r="E3574" s="2013"/>
      <c r="F3574" s="2013"/>
      <c r="G3574" s="93"/>
    </row>
    <row r="3575" ht="11.25" hidden="1" customHeight="1" outlineLevel="7">
      <c r="A3575" s="101"/>
      <c r="B3575" s="102"/>
      <c r="C3575" s="103"/>
      <c r="D3575" s="2017" t="s">
        <v>667</v>
      </c>
      <c r="E3575" s="2017"/>
      <c r="F3575" s="2017"/>
      <c r="G3575" s="114"/>
    </row>
    <row r="3576" ht="11.25" hidden="1" customHeight="1" outlineLevel="7">
      <c r="A3576" s="115"/>
      <c r="B3576" s="116"/>
      <c r="C3576" s="117"/>
      <c r="D3576" s="2013" t="s">
        <v>667</v>
      </c>
      <c r="E3576" s="2013"/>
      <c r="F3576" s="2013"/>
      <c r="G3576" s="93"/>
    </row>
    <row r="3577" ht="21.75" hidden="1" customHeight="1" outlineLevel="7">
      <c r="A3577" s="115"/>
      <c r="B3577" s="116"/>
      <c r="C3577" s="117"/>
      <c r="D3577" s="2013" t="s">
        <v>669</v>
      </c>
      <c r="E3577" s="2013"/>
      <c r="F3577" s="2013"/>
      <c r="G3577" s="93"/>
    </row>
    <row r="3578" ht="21.75" hidden="1" customHeight="1" outlineLevel="7">
      <c r="A3578" s="115"/>
      <c r="B3578" s="116"/>
      <c r="C3578" s="117"/>
      <c r="D3578" s="2013" t="s">
        <v>671</v>
      </c>
      <c r="E3578" s="2013"/>
      <c r="F3578" s="2013"/>
      <c r="G3578" s="93"/>
    </row>
    <row r="3579" ht="21.75" hidden="1" customHeight="1" outlineLevel="7">
      <c r="A3579" s="115"/>
      <c r="B3579" s="116"/>
      <c r="C3579" s="117"/>
      <c r="D3579" s="2013" t="s">
        <v>673</v>
      </c>
      <c r="E3579" s="2013"/>
      <c r="F3579" s="2013"/>
      <c r="G3579" s="93"/>
    </row>
    <row r="3580" ht="21.75" hidden="1" customHeight="1" outlineLevel="7">
      <c r="A3580" s="115"/>
      <c r="B3580" s="116"/>
      <c r="C3580" s="117"/>
      <c r="D3580" s="2013" t="s">
        <v>675</v>
      </c>
      <c r="E3580" s="2013"/>
      <c r="F3580" s="2013"/>
      <c r="G3580" s="93"/>
    </row>
    <row r="3581" ht="21.75" hidden="1" customHeight="1" outlineLevel="7">
      <c r="A3581" s="101"/>
      <c r="B3581" s="102"/>
      <c r="C3581" s="103"/>
      <c r="D3581" s="2017" t="s">
        <v>677</v>
      </c>
      <c r="E3581" s="2017"/>
      <c r="F3581" s="2017"/>
      <c r="G3581" s="114"/>
    </row>
    <row r="3582" ht="21.75" hidden="1" customHeight="1" outlineLevel="7">
      <c r="A3582" s="115"/>
      <c r="B3582" s="116"/>
      <c r="C3582" s="117"/>
      <c r="D3582" s="2013" t="s">
        <v>679</v>
      </c>
      <c r="E3582" s="2013"/>
      <c r="F3582" s="2013"/>
      <c r="G3582" s="93"/>
    </row>
    <row r="3583" ht="21.75" hidden="1" customHeight="1" outlineLevel="7">
      <c r="A3583" s="115"/>
      <c r="B3583" s="116"/>
      <c r="C3583" s="117"/>
      <c r="D3583" s="2013" t="s">
        <v>681</v>
      </c>
      <c r="E3583" s="2013"/>
      <c r="F3583" s="2013"/>
      <c r="G3583" s="93"/>
    </row>
    <row r="3584" ht="21.75" hidden="1" customHeight="1" outlineLevel="7">
      <c r="A3584" s="115"/>
      <c r="B3584" s="116"/>
      <c r="C3584" s="117"/>
      <c r="D3584" s="2013" t="s">
        <v>683</v>
      </c>
      <c r="E3584" s="2013"/>
      <c r="F3584" s="2013"/>
      <c r="G3584" s="93"/>
    </row>
    <row r="3585" ht="21.75" hidden="1" customHeight="1" outlineLevel="7">
      <c r="A3585" s="115"/>
      <c r="B3585" s="116"/>
      <c r="C3585" s="117"/>
      <c r="D3585" s="2013" t="s">
        <v>685</v>
      </c>
      <c r="E3585" s="2013"/>
      <c r="F3585" s="2013"/>
      <c r="G3585" s="93"/>
    </row>
    <row r="3586" ht="21.75" hidden="1" customHeight="1" outlineLevel="7">
      <c r="A3586" s="115"/>
      <c r="B3586" s="116"/>
      <c r="C3586" s="117"/>
      <c r="D3586" s="2013" t="s">
        <v>687</v>
      </c>
      <c r="E3586" s="2013"/>
      <c r="F3586" s="2013"/>
      <c r="G3586" s="93"/>
    </row>
    <row r="3587" ht="11.25" hidden="1" customHeight="1" outlineLevel="7">
      <c r="A3587" s="86"/>
      <c r="B3587" s="87"/>
      <c r="C3587" s="88"/>
      <c r="D3587" s="2017" t="s">
        <v>689</v>
      </c>
      <c r="E3587" s="2017"/>
      <c r="F3587" s="2017"/>
      <c r="G3587" s="114"/>
    </row>
    <row r="3588" ht="11.25" hidden="1" customHeight="1" outlineLevel="7">
      <c r="A3588" s="89"/>
      <c r="B3588" s="90"/>
      <c r="C3588" s="91"/>
      <c r="D3588" s="2013" t="s">
        <v>696</v>
      </c>
      <c r="E3588" s="2013"/>
      <c r="F3588" s="2013"/>
      <c r="G3588" s="93"/>
    </row>
    <row r="3589" ht="11.25" hidden="1" customHeight="1" outlineLevel="7">
      <c r="A3589" s="86"/>
      <c r="B3589" s="87"/>
      <c r="C3589" s="88"/>
      <c r="D3589" s="2017" t="s">
        <v>698</v>
      </c>
      <c r="E3589" s="2017"/>
      <c r="F3589" s="2017"/>
      <c r="G3589" s="114"/>
    </row>
    <row r="3590" ht="11.25" hidden="1" customHeight="1" outlineLevel="7">
      <c r="A3590" s="101"/>
      <c r="B3590" s="102"/>
      <c r="C3590" s="103"/>
      <c r="D3590" s="2017" t="s">
        <v>702</v>
      </c>
      <c r="E3590" s="2017"/>
      <c r="F3590" s="2017"/>
      <c r="G3590" s="114"/>
    </row>
    <row r="3591" ht="11.25" hidden="1" customHeight="1" outlineLevel="7">
      <c r="A3591" s="104"/>
      <c r="B3591" s="105"/>
      <c r="C3591" s="106"/>
      <c r="D3591" s="2017" t="s">
        <v>704</v>
      </c>
      <c r="E3591" s="2017"/>
      <c r="F3591" s="2017"/>
      <c r="G3591" s="114"/>
    </row>
    <row r="3592" ht="11.25" hidden="1" customHeight="1" outlineLevel="7">
      <c r="A3592" s="95"/>
      <c r="B3592" s="96"/>
      <c r="C3592" s="97"/>
      <c r="D3592" s="2013" t="s">
        <v>705</v>
      </c>
      <c r="E3592" s="2013"/>
      <c r="F3592" s="2013"/>
      <c r="G3592" s="93"/>
    </row>
    <row r="3593" ht="11.25" hidden="1" customHeight="1" outlineLevel="7">
      <c r="A3593" s="95"/>
      <c r="B3593" s="96"/>
      <c r="C3593" s="97"/>
      <c r="D3593" s="2013" t="s">
        <v>706</v>
      </c>
      <c r="E3593" s="2013"/>
      <c r="F3593" s="2013"/>
      <c r="G3593" s="93"/>
    </row>
    <row r="3594" ht="11.25" hidden="1" customHeight="1" outlineLevel="7">
      <c r="A3594" s="95"/>
      <c r="B3594" s="96"/>
      <c r="C3594" s="97"/>
      <c r="D3594" s="2013" t="s">
        <v>708</v>
      </c>
      <c r="E3594" s="2013"/>
      <c r="F3594" s="2013"/>
      <c r="G3594" s="93"/>
    </row>
    <row r="3595" ht="11.25" hidden="1" customHeight="1" outlineLevel="7">
      <c r="A3595" s="95"/>
      <c r="B3595" s="96"/>
      <c r="C3595" s="97"/>
      <c r="D3595" s="2013" t="s">
        <v>709</v>
      </c>
      <c r="E3595" s="2013"/>
      <c r="F3595" s="2013"/>
      <c r="G3595" s="93"/>
    </row>
    <row r="3596" ht="11.25" hidden="1" customHeight="1" outlineLevel="7">
      <c r="A3596" s="95"/>
      <c r="B3596" s="96"/>
      <c r="C3596" s="97"/>
      <c r="D3596" s="2013" t="s">
        <v>710</v>
      </c>
      <c r="E3596" s="2013"/>
      <c r="F3596" s="2013"/>
      <c r="G3596" s="93"/>
    </row>
    <row r="3597" ht="11.25" hidden="1" customHeight="1" outlineLevel="7">
      <c r="A3597" s="95"/>
      <c r="B3597" s="96"/>
      <c r="C3597" s="97"/>
      <c r="D3597" s="2013" t="s">
        <v>711</v>
      </c>
      <c r="E3597" s="2013"/>
      <c r="F3597" s="2013"/>
      <c r="G3597" s="93"/>
    </row>
    <row r="3598" ht="11.25" hidden="1" customHeight="1" outlineLevel="7">
      <c r="A3598" s="104"/>
      <c r="B3598" s="105"/>
      <c r="C3598" s="106"/>
      <c r="D3598" s="2017" t="s">
        <v>712</v>
      </c>
      <c r="E3598" s="2017"/>
      <c r="F3598" s="2017"/>
      <c r="G3598" s="114"/>
    </row>
    <row r="3599" ht="21.75" hidden="1" customHeight="1" outlineLevel="7">
      <c r="A3599" s="95"/>
      <c r="B3599" s="96"/>
      <c r="C3599" s="97"/>
      <c r="D3599" s="2013" t="s">
        <v>717</v>
      </c>
      <c r="E3599" s="2013"/>
      <c r="F3599" s="2013"/>
      <c r="G3599" s="93"/>
    </row>
    <row r="3600" ht="11.25" hidden="1" customHeight="1" outlineLevel="7">
      <c r="A3600" s="104"/>
      <c r="B3600" s="105"/>
      <c r="C3600" s="106"/>
      <c r="D3600" s="2017" t="s">
        <v>720</v>
      </c>
      <c r="E3600" s="2017"/>
      <c r="F3600" s="2017"/>
      <c r="G3600" s="114"/>
    </row>
    <row r="3601" ht="11.25" hidden="1" customHeight="1" outlineLevel="7">
      <c r="A3601" s="95"/>
      <c r="B3601" s="96"/>
      <c r="C3601" s="97"/>
      <c r="D3601" s="2013" t="s">
        <v>721</v>
      </c>
      <c r="E3601" s="2013"/>
      <c r="F3601" s="2013"/>
      <c r="G3601" s="93"/>
    </row>
    <row r="3602" ht="11.25" hidden="1" customHeight="1" outlineLevel="7">
      <c r="A3602" s="95"/>
      <c r="B3602" s="96"/>
      <c r="C3602" s="97"/>
      <c r="D3602" s="2013" t="s">
        <v>722</v>
      </c>
      <c r="E3602" s="2013"/>
      <c r="F3602" s="2013"/>
      <c r="G3602" s="93"/>
    </row>
    <row r="3603" ht="11.25" hidden="1" customHeight="1" outlineLevel="7">
      <c r="A3603" s="104"/>
      <c r="B3603" s="105"/>
      <c r="C3603" s="106"/>
      <c r="D3603" s="2017" t="s">
        <v>724</v>
      </c>
      <c r="E3603" s="2017"/>
      <c r="F3603" s="2017"/>
      <c r="G3603" s="114"/>
    </row>
    <row r="3604" ht="11.25" hidden="1" customHeight="1" outlineLevel="7">
      <c r="A3604" s="95"/>
      <c r="B3604" s="96"/>
      <c r="C3604" s="97"/>
      <c r="D3604" s="2013" t="s">
        <v>725</v>
      </c>
      <c r="E3604" s="2013"/>
      <c r="F3604" s="2013"/>
      <c r="G3604" s="93"/>
    </row>
    <row r="3605" ht="11.25" hidden="1" customHeight="1" outlineLevel="7">
      <c r="A3605" s="95"/>
      <c r="B3605" s="96"/>
      <c r="C3605" s="97"/>
      <c r="D3605" s="2013" t="s">
        <v>726</v>
      </c>
      <c r="E3605" s="2013"/>
      <c r="F3605" s="2013"/>
      <c r="G3605" s="93"/>
    </row>
    <row r="3606" ht="11.25" hidden="1" customHeight="1" outlineLevel="7">
      <c r="A3606" s="95"/>
      <c r="B3606" s="96"/>
      <c r="C3606" s="97"/>
      <c r="D3606" s="2013" t="s">
        <v>729</v>
      </c>
      <c r="E3606" s="2013"/>
      <c r="F3606" s="2013"/>
      <c r="G3606" s="93"/>
    </row>
    <row r="3607" ht="11.25" hidden="1" customHeight="1" outlineLevel="7">
      <c r="A3607" s="95"/>
      <c r="B3607" s="96"/>
      <c r="C3607" s="97"/>
      <c r="D3607" s="2013" t="s">
        <v>730</v>
      </c>
      <c r="E3607" s="2013"/>
      <c r="F3607" s="2013"/>
      <c r="G3607" s="93"/>
    </row>
    <row r="3608" ht="11.25" hidden="1" customHeight="1" outlineLevel="7">
      <c r="A3608" s="104"/>
      <c r="B3608" s="105"/>
      <c r="C3608" s="106"/>
      <c r="D3608" s="2017" t="s">
        <v>967</v>
      </c>
      <c r="E3608" s="2017"/>
      <c r="F3608" s="2017"/>
      <c r="G3608" s="114"/>
    </row>
    <row r="3609" ht="11.25" hidden="1" customHeight="1" outlineLevel="7">
      <c r="A3609" s="95"/>
      <c r="B3609" s="96"/>
      <c r="C3609" s="97"/>
      <c r="D3609" s="2013" t="s">
        <v>968</v>
      </c>
      <c r="E3609" s="2013"/>
      <c r="F3609" s="2013"/>
      <c r="G3609" s="93"/>
    </row>
    <row r="3610" ht="11.25" hidden="1" customHeight="1" outlineLevel="7">
      <c r="A3610" s="95"/>
      <c r="B3610" s="96"/>
      <c r="C3610" s="97"/>
      <c r="D3610" s="2013" t="s">
        <v>1196</v>
      </c>
      <c r="E3610" s="2013"/>
      <c r="F3610" s="2013"/>
      <c r="G3610" s="93"/>
    </row>
    <row r="3611" ht="11.25" hidden="1" customHeight="1" outlineLevel="7">
      <c r="A3611" s="115"/>
      <c r="B3611" s="116"/>
      <c r="C3611" s="117"/>
      <c r="D3611" s="2013" t="s">
        <v>731</v>
      </c>
      <c r="E3611" s="2013"/>
      <c r="F3611" s="2013"/>
      <c r="G3611" s="93"/>
    </row>
    <row r="3612" ht="11.25" hidden="1" customHeight="1" outlineLevel="7">
      <c r="A3612" s="104"/>
      <c r="B3612" s="105"/>
      <c r="C3612" s="106"/>
      <c r="D3612" s="2017" t="s">
        <v>732</v>
      </c>
      <c r="E3612" s="2017"/>
      <c r="F3612" s="2017"/>
      <c r="G3612" s="114"/>
    </row>
    <row r="3613" ht="21.75" hidden="1" customHeight="1" outlineLevel="7">
      <c r="A3613" s="95"/>
      <c r="B3613" s="96"/>
      <c r="C3613" s="97"/>
      <c r="D3613" s="2013" t="s">
        <v>969</v>
      </c>
      <c r="E3613" s="2013"/>
      <c r="F3613" s="2013"/>
      <c r="G3613" s="93"/>
    </row>
    <row r="3614" ht="21.75" hidden="1" customHeight="1" outlineLevel="7">
      <c r="A3614" s="95"/>
      <c r="B3614" s="96"/>
      <c r="C3614" s="97"/>
      <c r="D3614" s="2013" t="s">
        <v>1197</v>
      </c>
      <c r="E3614" s="2013"/>
      <c r="F3614" s="2013"/>
      <c r="G3614" s="93"/>
    </row>
    <row r="3615" ht="11.25" hidden="1" customHeight="1" outlineLevel="7">
      <c r="A3615" s="95"/>
      <c r="B3615" s="96"/>
      <c r="C3615" s="97"/>
      <c r="D3615" s="2013" t="s">
        <v>734</v>
      </c>
      <c r="E3615" s="2013"/>
      <c r="F3615" s="2013"/>
      <c r="G3615" s="93"/>
    </row>
    <row r="3616" ht="11.25" hidden="1" customHeight="1" outlineLevel="7">
      <c r="A3616" s="95"/>
      <c r="B3616" s="96"/>
      <c r="C3616" s="97"/>
      <c r="D3616" s="2013" t="s">
        <v>735</v>
      </c>
      <c r="E3616" s="2013"/>
      <c r="F3616" s="2013"/>
      <c r="G3616" s="93"/>
    </row>
    <row r="3617" ht="11.25" hidden="1" customHeight="1" outlineLevel="7">
      <c r="A3617" s="115"/>
      <c r="B3617" s="116"/>
      <c r="C3617" s="117"/>
      <c r="D3617" s="2013" t="s">
        <v>736</v>
      </c>
      <c r="E3617" s="2013"/>
      <c r="F3617" s="2013"/>
      <c r="G3617" s="93"/>
    </row>
    <row r="3618" ht="11.25" hidden="1" customHeight="1" outlineLevel="7">
      <c r="A3618" s="104"/>
      <c r="B3618" s="105"/>
      <c r="C3618" s="106"/>
      <c r="D3618" s="2017" t="s">
        <v>970</v>
      </c>
      <c r="E3618" s="2017"/>
      <c r="F3618" s="2017"/>
      <c r="G3618" s="114"/>
    </row>
    <row r="3619" ht="11.25" hidden="1" customHeight="1" outlineLevel="7">
      <c r="A3619" s="95"/>
      <c r="B3619" s="96"/>
      <c r="C3619" s="97"/>
      <c r="D3619" s="2013" t="s">
        <v>971</v>
      </c>
      <c r="E3619" s="2013"/>
      <c r="F3619" s="2013"/>
      <c r="G3619" s="93"/>
    </row>
    <row r="3620" ht="11.25" hidden="1" customHeight="1" outlineLevel="7">
      <c r="A3620" s="95"/>
      <c r="B3620" s="96"/>
      <c r="C3620" s="97"/>
      <c r="D3620" s="2013" t="s">
        <v>741</v>
      </c>
      <c r="E3620" s="2013"/>
      <c r="F3620" s="2013"/>
      <c r="G3620" s="93"/>
    </row>
    <row r="3621" ht="11.25" hidden="1" customHeight="1" outlineLevel="7">
      <c r="A3621" s="104"/>
      <c r="B3621" s="105"/>
      <c r="C3621" s="106"/>
      <c r="D3621" s="2017" t="s">
        <v>742</v>
      </c>
      <c r="E3621" s="2017"/>
      <c r="F3621" s="2017"/>
      <c r="G3621" s="114"/>
    </row>
    <row r="3622" ht="11.25" hidden="1" customHeight="1" outlineLevel="7">
      <c r="A3622" s="95"/>
      <c r="B3622" s="96"/>
      <c r="C3622" s="97"/>
      <c r="D3622" s="2013" t="s">
        <v>744</v>
      </c>
      <c r="E3622" s="2013"/>
      <c r="F3622" s="2013"/>
      <c r="G3622" s="93"/>
    </row>
    <row r="3623" ht="11.25" hidden="1" customHeight="1" outlineLevel="7">
      <c r="A3623" s="95"/>
      <c r="B3623" s="96"/>
      <c r="C3623" s="97"/>
      <c r="D3623" s="2013" t="s">
        <v>756</v>
      </c>
      <c r="E3623" s="2013"/>
      <c r="F3623" s="2013"/>
      <c r="G3623" s="93"/>
    </row>
    <row r="3624" ht="21.75" hidden="1" customHeight="1" outlineLevel="7">
      <c r="A3624" s="95"/>
      <c r="B3624" s="96"/>
      <c r="C3624" s="97"/>
      <c r="D3624" s="2013" t="s">
        <v>757</v>
      </c>
      <c r="E3624" s="2013"/>
      <c r="F3624" s="2013"/>
      <c r="G3624" s="93"/>
    </row>
    <row r="3625" ht="11.25" hidden="1" customHeight="1" outlineLevel="7">
      <c r="A3625" s="95"/>
      <c r="B3625" s="96"/>
      <c r="C3625" s="97"/>
      <c r="D3625" s="2013" t="s">
        <v>758</v>
      </c>
      <c r="E3625" s="2013"/>
      <c r="F3625" s="2013"/>
      <c r="G3625" s="93"/>
    </row>
    <row r="3626" ht="11.25" hidden="1" customHeight="1" outlineLevel="7">
      <c r="A3626" s="95"/>
      <c r="B3626" s="96"/>
      <c r="C3626" s="97"/>
      <c r="D3626" s="2013" t="s">
        <v>759</v>
      </c>
      <c r="E3626" s="2013"/>
      <c r="F3626" s="2013"/>
      <c r="G3626" s="93"/>
    </row>
    <row r="3627" ht="11.25" hidden="1" customHeight="1" outlineLevel="7">
      <c r="A3627" s="95"/>
      <c r="B3627" s="96"/>
      <c r="C3627" s="97"/>
      <c r="D3627" s="2013" t="s">
        <v>972</v>
      </c>
      <c r="E3627" s="2013"/>
      <c r="F3627" s="2013"/>
      <c r="G3627" s="93"/>
    </row>
    <row r="3628" ht="11.25" hidden="1" customHeight="1" outlineLevel="7">
      <c r="A3628" s="95"/>
      <c r="B3628" s="96"/>
      <c r="C3628" s="97"/>
      <c r="D3628" s="2013" t="s">
        <v>760</v>
      </c>
      <c r="E3628" s="2013"/>
      <c r="F3628" s="2013"/>
      <c r="G3628" s="93"/>
    </row>
    <row r="3629" ht="11.25" hidden="1" customHeight="1" outlineLevel="7">
      <c r="A3629" s="101"/>
      <c r="B3629" s="102"/>
      <c r="C3629" s="103"/>
      <c r="D3629" s="2017" t="s">
        <v>763</v>
      </c>
      <c r="E3629" s="2017"/>
      <c r="F3629" s="2017"/>
      <c r="G3629" s="114"/>
    </row>
    <row r="3630" ht="11.25" hidden="1" customHeight="1" outlineLevel="7">
      <c r="A3630" s="104"/>
      <c r="B3630" s="105"/>
      <c r="C3630" s="106"/>
      <c r="D3630" s="2017" t="s">
        <v>765</v>
      </c>
      <c r="E3630" s="2017"/>
      <c r="F3630" s="2017"/>
      <c r="G3630" s="114"/>
    </row>
    <row r="3631" ht="11.25" hidden="1" customHeight="1" outlineLevel="7">
      <c r="A3631" s="95"/>
      <c r="B3631" s="96"/>
      <c r="C3631" s="97"/>
      <c r="D3631" s="2013" t="s">
        <v>766</v>
      </c>
      <c r="E3631" s="2013"/>
      <c r="F3631" s="2013"/>
      <c r="G3631" s="93"/>
    </row>
    <row r="3632" ht="11.25" hidden="1" customHeight="1" outlineLevel="7">
      <c r="A3632" s="95"/>
      <c r="B3632" s="96"/>
      <c r="C3632" s="97"/>
      <c r="D3632" s="2013" t="s">
        <v>767</v>
      </c>
      <c r="E3632" s="2013"/>
      <c r="F3632" s="2013"/>
      <c r="G3632" s="93"/>
    </row>
    <row r="3633" ht="21.75" hidden="1" customHeight="1" outlineLevel="7">
      <c r="A3633" s="95"/>
      <c r="B3633" s="96"/>
      <c r="C3633" s="97"/>
      <c r="D3633" s="2013" t="s">
        <v>768</v>
      </c>
      <c r="E3633" s="2013"/>
      <c r="F3633" s="2013"/>
      <c r="G3633" s="93"/>
    </row>
    <row r="3634" ht="21.75" hidden="1" customHeight="1" outlineLevel="7">
      <c r="A3634" s="95"/>
      <c r="B3634" s="96"/>
      <c r="C3634" s="97"/>
      <c r="D3634" s="2013" t="s">
        <v>769</v>
      </c>
      <c r="E3634" s="2013"/>
      <c r="F3634" s="2013"/>
      <c r="G3634" s="93"/>
    </row>
    <row r="3635" ht="21.75" hidden="1" customHeight="1" outlineLevel="7">
      <c r="A3635" s="95"/>
      <c r="B3635" s="96"/>
      <c r="C3635" s="97"/>
      <c r="D3635" s="2013" t="s">
        <v>770</v>
      </c>
      <c r="E3635" s="2013"/>
      <c r="F3635" s="2013"/>
      <c r="G3635" s="93"/>
    </row>
    <row r="3636" ht="11.25" hidden="1" customHeight="1" outlineLevel="7">
      <c r="A3636" s="104"/>
      <c r="B3636" s="105"/>
      <c r="C3636" s="106"/>
      <c r="D3636" s="2017" t="s">
        <v>771</v>
      </c>
      <c r="E3636" s="2017"/>
      <c r="F3636" s="2017"/>
      <c r="G3636" s="114"/>
    </row>
    <row r="3637" ht="11.25" hidden="1" customHeight="1" outlineLevel="7">
      <c r="A3637" s="95"/>
      <c r="B3637" s="96"/>
      <c r="C3637" s="97"/>
      <c r="D3637" s="2013" t="s">
        <v>773</v>
      </c>
      <c r="E3637" s="2013"/>
      <c r="F3637" s="2013"/>
      <c r="G3637" s="93"/>
    </row>
    <row r="3638" ht="11.25" hidden="1" customHeight="1" outlineLevel="7">
      <c r="A3638" s="95"/>
      <c r="B3638" s="96"/>
      <c r="C3638" s="97"/>
      <c r="D3638" s="2013" t="s">
        <v>775</v>
      </c>
      <c r="E3638" s="2013"/>
      <c r="F3638" s="2013"/>
      <c r="G3638" s="93"/>
    </row>
    <row r="3639" ht="21.75" hidden="1" customHeight="1" outlineLevel="7">
      <c r="A3639" s="95"/>
      <c r="B3639" s="96"/>
      <c r="C3639" s="97"/>
      <c r="D3639" s="2013" t="s">
        <v>777</v>
      </c>
      <c r="E3639" s="2013"/>
      <c r="F3639" s="2013"/>
      <c r="G3639" s="93"/>
    </row>
    <row r="3640" ht="11.25" hidden="1" customHeight="1" outlineLevel="7">
      <c r="A3640" s="95"/>
      <c r="B3640" s="96"/>
      <c r="C3640" s="97"/>
      <c r="D3640" s="2013" t="s">
        <v>778</v>
      </c>
      <c r="E3640" s="2013"/>
      <c r="F3640" s="2013"/>
      <c r="G3640" s="93"/>
    </row>
    <row r="3641" ht="11.25" hidden="1" customHeight="1" outlineLevel="7">
      <c r="A3641" s="95"/>
      <c r="B3641" s="96"/>
      <c r="C3641" s="97"/>
      <c r="D3641" s="2013" t="s">
        <v>779</v>
      </c>
      <c r="E3641" s="2013"/>
      <c r="F3641" s="2013"/>
      <c r="G3641" s="93"/>
    </row>
    <row r="3642" ht="11.25" hidden="1" customHeight="1" outlineLevel="7">
      <c r="A3642" s="115"/>
      <c r="B3642" s="116"/>
      <c r="C3642" s="117"/>
      <c r="D3642" s="2013" t="s">
        <v>781</v>
      </c>
      <c r="E3642" s="2013"/>
      <c r="F3642" s="2013"/>
      <c r="G3642" s="93"/>
    </row>
    <row r="3643" ht="11.25" hidden="1" customHeight="1" outlineLevel="7">
      <c r="A3643" s="101"/>
      <c r="B3643" s="102"/>
      <c r="C3643" s="103"/>
      <c r="D3643" s="2017" t="s">
        <v>782</v>
      </c>
      <c r="E3643" s="2017"/>
      <c r="F3643" s="2017"/>
      <c r="G3643" s="114"/>
    </row>
    <row r="3644" ht="11.25" hidden="1" customHeight="1" outlineLevel="7">
      <c r="A3644" s="115"/>
      <c r="B3644" s="116"/>
      <c r="C3644" s="117"/>
      <c r="D3644" s="2013" t="s">
        <v>786</v>
      </c>
      <c r="E3644" s="2013"/>
      <c r="F3644" s="2013"/>
      <c r="G3644" s="93"/>
    </row>
    <row r="3645" ht="11.25" hidden="1" customHeight="1" outlineLevel="7">
      <c r="A3645" s="101"/>
      <c r="B3645" s="102"/>
      <c r="C3645" s="103"/>
      <c r="D3645" s="2017" t="s">
        <v>789</v>
      </c>
      <c r="E3645" s="2017"/>
      <c r="F3645" s="2017"/>
      <c r="G3645" s="114"/>
    </row>
    <row r="3646" ht="21.75" hidden="1" customHeight="1" outlineLevel="7">
      <c r="A3646" s="115"/>
      <c r="B3646" s="116"/>
      <c r="C3646" s="117"/>
      <c r="D3646" s="2013" t="s">
        <v>791</v>
      </c>
      <c r="E3646" s="2013"/>
      <c r="F3646" s="2013"/>
      <c r="G3646" s="93"/>
    </row>
    <row r="3647" ht="11.25" hidden="1" customHeight="1" outlineLevel="7">
      <c r="A3647" s="115"/>
      <c r="B3647" s="116"/>
      <c r="C3647" s="117"/>
      <c r="D3647" s="2013" t="s">
        <v>973</v>
      </c>
      <c r="E3647" s="2013"/>
      <c r="F3647" s="2013"/>
      <c r="G3647" s="93"/>
    </row>
    <row r="3648" ht="11.25" hidden="1" customHeight="1" outlineLevel="7">
      <c r="A3648" s="115"/>
      <c r="B3648" s="116"/>
      <c r="C3648" s="117"/>
      <c r="D3648" s="2013" t="s">
        <v>796</v>
      </c>
      <c r="E3648" s="2013"/>
      <c r="F3648" s="2013"/>
      <c r="G3648" s="93"/>
    </row>
    <row r="3649" ht="11.25" hidden="1" customHeight="1" outlineLevel="7">
      <c r="A3649" s="115"/>
      <c r="B3649" s="116"/>
      <c r="C3649" s="117"/>
      <c r="D3649" s="2013" t="s">
        <v>798</v>
      </c>
      <c r="E3649" s="2013"/>
      <c r="F3649" s="2013"/>
      <c r="G3649" s="93"/>
    </row>
    <row r="3650" ht="11.25" hidden="1" customHeight="1" outlineLevel="7">
      <c r="A3650" s="115"/>
      <c r="B3650" s="116"/>
      <c r="C3650" s="117"/>
      <c r="D3650" s="2013" t="s">
        <v>799</v>
      </c>
      <c r="E3650" s="2013"/>
      <c r="F3650" s="2013"/>
      <c r="G3650" s="93"/>
    </row>
    <row r="3651" ht="11.25" hidden="1" customHeight="1" outlineLevel="7">
      <c r="A3651" s="115"/>
      <c r="B3651" s="116"/>
      <c r="C3651" s="117"/>
      <c r="D3651" s="2013" t="s">
        <v>801</v>
      </c>
      <c r="E3651" s="2013"/>
      <c r="F3651" s="2013"/>
      <c r="G3651" s="93"/>
    </row>
    <row r="3652" ht="11.25" hidden="1" customHeight="1" outlineLevel="7">
      <c r="A3652" s="115"/>
      <c r="B3652" s="116"/>
      <c r="C3652" s="117"/>
      <c r="D3652" s="2013" t="s">
        <v>974</v>
      </c>
      <c r="E3652" s="2013"/>
      <c r="F3652" s="2013"/>
      <c r="G3652" s="93"/>
    </row>
    <row r="3653" ht="11.25" hidden="1" customHeight="1" outlineLevel="7">
      <c r="A3653" s="101"/>
      <c r="B3653" s="102"/>
      <c r="C3653" s="103"/>
      <c r="D3653" s="2017" t="s">
        <v>802</v>
      </c>
      <c r="E3653" s="2017"/>
      <c r="F3653" s="2017"/>
      <c r="G3653" s="114"/>
    </row>
    <row r="3654" ht="11.25" hidden="1" customHeight="1" outlineLevel="7">
      <c r="A3654" s="115"/>
      <c r="B3654" s="116"/>
      <c r="C3654" s="117"/>
      <c r="D3654" s="2013" t="s">
        <v>808</v>
      </c>
      <c r="E3654" s="2013"/>
      <c r="F3654" s="2013"/>
      <c r="G3654" s="93"/>
    </row>
    <row r="3655" ht="11.25" hidden="1" customHeight="1" outlineLevel="7">
      <c r="A3655" s="101"/>
      <c r="B3655" s="102"/>
      <c r="C3655" s="103"/>
      <c r="D3655" s="2017" t="s">
        <v>813</v>
      </c>
      <c r="E3655" s="2017"/>
      <c r="F3655" s="2017"/>
      <c r="G3655" s="114"/>
    </row>
    <row r="3656" ht="11.25" hidden="1" customHeight="1" outlineLevel="7">
      <c r="A3656" s="104"/>
      <c r="B3656" s="105"/>
      <c r="C3656" s="106"/>
      <c r="D3656" s="2017" t="s">
        <v>815</v>
      </c>
      <c r="E3656" s="2017"/>
      <c r="F3656" s="2017"/>
      <c r="G3656" s="114"/>
    </row>
    <row r="3657" ht="21.75" hidden="1" customHeight="1" outlineLevel="7">
      <c r="A3657" s="95"/>
      <c r="B3657" s="96"/>
      <c r="C3657" s="97"/>
      <c r="D3657" s="2013" t="s">
        <v>819</v>
      </c>
      <c r="E3657" s="2013"/>
      <c r="F3657" s="2013"/>
      <c r="G3657" s="93"/>
    </row>
    <row r="3658" ht="11.25" hidden="1" customHeight="1" outlineLevel="7">
      <c r="A3658" s="95"/>
      <c r="B3658" s="96"/>
      <c r="C3658" s="97"/>
      <c r="D3658" s="2013" t="s">
        <v>820</v>
      </c>
      <c r="E3658" s="2013"/>
      <c r="F3658" s="2013"/>
      <c r="G3658" s="93"/>
    </row>
    <row r="3659" ht="11.25" hidden="1" customHeight="1" outlineLevel="7">
      <c r="A3659" s="115"/>
      <c r="B3659" s="116"/>
      <c r="C3659" s="117"/>
      <c r="D3659" s="2013" t="s">
        <v>822</v>
      </c>
      <c r="E3659" s="2013"/>
      <c r="F3659" s="2013"/>
      <c r="G3659" s="93"/>
    </row>
    <row r="3660" ht="11.25" hidden="1" customHeight="1" outlineLevel="7">
      <c r="A3660" s="115"/>
      <c r="B3660" s="116"/>
      <c r="C3660" s="117"/>
      <c r="D3660" s="2013" t="s">
        <v>824</v>
      </c>
      <c r="E3660" s="2013"/>
      <c r="F3660" s="2013"/>
      <c r="G3660" s="93"/>
    </row>
    <row r="3661" ht="11.25" hidden="1" customHeight="1" outlineLevel="7">
      <c r="A3661" s="115"/>
      <c r="B3661" s="116"/>
      <c r="C3661" s="117"/>
      <c r="D3661" s="2013" t="s">
        <v>825</v>
      </c>
      <c r="E3661" s="2013"/>
      <c r="F3661" s="2013"/>
      <c r="G3661" s="93"/>
    </row>
    <row r="3662" ht="11.25" hidden="1" customHeight="1" outlineLevel="7">
      <c r="A3662" s="104"/>
      <c r="B3662" s="105"/>
      <c r="C3662" s="106"/>
      <c r="D3662" s="2017" t="s">
        <v>826</v>
      </c>
      <c r="E3662" s="2017"/>
      <c r="F3662" s="2017"/>
      <c r="G3662" s="114"/>
    </row>
    <row r="3663" ht="11.25" hidden="1" customHeight="1" outlineLevel="7">
      <c r="A3663" s="95"/>
      <c r="B3663" s="96"/>
      <c r="C3663" s="97"/>
      <c r="D3663" s="2013" t="s">
        <v>828</v>
      </c>
      <c r="E3663" s="2013"/>
      <c r="F3663" s="2013"/>
      <c r="G3663" s="93"/>
    </row>
    <row r="3664" ht="21.75" hidden="1" customHeight="1" outlineLevel="7">
      <c r="A3664" s="95"/>
      <c r="B3664" s="96"/>
      <c r="C3664" s="97"/>
      <c r="D3664" s="2013" t="s">
        <v>829</v>
      </c>
      <c r="E3664" s="2013"/>
      <c r="F3664" s="2013"/>
      <c r="G3664" s="93"/>
    </row>
    <row r="3665" ht="21.75" hidden="1" customHeight="1" outlineLevel="7">
      <c r="A3665" s="115"/>
      <c r="B3665" s="116"/>
      <c r="C3665" s="117"/>
      <c r="D3665" s="2013" t="s">
        <v>834</v>
      </c>
      <c r="E3665" s="2013"/>
      <c r="F3665" s="2013"/>
      <c r="G3665" s="93"/>
    </row>
    <row r="3666" ht="11.25" hidden="1" customHeight="1" outlineLevel="7">
      <c r="A3666" s="115"/>
      <c r="B3666" s="116"/>
      <c r="C3666" s="117"/>
      <c r="D3666" s="2013" t="s">
        <v>975</v>
      </c>
      <c r="E3666" s="2013"/>
      <c r="F3666" s="2013"/>
      <c r="G3666" s="93"/>
    </row>
    <row r="3667" ht="11.25" hidden="1" customHeight="1" outlineLevel="7">
      <c r="A3667" s="115"/>
      <c r="B3667" s="116"/>
      <c r="C3667" s="117"/>
      <c r="D3667" s="2013" t="s">
        <v>835</v>
      </c>
      <c r="E3667" s="2013"/>
      <c r="F3667" s="2013"/>
      <c r="G3667" s="93"/>
    </row>
    <row r="3668" ht="11.25" hidden="1" customHeight="1" outlineLevel="7">
      <c r="A3668" s="115"/>
      <c r="B3668" s="116"/>
      <c r="C3668" s="117"/>
      <c r="D3668" s="2013" t="s">
        <v>837</v>
      </c>
      <c r="E3668" s="2013"/>
      <c r="F3668" s="2013"/>
      <c r="G3668" s="93"/>
    </row>
    <row r="3669" ht="11.25" hidden="1" customHeight="1" outlineLevel="7">
      <c r="A3669" s="115"/>
      <c r="B3669" s="116"/>
      <c r="C3669" s="117"/>
      <c r="D3669" s="2013" t="s">
        <v>976</v>
      </c>
      <c r="E3669" s="2013"/>
      <c r="F3669" s="2013"/>
      <c r="G3669" s="93"/>
    </row>
    <row r="3670" ht="11.25" hidden="1" customHeight="1" outlineLevel="7">
      <c r="A3670" s="115"/>
      <c r="B3670" s="116"/>
      <c r="C3670" s="117"/>
      <c r="D3670" s="2013" t="s">
        <v>977</v>
      </c>
      <c r="E3670" s="2013"/>
      <c r="F3670" s="2013"/>
      <c r="G3670" s="93"/>
    </row>
    <row r="3671" ht="11.25" hidden="1" customHeight="1" outlineLevel="7">
      <c r="A3671" s="115"/>
      <c r="B3671" s="116"/>
      <c r="C3671" s="117"/>
      <c r="D3671" s="2013" t="s">
        <v>978</v>
      </c>
      <c r="E3671" s="2013"/>
      <c r="F3671" s="2013"/>
      <c r="G3671" s="93"/>
    </row>
    <row r="3672" ht="11.25" hidden="1" customHeight="1" outlineLevel="7">
      <c r="A3672" s="115"/>
      <c r="B3672" s="116"/>
      <c r="C3672" s="117"/>
      <c r="D3672" s="2013" t="s">
        <v>1198</v>
      </c>
      <c r="E3672" s="2013"/>
      <c r="F3672" s="2013"/>
      <c r="G3672" s="93"/>
    </row>
    <row r="3673" ht="11.25" hidden="1" customHeight="1" outlineLevel="7">
      <c r="A3673" s="115"/>
      <c r="B3673" s="116"/>
      <c r="C3673" s="117"/>
      <c r="D3673" s="2013" t="s">
        <v>979</v>
      </c>
      <c r="E3673" s="2013"/>
      <c r="F3673" s="2013"/>
      <c r="G3673" s="93"/>
    </row>
    <row r="3674" ht="11.25" hidden="1" customHeight="1" outlineLevel="4" collapsed="1">
      <c r="A3674" s="66"/>
      <c r="B3674" s="67"/>
      <c r="C3674" s="68"/>
      <c r="D3674" s="2019" t="s">
        <v>451</v>
      </c>
      <c r="E3674" s="2019"/>
      <c r="F3674" s="2019"/>
      <c r="G3674" s="94"/>
    </row>
    <row r="3675" ht="11.25" hidden="1" customHeight="1" outlineLevel="5">
      <c r="A3675" s="107"/>
      <c r="B3675" s="108"/>
      <c r="C3675" s="109"/>
      <c r="D3675" s="98"/>
      <c r="E3675" s="99"/>
      <c r="F3675" s="100"/>
      <c r="G3675" s="93"/>
    </row>
    <row r="3676" ht="11.25" hidden="1" customHeight="1" outlineLevel="4" collapsed="1">
      <c r="A3676" s="66"/>
      <c r="B3676" s="67"/>
      <c r="C3676" s="68"/>
      <c r="D3676" s="2019" t="s">
        <v>452</v>
      </c>
      <c r="E3676" s="2019"/>
      <c r="F3676" s="2019"/>
      <c r="G3676" s="69">
        <v>6149.2031699999998</v>
      </c>
    </row>
    <row r="3677" ht="11.25" hidden="1" customHeight="1" outlineLevel="5">
      <c r="A3677" s="74"/>
      <c r="B3677" s="75"/>
      <c r="C3677" s="76"/>
      <c r="D3677" s="2017" t="s">
        <v>257</v>
      </c>
      <c r="E3677" s="2017"/>
      <c r="F3677" s="2017"/>
      <c r="G3677" s="73">
        <v>6149.2031699999998</v>
      </c>
    </row>
    <row r="3678" ht="11.25" hidden="1" customHeight="1" outlineLevel="6">
      <c r="A3678" s="77"/>
      <c r="B3678" s="78"/>
      <c r="C3678" s="79"/>
      <c r="D3678" s="2017" t="s">
        <v>442</v>
      </c>
      <c r="E3678" s="2017"/>
      <c r="F3678" s="2017"/>
      <c r="G3678" s="73">
        <v>6149.2031699999998</v>
      </c>
    </row>
    <row r="3679" ht="11.25" hidden="1" customHeight="1" outlineLevel="7">
      <c r="A3679" s="80"/>
      <c r="B3679" s="81"/>
      <c r="C3679" s="82"/>
      <c r="D3679" s="2017" t="s">
        <v>443</v>
      </c>
      <c r="E3679" s="2017"/>
      <c r="F3679" s="2017"/>
      <c r="G3679" s="73">
        <v>6149.2031699999998</v>
      </c>
    </row>
    <row r="3680" ht="11.25" hidden="1" customHeight="1" outlineLevel="7">
      <c r="A3680" s="83"/>
      <c r="B3680" s="84"/>
      <c r="C3680" s="85"/>
      <c r="D3680" s="2017" t="s">
        <v>963</v>
      </c>
      <c r="E3680" s="2017"/>
      <c r="F3680" s="2017"/>
      <c r="G3680" s="73">
        <v>6149.2031699999998</v>
      </c>
    </row>
    <row r="3681" ht="11.25" hidden="1" customHeight="1" outlineLevel="7">
      <c r="A3681" s="86"/>
      <c r="B3681" s="87"/>
      <c r="C3681" s="88"/>
      <c r="D3681" s="2017" t="s">
        <v>14</v>
      </c>
      <c r="E3681" s="2017"/>
      <c r="F3681" s="2017"/>
      <c r="G3681" s="111">
        <v>138.43029000000001</v>
      </c>
    </row>
    <row r="3682" ht="11.25" hidden="1" customHeight="1" outlineLevel="7">
      <c r="A3682" s="101"/>
      <c r="B3682" s="102"/>
      <c r="C3682" s="103"/>
      <c r="D3682" s="2017" t="s">
        <v>529</v>
      </c>
      <c r="E3682" s="2017"/>
      <c r="F3682" s="2017"/>
      <c r="G3682" s="111">
        <v>138.43029000000001</v>
      </c>
    </row>
    <row r="3683" ht="11.25" hidden="1" customHeight="1" outlineLevel="7">
      <c r="A3683" s="104"/>
      <c r="B3683" s="105"/>
      <c r="C3683" s="106"/>
      <c r="D3683" s="2017" t="s">
        <v>964</v>
      </c>
      <c r="E3683" s="2017"/>
      <c r="F3683" s="2017"/>
      <c r="G3683" s="111">
        <v>16.252759999999999</v>
      </c>
    </row>
    <row r="3684" ht="11.25" hidden="1" customHeight="1" outlineLevel="7">
      <c r="A3684" s="95"/>
      <c r="B3684" s="96"/>
      <c r="C3684" s="97"/>
      <c r="D3684" s="2013" t="s">
        <v>546</v>
      </c>
      <c r="E3684" s="2013"/>
      <c r="F3684" s="2013"/>
      <c r="G3684" s="110">
        <v>16.252759999999999</v>
      </c>
    </row>
    <row r="3685" ht="11.25" hidden="1" customHeight="1" outlineLevel="7">
      <c r="A3685" s="104"/>
      <c r="B3685" s="105"/>
      <c r="C3685" s="106"/>
      <c r="D3685" s="2017" t="s">
        <v>554</v>
      </c>
      <c r="E3685" s="2017"/>
      <c r="F3685" s="2017"/>
      <c r="G3685" s="111">
        <v>122.17753</v>
      </c>
    </row>
    <row r="3686" ht="11.25" hidden="1" customHeight="1" outlineLevel="7">
      <c r="A3686" s="95"/>
      <c r="B3686" s="96"/>
      <c r="C3686" s="97"/>
      <c r="D3686" s="2013" t="s">
        <v>557</v>
      </c>
      <c r="E3686" s="2013"/>
      <c r="F3686" s="2013"/>
      <c r="G3686" s="110">
        <v>2.6104799999999999</v>
      </c>
    </row>
    <row r="3687" ht="11.25" hidden="1" customHeight="1" outlineLevel="7">
      <c r="A3687" s="95"/>
      <c r="B3687" s="96"/>
      <c r="C3687" s="97"/>
      <c r="D3687" s="2013" t="s">
        <v>559</v>
      </c>
      <c r="E3687" s="2013"/>
      <c r="F3687" s="2013"/>
      <c r="G3687" s="110">
        <v>4.41838</v>
      </c>
    </row>
    <row r="3688" ht="11.25" hidden="1" customHeight="1" outlineLevel="7">
      <c r="A3688" s="95"/>
      <c r="B3688" s="96"/>
      <c r="C3688" s="97"/>
      <c r="D3688" s="2013" t="s">
        <v>564</v>
      </c>
      <c r="E3688" s="2013"/>
      <c r="F3688" s="2013"/>
      <c r="G3688" s="110">
        <v>2.9320599999999999</v>
      </c>
    </row>
    <row r="3689" ht="11.25" hidden="1" customHeight="1" outlineLevel="7">
      <c r="A3689" s="95"/>
      <c r="B3689" s="96"/>
      <c r="C3689" s="97"/>
      <c r="D3689" s="2013" t="s">
        <v>565</v>
      </c>
      <c r="E3689" s="2013"/>
      <c r="F3689" s="2013"/>
      <c r="G3689" s="110">
        <v>1.5724800000000001</v>
      </c>
    </row>
    <row r="3690" ht="11.25" hidden="1" customHeight="1" outlineLevel="7">
      <c r="A3690" s="95"/>
      <c r="B3690" s="96"/>
      <c r="C3690" s="97"/>
      <c r="D3690" s="2013" t="s">
        <v>566</v>
      </c>
      <c r="E3690" s="2013"/>
      <c r="F3690" s="2013"/>
      <c r="G3690" s="110">
        <v>18.113700000000001</v>
      </c>
    </row>
    <row r="3691" ht="11.25" hidden="1" customHeight="1" outlineLevel="7">
      <c r="A3691" s="95"/>
      <c r="B3691" s="96"/>
      <c r="C3691" s="97"/>
      <c r="D3691" s="2013" t="s">
        <v>567</v>
      </c>
      <c r="E3691" s="2013"/>
      <c r="F3691" s="2013"/>
      <c r="G3691" s="110">
        <v>73.743160000000003</v>
      </c>
    </row>
    <row r="3692" ht="11.25" hidden="1" customHeight="1" outlineLevel="7">
      <c r="A3692" s="95"/>
      <c r="B3692" s="96"/>
      <c r="C3692" s="97"/>
      <c r="D3692" s="2013" t="s">
        <v>569</v>
      </c>
      <c r="E3692" s="2013"/>
      <c r="F3692" s="2013"/>
      <c r="G3692" s="110">
        <v>7.4885900000000003</v>
      </c>
    </row>
    <row r="3693" ht="11.25" hidden="1" customHeight="1" outlineLevel="7">
      <c r="A3693" s="95"/>
      <c r="B3693" s="96"/>
      <c r="C3693" s="97"/>
      <c r="D3693" s="2013" t="s">
        <v>570</v>
      </c>
      <c r="E3693" s="2013"/>
      <c r="F3693" s="2013"/>
      <c r="G3693" s="110">
        <v>11.298679999999999</v>
      </c>
    </row>
    <row r="3694" ht="11.25" hidden="1" customHeight="1" outlineLevel="7">
      <c r="A3694" s="86"/>
      <c r="B3694" s="87"/>
      <c r="C3694" s="88"/>
      <c r="D3694" s="2017" t="s">
        <v>571</v>
      </c>
      <c r="E3694" s="2017"/>
      <c r="F3694" s="2017"/>
      <c r="G3694" s="111">
        <v>15.72841</v>
      </c>
    </row>
    <row r="3695" ht="11.25" hidden="1" customHeight="1" outlineLevel="7">
      <c r="A3695" s="101"/>
      <c r="B3695" s="102"/>
      <c r="C3695" s="103"/>
      <c r="D3695" s="2017" t="s">
        <v>572</v>
      </c>
      <c r="E3695" s="2017"/>
      <c r="F3695" s="2017"/>
      <c r="G3695" s="111">
        <v>15.72841</v>
      </c>
    </row>
    <row r="3696" ht="11.25" hidden="1" customHeight="1" outlineLevel="7">
      <c r="A3696" s="104"/>
      <c r="B3696" s="105"/>
      <c r="C3696" s="106"/>
      <c r="D3696" s="2017" t="s">
        <v>573</v>
      </c>
      <c r="E3696" s="2017"/>
      <c r="F3696" s="2017"/>
      <c r="G3696" s="111">
        <v>14.218959999999999</v>
      </c>
    </row>
    <row r="3697" ht="11.25" hidden="1" customHeight="1" outlineLevel="7">
      <c r="A3697" s="95"/>
      <c r="B3697" s="96"/>
      <c r="C3697" s="97"/>
      <c r="D3697" s="2013" t="s">
        <v>582</v>
      </c>
      <c r="E3697" s="2013"/>
      <c r="F3697" s="2013"/>
      <c r="G3697" s="110">
        <v>13.81631</v>
      </c>
    </row>
    <row r="3698" ht="11.25" hidden="1" customHeight="1" outlineLevel="7">
      <c r="A3698" s="95"/>
      <c r="B3698" s="96"/>
      <c r="C3698" s="97"/>
      <c r="D3698" s="2013" t="s">
        <v>585</v>
      </c>
      <c r="E3698" s="2013"/>
      <c r="F3698" s="2013"/>
      <c r="G3698" s="110">
        <v>0.40265000000000001</v>
      </c>
    </row>
    <row r="3699" ht="11.25" hidden="1" customHeight="1" outlineLevel="7">
      <c r="A3699" s="104"/>
      <c r="B3699" s="105"/>
      <c r="C3699" s="106"/>
      <c r="D3699" s="2017" t="s">
        <v>586</v>
      </c>
      <c r="E3699" s="2017"/>
      <c r="F3699" s="2017"/>
      <c r="G3699" s="111">
        <v>1.50945</v>
      </c>
    </row>
    <row r="3700" ht="11.25" hidden="1" customHeight="1" outlineLevel="7">
      <c r="A3700" s="95"/>
      <c r="B3700" s="96"/>
      <c r="C3700" s="97"/>
      <c r="D3700" s="2013" t="s">
        <v>965</v>
      </c>
      <c r="E3700" s="2013"/>
      <c r="F3700" s="2013"/>
      <c r="G3700" s="110">
        <v>1.50945</v>
      </c>
    </row>
    <row r="3701" ht="11.25" hidden="1" customHeight="1" outlineLevel="7">
      <c r="A3701" s="86"/>
      <c r="B3701" s="87"/>
      <c r="C3701" s="88"/>
      <c r="D3701" s="2017" t="s">
        <v>617</v>
      </c>
      <c r="E3701" s="2017"/>
      <c r="F3701" s="2017"/>
      <c r="G3701" s="73">
        <v>4339.4742999999999</v>
      </c>
    </row>
    <row r="3702" ht="11.25" hidden="1" customHeight="1" outlineLevel="7">
      <c r="A3702" s="89"/>
      <c r="B3702" s="90"/>
      <c r="C3702" s="91"/>
      <c r="D3702" s="2013" t="s">
        <v>619</v>
      </c>
      <c r="E3702" s="2013"/>
      <c r="F3702" s="2013"/>
      <c r="G3702" s="92">
        <v>1685.8272899999999</v>
      </c>
    </row>
    <row r="3703" ht="11.25" hidden="1" customHeight="1" outlineLevel="7">
      <c r="A3703" s="89"/>
      <c r="B3703" s="90"/>
      <c r="C3703" s="91"/>
      <c r="D3703" s="2013" t="s">
        <v>620</v>
      </c>
      <c r="E3703" s="2013"/>
      <c r="F3703" s="2013"/>
      <c r="G3703" s="110">
        <v>111.69316000000001</v>
      </c>
    </row>
    <row r="3704" ht="11.25" hidden="1" customHeight="1" outlineLevel="7">
      <c r="A3704" s="89"/>
      <c r="B3704" s="90"/>
      <c r="C3704" s="91"/>
      <c r="D3704" s="2013" t="s">
        <v>624</v>
      </c>
      <c r="E3704" s="2013"/>
      <c r="F3704" s="2013"/>
      <c r="G3704" s="110">
        <v>156.49623</v>
      </c>
    </row>
    <row r="3705" ht="11.25" hidden="1" customHeight="1" outlineLevel="7">
      <c r="A3705" s="89"/>
      <c r="B3705" s="90"/>
      <c r="C3705" s="91"/>
      <c r="D3705" s="2013" t="s">
        <v>626</v>
      </c>
      <c r="E3705" s="2013"/>
      <c r="F3705" s="2013"/>
      <c r="G3705" s="110">
        <v>420.6182</v>
      </c>
    </row>
    <row r="3706" ht="11.25" hidden="1" customHeight="1" outlineLevel="7">
      <c r="A3706" s="101"/>
      <c r="B3706" s="102"/>
      <c r="C3706" s="103"/>
      <c r="D3706" s="2017" t="s">
        <v>630</v>
      </c>
      <c r="E3706" s="2017"/>
      <c r="F3706" s="2017"/>
      <c r="G3706" s="73">
        <v>1964.83942</v>
      </c>
    </row>
    <row r="3707" ht="11.25" hidden="1" customHeight="1" outlineLevel="7">
      <c r="A3707" s="115"/>
      <c r="B3707" s="116"/>
      <c r="C3707" s="117"/>
      <c r="D3707" s="2013" t="s">
        <v>632</v>
      </c>
      <c r="E3707" s="2013"/>
      <c r="F3707" s="2013"/>
      <c r="G3707" s="110">
        <v>291.79606999999999</v>
      </c>
    </row>
    <row r="3708" ht="21.75" hidden="1" customHeight="1" outlineLevel="7">
      <c r="A3708" s="115"/>
      <c r="B3708" s="116"/>
      <c r="C3708" s="117"/>
      <c r="D3708" s="2013" t="s">
        <v>634</v>
      </c>
      <c r="E3708" s="2013"/>
      <c r="F3708" s="2013"/>
      <c r="G3708" s="110">
        <v>58.523299999999999</v>
      </c>
    </row>
    <row r="3709" ht="21.75" hidden="1" customHeight="1" outlineLevel="7">
      <c r="A3709" s="115"/>
      <c r="B3709" s="116"/>
      <c r="C3709" s="117"/>
      <c r="D3709" s="2013" t="s">
        <v>636</v>
      </c>
      <c r="E3709" s="2013"/>
      <c r="F3709" s="2013"/>
      <c r="G3709" s="110">
        <v>726.57060999999999</v>
      </c>
    </row>
    <row r="3710" ht="21.75" hidden="1" customHeight="1" outlineLevel="7">
      <c r="A3710" s="115"/>
      <c r="B3710" s="116"/>
      <c r="C3710" s="117"/>
      <c r="D3710" s="2013" t="s">
        <v>638</v>
      </c>
      <c r="E3710" s="2013"/>
      <c r="F3710" s="2013"/>
      <c r="G3710" s="110">
        <v>887.94943999999998</v>
      </c>
    </row>
    <row r="3711" ht="11.25" hidden="1" customHeight="1" outlineLevel="7">
      <c r="A3711" s="86"/>
      <c r="B3711" s="87"/>
      <c r="C3711" s="88"/>
      <c r="D3711" s="2017" t="s">
        <v>641</v>
      </c>
      <c r="E3711" s="2017"/>
      <c r="F3711" s="2017"/>
      <c r="G3711" s="73">
        <v>1073.90966</v>
      </c>
    </row>
    <row r="3712" ht="21.75" hidden="1" customHeight="1" outlineLevel="7">
      <c r="A3712" s="101"/>
      <c r="B3712" s="102"/>
      <c r="C3712" s="103"/>
      <c r="D3712" s="2017" t="s">
        <v>642</v>
      </c>
      <c r="E3712" s="2017"/>
      <c r="F3712" s="2017"/>
      <c r="G3712" s="111">
        <v>772.26301999999998</v>
      </c>
    </row>
    <row r="3713" ht="21.75" hidden="1" customHeight="1" outlineLevel="7">
      <c r="A3713" s="115"/>
      <c r="B3713" s="116"/>
      <c r="C3713" s="117"/>
      <c r="D3713" s="2013" t="s">
        <v>643</v>
      </c>
      <c r="E3713" s="2013"/>
      <c r="F3713" s="2013"/>
      <c r="G3713" s="110">
        <v>482.26481999999999</v>
      </c>
    </row>
    <row r="3714" ht="21.75" hidden="1" customHeight="1" outlineLevel="7">
      <c r="A3714" s="115"/>
      <c r="B3714" s="116"/>
      <c r="C3714" s="117"/>
      <c r="D3714" s="2013" t="s">
        <v>645</v>
      </c>
      <c r="E3714" s="2013"/>
      <c r="F3714" s="2013"/>
      <c r="G3714" s="110">
        <v>94.812079999999995</v>
      </c>
    </row>
    <row r="3715" ht="21.75" hidden="1" customHeight="1" outlineLevel="7">
      <c r="A3715" s="115"/>
      <c r="B3715" s="116"/>
      <c r="C3715" s="117"/>
      <c r="D3715" s="2013" t="s">
        <v>647</v>
      </c>
      <c r="E3715" s="2013"/>
      <c r="F3715" s="2013"/>
      <c r="G3715" s="110">
        <v>126.07725000000001</v>
      </c>
    </row>
    <row r="3716" ht="21.75" hidden="1" customHeight="1" outlineLevel="7">
      <c r="A3716" s="115"/>
      <c r="B3716" s="116"/>
      <c r="C3716" s="117"/>
      <c r="D3716" s="2013" t="s">
        <v>649</v>
      </c>
      <c r="E3716" s="2013"/>
      <c r="F3716" s="2013"/>
      <c r="G3716" s="110">
        <v>12.59276</v>
      </c>
    </row>
    <row r="3717" ht="21.75" hidden="1" customHeight="1" outlineLevel="7">
      <c r="A3717" s="115"/>
      <c r="B3717" s="116"/>
      <c r="C3717" s="117"/>
      <c r="D3717" s="2013" t="s">
        <v>651</v>
      </c>
      <c r="E3717" s="2013"/>
      <c r="F3717" s="2013"/>
      <c r="G3717" s="110">
        <v>56.516109999999998</v>
      </c>
    </row>
    <row r="3718" ht="21.75" hidden="1" customHeight="1" outlineLevel="7">
      <c r="A3718" s="101"/>
      <c r="B3718" s="102"/>
      <c r="C3718" s="103"/>
      <c r="D3718" s="2017" t="s">
        <v>966</v>
      </c>
      <c r="E3718" s="2017"/>
      <c r="F3718" s="2017"/>
      <c r="G3718" s="111">
        <v>220.55721</v>
      </c>
    </row>
    <row r="3719" ht="11.25" hidden="1" customHeight="1" outlineLevel="7">
      <c r="A3719" s="115"/>
      <c r="B3719" s="116"/>
      <c r="C3719" s="117"/>
      <c r="D3719" s="2013" t="s">
        <v>655</v>
      </c>
      <c r="E3719" s="2013"/>
      <c r="F3719" s="2013"/>
      <c r="G3719" s="110">
        <v>120.35044000000001</v>
      </c>
    </row>
    <row r="3720" ht="21.75" hidden="1" customHeight="1" outlineLevel="7">
      <c r="A3720" s="115"/>
      <c r="B3720" s="116"/>
      <c r="C3720" s="117"/>
      <c r="D3720" s="2013" t="s">
        <v>657</v>
      </c>
      <c r="E3720" s="2013"/>
      <c r="F3720" s="2013"/>
      <c r="G3720" s="110">
        <v>45.285510000000002</v>
      </c>
    </row>
    <row r="3721" ht="21.75" hidden="1" customHeight="1" outlineLevel="7">
      <c r="A3721" s="115"/>
      <c r="B3721" s="116"/>
      <c r="C3721" s="117"/>
      <c r="D3721" s="2013" t="s">
        <v>659</v>
      </c>
      <c r="E3721" s="2013"/>
      <c r="F3721" s="2013"/>
      <c r="G3721" s="110">
        <v>37.055100000000003</v>
      </c>
    </row>
    <row r="3722" ht="21.75" hidden="1" customHeight="1" outlineLevel="7">
      <c r="A3722" s="115"/>
      <c r="B3722" s="116"/>
      <c r="C3722" s="117"/>
      <c r="D3722" s="2013" t="s">
        <v>661</v>
      </c>
      <c r="E3722" s="2013"/>
      <c r="F3722" s="2013"/>
      <c r="G3722" s="110">
        <v>2.9846699999999999</v>
      </c>
    </row>
    <row r="3723" ht="11.25" hidden="1" customHeight="1" outlineLevel="7">
      <c r="A3723" s="115"/>
      <c r="B3723" s="116"/>
      <c r="C3723" s="117"/>
      <c r="D3723" s="2013" t="s">
        <v>663</v>
      </c>
      <c r="E3723" s="2013"/>
      <c r="F3723" s="2013"/>
      <c r="G3723" s="110">
        <v>14.881489999999999</v>
      </c>
    </row>
    <row r="3724" ht="11.25" hidden="1" customHeight="1" outlineLevel="7">
      <c r="A3724" s="101"/>
      <c r="B3724" s="102"/>
      <c r="C3724" s="103"/>
      <c r="D3724" s="2017" t="s">
        <v>667</v>
      </c>
      <c r="E3724" s="2017"/>
      <c r="F3724" s="2017"/>
      <c r="G3724" s="111">
        <v>17.298490000000001</v>
      </c>
    </row>
    <row r="3725" ht="11.25" hidden="1" customHeight="1" outlineLevel="7">
      <c r="A3725" s="115"/>
      <c r="B3725" s="116"/>
      <c r="C3725" s="117"/>
      <c r="D3725" s="2013" t="s">
        <v>667</v>
      </c>
      <c r="E3725" s="2013"/>
      <c r="F3725" s="2013"/>
      <c r="G3725" s="110">
        <v>9.4391499999999997</v>
      </c>
    </row>
    <row r="3726" ht="21.75" hidden="1" customHeight="1" outlineLevel="7">
      <c r="A3726" s="115"/>
      <c r="B3726" s="116"/>
      <c r="C3726" s="117"/>
      <c r="D3726" s="2013" t="s">
        <v>669</v>
      </c>
      <c r="E3726" s="2013"/>
      <c r="F3726" s="2013"/>
      <c r="G3726" s="110">
        <v>3.55186</v>
      </c>
    </row>
    <row r="3727" ht="21.75" hidden="1" customHeight="1" outlineLevel="7">
      <c r="A3727" s="115"/>
      <c r="B3727" s="116"/>
      <c r="C3727" s="117"/>
      <c r="D3727" s="2013" t="s">
        <v>671</v>
      </c>
      <c r="E3727" s="2013"/>
      <c r="F3727" s="2013"/>
      <c r="G3727" s="110">
        <v>2.9062700000000001</v>
      </c>
    </row>
    <row r="3728" ht="21.75" hidden="1" customHeight="1" outlineLevel="7">
      <c r="A3728" s="115"/>
      <c r="B3728" s="116"/>
      <c r="C3728" s="117"/>
      <c r="D3728" s="2013" t="s">
        <v>673</v>
      </c>
      <c r="E3728" s="2013"/>
      <c r="F3728" s="2013"/>
      <c r="G3728" s="110">
        <v>0.23408999999999999</v>
      </c>
    </row>
    <row r="3729" ht="21.75" hidden="1" customHeight="1" outlineLevel="7">
      <c r="A3729" s="115"/>
      <c r="B3729" s="116"/>
      <c r="C3729" s="117"/>
      <c r="D3729" s="2013" t="s">
        <v>675</v>
      </c>
      <c r="E3729" s="2013"/>
      <c r="F3729" s="2013"/>
      <c r="G3729" s="110">
        <v>1.1671199999999999</v>
      </c>
    </row>
    <row r="3730" ht="21.75" hidden="1" customHeight="1" outlineLevel="7">
      <c r="A3730" s="101"/>
      <c r="B3730" s="102"/>
      <c r="C3730" s="103"/>
      <c r="D3730" s="2017" t="s">
        <v>677</v>
      </c>
      <c r="E3730" s="2017"/>
      <c r="F3730" s="2017"/>
      <c r="G3730" s="111">
        <v>63.790939999999999</v>
      </c>
    </row>
    <row r="3731" ht="21.75" hidden="1" customHeight="1" outlineLevel="7">
      <c r="A3731" s="115"/>
      <c r="B3731" s="116"/>
      <c r="C3731" s="117"/>
      <c r="D3731" s="2013" t="s">
        <v>679</v>
      </c>
      <c r="E3731" s="2013"/>
      <c r="F3731" s="2013"/>
      <c r="G3731" s="110">
        <v>48.489559999999997</v>
      </c>
    </row>
    <row r="3732" ht="21.75" hidden="1" customHeight="1" outlineLevel="7">
      <c r="A3732" s="115"/>
      <c r="B3732" s="116"/>
      <c r="C3732" s="117"/>
      <c r="D3732" s="2013" t="s">
        <v>681</v>
      </c>
      <c r="E3732" s="2013"/>
      <c r="F3732" s="2013"/>
      <c r="G3732" s="110">
        <v>0.089109999999999995</v>
      </c>
    </row>
    <row r="3733" ht="21.75" hidden="1" customHeight="1" outlineLevel="7">
      <c r="A3733" s="115"/>
      <c r="B3733" s="116"/>
      <c r="C3733" s="117"/>
      <c r="D3733" s="2013" t="s">
        <v>683</v>
      </c>
      <c r="E3733" s="2013"/>
      <c r="F3733" s="2013"/>
      <c r="G3733" s="110">
        <v>9.2396100000000008</v>
      </c>
    </row>
    <row r="3734" ht="21.75" hidden="1" customHeight="1" outlineLevel="7">
      <c r="A3734" s="115"/>
      <c r="B3734" s="116"/>
      <c r="C3734" s="117"/>
      <c r="D3734" s="2013" t="s">
        <v>685</v>
      </c>
      <c r="E3734" s="2013"/>
      <c r="F3734" s="2013"/>
      <c r="G3734" s="110">
        <v>1.0133799999999999</v>
      </c>
    </row>
    <row r="3735" ht="21.75" hidden="1" customHeight="1" outlineLevel="7">
      <c r="A3735" s="115"/>
      <c r="B3735" s="116"/>
      <c r="C3735" s="117"/>
      <c r="D3735" s="2013" t="s">
        <v>687</v>
      </c>
      <c r="E3735" s="2013"/>
      <c r="F3735" s="2013"/>
      <c r="G3735" s="110">
        <v>4.9592799999999997</v>
      </c>
    </row>
    <row r="3736" ht="11.25" hidden="1" customHeight="1" outlineLevel="7">
      <c r="A3736" s="86"/>
      <c r="B3736" s="87"/>
      <c r="C3736" s="88"/>
      <c r="D3736" s="2017" t="s">
        <v>689</v>
      </c>
      <c r="E3736" s="2017"/>
      <c r="F3736" s="2017"/>
      <c r="G3736" s="111">
        <v>0.37272</v>
      </c>
    </row>
    <row r="3737" ht="11.25" hidden="1" customHeight="1" outlineLevel="7">
      <c r="A3737" s="89"/>
      <c r="B3737" s="90"/>
      <c r="C3737" s="91"/>
      <c r="D3737" s="2013" t="s">
        <v>696</v>
      </c>
      <c r="E3737" s="2013"/>
      <c r="F3737" s="2013"/>
      <c r="G3737" s="110">
        <v>0.37272</v>
      </c>
    </row>
    <row r="3738" ht="11.25" hidden="1" customHeight="1" outlineLevel="7">
      <c r="A3738" s="86"/>
      <c r="B3738" s="87"/>
      <c r="C3738" s="88"/>
      <c r="D3738" s="2017" t="s">
        <v>698</v>
      </c>
      <c r="E3738" s="2017"/>
      <c r="F3738" s="2017"/>
      <c r="G3738" s="111">
        <v>581.28778999999997</v>
      </c>
    </row>
    <row r="3739" ht="11.25" hidden="1" customHeight="1" outlineLevel="7">
      <c r="A3739" s="101"/>
      <c r="B3739" s="102"/>
      <c r="C3739" s="103"/>
      <c r="D3739" s="2017" t="s">
        <v>702</v>
      </c>
      <c r="E3739" s="2017"/>
      <c r="F3739" s="2017"/>
      <c r="G3739" s="111">
        <v>206.68867</v>
      </c>
    </row>
    <row r="3740" ht="11.25" hidden="1" customHeight="1" outlineLevel="7">
      <c r="A3740" s="104"/>
      <c r="B3740" s="105"/>
      <c r="C3740" s="106"/>
      <c r="D3740" s="2017" t="s">
        <v>704</v>
      </c>
      <c r="E3740" s="2017"/>
      <c r="F3740" s="2017"/>
      <c r="G3740" s="111">
        <v>15.867290000000001</v>
      </c>
    </row>
    <row r="3741" ht="11.25" hidden="1" customHeight="1" outlineLevel="7">
      <c r="A3741" s="95"/>
      <c r="B3741" s="96"/>
      <c r="C3741" s="97"/>
      <c r="D3741" s="2013" t="s">
        <v>705</v>
      </c>
      <c r="E3741" s="2013"/>
      <c r="F3741" s="2013"/>
      <c r="G3741" s="110">
        <v>5.6273400000000002</v>
      </c>
    </row>
    <row r="3742" ht="11.25" hidden="1" customHeight="1" outlineLevel="7">
      <c r="A3742" s="95"/>
      <c r="B3742" s="96"/>
      <c r="C3742" s="97"/>
      <c r="D3742" s="2013" t="s">
        <v>706</v>
      </c>
      <c r="E3742" s="2013"/>
      <c r="F3742" s="2013"/>
      <c r="G3742" s="110">
        <v>1.29332</v>
      </c>
    </row>
    <row r="3743" ht="11.25" hidden="1" customHeight="1" outlineLevel="7">
      <c r="A3743" s="95"/>
      <c r="B3743" s="96"/>
      <c r="C3743" s="97"/>
      <c r="D3743" s="2013" t="s">
        <v>708</v>
      </c>
      <c r="E3743" s="2013"/>
      <c r="F3743" s="2013"/>
      <c r="G3743" s="110">
        <v>1.08683</v>
      </c>
    </row>
    <row r="3744" ht="11.25" hidden="1" customHeight="1" outlineLevel="7">
      <c r="A3744" s="95"/>
      <c r="B3744" s="96"/>
      <c r="C3744" s="97"/>
      <c r="D3744" s="2013" t="s">
        <v>709</v>
      </c>
      <c r="E3744" s="2013"/>
      <c r="F3744" s="2013"/>
      <c r="G3744" s="110">
        <v>0.46037</v>
      </c>
    </row>
    <row r="3745" ht="11.25" hidden="1" customHeight="1" outlineLevel="7">
      <c r="A3745" s="95"/>
      <c r="B3745" s="96"/>
      <c r="C3745" s="97"/>
      <c r="D3745" s="2013" t="s">
        <v>710</v>
      </c>
      <c r="E3745" s="2013"/>
      <c r="F3745" s="2013"/>
      <c r="G3745" s="110">
        <v>6.8379200000000004</v>
      </c>
    </row>
    <row r="3746" ht="11.25" hidden="1" customHeight="1" outlineLevel="7">
      <c r="A3746" s="95"/>
      <c r="B3746" s="96"/>
      <c r="C3746" s="97"/>
      <c r="D3746" s="2013" t="s">
        <v>711</v>
      </c>
      <c r="E3746" s="2013"/>
      <c r="F3746" s="2013"/>
      <c r="G3746" s="110">
        <v>0.56150999999999995</v>
      </c>
    </row>
    <row r="3747" ht="11.25" hidden="1" customHeight="1" outlineLevel="7">
      <c r="A3747" s="104"/>
      <c r="B3747" s="105"/>
      <c r="C3747" s="106"/>
      <c r="D3747" s="2017" t="s">
        <v>712</v>
      </c>
      <c r="E3747" s="2017"/>
      <c r="F3747" s="2017"/>
      <c r="G3747" s="111">
        <v>1.1264099999999999</v>
      </c>
    </row>
    <row r="3748" ht="21.75" hidden="1" customHeight="1" outlineLevel="7">
      <c r="A3748" s="95"/>
      <c r="B3748" s="96"/>
      <c r="C3748" s="97"/>
      <c r="D3748" s="2013" t="s">
        <v>717</v>
      </c>
      <c r="E3748" s="2013"/>
      <c r="F3748" s="2013"/>
      <c r="G3748" s="110">
        <v>1.1264099999999999</v>
      </c>
    </row>
    <row r="3749" ht="11.25" hidden="1" customHeight="1" outlineLevel="7">
      <c r="A3749" s="104"/>
      <c r="B3749" s="105"/>
      <c r="C3749" s="106"/>
      <c r="D3749" s="2017" t="s">
        <v>720</v>
      </c>
      <c r="E3749" s="2017"/>
      <c r="F3749" s="2017"/>
      <c r="G3749" s="111">
        <v>20.42812</v>
      </c>
    </row>
    <row r="3750" ht="11.25" hidden="1" customHeight="1" outlineLevel="7">
      <c r="A3750" s="95"/>
      <c r="B3750" s="96"/>
      <c r="C3750" s="97"/>
      <c r="D3750" s="2013" t="s">
        <v>721</v>
      </c>
      <c r="E3750" s="2013"/>
      <c r="F3750" s="2013"/>
      <c r="G3750" s="110">
        <v>1.5046299999999999</v>
      </c>
    </row>
    <row r="3751" ht="11.25" hidden="1" customHeight="1" outlineLevel="7">
      <c r="A3751" s="95"/>
      <c r="B3751" s="96"/>
      <c r="C3751" s="97"/>
      <c r="D3751" s="2013" t="s">
        <v>722</v>
      </c>
      <c r="E3751" s="2013"/>
      <c r="F3751" s="2013"/>
      <c r="G3751" s="110">
        <v>18.923490000000001</v>
      </c>
    </row>
    <row r="3752" ht="11.25" hidden="1" customHeight="1" outlineLevel="7">
      <c r="A3752" s="104"/>
      <c r="B3752" s="105"/>
      <c r="C3752" s="106"/>
      <c r="D3752" s="2017" t="s">
        <v>724</v>
      </c>
      <c r="E3752" s="2017"/>
      <c r="F3752" s="2017"/>
      <c r="G3752" s="111">
        <v>29.255490000000002</v>
      </c>
    </row>
    <row r="3753" ht="11.25" hidden="1" customHeight="1" outlineLevel="7">
      <c r="A3753" s="95"/>
      <c r="B3753" s="96"/>
      <c r="C3753" s="97"/>
      <c r="D3753" s="2013" t="s">
        <v>725</v>
      </c>
      <c r="E3753" s="2013"/>
      <c r="F3753" s="2013"/>
      <c r="G3753" s="110">
        <v>3.09972</v>
      </c>
    </row>
    <row r="3754" ht="11.25" hidden="1" customHeight="1" outlineLevel="7">
      <c r="A3754" s="95"/>
      <c r="B3754" s="96"/>
      <c r="C3754" s="97"/>
      <c r="D3754" s="2013" t="s">
        <v>726</v>
      </c>
      <c r="E3754" s="2013"/>
      <c r="F3754" s="2013"/>
      <c r="G3754" s="110">
        <v>3.6595499999999999</v>
      </c>
    </row>
    <row r="3755" ht="11.25" hidden="1" customHeight="1" outlineLevel="7">
      <c r="A3755" s="95"/>
      <c r="B3755" s="96"/>
      <c r="C3755" s="97"/>
      <c r="D3755" s="2013" t="s">
        <v>729</v>
      </c>
      <c r="E3755" s="2013"/>
      <c r="F3755" s="2013"/>
      <c r="G3755" s="110">
        <v>22.390419999999999</v>
      </c>
    </row>
    <row r="3756" ht="11.25" hidden="1" customHeight="1" outlineLevel="7">
      <c r="A3756" s="95"/>
      <c r="B3756" s="96"/>
      <c r="C3756" s="97"/>
      <c r="D3756" s="2013" t="s">
        <v>730</v>
      </c>
      <c r="E3756" s="2013"/>
      <c r="F3756" s="2013"/>
      <c r="G3756" s="110">
        <v>0.10580000000000001</v>
      </c>
    </row>
    <row r="3757" ht="11.25" hidden="1" customHeight="1" outlineLevel="7">
      <c r="A3757" s="104"/>
      <c r="B3757" s="105"/>
      <c r="C3757" s="106"/>
      <c r="D3757" s="2017" t="s">
        <v>967</v>
      </c>
      <c r="E3757" s="2017"/>
      <c r="F3757" s="2017"/>
      <c r="G3757" s="111">
        <v>15.63388</v>
      </c>
    </row>
    <row r="3758" ht="11.25" hidden="1" customHeight="1" outlineLevel="7">
      <c r="A3758" s="95"/>
      <c r="B3758" s="96"/>
      <c r="C3758" s="97"/>
      <c r="D3758" s="2013" t="s">
        <v>968</v>
      </c>
      <c r="E3758" s="2013"/>
      <c r="F3758" s="2013"/>
      <c r="G3758" s="110">
        <v>12.614940000000001</v>
      </c>
    </row>
    <row r="3759" ht="11.25" hidden="1" customHeight="1" outlineLevel="7">
      <c r="A3759" s="95"/>
      <c r="B3759" s="96"/>
      <c r="C3759" s="97"/>
      <c r="D3759" s="2013" t="s">
        <v>1196</v>
      </c>
      <c r="E3759" s="2013"/>
      <c r="F3759" s="2013"/>
      <c r="G3759" s="110">
        <v>3.0189400000000002</v>
      </c>
    </row>
    <row r="3760" ht="11.25" hidden="1" customHeight="1" outlineLevel="7">
      <c r="A3760" s="115"/>
      <c r="B3760" s="116"/>
      <c r="C3760" s="117"/>
      <c r="D3760" s="2013" t="s">
        <v>731</v>
      </c>
      <c r="E3760" s="2013"/>
      <c r="F3760" s="2013"/>
      <c r="G3760" s="110">
        <v>2.7170399999999999</v>
      </c>
    </row>
    <row r="3761" ht="11.25" hidden="1" customHeight="1" outlineLevel="7">
      <c r="A3761" s="104"/>
      <c r="B3761" s="105"/>
      <c r="C3761" s="106"/>
      <c r="D3761" s="2017" t="s">
        <v>732</v>
      </c>
      <c r="E3761" s="2017"/>
      <c r="F3761" s="2017"/>
      <c r="G3761" s="111">
        <v>47.600340000000003</v>
      </c>
    </row>
    <row r="3762" ht="21.75" hidden="1" customHeight="1" outlineLevel="7">
      <c r="A3762" s="95"/>
      <c r="B3762" s="96"/>
      <c r="C3762" s="97"/>
      <c r="D3762" s="2013" t="s">
        <v>969</v>
      </c>
      <c r="E3762" s="2013"/>
      <c r="F3762" s="2013"/>
      <c r="G3762" s="110">
        <v>2.83901</v>
      </c>
    </row>
    <row r="3763" ht="21.75" hidden="1" customHeight="1" outlineLevel="7">
      <c r="A3763" s="95"/>
      <c r="B3763" s="96"/>
      <c r="C3763" s="97"/>
      <c r="D3763" s="2013" t="s">
        <v>1197</v>
      </c>
      <c r="E3763" s="2013"/>
      <c r="F3763" s="2013"/>
      <c r="G3763" s="110">
        <v>26.242570000000001</v>
      </c>
    </row>
    <row r="3764" ht="11.25" hidden="1" customHeight="1" outlineLevel="7">
      <c r="A3764" s="95"/>
      <c r="B3764" s="96"/>
      <c r="C3764" s="97"/>
      <c r="D3764" s="2013" t="s">
        <v>734</v>
      </c>
      <c r="E3764" s="2013"/>
      <c r="F3764" s="2013"/>
      <c r="G3764" s="110">
        <v>1.9539800000000001</v>
      </c>
    </row>
    <row r="3765" ht="11.25" hidden="1" customHeight="1" outlineLevel="7">
      <c r="A3765" s="95"/>
      <c r="B3765" s="96"/>
      <c r="C3765" s="97"/>
      <c r="D3765" s="2013" t="s">
        <v>735</v>
      </c>
      <c r="E3765" s="2013"/>
      <c r="F3765" s="2013"/>
      <c r="G3765" s="110">
        <v>16.564779999999999</v>
      </c>
    </row>
    <row r="3766" ht="11.25" hidden="1" customHeight="1" outlineLevel="7">
      <c r="A3766" s="115"/>
      <c r="B3766" s="116"/>
      <c r="C3766" s="117"/>
      <c r="D3766" s="2013" t="s">
        <v>736</v>
      </c>
      <c r="E3766" s="2013"/>
      <c r="F3766" s="2013"/>
      <c r="G3766" s="110">
        <v>27.123429999999999</v>
      </c>
    </row>
    <row r="3767" ht="11.25" hidden="1" customHeight="1" outlineLevel="7">
      <c r="A3767" s="104"/>
      <c r="B3767" s="105"/>
      <c r="C3767" s="106"/>
      <c r="D3767" s="2017" t="s">
        <v>970</v>
      </c>
      <c r="E3767" s="2017"/>
      <c r="F3767" s="2017"/>
      <c r="G3767" s="111">
        <v>7.3984300000000003</v>
      </c>
    </row>
    <row r="3768" ht="11.25" hidden="1" customHeight="1" outlineLevel="7">
      <c r="A3768" s="95"/>
      <c r="B3768" s="96"/>
      <c r="C3768" s="97"/>
      <c r="D3768" s="2013" t="s">
        <v>971</v>
      </c>
      <c r="E3768" s="2013"/>
      <c r="F3768" s="2013"/>
      <c r="G3768" s="110">
        <v>0.084180000000000005</v>
      </c>
    </row>
    <row r="3769" ht="11.25" hidden="1" customHeight="1" outlineLevel="7">
      <c r="A3769" s="95"/>
      <c r="B3769" s="96"/>
      <c r="C3769" s="97"/>
      <c r="D3769" s="2013" t="s">
        <v>741</v>
      </c>
      <c r="E3769" s="2013"/>
      <c r="F3769" s="2013"/>
      <c r="G3769" s="110">
        <v>7.3142500000000004</v>
      </c>
    </row>
    <row r="3770" ht="11.25" hidden="1" customHeight="1" outlineLevel="7">
      <c r="A3770" s="104"/>
      <c r="B3770" s="105"/>
      <c r="C3770" s="106"/>
      <c r="D3770" s="2017" t="s">
        <v>742</v>
      </c>
      <c r="E3770" s="2017"/>
      <c r="F3770" s="2017"/>
      <c r="G3770" s="111">
        <v>39.538240000000002</v>
      </c>
    </row>
    <row r="3771" ht="11.25" hidden="1" customHeight="1" outlineLevel="7">
      <c r="A3771" s="95"/>
      <c r="B3771" s="96"/>
      <c r="C3771" s="97"/>
      <c r="D3771" s="2013" t="s">
        <v>744</v>
      </c>
      <c r="E3771" s="2013"/>
      <c r="F3771" s="2013"/>
      <c r="G3771" s="110">
        <v>1.25702</v>
      </c>
    </row>
    <row r="3772" ht="11.25" hidden="1" customHeight="1" outlineLevel="7">
      <c r="A3772" s="95"/>
      <c r="B3772" s="96"/>
      <c r="C3772" s="97"/>
      <c r="D3772" s="2013" t="s">
        <v>756</v>
      </c>
      <c r="E3772" s="2013"/>
      <c r="F3772" s="2013"/>
      <c r="G3772" s="110">
        <v>3.6221399999999999</v>
      </c>
    </row>
    <row r="3773" ht="21.75" hidden="1" customHeight="1" outlineLevel="7">
      <c r="A3773" s="95"/>
      <c r="B3773" s="96"/>
      <c r="C3773" s="97"/>
      <c r="D3773" s="2013" t="s">
        <v>757</v>
      </c>
      <c r="E3773" s="2013"/>
      <c r="F3773" s="2013"/>
      <c r="G3773" s="110">
        <v>7.8221600000000002</v>
      </c>
    </row>
    <row r="3774" ht="11.25" hidden="1" customHeight="1" outlineLevel="7">
      <c r="A3774" s="95"/>
      <c r="B3774" s="96"/>
      <c r="C3774" s="97"/>
      <c r="D3774" s="2013" t="s">
        <v>758</v>
      </c>
      <c r="E3774" s="2013"/>
      <c r="F3774" s="2013"/>
      <c r="G3774" s="110">
        <v>0.89507999999999999</v>
      </c>
    </row>
    <row r="3775" ht="11.25" hidden="1" customHeight="1" outlineLevel="7">
      <c r="A3775" s="95"/>
      <c r="B3775" s="96"/>
      <c r="C3775" s="97"/>
      <c r="D3775" s="2013" t="s">
        <v>759</v>
      </c>
      <c r="E3775" s="2013"/>
      <c r="F3775" s="2013"/>
      <c r="G3775" s="110">
        <v>24.150300000000001</v>
      </c>
    </row>
    <row r="3776" ht="11.25" hidden="1" customHeight="1" outlineLevel="7">
      <c r="A3776" s="95"/>
      <c r="B3776" s="96"/>
      <c r="C3776" s="97"/>
      <c r="D3776" s="2013" t="s">
        <v>972</v>
      </c>
      <c r="E3776" s="2013"/>
      <c r="F3776" s="2013"/>
      <c r="G3776" s="110">
        <v>0.99178999999999995</v>
      </c>
    </row>
    <row r="3777" ht="11.25" hidden="1" customHeight="1" outlineLevel="7">
      <c r="A3777" s="95"/>
      <c r="B3777" s="96"/>
      <c r="C3777" s="97"/>
      <c r="D3777" s="2013" t="s">
        <v>760</v>
      </c>
      <c r="E3777" s="2013"/>
      <c r="F3777" s="2013"/>
      <c r="G3777" s="110">
        <v>0.79974999999999996</v>
      </c>
    </row>
    <row r="3778" ht="11.25" hidden="1" customHeight="1" outlineLevel="7">
      <c r="A3778" s="101"/>
      <c r="B3778" s="102"/>
      <c r="C3778" s="103"/>
      <c r="D3778" s="2017" t="s">
        <v>763</v>
      </c>
      <c r="E3778" s="2017"/>
      <c r="F3778" s="2017"/>
      <c r="G3778" s="111">
        <v>164.95411999999999</v>
      </c>
    </row>
    <row r="3779" ht="11.25" hidden="1" customHeight="1" outlineLevel="7">
      <c r="A3779" s="104"/>
      <c r="B3779" s="105"/>
      <c r="C3779" s="106"/>
      <c r="D3779" s="2017" t="s">
        <v>765</v>
      </c>
      <c r="E3779" s="2017"/>
      <c r="F3779" s="2017"/>
      <c r="G3779" s="111">
        <v>23.025079999999999</v>
      </c>
    </row>
    <row r="3780" ht="11.25" hidden="1" customHeight="1" outlineLevel="7">
      <c r="A3780" s="95"/>
      <c r="B3780" s="96"/>
      <c r="C3780" s="97"/>
      <c r="D3780" s="2013" t="s">
        <v>766</v>
      </c>
      <c r="E3780" s="2013"/>
      <c r="F3780" s="2013"/>
      <c r="G3780" s="110">
        <v>3.7054900000000002</v>
      </c>
    </row>
    <row r="3781" ht="11.25" hidden="1" customHeight="1" outlineLevel="7">
      <c r="A3781" s="95"/>
      <c r="B3781" s="96"/>
      <c r="C3781" s="97"/>
      <c r="D3781" s="2013" t="s">
        <v>767</v>
      </c>
      <c r="E3781" s="2013"/>
      <c r="F3781" s="2013"/>
      <c r="G3781" s="110">
        <v>13.58821</v>
      </c>
    </row>
    <row r="3782" ht="21.75" hidden="1" customHeight="1" outlineLevel="7">
      <c r="A3782" s="95"/>
      <c r="B3782" s="96"/>
      <c r="C3782" s="97"/>
      <c r="D3782" s="2013" t="s">
        <v>768</v>
      </c>
      <c r="E3782" s="2013"/>
      <c r="F3782" s="2013"/>
      <c r="G3782" s="110">
        <v>0.62675999999999998</v>
      </c>
    </row>
    <row r="3783" ht="21.75" hidden="1" customHeight="1" outlineLevel="7">
      <c r="A3783" s="95"/>
      <c r="B3783" s="96"/>
      <c r="C3783" s="97"/>
      <c r="D3783" s="2013" t="s">
        <v>769</v>
      </c>
      <c r="E3783" s="2013"/>
      <c r="F3783" s="2013"/>
      <c r="G3783" s="110">
        <v>3.1687699999999999</v>
      </c>
    </row>
    <row r="3784" ht="21.75" hidden="1" customHeight="1" outlineLevel="7">
      <c r="A3784" s="95"/>
      <c r="B3784" s="96"/>
      <c r="C3784" s="97"/>
      <c r="D3784" s="2013" t="s">
        <v>770</v>
      </c>
      <c r="E3784" s="2013"/>
      <c r="F3784" s="2013"/>
      <c r="G3784" s="110">
        <v>1.9358500000000001</v>
      </c>
    </row>
    <row r="3785" ht="11.25" hidden="1" customHeight="1" outlineLevel="7">
      <c r="A3785" s="104"/>
      <c r="B3785" s="105"/>
      <c r="C3785" s="106"/>
      <c r="D3785" s="2017" t="s">
        <v>771</v>
      </c>
      <c r="E3785" s="2017"/>
      <c r="F3785" s="2017"/>
      <c r="G3785" s="111">
        <v>141.05991</v>
      </c>
    </row>
    <row r="3786" ht="11.25" hidden="1" customHeight="1" outlineLevel="7">
      <c r="A3786" s="95"/>
      <c r="B3786" s="96"/>
      <c r="C3786" s="97"/>
      <c r="D3786" s="2013" t="s">
        <v>773</v>
      </c>
      <c r="E3786" s="2013"/>
      <c r="F3786" s="2013"/>
      <c r="G3786" s="110">
        <v>7.1867900000000002</v>
      </c>
    </row>
    <row r="3787" ht="11.25" hidden="1" customHeight="1" outlineLevel="7">
      <c r="A3787" s="95"/>
      <c r="B3787" s="96"/>
      <c r="C3787" s="97"/>
      <c r="D3787" s="2013" t="s">
        <v>775</v>
      </c>
      <c r="E3787" s="2013"/>
      <c r="F3787" s="2013"/>
      <c r="G3787" s="110">
        <v>56.705719999999999</v>
      </c>
    </row>
    <row r="3788" ht="21.75" hidden="1" customHeight="1" outlineLevel="7">
      <c r="A3788" s="95"/>
      <c r="B3788" s="96"/>
      <c r="C3788" s="97"/>
      <c r="D3788" s="2013" t="s">
        <v>777</v>
      </c>
      <c r="E3788" s="2013"/>
      <c r="F3788" s="2013"/>
      <c r="G3788" s="110">
        <v>1.4491099999999999</v>
      </c>
    </row>
    <row r="3789" ht="11.25" hidden="1" customHeight="1" outlineLevel="7">
      <c r="A3789" s="95"/>
      <c r="B3789" s="96"/>
      <c r="C3789" s="97"/>
      <c r="D3789" s="2013" t="s">
        <v>778</v>
      </c>
      <c r="E3789" s="2013"/>
      <c r="F3789" s="2013"/>
      <c r="G3789" s="110">
        <v>75.503780000000006</v>
      </c>
    </row>
    <row r="3790" ht="11.25" hidden="1" customHeight="1" outlineLevel="7">
      <c r="A3790" s="95"/>
      <c r="B3790" s="96"/>
      <c r="C3790" s="97"/>
      <c r="D3790" s="2013" t="s">
        <v>779</v>
      </c>
      <c r="E3790" s="2013"/>
      <c r="F3790" s="2013"/>
      <c r="G3790" s="110">
        <v>0.21451000000000001</v>
      </c>
    </row>
    <row r="3791" ht="11.25" hidden="1" customHeight="1" outlineLevel="7">
      <c r="A3791" s="115"/>
      <c r="B3791" s="116"/>
      <c r="C3791" s="117"/>
      <c r="D3791" s="2013" t="s">
        <v>781</v>
      </c>
      <c r="E3791" s="2013"/>
      <c r="F3791" s="2013"/>
      <c r="G3791" s="110">
        <v>0.86912999999999996</v>
      </c>
    </row>
    <row r="3792" ht="11.25" hidden="1" customHeight="1" outlineLevel="7">
      <c r="A3792" s="101"/>
      <c r="B3792" s="102"/>
      <c r="C3792" s="103"/>
      <c r="D3792" s="2017" t="s">
        <v>782</v>
      </c>
      <c r="E3792" s="2017"/>
      <c r="F3792" s="2017"/>
      <c r="G3792" s="111">
        <v>2.1830699999999998</v>
      </c>
    </row>
    <row r="3793" ht="11.25" hidden="1" customHeight="1" outlineLevel="7">
      <c r="A3793" s="115"/>
      <c r="B3793" s="116"/>
      <c r="C3793" s="117"/>
      <c r="D3793" s="2013" t="s">
        <v>786</v>
      </c>
      <c r="E3793" s="2013"/>
      <c r="F3793" s="2013"/>
      <c r="G3793" s="110">
        <v>2.1830699999999998</v>
      </c>
    </row>
    <row r="3794" ht="11.25" hidden="1" customHeight="1" outlineLevel="7">
      <c r="A3794" s="101"/>
      <c r="B3794" s="102"/>
      <c r="C3794" s="103"/>
      <c r="D3794" s="2017" t="s">
        <v>789</v>
      </c>
      <c r="E3794" s="2017"/>
      <c r="F3794" s="2017"/>
      <c r="G3794" s="111">
        <v>38.735109999999999</v>
      </c>
    </row>
    <row r="3795" ht="21.75" hidden="1" customHeight="1" outlineLevel="7">
      <c r="A3795" s="115"/>
      <c r="B3795" s="116"/>
      <c r="C3795" s="117"/>
      <c r="D3795" s="2013" t="s">
        <v>791</v>
      </c>
      <c r="E3795" s="2013"/>
      <c r="F3795" s="2013"/>
      <c r="G3795" s="110">
        <v>0.93715999999999999</v>
      </c>
    </row>
    <row r="3796" ht="11.25" hidden="1" customHeight="1" outlineLevel="7">
      <c r="A3796" s="115"/>
      <c r="B3796" s="116"/>
      <c r="C3796" s="117"/>
      <c r="D3796" s="2013" t="s">
        <v>973</v>
      </c>
      <c r="E3796" s="2013"/>
      <c r="F3796" s="2013"/>
      <c r="G3796" s="110">
        <v>0.010109999999999999</v>
      </c>
    </row>
    <row r="3797" ht="11.25" hidden="1" customHeight="1" outlineLevel="7">
      <c r="A3797" s="115"/>
      <c r="B3797" s="116"/>
      <c r="C3797" s="117"/>
      <c r="D3797" s="2013" t="s">
        <v>796</v>
      </c>
      <c r="E3797" s="2013"/>
      <c r="F3797" s="2013"/>
      <c r="G3797" s="110">
        <v>2.8597199999999998</v>
      </c>
    </row>
    <row r="3798" ht="11.25" hidden="1" customHeight="1" outlineLevel="7">
      <c r="A3798" s="115"/>
      <c r="B3798" s="116"/>
      <c r="C3798" s="117"/>
      <c r="D3798" s="2013" t="s">
        <v>798</v>
      </c>
      <c r="E3798" s="2013"/>
      <c r="F3798" s="2013"/>
      <c r="G3798" s="110">
        <v>0.79152</v>
      </c>
    </row>
    <row r="3799" ht="11.25" hidden="1" customHeight="1" outlineLevel="7">
      <c r="A3799" s="115"/>
      <c r="B3799" s="116"/>
      <c r="C3799" s="117"/>
      <c r="D3799" s="2013" t="s">
        <v>799</v>
      </c>
      <c r="E3799" s="2013"/>
      <c r="F3799" s="2013"/>
      <c r="G3799" s="110">
        <v>11.334440000000001</v>
      </c>
    </row>
    <row r="3800" ht="11.25" hidden="1" customHeight="1" outlineLevel="7">
      <c r="A3800" s="115"/>
      <c r="B3800" s="116"/>
      <c r="C3800" s="117"/>
      <c r="D3800" s="2013" t="s">
        <v>801</v>
      </c>
      <c r="E3800" s="2013"/>
      <c r="F3800" s="2013"/>
      <c r="G3800" s="110">
        <v>0.043450000000000003</v>
      </c>
    </row>
    <row r="3801" ht="11.25" hidden="1" customHeight="1" outlineLevel="7">
      <c r="A3801" s="115"/>
      <c r="B3801" s="116"/>
      <c r="C3801" s="117"/>
      <c r="D3801" s="2013" t="s">
        <v>974</v>
      </c>
      <c r="E3801" s="2013"/>
      <c r="F3801" s="2013"/>
      <c r="G3801" s="110">
        <v>22.758710000000001</v>
      </c>
    </row>
    <row r="3802" ht="11.25" hidden="1" customHeight="1" outlineLevel="7">
      <c r="A3802" s="101"/>
      <c r="B3802" s="102"/>
      <c r="C3802" s="103"/>
      <c r="D3802" s="2017" t="s">
        <v>802</v>
      </c>
      <c r="E3802" s="2017"/>
      <c r="F3802" s="2017"/>
      <c r="G3802" s="111">
        <v>0.15917000000000001</v>
      </c>
    </row>
    <row r="3803" ht="11.25" hidden="1" customHeight="1" outlineLevel="7">
      <c r="A3803" s="115"/>
      <c r="B3803" s="116"/>
      <c r="C3803" s="117"/>
      <c r="D3803" s="2013" t="s">
        <v>808</v>
      </c>
      <c r="E3803" s="2013"/>
      <c r="F3803" s="2013"/>
      <c r="G3803" s="110">
        <v>0.15917000000000001</v>
      </c>
    </row>
    <row r="3804" ht="11.25" hidden="1" customHeight="1" outlineLevel="7">
      <c r="A3804" s="101"/>
      <c r="B3804" s="102"/>
      <c r="C3804" s="103"/>
      <c r="D3804" s="2017" t="s">
        <v>813</v>
      </c>
      <c r="E3804" s="2017"/>
      <c r="F3804" s="2017"/>
      <c r="G3804" s="111">
        <v>168.56764999999999</v>
      </c>
    </row>
    <row r="3805" ht="11.25" hidden="1" customHeight="1" outlineLevel="7">
      <c r="A3805" s="104"/>
      <c r="B3805" s="105"/>
      <c r="C3805" s="106"/>
      <c r="D3805" s="2017" t="s">
        <v>815</v>
      </c>
      <c r="E3805" s="2017"/>
      <c r="F3805" s="2017"/>
      <c r="G3805" s="111">
        <v>0.77681999999999995</v>
      </c>
    </row>
    <row r="3806" ht="21.75" hidden="1" customHeight="1" outlineLevel="7">
      <c r="A3806" s="95"/>
      <c r="B3806" s="96"/>
      <c r="C3806" s="97"/>
      <c r="D3806" s="2013" t="s">
        <v>819</v>
      </c>
      <c r="E3806" s="2013"/>
      <c r="F3806" s="2013"/>
      <c r="G3806" s="110">
        <v>0.29049999999999998</v>
      </c>
    </row>
    <row r="3807" ht="11.25" hidden="1" customHeight="1" outlineLevel="7">
      <c r="A3807" s="95"/>
      <c r="B3807" s="96"/>
      <c r="C3807" s="97"/>
      <c r="D3807" s="2013" t="s">
        <v>820</v>
      </c>
      <c r="E3807" s="2013"/>
      <c r="F3807" s="2013"/>
      <c r="G3807" s="110">
        <v>0.48631999999999997</v>
      </c>
    </row>
    <row r="3808" ht="11.25" hidden="1" customHeight="1" outlineLevel="7">
      <c r="A3808" s="115"/>
      <c r="B3808" s="116"/>
      <c r="C3808" s="117"/>
      <c r="D3808" s="2013" t="s">
        <v>822</v>
      </c>
      <c r="E3808" s="2013"/>
      <c r="F3808" s="2013"/>
      <c r="G3808" s="110">
        <v>2.89819</v>
      </c>
    </row>
    <row r="3809" ht="11.25" hidden="1" customHeight="1" outlineLevel="7">
      <c r="A3809" s="115"/>
      <c r="B3809" s="116"/>
      <c r="C3809" s="117"/>
      <c r="D3809" s="2013" t="s">
        <v>824</v>
      </c>
      <c r="E3809" s="2013"/>
      <c r="F3809" s="2013"/>
      <c r="G3809" s="110">
        <v>1.0414000000000001</v>
      </c>
    </row>
    <row r="3810" ht="11.25" hidden="1" customHeight="1" outlineLevel="7">
      <c r="A3810" s="115"/>
      <c r="B3810" s="116"/>
      <c r="C3810" s="117"/>
      <c r="D3810" s="2013" t="s">
        <v>825</v>
      </c>
      <c r="E3810" s="2013"/>
      <c r="F3810" s="2013"/>
      <c r="G3810" s="110">
        <v>25.359179999999999</v>
      </c>
    </row>
    <row r="3811" ht="11.25" hidden="1" customHeight="1" outlineLevel="7">
      <c r="A3811" s="104"/>
      <c r="B3811" s="105"/>
      <c r="C3811" s="106"/>
      <c r="D3811" s="2017" t="s">
        <v>826</v>
      </c>
      <c r="E3811" s="2017"/>
      <c r="F3811" s="2017"/>
      <c r="G3811" s="111">
        <v>4.47384</v>
      </c>
    </row>
    <row r="3812" ht="11.25" hidden="1" customHeight="1" outlineLevel="7">
      <c r="A3812" s="95"/>
      <c r="B3812" s="96"/>
      <c r="C3812" s="97"/>
      <c r="D3812" s="2013" t="s">
        <v>828</v>
      </c>
      <c r="E3812" s="2013"/>
      <c r="F3812" s="2013"/>
      <c r="G3812" s="110">
        <v>4.1988099999999999</v>
      </c>
    </row>
    <row r="3813" ht="21.75" hidden="1" customHeight="1" outlineLevel="7">
      <c r="A3813" s="95"/>
      <c r="B3813" s="96"/>
      <c r="C3813" s="97"/>
      <c r="D3813" s="2013" t="s">
        <v>829</v>
      </c>
      <c r="E3813" s="2013"/>
      <c r="F3813" s="2013"/>
      <c r="G3813" s="110">
        <v>0.27503</v>
      </c>
    </row>
    <row r="3814" ht="21.75" hidden="1" customHeight="1" outlineLevel="7">
      <c r="A3814" s="115"/>
      <c r="B3814" s="116"/>
      <c r="C3814" s="117"/>
      <c r="D3814" s="2013" t="s">
        <v>834</v>
      </c>
      <c r="E3814" s="2013"/>
      <c r="F3814" s="2013"/>
      <c r="G3814" s="110">
        <v>0.39762999999999998</v>
      </c>
    </row>
    <row r="3815" ht="11.25" hidden="1" customHeight="1" outlineLevel="7">
      <c r="A3815" s="115"/>
      <c r="B3815" s="116"/>
      <c r="C3815" s="117"/>
      <c r="D3815" s="2013" t="s">
        <v>975</v>
      </c>
      <c r="E3815" s="2013"/>
      <c r="F3815" s="2013"/>
      <c r="G3815" s="110">
        <v>22.060939999999999</v>
      </c>
    </row>
    <row r="3816" ht="11.25" hidden="1" customHeight="1" outlineLevel="7">
      <c r="A3816" s="115"/>
      <c r="B3816" s="116"/>
      <c r="C3816" s="117"/>
      <c r="D3816" s="2013" t="s">
        <v>835</v>
      </c>
      <c r="E3816" s="2013"/>
      <c r="F3816" s="2013"/>
      <c r="G3816" s="110">
        <v>17.84187</v>
      </c>
    </row>
    <row r="3817" ht="11.25" hidden="1" customHeight="1" outlineLevel="7">
      <c r="A3817" s="115"/>
      <c r="B3817" s="116"/>
      <c r="C3817" s="117"/>
      <c r="D3817" s="2013" t="s">
        <v>837</v>
      </c>
      <c r="E3817" s="2013"/>
      <c r="F3817" s="2013"/>
      <c r="G3817" s="110">
        <v>17.899560000000001</v>
      </c>
    </row>
    <row r="3818" ht="11.25" hidden="1" customHeight="1" outlineLevel="7">
      <c r="A3818" s="115"/>
      <c r="B3818" s="116"/>
      <c r="C3818" s="117"/>
      <c r="D3818" s="2013" t="s">
        <v>976</v>
      </c>
      <c r="E3818" s="2013"/>
      <c r="F3818" s="2013"/>
      <c r="G3818" s="110">
        <v>52.992890000000003</v>
      </c>
    </row>
    <row r="3819" ht="11.25" hidden="1" customHeight="1" outlineLevel="7">
      <c r="A3819" s="115"/>
      <c r="B3819" s="116"/>
      <c r="C3819" s="117"/>
      <c r="D3819" s="2013" t="s">
        <v>977</v>
      </c>
      <c r="E3819" s="2013"/>
      <c r="F3819" s="2013"/>
      <c r="G3819" s="110">
        <v>12.743499999999999</v>
      </c>
    </row>
    <row r="3820" ht="11.25" hidden="1" customHeight="1" outlineLevel="7">
      <c r="A3820" s="115"/>
      <c r="B3820" s="116"/>
      <c r="C3820" s="117"/>
      <c r="D3820" s="2013" t="s">
        <v>978</v>
      </c>
      <c r="E3820" s="2013"/>
      <c r="F3820" s="2013"/>
      <c r="G3820" s="110">
        <v>4.1382199999999996</v>
      </c>
    </row>
    <row r="3821" ht="11.25" hidden="1" customHeight="1" outlineLevel="7">
      <c r="A3821" s="115"/>
      <c r="B3821" s="116"/>
      <c r="C3821" s="117"/>
      <c r="D3821" s="2013" t="s">
        <v>1198</v>
      </c>
      <c r="E3821" s="2013"/>
      <c r="F3821" s="2013"/>
      <c r="G3821" s="110">
        <v>1.6848799999999999</v>
      </c>
    </row>
    <row r="3822" ht="11.25" hidden="1" customHeight="1" outlineLevel="7">
      <c r="A3822" s="115"/>
      <c r="B3822" s="116"/>
      <c r="C3822" s="117"/>
      <c r="D3822" s="2013" t="s">
        <v>979</v>
      </c>
      <c r="E3822" s="2013"/>
      <c r="F3822" s="2013"/>
      <c r="G3822" s="110">
        <v>4.2587299999999999</v>
      </c>
    </row>
    <row r="3823" ht="11.25" hidden="1" customHeight="1" outlineLevel="3" collapsed="1">
      <c r="A3823" s="2012" t="s">
        <v>981</v>
      </c>
      <c r="B3823" s="2012"/>
      <c r="C3823" s="2012"/>
      <c r="D3823" s="2016" t="s">
        <v>508</v>
      </c>
      <c r="E3823" s="2016"/>
      <c r="F3823" s="2016"/>
      <c r="G3823" s="113"/>
    </row>
    <row r="3824" ht="11.25" hidden="1" customHeight="1" outlineLevel="4">
      <c r="A3824" s="66"/>
      <c r="B3824" s="67"/>
      <c r="C3824" s="68"/>
      <c r="D3824" s="2019" t="s">
        <v>441</v>
      </c>
      <c r="E3824" s="2019"/>
      <c r="F3824" s="2019"/>
      <c r="G3824" s="94"/>
    </row>
    <row r="3825" ht="11.25" hidden="1" customHeight="1" outlineLevel="5">
      <c r="A3825" s="74"/>
      <c r="B3825" s="75"/>
      <c r="C3825" s="76"/>
      <c r="D3825" s="2017" t="s">
        <v>257</v>
      </c>
      <c r="E3825" s="2017"/>
      <c r="F3825" s="2017"/>
      <c r="G3825" s="114"/>
    </row>
    <row r="3826" ht="11.25" hidden="1" customHeight="1" outlineLevel="6">
      <c r="A3826" s="77"/>
      <c r="B3826" s="78"/>
      <c r="C3826" s="79"/>
      <c r="D3826" s="2017" t="s">
        <v>442</v>
      </c>
      <c r="E3826" s="2017"/>
      <c r="F3826" s="2017"/>
      <c r="G3826" s="114"/>
    </row>
    <row r="3827" ht="11.25" hidden="1" customHeight="1" outlineLevel="7">
      <c r="A3827" s="80"/>
      <c r="B3827" s="81"/>
      <c r="C3827" s="82"/>
      <c r="D3827" s="2017" t="s">
        <v>443</v>
      </c>
      <c r="E3827" s="2017"/>
      <c r="F3827" s="2017"/>
      <c r="G3827" s="114"/>
    </row>
    <row r="3828" ht="11.25" hidden="1" customHeight="1" outlineLevel="7">
      <c r="A3828" s="83"/>
      <c r="B3828" s="84"/>
      <c r="C3828" s="85"/>
      <c r="D3828" s="2017" t="s">
        <v>963</v>
      </c>
      <c r="E3828" s="2017"/>
      <c r="F3828" s="2017"/>
      <c r="G3828" s="114"/>
    </row>
    <row r="3829" ht="11.25" hidden="1" customHeight="1" outlineLevel="7">
      <c r="A3829" s="86"/>
      <c r="B3829" s="87"/>
      <c r="C3829" s="88"/>
      <c r="D3829" s="2017" t="s">
        <v>14</v>
      </c>
      <c r="E3829" s="2017"/>
      <c r="F3829" s="2017"/>
      <c r="G3829" s="114"/>
    </row>
    <row r="3830" ht="11.25" hidden="1" customHeight="1" outlineLevel="7">
      <c r="A3830" s="101"/>
      <c r="B3830" s="102"/>
      <c r="C3830" s="103"/>
      <c r="D3830" s="2017" t="s">
        <v>529</v>
      </c>
      <c r="E3830" s="2017"/>
      <c r="F3830" s="2017"/>
      <c r="G3830" s="114"/>
    </row>
    <row r="3831" ht="11.25" hidden="1" customHeight="1" outlineLevel="7">
      <c r="A3831" s="104"/>
      <c r="B3831" s="105"/>
      <c r="C3831" s="106"/>
      <c r="D3831" s="2017" t="s">
        <v>964</v>
      </c>
      <c r="E3831" s="2017"/>
      <c r="F3831" s="2017"/>
      <c r="G3831" s="114"/>
    </row>
    <row r="3832" ht="11.25" hidden="1" customHeight="1" outlineLevel="7">
      <c r="A3832" s="95"/>
      <c r="B3832" s="96"/>
      <c r="C3832" s="97"/>
      <c r="D3832" s="2013" t="s">
        <v>546</v>
      </c>
      <c r="E3832" s="2013"/>
      <c r="F3832" s="2013"/>
      <c r="G3832" s="93"/>
    </row>
    <row r="3833" ht="11.25" hidden="1" customHeight="1" outlineLevel="7">
      <c r="A3833" s="104"/>
      <c r="B3833" s="105"/>
      <c r="C3833" s="106"/>
      <c r="D3833" s="2017" t="s">
        <v>554</v>
      </c>
      <c r="E3833" s="2017"/>
      <c r="F3833" s="2017"/>
      <c r="G3833" s="114"/>
    </row>
    <row r="3834" ht="11.25" hidden="1" customHeight="1" outlineLevel="7">
      <c r="A3834" s="95"/>
      <c r="B3834" s="96"/>
      <c r="C3834" s="97"/>
      <c r="D3834" s="2013" t="s">
        <v>557</v>
      </c>
      <c r="E3834" s="2013"/>
      <c r="F3834" s="2013"/>
      <c r="G3834" s="93"/>
    </row>
    <row r="3835" ht="11.25" hidden="1" customHeight="1" outlineLevel="7">
      <c r="A3835" s="95"/>
      <c r="B3835" s="96"/>
      <c r="C3835" s="97"/>
      <c r="D3835" s="2013" t="s">
        <v>559</v>
      </c>
      <c r="E3835" s="2013"/>
      <c r="F3835" s="2013"/>
      <c r="G3835" s="93"/>
    </row>
    <row r="3836" ht="11.25" hidden="1" customHeight="1" outlineLevel="7">
      <c r="A3836" s="95"/>
      <c r="B3836" s="96"/>
      <c r="C3836" s="97"/>
      <c r="D3836" s="2013" t="s">
        <v>564</v>
      </c>
      <c r="E3836" s="2013"/>
      <c r="F3836" s="2013"/>
      <c r="G3836" s="93"/>
    </row>
    <row r="3837" ht="11.25" hidden="1" customHeight="1" outlineLevel="7">
      <c r="A3837" s="95"/>
      <c r="B3837" s="96"/>
      <c r="C3837" s="97"/>
      <c r="D3837" s="2013" t="s">
        <v>565</v>
      </c>
      <c r="E3837" s="2013"/>
      <c r="F3837" s="2013"/>
      <c r="G3837" s="93"/>
    </row>
    <row r="3838" ht="11.25" hidden="1" customHeight="1" outlineLevel="7">
      <c r="A3838" s="95"/>
      <c r="B3838" s="96"/>
      <c r="C3838" s="97"/>
      <c r="D3838" s="2013" t="s">
        <v>566</v>
      </c>
      <c r="E3838" s="2013"/>
      <c r="F3838" s="2013"/>
      <c r="G3838" s="93"/>
    </row>
    <row r="3839" ht="11.25" hidden="1" customHeight="1" outlineLevel="7">
      <c r="A3839" s="95"/>
      <c r="B3839" s="96"/>
      <c r="C3839" s="97"/>
      <c r="D3839" s="2013" t="s">
        <v>567</v>
      </c>
      <c r="E3839" s="2013"/>
      <c r="F3839" s="2013"/>
      <c r="G3839" s="93"/>
    </row>
    <row r="3840" ht="11.25" hidden="1" customHeight="1" outlineLevel="7">
      <c r="A3840" s="95"/>
      <c r="B3840" s="96"/>
      <c r="C3840" s="97"/>
      <c r="D3840" s="2013" t="s">
        <v>569</v>
      </c>
      <c r="E3840" s="2013"/>
      <c r="F3840" s="2013"/>
      <c r="G3840" s="93"/>
    </row>
    <row r="3841" ht="11.25" hidden="1" customHeight="1" outlineLevel="7">
      <c r="A3841" s="95"/>
      <c r="B3841" s="96"/>
      <c r="C3841" s="97"/>
      <c r="D3841" s="2013" t="s">
        <v>570</v>
      </c>
      <c r="E3841" s="2013"/>
      <c r="F3841" s="2013"/>
      <c r="G3841" s="93"/>
    </row>
    <row r="3842" ht="11.25" hidden="1" customHeight="1" outlineLevel="7">
      <c r="A3842" s="86"/>
      <c r="B3842" s="87"/>
      <c r="C3842" s="88"/>
      <c r="D3842" s="2017" t="s">
        <v>571</v>
      </c>
      <c r="E3842" s="2017"/>
      <c r="F3842" s="2017"/>
      <c r="G3842" s="114"/>
    </row>
    <row r="3843" ht="11.25" hidden="1" customHeight="1" outlineLevel="7">
      <c r="A3843" s="101"/>
      <c r="B3843" s="102"/>
      <c r="C3843" s="103"/>
      <c r="D3843" s="2017" t="s">
        <v>572</v>
      </c>
      <c r="E3843" s="2017"/>
      <c r="F3843" s="2017"/>
      <c r="G3843" s="114"/>
    </row>
    <row r="3844" ht="11.25" hidden="1" customHeight="1" outlineLevel="7">
      <c r="A3844" s="104"/>
      <c r="B3844" s="105"/>
      <c r="C3844" s="106"/>
      <c r="D3844" s="2017" t="s">
        <v>573</v>
      </c>
      <c r="E3844" s="2017"/>
      <c r="F3844" s="2017"/>
      <c r="G3844" s="114"/>
    </row>
    <row r="3845" ht="11.25" hidden="1" customHeight="1" outlineLevel="7">
      <c r="A3845" s="95"/>
      <c r="B3845" s="96"/>
      <c r="C3845" s="97"/>
      <c r="D3845" s="2013" t="s">
        <v>582</v>
      </c>
      <c r="E3845" s="2013"/>
      <c r="F3845" s="2013"/>
      <c r="G3845" s="93"/>
    </row>
    <row r="3846" ht="11.25" hidden="1" customHeight="1" outlineLevel="7">
      <c r="A3846" s="95"/>
      <c r="B3846" s="96"/>
      <c r="C3846" s="97"/>
      <c r="D3846" s="2013" t="s">
        <v>585</v>
      </c>
      <c r="E3846" s="2013"/>
      <c r="F3846" s="2013"/>
      <c r="G3846" s="93"/>
    </row>
    <row r="3847" ht="11.25" hidden="1" customHeight="1" outlineLevel="7">
      <c r="A3847" s="104"/>
      <c r="B3847" s="105"/>
      <c r="C3847" s="106"/>
      <c r="D3847" s="2017" t="s">
        <v>586</v>
      </c>
      <c r="E3847" s="2017"/>
      <c r="F3847" s="2017"/>
      <c r="G3847" s="114"/>
    </row>
    <row r="3848" ht="11.25" hidden="1" customHeight="1" outlineLevel="7">
      <c r="A3848" s="95"/>
      <c r="B3848" s="96"/>
      <c r="C3848" s="97"/>
      <c r="D3848" s="2013" t="s">
        <v>965</v>
      </c>
      <c r="E3848" s="2013"/>
      <c r="F3848" s="2013"/>
      <c r="G3848" s="93"/>
    </row>
    <row r="3849" ht="11.25" hidden="1" customHeight="1" outlineLevel="7">
      <c r="A3849" s="86"/>
      <c r="B3849" s="87"/>
      <c r="C3849" s="88"/>
      <c r="D3849" s="2017" t="s">
        <v>617</v>
      </c>
      <c r="E3849" s="2017"/>
      <c r="F3849" s="2017"/>
      <c r="G3849" s="114"/>
    </row>
    <row r="3850" ht="11.25" hidden="1" customHeight="1" outlineLevel="7">
      <c r="A3850" s="89"/>
      <c r="B3850" s="90"/>
      <c r="C3850" s="91"/>
      <c r="D3850" s="2013" t="s">
        <v>619</v>
      </c>
      <c r="E3850" s="2013"/>
      <c r="F3850" s="2013"/>
      <c r="G3850" s="93"/>
    </row>
    <row r="3851" ht="11.25" hidden="1" customHeight="1" outlineLevel="7">
      <c r="A3851" s="89"/>
      <c r="B3851" s="90"/>
      <c r="C3851" s="91"/>
      <c r="D3851" s="2013" t="s">
        <v>620</v>
      </c>
      <c r="E3851" s="2013"/>
      <c r="F3851" s="2013"/>
      <c r="G3851" s="93"/>
    </row>
    <row r="3852" ht="11.25" hidden="1" customHeight="1" outlineLevel="7">
      <c r="A3852" s="89"/>
      <c r="B3852" s="90"/>
      <c r="C3852" s="91"/>
      <c r="D3852" s="2013" t="s">
        <v>624</v>
      </c>
      <c r="E3852" s="2013"/>
      <c r="F3852" s="2013"/>
      <c r="G3852" s="93"/>
    </row>
    <row r="3853" ht="11.25" hidden="1" customHeight="1" outlineLevel="7">
      <c r="A3853" s="89"/>
      <c r="B3853" s="90"/>
      <c r="C3853" s="91"/>
      <c r="D3853" s="2013" t="s">
        <v>626</v>
      </c>
      <c r="E3853" s="2013"/>
      <c r="F3853" s="2013"/>
      <c r="G3853" s="93"/>
    </row>
    <row r="3854" ht="11.25" hidden="1" customHeight="1" outlineLevel="7">
      <c r="A3854" s="101"/>
      <c r="B3854" s="102"/>
      <c r="C3854" s="103"/>
      <c r="D3854" s="2017" t="s">
        <v>630</v>
      </c>
      <c r="E3854" s="2017"/>
      <c r="F3854" s="2017"/>
      <c r="G3854" s="114"/>
    </row>
    <row r="3855" ht="11.25" hidden="1" customHeight="1" outlineLevel="7">
      <c r="A3855" s="115"/>
      <c r="B3855" s="116"/>
      <c r="C3855" s="117"/>
      <c r="D3855" s="2013" t="s">
        <v>632</v>
      </c>
      <c r="E3855" s="2013"/>
      <c r="F3855" s="2013"/>
      <c r="G3855" s="93"/>
    </row>
    <row r="3856" ht="21.75" hidden="1" customHeight="1" outlineLevel="7">
      <c r="A3856" s="115"/>
      <c r="B3856" s="116"/>
      <c r="C3856" s="117"/>
      <c r="D3856" s="2013" t="s">
        <v>634</v>
      </c>
      <c r="E3856" s="2013"/>
      <c r="F3856" s="2013"/>
      <c r="G3856" s="93"/>
    </row>
    <row r="3857" ht="21.75" hidden="1" customHeight="1" outlineLevel="7">
      <c r="A3857" s="115"/>
      <c r="B3857" s="116"/>
      <c r="C3857" s="117"/>
      <c r="D3857" s="2013" t="s">
        <v>636</v>
      </c>
      <c r="E3857" s="2013"/>
      <c r="F3857" s="2013"/>
      <c r="G3857" s="93"/>
    </row>
    <row r="3858" ht="21.75" hidden="1" customHeight="1" outlineLevel="7">
      <c r="A3858" s="115"/>
      <c r="B3858" s="116"/>
      <c r="C3858" s="117"/>
      <c r="D3858" s="2013" t="s">
        <v>638</v>
      </c>
      <c r="E3858" s="2013"/>
      <c r="F3858" s="2013"/>
      <c r="G3858" s="93"/>
    </row>
    <row r="3859" ht="11.25" hidden="1" customHeight="1" outlineLevel="7">
      <c r="A3859" s="86"/>
      <c r="B3859" s="87"/>
      <c r="C3859" s="88"/>
      <c r="D3859" s="2017" t="s">
        <v>641</v>
      </c>
      <c r="E3859" s="2017"/>
      <c r="F3859" s="2017"/>
      <c r="G3859" s="114"/>
    </row>
    <row r="3860" ht="21.75" hidden="1" customHeight="1" outlineLevel="7">
      <c r="A3860" s="101"/>
      <c r="B3860" s="102"/>
      <c r="C3860" s="103"/>
      <c r="D3860" s="2017" t="s">
        <v>642</v>
      </c>
      <c r="E3860" s="2017"/>
      <c r="F3860" s="2017"/>
      <c r="G3860" s="114"/>
    </row>
    <row r="3861" ht="21.75" hidden="1" customHeight="1" outlineLevel="7">
      <c r="A3861" s="115"/>
      <c r="B3861" s="116"/>
      <c r="C3861" s="117"/>
      <c r="D3861" s="2013" t="s">
        <v>643</v>
      </c>
      <c r="E3861" s="2013"/>
      <c r="F3861" s="2013"/>
      <c r="G3861" s="93"/>
    </row>
    <row r="3862" ht="21.75" hidden="1" customHeight="1" outlineLevel="7">
      <c r="A3862" s="115"/>
      <c r="B3862" s="116"/>
      <c r="C3862" s="117"/>
      <c r="D3862" s="2013" t="s">
        <v>645</v>
      </c>
      <c r="E3862" s="2013"/>
      <c r="F3862" s="2013"/>
      <c r="G3862" s="93"/>
    </row>
    <row r="3863" ht="21.75" hidden="1" customHeight="1" outlineLevel="7">
      <c r="A3863" s="115"/>
      <c r="B3863" s="116"/>
      <c r="C3863" s="117"/>
      <c r="D3863" s="2013" t="s">
        <v>647</v>
      </c>
      <c r="E3863" s="2013"/>
      <c r="F3863" s="2013"/>
      <c r="G3863" s="93"/>
    </row>
    <row r="3864" ht="21.75" hidden="1" customHeight="1" outlineLevel="7">
      <c r="A3864" s="115"/>
      <c r="B3864" s="116"/>
      <c r="C3864" s="117"/>
      <c r="D3864" s="2013" t="s">
        <v>649</v>
      </c>
      <c r="E3864" s="2013"/>
      <c r="F3864" s="2013"/>
      <c r="G3864" s="93"/>
    </row>
    <row r="3865" ht="21.75" hidden="1" customHeight="1" outlineLevel="7">
      <c r="A3865" s="115"/>
      <c r="B3865" s="116"/>
      <c r="C3865" s="117"/>
      <c r="D3865" s="2013" t="s">
        <v>651</v>
      </c>
      <c r="E3865" s="2013"/>
      <c r="F3865" s="2013"/>
      <c r="G3865" s="93"/>
    </row>
    <row r="3866" ht="21.75" hidden="1" customHeight="1" outlineLevel="7">
      <c r="A3866" s="101"/>
      <c r="B3866" s="102"/>
      <c r="C3866" s="103"/>
      <c r="D3866" s="2017" t="s">
        <v>966</v>
      </c>
      <c r="E3866" s="2017"/>
      <c r="F3866" s="2017"/>
      <c r="G3866" s="114"/>
    </row>
    <row r="3867" ht="11.25" hidden="1" customHeight="1" outlineLevel="7">
      <c r="A3867" s="115"/>
      <c r="B3867" s="116"/>
      <c r="C3867" s="117"/>
      <c r="D3867" s="2013" t="s">
        <v>655</v>
      </c>
      <c r="E3867" s="2013"/>
      <c r="F3867" s="2013"/>
      <c r="G3867" s="93"/>
    </row>
    <row r="3868" ht="21.75" hidden="1" customHeight="1" outlineLevel="7">
      <c r="A3868" s="115"/>
      <c r="B3868" s="116"/>
      <c r="C3868" s="117"/>
      <c r="D3868" s="2013" t="s">
        <v>657</v>
      </c>
      <c r="E3868" s="2013"/>
      <c r="F3868" s="2013"/>
      <c r="G3868" s="93"/>
    </row>
    <row r="3869" ht="21.75" hidden="1" customHeight="1" outlineLevel="7">
      <c r="A3869" s="115"/>
      <c r="B3869" s="116"/>
      <c r="C3869" s="117"/>
      <c r="D3869" s="2013" t="s">
        <v>659</v>
      </c>
      <c r="E3869" s="2013"/>
      <c r="F3869" s="2013"/>
      <c r="G3869" s="93"/>
    </row>
    <row r="3870" ht="21.75" hidden="1" customHeight="1" outlineLevel="7">
      <c r="A3870" s="115"/>
      <c r="B3870" s="116"/>
      <c r="C3870" s="117"/>
      <c r="D3870" s="2013" t="s">
        <v>661</v>
      </c>
      <c r="E3870" s="2013"/>
      <c r="F3870" s="2013"/>
      <c r="G3870" s="93"/>
    </row>
    <row r="3871" ht="11.25" hidden="1" customHeight="1" outlineLevel="7">
      <c r="A3871" s="115"/>
      <c r="B3871" s="116"/>
      <c r="C3871" s="117"/>
      <c r="D3871" s="2013" t="s">
        <v>663</v>
      </c>
      <c r="E3871" s="2013"/>
      <c r="F3871" s="2013"/>
      <c r="G3871" s="93"/>
    </row>
    <row r="3872" ht="11.25" hidden="1" customHeight="1" outlineLevel="7">
      <c r="A3872" s="101"/>
      <c r="B3872" s="102"/>
      <c r="C3872" s="103"/>
      <c r="D3872" s="2017" t="s">
        <v>667</v>
      </c>
      <c r="E3872" s="2017"/>
      <c r="F3872" s="2017"/>
      <c r="G3872" s="114"/>
    </row>
    <row r="3873" ht="11.25" hidden="1" customHeight="1" outlineLevel="7">
      <c r="A3873" s="115"/>
      <c r="B3873" s="116"/>
      <c r="C3873" s="117"/>
      <c r="D3873" s="2013" t="s">
        <v>667</v>
      </c>
      <c r="E3873" s="2013"/>
      <c r="F3873" s="2013"/>
      <c r="G3873" s="93"/>
    </row>
    <row r="3874" ht="21.75" hidden="1" customHeight="1" outlineLevel="7">
      <c r="A3874" s="115"/>
      <c r="B3874" s="116"/>
      <c r="C3874" s="117"/>
      <c r="D3874" s="2013" t="s">
        <v>669</v>
      </c>
      <c r="E3874" s="2013"/>
      <c r="F3874" s="2013"/>
      <c r="G3874" s="93"/>
    </row>
    <row r="3875" ht="21.75" hidden="1" customHeight="1" outlineLevel="7">
      <c r="A3875" s="115"/>
      <c r="B3875" s="116"/>
      <c r="C3875" s="117"/>
      <c r="D3875" s="2013" t="s">
        <v>671</v>
      </c>
      <c r="E3875" s="2013"/>
      <c r="F3875" s="2013"/>
      <c r="G3875" s="93"/>
    </row>
    <row r="3876" ht="21.75" hidden="1" customHeight="1" outlineLevel="7">
      <c r="A3876" s="115"/>
      <c r="B3876" s="116"/>
      <c r="C3876" s="117"/>
      <c r="D3876" s="2013" t="s">
        <v>673</v>
      </c>
      <c r="E3876" s="2013"/>
      <c r="F3876" s="2013"/>
      <c r="G3876" s="93"/>
    </row>
    <row r="3877" ht="21.75" hidden="1" customHeight="1" outlineLevel="7">
      <c r="A3877" s="115"/>
      <c r="B3877" s="116"/>
      <c r="C3877" s="117"/>
      <c r="D3877" s="2013" t="s">
        <v>675</v>
      </c>
      <c r="E3877" s="2013"/>
      <c r="F3877" s="2013"/>
      <c r="G3877" s="93"/>
    </row>
    <row r="3878" ht="21.75" hidden="1" customHeight="1" outlineLevel="7">
      <c r="A3878" s="101"/>
      <c r="B3878" s="102"/>
      <c r="C3878" s="103"/>
      <c r="D3878" s="2017" t="s">
        <v>677</v>
      </c>
      <c r="E3878" s="2017"/>
      <c r="F3878" s="2017"/>
      <c r="G3878" s="114"/>
    </row>
    <row r="3879" ht="21.75" hidden="1" customHeight="1" outlineLevel="7">
      <c r="A3879" s="115"/>
      <c r="B3879" s="116"/>
      <c r="C3879" s="117"/>
      <c r="D3879" s="2013" t="s">
        <v>679</v>
      </c>
      <c r="E3879" s="2013"/>
      <c r="F3879" s="2013"/>
      <c r="G3879" s="93"/>
    </row>
    <row r="3880" ht="21.75" hidden="1" customHeight="1" outlineLevel="7">
      <c r="A3880" s="115"/>
      <c r="B3880" s="116"/>
      <c r="C3880" s="117"/>
      <c r="D3880" s="2013" t="s">
        <v>681</v>
      </c>
      <c r="E3880" s="2013"/>
      <c r="F3880" s="2013"/>
      <c r="G3880" s="93"/>
    </row>
    <row r="3881" ht="21.75" hidden="1" customHeight="1" outlineLevel="7">
      <c r="A3881" s="115"/>
      <c r="B3881" s="116"/>
      <c r="C3881" s="117"/>
      <c r="D3881" s="2013" t="s">
        <v>683</v>
      </c>
      <c r="E3881" s="2013"/>
      <c r="F3881" s="2013"/>
      <c r="G3881" s="93"/>
    </row>
    <row r="3882" ht="21.75" hidden="1" customHeight="1" outlineLevel="7">
      <c r="A3882" s="115"/>
      <c r="B3882" s="116"/>
      <c r="C3882" s="117"/>
      <c r="D3882" s="2013" t="s">
        <v>685</v>
      </c>
      <c r="E3882" s="2013"/>
      <c r="F3882" s="2013"/>
      <c r="G3882" s="93"/>
    </row>
    <row r="3883" ht="21.75" hidden="1" customHeight="1" outlineLevel="7">
      <c r="A3883" s="115"/>
      <c r="B3883" s="116"/>
      <c r="C3883" s="117"/>
      <c r="D3883" s="2013" t="s">
        <v>687</v>
      </c>
      <c r="E3883" s="2013"/>
      <c r="F3883" s="2013"/>
      <c r="G3883" s="93"/>
    </row>
    <row r="3884" ht="11.25" hidden="1" customHeight="1" outlineLevel="7">
      <c r="A3884" s="86"/>
      <c r="B3884" s="87"/>
      <c r="C3884" s="88"/>
      <c r="D3884" s="2017" t="s">
        <v>689</v>
      </c>
      <c r="E3884" s="2017"/>
      <c r="F3884" s="2017"/>
      <c r="G3884" s="114"/>
    </row>
    <row r="3885" ht="11.25" hidden="1" customHeight="1" outlineLevel="7">
      <c r="A3885" s="89"/>
      <c r="B3885" s="90"/>
      <c r="C3885" s="91"/>
      <c r="D3885" s="2013" t="s">
        <v>696</v>
      </c>
      <c r="E3885" s="2013"/>
      <c r="F3885" s="2013"/>
      <c r="G3885" s="93"/>
    </row>
    <row r="3886" ht="11.25" hidden="1" customHeight="1" outlineLevel="7">
      <c r="A3886" s="86"/>
      <c r="B3886" s="87"/>
      <c r="C3886" s="88"/>
      <c r="D3886" s="2017" t="s">
        <v>698</v>
      </c>
      <c r="E3886" s="2017"/>
      <c r="F3886" s="2017"/>
      <c r="G3886" s="114"/>
    </row>
    <row r="3887" ht="11.25" hidden="1" customHeight="1" outlineLevel="7">
      <c r="A3887" s="101"/>
      <c r="B3887" s="102"/>
      <c r="C3887" s="103"/>
      <c r="D3887" s="2017" t="s">
        <v>702</v>
      </c>
      <c r="E3887" s="2017"/>
      <c r="F3887" s="2017"/>
      <c r="G3887" s="114"/>
    </row>
    <row r="3888" ht="11.25" hidden="1" customHeight="1" outlineLevel="7">
      <c r="A3888" s="104"/>
      <c r="B3888" s="105"/>
      <c r="C3888" s="106"/>
      <c r="D3888" s="2017" t="s">
        <v>704</v>
      </c>
      <c r="E3888" s="2017"/>
      <c r="F3888" s="2017"/>
      <c r="G3888" s="114"/>
    </row>
    <row r="3889" ht="11.25" hidden="1" customHeight="1" outlineLevel="7">
      <c r="A3889" s="95"/>
      <c r="B3889" s="96"/>
      <c r="C3889" s="97"/>
      <c r="D3889" s="2013" t="s">
        <v>705</v>
      </c>
      <c r="E3889" s="2013"/>
      <c r="F3889" s="2013"/>
      <c r="G3889" s="93"/>
    </row>
    <row r="3890" ht="11.25" hidden="1" customHeight="1" outlineLevel="7">
      <c r="A3890" s="95"/>
      <c r="B3890" s="96"/>
      <c r="C3890" s="97"/>
      <c r="D3890" s="2013" t="s">
        <v>706</v>
      </c>
      <c r="E3890" s="2013"/>
      <c r="F3890" s="2013"/>
      <c r="G3890" s="93"/>
    </row>
    <row r="3891" ht="11.25" hidden="1" customHeight="1" outlineLevel="7">
      <c r="A3891" s="95"/>
      <c r="B3891" s="96"/>
      <c r="C3891" s="97"/>
      <c r="D3891" s="2013" t="s">
        <v>708</v>
      </c>
      <c r="E3891" s="2013"/>
      <c r="F3891" s="2013"/>
      <c r="G3891" s="93"/>
    </row>
    <row r="3892" ht="11.25" hidden="1" customHeight="1" outlineLevel="7">
      <c r="A3892" s="95"/>
      <c r="B3892" s="96"/>
      <c r="C3892" s="97"/>
      <c r="D3892" s="2013" t="s">
        <v>709</v>
      </c>
      <c r="E3892" s="2013"/>
      <c r="F3892" s="2013"/>
      <c r="G3892" s="93"/>
    </row>
    <row r="3893" ht="11.25" hidden="1" customHeight="1" outlineLevel="7">
      <c r="A3893" s="95"/>
      <c r="B3893" s="96"/>
      <c r="C3893" s="97"/>
      <c r="D3893" s="2013" t="s">
        <v>710</v>
      </c>
      <c r="E3893" s="2013"/>
      <c r="F3893" s="2013"/>
      <c r="G3893" s="93"/>
    </row>
    <row r="3894" ht="11.25" hidden="1" customHeight="1" outlineLevel="7">
      <c r="A3894" s="95"/>
      <c r="B3894" s="96"/>
      <c r="C3894" s="97"/>
      <c r="D3894" s="2013" t="s">
        <v>711</v>
      </c>
      <c r="E3894" s="2013"/>
      <c r="F3894" s="2013"/>
      <c r="G3894" s="93"/>
    </row>
    <row r="3895" ht="11.25" hidden="1" customHeight="1" outlineLevel="7">
      <c r="A3895" s="104"/>
      <c r="B3895" s="105"/>
      <c r="C3895" s="106"/>
      <c r="D3895" s="2017" t="s">
        <v>712</v>
      </c>
      <c r="E3895" s="2017"/>
      <c r="F3895" s="2017"/>
      <c r="G3895" s="114"/>
    </row>
    <row r="3896" ht="21.75" hidden="1" customHeight="1" outlineLevel="7">
      <c r="A3896" s="95"/>
      <c r="B3896" s="96"/>
      <c r="C3896" s="97"/>
      <c r="D3896" s="2013" t="s">
        <v>717</v>
      </c>
      <c r="E3896" s="2013"/>
      <c r="F3896" s="2013"/>
      <c r="G3896" s="93"/>
    </row>
    <row r="3897" ht="11.25" hidden="1" customHeight="1" outlineLevel="7">
      <c r="A3897" s="104"/>
      <c r="B3897" s="105"/>
      <c r="C3897" s="106"/>
      <c r="D3897" s="2017" t="s">
        <v>720</v>
      </c>
      <c r="E3897" s="2017"/>
      <c r="F3897" s="2017"/>
      <c r="G3897" s="114"/>
    </row>
    <row r="3898" ht="11.25" hidden="1" customHeight="1" outlineLevel="7">
      <c r="A3898" s="95"/>
      <c r="B3898" s="96"/>
      <c r="C3898" s="97"/>
      <c r="D3898" s="2013" t="s">
        <v>721</v>
      </c>
      <c r="E3898" s="2013"/>
      <c r="F3898" s="2013"/>
      <c r="G3898" s="93"/>
    </row>
    <row r="3899" ht="11.25" hidden="1" customHeight="1" outlineLevel="7">
      <c r="A3899" s="95"/>
      <c r="B3899" s="96"/>
      <c r="C3899" s="97"/>
      <c r="D3899" s="2013" t="s">
        <v>722</v>
      </c>
      <c r="E3899" s="2013"/>
      <c r="F3899" s="2013"/>
      <c r="G3899" s="93"/>
    </row>
    <row r="3900" ht="11.25" hidden="1" customHeight="1" outlineLevel="7">
      <c r="A3900" s="104"/>
      <c r="B3900" s="105"/>
      <c r="C3900" s="106"/>
      <c r="D3900" s="2017" t="s">
        <v>724</v>
      </c>
      <c r="E3900" s="2017"/>
      <c r="F3900" s="2017"/>
      <c r="G3900" s="114"/>
    </row>
    <row r="3901" ht="11.25" hidden="1" customHeight="1" outlineLevel="7">
      <c r="A3901" s="95"/>
      <c r="B3901" s="96"/>
      <c r="C3901" s="97"/>
      <c r="D3901" s="2013" t="s">
        <v>725</v>
      </c>
      <c r="E3901" s="2013"/>
      <c r="F3901" s="2013"/>
      <c r="G3901" s="93"/>
    </row>
    <row r="3902" ht="11.25" hidden="1" customHeight="1" outlineLevel="7">
      <c r="A3902" s="95"/>
      <c r="B3902" s="96"/>
      <c r="C3902" s="97"/>
      <c r="D3902" s="2013" t="s">
        <v>726</v>
      </c>
      <c r="E3902" s="2013"/>
      <c r="F3902" s="2013"/>
      <c r="G3902" s="93"/>
    </row>
    <row r="3903" ht="11.25" hidden="1" customHeight="1" outlineLevel="7">
      <c r="A3903" s="95"/>
      <c r="B3903" s="96"/>
      <c r="C3903" s="97"/>
      <c r="D3903" s="2013" t="s">
        <v>729</v>
      </c>
      <c r="E3903" s="2013"/>
      <c r="F3903" s="2013"/>
      <c r="G3903" s="93"/>
    </row>
    <row r="3904" ht="11.25" hidden="1" customHeight="1" outlineLevel="7">
      <c r="A3904" s="95"/>
      <c r="B3904" s="96"/>
      <c r="C3904" s="97"/>
      <c r="D3904" s="2013" t="s">
        <v>730</v>
      </c>
      <c r="E3904" s="2013"/>
      <c r="F3904" s="2013"/>
      <c r="G3904" s="93"/>
    </row>
    <row r="3905" ht="11.25" hidden="1" customHeight="1" outlineLevel="7">
      <c r="A3905" s="104"/>
      <c r="B3905" s="105"/>
      <c r="C3905" s="106"/>
      <c r="D3905" s="2017" t="s">
        <v>967</v>
      </c>
      <c r="E3905" s="2017"/>
      <c r="F3905" s="2017"/>
      <c r="G3905" s="114"/>
    </row>
    <row r="3906" ht="11.25" hidden="1" customHeight="1" outlineLevel="7">
      <c r="A3906" s="95"/>
      <c r="B3906" s="96"/>
      <c r="C3906" s="97"/>
      <c r="D3906" s="2013" t="s">
        <v>968</v>
      </c>
      <c r="E3906" s="2013"/>
      <c r="F3906" s="2013"/>
      <c r="G3906" s="93"/>
    </row>
    <row r="3907" ht="11.25" hidden="1" customHeight="1" outlineLevel="7">
      <c r="A3907" s="95"/>
      <c r="B3907" s="96"/>
      <c r="C3907" s="97"/>
      <c r="D3907" s="2013" t="s">
        <v>1196</v>
      </c>
      <c r="E3907" s="2013"/>
      <c r="F3907" s="2013"/>
      <c r="G3907" s="93"/>
    </row>
    <row r="3908" ht="11.25" hidden="1" customHeight="1" outlineLevel="7">
      <c r="A3908" s="115"/>
      <c r="B3908" s="116"/>
      <c r="C3908" s="117"/>
      <c r="D3908" s="2013" t="s">
        <v>731</v>
      </c>
      <c r="E3908" s="2013"/>
      <c r="F3908" s="2013"/>
      <c r="G3908" s="93"/>
    </row>
    <row r="3909" ht="11.25" hidden="1" customHeight="1" outlineLevel="7">
      <c r="A3909" s="104"/>
      <c r="B3909" s="105"/>
      <c r="C3909" s="106"/>
      <c r="D3909" s="2017" t="s">
        <v>732</v>
      </c>
      <c r="E3909" s="2017"/>
      <c r="F3909" s="2017"/>
      <c r="G3909" s="114"/>
    </row>
    <row r="3910" ht="21.75" hidden="1" customHeight="1" outlineLevel="7">
      <c r="A3910" s="95"/>
      <c r="B3910" s="96"/>
      <c r="C3910" s="97"/>
      <c r="D3910" s="2013" t="s">
        <v>969</v>
      </c>
      <c r="E3910" s="2013"/>
      <c r="F3910" s="2013"/>
      <c r="G3910" s="93"/>
    </row>
    <row r="3911" ht="21.75" hidden="1" customHeight="1" outlineLevel="7">
      <c r="A3911" s="95"/>
      <c r="B3911" s="96"/>
      <c r="C3911" s="97"/>
      <c r="D3911" s="2013" t="s">
        <v>1197</v>
      </c>
      <c r="E3911" s="2013"/>
      <c r="F3911" s="2013"/>
      <c r="G3911" s="93"/>
    </row>
    <row r="3912" ht="11.25" hidden="1" customHeight="1" outlineLevel="7">
      <c r="A3912" s="95"/>
      <c r="B3912" s="96"/>
      <c r="C3912" s="97"/>
      <c r="D3912" s="2013" t="s">
        <v>734</v>
      </c>
      <c r="E3912" s="2013"/>
      <c r="F3912" s="2013"/>
      <c r="G3912" s="93"/>
    </row>
    <row r="3913" ht="11.25" hidden="1" customHeight="1" outlineLevel="7">
      <c r="A3913" s="95"/>
      <c r="B3913" s="96"/>
      <c r="C3913" s="97"/>
      <c r="D3913" s="2013" t="s">
        <v>735</v>
      </c>
      <c r="E3913" s="2013"/>
      <c r="F3913" s="2013"/>
      <c r="G3913" s="93"/>
    </row>
    <row r="3914" ht="11.25" hidden="1" customHeight="1" outlineLevel="7">
      <c r="A3914" s="115"/>
      <c r="B3914" s="116"/>
      <c r="C3914" s="117"/>
      <c r="D3914" s="2013" t="s">
        <v>736</v>
      </c>
      <c r="E3914" s="2013"/>
      <c r="F3914" s="2013"/>
      <c r="G3914" s="93"/>
    </row>
    <row r="3915" ht="11.25" hidden="1" customHeight="1" outlineLevel="7">
      <c r="A3915" s="104"/>
      <c r="B3915" s="105"/>
      <c r="C3915" s="106"/>
      <c r="D3915" s="2017" t="s">
        <v>970</v>
      </c>
      <c r="E3915" s="2017"/>
      <c r="F3915" s="2017"/>
      <c r="G3915" s="114"/>
    </row>
    <row r="3916" ht="11.25" hidden="1" customHeight="1" outlineLevel="7">
      <c r="A3916" s="95"/>
      <c r="B3916" s="96"/>
      <c r="C3916" s="97"/>
      <c r="D3916" s="2013" t="s">
        <v>971</v>
      </c>
      <c r="E3916" s="2013"/>
      <c r="F3916" s="2013"/>
      <c r="G3916" s="93"/>
    </row>
    <row r="3917" ht="11.25" hidden="1" customHeight="1" outlineLevel="7">
      <c r="A3917" s="95"/>
      <c r="B3917" s="96"/>
      <c r="C3917" s="97"/>
      <c r="D3917" s="2013" t="s">
        <v>741</v>
      </c>
      <c r="E3917" s="2013"/>
      <c r="F3917" s="2013"/>
      <c r="G3917" s="93"/>
    </row>
    <row r="3918" ht="11.25" hidden="1" customHeight="1" outlineLevel="7">
      <c r="A3918" s="104"/>
      <c r="B3918" s="105"/>
      <c r="C3918" s="106"/>
      <c r="D3918" s="2017" t="s">
        <v>742</v>
      </c>
      <c r="E3918" s="2017"/>
      <c r="F3918" s="2017"/>
      <c r="G3918" s="114"/>
    </row>
    <row r="3919" ht="11.25" hidden="1" customHeight="1" outlineLevel="7">
      <c r="A3919" s="95"/>
      <c r="B3919" s="96"/>
      <c r="C3919" s="97"/>
      <c r="D3919" s="2013" t="s">
        <v>744</v>
      </c>
      <c r="E3919" s="2013"/>
      <c r="F3919" s="2013"/>
      <c r="G3919" s="93"/>
    </row>
    <row r="3920" ht="11.25" hidden="1" customHeight="1" outlineLevel="7">
      <c r="A3920" s="95"/>
      <c r="B3920" s="96"/>
      <c r="C3920" s="97"/>
      <c r="D3920" s="2013" t="s">
        <v>756</v>
      </c>
      <c r="E3920" s="2013"/>
      <c r="F3920" s="2013"/>
      <c r="G3920" s="93"/>
    </row>
    <row r="3921" ht="21.75" hidden="1" customHeight="1" outlineLevel="7">
      <c r="A3921" s="95"/>
      <c r="B3921" s="96"/>
      <c r="C3921" s="97"/>
      <c r="D3921" s="2013" t="s">
        <v>757</v>
      </c>
      <c r="E3921" s="2013"/>
      <c r="F3921" s="2013"/>
      <c r="G3921" s="93"/>
    </row>
    <row r="3922" ht="11.25" hidden="1" customHeight="1" outlineLevel="7">
      <c r="A3922" s="95"/>
      <c r="B3922" s="96"/>
      <c r="C3922" s="97"/>
      <c r="D3922" s="2013" t="s">
        <v>758</v>
      </c>
      <c r="E3922" s="2013"/>
      <c r="F3922" s="2013"/>
      <c r="G3922" s="93"/>
    </row>
    <row r="3923" ht="11.25" hidden="1" customHeight="1" outlineLevel="7">
      <c r="A3923" s="95"/>
      <c r="B3923" s="96"/>
      <c r="C3923" s="97"/>
      <c r="D3923" s="2013" t="s">
        <v>759</v>
      </c>
      <c r="E3923" s="2013"/>
      <c r="F3923" s="2013"/>
      <c r="G3923" s="93"/>
    </row>
    <row r="3924" ht="11.25" hidden="1" customHeight="1" outlineLevel="7">
      <c r="A3924" s="95"/>
      <c r="B3924" s="96"/>
      <c r="C3924" s="97"/>
      <c r="D3924" s="2013" t="s">
        <v>972</v>
      </c>
      <c r="E3924" s="2013"/>
      <c r="F3924" s="2013"/>
      <c r="G3924" s="93"/>
    </row>
    <row r="3925" ht="11.25" hidden="1" customHeight="1" outlineLevel="7">
      <c r="A3925" s="95"/>
      <c r="B3925" s="96"/>
      <c r="C3925" s="97"/>
      <c r="D3925" s="2013" t="s">
        <v>760</v>
      </c>
      <c r="E3925" s="2013"/>
      <c r="F3925" s="2013"/>
      <c r="G3925" s="93"/>
    </row>
    <row r="3926" ht="11.25" hidden="1" customHeight="1" outlineLevel="7">
      <c r="A3926" s="101"/>
      <c r="B3926" s="102"/>
      <c r="C3926" s="103"/>
      <c r="D3926" s="2017" t="s">
        <v>763</v>
      </c>
      <c r="E3926" s="2017"/>
      <c r="F3926" s="2017"/>
      <c r="G3926" s="114"/>
    </row>
    <row r="3927" ht="11.25" hidden="1" customHeight="1" outlineLevel="7">
      <c r="A3927" s="104"/>
      <c r="B3927" s="105"/>
      <c r="C3927" s="106"/>
      <c r="D3927" s="2017" t="s">
        <v>765</v>
      </c>
      <c r="E3927" s="2017"/>
      <c r="F3927" s="2017"/>
      <c r="G3927" s="114"/>
    </row>
    <row r="3928" ht="11.25" hidden="1" customHeight="1" outlineLevel="7">
      <c r="A3928" s="95"/>
      <c r="B3928" s="96"/>
      <c r="C3928" s="97"/>
      <c r="D3928" s="2013" t="s">
        <v>766</v>
      </c>
      <c r="E3928" s="2013"/>
      <c r="F3928" s="2013"/>
      <c r="G3928" s="93"/>
    </row>
    <row r="3929" ht="11.25" hidden="1" customHeight="1" outlineLevel="7">
      <c r="A3929" s="95"/>
      <c r="B3929" s="96"/>
      <c r="C3929" s="97"/>
      <c r="D3929" s="2013" t="s">
        <v>767</v>
      </c>
      <c r="E3929" s="2013"/>
      <c r="F3929" s="2013"/>
      <c r="G3929" s="93"/>
    </row>
    <row r="3930" ht="21.75" hidden="1" customHeight="1" outlineLevel="7">
      <c r="A3930" s="95"/>
      <c r="B3930" s="96"/>
      <c r="C3930" s="97"/>
      <c r="D3930" s="2013" t="s">
        <v>768</v>
      </c>
      <c r="E3930" s="2013"/>
      <c r="F3930" s="2013"/>
      <c r="G3930" s="93"/>
    </row>
    <row r="3931" ht="21.75" hidden="1" customHeight="1" outlineLevel="7">
      <c r="A3931" s="95"/>
      <c r="B3931" s="96"/>
      <c r="C3931" s="97"/>
      <c r="D3931" s="2013" t="s">
        <v>769</v>
      </c>
      <c r="E3931" s="2013"/>
      <c r="F3931" s="2013"/>
      <c r="G3931" s="93"/>
    </row>
    <row r="3932" ht="21.75" hidden="1" customHeight="1" outlineLevel="7">
      <c r="A3932" s="95"/>
      <c r="B3932" s="96"/>
      <c r="C3932" s="97"/>
      <c r="D3932" s="2013" t="s">
        <v>770</v>
      </c>
      <c r="E3932" s="2013"/>
      <c r="F3932" s="2013"/>
      <c r="G3932" s="93"/>
    </row>
    <row r="3933" ht="11.25" hidden="1" customHeight="1" outlineLevel="7">
      <c r="A3933" s="104"/>
      <c r="B3933" s="105"/>
      <c r="C3933" s="106"/>
      <c r="D3933" s="2017" t="s">
        <v>771</v>
      </c>
      <c r="E3933" s="2017"/>
      <c r="F3933" s="2017"/>
      <c r="G3933" s="114"/>
    </row>
    <row r="3934" ht="11.25" hidden="1" customHeight="1" outlineLevel="7">
      <c r="A3934" s="95"/>
      <c r="B3934" s="96"/>
      <c r="C3934" s="97"/>
      <c r="D3934" s="2013" t="s">
        <v>773</v>
      </c>
      <c r="E3934" s="2013"/>
      <c r="F3934" s="2013"/>
      <c r="G3934" s="93"/>
    </row>
    <row r="3935" ht="11.25" hidden="1" customHeight="1" outlineLevel="7">
      <c r="A3935" s="95"/>
      <c r="B3935" s="96"/>
      <c r="C3935" s="97"/>
      <c r="D3935" s="2013" t="s">
        <v>775</v>
      </c>
      <c r="E3935" s="2013"/>
      <c r="F3935" s="2013"/>
      <c r="G3935" s="93"/>
    </row>
    <row r="3936" ht="21.75" hidden="1" customHeight="1" outlineLevel="7">
      <c r="A3936" s="95"/>
      <c r="B3936" s="96"/>
      <c r="C3936" s="97"/>
      <c r="D3936" s="2013" t="s">
        <v>777</v>
      </c>
      <c r="E3936" s="2013"/>
      <c r="F3936" s="2013"/>
      <c r="G3936" s="93"/>
    </row>
    <row r="3937" ht="11.25" hidden="1" customHeight="1" outlineLevel="7">
      <c r="A3937" s="95"/>
      <c r="B3937" s="96"/>
      <c r="C3937" s="97"/>
      <c r="D3937" s="2013" t="s">
        <v>778</v>
      </c>
      <c r="E3937" s="2013"/>
      <c r="F3937" s="2013"/>
      <c r="G3937" s="93"/>
    </row>
    <row r="3938" ht="11.25" hidden="1" customHeight="1" outlineLevel="7">
      <c r="A3938" s="95"/>
      <c r="B3938" s="96"/>
      <c r="C3938" s="97"/>
      <c r="D3938" s="2013" t="s">
        <v>779</v>
      </c>
      <c r="E3938" s="2013"/>
      <c r="F3938" s="2013"/>
      <c r="G3938" s="93"/>
    </row>
    <row r="3939" ht="11.25" hidden="1" customHeight="1" outlineLevel="7">
      <c r="A3939" s="115"/>
      <c r="B3939" s="116"/>
      <c r="C3939" s="117"/>
      <c r="D3939" s="2013" t="s">
        <v>781</v>
      </c>
      <c r="E3939" s="2013"/>
      <c r="F3939" s="2013"/>
      <c r="G3939" s="93"/>
    </row>
    <row r="3940" ht="11.25" hidden="1" customHeight="1" outlineLevel="7">
      <c r="A3940" s="101"/>
      <c r="B3940" s="102"/>
      <c r="C3940" s="103"/>
      <c r="D3940" s="2017" t="s">
        <v>782</v>
      </c>
      <c r="E3940" s="2017"/>
      <c r="F3940" s="2017"/>
      <c r="G3940" s="114"/>
    </row>
    <row r="3941" ht="11.25" hidden="1" customHeight="1" outlineLevel="7">
      <c r="A3941" s="115"/>
      <c r="B3941" s="116"/>
      <c r="C3941" s="117"/>
      <c r="D3941" s="2013" t="s">
        <v>786</v>
      </c>
      <c r="E3941" s="2013"/>
      <c r="F3941" s="2013"/>
      <c r="G3941" s="93"/>
    </row>
    <row r="3942" ht="11.25" hidden="1" customHeight="1" outlineLevel="7">
      <c r="A3942" s="101"/>
      <c r="B3942" s="102"/>
      <c r="C3942" s="103"/>
      <c r="D3942" s="2017" t="s">
        <v>789</v>
      </c>
      <c r="E3942" s="2017"/>
      <c r="F3942" s="2017"/>
      <c r="G3942" s="114"/>
    </row>
    <row r="3943" ht="21.75" hidden="1" customHeight="1" outlineLevel="7">
      <c r="A3943" s="115"/>
      <c r="B3943" s="116"/>
      <c r="C3943" s="117"/>
      <c r="D3943" s="2013" t="s">
        <v>791</v>
      </c>
      <c r="E3943" s="2013"/>
      <c r="F3943" s="2013"/>
      <c r="G3943" s="93"/>
    </row>
    <row r="3944" ht="11.25" hidden="1" customHeight="1" outlineLevel="7">
      <c r="A3944" s="115"/>
      <c r="B3944" s="116"/>
      <c r="C3944" s="117"/>
      <c r="D3944" s="2013" t="s">
        <v>973</v>
      </c>
      <c r="E3944" s="2013"/>
      <c r="F3944" s="2013"/>
      <c r="G3944" s="93"/>
    </row>
    <row r="3945" ht="11.25" hidden="1" customHeight="1" outlineLevel="7">
      <c r="A3945" s="115"/>
      <c r="B3945" s="116"/>
      <c r="C3945" s="117"/>
      <c r="D3945" s="2013" t="s">
        <v>796</v>
      </c>
      <c r="E3945" s="2013"/>
      <c r="F3945" s="2013"/>
      <c r="G3945" s="93"/>
    </row>
    <row r="3946" ht="11.25" hidden="1" customHeight="1" outlineLevel="7">
      <c r="A3946" s="115"/>
      <c r="B3946" s="116"/>
      <c r="C3946" s="117"/>
      <c r="D3946" s="2013" t="s">
        <v>798</v>
      </c>
      <c r="E3946" s="2013"/>
      <c r="F3946" s="2013"/>
      <c r="G3946" s="93"/>
    </row>
    <row r="3947" ht="11.25" hidden="1" customHeight="1" outlineLevel="7">
      <c r="A3947" s="115"/>
      <c r="B3947" s="116"/>
      <c r="C3947" s="117"/>
      <c r="D3947" s="2013" t="s">
        <v>799</v>
      </c>
      <c r="E3947" s="2013"/>
      <c r="F3947" s="2013"/>
      <c r="G3947" s="93"/>
    </row>
    <row r="3948" ht="11.25" hidden="1" customHeight="1" outlineLevel="7">
      <c r="A3948" s="115"/>
      <c r="B3948" s="116"/>
      <c r="C3948" s="117"/>
      <c r="D3948" s="2013" t="s">
        <v>801</v>
      </c>
      <c r="E3948" s="2013"/>
      <c r="F3948" s="2013"/>
      <c r="G3948" s="93"/>
    </row>
    <row r="3949" ht="11.25" hidden="1" customHeight="1" outlineLevel="7">
      <c r="A3949" s="115"/>
      <c r="B3949" s="116"/>
      <c r="C3949" s="117"/>
      <c r="D3949" s="2013" t="s">
        <v>974</v>
      </c>
      <c r="E3949" s="2013"/>
      <c r="F3949" s="2013"/>
      <c r="G3949" s="93"/>
    </row>
    <row r="3950" ht="11.25" hidden="1" customHeight="1" outlineLevel="7">
      <c r="A3950" s="101"/>
      <c r="B3950" s="102"/>
      <c r="C3950" s="103"/>
      <c r="D3950" s="2017" t="s">
        <v>802</v>
      </c>
      <c r="E3950" s="2017"/>
      <c r="F3950" s="2017"/>
      <c r="G3950" s="114"/>
    </row>
    <row r="3951" ht="11.25" hidden="1" customHeight="1" outlineLevel="7">
      <c r="A3951" s="115"/>
      <c r="B3951" s="116"/>
      <c r="C3951" s="117"/>
      <c r="D3951" s="2013" t="s">
        <v>808</v>
      </c>
      <c r="E3951" s="2013"/>
      <c r="F3951" s="2013"/>
      <c r="G3951" s="93"/>
    </row>
    <row r="3952" ht="11.25" hidden="1" customHeight="1" outlineLevel="7">
      <c r="A3952" s="101"/>
      <c r="B3952" s="102"/>
      <c r="C3952" s="103"/>
      <c r="D3952" s="2017" t="s">
        <v>813</v>
      </c>
      <c r="E3952" s="2017"/>
      <c r="F3952" s="2017"/>
      <c r="G3952" s="114"/>
    </row>
    <row r="3953" ht="11.25" hidden="1" customHeight="1" outlineLevel="7">
      <c r="A3953" s="104"/>
      <c r="B3953" s="105"/>
      <c r="C3953" s="106"/>
      <c r="D3953" s="2017" t="s">
        <v>815</v>
      </c>
      <c r="E3953" s="2017"/>
      <c r="F3953" s="2017"/>
      <c r="G3953" s="114"/>
    </row>
    <row r="3954" ht="21.75" hidden="1" customHeight="1" outlineLevel="7">
      <c r="A3954" s="95"/>
      <c r="B3954" s="96"/>
      <c r="C3954" s="97"/>
      <c r="D3954" s="2013" t="s">
        <v>819</v>
      </c>
      <c r="E3954" s="2013"/>
      <c r="F3954" s="2013"/>
      <c r="G3954" s="93"/>
    </row>
    <row r="3955" ht="11.25" hidden="1" customHeight="1" outlineLevel="7">
      <c r="A3955" s="95"/>
      <c r="B3955" s="96"/>
      <c r="C3955" s="97"/>
      <c r="D3955" s="2013" t="s">
        <v>820</v>
      </c>
      <c r="E3955" s="2013"/>
      <c r="F3955" s="2013"/>
      <c r="G3955" s="93"/>
    </row>
    <row r="3956" ht="11.25" hidden="1" customHeight="1" outlineLevel="7">
      <c r="A3956" s="115"/>
      <c r="B3956" s="116"/>
      <c r="C3956" s="117"/>
      <c r="D3956" s="2013" t="s">
        <v>822</v>
      </c>
      <c r="E3956" s="2013"/>
      <c r="F3956" s="2013"/>
      <c r="G3956" s="93"/>
    </row>
    <row r="3957" ht="11.25" hidden="1" customHeight="1" outlineLevel="7">
      <c r="A3957" s="115"/>
      <c r="B3957" s="116"/>
      <c r="C3957" s="117"/>
      <c r="D3957" s="2013" t="s">
        <v>824</v>
      </c>
      <c r="E3957" s="2013"/>
      <c r="F3957" s="2013"/>
      <c r="G3957" s="93"/>
    </row>
    <row r="3958" ht="11.25" hidden="1" customHeight="1" outlineLevel="7">
      <c r="A3958" s="115"/>
      <c r="B3958" s="116"/>
      <c r="C3958" s="117"/>
      <c r="D3958" s="2013" t="s">
        <v>825</v>
      </c>
      <c r="E3958" s="2013"/>
      <c r="F3958" s="2013"/>
      <c r="G3958" s="93"/>
    </row>
    <row r="3959" ht="11.25" hidden="1" customHeight="1" outlineLevel="7">
      <c r="A3959" s="104"/>
      <c r="B3959" s="105"/>
      <c r="C3959" s="106"/>
      <c r="D3959" s="2017" t="s">
        <v>826</v>
      </c>
      <c r="E3959" s="2017"/>
      <c r="F3959" s="2017"/>
      <c r="G3959" s="114"/>
    </row>
    <row r="3960" ht="11.25" hidden="1" customHeight="1" outlineLevel="7">
      <c r="A3960" s="95"/>
      <c r="B3960" s="96"/>
      <c r="C3960" s="97"/>
      <c r="D3960" s="2013" t="s">
        <v>828</v>
      </c>
      <c r="E3960" s="2013"/>
      <c r="F3960" s="2013"/>
      <c r="G3960" s="93"/>
    </row>
    <row r="3961" ht="21.75" hidden="1" customHeight="1" outlineLevel="7">
      <c r="A3961" s="95"/>
      <c r="B3961" s="96"/>
      <c r="C3961" s="97"/>
      <c r="D3961" s="2013" t="s">
        <v>829</v>
      </c>
      <c r="E3961" s="2013"/>
      <c r="F3961" s="2013"/>
      <c r="G3961" s="93"/>
    </row>
    <row r="3962" ht="21.75" hidden="1" customHeight="1" outlineLevel="7">
      <c r="A3962" s="115"/>
      <c r="B3962" s="116"/>
      <c r="C3962" s="117"/>
      <c r="D3962" s="2013" t="s">
        <v>834</v>
      </c>
      <c r="E3962" s="2013"/>
      <c r="F3962" s="2013"/>
      <c r="G3962" s="93"/>
    </row>
    <row r="3963" ht="11.25" hidden="1" customHeight="1" outlineLevel="7">
      <c r="A3963" s="115"/>
      <c r="B3963" s="116"/>
      <c r="C3963" s="117"/>
      <c r="D3963" s="2013" t="s">
        <v>975</v>
      </c>
      <c r="E3963" s="2013"/>
      <c r="F3963" s="2013"/>
      <c r="G3963" s="93"/>
    </row>
    <row r="3964" ht="11.25" hidden="1" customHeight="1" outlineLevel="7">
      <c r="A3964" s="115"/>
      <c r="B3964" s="116"/>
      <c r="C3964" s="117"/>
      <c r="D3964" s="2013" t="s">
        <v>835</v>
      </c>
      <c r="E3964" s="2013"/>
      <c r="F3964" s="2013"/>
      <c r="G3964" s="93"/>
    </row>
    <row r="3965" ht="11.25" hidden="1" customHeight="1" outlineLevel="7">
      <c r="A3965" s="115"/>
      <c r="B3965" s="116"/>
      <c r="C3965" s="117"/>
      <c r="D3965" s="2013" t="s">
        <v>837</v>
      </c>
      <c r="E3965" s="2013"/>
      <c r="F3965" s="2013"/>
      <c r="G3965" s="93"/>
    </row>
    <row r="3966" ht="11.25" hidden="1" customHeight="1" outlineLevel="7">
      <c r="A3966" s="115"/>
      <c r="B3966" s="116"/>
      <c r="C3966" s="117"/>
      <c r="D3966" s="2013" t="s">
        <v>976</v>
      </c>
      <c r="E3966" s="2013"/>
      <c r="F3966" s="2013"/>
      <c r="G3966" s="93"/>
    </row>
    <row r="3967" ht="11.25" hidden="1" customHeight="1" outlineLevel="7">
      <c r="A3967" s="115"/>
      <c r="B3967" s="116"/>
      <c r="C3967" s="117"/>
      <c r="D3967" s="2013" t="s">
        <v>977</v>
      </c>
      <c r="E3967" s="2013"/>
      <c r="F3967" s="2013"/>
      <c r="G3967" s="93"/>
    </row>
    <row r="3968" ht="11.25" hidden="1" customHeight="1" outlineLevel="7">
      <c r="A3968" s="115"/>
      <c r="B3968" s="116"/>
      <c r="C3968" s="117"/>
      <c r="D3968" s="2013" t="s">
        <v>978</v>
      </c>
      <c r="E3968" s="2013"/>
      <c r="F3968" s="2013"/>
      <c r="G3968" s="93"/>
    </row>
    <row r="3969" ht="11.25" hidden="1" customHeight="1" outlineLevel="7">
      <c r="A3969" s="115"/>
      <c r="B3969" s="116"/>
      <c r="C3969" s="117"/>
      <c r="D3969" s="2013" t="s">
        <v>1198</v>
      </c>
      <c r="E3969" s="2013"/>
      <c r="F3969" s="2013"/>
      <c r="G3969" s="93"/>
    </row>
    <row r="3970" ht="11.25" hidden="1" customHeight="1" outlineLevel="7">
      <c r="A3970" s="115"/>
      <c r="B3970" s="116"/>
      <c r="C3970" s="117"/>
      <c r="D3970" s="2013" t="s">
        <v>979</v>
      </c>
      <c r="E3970" s="2013"/>
      <c r="F3970" s="2013"/>
      <c r="G3970" s="93"/>
    </row>
    <row r="3971" ht="11.25" hidden="1" customHeight="1" outlineLevel="4" collapsed="1">
      <c r="A3971" s="66"/>
      <c r="B3971" s="67"/>
      <c r="C3971" s="68"/>
      <c r="D3971" s="2019" t="s">
        <v>451</v>
      </c>
      <c r="E3971" s="2019"/>
      <c r="F3971" s="2019"/>
      <c r="G3971" s="94"/>
    </row>
    <row r="3972" ht="11.25" hidden="1" customHeight="1" outlineLevel="5">
      <c r="A3972" s="107"/>
      <c r="B3972" s="108"/>
      <c r="C3972" s="109"/>
      <c r="D3972" s="98"/>
      <c r="E3972" s="99"/>
      <c r="F3972" s="100"/>
      <c r="G3972" s="93"/>
    </row>
    <row r="3973" ht="11.25" hidden="1" customHeight="1" outlineLevel="4" collapsed="1">
      <c r="A3973" s="66"/>
      <c r="B3973" s="67"/>
      <c r="C3973" s="68"/>
      <c r="D3973" s="2019" t="s">
        <v>452</v>
      </c>
      <c r="E3973" s="2019"/>
      <c r="F3973" s="2019"/>
      <c r="G3973" s="94"/>
    </row>
    <row r="3974" ht="11.25" hidden="1" customHeight="1" outlineLevel="5">
      <c r="A3974" s="74"/>
      <c r="B3974" s="75"/>
      <c r="C3974" s="76"/>
      <c r="D3974" s="2017" t="s">
        <v>257</v>
      </c>
      <c r="E3974" s="2017"/>
      <c r="F3974" s="2017"/>
      <c r="G3974" s="114"/>
    </row>
    <row r="3975" ht="11.25" hidden="1" customHeight="1" outlineLevel="6">
      <c r="A3975" s="77"/>
      <c r="B3975" s="78"/>
      <c r="C3975" s="79"/>
      <c r="D3975" s="2017" t="s">
        <v>442</v>
      </c>
      <c r="E3975" s="2017"/>
      <c r="F3975" s="2017"/>
      <c r="G3975" s="114"/>
    </row>
    <row r="3976" ht="11.25" hidden="1" customHeight="1" outlineLevel="7">
      <c r="A3976" s="80"/>
      <c r="B3976" s="81"/>
      <c r="C3976" s="82"/>
      <c r="D3976" s="2017" t="s">
        <v>443</v>
      </c>
      <c r="E3976" s="2017"/>
      <c r="F3976" s="2017"/>
      <c r="G3976" s="114"/>
    </row>
    <row r="3977" ht="11.25" hidden="1" customHeight="1" outlineLevel="7">
      <c r="A3977" s="83"/>
      <c r="B3977" s="84"/>
      <c r="C3977" s="85"/>
      <c r="D3977" s="2017" t="s">
        <v>963</v>
      </c>
      <c r="E3977" s="2017"/>
      <c r="F3977" s="2017"/>
      <c r="G3977" s="114"/>
    </row>
    <row r="3978" ht="11.25" hidden="1" customHeight="1" outlineLevel="7">
      <c r="A3978" s="86"/>
      <c r="B3978" s="87"/>
      <c r="C3978" s="88"/>
      <c r="D3978" s="2017" t="s">
        <v>14</v>
      </c>
      <c r="E3978" s="2017"/>
      <c r="F3978" s="2017"/>
      <c r="G3978" s="114"/>
    </row>
    <row r="3979" ht="11.25" hidden="1" customHeight="1" outlineLevel="7">
      <c r="A3979" s="101"/>
      <c r="B3979" s="102"/>
      <c r="C3979" s="103"/>
      <c r="D3979" s="2017" t="s">
        <v>529</v>
      </c>
      <c r="E3979" s="2017"/>
      <c r="F3979" s="2017"/>
      <c r="G3979" s="114"/>
    </row>
    <row r="3980" ht="11.25" hidden="1" customHeight="1" outlineLevel="7">
      <c r="A3980" s="104"/>
      <c r="B3980" s="105"/>
      <c r="C3980" s="106"/>
      <c r="D3980" s="2017" t="s">
        <v>964</v>
      </c>
      <c r="E3980" s="2017"/>
      <c r="F3980" s="2017"/>
      <c r="G3980" s="114"/>
    </row>
    <row r="3981" ht="11.25" hidden="1" customHeight="1" outlineLevel="7">
      <c r="A3981" s="95"/>
      <c r="B3981" s="96"/>
      <c r="C3981" s="97"/>
      <c r="D3981" s="2013" t="s">
        <v>546</v>
      </c>
      <c r="E3981" s="2013"/>
      <c r="F3981" s="2013"/>
      <c r="G3981" s="93"/>
    </row>
    <row r="3982" ht="11.25" hidden="1" customHeight="1" outlineLevel="7">
      <c r="A3982" s="104"/>
      <c r="B3982" s="105"/>
      <c r="C3982" s="106"/>
      <c r="D3982" s="2017" t="s">
        <v>554</v>
      </c>
      <c r="E3982" s="2017"/>
      <c r="F3982" s="2017"/>
      <c r="G3982" s="114"/>
    </row>
    <row r="3983" ht="11.25" hidden="1" customHeight="1" outlineLevel="7">
      <c r="A3983" s="95"/>
      <c r="B3983" s="96"/>
      <c r="C3983" s="97"/>
      <c r="D3983" s="2013" t="s">
        <v>557</v>
      </c>
      <c r="E3983" s="2013"/>
      <c r="F3983" s="2013"/>
      <c r="G3983" s="93"/>
    </row>
    <row r="3984" ht="11.25" hidden="1" customHeight="1" outlineLevel="7">
      <c r="A3984" s="95"/>
      <c r="B3984" s="96"/>
      <c r="C3984" s="97"/>
      <c r="D3984" s="2013" t="s">
        <v>559</v>
      </c>
      <c r="E3984" s="2013"/>
      <c r="F3984" s="2013"/>
      <c r="G3984" s="93"/>
    </row>
    <row r="3985" ht="11.25" hidden="1" customHeight="1" outlineLevel="7">
      <c r="A3985" s="95"/>
      <c r="B3985" s="96"/>
      <c r="C3985" s="97"/>
      <c r="D3985" s="2013" t="s">
        <v>564</v>
      </c>
      <c r="E3985" s="2013"/>
      <c r="F3985" s="2013"/>
      <c r="G3985" s="93"/>
    </row>
    <row r="3986" ht="11.25" hidden="1" customHeight="1" outlineLevel="7">
      <c r="A3986" s="95"/>
      <c r="B3986" s="96"/>
      <c r="C3986" s="97"/>
      <c r="D3986" s="2013" t="s">
        <v>565</v>
      </c>
      <c r="E3986" s="2013"/>
      <c r="F3986" s="2013"/>
      <c r="G3986" s="93"/>
    </row>
    <row r="3987" ht="11.25" hidden="1" customHeight="1" outlineLevel="7">
      <c r="A3987" s="95"/>
      <c r="B3987" s="96"/>
      <c r="C3987" s="97"/>
      <c r="D3987" s="2013" t="s">
        <v>566</v>
      </c>
      <c r="E3987" s="2013"/>
      <c r="F3987" s="2013"/>
      <c r="G3987" s="93"/>
    </row>
    <row r="3988" ht="11.25" hidden="1" customHeight="1" outlineLevel="7">
      <c r="A3988" s="95"/>
      <c r="B3988" s="96"/>
      <c r="C3988" s="97"/>
      <c r="D3988" s="2013" t="s">
        <v>567</v>
      </c>
      <c r="E3988" s="2013"/>
      <c r="F3988" s="2013"/>
      <c r="G3988" s="93"/>
    </row>
    <row r="3989" ht="11.25" hidden="1" customHeight="1" outlineLevel="7">
      <c r="A3989" s="95"/>
      <c r="B3989" s="96"/>
      <c r="C3989" s="97"/>
      <c r="D3989" s="2013" t="s">
        <v>569</v>
      </c>
      <c r="E3989" s="2013"/>
      <c r="F3989" s="2013"/>
      <c r="G3989" s="93"/>
    </row>
    <row r="3990" ht="11.25" hidden="1" customHeight="1" outlineLevel="7">
      <c r="A3990" s="95"/>
      <c r="B3990" s="96"/>
      <c r="C3990" s="97"/>
      <c r="D3990" s="2013" t="s">
        <v>570</v>
      </c>
      <c r="E3990" s="2013"/>
      <c r="F3990" s="2013"/>
      <c r="G3990" s="93"/>
    </row>
    <row r="3991" ht="11.25" hidden="1" customHeight="1" outlineLevel="7">
      <c r="A3991" s="86"/>
      <c r="B3991" s="87"/>
      <c r="C3991" s="88"/>
      <c r="D3991" s="2017" t="s">
        <v>571</v>
      </c>
      <c r="E3991" s="2017"/>
      <c r="F3991" s="2017"/>
      <c r="G3991" s="114"/>
    </row>
    <row r="3992" ht="11.25" hidden="1" customHeight="1" outlineLevel="7">
      <c r="A3992" s="101"/>
      <c r="B3992" s="102"/>
      <c r="C3992" s="103"/>
      <c r="D3992" s="2017" t="s">
        <v>572</v>
      </c>
      <c r="E3992" s="2017"/>
      <c r="F3992" s="2017"/>
      <c r="G3992" s="114"/>
    </row>
    <row r="3993" ht="11.25" hidden="1" customHeight="1" outlineLevel="7">
      <c r="A3993" s="104"/>
      <c r="B3993" s="105"/>
      <c r="C3993" s="106"/>
      <c r="D3993" s="2017" t="s">
        <v>573</v>
      </c>
      <c r="E3993" s="2017"/>
      <c r="F3993" s="2017"/>
      <c r="G3993" s="114"/>
    </row>
    <row r="3994" ht="11.25" hidden="1" customHeight="1" outlineLevel="7">
      <c r="A3994" s="95"/>
      <c r="B3994" s="96"/>
      <c r="C3994" s="97"/>
      <c r="D3994" s="2013" t="s">
        <v>582</v>
      </c>
      <c r="E3994" s="2013"/>
      <c r="F3994" s="2013"/>
      <c r="G3994" s="93"/>
    </row>
    <row r="3995" ht="11.25" hidden="1" customHeight="1" outlineLevel="7">
      <c r="A3995" s="95"/>
      <c r="B3995" s="96"/>
      <c r="C3995" s="97"/>
      <c r="D3995" s="2013" t="s">
        <v>585</v>
      </c>
      <c r="E3995" s="2013"/>
      <c r="F3995" s="2013"/>
      <c r="G3995" s="93"/>
    </row>
    <row r="3996" ht="11.25" hidden="1" customHeight="1" outlineLevel="7">
      <c r="A3996" s="104"/>
      <c r="B3996" s="105"/>
      <c r="C3996" s="106"/>
      <c r="D3996" s="2017" t="s">
        <v>586</v>
      </c>
      <c r="E3996" s="2017"/>
      <c r="F3996" s="2017"/>
      <c r="G3996" s="114"/>
    </row>
    <row r="3997" ht="11.25" hidden="1" customHeight="1" outlineLevel="7">
      <c r="A3997" s="95"/>
      <c r="B3997" s="96"/>
      <c r="C3997" s="97"/>
      <c r="D3997" s="2013" t="s">
        <v>965</v>
      </c>
      <c r="E3997" s="2013"/>
      <c r="F3997" s="2013"/>
      <c r="G3997" s="93"/>
    </row>
    <row r="3998" ht="11.25" hidden="1" customHeight="1" outlineLevel="7">
      <c r="A3998" s="86"/>
      <c r="B3998" s="87"/>
      <c r="C3998" s="88"/>
      <c r="D3998" s="2017" t="s">
        <v>617</v>
      </c>
      <c r="E3998" s="2017"/>
      <c r="F3998" s="2017"/>
      <c r="G3998" s="114"/>
    </row>
    <row r="3999" ht="11.25" hidden="1" customHeight="1" outlineLevel="7">
      <c r="A3999" s="89"/>
      <c r="B3999" s="90"/>
      <c r="C3999" s="91"/>
      <c r="D3999" s="2013" t="s">
        <v>619</v>
      </c>
      <c r="E3999" s="2013"/>
      <c r="F3999" s="2013"/>
      <c r="G3999" s="93"/>
    </row>
    <row r="4000" ht="11.25" hidden="1" customHeight="1" outlineLevel="7">
      <c r="A4000" s="89"/>
      <c r="B4000" s="90"/>
      <c r="C4000" s="91"/>
      <c r="D4000" s="2013" t="s">
        <v>620</v>
      </c>
      <c r="E4000" s="2013"/>
      <c r="F4000" s="2013"/>
      <c r="G4000" s="93"/>
    </row>
    <row r="4001" ht="11.25" hidden="1" customHeight="1" outlineLevel="7">
      <c r="A4001" s="89"/>
      <c r="B4001" s="90"/>
      <c r="C4001" s="91"/>
      <c r="D4001" s="2013" t="s">
        <v>624</v>
      </c>
      <c r="E4001" s="2013"/>
      <c r="F4001" s="2013"/>
      <c r="G4001" s="93"/>
    </row>
    <row r="4002" ht="11.25" hidden="1" customHeight="1" outlineLevel="7">
      <c r="A4002" s="89"/>
      <c r="B4002" s="90"/>
      <c r="C4002" s="91"/>
      <c r="D4002" s="2013" t="s">
        <v>626</v>
      </c>
      <c r="E4002" s="2013"/>
      <c r="F4002" s="2013"/>
      <c r="G4002" s="93"/>
    </row>
    <row r="4003" ht="11.25" hidden="1" customHeight="1" outlineLevel="7">
      <c r="A4003" s="101"/>
      <c r="B4003" s="102"/>
      <c r="C4003" s="103"/>
      <c r="D4003" s="2017" t="s">
        <v>630</v>
      </c>
      <c r="E4003" s="2017"/>
      <c r="F4003" s="2017"/>
      <c r="G4003" s="114"/>
    </row>
    <row r="4004" ht="11.25" hidden="1" customHeight="1" outlineLevel="7">
      <c r="A4004" s="115"/>
      <c r="B4004" s="116"/>
      <c r="C4004" s="117"/>
      <c r="D4004" s="2013" t="s">
        <v>632</v>
      </c>
      <c r="E4004" s="2013"/>
      <c r="F4004" s="2013"/>
      <c r="G4004" s="93"/>
    </row>
    <row r="4005" ht="21.75" hidden="1" customHeight="1" outlineLevel="7">
      <c r="A4005" s="115"/>
      <c r="B4005" s="116"/>
      <c r="C4005" s="117"/>
      <c r="D4005" s="2013" t="s">
        <v>634</v>
      </c>
      <c r="E4005" s="2013"/>
      <c r="F4005" s="2013"/>
      <c r="G4005" s="93"/>
    </row>
    <row r="4006" ht="21.75" hidden="1" customHeight="1" outlineLevel="7">
      <c r="A4006" s="115"/>
      <c r="B4006" s="116"/>
      <c r="C4006" s="117"/>
      <c r="D4006" s="2013" t="s">
        <v>636</v>
      </c>
      <c r="E4006" s="2013"/>
      <c r="F4006" s="2013"/>
      <c r="G4006" s="93"/>
    </row>
    <row r="4007" ht="21.75" hidden="1" customHeight="1" outlineLevel="7">
      <c r="A4007" s="115"/>
      <c r="B4007" s="116"/>
      <c r="C4007" s="117"/>
      <c r="D4007" s="2013" t="s">
        <v>638</v>
      </c>
      <c r="E4007" s="2013"/>
      <c r="F4007" s="2013"/>
      <c r="G4007" s="93"/>
    </row>
    <row r="4008" ht="11.25" hidden="1" customHeight="1" outlineLevel="7">
      <c r="A4008" s="86"/>
      <c r="B4008" s="87"/>
      <c r="C4008" s="88"/>
      <c r="D4008" s="2017" t="s">
        <v>641</v>
      </c>
      <c r="E4008" s="2017"/>
      <c r="F4008" s="2017"/>
      <c r="G4008" s="114"/>
    </row>
    <row r="4009" ht="21.75" hidden="1" customHeight="1" outlineLevel="7">
      <c r="A4009" s="101"/>
      <c r="B4009" s="102"/>
      <c r="C4009" s="103"/>
      <c r="D4009" s="2017" t="s">
        <v>642</v>
      </c>
      <c r="E4009" s="2017"/>
      <c r="F4009" s="2017"/>
      <c r="G4009" s="114"/>
    </row>
    <row r="4010" ht="21.75" hidden="1" customHeight="1" outlineLevel="7">
      <c r="A4010" s="115"/>
      <c r="B4010" s="116"/>
      <c r="C4010" s="117"/>
      <c r="D4010" s="2013" t="s">
        <v>643</v>
      </c>
      <c r="E4010" s="2013"/>
      <c r="F4010" s="2013"/>
      <c r="G4010" s="93"/>
    </row>
    <row r="4011" ht="21.75" hidden="1" customHeight="1" outlineLevel="7">
      <c r="A4011" s="115"/>
      <c r="B4011" s="116"/>
      <c r="C4011" s="117"/>
      <c r="D4011" s="2013" t="s">
        <v>645</v>
      </c>
      <c r="E4011" s="2013"/>
      <c r="F4011" s="2013"/>
      <c r="G4011" s="93"/>
    </row>
    <row r="4012" ht="21.75" hidden="1" customHeight="1" outlineLevel="7">
      <c r="A4012" s="115"/>
      <c r="B4012" s="116"/>
      <c r="C4012" s="117"/>
      <c r="D4012" s="2013" t="s">
        <v>647</v>
      </c>
      <c r="E4012" s="2013"/>
      <c r="F4012" s="2013"/>
      <c r="G4012" s="93"/>
    </row>
    <row r="4013" ht="21.75" hidden="1" customHeight="1" outlineLevel="7">
      <c r="A4013" s="115"/>
      <c r="B4013" s="116"/>
      <c r="C4013" s="117"/>
      <c r="D4013" s="2013" t="s">
        <v>649</v>
      </c>
      <c r="E4013" s="2013"/>
      <c r="F4013" s="2013"/>
      <c r="G4013" s="93"/>
    </row>
    <row r="4014" ht="21.75" hidden="1" customHeight="1" outlineLevel="7">
      <c r="A4014" s="115"/>
      <c r="B4014" s="116"/>
      <c r="C4014" s="117"/>
      <c r="D4014" s="2013" t="s">
        <v>651</v>
      </c>
      <c r="E4014" s="2013"/>
      <c r="F4014" s="2013"/>
      <c r="G4014" s="93"/>
    </row>
    <row r="4015" ht="21.75" hidden="1" customHeight="1" outlineLevel="7">
      <c r="A4015" s="101"/>
      <c r="B4015" s="102"/>
      <c r="C4015" s="103"/>
      <c r="D4015" s="2017" t="s">
        <v>966</v>
      </c>
      <c r="E4015" s="2017"/>
      <c r="F4015" s="2017"/>
      <c r="G4015" s="114"/>
    </row>
    <row r="4016" ht="11.25" hidden="1" customHeight="1" outlineLevel="7">
      <c r="A4016" s="115"/>
      <c r="B4016" s="116"/>
      <c r="C4016" s="117"/>
      <c r="D4016" s="2013" t="s">
        <v>655</v>
      </c>
      <c r="E4016" s="2013"/>
      <c r="F4016" s="2013"/>
      <c r="G4016" s="93"/>
    </row>
    <row r="4017" ht="21.75" hidden="1" customHeight="1" outlineLevel="7">
      <c r="A4017" s="115"/>
      <c r="B4017" s="116"/>
      <c r="C4017" s="117"/>
      <c r="D4017" s="2013" t="s">
        <v>657</v>
      </c>
      <c r="E4017" s="2013"/>
      <c r="F4017" s="2013"/>
      <c r="G4017" s="93"/>
    </row>
    <row r="4018" ht="21.75" hidden="1" customHeight="1" outlineLevel="7">
      <c r="A4018" s="115"/>
      <c r="B4018" s="116"/>
      <c r="C4018" s="117"/>
      <c r="D4018" s="2013" t="s">
        <v>659</v>
      </c>
      <c r="E4018" s="2013"/>
      <c r="F4018" s="2013"/>
      <c r="G4018" s="93"/>
    </row>
    <row r="4019" ht="21.75" hidden="1" customHeight="1" outlineLevel="7">
      <c r="A4019" s="115"/>
      <c r="B4019" s="116"/>
      <c r="C4019" s="117"/>
      <c r="D4019" s="2013" t="s">
        <v>661</v>
      </c>
      <c r="E4019" s="2013"/>
      <c r="F4019" s="2013"/>
      <c r="G4019" s="93"/>
    </row>
    <row r="4020" ht="11.25" hidden="1" customHeight="1" outlineLevel="7">
      <c r="A4020" s="115"/>
      <c r="B4020" s="116"/>
      <c r="C4020" s="117"/>
      <c r="D4020" s="2013" t="s">
        <v>663</v>
      </c>
      <c r="E4020" s="2013"/>
      <c r="F4020" s="2013"/>
      <c r="G4020" s="93"/>
    </row>
    <row r="4021" ht="11.25" hidden="1" customHeight="1" outlineLevel="7">
      <c r="A4021" s="101"/>
      <c r="B4021" s="102"/>
      <c r="C4021" s="103"/>
      <c r="D4021" s="2017" t="s">
        <v>667</v>
      </c>
      <c r="E4021" s="2017"/>
      <c r="F4021" s="2017"/>
      <c r="G4021" s="114"/>
    </row>
    <row r="4022" ht="11.25" hidden="1" customHeight="1" outlineLevel="7">
      <c r="A4022" s="115"/>
      <c r="B4022" s="116"/>
      <c r="C4022" s="117"/>
      <c r="D4022" s="2013" t="s">
        <v>667</v>
      </c>
      <c r="E4022" s="2013"/>
      <c r="F4022" s="2013"/>
      <c r="G4022" s="93"/>
    </row>
    <row r="4023" ht="21.75" hidden="1" customHeight="1" outlineLevel="7">
      <c r="A4023" s="115"/>
      <c r="B4023" s="116"/>
      <c r="C4023" s="117"/>
      <c r="D4023" s="2013" t="s">
        <v>669</v>
      </c>
      <c r="E4023" s="2013"/>
      <c r="F4023" s="2013"/>
      <c r="G4023" s="93"/>
    </row>
    <row r="4024" ht="21.75" hidden="1" customHeight="1" outlineLevel="7">
      <c r="A4024" s="115"/>
      <c r="B4024" s="116"/>
      <c r="C4024" s="117"/>
      <c r="D4024" s="2013" t="s">
        <v>671</v>
      </c>
      <c r="E4024" s="2013"/>
      <c r="F4024" s="2013"/>
      <c r="G4024" s="93"/>
    </row>
    <row r="4025" ht="21.75" hidden="1" customHeight="1" outlineLevel="7">
      <c r="A4025" s="115"/>
      <c r="B4025" s="116"/>
      <c r="C4025" s="117"/>
      <c r="D4025" s="2013" t="s">
        <v>673</v>
      </c>
      <c r="E4025" s="2013"/>
      <c r="F4025" s="2013"/>
      <c r="G4025" s="93"/>
    </row>
    <row r="4026" ht="21.75" hidden="1" customHeight="1" outlineLevel="7">
      <c r="A4026" s="115"/>
      <c r="B4026" s="116"/>
      <c r="C4026" s="117"/>
      <c r="D4026" s="2013" t="s">
        <v>675</v>
      </c>
      <c r="E4026" s="2013"/>
      <c r="F4026" s="2013"/>
      <c r="G4026" s="93"/>
    </row>
    <row r="4027" ht="21.75" hidden="1" customHeight="1" outlineLevel="7">
      <c r="A4027" s="101"/>
      <c r="B4027" s="102"/>
      <c r="C4027" s="103"/>
      <c r="D4027" s="2017" t="s">
        <v>677</v>
      </c>
      <c r="E4027" s="2017"/>
      <c r="F4027" s="2017"/>
      <c r="G4027" s="114"/>
    </row>
    <row r="4028" ht="21.75" hidden="1" customHeight="1" outlineLevel="7">
      <c r="A4028" s="115"/>
      <c r="B4028" s="116"/>
      <c r="C4028" s="117"/>
      <c r="D4028" s="2013" t="s">
        <v>679</v>
      </c>
      <c r="E4028" s="2013"/>
      <c r="F4028" s="2013"/>
      <c r="G4028" s="93"/>
    </row>
    <row r="4029" ht="21.75" hidden="1" customHeight="1" outlineLevel="7">
      <c r="A4029" s="115"/>
      <c r="B4029" s="116"/>
      <c r="C4029" s="117"/>
      <c r="D4029" s="2013" t="s">
        <v>681</v>
      </c>
      <c r="E4029" s="2013"/>
      <c r="F4029" s="2013"/>
      <c r="G4029" s="93"/>
    </row>
    <row r="4030" ht="21.75" hidden="1" customHeight="1" outlineLevel="7">
      <c r="A4030" s="115"/>
      <c r="B4030" s="116"/>
      <c r="C4030" s="117"/>
      <c r="D4030" s="2013" t="s">
        <v>683</v>
      </c>
      <c r="E4030" s="2013"/>
      <c r="F4030" s="2013"/>
      <c r="G4030" s="93"/>
    </row>
    <row r="4031" ht="21.75" hidden="1" customHeight="1" outlineLevel="7">
      <c r="A4031" s="115"/>
      <c r="B4031" s="116"/>
      <c r="C4031" s="117"/>
      <c r="D4031" s="2013" t="s">
        <v>685</v>
      </c>
      <c r="E4031" s="2013"/>
      <c r="F4031" s="2013"/>
      <c r="G4031" s="93"/>
    </row>
    <row r="4032" ht="21.75" hidden="1" customHeight="1" outlineLevel="7">
      <c r="A4032" s="115"/>
      <c r="B4032" s="116"/>
      <c r="C4032" s="117"/>
      <c r="D4032" s="2013" t="s">
        <v>687</v>
      </c>
      <c r="E4032" s="2013"/>
      <c r="F4032" s="2013"/>
      <c r="G4032" s="93"/>
    </row>
    <row r="4033" ht="11.25" hidden="1" customHeight="1" outlineLevel="7">
      <c r="A4033" s="86"/>
      <c r="B4033" s="87"/>
      <c r="C4033" s="88"/>
      <c r="D4033" s="2017" t="s">
        <v>689</v>
      </c>
      <c r="E4033" s="2017"/>
      <c r="F4033" s="2017"/>
      <c r="G4033" s="114"/>
    </row>
    <row r="4034" ht="11.25" hidden="1" customHeight="1" outlineLevel="7">
      <c r="A4034" s="89"/>
      <c r="B4034" s="90"/>
      <c r="C4034" s="91"/>
      <c r="D4034" s="2013" t="s">
        <v>696</v>
      </c>
      <c r="E4034" s="2013"/>
      <c r="F4034" s="2013"/>
      <c r="G4034" s="93"/>
    </row>
    <row r="4035" ht="11.25" hidden="1" customHeight="1" outlineLevel="7">
      <c r="A4035" s="86"/>
      <c r="B4035" s="87"/>
      <c r="C4035" s="88"/>
      <c r="D4035" s="2017" t="s">
        <v>698</v>
      </c>
      <c r="E4035" s="2017"/>
      <c r="F4035" s="2017"/>
      <c r="G4035" s="114"/>
    </row>
    <row r="4036" ht="11.25" hidden="1" customHeight="1" outlineLevel="7">
      <c r="A4036" s="101"/>
      <c r="B4036" s="102"/>
      <c r="C4036" s="103"/>
      <c r="D4036" s="2017" t="s">
        <v>702</v>
      </c>
      <c r="E4036" s="2017"/>
      <c r="F4036" s="2017"/>
      <c r="G4036" s="114"/>
    </row>
    <row r="4037" ht="11.25" hidden="1" customHeight="1" outlineLevel="7">
      <c r="A4037" s="104"/>
      <c r="B4037" s="105"/>
      <c r="C4037" s="106"/>
      <c r="D4037" s="2017" t="s">
        <v>704</v>
      </c>
      <c r="E4037" s="2017"/>
      <c r="F4037" s="2017"/>
      <c r="G4037" s="114"/>
    </row>
    <row r="4038" ht="11.25" hidden="1" customHeight="1" outlineLevel="7">
      <c r="A4038" s="95"/>
      <c r="B4038" s="96"/>
      <c r="C4038" s="97"/>
      <c r="D4038" s="2013" t="s">
        <v>705</v>
      </c>
      <c r="E4038" s="2013"/>
      <c r="F4038" s="2013"/>
      <c r="G4038" s="93"/>
    </row>
    <row r="4039" ht="11.25" hidden="1" customHeight="1" outlineLevel="7">
      <c r="A4039" s="95"/>
      <c r="B4039" s="96"/>
      <c r="C4039" s="97"/>
      <c r="D4039" s="2013" t="s">
        <v>706</v>
      </c>
      <c r="E4039" s="2013"/>
      <c r="F4039" s="2013"/>
      <c r="G4039" s="93"/>
    </row>
    <row r="4040" ht="11.25" hidden="1" customHeight="1" outlineLevel="7">
      <c r="A4040" s="95"/>
      <c r="B4040" s="96"/>
      <c r="C4040" s="97"/>
      <c r="D4040" s="2013" t="s">
        <v>708</v>
      </c>
      <c r="E4040" s="2013"/>
      <c r="F4040" s="2013"/>
      <c r="G4040" s="93"/>
    </row>
    <row r="4041" ht="11.25" hidden="1" customHeight="1" outlineLevel="7">
      <c r="A4041" s="95"/>
      <c r="B4041" s="96"/>
      <c r="C4041" s="97"/>
      <c r="D4041" s="2013" t="s">
        <v>709</v>
      </c>
      <c r="E4041" s="2013"/>
      <c r="F4041" s="2013"/>
      <c r="G4041" s="93"/>
    </row>
    <row r="4042" ht="11.25" hidden="1" customHeight="1" outlineLevel="7">
      <c r="A4042" s="95"/>
      <c r="B4042" s="96"/>
      <c r="C4042" s="97"/>
      <c r="D4042" s="2013" t="s">
        <v>710</v>
      </c>
      <c r="E4042" s="2013"/>
      <c r="F4042" s="2013"/>
      <c r="G4042" s="93"/>
    </row>
    <row r="4043" ht="11.25" hidden="1" customHeight="1" outlineLevel="7">
      <c r="A4043" s="95"/>
      <c r="B4043" s="96"/>
      <c r="C4043" s="97"/>
      <c r="D4043" s="2013" t="s">
        <v>711</v>
      </c>
      <c r="E4043" s="2013"/>
      <c r="F4043" s="2013"/>
      <c r="G4043" s="93"/>
    </row>
    <row r="4044" ht="11.25" hidden="1" customHeight="1" outlineLevel="7">
      <c r="A4044" s="104"/>
      <c r="B4044" s="105"/>
      <c r="C4044" s="106"/>
      <c r="D4044" s="2017" t="s">
        <v>712</v>
      </c>
      <c r="E4044" s="2017"/>
      <c r="F4044" s="2017"/>
      <c r="G4044" s="114"/>
    </row>
    <row r="4045" ht="21.75" hidden="1" customHeight="1" outlineLevel="7">
      <c r="A4045" s="95"/>
      <c r="B4045" s="96"/>
      <c r="C4045" s="97"/>
      <c r="D4045" s="2013" t="s">
        <v>717</v>
      </c>
      <c r="E4045" s="2013"/>
      <c r="F4045" s="2013"/>
      <c r="G4045" s="93"/>
    </row>
    <row r="4046" ht="11.25" hidden="1" customHeight="1" outlineLevel="7">
      <c r="A4046" s="104"/>
      <c r="B4046" s="105"/>
      <c r="C4046" s="106"/>
      <c r="D4046" s="2017" t="s">
        <v>720</v>
      </c>
      <c r="E4046" s="2017"/>
      <c r="F4046" s="2017"/>
      <c r="G4046" s="114"/>
    </row>
    <row r="4047" ht="11.25" hidden="1" customHeight="1" outlineLevel="7">
      <c r="A4047" s="95"/>
      <c r="B4047" s="96"/>
      <c r="C4047" s="97"/>
      <c r="D4047" s="2013" t="s">
        <v>721</v>
      </c>
      <c r="E4047" s="2013"/>
      <c r="F4047" s="2013"/>
      <c r="G4047" s="93"/>
    </row>
    <row r="4048" ht="11.25" hidden="1" customHeight="1" outlineLevel="7">
      <c r="A4048" s="95"/>
      <c r="B4048" s="96"/>
      <c r="C4048" s="97"/>
      <c r="D4048" s="2013" t="s">
        <v>722</v>
      </c>
      <c r="E4048" s="2013"/>
      <c r="F4048" s="2013"/>
      <c r="G4048" s="93"/>
    </row>
    <row r="4049" ht="11.25" hidden="1" customHeight="1" outlineLevel="7">
      <c r="A4049" s="104"/>
      <c r="B4049" s="105"/>
      <c r="C4049" s="106"/>
      <c r="D4049" s="2017" t="s">
        <v>724</v>
      </c>
      <c r="E4049" s="2017"/>
      <c r="F4049" s="2017"/>
      <c r="G4049" s="114"/>
    </row>
    <row r="4050" ht="11.25" hidden="1" customHeight="1" outlineLevel="7">
      <c r="A4050" s="95"/>
      <c r="B4050" s="96"/>
      <c r="C4050" s="97"/>
      <c r="D4050" s="2013" t="s">
        <v>725</v>
      </c>
      <c r="E4050" s="2013"/>
      <c r="F4050" s="2013"/>
      <c r="G4050" s="93"/>
    </row>
    <row r="4051" ht="11.25" hidden="1" customHeight="1" outlineLevel="7">
      <c r="A4051" s="95"/>
      <c r="B4051" s="96"/>
      <c r="C4051" s="97"/>
      <c r="D4051" s="2013" t="s">
        <v>726</v>
      </c>
      <c r="E4051" s="2013"/>
      <c r="F4051" s="2013"/>
      <c r="G4051" s="93"/>
    </row>
    <row r="4052" ht="11.25" hidden="1" customHeight="1" outlineLevel="7">
      <c r="A4052" s="95"/>
      <c r="B4052" s="96"/>
      <c r="C4052" s="97"/>
      <c r="D4052" s="2013" t="s">
        <v>729</v>
      </c>
      <c r="E4052" s="2013"/>
      <c r="F4052" s="2013"/>
      <c r="G4052" s="93"/>
    </row>
    <row r="4053" ht="11.25" hidden="1" customHeight="1" outlineLevel="7">
      <c r="A4053" s="95"/>
      <c r="B4053" s="96"/>
      <c r="C4053" s="97"/>
      <c r="D4053" s="2013" t="s">
        <v>730</v>
      </c>
      <c r="E4053" s="2013"/>
      <c r="F4053" s="2013"/>
      <c r="G4053" s="93"/>
    </row>
    <row r="4054" ht="11.25" hidden="1" customHeight="1" outlineLevel="7">
      <c r="A4054" s="104"/>
      <c r="B4054" s="105"/>
      <c r="C4054" s="106"/>
      <c r="D4054" s="2017" t="s">
        <v>967</v>
      </c>
      <c r="E4054" s="2017"/>
      <c r="F4054" s="2017"/>
      <c r="G4054" s="114"/>
    </row>
    <row r="4055" ht="11.25" hidden="1" customHeight="1" outlineLevel="7">
      <c r="A4055" s="95"/>
      <c r="B4055" s="96"/>
      <c r="C4055" s="97"/>
      <c r="D4055" s="2013" t="s">
        <v>968</v>
      </c>
      <c r="E4055" s="2013"/>
      <c r="F4055" s="2013"/>
      <c r="G4055" s="93"/>
    </row>
    <row r="4056" ht="11.25" hidden="1" customHeight="1" outlineLevel="7">
      <c r="A4056" s="95"/>
      <c r="B4056" s="96"/>
      <c r="C4056" s="97"/>
      <c r="D4056" s="2013" t="s">
        <v>1196</v>
      </c>
      <c r="E4056" s="2013"/>
      <c r="F4056" s="2013"/>
      <c r="G4056" s="93"/>
    </row>
    <row r="4057" ht="11.25" hidden="1" customHeight="1" outlineLevel="7">
      <c r="A4057" s="115"/>
      <c r="B4057" s="116"/>
      <c r="C4057" s="117"/>
      <c r="D4057" s="2013" t="s">
        <v>731</v>
      </c>
      <c r="E4057" s="2013"/>
      <c r="F4057" s="2013"/>
      <c r="G4057" s="93"/>
    </row>
    <row r="4058" ht="11.25" hidden="1" customHeight="1" outlineLevel="7">
      <c r="A4058" s="104"/>
      <c r="B4058" s="105"/>
      <c r="C4058" s="106"/>
      <c r="D4058" s="2017" t="s">
        <v>732</v>
      </c>
      <c r="E4058" s="2017"/>
      <c r="F4058" s="2017"/>
      <c r="G4058" s="114"/>
    </row>
    <row r="4059" ht="21.75" hidden="1" customHeight="1" outlineLevel="7">
      <c r="A4059" s="95"/>
      <c r="B4059" s="96"/>
      <c r="C4059" s="97"/>
      <c r="D4059" s="2013" t="s">
        <v>969</v>
      </c>
      <c r="E4059" s="2013"/>
      <c r="F4059" s="2013"/>
      <c r="G4059" s="93"/>
    </row>
    <row r="4060" ht="21.75" hidden="1" customHeight="1" outlineLevel="7">
      <c r="A4060" s="95"/>
      <c r="B4060" s="96"/>
      <c r="C4060" s="97"/>
      <c r="D4060" s="2013" t="s">
        <v>1197</v>
      </c>
      <c r="E4060" s="2013"/>
      <c r="F4060" s="2013"/>
      <c r="G4060" s="93"/>
    </row>
    <row r="4061" ht="11.25" hidden="1" customHeight="1" outlineLevel="7">
      <c r="A4061" s="95"/>
      <c r="B4061" s="96"/>
      <c r="C4061" s="97"/>
      <c r="D4061" s="2013" t="s">
        <v>734</v>
      </c>
      <c r="E4061" s="2013"/>
      <c r="F4061" s="2013"/>
      <c r="G4061" s="93"/>
    </row>
    <row r="4062" ht="11.25" hidden="1" customHeight="1" outlineLevel="7">
      <c r="A4062" s="95"/>
      <c r="B4062" s="96"/>
      <c r="C4062" s="97"/>
      <c r="D4062" s="2013" t="s">
        <v>735</v>
      </c>
      <c r="E4062" s="2013"/>
      <c r="F4062" s="2013"/>
      <c r="G4062" s="93"/>
    </row>
    <row r="4063" ht="11.25" hidden="1" customHeight="1" outlineLevel="7">
      <c r="A4063" s="115"/>
      <c r="B4063" s="116"/>
      <c r="C4063" s="117"/>
      <c r="D4063" s="2013" t="s">
        <v>736</v>
      </c>
      <c r="E4063" s="2013"/>
      <c r="F4063" s="2013"/>
      <c r="G4063" s="93"/>
    </row>
    <row r="4064" ht="11.25" hidden="1" customHeight="1" outlineLevel="7">
      <c r="A4064" s="104"/>
      <c r="B4064" s="105"/>
      <c r="C4064" s="106"/>
      <c r="D4064" s="2017" t="s">
        <v>970</v>
      </c>
      <c r="E4064" s="2017"/>
      <c r="F4064" s="2017"/>
      <c r="G4064" s="114"/>
    </row>
    <row r="4065" ht="11.25" hidden="1" customHeight="1" outlineLevel="7">
      <c r="A4065" s="95"/>
      <c r="B4065" s="96"/>
      <c r="C4065" s="97"/>
      <c r="D4065" s="2013" t="s">
        <v>971</v>
      </c>
      <c r="E4065" s="2013"/>
      <c r="F4065" s="2013"/>
      <c r="G4065" s="93"/>
    </row>
    <row r="4066" ht="11.25" hidden="1" customHeight="1" outlineLevel="7">
      <c r="A4066" s="95"/>
      <c r="B4066" s="96"/>
      <c r="C4066" s="97"/>
      <c r="D4066" s="2013" t="s">
        <v>741</v>
      </c>
      <c r="E4066" s="2013"/>
      <c r="F4066" s="2013"/>
      <c r="G4066" s="93"/>
    </row>
    <row r="4067" ht="11.25" hidden="1" customHeight="1" outlineLevel="7">
      <c r="A4067" s="104"/>
      <c r="B4067" s="105"/>
      <c r="C4067" s="106"/>
      <c r="D4067" s="2017" t="s">
        <v>742</v>
      </c>
      <c r="E4067" s="2017"/>
      <c r="F4067" s="2017"/>
      <c r="G4067" s="114"/>
    </row>
    <row r="4068" ht="11.25" hidden="1" customHeight="1" outlineLevel="7">
      <c r="A4068" s="95"/>
      <c r="B4068" s="96"/>
      <c r="C4068" s="97"/>
      <c r="D4068" s="2013" t="s">
        <v>744</v>
      </c>
      <c r="E4068" s="2013"/>
      <c r="F4068" s="2013"/>
      <c r="G4068" s="93"/>
    </row>
    <row r="4069" ht="11.25" hidden="1" customHeight="1" outlineLevel="7">
      <c r="A4069" s="95"/>
      <c r="B4069" s="96"/>
      <c r="C4069" s="97"/>
      <c r="D4069" s="2013" t="s">
        <v>756</v>
      </c>
      <c r="E4069" s="2013"/>
      <c r="F4069" s="2013"/>
      <c r="G4069" s="93"/>
    </row>
    <row r="4070" ht="21.75" hidden="1" customHeight="1" outlineLevel="7">
      <c r="A4070" s="95"/>
      <c r="B4070" s="96"/>
      <c r="C4070" s="97"/>
      <c r="D4070" s="2013" t="s">
        <v>757</v>
      </c>
      <c r="E4070" s="2013"/>
      <c r="F4070" s="2013"/>
      <c r="G4070" s="93"/>
    </row>
    <row r="4071" ht="11.25" hidden="1" customHeight="1" outlineLevel="7">
      <c r="A4071" s="95"/>
      <c r="B4071" s="96"/>
      <c r="C4071" s="97"/>
      <c r="D4071" s="2013" t="s">
        <v>758</v>
      </c>
      <c r="E4071" s="2013"/>
      <c r="F4071" s="2013"/>
      <c r="G4071" s="93"/>
    </row>
    <row r="4072" ht="11.25" hidden="1" customHeight="1" outlineLevel="7">
      <c r="A4072" s="95"/>
      <c r="B4072" s="96"/>
      <c r="C4072" s="97"/>
      <c r="D4072" s="2013" t="s">
        <v>759</v>
      </c>
      <c r="E4072" s="2013"/>
      <c r="F4072" s="2013"/>
      <c r="G4072" s="93"/>
    </row>
    <row r="4073" ht="11.25" hidden="1" customHeight="1" outlineLevel="7">
      <c r="A4073" s="95"/>
      <c r="B4073" s="96"/>
      <c r="C4073" s="97"/>
      <c r="D4073" s="2013" t="s">
        <v>972</v>
      </c>
      <c r="E4073" s="2013"/>
      <c r="F4073" s="2013"/>
      <c r="G4073" s="93"/>
    </row>
    <row r="4074" ht="11.25" hidden="1" customHeight="1" outlineLevel="7">
      <c r="A4074" s="95"/>
      <c r="B4074" s="96"/>
      <c r="C4074" s="97"/>
      <c r="D4074" s="2013" t="s">
        <v>760</v>
      </c>
      <c r="E4074" s="2013"/>
      <c r="F4074" s="2013"/>
      <c r="G4074" s="93"/>
    </row>
    <row r="4075" ht="11.25" hidden="1" customHeight="1" outlineLevel="7">
      <c r="A4075" s="101"/>
      <c r="B4075" s="102"/>
      <c r="C4075" s="103"/>
      <c r="D4075" s="2017" t="s">
        <v>763</v>
      </c>
      <c r="E4075" s="2017"/>
      <c r="F4075" s="2017"/>
      <c r="G4075" s="114"/>
    </row>
    <row r="4076" ht="11.25" hidden="1" customHeight="1" outlineLevel="7">
      <c r="A4076" s="104"/>
      <c r="B4076" s="105"/>
      <c r="C4076" s="106"/>
      <c r="D4076" s="2017" t="s">
        <v>765</v>
      </c>
      <c r="E4076" s="2017"/>
      <c r="F4076" s="2017"/>
      <c r="G4076" s="114"/>
    </row>
    <row r="4077" ht="11.25" hidden="1" customHeight="1" outlineLevel="7">
      <c r="A4077" s="95"/>
      <c r="B4077" s="96"/>
      <c r="C4077" s="97"/>
      <c r="D4077" s="2013" t="s">
        <v>766</v>
      </c>
      <c r="E4077" s="2013"/>
      <c r="F4077" s="2013"/>
      <c r="G4077" s="93"/>
    </row>
    <row r="4078" ht="11.25" hidden="1" customHeight="1" outlineLevel="7">
      <c r="A4078" s="95"/>
      <c r="B4078" s="96"/>
      <c r="C4078" s="97"/>
      <c r="D4078" s="2013" t="s">
        <v>767</v>
      </c>
      <c r="E4078" s="2013"/>
      <c r="F4078" s="2013"/>
      <c r="G4078" s="93"/>
    </row>
    <row r="4079" ht="21.75" hidden="1" customHeight="1" outlineLevel="7">
      <c r="A4079" s="95"/>
      <c r="B4079" s="96"/>
      <c r="C4079" s="97"/>
      <c r="D4079" s="2013" t="s">
        <v>768</v>
      </c>
      <c r="E4079" s="2013"/>
      <c r="F4079" s="2013"/>
      <c r="G4079" s="93"/>
    </row>
    <row r="4080" ht="21.75" hidden="1" customHeight="1" outlineLevel="7">
      <c r="A4080" s="95"/>
      <c r="B4080" s="96"/>
      <c r="C4080" s="97"/>
      <c r="D4080" s="2013" t="s">
        <v>769</v>
      </c>
      <c r="E4080" s="2013"/>
      <c r="F4080" s="2013"/>
      <c r="G4080" s="93"/>
    </row>
    <row r="4081" ht="21.75" hidden="1" customHeight="1" outlineLevel="7">
      <c r="A4081" s="95"/>
      <c r="B4081" s="96"/>
      <c r="C4081" s="97"/>
      <c r="D4081" s="2013" t="s">
        <v>770</v>
      </c>
      <c r="E4081" s="2013"/>
      <c r="F4081" s="2013"/>
      <c r="G4081" s="93"/>
    </row>
    <row r="4082" ht="11.25" hidden="1" customHeight="1" outlineLevel="7">
      <c r="A4082" s="104"/>
      <c r="B4082" s="105"/>
      <c r="C4082" s="106"/>
      <c r="D4082" s="2017" t="s">
        <v>771</v>
      </c>
      <c r="E4082" s="2017"/>
      <c r="F4082" s="2017"/>
      <c r="G4082" s="114"/>
    </row>
    <row r="4083" ht="11.25" hidden="1" customHeight="1" outlineLevel="7">
      <c r="A4083" s="95"/>
      <c r="B4083" s="96"/>
      <c r="C4083" s="97"/>
      <c r="D4083" s="2013" t="s">
        <v>773</v>
      </c>
      <c r="E4083" s="2013"/>
      <c r="F4083" s="2013"/>
      <c r="G4083" s="93"/>
    </row>
    <row r="4084" ht="11.25" hidden="1" customHeight="1" outlineLevel="7">
      <c r="A4084" s="95"/>
      <c r="B4084" s="96"/>
      <c r="C4084" s="97"/>
      <c r="D4084" s="2013" t="s">
        <v>775</v>
      </c>
      <c r="E4084" s="2013"/>
      <c r="F4084" s="2013"/>
      <c r="G4084" s="93"/>
    </row>
    <row r="4085" ht="21.75" hidden="1" customHeight="1" outlineLevel="7">
      <c r="A4085" s="95"/>
      <c r="B4085" s="96"/>
      <c r="C4085" s="97"/>
      <c r="D4085" s="2013" t="s">
        <v>777</v>
      </c>
      <c r="E4085" s="2013"/>
      <c r="F4085" s="2013"/>
      <c r="G4085" s="93"/>
    </row>
    <row r="4086" ht="11.25" hidden="1" customHeight="1" outlineLevel="7">
      <c r="A4086" s="95"/>
      <c r="B4086" s="96"/>
      <c r="C4086" s="97"/>
      <c r="D4086" s="2013" t="s">
        <v>778</v>
      </c>
      <c r="E4086" s="2013"/>
      <c r="F4086" s="2013"/>
      <c r="G4086" s="93"/>
    </row>
    <row r="4087" ht="11.25" hidden="1" customHeight="1" outlineLevel="7">
      <c r="A4087" s="95"/>
      <c r="B4087" s="96"/>
      <c r="C4087" s="97"/>
      <c r="D4087" s="2013" t="s">
        <v>779</v>
      </c>
      <c r="E4087" s="2013"/>
      <c r="F4087" s="2013"/>
      <c r="G4087" s="93"/>
    </row>
    <row r="4088" ht="11.25" hidden="1" customHeight="1" outlineLevel="7">
      <c r="A4088" s="115"/>
      <c r="B4088" s="116"/>
      <c r="C4088" s="117"/>
      <c r="D4088" s="2013" t="s">
        <v>781</v>
      </c>
      <c r="E4088" s="2013"/>
      <c r="F4088" s="2013"/>
      <c r="G4088" s="93"/>
    </row>
    <row r="4089" ht="11.25" hidden="1" customHeight="1" outlineLevel="7">
      <c r="A4089" s="101"/>
      <c r="B4089" s="102"/>
      <c r="C4089" s="103"/>
      <c r="D4089" s="2017" t="s">
        <v>782</v>
      </c>
      <c r="E4089" s="2017"/>
      <c r="F4089" s="2017"/>
      <c r="G4089" s="114"/>
    </row>
    <row r="4090" ht="11.25" hidden="1" customHeight="1" outlineLevel="7">
      <c r="A4090" s="115"/>
      <c r="B4090" s="116"/>
      <c r="C4090" s="117"/>
      <c r="D4090" s="2013" t="s">
        <v>786</v>
      </c>
      <c r="E4090" s="2013"/>
      <c r="F4090" s="2013"/>
      <c r="G4090" s="93"/>
    </row>
    <row r="4091" ht="11.25" hidden="1" customHeight="1" outlineLevel="7">
      <c r="A4091" s="101"/>
      <c r="B4091" s="102"/>
      <c r="C4091" s="103"/>
      <c r="D4091" s="2017" t="s">
        <v>789</v>
      </c>
      <c r="E4091" s="2017"/>
      <c r="F4091" s="2017"/>
      <c r="G4091" s="114"/>
    </row>
    <row r="4092" ht="21.75" hidden="1" customHeight="1" outlineLevel="7">
      <c r="A4092" s="115"/>
      <c r="B4092" s="116"/>
      <c r="C4092" s="117"/>
      <c r="D4092" s="2013" t="s">
        <v>791</v>
      </c>
      <c r="E4092" s="2013"/>
      <c r="F4092" s="2013"/>
      <c r="G4092" s="93"/>
    </row>
    <row r="4093" ht="11.25" hidden="1" customHeight="1" outlineLevel="7">
      <c r="A4093" s="115"/>
      <c r="B4093" s="116"/>
      <c r="C4093" s="117"/>
      <c r="D4093" s="2013" t="s">
        <v>973</v>
      </c>
      <c r="E4093" s="2013"/>
      <c r="F4093" s="2013"/>
      <c r="G4093" s="93"/>
    </row>
    <row r="4094" ht="11.25" hidden="1" customHeight="1" outlineLevel="7">
      <c r="A4094" s="115"/>
      <c r="B4094" s="116"/>
      <c r="C4094" s="117"/>
      <c r="D4094" s="2013" t="s">
        <v>796</v>
      </c>
      <c r="E4094" s="2013"/>
      <c r="F4094" s="2013"/>
      <c r="G4094" s="93"/>
    </row>
    <row r="4095" ht="11.25" hidden="1" customHeight="1" outlineLevel="7">
      <c r="A4095" s="115"/>
      <c r="B4095" s="116"/>
      <c r="C4095" s="117"/>
      <c r="D4095" s="2013" t="s">
        <v>798</v>
      </c>
      <c r="E4095" s="2013"/>
      <c r="F4095" s="2013"/>
      <c r="G4095" s="93"/>
    </row>
    <row r="4096" ht="11.25" hidden="1" customHeight="1" outlineLevel="7">
      <c r="A4096" s="115"/>
      <c r="B4096" s="116"/>
      <c r="C4096" s="117"/>
      <c r="D4096" s="2013" t="s">
        <v>799</v>
      </c>
      <c r="E4096" s="2013"/>
      <c r="F4096" s="2013"/>
      <c r="G4096" s="93"/>
    </row>
    <row r="4097" ht="11.25" hidden="1" customHeight="1" outlineLevel="7">
      <c r="A4097" s="115"/>
      <c r="B4097" s="116"/>
      <c r="C4097" s="117"/>
      <c r="D4097" s="2013" t="s">
        <v>801</v>
      </c>
      <c r="E4097" s="2013"/>
      <c r="F4097" s="2013"/>
      <c r="G4097" s="93"/>
    </row>
    <row r="4098" ht="11.25" hidden="1" customHeight="1" outlineLevel="7">
      <c r="A4098" s="115"/>
      <c r="B4098" s="116"/>
      <c r="C4098" s="117"/>
      <c r="D4098" s="2013" t="s">
        <v>974</v>
      </c>
      <c r="E4098" s="2013"/>
      <c r="F4098" s="2013"/>
      <c r="G4098" s="93"/>
    </row>
    <row r="4099" ht="11.25" hidden="1" customHeight="1" outlineLevel="7">
      <c r="A4099" s="101"/>
      <c r="B4099" s="102"/>
      <c r="C4099" s="103"/>
      <c r="D4099" s="2017" t="s">
        <v>802</v>
      </c>
      <c r="E4099" s="2017"/>
      <c r="F4099" s="2017"/>
      <c r="G4099" s="114"/>
    </row>
    <row r="4100" ht="11.25" hidden="1" customHeight="1" outlineLevel="7">
      <c r="A4100" s="115"/>
      <c r="B4100" s="116"/>
      <c r="C4100" s="117"/>
      <c r="D4100" s="2013" t="s">
        <v>808</v>
      </c>
      <c r="E4100" s="2013"/>
      <c r="F4100" s="2013"/>
      <c r="G4100" s="93"/>
    </row>
    <row r="4101" ht="11.25" hidden="1" customHeight="1" outlineLevel="7">
      <c r="A4101" s="101"/>
      <c r="B4101" s="102"/>
      <c r="C4101" s="103"/>
      <c r="D4101" s="2017" t="s">
        <v>813</v>
      </c>
      <c r="E4101" s="2017"/>
      <c r="F4101" s="2017"/>
      <c r="G4101" s="114"/>
    </row>
    <row r="4102" ht="11.25" hidden="1" customHeight="1" outlineLevel="7">
      <c r="A4102" s="104"/>
      <c r="B4102" s="105"/>
      <c r="C4102" s="106"/>
      <c r="D4102" s="2017" t="s">
        <v>815</v>
      </c>
      <c r="E4102" s="2017"/>
      <c r="F4102" s="2017"/>
      <c r="G4102" s="114"/>
    </row>
    <row r="4103" ht="21.75" hidden="1" customHeight="1" outlineLevel="7">
      <c r="A4103" s="95"/>
      <c r="B4103" s="96"/>
      <c r="C4103" s="97"/>
      <c r="D4103" s="2013" t="s">
        <v>819</v>
      </c>
      <c r="E4103" s="2013"/>
      <c r="F4103" s="2013"/>
      <c r="G4103" s="93"/>
    </row>
    <row r="4104" ht="11.25" hidden="1" customHeight="1" outlineLevel="7">
      <c r="A4104" s="95"/>
      <c r="B4104" s="96"/>
      <c r="C4104" s="97"/>
      <c r="D4104" s="2013" t="s">
        <v>820</v>
      </c>
      <c r="E4104" s="2013"/>
      <c r="F4104" s="2013"/>
      <c r="G4104" s="93"/>
    </row>
    <row r="4105" ht="11.25" hidden="1" customHeight="1" outlineLevel="7">
      <c r="A4105" s="115"/>
      <c r="B4105" s="116"/>
      <c r="C4105" s="117"/>
      <c r="D4105" s="2013" t="s">
        <v>822</v>
      </c>
      <c r="E4105" s="2013"/>
      <c r="F4105" s="2013"/>
      <c r="G4105" s="93"/>
    </row>
    <row r="4106" ht="11.25" hidden="1" customHeight="1" outlineLevel="7">
      <c r="A4106" s="115"/>
      <c r="B4106" s="116"/>
      <c r="C4106" s="117"/>
      <c r="D4106" s="2013" t="s">
        <v>824</v>
      </c>
      <c r="E4106" s="2013"/>
      <c r="F4106" s="2013"/>
      <c r="G4106" s="93"/>
    </row>
    <row r="4107" ht="11.25" hidden="1" customHeight="1" outlineLevel="7">
      <c r="A4107" s="115"/>
      <c r="B4107" s="116"/>
      <c r="C4107" s="117"/>
      <c r="D4107" s="2013" t="s">
        <v>825</v>
      </c>
      <c r="E4107" s="2013"/>
      <c r="F4107" s="2013"/>
      <c r="G4107" s="93"/>
    </row>
    <row r="4108" ht="11.25" hidden="1" customHeight="1" outlineLevel="7">
      <c r="A4108" s="104"/>
      <c r="B4108" s="105"/>
      <c r="C4108" s="106"/>
      <c r="D4108" s="2017" t="s">
        <v>826</v>
      </c>
      <c r="E4108" s="2017"/>
      <c r="F4108" s="2017"/>
      <c r="G4108" s="114"/>
    </row>
    <row r="4109" ht="11.25" hidden="1" customHeight="1" outlineLevel="7">
      <c r="A4109" s="95"/>
      <c r="B4109" s="96"/>
      <c r="C4109" s="97"/>
      <c r="D4109" s="2013" t="s">
        <v>828</v>
      </c>
      <c r="E4109" s="2013"/>
      <c r="F4109" s="2013"/>
      <c r="G4109" s="93"/>
    </row>
    <row r="4110" ht="21.75" hidden="1" customHeight="1" outlineLevel="7">
      <c r="A4110" s="95"/>
      <c r="B4110" s="96"/>
      <c r="C4110" s="97"/>
      <c r="D4110" s="2013" t="s">
        <v>829</v>
      </c>
      <c r="E4110" s="2013"/>
      <c r="F4110" s="2013"/>
      <c r="G4110" s="93"/>
    </row>
    <row r="4111" ht="21.75" hidden="1" customHeight="1" outlineLevel="7">
      <c r="A4111" s="115"/>
      <c r="B4111" s="116"/>
      <c r="C4111" s="117"/>
      <c r="D4111" s="2013" t="s">
        <v>834</v>
      </c>
      <c r="E4111" s="2013"/>
      <c r="F4111" s="2013"/>
      <c r="G4111" s="93"/>
    </row>
    <row r="4112" ht="11.25" hidden="1" customHeight="1" outlineLevel="7">
      <c r="A4112" s="115"/>
      <c r="B4112" s="116"/>
      <c r="C4112" s="117"/>
      <c r="D4112" s="2013" t="s">
        <v>975</v>
      </c>
      <c r="E4112" s="2013"/>
      <c r="F4112" s="2013"/>
      <c r="G4112" s="93"/>
    </row>
    <row r="4113" ht="11.25" hidden="1" customHeight="1" outlineLevel="7">
      <c r="A4113" s="115"/>
      <c r="B4113" s="116"/>
      <c r="C4113" s="117"/>
      <c r="D4113" s="2013" t="s">
        <v>835</v>
      </c>
      <c r="E4113" s="2013"/>
      <c r="F4113" s="2013"/>
      <c r="G4113" s="93"/>
    </row>
    <row r="4114" ht="11.25" hidden="1" customHeight="1" outlineLevel="7">
      <c r="A4114" s="115"/>
      <c r="B4114" s="116"/>
      <c r="C4114" s="117"/>
      <c r="D4114" s="2013" t="s">
        <v>837</v>
      </c>
      <c r="E4114" s="2013"/>
      <c r="F4114" s="2013"/>
      <c r="G4114" s="93"/>
    </row>
    <row r="4115" ht="11.25" hidden="1" customHeight="1" outlineLevel="7">
      <c r="A4115" s="115"/>
      <c r="B4115" s="116"/>
      <c r="C4115" s="117"/>
      <c r="D4115" s="2013" t="s">
        <v>976</v>
      </c>
      <c r="E4115" s="2013"/>
      <c r="F4115" s="2013"/>
      <c r="G4115" s="93"/>
    </row>
    <row r="4116" ht="11.25" hidden="1" customHeight="1" outlineLevel="7">
      <c r="A4116" s="115"/>
      <c r="B4116" s="116"/>
      <c r="C4116" s="117"/>
      <c r="D4116" s="2013" t="s">
        <v>977</v>
      </c>
      <c r="E4116" s="2013"/>
      <c r="F4116" s="2013"/>
      <c r="G4116" s="93"/>
    </row>
    <row r="4117" ht="11.25" hidden="1" customHeight="1" outlineLevel="7">
      <c r="A4117" s="115"/>
      <c r="B4117" s="116"/>
      <c r="C4117" s="117"/>
      <c r="D4117" s="2013" t="s">
        <v>978</v>
      </c>
      <c r="E4117" s="2013"/>
      <c r="F4117" s="2013"/>
      <c r="G4117" s="93"/>
    </row>
    <row r="4118" ht="11.25" hidden="1" customHeight="1" outlineLevel="7">
      <c r="A4118" s="115"/>
      <c r="B4118" s="116"/>
      <c r="C4118" s="117"/>
      <c r="D4118" s="2013" t="s">
        <v>1198</v>
      </c>
      <c r="E4118" s="2013"/>
      <c r="F4118" s="2013"/>
      <c r="G4118" s="93"/>
    </row>
    <row r="4119" ht="11.25" hidden="1" customHeight="1" outlineLevel="7">
      <c r="A4119" s="115"/>
      <c r="B4119" s="116"/>
      <c r="C4119" s="117"/>
      <c r="D4119" s="2013" t="s">
        <v>979</v>
      </c>
      <c r="E4119" s="2013"/>
      <c r="F4119" s="2013"/>
      <c r="G4119" s="93"/>
    </row>
    <row r="4120" ht="11.25" customHeight="1" outlineLevel="2" collapsed="1">
      <c r="A4120" s="2012" t="s">
        <v>123</v>
      </c>
      <c r="B4120" s="2012"/>
      <c r="C4120" s="2012"/>
      <c r="D4120" s="2015" t="s">
        <v>513</v>
      </c>
      <c r="E4120" s="2015"/>
      <c r="F4120" s="2015"/>
      <c r="G4120" s="113"/>
    </row>
    <row r="4121" ht="11.25" customHeight="1" outlineLevel="3">
      <c r="A4121" s="2012" t="s">
        <v>982</v>
      </c>
      <c r="B4121" s="2012"/>
      <c r="C4121" s="2012"/>
      <c r="D4121" s="2016" t="s">
        <v>514</v>
      </c>
      <c r="E4121" s="2016"/>
      <c r="F4121" s="2016"/>
      <c r="G4121" s="113"/>
    </row>
    <row r="4122" ht="11.25" customHeight="1" outlineLevel="4">
      <c r="A4122" s="66"/>
      <c r="B4122" s="67"/>
      <c r="C4122" s="68"/>
      <c r="D4122" s="2019" t="s">
        <v>441</v>
      </c>
      <c r="E4122" s="2019"/>
      <c r="F4122" s="2019"/>
      <c r="G4122" s="94"/>
    </row>
    <row r="4123" ht="11.25" customHeight="1" outlineLevel="5">
      <c r="A4123" s="107"/>
      <c r="B4123" s="108"/>
      <c r="C4123" s="109"/>
      <c r="D4123" s="98"/>
      <c r="E4123" s="99"/>
      <c r="F4123" s="100"/>
      <c r="G4123" s="93"/>
    </row>
    <row r="4124" ht="11.25" customHeight="1" outlineLevel="4">
      <c r="A4124" s="66"/>
      <c r="B4124" s="67"/>
      <c r="C4124" s="68"/>
      <c r="D4124" s="2019" t="s">
        <v>451</v>
      </c>
      <c r="E4124" s="2019"/>
      <c r="F4124" s="2019"/>
      <c r="G4124" s="94"/>
    </row>
    <row r="4125" ht="11.25" customHeight="1" outlineLevel="5">
      <c r="A4125" s="107"/>
      <c r="B4125" s="108"/>
      <c r="C4125" s="109"/>
      <c r="D4125" s="98"/>
      <c r="E4125" s="99"/>
      <c r="F4125" s="100"/>
      <c r="G4125" s="93"/>
    </row>
    <row r="4126" ht="11.25" customHeight="1" outlineLevel="4">
      <c r="A4126" s="66"/>
      <c r="B4126" s="67"/>
      <c r="C4126" s="68"/>
      <c r="D4126" s="2019" t="s">
        <v>452</v>
      </c>
      <c r="E4126" s="2019"/>
      <c r="F4126" s="2019"/>
      <c r="G4126" s="94"/>
    </row>
    <row r="4127" ht="11.25" customHeight="1" outlineLevel="5">
      <c r="A4127" s="107"/>
      <c r="B4127" s="108"/>
      <c r="C4127" s="109"/>
      <c r="D4127" s="98"/>
      <c r="E4127" s="99"/>
      <c r="F4127" s="100"/>
      <c r="G4127" s="93"/>
    </row>
    <row r="4128" ht="11.25" customHeight="1" outlineLevel="3">
      <c r="A4128" s="2012" t="s">
        <v>983</v>
      </c>
      <c r="B4128" s="2012"/>
      <c r="C4128" s="2012"/>
      <c r="D4128" s="2016" t="s">
        <v>522</v>
      </c>
      <c r="E4128" s="2016"/>
      <c r="F4128" s="2016"/>
      <c r="G4128" s="113"/>
    </row>
    <row r="4129" ht="11.25" customHeight="1" outlineLevel="4">
      <c r="A4129" s="66"/>
      <c r="B4129" s="67"/>
      <c r="C4129" s="68"/>
      <c r="D4129" s="2019" t="s">
        <v>441</v>
      </c>
      <c r="E4129" s="2019"/>
      <c r="F4129" s="2019"/>
      <c r="G4129" s="94"/>
    </row>
    <row r="4130" ht="11.25" customHeight="1" outlineLevel="5">
      <c r="A4130" s="107"/>
      <c r="B4130" s="108"/>
      <c r="C4130" s="109"/>
      <c r="D4130" s="98"/>
      <c r="E4130" s="99"/>
      <c r="F4130" s="100"/>
      <c r="G4130" s="93"/>
    </row>
    <row r="4131" ht="11.25" customHeight="1" outlineLevel="4">
      <c r="A4131" s="66"/>
      <c r="B4131" s="67"/>
      <c r="C4131" s="68"/>
      <c r="D4131" s="2019" t="s">
        <v>451</v>
      </c>
      <c r="E4131" s="2019"/>
      <c r="F4131" s="2019"/>
      <c r="G4131" s="94"/>
    </row>
    <row r="4132" ht="11.25" customHeight="1" outlineLevel="5">
      <c r="A4132" s="107"/>
      <c r="B4132" s="108"/>
      <c r="C4132" s="109"/>
      <c r="D4132" s="98"/>
      <c r="E4132" s="99"/>
      <c r="F4132" s="100"/>
      <c r="G4132" s="93"/>
    </row>
    <row r="4133" ht="11.25" customHeight="1" outlineLevel="4">
      <c r="A4133" s="66"/>
      <c r="B4133" s="67"/>
      <c r="C4133" s="68"/>
      <c r="D4133" s="2019" t="s">
        <v>452</v>
      </c>
      <c r="E4133" s="2019"/>
      <c r="F4133" s="2019"/>
      <c r="G4133" s="94"/>
    </row>
    <row r="4134" ht="11.25" customHeight="1" outlineLevel="5">
      <c r="A4134" s="107"/>
      <c r="B4134" s="108"/>
      <c r="C4134" s="109"/>
      <c r="D4134" s="98"/>
      <c r="E4134" s="99"/>
      <c r="F4134" s="100"/>
      <c r="G4134" s="93"/>
    </row>
    <row r="4135" ht="11.25" customHeight="1" outlineLevel="1">
      <c r="A4135" s="2012" t="s">
        <v>212</v>
      </c>
      <c r="B4135" s="2012"/>
      <c r="C4135" s="2012"/>
      <c r="D4135" s="2018" t="s">
        <v>984</v>
      </c>
      <c r="E4135" s="2018"/>
      <c r="F4135" s="2018"/>
      <c r="G4135" s="64">
        <v>74892.37096</v>
      </c>
    </row>
    <row r="4136" ht="11.25" customHeight="1" outlineLevel="2">
      <c r="A4136" s="2012" t="s">
        <v>393</v>
      </c>
      <c r="B4136" s="2012"/>
      <c r="C4136" s="2012"/>
      <c r="D4136" s="2015" t="s">
        <v>440</v>
      </c>
      <c r="E4136" s="2015"/>
      <c r="F4136" s="2015"/>
      <c r="G4136" s="65">
        <v>69761.230209999994</v>
      </c>
    </row>
    <row r="4137" ht="11.25" hidden="1" customHeight="1" outlineLevel="3">
      <c r="A4137" s="66"/>
      <c r="B4137" s="67"/>
      <c r="C4137" s="68"/>
      <c r="D4137" s="2014" t="s">
        <v>441</v>
      </c>
      <c r="E4137" s="2014"/>
      <c r="F4137" s="2014"/>
      <c r="G4137" s="69">
        <v>69761.230209999994</v>
      </c>
    </row>
    <row r="4138" ht="11.25" hidden="1" customHeight="1" outlineLevel="4">
      <c r="A4138" s="70"/>
      <c r="B4138" s="71"/>
      <c r="C4138" s="72"/>
      <c r="D4138" s="2017" t="s">
        <v>257</v>
      </c>
      <c r="E4138" s="2017"/>
      <c r="F4138" s="2017"/>
      <c r="G4138" s="73">
        <v>69761.230209999994</v>
      </c>
    </row>
    <row r="4139" ht="11.25" hidden="1" customHeight="1" outlineLevel="5">
      <c r="A4139" s="74"/>
      <c r="B4139" s="75"/>
      <c r="C4139" s="76"/>
      <c r="D4139" s="2017" t="s">
        <v>442</v>
      </c>
      <c r="E4139" s="2017"/>
      <c r="F4139" s="2017"/>
      <c r="G4139" s="73">
        <v>69761.230209999994</v>
      </c>
    </row>
    <row r="4140" ht="11.25" hidden="1" customHeight="1" outlineLevel="6">
      <c r="A4140" s="77"/>
      <c r="B4140" s="78"/>
      <c r="C4140" s="79"/>
      <c r="D4140" s="2017" t="s">
        <v>984</v>
      </c>
      <c r="E4140" s="2017"/>
      <c r="F4140" s="2017"/>
      <c r="G4140" s="73">
        <v>69761.230209999994</v>
      </c>
    </row>
    <row r="4141" ht="21.75" hidden="1" customHeight="1" outlineLevel="7">
      <c r="A4141" s="121"/>
      <c r="B4141" s="122"/>
      <c r="C4141" s="123"/>
      <c r="D4141" s="2013" t="s">
        <v>985</v>
      </c>
      <c r="E4141" s="2013"/>
      <c r="F4141" s="2013"/>
      <c r="G4141" s="92">
        <v>69761.230209999994</v>
      </c>
    </row>
    <row r="4142" ht="11.25" hidden="1" customHeight="1" outlineLevel="3" collapsed="1">
      <c r="A4142" s="66"/>
      <c r="B4142" s="67"/>
      <c r="C4142" s="68"/>
      <c r="D4142" s="2014" t="s">
        <v>451</v>
      </c>
      <c r="E4142" s="2014"/>
      <c r="F4142" s="2014"/>
      <c r="G4142" s="94"/>
    </row>
    <row r="4143" ht="11.25" hidden="1" customHeight="1" outlineLevel="4">
      <c r="A4143" s="95"/>
      <c r="B4143" s="96"/>
      <c r="C4143" s="97"/>
      <c r="D4143" s="98"/>
      <c r="E4143" s="99"/>
      <c r="F4143" s="100"/>
      <c r="G4143" s="93"/>
    </row>
    <row r="4144" ht="11.25" hidden="1" customHeight="1" outlineLevel="3" collapsed="1">
      <c r="A4144" s="66"/>
      <c r="B4144" s="67"/>
      <c r="C4144" s="68"/>
      <c r="D4144" s="2014" t="s">
        <v>452</v>
      </c>
      <c r="E4144" s="2014"/>
      <c r="F4144" s="2014"/>
      <c r="G4144" s="94"/>
    </row>
    <row r="4145" ht="11.25" hidden="1" customHeight="1" outlineLevel="4">
      <c r="A4145" s="95"/>
      <c r="B4145" s="96"/>
      <c r="C4145" s="97"/>
      <c r="D4145" s="98"/>
      <c r="E4145" s="99"/>
      <c r="F4145" s="100"/>
      <c r="G4145" s="93"/>
    </row>
    <row r="4146" ht="11.25" customHeight="1" outlineLevel="2" collapsed="1">
      <c r="A4146" s="2012" t="s">
        <v>854</v>
      </c>
      <c r="B4146" s="2012"/>
      <c r="C4146" s="2012"/>
      <c r="D4146" s="2015" t="s">
        <v>453</v>
      </c>
      <c r="E4146" s="2015"/>
      <c r="F4146" s="2015"/>
      <c r="G4146" s="113"/>
    </row>
    <row r="4147" ht="11.25" hidden="1" customHeight="1" outlineLevel="3">
      <c r="A4147" s="66"/>
      <c r="B4147" s="67"/>
      <c r="C4147" s="68"/>
      <c r="D4147" s="2014" t="s">
        <v>441</v>
      </c>
      <c r="E4147" s="2014"/>
      <c r="F4147" s="2014"/>
      <c r="G4147" s="94"/>
    </row>
    <row r="4148" ht="11.25" hidden="1" customHeight="1" outlineLevel="4">
      <c r="A4148" s="95"/>
      <c r="B4148" s="96"/>
      <c r="C4148" s="97"/>
      <c r="D4148" s="98"/>
      <c r="E4148" s="99"/>
      <c r="F4148" s="100"/>
      <c r="G4148" s="93"/>
    </row>
    <row r="4149" ht="11.25" hidden="1" customHeight="1" outlineLevel="3">
      <c r="A4149" s="66"/>
      <c r="B4149" s="67"/>
      <c r="C4149" s="68"/>
      <c r="D4149" s="2014" t="s">
        <v>451</v>
      </c>
      <c r="E4149" s="2014"/>
      <c r="F4149" s="2014"/>
      <c r="G4149" s="94"/>
    </row>
    <row r="4150" ht="11.25" hidden="1" customHeight="1" outlineLevel="4">
      <c r="A4150" s="95"/>
      <c r="B4150" s="96"/>
      <c r="C4150" s="97"/>
      <c r="D4150" s="98"/>
      <c r="E4150" s="99"/>
      <c r="F4150" s="100"/>
      <c r="G4150" s="93"/>
    </row>
    <row r="4151" ht="11.25" hidden="1" customHeight="1" outlineLevel="3">
      <c r="A4151" s="66"/>
      <c r="B4151" s="67"/>
      <c r="C4151" s="68"/>
      <c r="D4151" s="2014" t="s">
        <v>452</v>
      </c>
      <c r="E4151" s="2014"/>
      <c r="F4151" s="2014"/>
      <c r="G4151" s="94"/>
    </row>
    <row r="4152" ht="11.25" hidden="1" customHeight="1" outlineLevel="4">
      <c r="A4152" s="95"/>
      <c r="B4152" s="96"/>
      <c r="C4152" s="97"/>
      <c r="D4152" s="98"/>
      <c r="E4152" s="99"/>
      <c r="F4152" s="100"/>
      <c r="G4152" s="93"/>
    </row>
    <row r="4153" ht="11.25" customHeight="1" outlineLevel="2" collapsed="1">
      <c r="A4153" s="2012" t="s">
        <v>986</v>
      </c>
      <c r="B4153" s="2012"/>
      <c r="C4153" s="2012"/>
      <c r="D4153" s="2015" t="s">
        <v>459</v>
      </c>
      <c r="E4153" s="2015"/>
      <c r="F4153" s="2015"/>
      <c r="G4153" s="65">
        <v>5131.1407499999996</v>
      </c>
    </row>
    <row r="4154" ht="11.25" hidden="1" customHeight="1" outlineLevel="3">
      <c r="A4154" s="2012" t="s">
        <v>987</v>
      </c>
      <c r="B4154" s="2012"/>
      <c r="C4154" s="2012"/>
      <c r="D4154" s="2016" t="s">
        <v>461</v>
      </c>
      <c r="E4154" s="2016"/>
      <c r="F4154" s="2016"/>
      <c r="G4154" s="65">
        <v>5131.1407499999996</v>
      </c>
    </row>
    <row r="4155" ht="11.25" hidden="1" customHeight="1" outlineLevel="4">
      <c r="A4155" s="66"/>
      <c r="B4155" s="67"/>
      <c r="C4155" s="68"/>
      <c r="D4155" s="2019" t="s">
        <v>441</v>
      </c>
      <c r="E4155" s="2019"/>
      <c r="F4155" s="2019"/>
      <c r="G4155" s="94"/>
    </row>
    <row r="4156" ht="11.25" hidden="1" customHeight="1" outlineLevel="5">
      <c r="A4156" s="74"/>
      <c r="B4156" s="75"/>
      <c r="C4156" s="76"/>
      <c r="D4156" s="2017" t="s">
        <v>257</v>
      </c>
      <c r="E4156" s="2017"/>
      <c r="F4156" s="2017"/>
      <c r="G4156" s="114"/>
    </row>
    <row r="4157" ht="11.25" hidden="1" customHeight="1" outlineLevel="6">
      <c r="A4157" s="77"/>
      <c r="B4157" s="78"/>
      <c r="C4157" s="79"/>
      <c r="D4157" s="2017" t="s">
        <v>442</v>
      </c>
      <c r="E4157" s="2017"/>
      <c r="F4157" s="2017"/>
      <c r="G4157" s="114"/>
    </row>
    <row r="4158" ht="11.25" hidden="1" customHeight="1" outlineLevel="7">
      <c r="A4158" s="80"/>
      <c r="B4158" s="81"/>
      <c r="C4158" s="82"/>
      <c r="D4158" s="2017" t="s">
        <v>984</v>
      </c>
      <c r="E4158" s="2017"/>
      <c r="F4158" s="2017"/>
      <c r="G4158" s="114"/>
    </row>
    <row r="4159" ht="11.25" hidden="1" customHeight="1" outlineLevel="7">
      <c r="A4159" s="98"/>
      <c r="B4159" s="99"/>
      <c r="C4159" s="100"/>
      <c r="D4159" s="2013" t="s">
        <v>988</v>
      </c>
      <c r="E4159" s="2013"/>
      <c r="F4159" s="2013"/>
      <c r="G4159" s="93"/>
    </row>
    <row r="4160" ht="11.25" hidden="1" customHeight="1" outlineLevel="4">
      <c r="A4160" s="66"/>
      <c r="B4160" s="67"/>
      <c r="C4160" s="68"/>
      <c r="D4160" s="2019" t="s">
        <v>451</v>
      </c>
      <c r="E4160" s="2019"/>
      <c r="F4160" s="2019"/>
      <c r="G4160" s="94"/>
    </row>
    <row r="4161" ht="11.25" hidden="1" customHeight="1" outlineLevel="5">
      <c r="A4161" s="107"/>
      <c r="B4161" s="108"/>
      <c r="C4161" s="109"/>
      <c r="D4161" s="98"/>
      <c r="E4161" s="99"/>
      <c r="F4161" s="100"/>
      <c r="G4161" s="93"/>
    </row>
    <row r="4162" ht="11.25" hidden="1" customHeight="1" outlineLevel="4">
      <c r="A4162" s="66"/>
      <c r="B4162" s="67"/>
      <c r="C4162" s="68"/>
      <c r="D4162" s="2019" t="s">
        <v>452</v>
      </c>
      <c r="E4162" s="2019"/>
      <c r="F4162" s="2019"/>
      <c r="G4162" s="69">
        <v>5131.1407499999996</v>
      </c>
    </row>
    <row r="4163" ht="11.25" hidden="1" customHeight="1" outlineLevel="5">
      <c r="A4163" s="74"/>
      <c r="B4163" s="75"/>
      <c r="C4163" s="76"/>
      <c r="D4163" s="2017" t="s">
        <v>257</v>
      </c>
      <c r="E4163" s="2017"/>
      <c r="F4163" s="2017"/>
      <c r="G4163" s="73">
        <v>5131.1407499999996</v>
      </c>
    </row>
    <row r="4164" ht="11.25" hidden="1" customHeight="1" outlineLevel="6">
      <c r="A4164" s="77"/>
      <c r="B4164" s="78"/>
      <c r="C4164" s="79"/>
      <c r="D4164" s="2017" t="s">
        <v>442</v>
      </c>
      <c r="E4164" s="2017"/>
      <c r="F4164" s="2017"/>
      <c r="G4164" s="73">
        <v>5131.1407499999996</v>
      </c>
    </row>
    <row r="4165" ht="11.25" hidden="1" customHeight="1" outlineLevel="7">
      <c r="A4165" s="80"/>
      <c r="B4165" s="81"/>
      <c r="C4165" s="82"/>
      <c r="D4165" s="2017" t="s">
        <v>984</v>
      </c>
      <c r="E4165" s="2017"/>
      <c r="F4165" s="2017"/>
      <c r="G4165" s="73">
        <v>5131.1407499999996</v>
      </c>
    </row>
    <row r="4166" ht="11.25" hidden="1" customHeight="1" outlineLevel="7">
      <c r="A4166" s="98"/>
      <c r="B4166" s="99"/>
      <c r="C4166" s="100"/>
      <c r="D4166" s="2013" t="s">
        <v>988</v>
      </c>
      <c r="E4166" s="2013"/>
      <c r="F4166" s="2013"/>
      <c r="G4166" s="92">
        <v>5131.1407499999996</v>
      </c>
    </row>
    <row r="4167" ht="11.25" hidden="1" customHeight="1" outlineLevel="3" collapsed="1">
      <c r="A4167" s="2012" t="s">
        <v>989</v>
      </c>
      <c r="B4167" s="2012"/>
      <c r="C4167" s="2012"/>
      <c r="D4167" s="2016" t="s">
        <v>508</v>
      </c>
      <c r="E4167" s="2016"/>
      <c r="F4167" s="2016"/>
      <c r="G4167" s="113"/>
    </row>
    <row r="4168" ht="11.25" hidden="1" customHeight="1" outlineLevel="4">
      <c r="A4168" s="66"/>
      <c r="B4168" s="67"/>
      <c r="C4168" s="68"/>
      <c r="D4168" s="2019" t="s">
        <v>441</v>
      </c>
      <c r="E4168" s="2019"/>
      <c r="F4168" s="2019"/>
      <c r="G4168" s="94"/>
    </row>
    <row r="4169" ht="11.25" hidden="1" customHeight="1" outlineLevel="5">
      <c r="A4169" s="107"/>
      <c r="B4169" s="108"/>
      <c r="C4169" s="109"/>
      <c r="D4169" s="98"/>
      <c r="E4169" s="99"/>
      <c r="F4169" s="100"/>
      <c r="G4169" s="93"/>
    </row>
    <row r="4170" ht="11.25" hidden="1" customHeight="1" outlineLevel="4">
      <c r="A4170" s="66"/>
      <c r="B4170" s="67"/>
      <c r="C4170" s="68"/>
      <c r="D4170" s="2019" t="s">
        <v>451</v>
      </c>
      <c r="E4170" s="2019"/>
      <c r="F4170" s="2019"/>
      <c r="G4170" s="94"/>
    </row>
    <row r="4171" ht="11.25" hidden="1" customHeight="1" outlineLevel="5">
      <c r="A4171" s="107"/>
      <c r="B4171" s="108"/>
      <c r="C4171" s="109"/>
      <c r="D4171" s="98"/>
      <c r="E4171" s="99"/>
      <c r="F4171" s="100"/>
      <c r="G4171" s="93"/>
    </row>
    <row r="4172" ht="11.25" hidden="1" customHeight="1" outlineLevel="4">
      <c r="A4172" s="66"/>
      <c r="B4172" s="67"/>
      <c r="C4172" s="68"/>
      <c r="D4172" s="2019" t="s">
        <v>452</v>
      </c>
      <c r="E4172" s="2019"/>
      <c r="F4172" s="2019"/>
      <c r="G4172" s="94"/>
    </row>
    <row r="4173" ht="11.25" hidden="1" customHeight="1" outlineLevel="5">
      <c r="A4173" s="107"/>
      <c r="B4173" s="108"/>
      <c r="C4173" s="109"/>
      <c r="D4173" s="98"/>
      <c r="E4173" s="99"/>
      <c r="F4173" s="100"/>
      <c r="G4173" s="93"/>
    </row>
    <row r="4174" ht="11.25" customHeight="1" outlineLevel="2" collapsed="1">
      <c r="A4174" s="2012" t="s">
        <v>857</v>
      </c>
      <c r="B4174" s="2012"/>
      <c r="C4174" s="2012"/>
      <c r="D4174" s="2015" t="s">
        <v>513</v>
      </c>
      <c r="E4174" s="2015"/>
      <c r="F4174" s="2015"/>
      <c r="G4174" s="113"/>
    </row>
    <row r="4175" ht="11.25" customHeight="1" outlineLevel="3">
      <c r="A4175" s="2012" t="s">
        <v>990</v>
      </c>
      <c r="B4175" s="2012"/>
      <c r="C4175" s="2012"/>
      <c r="D4175" s="2016" t="s">
        <v>514</v>
      </c>
      <c r="E4175" s="2016"/>
      <c r="F4175" s="2016"/>
      <c r="G4175" s="113"/>
    </row>
    <row r="4176" ht="11.25" hidden="1" customHeight="1" outlineLevel="4">
      <c r="A4176" s="66"/>
      <c r="B4176" s="67"/>
      <c r="C4176" s="68"/>
      <c r="D4176" s="2019" t="s">
        <v>441</v>
      </c>
      <c r="E4176" s="2019"/>
      <c r="F4176" s="2019"/>
      <c r="G4176" s="94"/>
    </row>
    <row r="4177" ht="11.25" hidden="1" customHeight="1" outlineLevel="5">
      <c r="A4177" s="107"/>
      <c r="B4177" s="108"/>
      <c r="C4177" s="109"/>
      <c r="D4177" s="98"/>
      <c r="E4177" s="99"/>
      <c r="F4177" s="100"/>
      <c r="G4177" s="93"/>
    </row>
    <row r="4178" ht="11.25" hidden="1" customHeight="1" outlineLevel="4">
      <c r="A4178" s="66"/>
      <c r="B4178" s="67"/>
      <c r="C4178" s="68"/>
      <c r="D4178" s="2019" t="s">
        <v>451</v>
      </c>
      <c r="E4178" s="2019"/>
      <c r="F4178" s="2019"/>
      <c r="G4178" s="94"/>
    </row>
    <row r="4179" ht="11.25" hidden="1" customHeight="1" outlineLevel="5">
      <c r="A4179" s="107"/>
      <c r="B4179" s="108"/>
      <c r="C4179" s="109"/>
      <c r="D4179" s="98"/>
      <c r="E4179" s="99"/>
      <c r="F4179" s="100"/>
      <c r="G4179" s="93"/>
    </row>
    <row r="4180" ht="11.25" hidden="1" customHeight="1" outlineLevel="4">
      <c r="A4180" s="66"/>
      <c r="B4180" s="67"/>
      <c r="C4180" s="68"/>
      <c r="D4180" s="2019" t="s">
        <v>452</v>
      </c>
      <c r="E4180" s="2019"/>
      <c r="F4180" s="2019"/>
      <c r="G4180" s="94"/>
    </row>
    <row r="4181" ht="11.25" hidden="1" customHeight="1" outlineLevel="5">
      <c r="A4181" s="107"/>
      <c r="B4181" s="108"/>
      <c r="C4181" s="109"/>
      <c r="D4181" s="98"/>
      <c r="E4181" s="99"/>
      <c r="F4181" s="100"/>
      <c r="G4181" s="93"/>
    </row>
    <row r="4182" ht="11.25" customHeight="1" outlineLevel="3" collapsed="1">
      <c r="A4182" s="2012" t="s">
        <v>991</v>
      </c>
      <c r="B4182" s="2012"/>
      <c r="C4182" s="2012"/>
      <c r="D4182" s="2016" t="s">
        <v>522</v>
      </c>
      <c r="E4182" s="2016"/>
      <c r="F4182" s="2016"/>
      <c r="G4182" s="113"/>
    </row>
    <row r="4183" ht="11.25" customHeight="1" outlineLevel="4">
      <c r="A4183" s="66"/>
      <c r="B4183" s="67"/>
      <c r="C4183" s="68"/>
      <c r="D4183" s="2019" t="s">
        <v>441</v>
      </c>
      <c r="E4183" s="2019"/>
      <c r="F4183" s="2019"/>
      <c r="G4183" s="94"/>
    </row>
    <row r="4184" ht="11.25" hidden="1" customHeight="1" outlineLevel="5">
      <c r="A4184" s="107"/>
      <c r="B4184" s="108"/>
      <c r="C4184" s="109"/>
      <c r="D4184" s="98"/>
      <c r="E4184" s="99"/>
      <c r="F4184" s="100"/>
      <c r="G4184" s="93"/>
    </row>
    <row r="4185" ht="11.25" customHeight="1" outlineLevel="4" collapsed="1">
      <c r="A4185" s="66"/>
      <c r="B4185" s="67"/>
      <c r="C4185" s="68"/>
      <c r="D4185" s="2019" t="s">
        <v>451</v>
      </c>
      <c r="E4185" s="2019"/>
      <c r="F4185" s="2019"/>
      <c r="G4185" s="94"/>
    </row>
    <row r="4186" ht="11.25" hidden="1" customHeight="1" outlineLevel="5">
      <c r="A4186" s="107"/>
      <c r="B4186" s="108"/>
      <c r="C4186" s="109"/>
      <c r="D4186" s="98"/>
      <c r="E4186" s="99"/>
      <c r="F4186" s="100"/>
      <c r="G4186" s="93"/>
    </row>
    <row r="4187" ht="11.25" customHeight="1" outlineLevel="4" collapsed="1">
      <c r="A4187" s="66"/>
      <c r="B4187" s="67"/>
      <c r="C4187" s="68"/>
      <c r="D4187" s="2019" t="s">
        <v>452</v>
      </c>
      <c r="E4187" s="2019"/>
      <c r="F4187" s="2019"/>
      <c r="G4187" s="94"/>
    </row>
    <row r="4188" ht="11.25" customHeight="1" outlineLevel="5">
      <c r="A4188" s="107"/>
      <c r="B4188" s="108"/>
      <c r="C4188" s="109"/>
      <c r="D4188" s="98"/>
      <c r="E4188" s="99"/>
      <c r="F4188" s="100"/>
      <c r="G4188" s="93"/>
    </row>
    <row r="4189" ht="11.25" customHeight="1" outlineLevel="1">
      <c r="A4189" s="2012" t="s">
        <v>213</v>
      </c>
      <c r="B4189" s="2012"/>
      <c r="C4189" s="2012"/>
      <c r="D4189" s="2018" t="s">
        <v>992</v>
      </c>
      <c r="E4189" s="2018"/>
      <c r="F4189" s="2018"/>
      <c r="G4189" s="64">
        <v>1025684.6899999999</v>
      </c>
    </row>
    <row r="4190" ht="11.25" customHeight="1" outlineLevel="2">
      <c r="A4190" s="2012" t="s">
        <v>993</v>
      </c>
      <c r="B4190" s="2012"/>
      <c r="C4190" s="2012"/>
      <c r="D4190" s="2015" t="s">
        <v>440</v>
      </c>
      <c r="E4190" s="2015"/>
      <c r="F4190" s="2015"/>
      <c r="G4190" s="65">
        <v>1025684.6899999999</v>
      </c>
    </row>
    <row r="4191" ht="11.25" hidden="1" customHeight="1" outlineLevel="3">
      <c r="A4191" s="66"/>
      <c r="B4191" s="67"/>
      <c r="C4191" s="68"/>
      <c r="D4191" s="2014" t="s">
        <v>441</v>
      </c>
      <c r="E4191" s="2014"/>
      <c r="F4191" s="2014"/>
      <c r="G4191" s="69">
        <v>1025684.6899999999</v>
      </c>
    </row>
    <row r="4192" ht="11.25" hidden="1" customHeight="1" outlineLevel="4">
      <c r="A4192" s="70"/>
      <c r="B4192" s="71"/>
      <c r="C4192" s="72"/>
      <c r="D4192" s="2017" t="s">
        <v>257</v>
      </c>
      <c r="E4192" s="2017"/>
      <c r="F4192" s="2017"/>
      <c r="G4192" s="73">
        <v>1025684.6899999999</v>
      </c>
    </row>
    <row r="4193" ht="11.25" hidden="1" customHeight="1" outlineLevel="5">
      <c r="A4193" s="74"/>
      <c r="B4193" s="75"/>
      <c r="C4193" s="76"/>
      <c r="D4193" s="2017" t="s">
        <v>442</v>
      </c>
      <c r="E4193" s="2017"/>
      <c r="F4193" s="2017"/>
      <c r="G4193" s="73">
        <v>1025684.6899999999</v>
      </c>
    </row>
    <row r="4194" ht="11.25" hidden="1" customHeight="1" outlineLevel="6">
      <c r="A4194" s="77"/>
      <c r="B4194" s="78"/>
      <c r="C4194" s="79"/>
      <c r="D4194" s="2017" t="s">
        <v>992</v>
      </c>
      <c r="E4194" s="2017"/>
      <c r="F4194" s="2017"/>
      <c r="G4194" s="73">
        <v>1025684.6899999999</v>
      </c>
    </row>
    <row r="4195" ht="11.25" hidden="1" customHeight="1" outlineLevel="7">
      <c r="A4195" s="121"/>
      <c r="B4195" s="122"/>
      <c r="C4195" s="123"/>
      <c r="D4195" s="2013" t="s">
        <v>994</v>
      </c>
      <c r="E4195" s="2013"/>
      <c r="F4195" s="2013"/>
      <c r="G4195" s="92">
        <v>635514.45999999996</v>
      </c>
    </row>
    <row r="4196" ht="11.25" hidden="1" customHeight="1" outlineLevel="7">
      <c r="A4196" s="121"/>
      <c r="B4196" s="122"/>
      <c r="C4196" s="123"/>
      <c r="D4196" s="2013" t="s">
        <v>995</v>
      </c>
      <c r="E4196" s="2013"/>
      <c r="F4196" s="2013"/>
      <c r="G4196" s="92">
        <v>85554.309999999998</v>
      </c>
    </row>
    <row r="4197" ht="11.25" hidden="1" customHeight="1" outlineLevel="7">
      <c r="A4197" s="121"/>
      <c r="B4197" s="122"/>
      <c r="C4197" s="123"/>
      <c r="D4197" s="2013" t="s">
        <v>996</v>
      </c>
      <c r="E4197" s="2013"/>
      <c r="F4197" s="2013"/>
      <c r="G4197" s="92">
        <v>197686.67999999999</v>
      </c>
    </row>
    <row r="4198" ht="11.25" hidden="1" customHeight="1" outlineLevel="7">
      <c r="A4198" s="121"/>
      <c r="B4198" s="122"/>
      <c r="C4198" s="123"/>
      <c r="D4198" s="2013" t="s">
        <v>997</v>
      </c>
      <c r="E4198" s="2013"/>
      <c r="F4198" s="2013"/>
      <c r="G4198" s="92">
        <v>12921.77</v>
      </c>
    </row>
    <row r="4199" ht="11.25" hidden="1" customHeight="1" outlineLevel="7">
      <c r="A4199" s="121"/>
      <c r="B4199" s="122"/>
      <c r="C4199" s="123"/>
      <c r="D4199" s="2013" t="s">
        <v>998</v>
      </c>
      <c r="E4199" s="2013"/>
      <c r="F4199" s="2013"/>
      <c r="G4199" s="92">
        <v>94007.470000000001</v>
      </c>
    </row>
    <row r="4200" ht="21.75" hidden="1" customHeight="1" outlineLevel="7">
      <c r="A4200" s="121"/>
      <c r="B4200" s="122"/>
      <c r="C4200" s="123"/>
      <c r="D4200" s="2013" t="s">
        <v>999</v>
      </c>
      <c r="E4200" s="2013"/>
      <c r="F4200" s="2013"/>
      <c r="G4200" s="93"/>
    </row>
    <row r="4201" ht="11.25" hidden="1" customHeight="1" outlineLevel="3" collapsed="1">
      <c r="A4201" s="66"/>
      <c r="B4201" s="67"/>
      <c r="C4201" s="68"/>
      <c r="D4201" s="2014" t="s">
        <v>451</v>
      </c>
      <c r="E4201" s="2014"/>
      <c r="F4201" s="2014"/>
      <c r="G4201" s="94"/>
    </row>
    <row r="4202" ht="11.25" hidden="1" customHeight="1" outlineLevel="4">
      <c r="A4202" s="95"/>
      <c r="B4202" s="96"/>
      <c r="C4202" s="97"/>
      <c r="D4202" s="98"/>
      <c r="E4202" s="99"/>
      <c r="F4202" s="100"/>
      <c r="G4202" s="93"/>
    </row>
    <row r="4203" ht="11.25" hidden="1" customHeight="1" outlineLevel="3" collapsed="1">
      <c r="A4203" s="66"/>
      <c r="B4203" s="67"/>
      <c r="C4203" s="68"/>
      <c r="D4203" s="2014" t="s">
        <v>452</v>
      </c>
      <c r="E4203" s="2014"/>
      <c r="F4203" s="2014"/>
      <c r="G4203" s="94"/>
    </row>
    <row r="4204" ht="11.25" hidden="1" customHeight="1" outlineLevel="4">
      <c r="A4204" s="95"/>
      <c r="B4204" s="96"/>
      <c r="C4204" s="97"/>
      <c r="D4204" s="98"/>
      <c r="E4204" s="99"/>
      <c r="F4204" s="100"/>
      <c r="G4204" s="93"/>
    </row>
    <row r="4205" ht="11.25" hidden="1" customHeight="1" outlineLevel="2" collapsed="1">
      <c r="A4205" s="2012" t="s">
        <v>888</v>
      </c>
      <c r="B4205" s="2012"/>
      <c r="C4205" s="2012"/>
      <c r="D4205" s="2015" t="s">
        <v>453</v>
      </c>
      <c r="E4205" s="2015"/>
      <c r="F4205" s="2015"/>
      <c r="G4205" s="113"/>
    </row>
    <row r="4206" ht="11.25" hidden="1" customHeight="1" outlineLevel="3">
      <c r="A4206" s="66"/>
      <c r="B4206" s="67"/>
      <c r="C4206" s="68"/>
      <c r="D4206" s="2014" t="s">
        <v>441</v>
      </c>
      <c r="E4206" s="2014"/>
      <c r="F4206" s="2014"/>
      <c r="G4206" s="94"/>
    </row>
    <row r="4207" ht="11.25" hidden="1" customHeight="1" outlineLevel="4">
      <c r="A4207" s="95"/>
      <c r="B4207" s="96"/>
      <c r="C4207" s="97"/>
      <c r="D4207" s="98"/>
      <c r="E4207" s="99"/>
      <c r="F4207" s="100"/>
      <c r="G4207" s="93"/>
    </row>
    <row r="4208" ht="11.25" hidden="1" customHeight="1" outlineLevel="3">
      <c r="A4208" s="66"/>
      <c r="B4208" s="67"/>
      <c r="C4208" s="68"/>
      <c r="D4208" s="2014" t="s">
        <v>451</v>
      </c>
      <c r="E4208" s="2014"/>
      <c r="F4208" s="2014"/>
      <c r="G4208" s="94"/>
    </row>
    <row r="4209" ht="11.25" hidden="1" customHeight="1" outlineLevel="4">
      <c r="A4209" s="95"/>
      <c r="B4209" s="96"/>
      <c r="C4209" s="97"/>
      <c r="D4209" s="98"/>
      <c r="E4209" s="99"/>
      <c r="F4209" s="100"/>
      <c r="G4209" s="93"/>
    </row>
    <row r="4210" ht="11.25" hidden="1" customHeight="1" outlineLevel="3">
      <c r="A4210" s="66"/>
      <c r="B4210" s="67"/>
      <c r="C4210" s="68"/>
      <c r="D4210" s="2014" t="s">
        <v>452</v>
      </c>
      <c r="E4210" s="2014"/>
      <c r="F4210" s="2014"/>
      <c r="G4210" s="94"/>
    </row>
    <row r="4211" ht="11.25" hidden="1" customHeight="1" outlineLevel="4">
      <c r="A4211" s="95"/>
      <c r="B4211" s="96"/>
      <c r="C4211" s="97"/>
      <c r="D4211" s="98"/>
      <c r="E4211" s="99"/>
      <c r="F4211" s="100"/>
      <c r="G4211" s="93"/>
    </row>
    <row r="4212" ht="11.25" hidden="1" customHeight="1" outlineLevel="2" collapsed="1">
      <c r="A4212" s="2012" t="s">
        <v>890</v>
      </c>
      <c r="B4212" s="2012"/>
      <c r="C4212" s="2012"/>
      <c r="D4212" s="2015" t="s">
        <v>459</v>
      </c>
      <c r="E4212" s="2015"/>
      <c r="F4212" s="2015"/>
      <c r="G4212" s="113"/>
    </row>
    <row r="4213" ht="11.25" hidden="1" customHeight="1" outlineLevel="3">
      <c r="A4213" s="2012" t="s">
        <v>1000</v>
      </c>
      <c r="B4213" s="2012"/>
      <c r="C4213" s="2012"/>
      <c r="D4213" s="2016" t="s">
        <v>461</v>
      </c>
      <c r="E4213" s="2016"/>
      <c r="F4213" s="2016"/>
      <c r="G4213" s="113"/>
    </row>
    <row r="4214" ht="11.25" hidden="1" customHeight="1" outlineLevel="4">
      <c r="A4214" s="66"/>
      <c r="B4214" s="67"/>
      <c r="C4214" s="68"/>
      <c r="D4214" s="2019" t="s">
        <v>441</v>
      </c>
      <c r="E4214" s="2019"/>
      <c r="F4214" s="2019"/>
      <c r="G4214" s="94"/>
    </row>
    <row r="4215" ht="11.25" hidden="1" customHeight="1" outlineLevel="5">
      <c r="A4215" s="107"/>
      <c r="B4215" s="108"/>
      <c r="C4215" s="109"/>
      <c r="D4215" s="98"/>
      <c r="E4215" s="99"/>
      <c r="F4215" s="100"/>
      <c r="G4215" s="93"/>
    </row>
    <row r="4216" ht="11.25" hidden="1" customHeight="1" outlineLevel="4">
      <c r="A4216" s="66"/>
      <c r="B4216" s="67"/>
      <c r="C4216" s="68"/>
      <c r="D4216" s="2019" t="s">
        <v>451</v>
      </c>
      <c r="E4216" s="2019"/>
      <c r="F4216" s="2019"/>
      <c r="G4216" s="94"/>
    </row>
    <row r="4217" ht="11.25" hidden="1" customHeight="1" outlineLevel="5">
      <c r="A4217" s="107"/>
      <c r="B4217" s="108"/>
      <c r="C4217" s="109"/>
      <c r="D4217" s="98"/>
      <c r="E4217" s="99"/>
      <c r="F4217" s="100"/>
      <c r="G4217" s="93"/>
    </row>
    <row r="4218" ht="11.25" hidden="1" customHeight="1" outlineLevel="4">
      <c r="A4218" s="66"/>
      <c r="B4218" s="67"/>
      <c r="C4218" s="68"/>
      <c r="D4218" s="2019" t="s">
        <v>452</v>
      </c>
      <c r="E4218" s="2019"/>
      <c r="F4218" s="2019"/>
      <c r="G4218" s="94"/>
    </row>
    <row r="4219" ht="11.25" hidden="1" customHeight="1" outlineLevel="5">
      <c r="A4219" s="107"/>
      <c r="B4219" s="108"/>
      <c r="C4219" s="109"/>
      <c r="D4219" s="98"/>
      <c r="E4219" s="99"/>
      <c r="F4219" s="100"/>
      <c r="G4219" s="93"/>
    </row>
    <row r="4220" ht="11.25" hidden="1" customHeight="1" outlineLevel="3" collapsed="1">
      <c r="A4220" s="2012" t="s">
        <v>892</v>
      </c>
      <c r="B4220" s="2012"/>
      <c r="C4220" s="2012"/>
      <c r="D4220" s="2016" t="s">
        <v>508</v>
      </c>
      <c r="E4220" s="2016"/>
      <c r="F4220" s="2016"/>
      <c r="G4220" s="113"/>
    </row>
    <row r="4221" ht="11.25" hidden="1" customHeight="1" outlineLevel="4">
      <c r="A4221" s="66"/>
      <c r="B4221" s="67"/>
      <c r="C4221" s="68"/>
      <c r="D4221" s="2019" t="s">
        <v>441</v>
      </c>
      <c r="E4221" s="2019"/>
      <c r="F4221" s="2019"/>
      <c r="G4221" s="94"/>
    </row>
    <row r="4222" ht="11.25" hidden="1" customHeight="1" outlineLevel="5">
      <c r="A4222" s="107"/>
      <c r="B4222" s="108"/>
      <c r="C4222" s="109"/>
      <c r="D4222" s="98"/>
      <c r="E4222" s="99"/>
      <c r="F4222" s="100"/>
      <c r="G4222" s="93"/>
    </row>
    <row r="4223" ht="11.25" hidden="1" customHeight="1" outlineLevel="4">
      <c r="A4223" s="66"/>
      <c r="B4223" s="67"/>
      <c r="C4223" s="68"/>
      <c r="D4223" s="2019" t="s">
        <v>451</v>
      </c>
      <c r="E4223" s="2019"/>
      <c r="F4223" s="2019"/>
      <c r="G4223" s="94"/>
    </row>
    <row r="4224" ht="11.25" hidden="1" customHeight="1" outlineLevel="5">
      <c r="A4224" s="107"/>
      <c r="B4224" s="108"/>
      <c r="C4224" s="109"/>
      <c r="D4224" s="98"/>
      <c r="E4224" s="99"/>
      <c r="F4224" s="100"/>
      <c r="G4224" s="93"/>
    </row>
    <row r="4225" ht="11.25" hidden="1" customHeight="1" outlineLevel="4">
      <c r="A4225" s="66"/>
      <c r="B4225" s="67"/>
      <c r="C4225" s="68"/>
      <c r="D4225" s="2019" t="s">
        <v>452</v>
      </c>
      <c r="E4225" s="2019"/>
      <c r="F4225" s="2019"/>
      <c r="G4225" s="94"/>
    </row>
    <row r="4226" ht="11.25" hidden="1" customHeight="1" outlineLevel="5">
      <c r="A4226" s="107"/>
      <c r="B4226" s="108"/>
      <c r="C4226" s="109"/>
      <c r="D4226" s="98"/>
      <c r="E4226" s="99"/>
      <c r="F4226" s="100"/>
      <c r="G4226" s="93"/>
    </row>
    <row r="4227" ht="11.25" hidden="1" customHeight="1" outlineLevel="2" collapsed="1">
      <c r="A4227" s="2012" t="s">
        <v>894</v>
      </c>
      <c r="B4227" s="2012"/>
      <c r="C4227" s="2012"/>
      <c r="D4227" s="2015" t="s">
        <v>513</v>
      </c>
      <c r="E4227" s="2015"/>
      <c r="F4227" s="2015"/>
      <c r="G4227" s="113"/>
    </row>
    <row r="4228" ht="11.25" hidden="1" customHeight="1" outlineLevel="3">
      <c r="A4228" s="2012" t="s">
        <v>896</v>
      </c>
      <c r="B4228" s="2012"/>
      <c r="C4228" s="2012"/>
      <c r="D4228" s="2016" t="s">
        <v>514</v>
      </c>
      <c r="E4228" s="2016"/>
      <c r="F4228" s="2016"/>
      <c r="G4228" s="113"/>
    </row>
    <row r="4229" ht="11.25" hidden="1" customHeight="1" outlineLevel="4">
      <c r="A4229" s="66"/>
      <c r="B4229" s="67"/>
      <c r="C4229" s="68"/>
      <c r="D4229" s="2019" t="s">
        <v>441</v>
      </c>
      <c r="E4229" s="2019"/>
      <c r="F4229" s="2019"/>
      <c r="G4229" s="94"/>
    </row>
    <row r="4230" ht="11.25" hidden="1" customHeight="1" outlineLevel="5">
      <c r="A4230" s="107"/>
      <c r="B4230" s="108"/>
      <c r="C4230" s="109"/>
      <c r="D4230" s="98"/>
      <c r="E4230" s="99"/>
      <c r="F4230" s="100"/>
      <c r="G4230" s="93"/>
    </row>
    <row r="4231" ht="11.25" hidden="1" customHeight="1" outlineLevel="4">
      <c r="A4231" s="66"/>
      <c r="B4231" s="67"/>
      <c r="C4231" s="68"/>
      <c r="D4231" s="2019" t="s">
        <v>451</v>
      </c>
      <c r="E4231" s="2019"/>
      <c r="F4231" s="2019"/>
      <c r="G4231" s="94"/>
    </row>
    <row r="4232" ht="11.25" hidden="1" customHeight="1" outlineLevel="5">
      <c r="A4232" s="107"/>
      <c r="B4232" s="108"/>
      <c r="C4232" s="109"/>
      <c r="D4232" s="98"/>
      <c r="E4232" s="99"/>
      <c r="F4232" s="100"/>
      <c r="G4232" s="93"/>
    </row>
    <row r="4233" ht="11.25" hidden="1" customHeight="1" outlineLevel="4">
      <c r="A4233" s="66"/>
      <c r="B4233" s="67"/>
      <c r="C4233" s="68"/>
      <c r="D4233" s="2019" t="s">
        <v>452</v>
      </c>
      <c r="E4233" s="2019"/>
      <c r="F4233" s="2019"/>
      <c r="G4233" s="94"/>
    </row>
    <row r="4234" ht="11.25" hidden="1" customHeight="1" outlineLevel="5">
      <c r="A4234" s="107"/>
      <c r="B4234" s="108"/>
      <c r="C4234" s="109"/>
      <c r="D4234" s="98"/>
      <c r="E4234" s="99"/>
      <c r="F4234" s="100"/>
      <c r="G4234" s="93"/>
    </row>
    <row r="4235" ht="11.25" hidden="1" customHeight="1" outlineLevel="3">
      <c r="A4235" s="2012" t="s">
        <v>1001</v>
      </c>
      <c r="B4235" s="2012"/>
      <c r="C4235" s="2012"/>
      <c r="D4235" s="2016" t="s">
        <v>522</v>
      </c>
      <c r="E4235" s="2016"/>
      <c r="F4235" s="2016"/>
      <c r="G4235" s="113"/>
    </row>
    <row r="4236" ht="11.25" hidden="1" customHeight="1" outlineLevel="4">
      <c r="A4236" s="66"/>
      <c r="B4236" s="67"/>
      <c r="C4236" s="68"/>
      <c r="D4236" s="2019" t="s">
        <v>441</v>
      </c>
      <c r="E4236" s="2019"/>
      <c r="F4236" s="2019"/>
      <c r="G4236" s="94"/>
    </row>
    <row r="4237" ht="11.25" hidden="1" customHeight="1" outlineLevel="5">
      <c r="A4237" s="107"/>
      <c r="B4237" s="108"/>
      <c r="C4237" s="109"/>
      <c r="D4237" s="98"/>
      <c r="E4237" s="99"/>
      <c r="F4237" s="100"/>
      <c r="G4237" s="114"/>
    </row>
    <row r="4238" ht="11.25" hidden="1" customHeight="1" outlineLevel="4">
      <c r="A4238" s="66"/>
      <c r="B4238" s="67"/>
      <c r="C4238" s="68"/>
      <c r="D4238" s="2019" t="s">
        <v>451</v>
      </c>
      <c r="E4238" s="2019"/>
      <c r="F4238" s="2019"/>
      <c r="G4238" s="114"/>
    </row>
    <row r="4239" ht="11.25" hidden="1" customHeight="1" outlineLevel="5">
      <c r="A4239" s="107"/>
      <c r="B4239" s="108"/>
      <c r="C4239" s="109"/>
      <c r="D4239" s="98"/>
      <c r="E4239" s="99"/>
      <c r="F4239" s="100"/>
      <c r="G4239" s="114"/>
    </row>
    <row r="4240" ht="11.25" hidden="1" customHeight="1" outlineLevel="4">
      <c r="A4240" s="66"/>
      <c r="B4240" s="67"/>
      <c r="C4240" s="68"/>
      <c r="D4240" s="2019" t="s">
        <v>452</v>
      </c>
      <c r="E4240" s="2019"/>
      <c r="F4240" s="2019"/>
      <c r="G4240" s="93"/>
    </row>
    <row r="4241" ht="11.25" customHeight="1" outlineLevel="5">
      <c r="A4241" s="107"/>
      <c r="B4241" s="108"/>
      <c r="C4241" s="109"/>
      <c r="D4241" s="98"/>
      <c r="E4241" s="99"/>
      <c r="F4241" s="100"/>
      <c r="G4241" s="93"/>
    </row>
    <row r="4242" ht="11.25" customHeight="1" outlineLevel="1">
      <c r="A4242" s="2012" t="s">
        <v>214</v>
      </c>
      <c r="B4242" s="2012"/>
      <c r="C4242" s="2012"/>
      <c r="D4242" s="2018" t="s">
        <v>1002</v>
      </c>
      <c r="E4242" s="2018"/>
      <c r="F4242" s="2018"/>
      <c r="G4242" s="93"/>
    </row>
    <row r="4243" ht="11.25" customHeight="1" outlineLevel="2">
      <c r="A4243" s="2020" t="s">
        <v>1003</v>
      </c>
      <c r="B4243" s="2020"/>
      <c r="C4243" s="2020"/>
      <c r="D4243" s="2021" t="s">
        <v>440</v>
      </c>
      <c r="E4243" s="2021"/>
      <c r="F4243" s="2021"/>
      <c r="G4243" s="93"/>
    </row>
    <row r="4244" ht="11.25" hidden="1" customHeight="1" outlineLevel="3">
      <c r="A4244" s="115"/>
      <c r="B4244" s="116"/>
      <c r="C4244" s="117"/>
      <c r="D4244" s="98"/>
      <c r="E4244" s="99"/>
      <c r="F4244" s="100"/>
      <c r="G4244" s="93"/>
    </row>
    <row r="4245" ht="11.25" hidden="1" customHeight="1" outlineLevel="3">
      <c r="A4245" s="104"/>
      <c r="B4245" s="105"/>
      <c r="C4245" s="106"/>
      <c r="D4245" s="2017" t="s">
        <v>257</v>
      </c>
      <c r="E4245" s="2017"/>
      <c r="F4245" s="2017"/>
      <c r="G4245" s="94"/>
    </row>
    <row r="4246" ht="11.25" hidden="1" customHeight="1" outlineLevel="4">
      <c r="A4246" s="70"/>
      <c r="B4246" s="71"/>
      <c r="C4246" s="72"/>
      <c r="D4246" s="2017" t="s">
        <v>442</v>
      </c>
      <c r="E4246" s="2017"/>
      <c r="F4246" s="2017"/>
      <c r="G4246" s="93"/>
    </row>
    <row r="4247" ht="11.25" hidden="1" customHeight="1" outlineLevel="5">
      <c r="A4247" s="74"/>
      <c r="B4247" s="75"/>
      <c r="C4247" s="76"/>
      <c r="D4247" s="2017" t="s">
        <v>443</v>
      </c>
      <c r="E4247" s="2017"/>
      <c r="F4247" s="2017"/>
      <c r="G4247" s="94"/>
    </row>
    <row r="4248" ht="11.25" hidden="1" customHeight="1" outlineLevel="6">
      <c r="A4248" s="77"/>
      <c r="B4248" s="78"/>
      <c r="C4248" s="79"/>
      <c r="D4248" s="2017" t="s">
        <v>444</v>
      </c>
      <c r="E4248" s="2017"/>
      <c r="F4248" s="2017"/>
      <c r="G4248" s="93"/>
    </row>
    <row r="4249" ht="11.25" hidden="1" customHeight="1" outlineLevel="7">
      <c r="A4249" s="80"/>
      <c r="B4249" s="81"/>
      <c r="C4249" s="82"/>
      <c r="D4249" s="2017" t="s">
        <v>253</v>
      </c>
      <c r="E4249" s="2017"/>
      <c r="F4249" s="2017"/>
      <c r="G4249" s="64">
        <v>-37955.316489999997</v>
      </c>
    </row>
    <row r="4250" ht="11.25" hidden="1" customHeight="1" outlineLevel="7">
      <c r="A4250" s="83"/>
      <c r="B4250" s="84"/>
      <c r="C4250" s="85"/>
      <c r="D4250" s="2017" t="s">
        <v>445</v>
      </c>
      <c r="E4250" s="2017"/>
      <c r="F4250" s="2017"/>
      <c r="G4250" s="69">
        <v>-115424.86308</v>
      </c>
    </row>
    <row r="4251" ht="11.25" hidden="1" customHeight="1" outlineLevel="7">
      <c r="A4251" s="118"/>
      <c r="B4251" s="119"/>
      <c r="C4251" s="120"/>
      <c r="D4251" s="2013" t="s">
        <v>446</v>
      </c>
      <c r="E4251" s="2013"/>
      <c r="F4251" s="2013"/>
      <c r="G4251" s="93"/>
    </row>
    <row r="4252" ht="11.25" hidden="1" customHeight="1" outlineLevel="7">
      <c r="A4252" s="118"/>
      <c r="B4252" s="119"/>
      <c r="C4252" s="120"/>
      <c r="D4252" s="2013" t="s">
        <v>447</v>
      </c>
      <c r="E4252" s="2013"/>
      <c r="F4252" s="2013"/>
      <c r="G4252" s="73">
        <v>-115424.86308</v>
      </c>
    </row>
    <row r="4253" ht="11.25" hidden="1" customHeight="1" outlineLevel="7">
      <c r="A4253" s="118"/>
      <c r="B4253" s="119"/>
      <c r="C4253" s="120"/>
      <c r="D4253" s="2013" t="s">
        <v>448</v>
      </c>
      <c r="E4253" s="2013"/>
      <c r="F4253" s="2013"/>
      <c r="G4253" s="73">
        <v>-115424.86308</v>
      </c>
    </row>
    <row r="4254" ht="11.25" hidden="1" customHeight="1" outlineLevel="7">
      <c r="A4254" s="118"/>
      <c r="B4254" s="119"/>
      <c r="C4254" s="120"/>
      <c r="D4254" s="2013" t="s">
        <v>449</v>
      </c>
      <c r="E4254" s="2013"/>
      <c r="F4254" s="2013"/>
      <c r="G4254" s="73">
        <v>783583.02006999997</v>
      </c>
    </row>
    <row r="4255" ht="11.25" hidden="1" customHeight="1" outlineLevel="7">
      <c r="A4255" s="118"/>
      <c r="B4255" s="119"/>
      <c r="C4255" s="120"/>
      <c r="D4255" s="2013" t="s">
        <v>450</v>
      </c>
      <c r="E4255" s="2013"/>
      <c r="F4255" s="2013"/>
      <c r="G4255" s="73">
        <v>923485.78911999997</v>
      </c>
    </row>
    <row r="4256" ht="11.25" hidden="1" customHeight="1" outlineLevel="7">
      <c r="A4256" s="80"/>
      <c r="B4256" s="81"/>
      <c r="C4256" s="82"/>
      <c r="D4256" s="2017" t="s">
        <v>524</v>
      </c>
      <c r="E4256" s="2017"/>
      <c r="F4256" s="2017"/>
      <c r="G4256" s="73">
        <v>6148505.7822799999</v>
      </c>
    </row>
    <row r="4257" ht="11.25" hidden="1" customHeight="1" outlineLevel="7">
      <c r="A4257" s="83"/>
      <c r="B4257" s="84"/>
      <c r="C4257" s="85"/>
      <c r="D4257" s="2017" t="s">
        <v>14</v>
      </c>
      <c r="E4257" s="2017"/>
      <c r="F4257" s="2017"/>
      <c r="G4257" s="73">
        <v>6148505.7822799999</v>
      </c>
    </row>
    <row r="4258" ht="11.25" hidden="1" customHeight="1" outlineLevel="7">
      <c r="A4258" s="86"/>
      <c r="B4258" s="87"/>
      <c r="C4258" s="88"/>
      <c r="D4258" s="2017" t="s">
        <v>525</v>
      </c>
      <c r="E4258" s="2017"/>
      <c r="F4258" s="2017"/>
      <c r="G4258" s="92">
        <v>772563.28558999998</v>
      </c>
    </row>
    <row r="4259" ht="21.75" hidden="1" customHeight="1" outlineLevel="7">
      <c r="A4259" s="89"/>
      <c r="B4259" s="90"/>
      <c r="C4259" s="91"/>
      <c r="D4259" s="2013" t="s">
        <v>526</v>
      </c>
      <c r="E4259" s="2013"/>
      <c r="F4259" s="2013"/>
      <c r="G4259" s="93"/>
    </row>
    <row r="4260" ht="11.25" hidden="1" customHeight="1" outlineLevel="7">
      <c r="A4260" s="86"/>
      <c r="B4260" s="87"/>
      <c r="C4260" s="88"/>
      <c r="D4260" s="2017" t="s">
        <v>220</v>
      </c>
      <c r="E4260" s="2017"/>
      <c r="F4260" s="2017"/>
      <c r="G4260" s="92">
        <v>93995.133589999998</v>
      </c>
    </row>
    <row r="4261" ht="11.25" hidden="1" customHeight="1" outlineLevel="7">
      <c r="A4261" s="89"/>
      <c r="B4261" s="90"/>
      <c r="C4261" s="91"/>
      <c r="D4261" s="2013" t="s">
        <v>527</v>
      </c>
      <c r="E4261" s="2013"/>
      <c r="F4261" s="2013"/>
      <c r="G4261" s="92">
        <v>1789001.6675100001</v>
      </c>
    </row>
    <row r="4262" ht="11.25" hidden="1" customHeight="1" outlineLevel="7">
      <c r="A4262" s="89"/>
      <c r="B4262" s="90"/>
      <c r="C4262" s="91"/>
      <c r="D4262" s="2013" t="s">
        <v>528</v>
      </c>
      <c r="E4262" s="2013"/>
      <c r="F4262" s="2013"/>
      <c r="G4262" s="92">
        <v>3492945.6955900001</v>
      </c>
    </row>
    <row r="4263" ht="11.25" hidden="1" customHeight="1" outlineLevel="7">
      <c r="A4263" s="86"/>
      <c r="B4263" s="87"/>
      <c r="C4263" s="88"/>
      <c r="D4263" s="2017" t="s">
        <v>529</v>
      </c>
      <c r="E4263" s="2017"/>
      <c r="F4263" s="2017"/>
      <c r="G4263" s="73">
        <v>-5225019.9931600001</v>
      </c>
    </row>
    <row r="4264" ht="11.25" hidden="1" customHeight="1" outlineLevel="7">
      <c r="A4264" s="101"/>
      <c r="B4264" s="102"/>
      <c r="C4264" s="103"/>
      <c r="D4264" s="2017" t="s">
        <v>530</v>
      </c>
      <c r="E4264" s="2017"/>
      <c r="F4264" s="2017"/>
      <c r="G4264" s="73">
        <v>-2086619.93392</v>
      </c>
    </row>
    <row r="4265" ht="11.25" hidden="1" customHeight="1" outlineLevel="7">
      <c r="A4265" s="115"/>
      <c r="B4265" s="116"/>
      <c r="C4265" s="117"/>
      <c r="D4265" s="2013" t="s">
        <v>532</v>
      </c>
      <c r="E4265" s="2013"/>
      <c r="F4265" s="2013"/>
      <c r="G4265" s="73">
        <v>-1832072.17236</v>
      </c>
    </row>
    <row r="4266" ht="11.25" hidden="1" customHeight="1" outlineLevel="7">
      <c r="A4266" s="115"/>
      <c r="B4266" s="116"/>
      <c r="C4266" s="117"/>
      <c r="D4266" s="2013" t="s">
        <v>533</v>
      </c>
      <c r="E4266" s="2013"/>
      <c r="F4266" s="2013"/>
      <c r="G4266" s="92">
        <v>-1832072.17236</v>
      </c>
    </row>
    <row r="4267" ht="11.25" hidden="1" customHeight="1" outlineLevel="7">
      <c r="A4267" s="101"/>
      <c r="B4267" s="102"/>
      <c r="C4267" s="103"/>
      <c r="D4267" s="2017" t="s">
        <v>535</v>
      </c>
      <c r="E4267" s="2017"/>
      <c r="F4267" s="2017"/>
      <c r="G4267" s="73">
        <v>-32898.877</v>
      </c>
    </row>
    <row r="4268" ht="11.25" hidden="1" customHeight="1" outlineLevel="7">
      <c r="A4268" s="115"/>
      <c r="B4268" s="116"/>
      <c r="C4268" s="117"/>
      <c r="D4268" s="2013" t="s">
        <v>537</v>
      </c>
      <c r="E4268" s="2013"/>
      <c r="F4268" s="2013"/>
      <c r="G4268" s="92">
        <v>-26423.49409</v>
      </c>
    </row>
    <row r="4269" ht="11.25" hidden="1" customHeight="1" outlineLevel="7">
      <c r="A4269" s="115"/>
      <c r="B4269" s="116"/>
      <c r="C4269" s="117"/>
      <c r="D4269" s="2013" t="s">
        <v>538</v>
      </c>
      <c r="E4269" s="2013"/>
      <c r="F4269" s="2013"/>
      <c r="G4269" s="92">
        <v>-6475.3829100000003</v>
      </c>
    </row>
    <row r="4270" ht="11.25" hidden="1" customHeight="1" outlineLevel="7">
      <c r="A4270" s="115"/>
      <c r="B4270" s="116"/>
      <c r="C4270" s="117"/>
      <c r="D4270" s="2013" t="s">
        <v>539</v>
      </c>
      <c r="E4270" s="2013"/>
      <c r="F4270" s="2013"/>
      <c r="G4270" s="73">
        <v>-221648.88456000001</v>
      </c>
    </row>
    <row r="4271" ht="21.75" hidden="1" customHeight="1" outlineLevel="7">
      <c r="A4271" s="115"/>
      <c r="B4271" s="116"/>
      <c r="C4271" s="117"/>
      <c r="D4271" s="2013" t="s">
        <v>540</v>
      </c>
      <c r="E4271" s="2013"/>
      <c r="F4271" s="2013"/>
      <c r="G4271" s="73">
        <v>-44774.043689999999</v>
      </c>
    </row>
    <row r="4272" ht="21.75" hidden="1" customHeight="1" outlineLevel="7">
      <c r="A4272" s="115"/>
      <c r="B4272" s="116"/>
      <c r="C4272" s="117"/>
      <c r="D4272" s="2013" t="s">
        <v>541</v>
      </c>
      <c r="E4272" s="2013"/>
      <c r="F4272" s="2013"/>
      <c r="G4272" s="92">
        <v>-2553.9385699999998</v>
      </c>
    </row>
    <row r="4273" ht="11.25" hidden="1" customHeight="1" outlineLevel="7">
      <c r="A4273" s="115"/>
      <c r="B4273" s="116"/>
      <c r="C4273" s="117"/>
      <c r="D4273" s="2013" t="s">
        <v>542</v>
      </c>
      <c r="E4273" s="2013"/>
      <c r="F4273" s="2013"/>
      <c r="G4273" s="92">
        <v>-42220.10512</v>
      </c>
    </row>
    <row r="4274" ht="11.25" hidden="1" customHeight="1" outlineLevel="7">
      <c r="A4274" s="115"/>
      <c r="B4274" s="116"/>
      <c r="C4274" s="117"/>
      <c r="D4274" s="2013" t="s">
        <v>543</v>
      </c>
      <c r="E4274" s="2013"/>
      <c r="F4274" s="2013"/>
      <c r="G4274" s="73">
        <v>-43841.278789999997</v>
      </c>
    </row>
    <row r="4275" ht="11.25" hidden="1" customHeight="1" outlineLevel="7">
      <c r="A4275" s="115"/>
      <c r="B4275" s="116"/>
      <c r="C4275" s="117"/>
      <c r="D4275" s="2013" t="s">
        <v>545</v>
      </c>
      <c r="E4275" s="2013"/>
      <c r="F4275" s="2013"/>
      <c r="G4275" s="92">
        <v>-6191.0079999999998</v>
      </c>
    </row>
    <row r="4276" ht="11.25" hidden="1" customHeight="1" outlineLevel="7">
      <c r="A4276" s="115"/>
      <c r="B4276" s="116"/>
      <c r="C4276" s="117"/>
      <c r="D4276" s="2013" t="s">
        <v>546</v>
      </c>
      <c r="E4276" s="2013"/>
      <c r="F4276" s="2013"/>
      <c r="G4276" s="110">
        <v>-306</v>
      </c>
    </row>
    <row r="4277" ht="11.25" hidden="1" customHeight="1" outlineLevel="7">
      <c r="A4277" s="115"/>
      <c r="B4277" s="116"/>
      <c r="C4277" s="117"/>
      <c r="D4277" s="2013" t="s">
        <v>547</v>
      </c>
      <c r="E4277" s="2013"/>
      <c r="F4277" s="2013"/>
      <c r="G4277" s="110">
        <v>-687.73467000000005</v>
      </c>
    </row>
    <row r="4278" ht="11.25" hidden="1" customHeight="1" outlineLevel="7">
      <c r="A4278" s="101"/>
      <c r="B4278" s="102"/>
      <c r="C4278" s="103"/>
      <c r="D4278" s="2017" t="s">
        <v>548</v>
      </c>
      <c r="E4278" s="2017"/>
      <c r="F4278" s="2017"/>
      <c r="G4278" s="110">
        <v>-439.74885999999998</v>
      </c>
    </row>
    <row r="4279" ht="11.25" hidden="1" customHeight="1" outlineLevel="7">
      <c r="A4279" s="115"/>
      <c r="B4279" s="116"/>
      <c r="C4279" s="117"/>
      <c r="D4279" s="2013" t="s">
        <v>549</v>
      </c>
      <c r="E4279" s="2013"/>
      <c r="F4279" s="2013"/>
      <c r="G4279" s="92">
        <v>-2872.7655100000002</v>
      </c>
    </row>
    <row r="4280" ht="11.25" hidden="1" customHeight="1" outlineLevel="7">
      <c r="A4280" s="115"/>
      <c r="B4280" s="116"/>
      <c r="C4280" s="117"/>
      <c r="D4280" s="2013" t="s">
        <v>550</v>
      </c>
      <c r="E4280" s="2013"/>
      <c r="F4280" s="2013"/>
      <c r="G4280" s="92">
        <v>-1105.30898</v>
      </c>
    </row>
    <row r="4281" ht="11.25" hidden="1" customHeight="1" outlineLevel="7">
      <c r="A4281" s="115"/>
      <c r="B4281" s="116"/>
      <c r="C4281" s="117"/>
      <c r="D4281" s="2013" t="s">
        <v>551</v>
      </c>
      <c r="E4281" s="2013"/>
      <c r="F4281" s="2013"/>
      <c r="G4281" s="92">
        <v>-25965.603200000001</v>
      </c>
    </row>
    <row r="4282" ht="11.25" hidden="1" customHeight="1" outlineLevel="7">
      <c r="A4282" s="115"/>
      <c r="B4282" s="116"/>
      <c r="C4282" s="117"/>
      <c r="D4282" s="2013" t="s">
        <v>552</v>
      </c>
      <c r="E4282" s="2013"/>
      <c r="F4282" s="2013"/>
      <c r="G4282" s="110">
        <v>-809.38300000000004</v>
      </c>
    </row>
    <row r="4283" ht="11.25" hidden="1" customHeight="1" outlineLevel="7">
      <c r="A4283" s="115"/>
      <c r="B4283" s="116"/>
      <c r="C4283" s="117"/>
      <c r="D4283" s="2013" t="s">
        <v>553</v>
      </c>
      <c r="E4283" s="2013"/>
      <c r="F4283" s="2013"/>
      <c r="G4283" s="92">
        <v>-5243.0865700000004</v>
      </c>
    </row>
    <row r="4284" ht="11.25" hidden="1" customHeight="1" outlineLevel="7">
      <c r="A4284" s="115"/>
      <c r="B4284" s="116"/>
      <c r="C4284" s="117"/>
      <c r="D4284" s="2013" t="s">
        <v>1189</v>
      </c>
      <c r="E4284" s="2013"/>
      <c r="F4284" s="2013"/>
      <c r="G4284" s="110">
        <v>-220.63999999999999</v>
      </c>
    </row>
    <row r="4285" ht="11.25" hidden="1" customHeight="1" outlineLevel="7">
      <c r="A4285" s="101"/>
      <c r="B4285" s="102"/>
      <c r="C4285" s="103"/>
      <c r="D4285" s="2017" t="s">
        <v>554</v>
      </c>
      <c r="E4285" s="2017"/>
      <c r="F4285" s="2017"/>
      <c r="G4285" s="73">
        <v>-73294.451000000001</v>
      </c>
    </row>
    <row r="4286" ht="11.25" hidden="1" customHeight="1" outlineLevel="7">
      <c r="A4286" s="115"/>
      <c r="B4286" s="116"/>
      <c r="C4286" s="117"/>
      <c r="D4286" s="2013" t="s">
        <v>556</v>
      </c>
      <c r="E4286" s="2013"/>
      <c r="F4286" s="2013"/>
      <c r="G4286" s="92">
        <v>-69724.451000000001</v>
      </c>
    </row>
    <row r="4287" ht="11.25" hidden="1" customHeight="1" outlineLevel="7">
      <c r="A4287" s="115"/>
      <c r="B4287" s="116"/>
      <c r="C4287" s="117"/>
      <c r="D4287" s="2013" t="s">
        <v>557</v>
      </c>
      <c r="E4287" s="2013"/>
      <c r="F4287" s="2013"/>
      <c r="G4287" s="93"/>
    </row>
    <row r="4288" ht="11.25" hidden="1" customHeight="1" outlineLevel="7">
      <c r="A4288" s="115"/>
      <c r="B4288" s="116"/>
      <c r="C4288" s="117"/>
      <c r="D4288" s="2013" t="s">
        <v>559</v>
      </c>
      <c r="E4288" s="2013"/>
      <c r="F4288" s="2013"/>
      <c r="G4288" s="93"/>
    </row>
    <row r="4289" ht="11.25" hidden="1" customHeight="1" outlineLevel="7">
      <c r="A4289" s="115"/>
      <c r="B4289" s="116"/>
      <c r="C4289" s="117"/>
      <c r="D4289" s="2013" t="s">
        <v>560</v>
      </c>
      <c r="E4289" s="2013"/>
      <c r="F4289" s="2013"/>
      <c r="G4289" s="92">
        <v>-3570</v>
      </c>
    </row>
    <row r="4290" ht="11.25" hidden="1" customHeight="1" outlineLevel="7">
      <c r="A4290" s="115"/>
      <c r="B4290" s="116"/>
      <c r="C4290" s="117"/>
      <c r="D4290" s="2013" t="s">
        <v>562</v>
      </c>
      <c r="E4290" s="2013"/>
      <c r="F4290" s="2013"/>
      <c r="G4290" s="93"/>
    </row>
    <row r="4291" ht="11.25" hidden="1" customHeight="1" outlineLevel="7">
      <c r="A4291" s="115"/>
      <c r="B4291" s="116"/>
      <c r="C4291" s="117"/>
      <c r="D4291" s="2013" t="s">
        <v>563</v>
      </c>
      <c r="E4291" s="2013"/>
      <c r="F4291" s="2013"/>
      <c r="G4291" s="93"/>
    </row>
    <row r="4292" ht="11.25" hidden="1" customHeight="1" outlineLevel="7">
      <c r="A4292" s="115"/>
      <c r="B4292" s="116"/>
      <c r="C4292" s="117"/>
      <c r="D4292" s="2013" t="s">
        <v>564</v>
      </c>
      <c r="E4292" s="2013"/>
      <c r="F4292" s="2013"/>
      <c r="G4292" s="73">
        <v>-59739.111080000002</v>
      </c>
    </row>
    <row r="4293" ht="11.25" hidden="1" customHeight="1" outlineLevel="7">
      <c r="A4293" s="115"/>
      <c r="B4293" s="116"/>
      <c r="C4293" s="117"/>
      <c r="D4293" s="2013" t="s">
        <v>565</v>
      </c>
      <c r="E4293" s="2013"/>
      <c r="F4293" s="2013"/>
      <c r="G4293" s="92">
        <v>-8527.9828600000001</v>
      </c>
    </row>
    <row r="4294" ht="11.25" hidden="1" customHeight="1" outlineLevel="7">
      <c r="A4294" s="115"/>
      <c r="B4294" s="116"/>
      <c r="C4294" s="117"/>
      <c r="D4294" s="2013" t="s">
        <v>566</v>
      </c>
      <c r="E4294" s="2013"/>
      <c r="F4294" s="2013"/>
      <c r="G4294" s="92">
        <v>-32644.355530000001</v>
      </c>
    </row>
    <row r="4295" ht="11.25" hidden="1" customHeight="1" outlineLevel="7">
      <c r="A4295" s="115"/>
      <c r="B4295" s="116"/>
      <c r="C4295" s="117"/>
      <c r="D4295" s="2013" t="s">
        <v>567</v>
      </c>
      <c r="E4295" s="2013"/>
      <c r="F4295" s="2013"/>
      <c r="G4295" s="110">
        <v>-768.40606000000002</v>
      </c>
    </row>
    <row r="4296" ht="11.25" hidden="1" customHeight="1" outlineLevel="7">
      <c r="A4296" s="115"/>
      <c r="B4296" s="116"/>
      <c r="C4296" s="117"/>
      <c r="D4296" s="2013" t="s">
        <v>568</v>
      </c>
      <c r="E4296" s="2013"/>
      <c r="F4296" s="2013"/>
      <c r="G4296" s="92">
        <v>-1204.72983</v>
      </c>
    </row>
    <row r="4297" ht="11.25" hidden="1" customHeight="1" outlineLevel="7">
      <c r="A4297" s="115"/>
      <c r="B4297" s="116"/>
      <c r="C4297" s="117"/>
      <c r="D4297" s="2013" t="s">
        <v>569</v>
      </c>
      <c r="E4297" s="2013"/>
      <c r="F4297" s="2013"/>
      <c r="G4297" s="110">
        <v>-633.26953000000003</v>
      </c>
    </row>
    <row r="4298" ht="11.25" hidden="1" customHeight="1" outlineLevel="7">
      <c r="A4298" s="115"/>
      <c r="B4298" s="116"/>
      <c r="C4298" s="117"/>
      <c r="D4298" s="2013" t="s">
        <v>570</v>
      </c>
      <c r="E4298" s="2013"/>
      <c r="F4298" s="2013"/>
      <c r="G4298" s="110">
        <v>-552.94218999999998</v>
      </c>
    </row>
    <row r="4299" ht="11.25" hidden="1" customHeight="1" outlineLevel="7">
      <c r="A4299" s="83"/>
      <c r="B4299" s="84"/>
      <c r="C4299" s="85"/>
      <c r="D4299" s="2017" t="s">
        <v>571</v>
      </c>
      <c r="E4299" s="2017"/>
      <c r="F4299" s="2017"/>
      <c r="G4299" s="92">
        <v>-1327.4458</v>
      </c>
    </row>
    <row r="4300" ht="11.25" hidden="1" customHeight="1" outlineLevel="7">
      <c r="A4300" s="86"/>
      <c r="B4300" s="87"/>
      <c r="C4300" s="88"/>
      <c r="D4300" s="2017" t="s">
        <v>572</v>
      </c>
      <c r="E4300" s="2017"/>
      <c r="F4300" s="2017"/>
      <c r="G4300" s="110">
        <v>-979.14733999999999</v>
      </c>
    </row>
    <row r="4301" ht="11.25" hidden="1" customHeight="1" outlineLevel="7">
      <c r="A4301" s="101"/>
      <c r="B4301" s="102"/>
      <c r="C4301" s="103"/>
      <c r="D4301" s="2017" t="s">
        <v>573</v>
      </c>
      <c r="E4301" s="2017"/>
      <c r="F4301" s="2017"/>
      <c r="G4301" s="92">
        <v>-5728.9670800000004</v>
      </c>
    </row>
    <row r="4302" ht="11.25" hidden="1" customHeight="1" outlineLevel="7">
      <c r="A4302" s="115"/>
      <c r="B4302" s="116"/>
      <c r="C4302" s="117"/>
      <c r="D4302" s="2013" t="s">
        <v>574</v>
      </c>
      <c r="E4302" s="2013"/>
      <c r="F4302" s="2013"/>
      <c r="G4302" s="92">
        <v>-1185.0629799999999</v>
      </c>
    </row>
    <row r="4303" ht="11.25" hidden="1" customHeight="1" outlineLevel="7">
      <c r="A4303" s="115"/>
      <c r="B4303" s="116"/>
      <c r="C4303" s="117"/>
      <c r="D4303" s="2013" t="s">
        <v>575</v>
      </c>
      <c r="E4303" s="2013"/>
      <c r="F4303" s="2013"/>
      <c r="G4303" s="110">
        <v>-815.41831999999999</v>
      </c>
    </row>
    <row r="4304" ht="11.25" hidden="1" customHeight="1" outlineLevel="7">
      <c r="A4304" s="115"/>
      <c r="B4304" s="116"/>
      <c r="C4304" s="117"/>
      <c r="D4304" s="2013" t="s">
        <v>576</v>
      </c>
      <c r="E4304" s="2013"/>
      <c r="F4304" s="2013"/>
      <c r="G4304" s="92">
        <v>-4569.4798000000001</v>
      </c>
    </row>
    <row r="4305" ht="21.75" hidden="1" customHeight="1" outlineLevel="7">
      <c r="A4305" s="115"/>
      <c r="B4305" s="116"/>
      <c r="C4305" s="117"/>
      <c r="D4305" s="2013" t="s">
        <v>577</v>
      </c>
      <c r="E4305" s="2013"/>
      <c r="F4305" s="2013"/>
      <c r="G4305" s="110">
        <v>-801.90376000000003</v>
      </c>
    </row>
    <row r="4306" ht="21.75" hidden="1" customHeight="1" outlineLevel="7">
      <c r="A4306" s="115"/>
      <c r="B4306" s="116"/>
      <c r="C4306" s="117"/>
      <c r="D4306" s="2013" t="s">
        <v>578</v>
      </c>
      <c r="E4306" s="2013"/>
      <c r="F4306" s="2013"/>
      <c r="G4306" s="73">
        <v>-803837.35933999997</v>
      </c>
    </row>
    <row r="4307" ht="11.25" hidden="1" customHeight="1" outlineLevel="7">
      <c r="A4307" s="115"/>
      <c r="B4307" s="116"/>
      <c r="C4307" s="117"/>
      <c r="D4307" s="2013" t="s">
        <v>579</v>
      </c>
      <c r="E4307" s="2013"/>
      <c r="F4307" s="2013"/>
      <c r="G4307" s="73">
        <v>-31366.254519999999</v>
      </c>
    </row>
    <row r="4308" ht="11.25" hidden="1" customHeight="1" outlineLevel="7">
      <c r="A4308" s="115"/>
      <c r="B4308" s="116"/>
      <c r="C4308" s="117"/>
      <c r="D4308" s="2013" t="s">
        <v>580</v>
      </c>
      <c r="E4308" s="2013"/>
      <c r="F4308" s="2013"/>
      <c r="G4308" s="73">
        <v>-8346.2502999999997</v>
      </c>
    </row>
    <row r="4309" ht="11.25" hidden="1" customHeight="1" outlineLevel="7">
      <c r="A4309" s="115"/>
      <c r="B4309" s="116"/>
      <c r="C4309" s="117"/>
      <c r="D4309" s="2013" t="s">
        <v>581</v>
      </c>
      <c r="E4309" s="2013"/>
      <c r="F4309" s="2013"/>
      <c r="G4309" s="93"/>
    </row>
    <row r="4310" ht="11.25" hidden="1" customHeight="1" outlineLevel="7">
      <c r="A4310" s="115"/>
      <c r="B4310" s="116"/>
      <c r="C4310" s="117"/>
      <c r="D4310" s="2013" t="s">
        <v>582</v>
      </c>
      <c r="E4310" s="2013"/>
      <c r="F4310" s="2013"/>
      <c r="G4310" s="110">
        <v>-200</v>
      </c>
    </row>
    <row r="4311" ht="11.25" hidden="1" customHeight="1" outlineLevel="7">
      <c r="A4311" s="115"/>
      <c r="B4311" s="116"/>
      <c r="C4311" s="117"/>
      <c r="D4311" s="2013" t="s">
        <v>583</v>
      </c>
      <c r="E4311" s="2013"/>
      <c r="F4311" s="2013"/>
      <c r="G4311" s="110">
        <v>-867.30206999999996</v>
      </c>
    </row>
    <row r="4312" ht="11.25" hidden="1" customHeight="1" outlineLevel="7">
      <c r="A4312" s="115"/>
      <c r="B4312" s="116"/>
      <c r="C4312" s="117"/>
      <c r="D4312" s="2013" t="s">
        <v>584</v>
      </c>
      <c r="E4312" s="2013"/>
      <c r="F4312" s="2013"/>
      <c r="G4312" s="110">
        <v>-989.76598000000001</v>
      </c>
    </row>
    <row r="4313" ht="11.25" hidden="1" customHeight="1" outlineLevel="7">
      <c r="A4313" s="115"/>
      <c r="B4313" s="116"/>
      <c r="C4313" s="117"/>
      <c r="D4313" s="2013" t="s">
        <v>585</v>
      </c>
      <c r="E4313" s="2013"/>
      <c r="F4313" s="2013"/>
      <c r="G4313" s="92">
        <v>-1763.623</v>
      </c>
    </row>
    <row r="4314" ht="11.25" hidden="1" customHeight="1" outlineLevel="7">
      <c r="A4314" s="101"/>
      <c r="B4314" s="102"/>
      <c r="C4314" s="103"/>
      <c r="D4314" s="2017" t="s">
        <v>586</v>
      </c>
      <c r="E4314" s="2017"/>
      <c r="F4314" s="2017"/>
      <c r="G4314" s="92">
        <v>-2578.6400199999998</v>
      </c>
    </row>
    <row r="4315" ht="11.25" hidden="1" customHeight="1" outlineLevel="7">
      <c r="A4315" s="115"/>
      <c r="B4315" s="116"/>
      <c r="C4315" s="117"/>
      <c r="D4315" s="2013" t="s">
        <v>587</v>
      </c>
      <c r="E4315" s="2013"/>
      <c r="F4315" s="2013"/>
      <c r="G4315" s="110">
        <v>-187.83000000000001</v>
      </c>
    </row>
    <row r="4316" ht="11.25" hidden="1" customHeight="1" outlineLevel="7">
      <c r="A4316" s="115"/>
      <c r="B4316" s="116"/>
      <c r="C4316" s="117"/>
      <c r="D4316" s="2013" t="s">
        <v>588</v>
      </c>
      <c r="E4316" s="2013"/>
      <c r="F4316" s="2013"/>
      <c r="G4316" s="110">
        <v>-100</v>
      </c>
    </row>
    <row r="4317" ht="11.25" hidden="1" customHeight="1" outlineLevel="7">
      <c r="A4317" s="115"/>
      <c r="B4317" s="116"/>
      <c r="C4317" s="117"/>
      <c r="D4317" s="2013" t="s">
        <v>589</v>
      </c>
      <c r="E4317" s="2013"/>
      <c r="F4317" s="2013"/>
      <c r="G4317" s="110">
        <v>-640.22599000000002</v>
      </c>
    </row>
    <row r="4318" ht="21.75" hidden="1" customHeight="1" outlineLevel="7">
      <c r="A4318" s="115"/>
      <c r="B4318" s="116"/>
      <c r="C4318" s="117"/>
      <c r="D4318" s="2013" t="s">
        <v>590</v>
      </c>
      <c r="E4318" s="2013"/>
      <c r="F4318" s="2013"/>
      <c r="G4318" s="110">
        <v>-705.46042999999997</v>
      </c>
    </row>
    <row r="4319" ht="11.25" hidden="1" customHeight="1" outlineLevel="7">
      <c r="A4319" s="115"/>
      <c r="B4319" s="116"/>
      <c r="C4319" s="117"/>
      <c r="D4319" s="2013" t="s">
        <v>591</v>
      </c>
      <c r="E4319" s="2013"/>
      <c r="F4319" s="2013"/>
      <c r="G4319" s="110">
        <v>-187.95111</v>
      </c>
    </row>
    <row r="4320" ht="11.25" hidden="1" customHeight="1" outlineLevel="7">
      <c r="A4320" s="115"/>
      <c r="B4320" s="116"/>
      <c r="C4320" s="117"/>
      <c r="D4320" s="2013" t="s">
        <v>592</v>
      </c>
      <c r="E4320" s="2013"/>
      <c r="F4320" s="2013"/>
      <c r="G4320" s="110">
        <v>-125.4517</v>
      </c>
    </row>
    <row r="4321" ht="11.25" hidden="1" customHeight="1" outlineLevel="7">
      <c r="A4321" s="115"/>
      <c r="B4321" s="116"/>
      <c r="C4321" s="117"/>
      <c r="D4321" s="2013" t="s">
        <v>593</v>
      </c>
      <c r="E4321" s="2013"/>
      <c r="F4321" s="2013"/>
      <c r="G4321" s="73">
        <v>-23020.004219999999</v>
      </c>
    </row>
    <row r="4322" ht="11.25" hidden="1" customHeight="1" outlineLevel="7">
      <c r="A4322" s="115"/>
      <c r="B4322" s="116"/>
      <c r="C4322" s="117"/>
      <c r="D4322" s="2013" t="s">
        <v>965</v>
      </c>
      <c r="E4322" s="2013"/>
      <c r="F4322" s="2013"/>
      <c r="G4322" s="110">
        <v>-593.71299999999997</v>
      </c>
    </row>
    <row r="4323" ht="11.25" hidden="1" customHeight="1" outlineLevel="7">
      <c r="A4323" s="115"/>
      <c r="B4323" s="116"/>
      <c r="C4323" s="117"/>
      <c r="D4323" s="2013" t="s">
        <v>594</v>
      </c>
      <c r="E4323" s="2013"/>
      <c r="F4323" s="2013"/>
      <c r="G4323" s="92">
        <v>-1720.0119999999999</v>
      </c>
    </row>
    <row r="4324" ht="11.25" hidden="1" customHeight="1" outlineLevel="7">
      <c r="A4324" s="86"/>
      <c r="B4324" s="87"/>
      <c r="C4324" s="88"/>
      <c r="D4324" s="2017" t="s">
        <v>35</v>
      </c>
      <c r="E4324" s="2017"/>
      <c r="F4324" s="2017"/>
      <c r="G4324" s="92">
        <v>-3952.1469999999999</v>
      </c>
    </row>
    <row r="4325" ht="11.25" hidden="1" customHeight="1" outlineLevel="7">
      <c r="A4325" s="89"/>
      <c r="B4325" s="90"/>
      <c r="C4325" s="91"/>
      <c r="D4325" s="2013" t="s">
        <v>595</v>
      </c>
      <c r="E4325" s="2013"/>
      <c r="F4325" s="2013"/>
      <c r="G4325" s="110">
        <v>-535.33799999999997</v>
      </c>
    </row>
    <row r="4326" ht="11.25" hidden="1" customHeight="1" outlineLevel="7">
      <c r="A4326" s="89"/>
      <c r="B4326" s="90"/>
      <c r="C4326" s="91"/>
      <c r="D4326" s="2013" t="s">
        <v>596</v>
      </c>
      <c r="E4326" s="2013"/>
      <c r="F4326" s="2013"/>
      <c r="G4326" s="92">
        <v>-3557.163</v>
      </c>
    </row>
    <row r="4327" ht="11.25" hidden="1" customHeight="1" outlineLevel="7">
      <c r="A4327" s="89"/>
      <c r="B4327" s="90"/>
      <c r="C4327" s="91"/>
      <c r="D4327" s="2013" t="s">
        <v>598</v>
      </c>
      <c r="E4327" s="2013"/>
      <c r="F4327" s="2013"/>
      <c r="G4327" s="92">
        <v>-1240.5482199999999</v>
      </c>
    </row>
    <row r="4328" ht="11.25" hidden="1" customHeight="1" outlineLevel="7">
      <c r="A4328" s="89"/>
      <c r="B4328" s="90"/>
      <c r="C4328" s="91"/>
      <c r="D4328" s="2013" t="s">
        <v>599</v>
      </c>
      <c r="E4328" s="2013"/>
      <c r="F4328" s="2013"/>
      <c r="G4328" s="92">
        <v>-2745.0830000000001</v>
      </c>
    </row>
    <row r="4329" ht="11.25" hidden="1" customHeight="1" outlineLevel="7">
      <c r="A4329" s="86"/>
      <c r="B4329" s="87"/>
      <c r="C4329" s="88"/>
      <c r="D4329" s="2017" t="s">
        <v>601</v>
      </c>
      <c r="E4329" s="2017"/>
      <c r="F4329" s="2017"/>
      <c r="G4329" s="93"/>
    </row>
    <row r="4330" ht="11.25" hidden="1" customHeight="1" outlineLevel="7">
      <c r="A4330" s="101"/>
      <c r="B4330" s="102"/>
      <c r="C4330" s="103"/>
      <c r="D4330" s="2017" t="s">
        <v>602</v>
      </c>
      <c r="E4330" s="2017"/>
      <c r="F4330" s="2017"/>
      <c r="G4330" s="92">
        <v>-8676</v>
      </c>
    </row>
    <row r="4331" ht="11.25" hidden="1" customHeight="1" outlineLevel="7">
      <c r="A4331" s="115"/>
      <c r="B4331" s="116"/>
      <c r="C4331" s="117"/>
      <c r="D4331" s="2013" t="s">
        <v>603</v>
      </c>
      <c r="E4331" s="2013"/>
      <c r="F4331" s="2013"/>
      <c r="G4331" s="111">
        <v>-537.46266000000003</v>
      </c>
    </row>
    <row r="4332" ht="11.25" hidden="1" customHeight="1" outlineLevel="7">
      <c r="A4332" s="115"/>
      <c r="B4332" s="116"/>
      <c r="C4332" s="117"/>
      <c r="D4332" s="2013" t="s">
        <v>604</v>
      </c>
      <c r="E4332" s="2013"/>
      <c r="F4332" s="2013"/>
      <c r="G4332" s="93"/>
    </row>
    <row r="4333" ht="11.25" hidden="1" customHeight="1" outlineLevel="7">
      <c r="A4333" s="89"/>
      <c r="B4333" s="90"/>
      <c r="C4333" s="91"/>
      <c r="D4333" s="2013" t="s">
        <v>605</v>
      </c>
      <c r="E4333" s="2013"/>
      <c r="F4333" s="2013"/>
      <c r="G4333" s="93"/>
    </row>
    <row r="4334" ht="21.75" hidden="1" customHeight="1" outlineLevel="7">
      <c r="A4334" s="89"/>
      <c r="B4334" s="90"/>
      <c r="C4334" s="91"/>
      <c r="D4334" s="2013" t="s">
        <v>606</v>
      </c>
      <c r="E4334" s="2013"/>
      <c r="F4334" s="2013"/>
      <c r="G4334" s="93"/>
    </row>
    <row r="4335" ht="11.25" hidden="1" customHeight="1" outlineLevel="7">
      <c r="A4335" s="118"/>
      <c r="B4335" s="119"/>
      <c r="C4335" s="120"/>
      <c r="D4335" s="2013" t="s">
        <v>607</v>
      </c>
      <c r="E4335" s="2013"/>
      <c r="F4335" s="2013"/>
      <c r="G4335" s="110">
        <v>-537.46266000000003</v>
      </c>
    </row>
    <row r="4336" ht="11.25" hidden="1" customHeight="1" outlineLevel="7">
      <c r="A4336" s="86"/>
      <c r="B4336" s="87"/>
      <c r="C4336" s="88"/>
      <c r="D4336" s="2017" t="s">
        <v>608</v>
      </c>
      <c r="E4336" s="2017"/>
      <c r="F4336" s="2017"/>
      <c r="G4336" s="73">
        <v>-755868.15443</v>
      </c>
    </row>
    <row r="4337" ht="11.25" hidden="1" customHeight="1" outlineLevel="7">
      <c r="A4337" s="89"/>
      <c r="B4337" s="90"/>
      <c r="C4337" s="91"/>
      <c r="D4337" s="2013" t="s">
        <v>609</v>
      </c>
      <c r="E4337" s="2013"/>
      <c r="F4337" s="2013"/>
      <c r="G4337" s="73">
        <v>-355595.91778999998</v>
      </c>
    </row>
    <row r="4338" ht="11.25" hidden="1" customHeight="1" outlineLevel="7">
      <c r="A4338" s="89"/>
      <c r="B4338" s="90"/>
      <c r="C4338" s="91"/>
      <c r="D4338" s="2013" t="s">
        <v>610</v>
      </c>
      <c r="E4338" s="2013"/>
      <c r="F4338" s="2013"/>
      <c r="G4338" s="92">
        <v>-259661.31101999999</v>
      </c>
    </row>
    <row r="4339" ht="11.25" hidden="1" customHeight="1" outlineLevel="7">
      <c r="A4339" s="89"/>
      <c r="B4339" s="90"/>
      <c r="C4339" s="91"/>
      <c r="D4339" s="2013" t="s">
        <v>611</v>
      </c>
      <c r="E4339" s="2013"/>
      <c r="F4339" s="2013"/>
      <c r="G4339" s="92">
        <v>-95934.606769999999</v>
      </c>
    </row>
    <row r="4340" ht="11.25" hidden="1" customHeight="1" outlineLevel="7">
      <c r="A4340" s="89"/>
      <c r="B4340" s="90"/>
      <c r="C4340" s="91"/>
      <c r="D4340" s="2013" t="s">
        <v>612</v>
      </c>
      <c r="E4340" s="2013"/>
      <c r="F4340" s="2013"/>
      <c r="G4340" s="92">
        <v>-400272.23664000002</v>
      </c>
    </row>
    <row r="4341" ht="11.25" hidden="1" customHeight="1" outlineLevel="7">
      <c r="A4341" s="89"/>
      <c r="B4341" s="90"/>
      <c r="C4341" s="91"/>
      <c r="D4341" s="2013" t="s">
        <v>613</v>
      </c>
      <c r="E4341" s="2013"/>
      <c r="F4341" s="2013"/>
      <c r="G4341" s="93"/>
    </row>
    <row r="4342" ht="11.25" hidden="1" customHeight="1" outlineLevel="7">
      <c r="A4342" s="89"/>
      <c r="B4342" s="90"/>
      <c r="C4342" s="91"/>
      <c r="D4342" s="2013" t="s">
        <v>614</v>
      </c>
      <c r="E4342" s="2013"/>
      <c r="F4342" s="2013"/>
      <c r="G4342" s="92">
        <v>-2254.1579999999999</v>
      </c>
    </row>
    <row r="4343" ht="11.25" hidden="1" customHeight="1" outlineLevel="7">
      <c r="A4343" s="89"/>
      <c r="B4343" s="90"/>
      <c r="C4343" s="91"/>
      <c r="D4343" s="2013" t="s">
        <v>615</v>
      </c>
      <c r="E4343" s="2013"/>
      <c r="F4343" s="2013"/>
      <c r="G4343" s="73">
        <v>-13811.329729999999</v>
      </c>
    </row>
    <row r="4344" ht="11.25" hidden="1" customHeight="1" outlineLevel="7">
      <c r="A4344" s="89"/>
      <c r="B4344" s="90"/>
      <c r="C4344" s="91"/>
      <c r="D4344" s="2013" t="s">
        <v>616</v>
      </c>
      <c r="E4344" s="2013"/>
      <c r="F4344" s="2013"/>
      <c r="G4344" s="92">
        <v>-1277.365</v>
      </c>
    </row>
    <row r="4345" ht="11.25" hidden="1" customHeight="1" outlineLevel="7">
      <c r="A4345" s="83"/>
      <c r="B4345" s="84"/>
      <c r="C4345" s="85"/>
      <c r="D4345" s="2017" t="s">
        <v>617</v>
      </c>
      <c r="E4345" s="2017"/>
      <c r="F4345" s="2017"/>
      <c r="G4345" s="93"/>
    </row>
    <row r="4346" ht="11.25" hidden="1" customHeight="1" outlineLevel="7">
      <c r="A4346" s="118"/>
      <c r="B4346" s="119"/>
      <c r="C4346" s="120"/>
      <c r="D4346" s="2013" t="s">
        <v>619</v>
      </c>
      <c r="E4346" s="2013"/>
      <c r="F4346" s="2013"/>
      <c r="G4346" s="110">
        <v>-374.29259000000002</v>
      </c>
    </row>
    <row r="4347" ht="11.25" hidden="1" customHeight="1" outlineLevel="7">
      <c r="A4347" s="118"/>
      <c r="B4347" s="119"/>
      <c r="C4347" s="120"/>
      <c r="D4347" s="2013" t="s">
        <v>620</v>
      </c>
      <c r="E4347" s="2013"/>
      <c r="F4347" s="2013"/>
      <c r="G4347" s="92">
        <v>-6361.8554000000004</v>
      </c>
    </row>
    <row r="4348" ht="11.25" hidden="1" customHeight="1" outlineLevel="7">
      <c r="A4348" s="118"/>
      <c r="B4348" s="119"/>
      <c r="C4348" s="120"/>
      <c r="D4348" s="2013" t="s">
        <v>622</v>
      </c>
      <c r="E4348" s="2013"/>
      <c r="F4348" s="2013"/>
      <c r="G4348" s="110">
        <v>-111.40407999999999</v>
      </c>
    </row>
    <row r="4349" ht="11.25" hidden="1" customHeight="1" outlineLevel="7">
      <c r="A4349" s="118"/>
      <c r="B4349" s="119"/>
      <c r="C4349" s="120"/>
      <c r="D4349" s="2013" t="s">
        <v>624</v>
      </c>
      <c r="E4349" s="2013"/>
      <c r="F4349" s="2013"/>
      <c r="G4349" s="92">
        <v>-2972.0013899999999</v>
      </c>
    </row>
    <row r="4350" ht="11.25" hidden="1" customHeight="1" outlineLevel="7">
      <c r="A4350" s="118"/>
      <c r="B4350" s="119"/>
      <c r="C4350" s="120"/>
      <c r="D4350" s="2013" t="s">
        <v>626</v>
      </c>
      <c r="E4350" s="2013"/>
      <c r="F4350" s="2013"/>
      <c r="G4350" s="92">
        <v>-1297.5129999999999</v>
      </c>
    </row>
    <row r="4351" ht="11.25" hidden="1" customHeight="1" outlineLevel="7">
      <c r="A4351" s="86"/>
      <c r="B4351" s="87"/>
      <c r="C4351" s="88"/>
      <c r="D4351" s="2017" t="s">
        <v>630</v>
      </c>
      <c r="E4351" s="2017"/>
      <c r="F4351" s="2017"/>
      <c r="G4351" s="92">
        <v>-1416.8982699999999</v>
      </c>
    </row>
    <row r="4352" ht="11.25" hidden="1" customHeight="1" outlineLevel="7">
      <c r="A4352" s="89"/>
      <c r="B4352" s="90"/>
      <c r="C4352" s="91"/>
      <c r="D4352" s="2013" t="s">
        <v>632</v>
      </c>
      <c r="E4352" s="2013"/>
      <c r="F4352" s="2013"/>
      <c r="G4352" s="73">
        <v>-1092850.5322400001</v>
      </c>
    </row>
    <row r="4353" ht="21.75" hidden="1" customHeight="1" outlineLevel="7">
      <c r="A4353" s="89"/>
      <c r="B4353" s="90"/>
      <c r="C4353" s="91"/>
      <c r="D4353" s="2013" t="s">
        <v>634</v>
      </c>
      <c r="E4353" s="2013"/>
      <c r="F4353" s="2013"/>
      <c r="G4353" s="92">
        <v>-596013.95790000004</v>
      </c>
    </row>
    <row r="4354" ht="21.75" hidden="1" customHeight="1" outlineLevel="7">
      <c r="A4354" s="89"/>
      <c r="B4354" s="90"/>
      <c r="C4354" s="91"/>
      <c r="D4354" s="2013" t="s">
        <v>636</v>
      </c>
      <c r="E4354" s="2013"/>
      <c r="F4354" s="2013"/>
      <c r="G4354" s="92">
        <v>-96158.042629999996</v>
      </c>
    </row>
    <row r="4355" ht="21.75" hidden="1" customHeight="1" outlineLevel="7">
      <c r="A4355" s="89"/>
      <c r="B4355" s="90"/>
      <c r="C4355" s="91"/>
      <c r="D4355" s="2013" t="s">
        <v>638</v>
      </c>
      <c r="E4355" s="2013"/>
      <c r="F4355" s="2013"/>
      <c r="G4355" s="92">
        <v>-62703.30702</v>
      </c>
    </row>
    <row r="4356" ht="11.25" hidden="1" customHeight="1" outlineLevel="7">
      <c r="A4356" s="83"/>
      <c r="B4356" s="84"/>
      <c r="C4356" s="85"/>
      <c r="D4356" s="2017" t="s">
        <v>641</v>
      </c>
      <c r="E4356" s="2017"/>
      <c r="F4356" s="2017"/>
      <c r="G4356" s="92">
        <v>-8289.10844</v>
      </c>
    </row>
    <row r="4357" ht="21.75" hidden="1" customHeight="1" outlineLevel="7">
      <c r="A4357" s="86"/>
      <c r="B4357" s="87"/>
      <c r="C4357" s="88"/>
      <c r="D4357" s="2017" t="s">
        <v>642</v>
      </c>
      <c r="E4357" s="2017"/>
      <c r="F4357" s="2017"/>
      <c r="G4357" s="92">
        <v>-167248.71283999999</v>
      </c>
    </row>
    <row r="4358" ht="21.75" hidden="1" customHeight="1" outlineLevel="7">
      <c r="A4358" s="89"/>
      <c r="B4358" s="90"/>
      <c r="C4358" s="91"/>
      <c r="D4358" s="2013" t="s">
        <v>643</v>
      </c>
      <c r="E4358" s="2013"/>
      <c r="F4358" s="2013"/>
      <c r="G4358" s="73">
        <v>-162437.40341</v>
      </c>
    </row>
    <row r="4359" ht="21.75" hidden="1" customHeight="1" outlineLevel="7">
      <c r="A4359" s="89"/>
      <c r="B4359" s="90"/>
      <c r="C4359" s="91"/>
      <c r="D4359" s="2013" t="s">
        <v>645</v>
      </c>
      <c r="E4359" s="2013"/>
      <c r="F4359" s="2013"/>
      <c r="G4359" s="92">
        <v>-82095.149550000002</v>
      </c>
    </row>
    <row r="4360" ht="21.75" hidden="1" customHeight="1" outlineLevel="7">
      <c r="A4360" s="89"/>
      <c r="B4360" s="90"/>
      <c r="C4360" s="91"/>
      <c r="D4360" s="2013" t="s">
        <v>647</v>
      </c>
      <c r="E4360" s="2013"/>
      <c r="F4360" s="2013"/>
      <c r="G4360" s="92">
        <v>-14339.934279999999</v>
      </c>
    </row>
    <row r="4361" ht="21.75" hidden="1" customHeight="1" outlineLevel="7">
      <c r="A4361" s="89"/>
      <c r="B4361" s="90"/>
      <c r="C4361" s="91"/>
      <c r="D4361" s="2013" t="s">
        <v>649</v>
      </c>
      <c r="E4361" s="2013"/>
      <c r="F4361" s="2013"/>
      <c r="G4361" s="92">
        <v>-35399.504849999998</v>
      </c>
    </row>
    <row r="4362" ht="21.75" hidden="1" customHeight="1" outlineLevel="7">
      <c r="A4362" s="89"/>
      <c r="B4362" s="90"/>
      <c r="C4362" s="91"/>
      <c r="D4362" s="2013" t="s">
        <v>651</v>
      </c>
      <c r="E4362" s="2013"/>
      <c r="F4362" s="2013"/>
      <c r="G4362" s="92">
        <v>-30602.814729999998</v>
      </c>
    </row>
    <row r="4363" ht="11.25" hidden="1" customHeight="1" outlineLevel="7">
      <c r="A4363" s="86"/>
      <c r="B4363" s="87"/>
      <c r="C4363" s="88"/>
      <c r="D4363" s="2017" t="s">
        <v>653</v>
      </c>
      <c r="E4363" s="2017"/>
      <c r="F4363" s="2017"/>
      <c r="G4363" s="73">
        <v>-328500.50242999999</v>
      </c>
    </row>
    <row r="4364" ht="11.25" hidden="1" customHeight="1" outlineLevel="7">
      <c r="A4364" s="89"/>
      <c r="B4364" s="90"/>
      <c r="C4364" s="91"/>
      <c r="D4364" s="2013" t="s">
        <v>655</v>
      </c>
      <c r="E4364" s="2013"/>
      <c r="F4364" s="2013"/>
      <c r="G4364" s="73">
        <v>-236504.53829</v>
      </c>
    </row>
    <row r="4365" ht="21.75" hidden="1" customHeight="1" outlineLevel="7">
      <c r="A4365" s="89"/>
      <c r="B4365" s="90"/>
      <c r="C4365" s="91"/>
      <c r="D4365" s="2013" t="s">
        <v>657</v>
      </c>
      <c r="E4365" s="2013"/>
      <c r="F4365" s="2013"/>
      <c r="G4365" s="92">
        <v>-202140.05160999999</v>
      </c>
    </row>
    <row r="4366" ht="21.75" hidden="1" customHeight="1" outlineLevel="7">
      <c r="A4366" s="89"/>
      <c r="B4366" s="90"/>
      <c r="C4366" s="91"/>
      <c r="D4366" s="2013" t="s">
        <v>659</v>
      </c>
      <c r="E4366" s="2013"/>
      <c r="F4366" s="2013"/>
      <c r="G4366" s="92">
        <v>-6578.9427400000004</v>
      </c>
    </row>
    <row r="4367" ht="21.75" hidden="1" customHeight="1" outlineLevel="7">
      <c r="A4367" s="89"/>
      <c r="B4367" s="90"/>
      <c r="C4367" s="91"/>
      <c r="D4367" s="2013" t="s">
        <v>661</v>
      </c>
      <c r="E4367" s="2013"/>
      <c r="F4367" s="2013"/>
      <c r="G4367" s="92">
        <v>-6985.3673799999997</v>
      </c>
    </row>
    <row r="4368" ht="11.25" hidden="1" customHeight="1" outlineLevel="7">
      <c r="A4368" s="89"/>
      <c r="B4368" s="90"/>
      <c r="C4368" s="91"/>
      <c r="D4368" s="2013" t="s">
        <v>663</v>
      </c>
      <c r="E4368" s="2013"/>
      <c r="F4368" s="2013"/>
      <c r="G4368" s="92">
        <v>-3017.6060499999999</v>
      </c>
    </row>
    <row r="4369" ht="21.75" hidden="1" customHeight="1" outlineLevel="7">
      <c r="A4369" s="86"/>
      <c r="B4369" s="87"/>
      <c r="C4369" s="88"/>
      <c r="D4369" s="2017" t="s">
        <v>665</v>
      </c>
      <c r="E4369" s="2017"/>
      <c r="F4369" s="2017"/>
      <c r="G4369" s="92">
        <v>-17782.570510000001</v>
      </c>
    </row>
    <row r="4370" ht="11.25" hidden="1" customHeight="1" outlineLevel="7">
      <c r="A4370" s="89"/>
      <c r="B4370" s="90"/>
      <c r="C4370" s="91"/>
      <c r="D4370" s="2013" t="s">
        <v>667</v>
      </c>
      <c r="E4370" s="2013"/>
      <c r="F4370" s="2013"/>
      <c r="G4370" s="73">
        <v>-56526.351320000002</v>
      </c>
    </row>
    <row r="4371" ht="21.75" hidden="1" customHeight="1" outlineLevel="7">
      <c r="A4371" s="89"/>
      <c r="B4371" s="90"/>
      <c r="C4371" s="91"/>
      <c r="D4371" s="2013" t="s">
        <v>669</v>
      </c>
      <c r="E4371" s="2013"/>
      <c r="F4371" s="2013"/>
      <c r="G4371" s="92">
        <v>-48242.053699999997</v>
      </c>
    </row>
    <row r="4372" ht="21.75" hidden="1" customHeight="1" outlineLevel="7">
      <c r="A4372" s="89"/>
      <c r="B4372" s="90"/>
      <c r="C4372" s="91"/>
      <c r="D4372" s="2013" t="s">
        <v>671</v>
      </c>
      <c r="E4372" s="2013"/>
      <c r="F4372" s="2013"/>
      <c r="G4372" s="92">
        <v>-1560.7330899999999</v>
      </c>
    </row>
    <row r="4373" ht="21.75" hidden="1" customHeight="1" outlineLevel="7">
      <c r="A4373" s="89"/>
      <c r="B4373" s="90"/>
      <c r="C4373" s="91"/>
      <c r="D4373" s="2013" t="s">
        <v>673</v>
      </c>
      <c r="E4373" s="2013"/>
      <c r="F4373" s="2013"/>
      <c r="G4373" s="92">
        <v>-1805.3740600000001</v>
      </c>
    </row>
    <row r="4374" ht="21.75" hidden="1" customHeight="1" outlineLevel="7">
      <c r="A4374" s="89"/>
      <c r="B4374" s="90"/>
      <c r="C4374" s="91"/>
      <c r="D4374" s="2013" t="s">
        <v>675</v>
      </c>
      <c r="E4374" s="2013"/>
      <c r="F4374" s="2013"/>
      <c r="G4374" s="110">
        <v>-731.33748000000003</v>
      </c>
    </row>
    <row r="4375" ht="21.75" hidden="1" customHeight="1" outlineLevel="7">
      <c r="A4375" s="86"/>
      <c r="B4375" s="87"/>
      <c r="C4375" s="88"/>
      <c r="D4375" s="2017" t="s">
        <v>677</v>
      </c>
      <c r="E4375" s="2017"/>
      <c r="F4375" s="2017"/>
      <c r="G4375" s="92">
        <v>-4186.8529900000003</v>
      </c>
    </row>
    <row r="4376" ht="21.75" hidden="1" customHeight="1" outlineLevel="7">
      <c r="A4376" s="89"/>
      <c r="B4376" s="90"/>
      <c r="C4376" s="91"/>
      <c r="D4376" s="2013" t="s">
        <v>679</v>
      </c>
      <c r="E4376" s="2013"/>
      <c r="F4376" s="2013"/>
      <c r="G4376" s="73">
        <v>-4433.4354899999998</v>
      </c>
    </row>
    <row r="4377" ht="21.75" hidden="1" customHeight="1" outlineLevel="7">
      <c r="A4377" s="89"/>
      <c r="B4377" s="90"/>
      <c r="C4377" s="91"/>
      <c r="D4377" s="2013" t="s">
        <v>681</v>
      </c>
      <c r="E4377" s="2013"/>
      <c r="F4377" s="2013"/>
      <c r="G4377" s="92">
        <v>-3783.6901800000001</v>
      </c>
    </row>
    <row r="4378" ht="21.75" hidden="1" customHeight="1" outlineLevel="7">
      <c r="A4378" s="89"/>
      <c r="B4378" s="90"/>
      <c r="C4378" s="91"/>
      <c r="D4378" s="2013" t="s">
        <v>683</v>
      </c>
      <c r="E4378" s="2013"/>
      <c r="F4378" s="2013"/>
      <c r="G4378" s="110">
        <v>-122.40407999999999</v>
      </c>
    </row>
    <row r="4379" ht="21.75" hidden="1" customHeight="1" outlineLevel="7">
      <c r="A4379" s="89"/>
      <c r="B4379" s="90"/>
      <c r="C4379" s="91"/>
      <c r="D4379" s="2013" t="s">
        <v>685</v>
      </c>
      <c r="E4379" s="2013"/>
      <c r="F4379" s="2013"/>
      <c r="G4379" s="110">
        <v>-141.59849</v>
      </c>
    </row>
    <row r="4380" ht="21.75" hidden="1" customHeight="1" outlineLevel="7">
      <c r="A4380" s="89"/>
      <c r="B4380" s="90"/>
      <c r="C4380" s="91"/>
      <c r="D4380" s="2013" t="s">
        <v>687</v>
      </c>
      <c r="E4380" s="2013"/>
      <c r="F4380" s="2013"/>
      <c r="G4380" s="110">
        <v>-57.360880000000002</v>
      </c>
    </row>
    <row r="4381" ht="11.25" hidden="1" customHeight="1" outlineLevel="7">
      <c r="A4381" s="83"/>
      <c r="B4381" s="84"/>
      <c r="C4381" s="85"/>
      <c r="D4381" s="2017" t="s">
        <v>689</v>
      </c>
      <c r="E4381" s="2017"/>
      <c r="F4381" s="2017"/>
      <c r="G4381" s="110">
        <v>-328.38186000000002</v>
      </c>
    </row>
    <row r="4382" ht="11.25" hidden="1" customHeight="1" outlineLevel="7">
      <c r="A4382" s="118"/>
      <c r="B4382" s="119"/>
      <c r="C4382" s="120"/>
      <c r="D4382" s="2013" t="s">
        <v>691</v>
      </c>
      <c r="E4382" s="2013"/>
      <c r="F4382" s="2013"/>
      <c r="G4382" s="73">
        <v>-31036.177329999999</v>
      </c>
    </row>
    <row r="4383" ht="11.25" hidden="1" customHeight="1" outlineLevel="7">
      <c r="A4383" s="118"/>
      <c r="B4383" s="119"/>
      <c r="C4383" s="120"/>
      <c r="D4383" s="2013" t="s">
        <v>692</v>
      </c>
      <c r="E4383" s="2013"/>
      <c r="F4383" s="2013"/>
      <c r="G4383" s="92">
        <v>-26745.81338</v>
      </c>
    </row>
    <row r="4384" ht="11.25" hidden="1" customHeight="1" outlineLevel="7">
      <c r="A4384" s="118"/>
      <c r="B4384" s="119"/>
      <c r="C4384" s="120"/>
      <c r="D4384" s="2013" t="s">
        <v>693</v>
      </c>
      <c r="E4384" s="2013"/>
      <c r="F4384" s="2013"/>
      <c r="G4384" s="110">
        <v>-833.38990999999999</v>
      </c>
    </row>
    <row r="4385" ht="11.25" hidden="1" customHeight="1" outlineLevel="7">
      <c r="A4385" s="118"/>
      <c r="B4385" s="119"/>
      <c r="C4385" s="120"/>
      <c r="D4385" s="2013" t="s">
        <v>694</v>
      </c>
      <c r="E4385" s="2013"/>
      <c r="F4385" s="2013"/>
      <c r="G4385" s="110">
        <v>-798.80732999999998</v>
      </c>
    </row>
    <row r="4386" ht="11.25" hidden="1" customHeight="1" outlineLevel="7">
      <c r="A4386" s="118"/>
      <c r="B4386" s="119"/>
      <c r="C4386" s="120"/>
      <c r="D4386" s="2013" t="s">
        <v>695</v>
      </c>
      <c r="E4386" s="2013"/>
      <c r="F4386" s="2013"/>
      <c r="G4386" s="110">
        <v>-366.80948000000001</v>
      </c>
    </row>
    <row r="4387" ht="11.25" hidden="1" customHeight="1" outlineLevel="7">
      <c r="A4387" s="118"/>
      <c r="B4387" s="119"/>
      <c r="C4387" s="120"/>
      <c r="D4387" s="2013" t="s">
        <v>696</v>
      </c>
      <c r="E4387" s="2013"/>
      <c r="F4387" s="2013"/>
      <c r="G4387" s="92">
        <v>-2291.3572300000001</v>
      </c>
    </row>
    <row r="4388" ht="11.25" hidden="1" customHeight="1" outlineLevel="7">
      <c r="A4388" s="83"/>
      <c r="B4388" s="84"/>
      <c r="C4388" s="85"/>
      <c r="D4388" s="2017" t="s">
        <v>698</v>
      </c>
      <c r="E4388" s="2017"/>
      <c r="F4388" s="2017"/>
      <c r="G4388" s="73">
        <v>-605001.26255999994</v>
      </c>
    </row>
    <row r="4389" ht="11.25" hidden="1" customHeight="1" outlineLevel="7">
      <c r="A4389" s="86"/>
      <c r="B4389" s="87"/>
      <c r="C4389" s="88"/>
      <c r="D4389" s="2017" t="s">
        <v>699</v>
      </c>
      <c r="E4389" s="2017"/>
      <c r="F4389" s="2017"/>
      <c r="G4389" s="92">
        <v>-3215.9537999999998</v>
      </c>
    </row>
    <row r="4390" ht="11.25" hidden="1" customHeight="1" outlineLevel="7">
      <c r="A4390" s="89"/>
      <c r="B4390" s="90"/>
      <c r="C4390" s="91"/>
      <c r="D4390" s="2013" t="s">
        <v>700</v>
      </c>
      <c r="E4390" s="2013"/>
      <c r="F4390" s="2013"/>
      <c r="G4390" s="92">
        <v>-122719.59819</v>
      </c>
    </row>
    <row r="4391" ht="11.25" hidden="1" customHeight="1" outlineLevel="7">
      <c r="A4391" s="89"/>
      <c r="B4391" s="90"/>
      <c r="C4391" s="91"/>
      <c r="D4391" s="2013" t="s">
        <v>701</v>
      </c>
      <c r="E4391" s="2013"/>
      <c r="F4391" s="2013"/>
      <c r="G4391" s="92">
        <v>-8407.0023500000007</v>
      </c>
    </row>
    <row r="4392" ht="11.25" hidden="1" customHeight="1" outlineLevel="7">
      <c r="A4392" s="86"/>
      <c r="B4392" s="87"/>
      <c r="C4392" s="88"/>
      <c r="D4392" s="2017" t="s">
        <v>702</v>
      </c>
      <c r="E4392" s="2017"/>
      <c r="F4392" s="2017"/>
      <c r="G4392" s="92">
        <v>-87563.067750000002</v>
      </c>
    </row>
    <row r="4393" ht="11.25" hidden="1" customHeight="1" outlineLevel="7">
      <c r="A4393" s="101"/>
      <c r="B4393" s="102"/>
      <c r="C4393" s="103"/>
      <c r="D4393" s="2017" t="s">
        <v>704</v>
      </c>
      <c r="E4393" s="2017"/>
      <c r="F4393" s="2017"/>
      <c r="G4393" s="92">
        <v>-84211.397769999996</v>
      </c>
    </row>
    <row r="4394" ht="11.25" hidden="1" customHeight="1" outlineLevel="7">
      <c r="A4394" s="115"/>
      <c r="B4394" s="116"/>
      <c r="C4394" s="117"/>
      <c r="D4394" s="2013" t="s">
        <v>705</v>
      </c>
      <c r="E4394" s="2013"/>
      <c r="F4394" s="2013"/>
      <c r="G4394" s="92">
        <v>-298884.2427</v>
      </c>
    </row>
    <row r="4395" ht="11.25" hidden="1" customHeight="1" outlineLevel="7">
      <c r="A4395" s="115"/>
      <c r="B4395" s="116"/>
      <c r="C4395" s="117"/>
      <c r="D4395" s="2013" t="s">
        <v>706</v>
      </c>
      <c r="E4395" s="2013"/>
      <c r="F4395" s="2013"/>
      <c r="G4395" s="73">
        <v>-308210.40266999998</v>
      </c>
    </row>
    <row r="4396" ht="11.25" hidden="1" customHeight="1" outlineLevel="7">
      <c r="A4396" s="115"/>
      <c r="B4396" s="116"/>
      <c r="C4396" s="117"/>
      <c r="D4396" s="2013" t="s">
        <v>707</v>
      </c>
      <c r="E4396" s="2013"/>
      <c r="F4396" s="2013"/>
      <c r="G4396" s="73">
        <v>-13050.5396</v>
      </c>
    </row>
    <row r="4397" ht="11.25" hidden="1" customHeight="1" outlineLevel="7">
      <c r="A4397" s="115"/>
      <c r="B4397" s="116"/>
      <c r="C4397" s="117"/>
      <c r="D4397" s="2013" t="s">
        <v>708</v>
      </c>
      <c r="E4397" s="2013"/>
      <c r="F4397" s="2013"/>
      <c r="G4397" s="92">
        <v>-12511.228999999999</v>
      </c>
    </row>
    <row r="4398" ht="11.25" hidden="1" customHeight="1" outlineLevel="7">
      <c r="A4398" s="115"/>
      <c r="B4398" s="116"/>
      <c r="C4398" s="117"/>
      <c r="D4398" s="2013" t="s">
        <v>709</v>
      </c>
      <c r="E4398" s="2013"/>
      <c r="F4398" s="2013"/>
      <c r="G4398" s="110">
        <v>-539.31060000000002</v>
      </c>
    </row>
    <row r="4399" ht="11.25" hidden="1" customHeight="1" outlineLevel="7">
      <c r="A4399" s="115"/>
      <c r="B4399" s="116"/>
      <c r="C4399" s="117"/>
      <c r="D4399" s="2013" t="s">
        <v>710</v>
      </c>
      <c r="E4399" s="2013"/>
      <c r="F4399" s="2013"/>
      <c r="G4399" s="73">
        <v>-85274.503110000005</v>
      </c>
    </row>
    <row r="4400" ht="11.25" hidden="1" customHeight="1" outlineLevel="7">
      <c r="A4400" s="115"/>
      <c r="B4400" s="116"/>
      <c r="C4400" s="117"/>
      <c r="D4400" s="2013" t="s">
        <v>711</v>
      </c>
      <c r="E4400" s="2013"/>
      <c r="F4400" s="2013"/>
      <c r="G4400" s="73">
        <v>-10121.842860000001</v>
      </c>
    </row>
    <row r="4401" ht="11.25" hidden="1" customHeight="1" outlineLevel="7">
      <c r="A4401" s="101"/>
      <c r="B4401" s="102"/>
      <c r="C4401" s="103"/>
      <c r="D4401" s="2017" t="s">
        <v>712</v>
      </c>
      <c r="E4401" s="2017"/>
      <c r="F4401" s="2017"/>
      <c r="G4401" s="92">
        <v>-4417.7828499999996</v>
      </c>
    </row>
    <row r="4402" ht="11.25" hidden="1" customHeight="1" outlineLevel="7">
      <c r="A4402" s="115"/>
      <c r="B4402" s="116"/>
      <c r="C4402" s="117"/>
      <c r="D4402" s="2013" t="s">
        <v>713</v>
      </c>
      <c r="E4402" s="2013"/>
      <c r="F4402" s="2013"/>
      <c r="G4402" s="92">
        <v>-1261.3730599999999</v>
      </c>
    </row>
    <row r="4403" ht="11.25" hidden="1" customHeight="1" outlineLevel="7">
      <c r="A4403" s="115"/>
      <c r="B4403" s="116"/>
      <c r="C4403" s="117"/>
      <c r="D4403" s="2013" t="s">
        <v>714</v>
      </c>
      <c r="E4403" s="2013"/>
      <c r="F4403" s="2013"/>
      <c r="G4403" s="110">
        <v>-355.59580999999997</v>
      </c>
    </row>
    <row r="4404" ht="11.25" hidden="1" customHeight="1" outlineLevel="7">
      <c r="A4404" s="115"/>
      <c r="B4404" s="116"/>
      <c r="C4404" s="117"/>
      <c r="D4404" s="2013" t="s">
        <v>715</v>
      </c>
      <c r="E4404" s="2013"/>
      <c r="F4404" s="2013"/>
      <c r="G4404" s="110">
        <v>-355.12815000000001</v>
      </c>
    </row>
    <row r="4405" ht="11.25" hidden="1" customHeight="1" outlineLevel="7">
      <c r="A4405" s="115"/>
      <c r="B4405" s="116"/>
      <c r="C4405" s="117"/>
      <c r="D4405" s="2013" t="s">
        <v>716</v>
      </c>
      <c r="E4405" s="2013"/>
      <c r="F4405" s="2013"/>
      <c r="G4405" s="110">
        <v>-22.01193</v>
      </c>
    </row>
    <row r="4406" ht="21.75" hidden="1" customHeight="1" outlineLevel="7">
      <c r="A4406" s="115"/>
      <c r="B4406" s="116"/>
      <c r="C4406" s="117"/>
      <c r="D4406" s="2013" t="s">
        <v>717</v>
      </c>
      <c r="E4406" s="2013"/>
      <c r="F4406" s="2013"/>
      <c r="G4406" s="92">
        <v>-3709.9510599999999</v>
      </c>
    </row>
    <row r="4407" ht="11.25" hidden="1" customHeight="1" outlineLevel="7">
      <c r="A4407" s="115"/>
      <c r="B4407" s="116"/>
      <c r="C4407" s="117"/>
      <c r="D4407" s="2013" t="s">
        <v>718</v>
      </c>
      <c r="E4407" s="2013"/>
      <c r="F4407" s="2013"/>
      <c r="G4407" s="93"/>
    </row>
    <row r="4408" ht="11.25" hidden="1" customHeight="1" outlineLevel="7">
      <c r="A4408" s="115"/>
      <c r="B4408" s="116"/>
      <c r="C4408" s="117"/>
      <c r="D4408" s="2013" t="s">
        <v>719</v>
      </c>
      <c r="E4408" s="2013"/>
      <c r="F4408" s="2013"/>
      <c r="G4408" s="73">
        <v>-3497.5344</v>
      </c>
    </row>
    <row r="4409" ht="11.25" hidden="1" customHeight="1" outlineLevel="7">
      <c r="A4409" s="101"/>
      <c r="B4409" s="102"/>
      <c r="C4409" s="103"/>
      <c r="D4409" s="2017" t="s">
        <v>720</v>
      </c>
      <c r="E4409" s="2017"/>
      <c r="F4409" s="2017"/>
      <c r="G4409" s="110">
        <v>-742.17987000000005</v>
      </c>
    </row>
    <row r="4410" ht="11.25" hidden="1" customHeight="1" outlineLevel="7">
      <c r="A4410" s="115"/>
      <c r="B4410" s="116"/>
      <c r="C4410" s="117"/>
      <c r="D4410" s="2013" t="s">
        <v>721</v>
      </c>
      <c r="E4410" s="2013"/>
      <c r="F4410" s="2013"/>
      <c r="G4410" s="110">
        <v>-374.16041000000001</v>
      </c>
    </row>
    <row r="4411" ht="11.25" hidden="1" customHeight="1" outlineLevel="7">
      <c r="A4411" s="115"/>
      <c r="B4411" s="116"/>
      <c r="C4411" s="117"/>
      <c r="D4411" s="2013" t="s">
        <v>722</v>
      </c>
      <c r="E4411" s="2013"/>
      <c r="F4411" s="2013"/>
      <c r="G4411" s="92">
        <v>-1674.9074499999999</v>
      </c>
    </row>
    <row r="4412" ht="11.25" hidden="1" customHeight="1" outlineLevel="7">
      <c r="A4412" s="115"/>
      <c r="B4412" s="116"/>
      <c r="C4412" s="117"/>
      <c r="D4412" s="2013" t="s">
        <v>723</v>
      </c>
      <c r="E4412" s="2013"/>
      <c r="F4412" s="2013"/>
      <c r="G4412" s="110">
        <v>-117.19911</v>
      </c>
    </row>
    <row r="4413" ht="11.25" hidden="1" customHeight="1" outlineLevel="7">
      <c r="A4413" s="101"/>
      <c r="B4413" s="102"/>
      <c r="C4413" s="103"/>
      <c r="D4413" s="2017" t="s">
        <v>724</v>
      </c>
      <c r="E4413" s="2017"/>
      <c r="F4413" s="2017"/>
      <c r="G4413" s="110">
        <v>-43.383020000000002</v>
      </c>
    </row>
    <row r="4414" ht="11.25" hidden="1" customHeight="1" outlineLevel="7">
      <c r="A4414" s="115"/>
      <c r="B4414" s="116"/>
      <c r="C4414" s="117"/>
      <c r="D4414" s="2013" t="s">
        <v>725</v>
      </c>
      <c r="E4414" s="2013"/>
      <c r="F4414" s="2013"/>
      <c r="G4414" s="110">
        <v>-543.17192999999997</v>
      </c>
    </row>
    <row r="4415" ht="11.25" hidden="1" customHeight="1" outlineLevel="7">
      <c r="A4415" s="115"/>
      <c r="B4415" s="116"/>
      <c r="C4415" s="117"/>
      <c r="D4415" s="2013" t="s">
        <v>726</v>
      </c>
      <c r="E4415" s="2013"/>
      <c r="F4415" s="2013"/>
      <c r="G4415" s="110">
        <v>-2.53261</v>
      </c>
    </row>
    <row r="4416" ht="11.25" hidden="1" customHeight="1" outlineLevel="7">
      <c r="A4416" s="115"/>
      <c r="B4416" s="116"/>
      <c r="C4416" s="117"/>
      <c r="D4416" s="2013" t="s">
        <v>727</v>
      </c>
      <c r="E4416" s="2013"/>
      <c r="F4416" s="2013"/>
      <c r="G4416" s="73">
        <v>-10796.383540000001</v>
      </c>
    </row>
    <row r="4417" ht="21.75" hidden="1" customHeight="1" outlineLevel="7">
      <c r="A4417" s="115"/>
      <c r="B4417" s="116"/>
      <c r="C4417" s="117"/>
      <c r="D4417" s="2013" t="s">
        <v>728</v>
      </c>
      <c r="E4417" s="2013"/>
      <c r="F4417" s="2013"/>
      <c r="G4417" s="92">
        <v>-3427.8058999999998</v>
      </c>
    </row>
    <row r="4418" ht="11.25" hidden="1" customHeight="1" outlineLevel="7">
      <c r="A4418" s="115"/>
      <c r="B4418" s="116"/>
      <c r="C4418" s="117"/>
      <c r="D4418" s="2013" t="s">
        <v>729</v>
      </c>
      <c r="E4418" s="2013"/>
      <c r="F4418" s="2013"/>
      <c r="G4418" s="92">
        <v>-6910.5209599999998</v>
      </c>
    </row>
    <row r="4419" ht="11.25" hidden="1" customHeight="1" outlineLevel="7">
      <c r="A4419" s="115"/>
      <c r="B4419" s="116"/>
      <c r="C4419" s="117"/>
      <c r="D4419" s="2013" t="s">
        <v>730</v>
      </c>
      <c r="E4419" s="2013"/>
      <c r="F4419" s="2013"/>
      <c r="G4419" s="110">
        <v>-458.05667999999997</v>
      </c>
    </row>
    <row r="4420" ht="11.25" hidden="1" customHeight="1" outlineLevel="7">
      <c r="A4420" s="89"/>
      <c r="B4420" s="90"/>
      <c r="C4420" s="91"/>
      <c r="D4420" s="2013" t="s">
        <v>731</v>
      </c>
      <c r="E4420" s="2013"/>
      <c r="F4420" s="2013"/>
      <c r="G4420" s="73">
        <v>-25959.047350000001</v>
      </c>
    </row>
    <row r="4421" ht="11.25" hidden="1" customHeight="1" outlineLevel="7">
      <c r="A4421" s="101"/>
      <c r="B4421" s="102"/>
      <c r="C4421" s="103"/>
      <c r="D4421" s="2017" t="s">
        <v>732</v>
      </c>
      <c r="E4421" s="2017"/>
      <c r="F4421" s="2017"/>
      <c r="G4421" s="92">
        <v>-2002.4966999999999</v>
      </c>
    </row>
    <row r="4422" ht="11.25" hidden="1" customHeight="1" outlineLevel="7">
      <c r="A4422" s="115"/>
      <c r="B4422" s="116"/>
      <c r="C4422" s="117"/>
      <c r="D4422" s="2013" t="s">
        <v>733</v>
      </c>
      <c r="E4422" s="2013"/>
      <c r="F4422" s="2013"/>
      <c r="G4422" s="92">
        <v>-9061.4451100000006</v>
      </c>
    </row>
    <row r="4423" ht="21.75" hidden="1" customHeight="1" outlineLevel="7">
      <c r="A4423" s="115"/>
      <c r="B4423" s="116"/>
      <c r="C4423" s="117"/>
      <c r="D4423" s="2013" t="s">
        <v>1186</v>
      </c>
      <c r="E4423" s="2013"/>
      <c r="F4423" s="2013"/>
      <c r="G4423" s="92">
        <v>-2140.4436999999998</v>
      </c>
    </row>
    <row r="4424" ht="11.25" hidden="1" customHeight="1" outlineLevel="7">
      <c r="A4424" s="115"/>
      <c r="B4424" s="116"/>
      <c r="C4424" s="117"/>
      <c r="D4424" s="2013" t="s">
        <v>735</v>
      </c>
      <c r="E4424" s="2013"/>
      <c r="F4424" s="2013"/>
      <c r="G4424" s="92">
        <v>-4530.9776300000003</v>
      </c>
    </row>
    <row r="4425" ht="11.25" hidden="1" customHeight="1" outlineLevel="7">
      <c r="A4425" s="89"/>
      <c r="B4425" s="90"/>
      <c r="C4425" s="91"/>
      <c r="D4425" s="2013" t="s">
        <v>736</v>
      </c>
      <c r="E4425" s="2013"/>
      <c r="F4425" s="2013"/>
      <c r="G4425" s="92">
        <v>-7884.0577599999997</v>
      </c>
    </row>
    <row r="4426" ht="21.75" hidden="1" customHeight="1" outlineLevel="7">
      <c r="A4426" s="89"/>
      <c r="B4426" s="90"/>
      <c r="C4426" s="91"/>
      <c r="D4426" s="2013" t="s">
        <v>737</v>
      </c>
      <c r="E4426" s="2013"/>
      <c r="F4426" s="2013"/>
      <c r="G4426" s="110">
        <v>-339.62644999999998</v>
      </c>
    </row>
    <row r="4427" ht="11.25" hidden="1" customHeight="1" outlineLevel="7">
      <c r="A4427" s="89"/>
      <c r="B4427" s="90"/>
      <c r="C4427" s="91"/>
      <c r="D4427" s="2013" t="s">
        <v>738</v>
      </c>
      <c r="E4427" s="2013"/>
      <c r="F4427" s="2013"/>
      <c r="G4427" s="110">
        <v>-24.95016</v>
      </c>
    </row>
    <row r="4428" ht="11.25" hidden="1" customHeight="1" outlineLevel="7">
      <c r="A4428" s="89"/>
      <c r="B4428" s="90"/>
      <c r="C4428" s="91"/>
      <c r="D4428" s="2013" t="s">
        <v>739</v>
      </c>
      <c r="E4428" s="2013"/>
      <c r="F4428" s="2013"/>
      <c r="G4428" s="73">
        <v>-2260.4600300000002</v>
      </c>
    </row>
    <row r="4429" ht="11.25" hidden="1" customHeight="1" outlineLevel="7">
      <c r="A4429" s="101"/>
      <c r="B4429" s="102"/>
      <c r="C4429" s="103"/>
      <c r="D4429" s="2017" t="s">
        <v>740</v>
      </c>
      <c r="E4429" s="2017"/>
      <c r="F4429" s="2017"/>
      <c r="G4429" s="92">
        <v>-1757.61373</v>
      </c>
    </row>
    <row r="4430" ht="11.25" hidden="1" customHeight="1" outlineLevel="7">
      <c r="A4430" s="115"/>
      <c r="B4430" s="116"/>
      <c r="C4430" s="117"/>
      <c r="D4430" s="2013" t="s">
        <v>741</v>
      </c>
      <c r="E4430" s="2013"/>
      <c r="F4430" s="2013"/>
      <c r="G4430" s="110">
        <v>-293.83559000000002</v>
      </c>
    </row>
    <row r="4431" ht="11.25" hidden="1" customHeight="1" outlineLevel="7">
      <c r="A4431" s="101"/>
      <c r="B4431" s="102"/>
      <c r="C4431" s="103"/>
      <c r="D4431" s="2017" t="s">
        <v>742</v>
      </c>
      <c r="E4431" s="2017"/>
      <c r="F4431" s="2017"/>
      <c r="G4431" s="110">
        <v>-209.01070999999999</v>
      </c>
    </row>
    <row r="4432" ht="11.25" hidden="1" customHeight="1" outlineLevel="7">
      <c r="A4432" s="115"/>
      <c r="B4432" s="116"/>
      <c r="C4432" s="117"/>
      <c r="D4432" s="2013" t="s">
        <v>744</v>
      </c>
      <c r="E4432" s="2013"/>
      <c r="F4432" s="2013"/>
      <c r="G4432" s="92">
        <v>-15116.7426</v>
      </c>
    </row>
    <row r="4433" ht="21.75" hidden="1" customHeight="1" outlineLevel="7">
      <c r="A4433" s="115"/>
      <c r="B4433" s="116"/>
      <c r="C4433" s="117"/>
      <c r="D4433" s="2013" t="s">
        <v>745</v>
      </c>
      <c r="E4433" s="2013"/>
      <c r="F4433" s="2013"/>
      <c r="G4433" s="92">
        <v>-1286.6049499999999</v>
      </c>
    </row>
    <row r="4434" ht="21.75" hidden="1" customHeight="1" outlineLevel="7">
      <c r="A4434" s="115"/>
      <c r="B4434" s="116"/>
      <c r="C4434" s="117"/>
      <c r="D4434" s="2013" t="s">
        <v>746</v>
      </c>
      <c r="E4434" s="2013"/>
      <c r="F4434" s="2013"/>
      <c r="G4434" s="110">
        <v>-442.04777000000001</v>
      </c>
    </row>
    <row r="4435" ht="21.75" hidden="1" customHeight="1" outlineLevel="7">
      <c r="A4435" s="115"/>
      <c r="B4435" s="116"/>
      <c r="C4435" s="117"/>
      <c r="D4435" s="2013" t="s">
        <v>748</v>
      </c>
      <c r="E4435" s="2013"/>
      <c r="F4435" s="2013"/>
      <c r="G4435" s="110">
        <v>-620.03944000000001</v>
      </c>
    </row>
    <row r="4436" ht="21.75" hidden="1" customHeight="1" outlineLevel="7">
      <c r="A4436" s="115"/>
      <c r="B4436" s="116"/>
      <c r="C4436" s="117"/>
      <c r="D4436" s="2013" t="s">
        <v>749</v>
      </c>
      <c r="E4436" s="2013"/>
      <c r="F4436" s="2013"/>
      <c r="G4436" s="73">
        <v>-1753.94534</v>
      </c>
    </row>
    <row r="4437" ht="11.25" hidden="1" customHeight="1" outlineLevel="7">
      <c r="A4437" s="115"/>
      <c r="B4437" s="116"/>
      <c r="C4437" s="117"/>
      <c r="D4437" s="2013" t="s">
        <v>751</v>
      </c>
      <c r="E4437" s="2013"/>
      <c r="F4437" s="2013"/>
      <c r="G4437" s="92">
        <v>-1753.94534</v>
      </c>
    </row>
    <row r="4438" ht="11.25" hidden="1" customHeight="1" outlineLevel="7">
      <c r="A4438" s="115"/>
      <c r="B4438" s="116"/>
      <c r="C4438" s="117"/>
      <c r="D4438" s="2013" t="s">
        <v>752</v>
      </c>
      <c r="E4438" s="2013"/>
      <c r="F4438" s="2013"/>
      <c r="G4438" s="73">
        <v>-12982.090109999999</v>
      </c>
    </row>
    <row r="4439" ht="21.75" hidden="1" customHeight="1" outlineLevel="7">
      <c r="A4439" s="115"/>
      <c r="B4439" s="116"/>
      <c r="C4439" s="117"/>
      <c r="D4439" s="2013" t="s">
        <v>754</v>
      </c>
      <c r="E4439" s="2013"/>
      <c r="F4439" s="2013"/>
      <c r="G4439" s="92">
        <v>-1101.4110000000001</v>
      </c>
    </row>
    <row r="4440" ht="11.25" hidden="1" customHeight="1" outlineLevel="7">
      <c r="A4440" s="115"/>
      <c r="B4440" s="116"/>
      <c r="C4440" s="117"/>
      <c r="D4440" s="2013" t="s">
        <v>755</v>
      </c>
      <c r="E4440" s="2013"/>
      <c r="F4440" s="2013"/>
      <c r="G4440" s="110">
        <v>-183.85001</v>
      </c>
    </row>
    <row r="4441" ht="11.25" hidden="1" customHeight="1" outlineLevel="7">
      <c r="A4441" s="115"/>
      <c r="B4441" s="116"/>
      <c r="C4441" s="117"/>
      <c r="D4441" s="2013" t="s">
        <v>756</v>
      </c>
      <c r="E4441" s="2013"/>
      <c r="F4441" s="2013"/>
      <c r="G4441" s="92">
        <v>-3228.79403</v>
      </c>
    </row>
    <row r="4442" ht="21.75" hidden="1" customHeight="1" outlineLevel="7">
      <c r="A4442" s="115"/>
      <c r="B4442" s="116"/>
      <c r="C4442" s="117"/>
      <c r="D4442" s="2013" t="s">
        <v>757</v>
      </c>
      <c r="E4442" s="2013"/>
      <c r="F4442" s="2013"/>
      <c r="G4442" s="110">
        <v>-9.4794900000000002</v>
      </c>
    </row>
    <row r="4443" ht="11.25" hidden="1" customHeight="1" outlineLevel="7">
      <c r="A4443" s="115"/>
      <c r="B4443" s="116"/>
      <c r="C4443" s="117"/>
      <c r="D4443" s="2013" t="s">
        <v>758</v>
      </c>
      <c r="E4443" s="2013"/>
      <c r="F4443" s="2013"/>
      <c r="G4443" s="110">
        <v>-563.52621999999997</v>
      </c>
    </row>
    <row r="4444" ht="11.25" hidden="1" customHeight="1" outlineLevel="7">
      <c r="A4444" s="115"/>
      <c r="B4444" s="116"/>
      <c r="C4444" s="117"/>
      <c r="D4444" s="2013" t="s">
        <v>759</v>
      </c>
      <c r="E4444" s="2013"/>
      <c r="F4444" s="2013"/>
      <c r="G4444" s="110">
        <v>-292.36162000000002</v>
      </c>
    </row>
    <row r="4445" ht="11.25" hidden="1" customHeight="1" outlineLevel="7">
      <c r="A4445" s="115"/>
      <c r="B4445" s="116"/>
      <c r="C4445" s="117"/>
      <c r="D4445" s="2013" t="s">
        <v>760</v>
      </c>
      <c r="E4445" s="2013"/>
      <c r="F4445" s="2013"/>
      <c r="G4445" s="110">
        <v>-332.04799000000003</v>
      </c>
    </row>
    <row r="4446" ht="21.75" hidden="1" customHeight="1" outlineLevel="7">
      <c r="A4446" s="115"/>
      <c r="B4446" s="116"/>
      <c r="C4446" s="117"/>
      <c r="D4446" s="2013" t="s">
        <v>400</v>
      </c>
      <c r="E4446" s="2013"/>
      <c r="F4446" s="2013"/>
      <c r="G4446" s="93"/>
    </row>
    <row r="4447" ht="11.25" hidden="1" customHeight="1" outlineLevel="7">
      <c r="A4447" s="115"/>
      <c r="B4447" s="116"/>
      <c r="C4447" s="117"/>
      <c r="D4447" s="2013" t="s">
        <v>761</v>
      </c>
      <c r="E4447" s="2013"/>
      <c r="F4447" s="2013"/>
      <c r="G4447" s="110">
        <v>-823.10000000000002</v>
      </c>
    </row>
    <row r="4448" ht="21.75" hidden="1" customHeight="1" outlineLevel="7">
      <c r="A4448" s="89"/>
      <c r="B4448" s="90"/>
      <c r="C4448" s="91"/>
      <c r="D4448" s="2013" t="s">
        <v>762</v>
      </c>
      <c r="E4448" s="2013"/>
      <c r="F4448" s="2013"/>
      <c r="G4448" s="92">
        <v>-1273.75</v>
      </c>
    </row>
    <row r="4449" ht="11.25" hidden="1" customHeight="1" outlineLevel="7">
      <c r="A4449" s="86"/>
      <c r="B4449" s="87"/>
      <c r="C4449" s="88"/>
      <c r="D4449" s="2017" t="s">
        <v>763</v>
      </c>
      <c r="E4449" s="2017"/>
      <c r="F4449" s="2017"/>
      <c r="G4449" s="93"/>
    </row>
    <row r="4450" ht="11.25" hidden="1" customHeight="1" outlineLevel="7">
      <c r="A4450" s="101"/>
      <c r="B4450" s="102"/>
      <c r="C4450" s="103"/>
      <c r="D4450" s="2017" t="s">
        <v>765</v>
      </c>
      <c r="E4450" s="2017"/>
      <c r="F4450" s="2017"/>
      <c r="G4450" s="93"/>
    </row>
    <row r="4451" ht="11.25" hidden="1" customHeight="1" outlineLevel="7">
      <c r="A4451" s="115"/>
      <c r="B4451" s="116"/>
      <c r="C4451" s="117"/>
      <c r="D4451" s="2013" t="s">
        <v>766</v>
      </c>
      <c r="E4451" s="2013"/>
      <c r="F4451" s="2013"/>
      <c r="G4451" s="92">
        <v>-3830.7411900000002</v>
      </c>
    </row>
    <row r="4452" ht="11.25" hidden="1" customHeight="1" outlineLevel="7">
      <c r="A4452" s="115"/>
      <c r="B4452" s="116"/>
      <c r="C4452" s="117"/>
      <c r="D4452" s="2013" t="s">
        <v>767</v>
      </c>
      <c r="E4452" s="2013"/>
      <c r="F4452" s="2013"/>
      <c r="G4452" s="110">
        <v>-152.51535000000001</v>
      </c>
    </row>
    <row r="4453" ht="21.75" hidden="1" customHeight="1" outlineLevel="7">
      <c r="A4453" s="115"/>
      <c r="B4453" s="116"/>
      <c r="C4453" s="117"/>
      <c r="D4453" s="2013" t="s">
        <v>770</v>
      </c>
      <c r="E4453" s="2013"/>
      <c r="F4453" s="2013"/>
      <c r="G4453" s="110">
        <v>-236.50748999999999</v>
      </c>
    </row>
    <row r="4454" ht="11.25" hidden="1" customHeight="1" outlineLevel="7">
      <c r="A4454" s="101"/>
      <c r="B4454" s="102"/>
      <c r="C4454" s="103"/>
      <c r="D4454" s="2017" t="s">
        <v>771</v>
      </c>
      <c r="E4454" s="2017"/>
      <c r="F4454" s="2017"/>
      <c r="G4454" s="110">
        <v>-954.00572</v>
      </c>
    </row>
    <row r="4455" ht="11.25" hidden="1" customHeight="1" outlineLevel="7">
      <c r="A4455" s="115"/>
      <c r="B4455" s="116"/>
      <c r="C4455" s="117"/>
      <c r="D4455" s="2013" t="s">
        <v>773</v>
      </c>
      <c r="E4455" s="2013"/>
      <c r="F4455" s="2013"/>
      <c r="G4455" s="110">
        <v>-412.81455999999997</v>
      </c>
    </row>
    <row r="4456" ht="11.25" hidden="1" customHeight="1" outlineLevel="7">
      <c r="A4456" s="115"/>
      <c r="B4456" s="116"/>
      <c r="C4456" s="117"/>
      <c r="D4456" s="2013" t="s">
        <v>775</v>
      </c>
      <c r="E4456" s="2013"/>
      <c r="F4456" s="2013"/>
      <c r="G4456" s="73">
        <v>-20975.472760000001</v>
      </c>
    </row>
    <row r="4457" ht="21.75" hidden="1" customHeight="1" outlineLevel="7">
      <c r="A4457" s="115"/>
      <c r="B4457" s="116"/>
      <c r="C4457" s="117"/>
      <c r="D4457" s="2013" t="s">
        <v>777</v>
      </c>
      <c r="E4457" s="2013"/>
      <c r="F4457" s="2013"/>
      <c r="G4457" s="73">
        <v>-6994.5833300000004</v>
      </c>
    </row>
    <row r="4458" ht="11.25" hidden="1" customHeight="1" outlineLevel="7">
      <c r="A4458" s="115"/>
      <c r="B4458" s="116"/>
      <c r="C4458" s="117"/>
      <c r="D4458" s="2013" t="s">
        <v>778</v>
      </c>
      <c r="E4458" s="2013"/>
      <c r="F4458" s="2013"/>
      <c r="G4458" s="92">
        <v>-1738.2634</v>
      </c>
    </row>
    <row r="4459" ht="11.25" hidden="1" customHeight="1" outlineLevel="7">
      <c r="A4459" s="115"/>
      <c r="B4459" s="116"/>
      <c r="C4459" s="117"/>
      <c r="D4459" s="2013" t="s">
        <v>779</v>
      </c>
      <c r="E4459" s="2013"/>
      <c r="F4459" s="2013"/>
      <c r="G4459" s="92">
        <v>-4397.9972100000005</v>
      </c>
    </row>
    <row r="4460" ht="11.25" hidden="1" customHeight="1" outlineLevel="7">
      <c r="A4460" s="89"/>
      <c r="B4460" s="90"/>
      <c r="C4460" s="91"/>
      <c r="D4460" s="2013" t="s">
        <v>781</v>
      </c>
      <c r="E4460" s="2013"/>
      <c r="F4460" s="2013"/>
      <c r="G4460" s="110">
        <v>-858.32272</v>
      </c>
    </row>
    <row r="4461" ht="11.25" hidden="1" customHeight="1" outlineLevel="7">
      <c r="A4461" s="86"/>
      <c r="B4461" s="87"/>
      <c r="C4461" s="88"/>
      <c r="D4461" s="2017" t="s">
        <v>782</v>
      </c>
      <c r="E4461" s="2017"/>
      <c r="F4461" s="2017"/>
      <c r="G4461" s="73">
        <v>-13725.12306</v>
      </c>
    </row>
    <row r="4462" ht="21.75" hidden="1" customHeight="1" outlineLevel="7">
      <c r="A4462" s="89"/>
      <c r="B4462" s="90"/>
      <c r="C4462" s="91"/>
      <c r="D4462" s="2013" t="s">
        <v>783</v>
      </c>
      <c r="E4462" s="2013"/>
      <c r="F4462" s="2013"/>
      <c r="G4462" s="92">
        <v>-2936.9165800000001</v>
      </c>
    </row>
    <row r="4463" ht="11.25" hidden="1" customHeight="1" outlineLevel="7">
      <c r="A4463" s="89"/>
      <c r="B4463" s="90"/>
      <c r="C4463" s="91"/>
      <c r="D4463" s="2013" t="s">
        <v>784</v>
      </c>
      <c r="E4463" s="2013"/>
      <c r="F4463" s="2013"/>
      <c r="G4463" s="92">
        <v>-9415.2684000000008</v>
      </c>
    </row>
    <row r="4464" ht="11.25" hidden="1" customHeight="1" outlineLevel="7">
      <c r="A4464" s="89"/>
      <c r="B4464" s="90"/>
      <c r="C4464" s="91"/>
      <c r="D4464" s="2013" t="s">
        <v>785</v>
      </c>
      <c r="E4464" s="2013"/>
      <c r="F4464" s="2013"/>
      <c r="G4464" s="110">
        <v>-356.17678000000001</v>
      </c>
    </row>
    <row r="4465" ht="11.25" hidden="1" customHeight="1" outlineLevel="7">
      <c r="A4465" s="89"/>
      <c r="B4465" s="90"/>
      <c r="C4465" s="91"/>
      <c r="D4465" s="2013" t="s">
        <v>1018</v>
      </c>
      <c r="E4465" s="2013"/>
      <c r="F4465" s="2013"/>
      <c r="G4465" s="110">
        <v>-623.99641999999994</v>
      </c>
    </row>
    <row r="4466" ht="11.25" hidden="1" customHeight="1" outlineLevel="7">
      <c r="A4466" s="89"/>
      <c r="B4466" s="90"/>
      <c r="C4466" s="91"/>
      <c r="D4466" s="2013" t="s">
        <v>787</v>
      </c>
      <c r="E4466" s="2013"/>
      <c r="F4466" s="2013"/>
      <c r="G4466" s="110">
        <v>-392.76488000000001</v>
      </c>
    </row>
    <row r="4467" ht="11.25" hidden="1" customHeight="1" outlineLevel="7">
      <c r="A4467" s="89"/>
      <c r="B4467" s="90"/>
      <c r="C4467" s="91"/>
      <c r="D4467" s="2013" t="s">
        <v>788</v>
      </c>
      <c r="E4467" s="2013"/>
      <c r="F4467" s="2013"/>
      <c r="G4467" s="110">
        <v>-255.76636999999999</v>
      </c>
    </row>
    <row r="4468" ht="11.25" hidden="1" customHeight="1" outlineLevel="7">
      <c r="A4468" s="86"/>
      <c r="B4468" s="87"/>
      <c r="C4468" s="88"/>
      <c r="D4468" s="2017" t="s">
        <v>789</v>
      </c>
      <c r="E4468" s="2017"/>
      <c r="F4468" s="2017"/>
      <c r="G4468" s="73">
        <v>-17758.262859999999</v>
      </c>
    </row>
    <row r="4469" ht="21.75" hidden="1" customHeight="1" outlineLevel="7">
      <c r="A4469" s="89"/>
      <c r="B4469" s="90"/>
      <c r="C4469" s="91"/>
      <c r="D4469" s="2013" t="s">
        <v>791</v>
      </c>
      <c r="E4469" s="2013"/>
      <c r="F4469" s="2013"/>
      <c r="G4469" s="92">
        <v>-3756.70955</v>
      </c>
    </row>
    <row r="4470" ht="21.75" hidden="1" customHeight="1" outlineLevel="7">
      <c r="A4470" s="89"/>
      <c r="B4470" s="90"/>
      <c r="C4470" s="91"/>
      <c r="D4470" s="2013" t="s">
        <v>793</v>
      </c>
      <c r="E4470" s="2013"/>
      <c r="F4470" s="2013"/>
      <c r="G4470" s="93"/>
    </row>
    <row r="4471" ht="11.25" hidden="1" customHeight="1" outlineLevel="7">
      <c r="A4471" s="89"/>
      <c r="B4471" s="90"/>
      <c r="C4471" s="91"/>
      <c r="D4471" s="2013" t="s">
        <v>795</v>
      </c>
      <c r="E4471" s="2013"/>
      <c r="F4471" s="2013"/>
      <c r="G4471" s="92">
        <v>-4165.1423699999996</v>
      </c>
    </row>
    <row r="4472" ht="11.25" hidden="1" customHeight="1" outlineLevel="7">
      <c r="A4472" s="89"/>
      <c r="B4472" s="90"/>
      <c r="C4472" s="91"/>
      <c r="D4472" s="2013" t="s">
        <v>796</v>
      </c>
      <c r="E4472" s="2013"/>
      <c r="F4472" s="2013"/>
      <c r="G4472" s="93"/>
    </row>
    <row r="4473" ht="11.25" hidden="1" customHeight="1" outlineLevel="7">
      <c r="A4473" s="89"/>
      <c r="B4473" s="90"/>
      <c r="C4473" s="91"/>
      <c r="D4473" s="2013" t="s">
        <v>798</v>
      </c>
      <c r="E4473" s="2013"/>
      <c r="F4473" s="2013"/>
      <c r="G4473" s="92">
        <v>-4484.0137000000004</v>
      </c>
    </row>
    <row r="4474" ht="11.25" hidden="1" customHeight="1" outlineLevel="7">
      <c r="A4474" s="89"/>
      <c r="B4474" s="90"/>
      <c r="C4474" s="91"/>
      <c r="D4474" s="2013" t="s">
        <v>799</v>
      </c>
      <c r="E4474" s="2013"/>
      <c r="F4474" s="2013"/>
      <c r="G4474" s="92">
        <v>-5352.3972400000002</v>
      </c>
    </row>
    <row r="4475" ht="11.25" hidden="1" customHeight="1" outlineLevel="7">
      <c r="A4475" s="89"/>
      <c r="B4475" s="90"/>
      <c r="C4475" s="91"/>
      <c r="D4475" s="2013" t="s">
        <v>801</v>
      </c>
      <c r="E4475" s="2013"/>
      <c r="F4475" s="2013"/>
      <c r="G4475" s="73">
        <v>-33258.485569999997</v>
      </c>
    </row>
    <row r="4476" ht="11.25" hidden="1" customHeight="1" outlineLevel="7">
      <c r="A4476" s="86"/>
      <c r="B4476" s="87"/>
      <c r="C4476" s="88"/>
      <c r="D4476" s="2017" t="s">
        <v>802</v>
      </c>
      <c r="E4476" s="2017"/>
      <c r="F4476" s="2017"/>
      <c r="G4476" s="92">
        <v>-1246.5707500000001</v>
      </c>
    </row>
    <row r="4477" ht="11.25" hidden="1" customHeight="1" outlineLevel="7">
      <c r="A4477" s="89"/>
      <c r="B4477" s="90"/>
      <c r="C4477" s="91"/>
      <c r="D4477" s="2013" t="s">
        <v>804</v>
      </c>
      <c r="E4477" s="2013"/>
      <c r="F4477" s="2013"/>
      <c r="G4477" s="110">
        <v>-39.17895</v>
      </c>
    </row>
    <row r="4478" ht="11.25" hidden="1" customHeight="1" outlineLevel="7">
      <c r="A4478" s="89"/>
      <c r="B4478" s="90"/>
      <c r="C4478" s="91"/>
      <c r="D4478" s="2013" t="s">
        <v>805</v>
      </c>
      <c r="E4478" s="2013"/>
      <c r="F4478" s="2013"/>
      <c r="G4478" s="92">
        <v>-12028.394770000001</v>
      </c>
    </row>
    <row r="4479" ht="11.25" hidden="1" customHeight="1" outlineLevel="7">
      <c r="A4479" s="89"/>
      <c r="B4479" s="90"/>
      <c r="C4479" s="91"/>
      <c r="D4479" s="2013" t="s">
        <v>806</v>
      </c>
      <c r="E4479" s="2013"/>
      <c r="F4479" s="2013"/>
      <c r="G4479" s="110">
        <v>-484.86534</v>
      </c>
    </row>
    <row r="4480" ht="11.25" hidden="1" customHeight="1" outlineLevel="7">
      <c r="A4480" s="89"/>
      <c r="B4480" s="90"/>
      <c r="C4480" s="91"/>
      <c r="D4480" s="2013" t="s">
        <v>808</v>
      </c>
      <c r="E4480" s="2013"/>
      <c r="F4480" s="2013"/>
      <c r="G4480" s="92">
        <v>-1273.0410099999999</v>
      </c>
    </row>
    <row r="4481" ht="21.75" hidden="1" customHeight="1" outlineLevel="7">
      <c r="A4481" s="89"/>
      <c r="B4481" s="90"/>
      <c r="C4481" s="91"/>
      <c r="D4481" s="2013" t="s">
        <v>809</v>
      </c>
      <c r="E4481" s="2013"/>
      <c r="F4481" s="2013"/>
      <c r="G4481" s="92">
        <v>-18186.43475</v>
      </c>
    </row>
    <row r="4482" ht="11.25" hidden="1" customHeight="1" outlineLevel="7">
      <c r="A4482" s="89"/>
      <c r="B4482" s="90"/>
      <c r="C4482" s="91"/>
      <c r="D4482" s="2013" t="s">
        <v>810</v>
      </c>
      <c r="E4482" s="2013"/>
      <c r="F4482" s="2013"/>
      <c r="G4482" s="93"/>
    </row>
    <row r="4483" ht="11.25" hidden="1" customHeight="1" outlineLevel="7">
      <c r="A4483" s="118"/>
      <c r="B4483" s="119"/>
      <c r="C4483" s="120"/>
      <c r="D4483" s="2013" t="s">
        <v>812</v>
      </c>
      <c r="E4483" s="2013"/>
      <c r="F4483" s="2013"/>
      <c r="G4483" s="73">
        <v>-91364.629740000004</v>
      </c>
    </row>
    <row r="4484" ht="11.25" hidden="1" customHeight="1" outlineLevel="7">
      <c r="A4484" s="86"/>
      <c r="B4484" s="87"/>
      <c r="C4484" s="88"/>
      <c r="D4484" s="2017" t="s">
        <v>813</v>
      </c>
      <c r="E4484" s="2017"/>
      <c r="F4484" s="2017"/>
      <c r="G4484" s="93"/>
    </row>
    <row r="4485" ht="11.25" hidden="1" customHeight="1" outlineLevel="7">
      <c r="A4485" s="101"/>
      <c r="B4485" s="102"/>
      <c r="C4485" s="103"/>
      <c r="D4485" s="2017" t="s">
        <v>815</v>
      </c>
      <c r="E4485" s="2017"/>
      <c r="F4485" s="2017"/>
      <c r="G4485" s="92">
        <v>-1611.6443999999999</v>
      </c>
    </row>
    <row r="4486" ht="11.25" hidden="1" customHeight="1" outlineLevel="7">
      <c r="A4486" s="115"/>
      <c r="B4486" s="116"/>
      <c r="C4486" s="117"/>
      <c r="D4486" s="2013" t="s">
        <v>816</v>
      </c>
      <c r="E4486" s="2013"/>
      <c r="F4486" s="2013"/>
      <c r="G4486" s="92">
        <v>-1519.83107</v>
      </c>
    </row>
    <row r="4487" ht="11.25" hidden="1" customHeight="1" outlineLevel="7">
      <c r="A4487" s="115"/>
      <c r="B4487" s="116"/>
      <c r="C4487" s="117"/>
      <c r="D4487" s="2013" t="s">
        <v>817</v>
      </c>
      <c r="E4487" s="2013"/>
      <c r="F4487" s="2013"/>
      <c r="G4487" s="92">
        <v>-88121.531109999996</v>
      </c>
    </row>
    <row r="4488" ht="21.75" hidden="1" customHeight="1" outlineLevel="7">
      <c r="A4488" s="115"/>
      <c r="B4488" s="116"/>
      <c r="C4488" s="117"/>
      <c r="D4488" s="2013" t="s">
        <v>818</v>
      </c>
      <c r="E4488" s="2013"/>
      <c r="F4488" s="2013"/>
      <c r="G4488" s="110">
        <v>-0.16697000000000001</v>
      </c>
    </row>
    <row r="4489" ht="21.75" hidden="1" customHeight="1" outlineLevel="7">
      <c r="A4489" s="115"/>
      <c r="B4489" s="116"/>
      <c r="C4489" s="117"/>
      <c r="D4489" s="2013" t="s">
        <v>819</v>
      </c>
      <c r="E4489" s="2013"/>
      <c r="F4489" s="2013"/>
      <c r="G4489" s="110">
        <v>-111.45619000000001</v>
      </c>
    </row>
    <row r="4490" ht="11.25" hidden="1" customHeight="1" outlineLevel="7">
      <c r="A4490" s="115"/>
      <c r="B4490" s="116"/>
      <c r="C4490" s="117"/>
      <c r="D4490" s="2013" t="s">
        <v>820</v>
      </c>
      <c r="E4490" s="2013"/>
      <c r="F4490" s="2013"/>
      <c r="G4490" s="110">
        <v>-837.19583999999998</v>
      </c>
    </row>
    <row r="4491" ht="11.25" hidden="1" customHeight="1" outlineLevel="7">
      <c r="A4491" s="115"/>
      <c r="B4491" s="116"/>
      <c r="C4491" s="117"/>
      <c r="D4491" s="2013" t="s">
        <v>821</v>
      </c>
      <c r="E4491" s="2013"/>
      <c r="F4491" s="2013"/>
      <c r="G4491" s="73">
        <v>-45691.313190000001</v>
      </c>
    </row>
    <row r="4492" ht="11.25" hidden="1" customHeight="1" outlineLevel="7">
      <c r="A4492" s="89"/>
      <c r="B4492" s="90"/>
      <c r="C4492" s="91"/>
      <c r="D4492" s="2013" t="s">
        <v>822</v>
      </c>
      <c r="E4492" s="2013"/>
      <c r="F4492" s="2013"/>
      <c r="G4492" s="73">
        <v>-33420.25</v>
      </c>
    </row>
    <row r="4493" ht="11.25" hidden="1" customHeight="1" outlineLevel="7">
      <c r="A4493" s="89"/>
      <c r="B4493" s="90"/>
      <c r="C4493" s="91"/>
      <c r="D4493" s="2013" t="s">
        <v>823</v>
      </c>
      <c r="E4493" s="2013"/>
      <c r="F4493" s="2013"/>
      <c r="G4493" s="93"/>
    </row>
    <row r="4494" ht="11.25" hidden="1" customHeight="1" outlineLevel="7">
      <c r="A4494" s="89"/>
      <c r="B4494" s="90"/>
      <c r="C4494" s="91"/>
      <c r="D4494" s="2013" t="s">
        <v>824</v>
      </c>
      <c r="E4494" s="2013"/>
      <c r="F4494" s="2013"/>
      <c r="G4494" s="92">
        <v>-32000</v>
      </c>
    </row>
    <row r="4495" ht="11.25" hidden="1" customHeight="1" outlineLevel="7">
      <c r="A4495" s="89"/>
      <c r="B4495" s="90"/>
      <c r="C4495" s="91"/>
      <c r="D4495" s="2013" t="s">
        <v>825</v>
      </c>
      <c r="E4495" s="2013"/>
      <c r="F4495" s="2013"/>
      <c r="G4495" s="93"/>
    </row>
    <row r="4496" ht="11.25" hidden="1" customHeight="1" outlineLevel="7">
      <c r="A4496" s="101"/>
      <c r="B4496" s="102"/>
      <c r="C4496" s="103"/>
      <c r="D4496" s="2017" t="s">
        <v>826</v>
      </c>
      <c r="E4496" s="2017"/>
      <c r="F4496" s="2017"/>
      <c r="G4496" s="110">
        <v>-659</v>
      </c>
    </row>
    <row r="4497" ht="11.25" hidden="1" customHeight="1" outlineLevel="7">
      <c r="A4497" s="115"/>
      <c r="B4497" s="116"/>
      <c r="C4497" s="117"/>
      <c r="D4497" s="2013" t="s">
        <v>828</v>
      </c>
      <c r="E4497" s="2013"/>
      <c r="F4497" s="2013"/>
      <c r="G4497" s="93"/>
    </row>
    <row r="4498" ht="21.75" hidden="1" customHeight="1" outlineLevel="7">
      <c r="A4498" s="115"/>
      <c r="B4498" s="116"/>
      <c r="C4498" s="117"/>
      <c r="D4498" s="2013" t="s">
        <v>829</v>
      </c>
      <c r="E4498" s="2013"/>
      <c r="F4498" s="2013"/>
      <c r="G4498" s="110">
        <v>-761.25</v>
      </c>
    </row>
    <row r="4499" ht="11.25" hidden="1" customHeight="1" outlineLevel="7">
      <c r="A4499" s="101"/>
      <c r="B4499" s="102"/>
      <c r="C4499" s="103"/>
      <c r="D4499" s="2017" t="s">
        <v>831</v>
      </c>
      <c r="E4499" s="2017"/>
      <c r="F4499" s="2017"/>
      <c r="G4499" s="92">
        <v>-2717.6325499999998</v>
      </c>
    </row>
    <row r="4500" ht="11.25" hidden="1" customHeight="1" outlineLevel="7">
      <c r="A4500" s="115"/>
      <c r="B4500" s="116"/>
      <c r="C4500" s="117"/>
      <c r="D4500" s="2013" t="s">
        <v>832</v>
      </c>
      <c r="E4500" s="2013"/>
      <c r="F4500" s="2013"/>
      <c r="G4500" s="110">
        <v>-510.91408999999999</v>
      </c>
    </row>
    <row r="4501" ht="11.25" hidden="1" customHeight="1" outlineLevel="7">
      <c r="A4501" s="115"/>
      <c r="B4501" s="116"/>
      <c r="C4501" s="117"/>
      <c r="D4501" s="2013" t="s">
        <v>833</v>
      </c>
      <c r="E4501" s="2013"/>
      <c r="F4501" s="2013"/>
      <c r="G4501" s="110">
        <v>-24.798369999999998</v>
      </c>
    </row>
    <row r="4502" ht="21.75" hidden="1" customHeight="1" outlineLevel="7">
      <c r="A4502" s="89"/>
      <c r="B4502" s="90"/>
      <c r="C4502" s="91"/>
      <c r="D4502" s="2013" t="s">
        <v>834</v>
      </c>
      <c r="E4502" s="2013"/>
      <c r="F4502" s="2013"/>
      <c r="G4502" s="92">
        <v>-3600.05654</v>
      </c>
    </row>
    <row r="4503" ht="11.25" hidden="1" customHeight="1" outlineLevel="7">
      <c r="A4503" s="89"/>
      <c r="B4503" s="90"/>
      <c r="C4503" s="91"/>
      <c r="D4503" s="2013" t="s">
        <v>835</v>
      </c>
      <c r="E4503" s="2013"/>
      <c r="F4503" s="2013"/>
      <c r="G4503" s="73">
        <v>-5188.3505999999998</v>
      </c>
    </row>
    <row r="4504" ht="11.25" hidden="1" customHeight="1" outlineLevel="7">
      <c r="A4504" s="89"/>
      <c r="B4504" s="90"/>
      <c r="C4504" s="91"/>
      <c r="D4504" s="2013" t="s">
        <v>836</v>
      </c>
      <c r="E4504" s="2013"/>
      <c r="F4504" s="2013"/>
      <c r="G4504" s="92">
        <v>-1012.5676999999999</v>
      </c>
    </row>
    <row r="4505" ht="11.25" hidden="1" customHeight="1" outlineLevel="7">
      <c r="A4505" s="89"/>
      <c r="B4505" s="90"/>
      <c r="C4505" s="91"/>
      <c r="D4505" s="2013" t="s">
        <v>837</v>
      </c>
      <c r="E4505" s="2013"/>
      <c r="F4505" s="2013"/>
      <c r="G4505" s="92">
        <v>-4175.7829000000002</v>
      </c>
    </row>
    <row r="4506" ht="11.25" hidden="1" customHeight="1" outlineLevel="6">
      <c r="A4506" s="77"/>
      <c r="B4506" s="78"/>
      <c r="C4506" s="79"/>
      <c r="D4506" s="2017" t="s">
        <v>963</v>
      </c>
      <c r="E4506" s="2017"/>
      <c r="F4506" s="2017"/>
      <c r="G4506" s="111">
        <v>-100</v>
      </c>
    </row>
    <row r="4507" ht="11.25" hidden="1" customHeight="1" outlineLevel="7">
      <c r="A4507" s="80"/>
      <c r="B4507" s="81"/>
      <c r="C4507" s="82"/>
      <c r="D4507" s="2017" t="s">
        <v>14</v>
      </c>
      <c r="E4507" s="2017"/>
      <c r="F4507" s="2017"/>
      <c r="G4507" s="110">
        <v>-100</v>
      </c>
    </row>
    <row r="4508" ht="11.25" hidden="1" customHeight="1" outlineLevel="7">
      <c r="A4508" s="83"/>
      <c r="B4508" s="84"/>
      <c r="C4508" s="85"/>
      <c r="D4508" s="2017" t="s">
        <v>529</v>
      </c>
      <c r="E4508" s="2017"/>
      <c r="F4508" s="2017"/>
      <c r="G4508" s="93"/>
    </row>
    <row r="4509" ht="11.25" hidden="1" customHeight="1" outlineLevel="7">
      <c r="A4509" s="86"/>
      <c r="B4509" s="87"/>
      <c r="C4509" s="88"/>
      <c r="D4509" s="2017" t="s">
        <v>964</v>
      </c>
      <c r="E4509" s="2017"/>
      <c r="F4509" s="2017"/>
      <c r="G4509" s="110">
        <v>-56.924990000000001</v>
      </c>
    </row>
    <row r="4510" ht="11.25" hidden="1" customHeight="1" outlineLevel="7">
      <c r="A4510" s="89"/>
      <c r="B4510" s="90"/>
      <c r="C4510" s="91"/>
      <c r="D4510" s="2013" t="s">
        <v>546</v>
      </c>
      <c r="E4510" s="2013"/>
      <c r="F4510" s="2013"/>
      <c r="G4510" s="93"/>
    </row>
    <row r="4511" ht="11.25" hidden="1" customHeight="1" outlineLevel="7">
      <c r="A4511" s="86"/>
      <c r="B4511" s="87"/>
      <c r="C4511" s="88"/>
      <c r="D4511" s="2017" t="s">
        <v>554</v>
      </c>
      <c r="E4511" s="2017"/>
      <c r="F4511" s="2017"/>
      <c r="G4511" s="93"/>
    </row>
    <row r="4512" ht="11.25" hidden="1" customHeight="1" outlineLevel="7">
      <c r="A4512" s="89"/>
      <c r="B4512" s="90"/>
      <c r="C4512" s="91"/>
      <c r="D4512" s="2013" t="s">
        <v>557</v>
      </c>
      <c r="E4512" s="2013"/>
      <c r="F4512" s="2013"/>
      <c r="G4512" s="110">
        <v>-72.386049999999997</v>
      </c>
    </row>
    <row r="4513" ht="11.25" hidden="1" customHeight="1" outlineLevel="7">
      <c r="A4513" s="89"/>
      <c r="B4513" s="90"/>
      <c r="C4513" s="91"/>
      <c r="D4513" s="2013" t="s">
        <v>559</v>
      </c>
      <c r="E4513" s="2013"/>
      <c r="F4513" s="2013"/>
      <c r="G4513" s="73">
        <v>-139902.76905</v>
      </c>
    </row>
    <row r="4514" ht="11.25" hidden="1" customHeight="1" outlineLevel="7">
      <c r="A4514" s="89"/>
      <c r="B4514" s="90"/>
      <c r="C4514" s="91"/>
      <c r="D4514" s="2013" t="s">
        <v>564</v>
      </c>
      <c r="E4514" s="2013"/>
      <c r="F4514" s="2013"/>
      <c r="G4514" s="73">
        <v>-4215.7053599999999</v>
      </c>
    </row>
    <row r="4515" ht="11.25" hidden="1" customHeight="1" outlineLevel="7">
      <c r="A4515" s="89"/>
      <c r="B4515" s="90"/>
      <c r="C4515" s="91"/>
      <c r="D4515" s="2013" t="s">
        <v>565</v>
      </c>
      <c r="E4515" s="2013"/>
      <c r="F4515" s="2013"/>
      <c r="G4515" s="73">
        <v>-4215.7053599999999</v>
      </c>
    </row>
    <row r="4516" ht="11.25" hidden="1" customHeight="1" outlineLevel="7">
      <c r="A4516" s="89"/>
      <c r="B4516" s="90"/>
      <c r="C4516" s="91"/>
      <c r="D4516" s="2013" t="s">
        <v>566</v>
      </c>
      <c r="E4516" s="2013"/>
      <c r="F4516" s="2013"/>
      <c r="G4516" s="111">
        <v>-878.63751000000002</v>
      </c>
    </row>
    <row r="4517" ht="11.25" hidden="1" customHeight="1" outlineLevel="7">
      <c r="A4517" s="89"/>
      <c r="B4517" s="90"/>
      <c r="C4517" s="91"/>
      <c r="D4517" s="2013" t="s">
        <v>567</v>
      </c>
      <c r="E4517" s="2013"/>
      <c r="F4517" s="2013"/>
      <c r="G4517" s="110">
        <v>-878.63751000000002</v>
      </c>
    </row>
    <row r="4518" ht="11.25" hidden="1" customHeight="1" outlineLevel="7">
      <c r="A4518" s="89"/>
      <c r="B4518" s="90"/>
      <c r="C4518" s="91"/>
      <c r="D4518" s="2013" t="s">
        <v>569</v>
      </c>
      <c r="E4518" s="2013"/>
      <c r="F4518" s="2013"/>
      <c r="G4518" s="73">
        <v>-3337.0678499999999</v>
      </c>
    </row>
    <row r="4519" ht="11.25" hidden="1" customHeight="1" outlineLevel="7">
      <c r="A4519" s="89"/>
      <c r="B4519" s="90"/>
      <c r="C4519" s="91"/>
      <c r="D4519" s="2013" t="s">
        <v>570</v>
      </c>
      <c r="E4519" s="2013"/>
      <c r="F4519" s="2013"/>
      <c r="G4519" s="110">
        <v>-55.701779999999999</v>
      </c>
    </row>
    <row r="4520" ht="11.25" hidden="1" customHeight="1" outlineLevel="7">
      <c r="A4520" s="80"/>
      <c r="B4520" s="81"/>
      <c r="C4520" s="82"/>
      <c r="D4520" s="2017" t="s">
        <v>571</v>
      </c>
      <c r="E4520" s="2017"/>
      <c r="F4520" s="2017"/>
      <c r="G4520" s="110">
        <v>-221.39332999999999</v>
      </c>
    </row>
    <row r="4521" ht="11.25" hidden="1" customHeight="1" outlineLevel="7">
      <c r="A4521" s="83"/>
      <c r="B4521" s="84"/>
      <c r="C4521" s="85"/>
      <c r="D4521" s="2017" t="s">
        <v>572</v>
      </c>
      <c r="E4521" s="2017"/>
      <c r="F4521" s="2017"/>
      <c r="G4521" s="110">
        <v>-121.88477</v>
      </c>
    </row>
    <row r="4522" ht="11.25" hidden="1" customHeight="1" outlineLevel="7">
      <c r="A4522" s="86"/>
      <c r="B4522" s="87"/>
      <c r="C4522" s="88"/>
      <c r="D4522" s="2017" t="s">
        <v>573</v>
      </c>
      <c r="E4522" s="2017"/>
      <c r="F4522" s="2017"/>
      <c r="G4522" s="110">
        <v>-83.492130000000003</v>
      </c>
    </row>
    <row r="4523" ht="11.25" hidden="1" customHeight="1" outlineLevel="7">
      <c r="A4523" s="89"/>
      <c r="B4523" s="90"/>
      <c r="C4523" s="91"/>
      <c r="D4523" s="2013" t="s">
        <v>582</v>
      </c>
      <c r="E4523" s="2013"/>
      <c r="F4523" s="2013"/>
      <c r="G4523" s="110">
        <v>-890.10973000000001</v>
      </c>
    </row>
    <row r="4524" ht="11.25" hidden="1" customHeight="1" outlineLevel="7">
      <c r="A4524" s="89"/>
      <c r="B4524" s="90"/>
      <c r="C4524" s="91"/>
      <c r="D4524" s="2013" t="s">
        <v>585</v>
      </c>
      <c r="E4524" s="2013"/>
      <c r="F4524" s="2013"/>
      <c r="G4524" s="92">
        <v>-1193.5320300000001</v>
      </c>
    </row>
    <row r="4525" ht="11.25" hidden="1" customHeight="1" outlineLevel="7">
      <c r="A4525" s="86"/>
      <c r="B4525" s="87"/>
      <c r="C4525" s="88"/>
      <c r="D4525" s="2017" t="s">
        <v>586</v>
      </c>
      <c r="E4525" s="2017"/>
      <c r="F4525" s="2017"/>
      <c r="G4525" s="110">
        <v>-397.31565999999998</v>
      </c>
    </row>
    <row r="4526" ht="11.25" hidden="1" customHeight="1" outlineLevel="7">
      <c r="A4526" s="89"/>
      <c r="B4526" s="90"/>
      <c r="C4526" s="91"/>
      <c r="D4526" s="2013" t="s">
        <v>965</v>
      </c>
      <c r="E4526" s="2013"/>
      <c r="F4526" s="2013"/>
      <c r="G4526" s="110">
        <v>-373.63842</v>
      </c>
    </row>
    <row r="4527" ht="11.25" hidden="1" customHeight="1" outlineLevel="7">
      <c r="A4527" s="80"/>
      <c r="B4527" s="81"/>
      <c r="C4527" s="82"/>
      <c r="D4527" s="2017" t="s">
        <v>617</v>
      </c>
      <c r="E4527" s="2017"/>
      <c r="F4527" s="2017"/>
      <c r="G4527" s="111">
        <v>-584.98542999999995</v>
      </c>
    </row>
    <row r="4528" ht="11.25" hidden="1" customHeight="1" outlineLevel="7">
      <c r="A4528" s="98"/>
      <c r="B4528" s="99"/>
      <c r="C4528" s="100"/>
      <c r="D4528" s="2013" t="s">
        <v>619</v>
      </c>
      <c r="E4528" s="2013"/>
      <c r="F4528" s="2013"/>
      <c r="G4528" s="111">
        <v>-584.98542999999995</v>
      </c>
    </row>
    <row r="4529" ht="11.25" hidden="1" customHeight="1" outlineLevel="7">
      <c r="A4529" s="98"/>
      <c r="B4529" s="99"/>
      <c r="C4529" s="100"/>
      <c r="D4529" s="2013" t="s">
        <v>620</v>
      </c>
      <c r="E4529" s="2013"/>
      <c r="F4529" s="2013"/>
      <c r="G4529" s="111">
        <v>-510.80962</v>
      </c>
    </row>
    <row r="4530" ht="11.25" hidden="1" customHeight="1" outlineLevel="7">
      <c r="A4530" s="98"/>
      <c r="B4530" s="99"/>
      <c r="C4530" s="100"/>
      <c r="D4530" s="2013" t="s">
        <v>624</v>
      </c>
      <c r="E4530" s="2013"/>
      <c r="F4530" s="2013"/>
      <c r="G4530" s="110">
        <v>-487.51098000000002</v>
      </c>
    </row>
    <row r="4531" ht="11.25" hidden="1" customHeight="1" outlineLevel="7">
      <c r="A4531" s="98"/>
      <c r="B4531" s="99"/>
      <c r="C4531" s="100"/>
      <c r="D4531" s="2013" t="s">
        <v>626</v>
      </c>
      <c r="E4531" s="2013"/>
      <c r="F4531" s="2013"/>
      <c r="G4531" s="110">
        <v>-23.298639999999999</v>
      </c>
    </row>
    <row r="4532" ht="11.25" hidden="1" customHeight="1" outlineLevel="7">
      <c r="A4532" s="83"/>
      <c r="B4532" s="84"/>
      <c r="C4532" s="85"/>
      <c r="D4532" s="2017" t="s">
        <v>630</v>
      </c>
      <c r="E4532" s="2017"/>
      <c r="F4532" s="2017"/>
      <c r="G4532" s="111">
        <v>-74.175809999999998</v>
      </c>
    </row>
    <row r="4533" ht="11.25" hidden="1" customHeight="1" outlineLevel="7">
      <c r="A4533" s="118"/>
      <c r="B4533" s="119"/>
      <c r="C4533" s="120"/>
      <c r="D4533" s="2013" t="s">
        <v>632</v>
      </c>
      <c r="E4533" s="2013"/>
      <c r="F4533" s="2013"/>
      <c r="G4533" s="110">
        <v>-74.175809999999998</v>
      </c>
    </row>
    <row r="4534" ht="21.75" hidden="1" customHeight="1" outlineLevel="7">
      <c r="A4534" s="118"/>
      <c r="B4534" s="119"/>
      <c r="C4534" s="120"/>
      <c r="D4534" s="2013" t="s">
        <v>634</v>
      </c>
      <c r="E4534" s="2013"/>
      <c r="F4534" s="2013"/>
      <c r="G4534" s="73">
        <v>-85807.643639999995</v>
      </c>
    </row>
    <row r="4535" ht="21.75" hidden="1" customHeight="1" outlineLevel="7">
      <c r="A4535" s="118"/>
      <c r="B4535" s="119"/>
      <c r="C4535" s="120"/>
      <c r="D4535" s="2013" t="s">
        <v>636</v>
      </c>
      <c r="E4535" s="2013"/>
      <c r="F4535" s="2013"/>
      <c r="G4535" s="92">
        <v>-38634.395879999996</v>
      </c>
    </row>
    <row r="4536" ht="21.75" hidden="1" customHeight="1" outlineLevel="7">
      <c r="A4536" s="118"/>
      <c r="B4536" s="119"/>
      <c r="C4536" s="120"/>
      <c r="D4536" s="2013" t="s">
        <v>638</v>
      </c>
      <c r="E4536" s="2013"/>
      <c r="F4536" s="2013"/>
      <c r="G4536" s="92">
        <v>-4419.8471300000001</v>
      </c>
    </row>
    <row r="4537" ht="11.25" hidden="1" customHeight="1" outlineLevel="7">
      <c r="A4537" s="80"/>
      <c r="B4537" s="81"/>
      <c r="C4537" s="82"/>
      <c r="D4537" s="2017" t="s">
        <v>641</v>
      </c>
      <c r="E4537" s="2017"/>
      <c r="F4537" s="2017"/>
      <c r="G4537" s="92">
        <v>-3655.7632899999999</v>
      </c>
    </row>
    <row r="4538" ht="21.75" hidden="1" customHeight="1" outlineLevel="7">
      <c r="A4538" s="83"/>
      <c r="B4538" s="84"/>
      <c r="C4538" s="85"/>
      <c r="D4538" s="2017" t="s">
        <v>642</v>
      </c>
      <c r="E4538" s="2017"/>
      <c r="F4538" s="2017"/>
      <c r="G4538" s="92">
        <v>-8139.1149999999998</v>
      </c>
    </row>
    <row r="4539" ht="21.75" hidden="1" customHeight="1" outlineLevel="7">
      <c r="A4539" s="118"/>
      <c r="B4539" s="119"/>
      <c r="C4539" s="120"/>
      <c r="D4539" s="2013" t="s">
        <v>643</v>
      </c>
      <c r="E4539" s="2013"/>
      <c r="F4539" s="2013"/>
      <c r="G4539" s="73">
        <v>-30958.52234</v>
      </c>
    </row>
    <row r="4540" ht="21.75" hidden="1" customHeight="1" outlineLevel="7">
      <c r="A4540" s="118"/>
      <c r="B4540" s="119"/>
      <c r="C4540" s="120"/>
      <c r="D4540" s="2013" t="s">
        <v>645</v>
      </c>
      <c r="E4540" s="2013"/>
      <c r="F4540" s="2013"/>
      <c r="G4540" s="92">
        <v>-6631.4300400000002</v>
      </c>
    </row>
    <row r="4541" ht="21.75" hidden="1" customHeight="1" outlineLevel="7">
      <c r="A4541" s="118"/>
      <c r="B4541" s="119"/>
      <c r="C4541" s="120"/>
      <c r="D4541" s="2013" t="s">
        <v>647</v>
      </c>
      <c r="E4541" s="2013"/>
      <c r="F4541" s="2013"/>
      <c r="G4541" s="110">
        <v>-613.77990999999997</v>
      </c>
    </row>
    <row r="4542" ht="21.75" hidden="1" customHeight="1" outlineLevel="7">
      <c r="A4542" s="118"/>
      <c r="B4542" s="119"/>
      <c r="C4542" s="120"/>
      <c r="D4542" s="2013" t="s">
        <v>649</v>
      </c>
      <c r="E4542" s="2013"/>
      <c r="F4542" s="2013"/>
      <c r="G4542" s="92">
        <v>-13961.438399999999</v>
      </c>
    </row>
    <row r="4543" ht="21.75" hidden="1" customHeight="1" outlineLevel="7">
      <c r="A4543" s="118"/>
      <c r="B4543" s="119"/>
      <c r="C4543" s="120"/>
      <c r="D4543" s="2013" t="s">
        <v>651</v>
      </c>
      <c r="E4543" s="2013"/>
      <c r="F4543" s="2013"/>
      <c r="G4543" s="92">
        <v>-9751.87399</v>
      </c>
    </row>
    <row r="4544" ht="21.75" hidden="1" customHeight="1" outlineLevel="7">
      <c r="A4544" s="83"/>
      <c r="B4544" s="84"/>
      <c r="C4544" s="85"/>
      <c r="D4544" s="2017" t="s">
        <v>966</v>
      </c>
      <c r="E4544" s="2017"/>
      <c r="F4544" s="2017"/>
      <c r="G4544" s="73">
        <v>-22230.55744</v>
      </c>
    </row>
    <row r="4545" ht="11.25" hidden="1" customHeight="1" outlineLevel="7">
      <c r="A4545" s="118"/>
      <c r="B4545" s="119"/>
      <c r="C4545" s="120"/>
      <c r="D4545" s="2013" t="s">
        <v>655</v>
      </c>
      <c r="E4545" s="2013"/>
      <c r="F4545" s="2013"/>
      <c r="G4545" s="73">
        <v>-16083.010270000001</v>
      </c>
    </row>
    <row r="4546" ht="21.75" hidden="1" customHeight="1" outlineLevel="7">
      <c r="A4546" s="118"/>
      <c r="B4546" s="119"/>
      <c r="C4546" s="120"/>
      <c r="D4546" s="2013" t="s">
        <v>657</v>
      </c>
      <c r="E4546" s="2013"/>
      <c r="F4546" s="2013"/>
      <c r="G4546" s="92">
        <v>-11082.835719999999</v>
      </c>
    </row>
    <row r="4547" ht="21.75" hidden="1" customHeight="1" outlineLevel="7">
      <c r="A4547" s="118"/>
      <c r="B4547" s="119"/>
      <c r="C4547" s="120"/>
      <c r="D4547" s="2013" t="s">
        <v>659</v>
      </c>
      <c r="E4547" s="2013"/>
      <c r="F4547" s="2013"/>
      <c r="G4547" s="92">
        <v>-1045.3271199999999</v>
      </c>
    </row>
    <row r="4548" ht="21.75" hidden="1" customHeight="1" outlineLevel="7">
      <c r="A4548" s="118"/>
      <c r="B4548" s="119"/>
      <c r="C4548" s="120"/>
      <c r="D4548" s="2013" t="s">
        <v>661</v>
      </c>
      <c r="E4548" s="2013"/>
      <c r="F4548" s="2013"/>
      <c r="G4548" s="92">
        <v>-2547.0576799999999</v>
      </c>
    </row>
    <row r="4549" ht="11.25" hidden="1" customHeight="1" outlineLevel="7">
      <c r="A4549" s="118"/>
      <c r="B4549" s="119"/>
      <c r="C4549" s="120"/>
      <c r="D4549" s="2013" t="s">
        <v>663</v>
      </c>
      <c r="E4549" s="2013"/>
      <c r="F4549" s="2013"/>
      <c r="G4549" s="110">
        <v>-131.74007</v>
      </c>
    </row>
    <row r="4550" ht="11.25" hidden="1" customHeight="1" outlineLevel="7">
      <c r="A4550" s="83"/>
      <c r="B4550" s="84"/>
      <c r="C4550" s="85"/>
      <c r="D4550" s="2017" t="s">
        <v>667</v>
      </c>
      <c r="E4550" s="2017"/>
      <c r="F4550" s="2017"/>
      <c r="G4550" s="92">
        <v>-1276.0496800000001</v>
      </c>
    </row>
    <row r="4551" ht="11.25" hidden="1" customHeight="1" outlineLevel="7">
      <c r="A4551" s="118"/>
      <c r="B4551" s="119"/>
      <c r="C4551" s="120"/>
      <c r="D4551" s="2013" t="s">
        <v>667</v>
      </c>
      <c r="E4551" s="2013"/>
      <c r="F4551" s="2013"/>
      <c r="G4551" s="73">
        <v>-4330.1572200000001</v>
      </c>
    </row>
    <row r="4552" ht="21.75" hidden="1" customHeight="1" outlineLevel="7">
      <c r="A4552" s="118"/>
      <c r="B4552" s="119"/>
      <c r="C4552" s="120"/>
      <c r="D4552" s="2013" t="s">
        <v>669</v>
      </c>
      <c r="E4552" s="2013"/>
      <c r="F4552" s="2013"/>
      <c r="G4552" s="92">
        <v>-2751.2730000000001</v>
      </c>
    </row>
    <row r="4553" ht="21.75" hidden="1" customHeight="1" outlineLevel="7">
      <c r="A4553" s="118"/>
      <c r="B4553" s="119"/>
      <c r="C4553" s="120"/>
      <c r="D4553" s="2013" t="s">
        <v>671</v>
      </c>
      <c r="E4553" s="2013"/>
      <c r="F4553" s="2013"/>
      <c r="G4553" s="110">
        <v>-497.34557000000001</v>
      </c>
    </row>
    <row r="4554" ht="21.75" hidden="1" customHeight="1" outlineLevel="7">
      <c r="A4554" s="118"/>
      <c r="B4554" s="119"/>
      <c r="C4554" s="120"/>
      <c r="D4554" s="2013" t="s">
        <v>673</v>
      </c>
      <c r="E4554" s="2013"/>
      <c r="F4554" s="2013"/>
      <c r="G4554" s="110">
        <v>-712.03323</v>
      </c>
    </row>
    <row r="4555" ht="21.75" hidden="1" customHeight="1" outlineLevel="7">
      <c r="A4555" s="118"/>
      <c r="B4555" s="119"/>
      <c r="C4555" s="120"/>
      <c r="D4555" s="2013" t="s">
        <v>675</v>
      </c>
      <c r="E4555" s="2013"/>
      <c r="F4555" s="2013"/>
      <c r="G4555" s="110">
        <v>-31.302810000000001</v>
      </c>
    </row>
    <row r="4556" ht="21.75" hidden="1" customHeight="1" outlineLevel="7">
      <c r="A4556" s="83"/>
      <c r="B4556" s="84"/>
      <c r="C4556" s="85"/>
      <c r="D4556" s="2017" t="s">
        <v>677</v>
      </c>
      <c r="E4556" s="2017"/>
      <c r="F4556" s="2017"/>
      <c r="G4556" s="110">
        <v>-338.20260999999999</v>
      </c>
    </row>
    <row r="4557" ht="21.75" hidden="1" customHeight="1" outlineLevel="7">
      <c r="A4557" s="118"/>
      <c r="B4557" s="119"/>
      <c r="C4557" s="120"/>
      <c r="D4557" s="2013" t="s">
        <v>679</v>
      </c>
      <c r="E4557" s="2013"/>
      <c r="F4557" s="2013"/>
      <c r="G4557" s="111">
        <v>-339.62018999999998</v>
      </c>
    </row>
    <row r="4558" ht="21.75" hidden="1" customHeight="1" outlineLevel="7">
      <c r="A4558" s="118"/>
      <c r="B4558" s="119"/>
      <c r="C4558" s="120"/>
      <c r="D4558" s="2013" t="s">
        <v>681</v>
      </c>
      <c r="E4558" s="2013"/>
      <c r="F4558" s="2013"/>
      <c r="G4558" s="110">
        <v>-215.78605999999999</v>
      </c>
    </row>
    <row r="4559" ht="21.75" hidden="1" customHeight="1" outlineLevel="7">
      <c r="A4559" s="118"/>
      <c r="B4559" s="119"/>
      <c r="C4559" s="120"/>
      <c r="D4559" s="2013" t="s">
        <v>683</v>
      </c>
      <c r="E4559" s="2013"/>
      <c r="F4559" s="2013"/>
      <c r="G4559" s="110">
        <v>-39.007550000000002</v>
      </c>
    </row>
    <row r="4560" ht="21.75" hidden="1" customHeight="1" outlineLevel="7">
      <c r="A4560" s="118"/>
      <c r="B4560" s="119"/>
      <c r="C4560" s="120"/>
      <c r="D4560" s="2013" t="s">
        <v>685</v>
      </c>
      <c r="E4560" s="2013"/>
      <c r="F4560" s="2013"/>
      <c r="G4560" s="110">
        <v>-55.845869999999998</v>
      </c>
    </row>
    <row r="4561" ht="21.75" hidden="1" customHeight="1" outlineLevel="7">
      <c r="A4561" s="118"/>
      <c r="B4561" s="119"/>
      <c r="C4561" s="120"/>
      <c r="D4561" s="2013" t="s">
        <v>687</v>
      </c>
      <c r="E4561" s="2013"/>
      <c r="F4561" s="2013"/>
      <c r="G4561" s="110">
        <v>-2.4551099999999999</v>
      </c>
    </row>
    <row r="4562" ht="11.25" hidden="1" customHeight="1" outlineLevel="7">
      <c r="A4562" s="80"/>
      <c r="B4562" s="81"/>
      <c r="C4562" s="82"/>
      <c r="D4562" s="2017" t="s">
        <v>689</v>
      </c>
      <c r="E4562" s="2017"/>
      <c r="F4562" s="2017"/>
      <c r="G4562" s="110">
        <v>-26.525600000000001</v>
      </c>
    </row>
    <row r="4563" ht="11.25" hidden="1" customHeight="1" outlineLevel="7">
      <c r="A4563" s="98"/>
      <c r="B4563" s="99"/>
      <c r="C4563" s="100"/>
      <c r="D4563" s="2013" t="s">
        <v>696</v>
      </c>
      <c r="E4563" s="2013"/>
      <c r="F4563" s="2013"/>
      <c r="G4563" s="73">
        <v>-1477.7697599999999</v>
      </c>
    </row>
    <row r="4564" ht="11.25" hidden="1" customHeight="1" outlineLevel="7">
      <c r="A4564" s="80"/>
      <c r="B4564" s="81"/>
      <c r="C4564" s="82"/>
      <c r="D4564" s="2017" t="s">
        <v>698</v>
      </c>
      <c r="E4564" s="2017"/>
      <c r="F4564" s="2017"/>
      <c r="G4564" s="92">
        <v>-1140.7562600000001</v>
      </c>
    </row>
    <row r="4565" ht="11.25" hidden="1" customHeight="1" outlineLevel="7">
      <c r="A4565" s="83"/>
      <c r="B4565" s="84"/>
      <c r="C4565" s="85"/>
      <c r="D4565" s="2017" t="s">
        <v>702</v>
      </c>
      <c r="E4565" s="2017"/>
      <c r="F4565" s="2017"/>
      <c r="G4565" s="110">
        <v>-1.0386599999999999</v>
      </c>
    </row>
    <row r="4566" ht="11.25" hidden="1" customHeight="1" outlineLevel="7">
      <c r="A4566" s="86"/>
      <c r="B4566" s="87"/>
      <c r="C4566" s="88"/>
      <c r="D4566" s="2017" t="s">
        <v>704</v>
      </c>
      <c r="E4566" s="2017"/>
      <c r="F4566" s="2017"/>
      <c r="G4566" s="110">
        <v>-203.63724999999999</v>
      </c>
    </row>
    <row r="4567" ht="11.25" hidden="1" customHeight="1" outlineLevel="7">
      <c r="A4567" s="89"/>
      <c r="B4567" s="90"/>
      <c r="C4567" s="91"/>
      <c r="D4567" s="2013" t="s">
        <v>705</v>
      </c>
      <c r="E4567" s="2013"/>
      <c r="F4567" s="2013"/>
      <c r="G4567" s="110">
        <v>-11.14706</v>
      </c>
    </row>
    <row r="4568" ht="11.25" hidden="1" customHeight="1" outlineLevel="7">
      <c r="A4568" s="89"/>
      <c r="B4568" s="90"/>
      <c r="C4568" s="91"/>
      <c r="D4568" s="2013" t="s">
        <v>706</v>
      </c>
      <c r="E4568" s="2013"/>
      <c r="F4568" s="2013"/>
      <c r="G4568" s="110">
        <v>-121.19053</v>
      </c>
    </row>
    <row r="4569" ht="11.25" hidden="1" customHeight="1" outlineLevel="7">
      <c r="A4569" s="89"/>
      <c r="B4569" s="90"/>
      <c r="C4569" s="91"/>
      <c r="D4569" s="2013" t="s">
        <v>708</v>
      </c>
      <c r="E4569" s="2013"/>
      <c r="F4569" s="2013"/>
      <c r="G4569" s="111">
        <v>-18.31523</v>
      </c>
    </row>
    <row r="4570" ht="11.25" hidden="1" customHeight="1" outlineLevel="7">
      <c r="A4570" s="89"/>
      <c r="B4570" s="90"/>
      <c r="C4570" s="91"/>
      <c r="D4570" s="2013" t="s">
        <v>709</v>
      </c>
      <c r="E4570" s="2013"/>
      <c r="F4570" s="2013"/>
      <c r="G4570" s="110">
        <v>-18.31523</v>
      </c>
    </row>
    <row r="4571" ht="11.25" hidden="1" customHeight="1" outlineLevel="7">
      <c r="A4571" s="89"/>
      <c r="B4571" s="90"/>
      <c r="C4571" s="91"/>
      <c r="D4571" s="2013" t="s">
        <v>710</v>
      </c>
      <c r="E4571" s="2013"/>
      <c r="F4571" s="2013"/>
      <c r="G4571" s="73">
        <v>-27045.561949999999</v>
      </c>
    </row>
    <row r="4572" ht="11.25" hidden="1" customHeight="1" outlineLevel="7">
      <c r="A4572" s="89"/>
      <c r="B4572" s="90"/>
      <c r="C4572" s="91"/>
      <c r="D4572" s="2013" t="s">
        <v>711</v>
      </c>
      <c r="E4572" s="2013"/>
      <c r="F4572" s="2013"/>
      <c r="G4572" s="73">
        <v>-8253.8267099999994</v>
      </c>
    </row>
    <row r="4573" ht="11.25" hidden="1" customHeight="1" outlineLevel="7">
      <c r="A4573" s="86"/>
      <c r="B4573" s="87"/>
      <c r="C4573" s="88"/>
      <c r="D4573" s="2017" t="s">
        <v>712</v>
      </c>
      <c r="E4573" s="2017"/>
      <c r="F4573" s="2017"/>
      <c r="G4573" s="111">
        <v>-779.72051999999996</v>
      </c>
    </row>
    <row r="4574" ht="21.75" hidden="1" customHeight="1" outlineLevel="7">
      <c r="A4574" s="89"/>
      <c r="B4574" s="90"/>
      <c r="C4574" s="91"/>
      <c r="D4574" s="2013" t="s">
        <v>717</v>
      </c>
      <c r="E4574" s="2013"/>
      <c r="F4574" s="2013"/>
      <c r="G4574" s="110">
        <v>-276.52730000000003</v>
      </c>
    </row>
    <row r="4575" ht="11.25" hidden="1" customHeight="1" outlineLevel="7">
      <c r="A4575" s="86"/>
      <c r="B4575" s="87"/>
      <c r="C4575" s="88"/>
      <c r="D4575" s="2017" t="s">
        <v>720</v>
      </c>
      <c r="E4575" s="2017"/>
      <c r="F4575" s="2017"/>
      <c r="G4575" s="110">
        <v>-63.553829999999998</v>
      </c>
    </row>
    <row r="4576" ht="11.25" hidden="1" customHeight="1" outlineLevel="7">
      <c r="A4576" s="89"/>
      <c r="B4576" s="90"/>
      <c r="C4576" s="91"/>
      <c r="D4576" s="2013" t="s">
        <v>721</v>
      </c>
      <c r="E4576" s="2013"/>
      <c r="F4576" s="2013"/>
      <c r="G4576" s="110">
        <v>-53.406579999999998</v>
      </c>
    </row>
    <row r="4577" ht="11.25" hidden="1" customHeight="1" outlineLevel="7">
      <c r="A4577" s="89"/>
      <c r="B4577" s="90"/>
      <c r="C4577" s="91"/>
      <c r="D4577" s="2013" t="s">
        <v>722</v>
      </c>
      <c r="E4577" s="2013"/>
      <c r="F4577" s="2013"/>
      <c r="G4577" s="110">
        <v>-22.623010000000001</v>
      </c>
    </row>
    <row r="4578" ht="11.25" hidden="1" customHeight="1" outlineLevel="7">
      <c r="A4578" s="86"/>
      <c r="B4578" s="87"/>
      <c r="C4578" s="88"/>
      <c r="D4578" s="2017" t="s">
        <v>724</v>
      </c>
      <c r="E4578" s="2017"/>
      <c r="F4578" s="2017"/>
      <c r="G4578" s="110">
        <v>-336.01641999999998</v>
      </c>
    </row>
    <row r="4579" ht="11.25" hidden="1" customHeight="1" outlineLevel="7">
      <c r="A4579" s="89"/>
      <c r="B4579" s="90"/>
      <c r="C4579" s="91"/>
      <c r="D4579" s="2013" t="s">
        <v>725</v>
      </c>
      <c r="E4579" s="2013"/>
      <c r="F4579" s="2013"/>
      <c r="G4579" s="110">
        <v>-27.59338</v>
      </c>
    </row>
    <row r="4580" ht="11.25" hidden="1" customHeight="1" outlineLevel="7">
      <c r="A4580" s="89"/>
      <c r="B4580" s="90"/>
      <c r="C4580" s="91"/>
      <c r="D4580" s="2013" t="s">
        <v>726</v>
      </c>
      <c r="E4580" s="2013"/>
      <c r="F4580" s="2013"/>
      <c r="G4580" s="111">
        <v>-63.973999999999997</v>
      </c>
    </row>
    <row r="4581" ht="11.25" hidden="1" customHeight="1" outlineLevel="7">
      <c r="A4581" s="89"/>
      <c r="B4581" s="90"/>
      <c r="C4581" s="91"/>
      <c r="D4581" s="2013" t="s">
        <v>729</v>
      </c>
      <c r="E4581" s="2013"/>
      <c r="F4581" s="2013"/>
      <c r="G4581" s="110">
        <v>-63.973999999999997</v>
      </c>
    </row>
    <row r="4582" ht="11.25" hidden="1" customHeight="1" outlineLevel="7">
      <c r="A4582" s="89"/>
      <c r="B4582" s="90"/>
      <c r="C4582" s="91"/>
      <c r="D4582" s="2013" t="s">
        <v>730</v>
      </c>
      <c r="E4582" s="2013"/>
      <c r="F4582" s="2013"/>
      <c r="G4582" s="111">
        <v>-992.55391999999995</v>
      </c>
    </row>
    <row r="4583" ht="11.25" hidden="1" customHeight="1" outlineLevel="7">
      <c r="A4583" s="86"/>
      <c r="B4583" s="87"/>
      <c r="C4583" s="88"/>
      <c r="D4583" s="2017" t="s">
        <v>967</v>
      </c>
      <c r="E4583" s="2017"/>
      <c r="F4583" s="2017"/>
      <c r="G4583" s="110">
        <v>-85.454800000000006</v>
      </c>
    </row>
    <row r="4584" ht="11.25" hidden="1" customHeight="1" outlineLevel="7">
      <c r="A4584" s="89"/>
      <c r="B4584" s="90"/>
      <c r="C4584" s="91"/>
      <c r="D4584" s="2013" t="s">
        <v>968</v>
      </c>
      <c r="E4584" s="2013"/>
      <c r="F4584" s="2013"/>
      <c r="G4584" s="110">
        <v>-907.09911999999997</v>
      </c>
    </row>
    <row r="4585" ht="11.25" hidden="1" customHeight="1" outlineLevel="7">
      <c r="A4585" s="89"/>
      <c r="B4585" s="90"/>
      <c r="C4585" s="91"/>
      <c r="D4585" s="2013" t="s">
        <v>1196</v>
      </c>
      <c r="E4585" s="2013"/>
      <c r="F4585" s="2013"/>
      <c r="G4585" s="73">
        <v>-1486.1667600000001</v>
      </c>
    </row>
    <row r="4586" ht="11.25" hidden="1" customHeight="1" outlineLevel="7">
      <c r="A4586" s="118"/>
      <c r="B4586" s="119"/>
      <c r="C4586" s="120"/>
      <c r="D4586" s="2013" t="s">
        <v>731</v>
      </c>
      <c r="E4586" s="2013"/>
      <c r="F4586" s="2013"/>
      <c r="G4586" s="110">
        <v>-152.32091</v>
      </c>
    </row>
    <row r="4587" ht="11.25" hidden="1" customHeight="1" outlineLevel="7">
      <c r="A4587" s="86"/>
      <c r="B4587" s="87"/>
      <c r="C4587" s="88"/>
      <c r="D4587" s="2017" t="s">
        <v>732</v>
      </c>
      <c r="E4587" s="2017"/>
      <c r="F4587" s="2017"/>
      <c r="G4587" s="110">
        <v>-237.61027000000001</v>
      </c>
    </row>
    <row r="4588" ht="21.75" hidden="1" customHeight="1" outlineLevel="7">
      <c r="A4588" s="89"/>
      <c r="B4588" s="90"/>
      <c r="C4588" s="91"/>
      <c r="D4588" s="2013" t="s">
        <v>969</v>
      </c>
      <c r="E4588" s="2013"/>
      <c r="F4588" s="2013"/>
      <c r="G4588" s="92">
        <v>-1090.4197999999999</v>
      </c>
    </row>
    <row r="4589" ht="21.75" hidden="1" customHeight="1" outlineLevel="7">
      <c r="A4589" s="89"/>
      <c r="B4589" s="90"/>
      <c r="C4589" s="91"/>
      <c r="D4589" s="2013" t="s">
        <v>1197</v>
      </c>
      <c r="E4589" s="2013"/>
      <c r="F4589" s="2013"/>
      <c r="G4589" s="110">
        <v>-5.8157800000000002</v>
      </c>
    </row>
    <row r="4590" ht="11.25" hidden="1" customHeight="1" outlineLevel="7">
      <c r="A4590" s="89"/>
      <c r="B4590" s="90"/>
      <c r="C4590" s="91"/>
      <c r="D4590" s="2013" t="s">
        <v>734</v>
      </c>
      <c r="E4590" s="2013"/>
      <c r="F4590" s="2013"/>
      <c r="G4590" s="111">
        <v>-640.26256000000001</v>
      </c>
    </row>
    <row r="4591" ht="11.25" hidden="1" customHeight="1" outlineLevel="7">
      <c r="A4591" s="89"/>
      <c r="B4591" s="90"/>
      <c r="C4591" s="91"/>
      <c r="D4591" s="2013" t="s">
        <v>735</v>
      </c>
      <c r="E4591" s="2013"/>
      <c r="F4591" s="2013"/>
      <c r="G4591" s="110">
        <v>-491.91093999999998</v>
      </c>
    </row>
    <row r="4592" ht="11.25" hidden="1" customHeight="1" outlineLevel="7">
      <c r="A4592" s="118"/>
      <c r="B4592" s="119"/>
      <c r="C4592" s="120"/>
      <c r="D4592" s="2013" t="s">
        <v>736</v>
      </c>
      <c r="E4592" s="2013"/>
      <c r="F4592" s="2013"/>
      <c r="G4592" s="110">
        <v>-148.35162</v>
      </c>
    </row>
    <row r="4593" ht="11.25" hidden="1" customHeight="1" outlineLevel="7">
      <c r="A4593" s="86"/>
      <c r="B4593" s="87"/>
      <c r="C4593" s="88"/>
      <c r="D4593" s="2017" t="s">
        <v>970</v>
      </c>
      <c r="E4593" s="2017"/>
      <c r="F4593" s="2017"/>
      <c r="G4593" s="110">
        <v>-133.51643999999999</v>
      </c>
    </row>
    <row r="4594" ht="11.25" hidden="1" customHeight="1" outlineLevel="7">
      <c r="A4594" s="89"/>
      <c r="B4594" s="90"/>
      <c r="C4594" s="91"/>
      <c r="D4594" s="2013" t="s">
        <v>971</v>
      </c>
      <c r="E4594" s="2013"/>
      <c r="F4594" s="2013"/>
      <c r="G4594" s="111">
        <v>-912.84842000000003</v>
      </c>
    </row>
    <row r="4595" ht="11.25" hidden="1" customHeight="1" outlineLevel="7">
      <c r="A4595" s="89"/>
      <c r="B4595" s="90"/>
      <c r="C4595" s="91"/>
      <c r="D4595" s="2013" t="s">
        <v>741</v>
      </c>
      <c r="E4595" s="2013"/>
      <c r="F4595" s="2013"/>
      <c r="G4595" s="110">
        <v>-151.95178000000001</v>
      </c>
    </row>
    <row r="4596" ht="11.25" hidden="1" customHeight="1" outlineLevel="7">
      <c r="A4596" s="86"/>
      <c r="B4596" s="87"/>
      <c r="C4596" s="88"/>
      <c r="D4596" s="2017" t="s">
        <v>742</v>
      </c>
      <c r="E4596" s="2017"/>
      <c r="F4596" s="2017"/>
      <c r="G4596" s="110">
        <v>-305.90107999999998</v>
      </c>
    </row>
    <row r="4597" ht="11.25" hidden="1" customHeight="1" outlineLevel="7">
      <c r="A4597" s="89"/>
      <c r="B4597" s="90"/>
      <c r="C4597" s="91"/>
      <c r="D4597" s="2013" t="s">
        <v>744</v>
      </c>
      <c r="E4597" s="2013"/>
      <c r="F4597" s="2013"/>
      <c r="G4597" s="110">
        <v>-92.299210000000002</v>
      </c>
    </row>
    <row r="4598" ht="11.25" hidden="1" customHeight="1" outlineLevel="7">
      <c r="A4598" s="89"/>
      <c r="B4598" s="90"/>
      <c r="C4598" s="91"/>
      <c r="D4598" s="2013" t="s">
        <v>756</v>
      </c>
      <c r="E4598" s="2013"/>
      <c r="F4598" s="2013"/>
      <c r="G4598" s="110">
        <v>-362.69635</v>
      </c>
    </row>
    <row r="4599" ht="21.75" hidden="1" customHeight="1" outlineLevel="7">
      <c r="A4599" s="89"/>
      <c r="B4599" s="90"/>
      <c r="C4599" s="91"/>
      <c r="D4599" s="2013" t="s">
        <v>757</v>
      </c>
      <c r="E4599" s="2013"/>
      <c r="F4599" s="2013"/>
      <c r="G4599" s="92">
        <v>-1332.8503000000001</v>
      </c>
    </row>
    <row r="4600" ht="11.25" hidden="1" customHeight="1" outlineLevel="7">
      <c r="A4600" s="89"/>
      <c r="B4600" s="90"/>
      <c r="C4600" s="91"/>
      <c r="D4600" s="2013" t="s">
        <v>758</v>
      </c>
      <c r="E4600" s="2013"/>
      <c r="F4600" s="2013"/>
      <c r="G4600" s="111">
        <v>-366.93176</v>
      </c>
    </row>
    <row r="4601" ht="11.25" hidden="1" customHeight="1" outlineLevel="7">
      <c r="A4601" s="89"/>
      <c r="B4601" s="90"/>
      <c r="C4601" s="91"/>
      <c r="D4601" s="2013" t="s">
        <v>759</v>
      </c>
      <c r="E4601" s="2013"/>
      <c r="F4601" s="2013"/>
      <c r="G4601" s="110">
        <v>-7.5078300000000002</v>
      </c>
    </row>
    <row r="4602" ht="11.25" hidden="1" customHeight="1" outlineLevel="7">
      <c r="A4602" s="89"/>
      <c r="B4602" s="90"/>
      <c r="C4602" s="91"/>
      <c r="D4602" s="2013" t="s">
        <v>972</v>
      </c>
      <c r="E4602" s="2013"/>
      <c r="F4602" s="2013"/>
      <c r="G4602" s="110">
        <v>-359.42392999999998</v>
      </c>
    </row>
    <row r="4603" ht="11.25" hidden="1" customHeight="1" outlineLevel="7">
      <c r="A4603" s="89"/>
      <c r="B4603" s="90"/>
      <c r="C4603" s="91"/>
      <c r="D4603" s="2013" t="s">
        <v>760</v>
      </c>
      <c r="E4603" s="2013"/>
      <c r="F4603" s="2013"/>
      <c r="G4603" s="73">
        <v>-1545.0020300000001</v>
      </c>
    </row>
    <row r="4604" ht="11.25" hidden="1" customHeight="1" outlineLevel="7">
      <c r="A4604" s="83"/>
      <c r="B4604" s="84"/>
      <c r="C4604" s="85"/>
      <c r="D4604" s="2017" t="s">
        <v>763</v>
      </c>
      <c r="E4604" s="2017"/>
      <c r="F4604" s="2017"/>
      <c r="G4604" s="110">
        <v>-61.726050000000001</v>
      </c>
    </row>
    <row r="4605" ht="11.25" hidden="1" customHeight="1" outlineLevel="7">
      <c r="A4605" s="86"/>
      <c r="B4605" s="87"/>
      <c r="C4605" s="88"/>
      <c r="D4605" s="2017" t="s">
        <v>765</v>
      </c>
      <c r="E4605" s="2017"/>
      <c r="F4605" s="2017"/>
      <c r="G4605" s="110">
        <v>-143.09339</v>
      </c>
    </row>
    <row r="4606" ht="11.25" hidden="1" customHeight="1" outlineLevel="7">
      <c r="A4606" s="89"/>
      <c r="B4606" s="90"/>
      <c r="C4606" s="91"/>
      <c r="D4606" s="2013" t="s">
        <v>766</v>
      </c>
      <c r="E4606" s="2013"/>
      <c r="F4606" s="2013"/>
      <c r="G4606" s="110">
        <v>-258.67275000000001</v>
      </c>
    </row>
    <row r="4607" ht="11.25" hidden="1" customHeight="1" outlineLevel="7">
      <c r="A4607" s="89"/>
      <c r="B4607" s="90"/>
      <c r="C4607" s="91"/>
      <c r="D4607" s="2013" t="s">
        <v>767</v>
      </c>
      <c r="E4607" s="2013"/>
      <c r="F4607" s="2013"/>
      <c r="G4607" s="110">
        <v>-65.616200000000006</v>
      </c>
    </row>
    <row r="4608" ht="21.75" hidden="1" customHeight="1" outlineLevel="7">
      <c r="A4608" s="89"/>
      <c r="B4608" s="90"/>
      <c r="C4608" s="91"/>
      <c r="D4608" s="2013" t="s">
        <v>768</v>
      </c>
      <c r="E4608" s="2013"/>
      <c r="F4608" s="2013"/>
      <c r="G4608" s="110">
        <v>-922.23803999999996</v>
      </c>
    </row>
    <row r="4609" ht="21.75" hidden="1" customHeight="1" outlineLevel="7">
      <c r="A4609" s="89"/>
      <c r="B4609" s="90"/>
      <c r="C4609" s="91"/>
      <c r="D4609" s="2013" t="s">
        <v>769</v>
      </c>
      <c r="E4609" s="2013"/>
      <c r="F4609" s="2013"/>
      <c r="G4609" s="110">
        <v>-63.396320000000003</v>
      </c>
    </row>
    <row r="4610" ht="21.75" hidden="1" customHeight="1" outlineLevel="7">
      <c r="A4610" s="89"/>
      <c r="B4610" s="90"/>
      <c r="C4610" s="91"/>
      <c r="D4610" s="2013" t="s">
        <v>770</v>
      </c>
      <c r="E4610" s="2013"/>
      <c r="F4610" s="2013"/>
      <c r="G4610" s="110">
        <v>-30.25928</v>
      </c>
    </row>
    <row r="4611" ht="11.25" hidden="1" customHeight="1" outlineLevel="7">
      <c r="A4611" s="86"/>
      <c r="B4611" s="87"/>
      <c r="C4611" s="88"/>
      <c r="D4611" s="2017" t="s">
        <v>771</v>
      </c>
      <c r="E4611" s="2017"/>
      <c r="F4611" s="2017"/>
      <c r="G4611" s="73">
        <v>-7916.5246999999999</v>
      </c>
    </row>
    <row r="4612" ht="11.25" hidden="1" customHeight="1" outlineLevel="7">
      <c r="A4612" s="89"/>
      <c r="B4612" s="90"/>
      <c r="C4612" s="91"/>
      <c r="D4612" s="2013" t="s">
        <v>773</v>
      </c>
      <c r="E4612" s="2013"/>
      <c r="F4612" s="2013"/>
      <c r="G4612" s="73">
        <v>-1051.43453</v>
      </c>
    </row>
    <row r="4613" ht="11.25" hidden="1" customHeight="1" outlineLevel="7">
      <c r="A4613" s="89"/>
      <c r="B4613" s="90"/>
      <c r="C4613" s="91"/>
      <c r="D4613" s="2013" t="s">
        <v>775</v>
      </c>
      <c r="E4613" s="2013"/>
      <c r="F4613" s="2013"/>
      <c r="G4613" s="110">
        <v>-195.93838</v>
      </c>
    </row>
    <row r="4614" ht="21.75" hidden="1" customHeight="1" outlineLevel="7">
      <c r="A4614" s="89"/>
      <c r="B4614" s="90"/>
      <c r="C4614" s="91"/>
      <c r="D4614" s="2013" t="s">
        <v>777</v>
      </c>
      <c r="E4614" s="2013"/>
      <c r="F4614" s="2013"/>
      <c r="G4614" s="110">
        <v>-571.70281999999997</v>
      </c>
    </row>
    <row r="4615" ht="11.25" hidden="1" customHeight="1" outlineLevel="7">
      <c r="A4615" s="89"/>
      <c r="B4615" s="90"/>
      <c r="C4615" s="91"/>
      <c r="D4615" s="2013" t="s">
        <v>778</v>
      </c>
      <c r="E4615" s="2013"/>
      <c r="F4615" s="2013"/>
      <c r="G4615" s="110">
        <v>-28.70674</v>
      </c>
    </row>
    <row r="4616" ht="11.25" hidden="1" customHeight="1" outlineLevel="7">
      <c r="A4616" s="89"/>
      <c r="B4616" s="90"/>
      <c r="C4616" s="91"/>
      <c r="D4616" s="2013" t="s">
        <v>779</v>
      </c>
      <c r="E4616" s="2013"/>
      <c r="F4616" s="2013"/>
      <c r="G4616" s="110">
        <v>-145.14080999999999</v>
      </c>
    </row>
    <row r="4617" ht="11.25" hidden="1" customHeight="1" outlineLevel="7">
      <c r="A4617" s="118"/>
      <c r="B4617" s="119"/>
      <c r="C4617" s="120"/>
      <c r="D4617" s="2013" t="s">
        <v>781</v>
      </c>
      <c r="E4617" s="2013"/>
      <c r="F4617" s="2013"/>
      <c r="G4617" s="110">
        <v>-109.94578</v>
      </c>
    </row>
    <row r="4618" ht="11.25" hidden="1" customHeight="1" outlineLevel="7">
      <c r="A4618" s="83"/>
      <c r="B4618" s="84"/>
      <c r="C4618" s="85"/>
      <c r="D4618" s="2017" t="s">
        <v>782</v>
      </c>
      <c r="E4618" s="2017"/>
      <c r="F4618" s="2017"/>
      <c r="G4618" s="73">
        <v>-6836.3487599999999</v>
      </c>
    </row>
    <row r="4619" ht="11.25" hidden="1" customHeight="1" outlineLevel="7">
      <c r="A4619" s="118"/>
      <c r="B4619" s="119"/>
      <c r="C4619" s="120"/>
      <c r="D4619" s="2013" t="s">
        <v>786</v>
      </c>
      <c r="E4619" s="2013"/>
      <c r="F4619" s="2013"/>
      <c r="G4619" s="110">
        <v>-331.46947999999998</v>
      </c>
    </row>
    <row r="4620" ht="11.25" hidden="1" customHeight="1" outlineLevel="7">
      <c r="A4620" s="83"/>
      <c r="B4620" s="84"/>
      <c r="C4620" s="85"/>
      <c r="D4620" s="2017" t="s">
        <v>789</v>
      </c>
      <c r="E4620" s="2017"/>
      <c r="F4620" s="2017"/>
      <c r="G4620" s="92">
        <v>-2716.0552299999999</v>
      </c>
    </row>
    <row r="4621" ht="21.75" hidden="1" customHeight="1" outlineLevel="7">
      <c r="A4621" s="118"/>
      <c r="B4621" s="119"/>
      <c r="C4621" s="120"/>
      <c r="D4621" s="2013" t="s">
        <v>791</v>
      </c>
      <c r="E4621" s="2013"/>
      <c r="F4621" s="2013"/>
      <c r="G4621" s="110">
        <v>-71.208770000000001</v>
      </c>
    </row>
    <row r="4622" ht="11.25" hidden="1" customHeight="1" outlineLevel="7">
      <c r="A4622" s="118"/>
      <c r="B4622" s="119"/>
      <c r="C4622" s="120"/>
      <c r="D4622" s="2013" t="s">
        <v>973</v>
      </c>
      <c r="E4622" s="2013"/>
      <c r="F4622" s="2013"/>
      <c r="G4622" s="92">
        <v>-3706.96333</v>
      </c>
    </row>
    <row r="4623" ht="11.25" hidden="1" customHeight="1" outlineLevel="7">
      <c r="A4623" s="118"/>
      <c r="B4623" s="119"/>
      <c r="C4623" s="120"/>
      <c r="D4623" s="2013" t="s">
        <v>796</v>
      </c>
      <c r="E4623" s="2013"/>
      <c r="F4623" s="2013"/>
      <c r="G4623" s="110">
        <v>-10.651949999999999</v>
      </c>
    </row>
    <row r="4624" ht="11.25" hidden="1" customHeight="1" outlineLevel="7">
      <c r="A4624" s="118"/>
      <c r="B4624" s="119"/>
      <c r="C4624" s="120"/>
      <c r="D4624" s="2013" t="s">
        <v>798</v>
      </c>
      <c r="E4624" s="2013"/>
      <c r="F4624" s="2013"/>
      <c r="G4624" s="110">
        <v>-28.741409999999998</v>
      </c>
    </row>
    <row r="4625" ht="11.25" hidden="1" customHeight="1" outlineLevel="7">
      <c r="A4625" s="118"/>
      <c r="B4625" s="119"/>
      <c r="C4625" s="120"/>
      <c r="D4625" s="2013" t="s">
        <v>799</v>
      </c>
      <c r="E4625" s="2013"/>
      <c r="F4625" s="2013"/>
      <c r="G4625" s="111">
        <v>-107.27603000000001</v>
      </c>
    </row>
    <row r="4626" ht="11.25" hidden="1" customHeight="1" outlineLevel="7">
      <c r="A4626" s="118"/>
      <c r="B4626" s="119"/>
      <c r="C4626" s="120"/>
      <c r="D4626" s="2013" t="s">
        <v>801</v>
      </c>
      <c r="E4626" s="2013"/>
      <c r="F4626" s="2013"/>
      <c r="G4626" s="110">
        <v>-107.27603000000001</v>
      </c>
    </row>
    <row r="4627" ht="11.25" hidden="1" customHeight="1" outlineLevel="7">
      <c r="A4627" s="118"/>
      <c r="B4627" s="119"/>
      <c r="C4627" s="120"/>
      <c r="D4627" s="2013" t="s">
        <v>974</v>
      </c>
      <c r="E4627" s="2013"/>
      <c r="F4627" s="2013"/>
      <c r="G4627" s="73">
        <v>-1885.5298</v>
      </c>
    </row>
    <row r="4628" ht="11.25" hidden="1" customHeight="1" outlineLevel="7">
      <c r="A4628" s="83"/>
      <c r="B4628" s="84"/>
      <c r="C4628" s="85"/>
      <c r="D4628" s="2017" t="s">
        <v>802</v>
      </c>
      <c r="E4628" s="2017"/>
      <c r="F4628" s="2017"/>
      <c r="G4628" s="110">
        <v>-45.972720000000002</v>
      </c>
    </row>
    <row r="4629" ht="11.25" hidden="1" customHeight="1" outlineLevel="7">
      <c r="A4629" s="118"/>
      <c r="B4629" s="119"/>
      <c r="C4629" s="120"/>
      <c r="D4629" s="2013" t="s">
        <v>808</v>
      </c>
      <c r="E4629" s="2013"/>
      <c r="F4629" s="2013"/>
      <c r="G4629" s="110">
        <v>-0.43396000000000001</v>
      </c>
    </row>
    <row r="4630" ht="11.25" hidden="1" customHeight="1" outlineLevel="7">
      <c r="A4630" s="83"/>
      <c r="B4630" s="84"/>
      <c r="C4630" s="85"/>
      <c r="D4630" s="2017" t="s">
        <v>813</v>
      </c>
      <c r="E4630" s="2017"/>
      <c r="F4630" s="2017"/>
      <c r="G4630" s="110">
        <v>-130.99787000000001</v>
      </c>
    </row>
    <row r="4631" ht="11.25" hidden="1" customHeight="1" outlineLevel="7">
      <c r="A4631" s="86"/>
      <c r="B4631" s="87"/>
      <c r="C4631" s="88"/>
      <c r="D4631" s="2017" t="s">
        <v>815</v>
      </c>
      <c r="E4631" s="2017"/>
      <c r="F4631" s="2017"/>
      <c r="G4631" s="110">
        <v>-38.70928</v>
      </c>
    </row>
    <row r="4632" ht="21.75" hidden="1" customHeight="1" outlineLevel="7">
      <c r="A4632" s="89"/>
      <c r="B4632" s="90"/>
      <c r="C4632" s="91"/>
      <c r="D4632" s="2013" t="s">
        <v>819</v>
      </c>
      <c r="E4632" s="2013"/>
      <c r="F4632" s="2013"/>
      <c r="G4632" s="110">
        <v>-554.29570999999999</v>
      </c>
    </row>
    <row r="4633" ht="11.25" hidden="1" customHeight="1" outlineLevel="7">
      <c r="A4633" s="89"/>
      <c r="B4633" s="90"/>
      <c r="C4633" s="91"/>
      <c r="D4633" s="2013" t="s">
        <v>820</v>
      </c>
      <c r="E4633" s="2013"/>
      <c r="F4633" s="2013"/>
      <c r="G4633" s="110">
        <v>-2.13626</v>
      </c>
    </row>
    <row r="4634" ht="11.25" hidden="1" customHeight="1" outlineLevel="7">
      <c r="A4634" s="118"/>
      <c r="B4634" s="119"/>
      <c r="C4634" s="120"/>
      <c r="D4634" s="2013" t="s">
        <v>822</v>
      </c>
      <c r="E4634" s="2013"/>
      <c r="F4634" s="2013"/>
      <c r="G4634" s="92">
        <v>-1112.9839999999999</v>
      </c>
    </row>
    <row r="4635" ht="11.25" hidden="1" customHeight="1" outlineLevel="7">
      <c r="A4635" s="118"/>
      <c r="B4635" s="119"/>
      <c r="C4635" s="120"/>
      <c r="D4635" s="2013" t="s">
        <v>824</v>
      </c>
      <c r="E4635" s="2013"/>
      <c r="F4635" s="2013"/>
      <c r="G4635" s="111">
        <v>-5.2634499999999997</v>
      </c>
    </row>
    <row r="4636" ht="11.25" hidden="1" customHeight="1" outlineLevel="7">
      <c r="A4636" s="118"/>
      <c r="B4636" s="119"/>
      <c r="C4636" s="120"/>
      <c r="D4636" s="2013" t="s">
        <v>825</v>
      </c>
      <c r="E4636" s="2013"/>
      <c r="F4636" s="2013"/>
      <c r="G4636" s="110">
        <v>-5.2634499999999997</v>
      </c>
    </row>
    <row r="4637" ht="11.25" hidden="1" customHeight="1" outlineLevel="7">
      <c r="A4637" s="86"/>
      <c r="B4637" s="87"/>
      <c r="C4637" s="88"/>
      <c r="D4637" s="2017" t="s">
        <v>826</v>
      </c>
      <c r="E4637" s="2017"/>
      <c r="F4637" s="2017"/>
      <c r="G4637" s="73">
        <v>-8877.1412600000003</v>
      </c>
    </row>
    <row r="4638" ht="11.25" hidden="1" customHeight="1" outlineLevel="7">
      <c r="A4638" s="89"/>
      <c r="B4638" s="90"/>
      <c r="C4638" s="91"/>
      <c r="D4638" s="2013" t="s">
        <v>828</v>
      </c>
      <c r="E4638" s="2013"/>
      <c r="F4638" s="2013"/>
      <c r="G4638" s="111">
        <v>-36.854500000000002</v>
      </c>
    </row>
    <row r="4639" ht="21.75" hidden="1" customHeight="1" outlineLevel="7">
      <c r="A4639" s="89"/>
      <c r="B4639" s="90"/>
      <c r="C4639" s="91"/>
      <c r="D4639" s="2013" t="s">
        <v>829</v>
      </c>
      <c r="E4639" s="2013"/>
      <c r="F4639" s="2013"/>
      <c r="G4639" s="110">
        <v>-6.07517</v>
      </c>
    </row>
    <row r="4640" ht="21.75" hidden="1" customHeight="1" outlineLevel="7">
      <c r="A4640" s="118"/>
      <c r="B4640" s="119"/>
      <c r="C4640" s="120"/>
      <c r="D4640" s="2013" t="s">
        <v>834</v>
      </c>
      <c r="E4640" s="2013"/>
      <c r="F4640" s="2013"/>
      <c r="G4640" s="110">
        <v>-30.779330000000002</v>
      </c>
    </row>
    <row r="4641" ht="11.25" hidden="1" customHeight="1" outlineLevel="7">
      <c r="A4641" s="118"/>
      <c r="B4641" s="119"/>
      <c r="C4641" s="120"/>
      <c r="D4641" s="2013" t="s">
        <v>975</v>
      </c>
      <c r="E4641" s="2013"/>
      <c r="F4641" s="2013"/>
      <c r="G4641" s="110">
        <v>-142.41755000000001</v>
      </c>
    </row>
    <row r="4642" ht="11.25" hidden="1" customHeight="1" outlineLevel="7">
      <c r="A4642" s="118"/>
      <c r="B4642" s="119"/>
      <c r="C4642" s="120"/>
      <c r="D4642" s="2013" t="s">
        <v>835</v>
      </c>
      <c r="E4642" s="2013"/>
      <c r="F4642" s="2013"/>
      <c r="G4642" s="110">
        <v>-51.174190000000003</v>
      </c>
    </row>
    <row r="4643" ht="11.25" hidden="1" customHeight="1" outlineLevel="7">
      <c r="A4643" s="118"/>
      <c r="B4643" s="119"/>
      <c r="C4643" s="120"/>
      <c r="D4643" s="2013" t="s">
        <v>837</v>
      </c>
      <c r="E4643" s="2013"/>
      <c r="F4643" s="2013"/>
      <c r="G4643" s="92">
        <v>-1246.1536000000001</v>
      </c>
    </row>
    <row r="4644" ht="11.25" hidden="1" customHeight="1" outlineLevel="7">
      <c r="A4644" s="118"/>
      <c r="B4644" s="119"/>
      <c r="C4644" s="120"/>
      <c r="D4644" s="2013" t="s">
        <v>976</v>
      </c>
      <c r="E4644" s="2013"/>
      <c r="F4644" s="2013"/>
      <c r="G4644" s="111">
        <v>-64.331410000000005</v>
      </c>
    </row>
    <row r="4645" ht="11.25" hidden="1" customHeight="1" outlineLevel="7">
      <c r="A4645" s="118"/>
      <c r="B4645" s="119"/>
      <c r="C4645" s="120"/>
      <c r="D4645" s="2013" t="s">
        <v>977</v>
      </c>
      <c r="E4645" s="2013"/>
      <c r="F4645" s="2013"/>
      <c r="G4645" s="110">
        <v>-48.94417</v>
      </c>
    </row>
    <row r="4646" ht="11.25" hidden="1" customHeight="1" outlineLevel="7">
      <c r="A4646" s="118"/>
      <c r="B4646" s="119"/>
      <c r="C4646" s="120"/>
      <c r="D4646" s="2013" t="s">
        <v>978</v>
      </c>
      <c r="E4646" s="2013"/>
      <c r="F4646" s="2013"/>
      <c r="G4646" s="110">
        <v>-15.38724</v>
      </c>
    </row>
    <row r="4647" ht="11.25" hidden="1" customHeight="1" outlineLevel="7">
      <c r="A4647" s="118"/>
      <c r="B4647" s="119"/>
      <c r="C4647" s="120"/>
      <c r="D4647" s="2013" t="s">
        <v>1198</v>
      </c>
      <c r="E4647" s="2013"/>
      <c r="F4647" s="2013"/>
      <c r="G4647" s="110">
        <v>-22.93881</v>
      </c>
    </row>
    <row r="4648" ht="11.25" hidden="1" customHeight="1" outlineLevel="7">
      <c r="A4648" s="118"/>
      <c r="B4648" s="119"/>
      <c r="C4648" s="120"/>
      <c r="D4648" s="2013" t="s">
        <v>979</v>
      </c>
      <c r="E4648" s="2013"/>
      <c r="F4648" s="2013"/>
      <c r="G4648" s="92">
        <v>-1253.1915100000001</v>
      </c>
    </row>
    <row r="4649" ht="11.25" hidden="1" customHeight="1" outlineLevel="5">
      <c r="A4649" s="74"/>
      <c r="B4649" s="75"/>
      <c r="C4649" s="76"/>
      <c r="D4649" s="2017" t="s">
        <v>984</v>
      </c>
      <c r="E4649" s="2017"/>
      <c r="F4649" s="2017"/>
      <c r="G4649" s="110">
        <v>-847.16375000000005</v>
      </c>
    </row>
    <row r="4650" ht="21.75" hidden="1" customHeight="1" outlineLevel="6">
      <c r="A4650" s="125"/>
      <c r="B4650" s="126"/>
      <c r="C4650" s="127"/>
      <c r="D4650" s="2013" t="s">
        <v>985</v>
      </c>
      <c r="E4650" s="2013"/>
      <c r="F4650" s="2013"/>
      <c r="G4650" s="110">
        <v>-557.67601000000002</v>
      </c>
    </row>
    <row r="4651" ht="11.25" hidden="1" customHeight="1" outlineLevel="5">
      <c r="A4651" s="74"/>
      <c r="B4651" s="75"/>
      <c r="C4651" s="76"/>
      <c r="D4651" s="2017" t="s">
        <v>992</v>
      </c>
      <c r="E4651" s="2017"/>
      <c r="F4651" s="2017"/>
      <c r="G4651" s="92">
        <v>-3387.36391</v>
      </c>
    </row>
    <row r="4652" ht="11.25" hidden="1" customHeight="1" outlineLevel="6">
      <c r="A4652" s="125"/>
      <c r="B4652" s="126"/>
      <c r="C4652" s="127"/>
      <c r="D4652" s="2013" t="s">
        <v>994</v>
      </c>
      <c r="E4652" s="2013"/>
      <c r="F4652" s="2013"/>
      <c r="G4652" s="110">
        <v>-814.57759999999996</v>
      </c>
    </row>
    <row r="4653" ht="11.25" hidden="1" customHeight="1" outlineLevel="6">
      <c r="A4653" s="125"/>
      <c r="B4653" s="126"/>
      <c r="C4653" s="127"/>
      <c r="D4653" s="2013" t="s">
        <v>995</v>
      </c>
      <c r="E4653" s="2013"/>
      <c r="F4653" s="2013"/>
      <c r="G4653" s="110">
        <v>-220.88377</v>
      </c>
    </row>
    <row r="4654" ht="11.25" hidden="1" customHeight="1" outlineLevel="6">
      <c r="A4654" s="125"/>
      <c r="B4654" s="126"/>
      <c r="C4654" s="127"/>
      <c r="D4654" s="2013" t="s">
        <v>996</v>
      </c>
      <c r="E4654" s="2013"/>
      <c r="F4654" s="2013"/>
      <c r="G4654" s="110">
        <v>-91.581699999999998</v>
      </c>
    </row>
    <row r="4655" ht="11.25" hidden="1" customHeight="1" outlineLevel="6">
      <c r="A4655" s="125"/>
      <c r="B4655" s="126"/>
      <c r="C4655" s="127"/>
      <c r="D4655" s="2013" t="s">
        <v>997</v>
      </c>
      <c r="E4655" s="2013"/>
      <c r="F4655" s="2013"/>
      <c r="G4655" s="110">
        <v>-140.83295000000001</v>
      </c>
    </row>
    <row r="4656" ht="11.25" hidden="1" customHeight="1" outlineLevel="6">
      <c r="A4656" s="125"/>
      <c r="B4656" s="126"/>
      <c r="C4656" s="127"/>
      <c r="D4656" s="2013" t="s">
        <v>998</v>
      </c>
      <c r="E4656" s="2013"/>
      <c r="F4656" s="2013"/>
      <c r="G4656" s="73">
        <v>69761.230209999994</v>
      </c>
    </row>
    <row r="4657" ht="21.75" hidden="1" customHeight="1" outlineLevel="6">
      <c r="A4657" s="125"/>
      <c r="B4657" s="126"/>
      <c r="C4657" s="127"/>
      <c r="D4657" s="2013" t="s">
        <v>999</v>
      </c>
      <c r="E4657" s="2013"/>
      <c r="F4657" s="2013"/>
      <c r="G4657" s="92">
        <v>69761.230209999994</v>
      </c>
    </row>
    <row r="4658" ht="11.25" hidden="1" customHeight="1" outlineLevel="5">
      <c r="A4658" s="74"/>
      <c r="B4658" s="75"/>
      <c r="C4658" s="76"/>
      <c r="D4658" s="2017" t="s">
        <v>405</v>
      </c>
      <c r="E4658" s="2017"/>
      <c r="F4658" s="2017"/>
      <c r="G4658" s="73">
        <v>-1025684.6899999999</v>
      </c>
    </row>
    <row r="4659" ht="11.25" hidden="1" customHeight="1" outlineLevel="6">
      <c r="A4659" s="77"/>
      <c r="B4659" s="78"/>
      <c r="C4659" s="79"/>
      <c r="D4659" s="2017" t="s">
        <v>853</v>
      </c>
      <c r="E4659" s="2017"/>
      <c r="F4659" s="2017"/>
      <c r="G4659" s="92">
        <v>-635514.45999999996</v>
      </c>
    </row>
    <row r="4660" ht="11.25" hidden="1" customHeight="1" outlineLevel="7">
      <c r="A4660" s="121"/>
      <c r="B4660" s="122"/>
      <c r="C4660" s="123"/>
      <c r="D4660" s="2013" t="s">
        <v>855</v>
      </c>
      <c r="E4660" s="2013"/>
      <c r="F4660" s="2013"/>
      <c r="G4660" s="92">
        <v>-85554.309999999998</v>
      </c>
    </row>
    <row r="4661" ht="11.25" hidden="1" customHeight="1" outlineLevel="7">
      <c r="A4661" s="121"/>
      <c r="B4661" s="122"/>
      <c r="C4661" s="123"/>
      <c r="D4661" s="2013" t="s">
        <v>856</v>
      </c>
      <c r="E4661" s="2013"/>
      <c r="F4661" s="2013"/>
      <c r="G4661" s="92">
        <v>-197686.67999999999</v>
      </c>
    </row>
    <row r="4662" ht="11.25" hidden="1" customHeight="1" outlineLevel="6">
      <c r="A4662" s="77"/>
      <c r="B4662" s="78"/>
      <c r="C4662" s="79"/>
      <c r="D4662" s="2017" t="s">
        <v>858</v>
      </c>
      <c r="E4662" s="2017"/>
      <c r="F4662" s="2017"/>
      <c r="G4662" s="92">
        <v>-12921.77</v>
      </c>
    </row>
    <row r="4663" ht="11.25" hidden="1" customHeight="1" outlineLevel="7">
      <c r="A4663" s="121"/>
      <c r="B4663" s="122"/>
      <c r="C4663" s="123"/>
      <c r="D4663" s="2013" t="s">
        <v>859</v>
      </c>
      <c r="E4663" s="2013"/>
      <c r="F4663" s="2013"/>
      <c r="G4663" s="92">
        <v>-94007.470000000001</v>
      </c>
    </row>
    <row r="4664" ht="11.25" hidden="1" customHeight="1" outlineLevel="6">
      <c r="A4664" s="77"/>
      <c r="B4664" s="78"/>
      <c r="C4664" s="79"/>
      <c r="D4664" s="2017" t="s">
        <v>861</v>
      </c>
      <c r="E4664" s="2017"/>
      <c r="F4664" s="2017"/>
      <c r="G4664" s="93"/>
    </row>
    <row r="4665" ht="11.25" hidden="1" customHeight="1" outlineLevel="7">
      <c r="A4665" s="121"/>
      <c r="B4665" s="122"/>
      <c r="C4665" s="123"/>
      <c r="D4665" s="2013" t="s">
        <v>861</v>
      </c>
      <c r="E4665" s="2013"/>
      <c r="F4665" s="2013"/>
      <c r="G4665" s="73">
        <v>321716.03139000002</v>
      </c>
    </row>
    <row r="4666" ht="11.25" hidden="1" customHeight="1" outlineLevel="6">
      <c r="A4666" s="77"/>
      <c r="B4666" s="78"/>
      <c r="C4666" s="79"/>
      <c r="D4666" s="2017" t="s">
        <v>862</v>
      </c>
      <c r="E4666" s="2017"/>
      <c r="F4666" s="2017"/>
      <c r="G4666" s="73">
        <v>2155.7662</v>
      </c>
    </row>
    <row r="4667" ht="11.25" hidden="1" customHeight="1" outlineLevel="7">
      <c r="A4667" s="121"/>
      <c r="B4667" s="122"/>
      <c r="C4667" s="123"/>
      <c r="D4667" s="2013" t="s">
        <v>863</v>
      </c>
      <c r="E4667" s="2013"/>
      <c r="F4667" s="2013"/>
      <c r="G4667" s="92">
        <v>2155.7662</v>
      </c>
    </row>
    <row r="4668" ht="11.25" hidden="1" customHeight="1" outlineLevel="6">
      <c r="A4668" s="77"/>
      <c r="B4668" s="78"/>
      <c r="C4668" s="79"/>
      <c r="D4668" s="2017" t="s">
        <v>864</v>
      </c>
      <c r="E4668" s="2017"/>
      <c r="F4668" s="2017"/>
      <c r="G4668" s="93"/>
    </row>
    <row r="4669" ht="11.25" hidden="1" customHeight="1" outlineLevel="7">
      <c r="A4669" s="121"/>
      <c r="B4669" s="122"/>
      <c r="C4669" s="123"/>
      <c r="D4669" s="2013" t="s">
        <v>865</v>
      </c>
      <c r="E4669" s="2013"/>
      <c r="F4669" s="2013"/>
      <c r="G4669" s="93"/>
    </row>
    <row r="4670" ht="11.25" hidden="1" customHeight="1" outlineLevel="6">
      <c r="A4670" s="77"/>
      <c r="B4670" s="78"/>
      <c r="C4670" s="79"/>
      <c r="D4670" s="2017" t="s">
        <v>866</v>
      </c>
      <c r="E4670" s="2017"/>
      <c r="F4670" s="2017"/>
      <c r="G4670" s="73">
        <v>294667.13699999999</v>
      </c>
    </row>
    <row r="4671" ht="11.25" hidden="1" customHeight="1" outlineLevel="7">
      <c r="A4671" s="121"/>
      <c r="B4671" s="122"/>
      <c r="C4671" s="123"/>
      <c r="D4671" s="2013" t="s">
        <v>867</v>
      </c>
      <c r="E4671" s="2013"/>
      <c r="F4671" s="2013"/>
      <c r="G4671" s="92">
        <v>294667.13699999999</v>
      </c>
    </row>
    <row r="4672" ht="21.75" hidden="1" customHeight="1" outlineLevel="7">
      <c r="A4672" s="121"/>
      <c r="B4672" s="122"/>
      <c r="C4672" s="123"/>
      <c r="D4672" s="2013" t="s">
        <v>868</v>
      </c>
      <c r="E4672" s="2013"/>
      <c r="F4672" s="2013"/>
      <c r="G4672" s="114"/>
    </row>
    <row r="4673" ht="11.25" hidden="1" customHeight="1" outlineLevel="7">
      <c r="A4673" s="121"/>
      <c r="B4673" s="122"/>
      <c r="C4673" s="123"/>
      <c r="D4673" s="2013" t="s">
        <v>869</v>
      </c>
      <c r="E4673" s="2013"/>
      <c r="F4673" s="2013"/>
      <c r="G4673" s="93"/>
    </row>
    <row r="4674" ht="11.25" hidden="1" customHeight="1" outlineLevel="6">
      <c r="A4674" s="77"/>
      <c r="B4674" s="78"/>
      <c r="C4674" s="79"/>
      <c r="D4674" s="2017" t="s">
        <v>871</v>
      </c>
      <c r="E4674" s="2017"/>
      <c r="F4674" s="2017"/>
      <c r="G4674" s="114"/>
    </row>
    <row r="4675" ht="11.25" hidden="1" customHeight="1" outlineLevel="7">
      <c r="A4675" s="121"/>
      <c r="B4675" s="122"/>
      <c r="C4675" s="123"/>
      <c r="D4675" s="2013" t="s">
        <v>872</v>
      </c>
      <c r="E4675" s="2013"/>
      <c r="F4675" s="2013"/>
      <c r="G4675" s="93"/>
    </row>
    <row r="4676" ht="21.75" hidden="1" customHeight="1" outlineLevel="7">
      <c r="A4676" s="121"/>
      <c r="B4676" s="122"/>
      <c r="C4676" s="123"/>
      <c r="D4676" s="2013" t="s">
        <v>873</v>
      </c>
      <c r="E4676" s="2013"/>
      <c r="F4676" s="2013"/>
      <c r="G4676" s="111">
        <v>52.5</v>
      </c>
    </row>
    <row r="4677" ht="11.25" hidden="1" customHeight="1" outlineLevel="7">
      <c r="A4677" s="121"/>
      <c r="B4677" s="122"/>
      <c r="C4677" s="123"/>
      <c r="D4677" s="2013" t="s">
        <v>874</v>
      </c>
      <c r="E4677" s="2013"/>
      <c r="F4677" s="2013"/>
      <c r="G4677" s="110">
        <v>52.5</v>
      </c>
    </row>
    <row r="4678" ht="21.75" hidden="1" customHeight="1" outlineLevel="7">
      <c r="A4678" s="121"/>
      <c r="B4678" s="122"/>
      <c r="C4678" s="123"/>
      <c r="D4678" s="2013" t="s">
        <v>875</v>
      </c>
      <c r="E4678" s="2013"/>
      <c r="F4678" s="2013"/>
      <c r="G4678" s="73">
        <v>5056.0133400000004</v>
      </c>
    </row>
    <row r="4679" ht="11.25" hidden="1" customHeight="1" outlineLevel="6">
      <c r="A4679" s="125"/>
      <c r="B4679" s="126"/>
      <c r="C4679" s="127"/>
      <c r="D4679" s="2013" t="s">
        <v>876</v>
      </c>
      <c r="E4679" s="2013"/>
      <c r="F4679" s="2013"/>
      <c r="G4679" s="93"/>
    </row>
    <row r="4680" ht="11.25" hidden="1" customHeight="1" outlineLevel="6">
      <c r="A4680" s="125"/>
      <c r="B4680" s="126"/>
      <c r="C4680" s="127"/>
      <c r="D4680" s="2013" t="s">
        <v>877</v>
      </c>
      <c r="E4680" s="2013"/>
      <c r="F4680" s="2013"/>
      <c r="G4680" s="93"/>
    </row>
    <row r="4681" ht="21.75" hidden="1" customHeight="1" outlineLevel="6">
      <c r="A4681" s="125"/>
      <c r="B4681" s="126"/>
      <c r="C4681" s="127"/>
      <c r="D4681" s="2013" t="s">
        <v>878</v>
      </c>
      <c r="E4681" s="2013"/>
      <c r="F4681" s="2013"/>
      <c r="G4681" s="92">
        <v>5056.0133400000004</v>
      </c>
    </row>
    <row r="4682" ht="11.25" hidden="1" customHeight="1" outlineLevel="6">
      <c r="A4682" s="125"/>
      <c r="B4682" s="126"/>
      <c r="C4682" s="127"/>
      <c r="D4682" s="2013" t="s">
        <v>879</v>
      </c>
      <c r="E4682" s="2013"/>
      <c r="F4682" s="2013"/>
      <c r="G4682" s="73">
        <v>17474.507389999999</v>
      </c>
    </row>
    <row r="4683" ht="21.75" hidden="1" customHeight="1" outlineLevel="6">
      <c r="A4683" s="125"/>
      <c r="B4683" s="126"/>
      <c r="C4683" s="127"/>
      <c r="D4683" s="2013" t="s">
        <v>880</v>
      </c>
      <c r="E4683" s="2013"/>
      <c r="F4683" s="2013"/>
      <c r="G4683" s="93"/>
    </row>
    <row r="4684" ht="11.25" hidden="1" customHeight="1" outlineLevel="5">
      <c r="A4684" s="74"/>
      <c r="B4684" s="75"/>
      <c r="C4684" s="76"/>
      <c r="D4684" s="2017" t="s">
        <v>887</v>
      </c>
      <c r="E4684" s="2017"/>
      <c r="F4684" s="2017"/>
      <c r="G4684" s="93"/>
    </row>
    <row r="4685" ht="11.25" hidden="1" customHeight="1" outlineLevel="6">
      <c r="A4685" s="77"/>
      <c r="B4685" s="78"/>
      <c r="C4685" s="79"/>
      <c r="D4685" s="2017" t="s">
        <v>230</v>
      </c>
      <c r="E4685" s="2017"/>
      <c r="F4685" s="2017"/>
      <c r="G4685" s="92">
        <v>3925.3873899999999</v>
      </c>
    </row>
    <row r="4686" ht="11.25" hidden="1" customHeight="1" outlineLevel="7">
      <c r="A4686" s="121"/>
      <c r="B4686" s="122"/>
      <c r="C4686" s="123"/>
      <c r="D4686" s="2013" t="s">
        <v>1190</v>
      </c>
      <c r="E4686" s="2013"/>
      <c r="F4686" s="2013"/>
      <c r="G4686" s="92">
        <v>13549.120000000001</v>
      </c>
    </row>
    <row r="4687" ht="11.25" hidden="1" customHeight="1" outlineLevel="7">
      <c r="A4687" s="121"/>
      <c r="B4687" s="122"/>
      <c r="C4687" s="123"/>
      <c r="D4687" s="2013" t="s">
        <v>1191</v>
      </c>
      <c r="E4687" s="2013"/>
      <c r="F4687" s="2013"/>
      <c r="G4687" s="93"/>
    </row>
    <row r="4688" ht="11.25" hidden="1" customHeight="1" outlineLevel="6">
      <c r="A4688" s="77"/>
      <c r="B4688" s="78"/>
      <c r="C4688" s="79"/>
      <c r="D4688" s="2017" t="s">
        <v>889</v>
      </c>
      <c r="E4688" s="2017"/>
      <c r="F4688" s="2017"/>
      <c r="G4688" s="110">
        <v>738.34623999999997</v>
      </c>
    </row>
    <row r="4689" ht="11.25" hidden="1" customHeight="1" outlineLevel="7">
      <c r="A4689" s="121"/>
      <c r="B4689" s="122"/>
      <c r="C4689" s="123"/>
      <c r="D4689" s="2013" t="s">
        <v>891</v>
      </c>
      <c r="E4689" s="2013"/>
      <c r="F4689" s="2013"/>
      <c r="G4689" s="110">
        <v>94.5</v>
      </c>
    </row>
    <row r="4690" ht="11.25" hidden="1" customHeight="1" outlineLevel="6">
      <c r="A4690" s="77"/>
      <c r="B4690" s="78"/>
      <c r="C4690" s="79"/>
      <c r="D4690" s="2017" t="s">
        <v>893</v>
      </c>
      <c r="E4690" s="2017"/>
      <c r="F4690" s="2017"/>
      <c r="G4690" s="93"/>
    </row>
    <row r="4691" ht="11.25" hidden="1" customHeight="1" outlineLevel="7">
      <c r="A4691" s="121"/>
      <c r="B4691" s="122"/>
      <c r="C4691" s="123"/>
      <c r="D4691" s="2013" t="s">
        <v>895</v>
      </c>
      <c r="E4691" s="2013"/>
      <c r="F4691" s="2013"/>
      <c r="G4691" s="92">
        <v>1477.2612200000001</v>
      </c>
    </row>
    <row r="4692" ht="11.25" hidden="1" customHeight="1" outlineLevel="6">
      <c r="A4692" s="77"/>
      <c r="B4692" s="78"/>
      <c r="C4692" s="79"/>
      <c r="D4692" s="2017" t="s">
        <v>898</v>
      </c>
      <c r="E4692" s="2017"/>
      <c r="F4692" s="2017"/>
      <c r="G4692" s="73">
        <v>-264800.45474999998</v>
      </c>
    </row>
    <row r="4693" ht="11.25" hidden="1" customHeight="1" outlineLevel="7">
      <c r="A4693" s="121"/>
      <c r="B4693" s="122"/>
      <c r="C4693" s="123"/>
      <c r="D4693" s="2013" t="s">
        <v>899</v>
      </c>
      <c r="E4693" s="2013"/>
      <c r="F4693" s="2013"/>
      <c r="G4693" s="111">
        <v>-4.8628799999999996</v>
      </c>
    </row>
    <row r="4694" ht="11.25" hidden="1" customHeight="1" outlineLevel="7">
      <c r="A4694" s="121"/>
      <c r="B4694" s="122"/>
      <c r="C4694" s="123"/>
      <c r="D4694" s="2013" t="s">
        <v>901</v>
      </c>
      <c r="E4694" s="2013"/>
      <c r="F4694" s="2013"/>
      <c r="G4694" s="110">
        <v>-4.8628799999999996</v>
      </c>
    </row>
    <row r="4695" ht="11.25" hidden="1" customHeight="1" outlineLevel="6">
      <c r="A4695" s="125"/>
      <c r="B4695" s="126"/>
      <c r="C4695" s="127"/>
      <c r="D4695" s="2013" t="s">
        <v>1192</v>
      </c>
      <c r="E4695" s="2013"/>
      <c r="F4695" s="2013"/>
      <c r="G4695" s="93"/>
    </row>
    <row r="4696" ht="11.25" hidden="1" customHeight="1" outlineLevel="6">
      <c r="A4696" s="77"/>
      <c r="B4696" s="78"/>
      <c r="C4696" s="79"/>
      <c r="D4696" s="2017" t="s">
        <v>903</v>
      </c>
      <c r="E4696" s="2017"/>
      <c r="F4696" s="2017"/>
      <c r="G4696" s="111">
        <v>-1.2073400000000001</v>
      </c>
    </row>
    <row r="4697" ht="11.25" hidden="1" customHeight="1" outlineLevel="7">
      <c r="A4697" s="121"/>
      <c r="B4697" s="122"/>
      <c r="C4697" s="123"/>
      <c r="D4697" s="2013" t="s">
        <v>904</v>
      </c>
      <c r="E4697" s="2013"/>
      <c r="F4697" s="2013"/>
      <c r="G4697" s="110">
        <v>-1.2073400000000001</v>
      </c>
    </row>
    <row r="4698" ht="11.25" hidden="1" customHeight="1" outlineLevel="6">
      <c r="A4698" s="77"/>
      <c r="B4698" s="78"/>
      <c r="C4698" s="79"/>
      <c r="D4698" s="2017" t="s">
        <v>905</v>
      </c>
      <c r="E4698" s="2017"/>
      <c r="F4698" s="2017"/>
      <c r="G4698" s="111">
        <v>-82.359229999999997</v>
      </c>
    </row>
    <row r="4699" ht="11.25" hidden="1" customHeight="1" outlineLevel="7">
      <c r="A4699" s="121"/>
      <c r="B4699" s="122"/>
      <c r="C4699" s="123"/>
      <c r="D4699" s="2013" t="s">
        <v>905</v>
      </c>
      <c r="E4699" s="2013"/>
      <c r="F4699" s="2013"/>
      <c r="G4699" s="110">
        <v>-82.359229999999997</v>
      </c>
    </row>
    <row r="4700" ht="11.25" hidden="1" customHeight="1" outlineLevel="6">
      <c r="A4700" s="77"/>
      <c r="B4700" s="78"/>
      <c r="C4700" s="79"/>
      <c r="D4700" s="2017" t="s">
        <v>907</v>
      </c>
      <c r="E4700" s="2017"/>
      <c r="F4700" s="2017"/>
      <c r="G4700" s="73">
        <v>-30120.630079999999</v>
      </c>
    </row>
    <row r="4701" ht="11.25" hidden="1" customHeight="1" outlineLevel="7">
      <c r="A4701" s="121"/>
      <c r="B4701" s="122"/>
      <c r="C4701" s="123"/>
      <c r="D4701" s="2013" t="s">
        <v>104</v>
      </c>
      <c r="E4701" s="2013"/>
      <c r="F4701" s="2013"/>
      <c r="G4701" s="93"/>
    </row>
    <row r="4702" ht="11.25" hidden="1" customHeight="1" outlineLevel="7">
      <c r="A4702" s="80"/>
      <c r="B4702" s="81"/>
      <c r="C4702" s="82"/>
      <c r="D4702" s="2017" t="s">
        <v>908</v>
      </c>
      <c r="E4702" s="2017"/>
      <c r="F4702" s="2017"/>
      <c r="G4702" s="92">
        <v>-4961.7169599999997</v>
      </c>
    </row>
    <row r="4703" ht="11.25" hidden="1" customHeight="1" outlineLevel="7">
      <c r="A4703" s="98"/>
      <c r="B4703" s="99"/>
      <c r="C4703" s="100"/>
      <c r="D4703" s="2013" t="s">
        <v>106</v>
      </c>
      <c r="E4703" s="2013"/>
      <c r="F4703" s="2013"/>
      <c r="G4703" s="92">
        <v>-25158.913120000001</v>
      </c>
    </row>
    <row r="4704" ht="11.25" hidden="1" customHeight="1" outlineLevel="7">
      <c r="A4704" s="98"/>
      <c r="B4704" s="99"/>
      <c r="C4704" s="100"/>
      <c r="D4704" s="2013" t="s">
        <v>108</v>
      </c>
      <c r="E4704" s="2013"/>
      <c r="F4704" s="2013"/>
      <c r="G4704" s="93"/>
    </row>
    <row r="4705" ht="11.25" hidden="1" customHeight="1" outlineLevel="6">
      <c r="A4705" s="125"/>
      <c r="B4705" s="126"/>
      <c r="C4705" s="127"/>
      <c r="D4705" s="2013" t="s">
        <v>404</v>
      </c>
      <c r="E4705" s="2013"/>
      <c r="F4705" s="2013"/>
      <c r="G4705" s="73">
        <v>-32021.244279999999</v>
      </c>
    </row>
    <row r="4706" ht="11.25" hidden="1" customHeight="1" outlineLevel="6">
      <c r="A4706" s="77"/>
      <c r="B4706" s="78"/>
      <c r="C4706" s="79"/>
      <c r="D4706" s="2017" t="s">
        <v>909</v>
      </c>
      <c r="E4706" s="2017"/>
      <c r="F4706" s="2017"/>
      <c r="G4706" s="92">
        <v>-32021.244279999999</v>
      </c>
    </row>
    <row r="4707" ht="11.25" hidden="1" customHeight="1" outlineLevel="7">
      <c r="A4707" s="121"/>
      <c r="B4707" s="122"/>
      <c r="C4707" s="123"/>
      <c r="D4707" s="2013" t="s">
        <v>910</v>
      </c>
      <c r="E4707" s="2013"/>
      <c r="F4707" s="2013"/>
      <c r="G4707" s="73">
        <v>-10024.79276</v>
      </c>
    </row>
    <row r="4708" ht="21.75" hidden="1" customHeight="1" outlineLevel="7">
      <c r="A4708" s="121"/>
      <c r="B4708" s="122"/>
      <c r="C4708" s="123"/>
      <c r="D4708" s="2013" t="s">
        <v>911</v>
      </c>
      <c r="E4708" s="2013"/>
      <c r="F4708" s="2013"/>
      <c r="G4708" s="92">
        <v>-10024.79276</v>
      </c>
    </row>
    <row r="4709" ht="11.25" hidden="1" customHeight="1" outlineLevel="7">
      <c r="A4709" s="121"/>
      <c r="B4709" s="122"/>
      <c r="C4709" s="123"/>
      <c r="D4709" s="2013" t="s">
        <v>912</v>
      </c>
      <c r="E4709" s="2013"/>
      <c r="F4709" s="2013"/>
      <c r="G4709" s="73">
        <v>-52347.135999999999</v>
      </c>
    </row>
    <row r="4710" ht="11.25" hidden="1" customHeight="1" outlineLevel="7">
      <c r="A4710" s="121"/>
      <c r="B4710" s="122"/>
      <c r="C4710" s="123"/>
      <c r="D4710" s="2013" t="s">
        <v>913</v>
      </c>
      <c r="E4710" s="2013"/>
      <c r="F4710" s="2013"/>
      <c r="G4710" s="92">
        <v>-42108.653729999998</v>
      </c>
    </row>
    <row r="4711" ht="11.25" hidden="1" customHeight="1" outlineLevel="7">
      <c r="A4711" s="121"/>
      <c r="B4711" s="122"/>
      <c r="C4711" s="123"/>
      <c r="D4711" s="2013" t="s">
        <v>914</v>
      </c>
      <c r="E4711" s="2013"/>
      <c r="F4711" s="2013"/>
      <c r="G4711" s="73">
        <v>-10238.48227</v>
      </c>
    </row>
    <row r="4712" ht="21.75" hidden="1" customHeight="1" outlineLevel="7">
      <c r="A4712" s="121"/>
      <c r="B4712" s="122"/>
      <c r="C4712" s="123"/>
      <c r="D4712" s="2013" t="s">
        <v>915</v>
      </c>
      <c r="E4712" s="2013"/>
      <c r="F4712" s="2013"/>
      <c r="G4712" s="92">
        <v>-7085.4181099999996</v>
      </c>
    </row>
    <row r="4713" ht="11.25" hidden="1" customHeight="1" outlineLevel="7">
      <c r="A4713" s="121"/>
      <c r="B4713" s="122"/>
      <c r="C4713" s="123"/>
      <c r="D4713" s="2013" t="s">
        <v>916</v>
      </c>
      <c r="E4713" s="2013"/>
      <c r="F4713" s="2013"/>
      <c r="G4713" s="92">
        <v>-3153.0641599999999</v>
      </c>
    </row>
    <row r="4714" ht="11.25" hidden="1" customHeight="1" outlineLevel="6">
      <c r="A4714" s="77"/>
      <c r="B4714" s="78"/>
      <c r="C4714" s="79"/>
      <c r="D4714" s="2017" t="s">
        <v>917</v>
      </c>
      <c r="E4714" s="2017"/>
      <c r="F4714" s="2017"/>
      <c r="G4714" s="92">
        <v>-3529.7734799999998</v>
      </c>
    </row>
    <row r="4715" ht="11.25" hidden="1" customHeight="1" outlineLevel="7">
      <c r="A4715" s="121"/>
      <c r="B4715" s="122"/>
      <c r="C4715" s="123"/>
      <c r="D4715" s="2013" t="s">
        <v>918</v>
      </c>
      <c r="E4715" s="2013"/>
      <c r="F4715" s="2013"/>
      <c r="G4715" s="111">
        <v>-969.28305999999998</v>
      </c>
    </row>
    <row r="4716" ht="11.25" hidden="1" customHeight="1" outlineLevel="7">
      <c r="A4716" s="121"/>
      <c r="B4716" s="122"/>
      <c r="C4716" s="123"/>
      <c r="D4716" s="2013" t="s">
        <v>225</v>
      </c>
      <c r="E4716" s="2013"/>
      <c r="F4716" s="2013"/>
      <c r="G4716" s="110">
        <v>-143.36150000000001</v>
      </c>
    </row>
    <row r="4717" ht="11.25" hidden="1" customHeight="1" outlineLevel="7">
      <c r="A4717" s="121"/>
      <c r="B4717" s="122"/>
      <c r="C4717" s="123"/>
      <c r="D4717" s="2013" t="s">
        <v>226</v>
      </c>
      <c r="E4717" s="2013"/>
      <c r="F4717" s="2013"/>
      <c r="G4717" s="93"/>
    </row>
    <row r="4718" ht="11.25" hidden="1" customHeight="1" outlineLevel="7">
      <c r="A4718" s="121"/>
      <c r="B4718" s="122"/>
      <c r="C4718" s="123"/>
      <c r="D4718" s="2013" t="s">
        <v>227</v>
      </c>
      <c r="E4718" s="2013"/>
      <c r="F4718" s="2013"/>
      <c r="G4718" s="110">
        <v>-82.335980000000006</v>
      </c>
    </row>
    <row r="4719" ht="11.25" hidden="1" customHeight="1" outlineLevel="7">
      <c r="A4719" s="121"/>
      <c r="B4719" s="122"/>
      <c r="C4719" s="123"/>
      <c r="D4719" s="2013" t="s">
        <v>228</v>
      </c>
      <c r="E4719" s="2013"/>
      <c r="F4719" s="2013"/>
      <c r="G4719" s="110">
        <v>-47.464269999999999</v>
      </c>
    </row>
    <row r="4720" ht="11.25" hidden="1" customHeight="1" outlineLevel="7">
      <c r="A4720" s="121"/>
      <c r="B4720" s="122"/>
      <c r="C4720" s="123"/>
      <c r="D4720" s="2013" t="s">
        <v>229</v>
      </c>
      <c r="E4720" s="2013"/>
      <c r="F4720" s="2013"/>
      <c r="G4720" s="110">
        <v>-337.35923000000003</v>
      </c>
    </row>
    <row r="4721" ht="11.25" hidden="1" customHeight="1" outlineLevel="6">
      <c r="A4721" s="125"/>
      <c r="B4721" s="126"/>
      <c r="C4721" s="127"/>
      <c r="D4721" s="2013" t="s">
        <v>920</v>
      </c>
      <c r="E4721" s="2013"/>
      <c r="F4721" s="2013"/>
      <c r="G4721" s="93"/>
    </row>
    <row r="4722" ht="21.75" hidden="1" customHeight="1" outlineLevel="6">
      <c r="A4722" s="125"/>
      <c r="B4722" s="126"/>
      <c r="C4722" s="127"/>
      <c r="D4722" s="2013" t="s">
        <v>231</v>
      </c>
      <c r="E4722" s="2013"/>
      <c r="F4722" s="2013"/>
      <c r="G4722" s="110">
        <v>-358.76208000000003</v>
      </c>
    </row>
    <row r="4723" ht="21.75" hidden="1" customHeight="1" outlineLevel="6">
      <c r="A4723" s="77"/>
      <c r="B4723" s="78"/>
      <c r="C4723" s="79"/>
      <c r="D4723" s="2017" t="s">
        <v>921</v>
      </c>
      <c r="E4723" s="2017"/>
      <c r="F4723" s="2017"/>
      <c r="G4723" s="73">
        <v>-9322.1958500000001</v>
      </c>
    </row>
    <row r="4724" ht="11.25" hidden="1" customHeight="1" outlineLevel="7">
      <c r="A4724" s="121"/>
      <c r="B4724" s="122"/>
      <c r="C4724" s="123"/>
      <c r="D4724" s="2013" t="s">
        <v>922</v>
      </c>
      <c r="E4724" s="2013"/>
      <c r="F4724" s="2013"/>
      <c r="G4724" s="93"/>
    </row>
    <row r="4725" ht="11.25" hidden="1" customHeight="1" outlineLevel="7">
      <c r="A4725" s="121"/>
      <c r="B4725" s="122"/>
      <c r="C4725" s="123"/>
      <c r="D4725" s="2013" t="s">
        <v>923</v>
      </c>
      <c r="E4725" s="2013"/>
      <c r="F4725" s="2013"/>
      <c r="G4725" s="110">
        <v>-801.13684000000001</v>
      </c>
    </row>
    <row r="4726" ht="21.75" hidden="1" customHeight="1" outlineLevel="7">
      <c r="A4726" s="121"/>
      <c r="B4726" s="122"/>
      <c r="C4726" s="123"/>
      <c r="D4726" s="2013" t="s">
        <v>924</v>
      </c>
      <c r="E4726" s="2013"/>
      <c r="F4726" s="2013"/>
      <c r="G4726" s="92">
        <v>-2068.3180600000001</v>
      </c>
    </row>
    <row r="4727" ht="11.25" hidden="1" customHeight="1" outlineLevel="6">
      <c r="A4727" s="77"/>
      <c r="B4727" s="78"/>
      <c r="C4727" s="79"/>
      <c r="D4727" s="2017" t="s">
        <v>925</v>
      </c>
      <c r="E4727" s="2017"/>
      <c r="F4727" s="2017"/>
      <c r="G4727" s="92">
        <v>-3734.92625</v>
      </c>
    </row>
    <row r="4728" ht="21.75" hidden="1" customHeight="1" outlineLevel="7">
      <c r="A4728" s="121"/>
      <c r="B4728" s="122"/>
      <c r="C4728" s="123"/>
      <c r="D4728" s="2013" t="s">
        <v>1193</v>
      </c>
      <c r="E4728" s="2013"/>
      <c r="F4728" s="2013"/>
      <c r="G4728" s="92">
        <v>-1083.37697</v>
      </c>
    </row>
    <row r="4729" ht="21.75" hidden="1" customHeight="1" outlineLevel="7">
      <c r="A4729" s="121"/>
      <c r="B4729" s="122"/>
      <c r="C4729" s="123"/>
      <c r="D4729" s="2013" t="s">
        <v>926</v>
      </c>
      <c r="E4729" s="2013"/>
      <c r="F4729" s="2013"/>
      <c r="G4729" s="92">
        <v>-1634.4377300000001</v>
      </c>
    </row>
    <row r="4730" ht="11.25" hidden="1" customHeight="1" outlineLevel="7">
      <c r="A4730" s="121"/>
      <c r="B4730" s="122"/>
      <c r="C4730" s="123"/>
      <c r="D4730" s="2013" t="s">
        <v>1194</v>
      </c>
      <c r="E4730" s="2013"/>
      <c r="F4730" s="2013"/>
      <c r="G4730" s="92">
        <v>-29306.836810000001</v>
      </c>
    </row>
    <row r="4731" ht="11.25" hidden="1" customHeight="1" outlineLevel="6">
      <c r="A4731" s="77"/>
      <c r="B4731" s="78"/>
      <c r="C4731" s="79"/>
      <c r="D4731" s="2017" t="s">
        <v>887</v>
      </c>
      <c r="E4731" s="2017"/>
      <c r="F4731" s="2017"/>
      <c r="G4731" s="110">
        <v>-144.89403999999999</v>
      </c>
    </row>
    <row r="4732" ht="11.25" hidden="1" customHeight="1" outlineLevel="7">
      <c r="A4732" s="121"/>
      <c r="B4732" s="122"/>
      <c r="C4732" s="123"/>
      <c r="D4732" s="2013" t="s">
        <v>927</v>
      </c>
      <c r="E4732" s="2013"/>
      <c r="F4732" s="2013"/>
      <c r="G4732" s="111">
        <v>-112.99227</v>
      </c>
    </row>
    <row r="4733" ht="11.25" hidden="1" customHeight="1" outlineLevel="7">
      <c r="A4733" s="121"/>
      <c r="B4733" s="122"/>
      <c r="C4733" s="123"/>
      <c r="D4733" s="2013" t="s">
        <v>928</v>
      </c>
      <c r="E4733" s="2013"/>
      <c r="F4733" s="2013"/>
      <c r="G4733" s="110">
        <v>-15.808669999999999</v>
      </c>
    </row>
    <row r="4734" ht="11.25" hidden="1" customHeight="1" outlineLevel="7">
      <c r="A4734" s="121"/>
      <c r="B4734" s="122"/>
      <c r="C4734" s="123"/>
      <c r="D4734" s="2013" t="s">
        <v>929</v>
      </c>
      <c r="E4734" s="2013"/>
      <c r="F4734" s="2013"/>
      <c r="G4734" s="110">
        <v>-15.37555</v>
      </c>
    </row>
    <row r="4735" ht="11.25" hidden="1" customHeight="1" outlineLevel="7">
      <c r="A4735" s="121"/>
      <c r="B4735" s="122"/>
      <c r="C4735" s="123"/>
      <c r="D4735" s="2013" t="s">
        <v>932</v>
      </c>
      <c r="E4735" s="2013"/>
      <c r="F4735" s="2013"/>
      <c r="G4735" s="110">
        <v>-81.808049999999994</v>
      </c>
    </row>
    <row r="4736" ht="11.25" hidden="1" customHeight="1" outlineLevel="7">
      <c r="A4736" s="80"/>
      <c r="B4736" s="81"/>
      <c r="C4736" s="82"/>
      <c r="D4736" s="2017" t="s">
        <v>933</v>
      </c>
      <c r="E4736" s="2017"/>
      <c r="F4736" s="2017"/>
      <c r="G4736" s="111">
        <v>-878.94088999999997</v>
      </c>
    </row>
    <row r="4737" ht="11.25" hidden="1" customHeight="1" outlineLevel="7">
      <c r="A4737" s="98"/>
      <c r="B4737" s="99"/>
      <c r="C4737" s="100"/>
      <c r="D4737" s="2013" t="s">
        <v>934</v>
      </c>
      <c r="E4737" s="2013"/>
      <c r="F4737" s="2013"/>
      <c r="G4737" s="110">
        <v>-60.324620000000003</v>
      </c>
    </row>
    <row r="4738" ht="21.75" hidden="1" customHeight="1" outlineLevel="7">
      <c r="A4738" s="98"/>
      <c r="B4738" s="99"/>
      <c r="C4738" s="100"/>
      <c r="D4738" s="2013" t="s">
        <v>935</v>
      </c>
      <c r="E4738" s="2013"/>
      <c r="F4738" s="2013"/>
      <c r="G4738" s="110">
        <v>-813.04893000000004</v>
      </c>
    </row>
    <row r="4739" ht="11.25" hidden="1" customHeight="1" outlineLevel="7">
      <c r="A4739" s="98"/>
      <c r="B4739" s="99"/>
      <c r="C4739" s="100"/>
      <c r="D4739" s="2013" t="s">
        <v>936</v>
      </c>
      <c r="E4739" s="2013"/>
      <c r="F4739" s="2013"/>
      <c r="G4739" s="110">
        <v>-5.5673399999999997</v>
      </c>
    </row>
    <row r="4740" ht="21.75" hidden="1" customHeight="1" outlineLevel="7">
      <c r="A4740" s="98"/>
      <c r="B4740" s="99"/>
      <c r="C4740" s="100"/>
      <c r="D4740" s="2013" t="s">
        <v>937</v>
      </c>
      <c r="E4740" s="2013"/>
      <c r="F4740" s="2013"/>
      <c r="G4740" s="73">
        <v>-95933.305779999995</v>
      </c>
    </row>
    <row r="4741" ht="21.75" hidden="1" customHeight="1" outlineLevel="7">
      <c r="A4741" s="98"/>
      <c r="B4741" s="99"/>
      <c r="C4741" s="100"/>
      <c r="D4741" s="2013" t="s">
        <v>232</v>
      </c>
      <c r="E4741" s="2013"/>
      <c r="F4741" s="2013"/>
      <c r="G4741" s="110">
        <v>-668.71911</v>
      </c>
    </row>
    <row r="4742" ht="21.75" hidden="1" customHeight="1" outlineLevel="7">
      <c r="A4742" s="98"/>
      <c r="B4742" s="99"/>
      <c r="C4742" s="100"/>
      <c r="D4742" s="2013" t="s">
        <v>233</v>
      </c>
      <c r="E4742" s="2013"/>
      <c r="F4742" s="2013"/>
      <c r="G4742" s="92">
        <v>-12555.499610000001</v>
      </c>
    </row>
    <row r="4743" ht="11.25" hidden="1" customHeight="1" outlineLevel="7">
      <c r="A4743" s="121"/>
      <c r="B4743" s="122"/>
      <c r="C4743" s="123"/>
      <c r="D4743" s="2013" t="s">
        <v>406</v>
      </c>
      <c r="E4743" s="2013"/>
      <c r="F4743" s="2013"/>
      <c r="G4743" s="110">
        <v>-150.20966999999999</v>
      </c>
    </row>
    <row r="4744" ht="11.25" hidden="1" customHeight="1" outlineLevel="7">
      <c r="A4744" s="121"/>
      <c r="B4744" s="122"/>
      <c r="C4744" s="123"/>
      <c r="D4744" s="2013" t="s">
        <v>407</v>
      </c>
      <c r="E4744" s="2013"/>
      <c r="F4744" s="2013"/>
      <c r="G4744" s="110">
        <v>-216.55717000000001</v>
      </c>
    </row>
    <row r="4745" ht="11.25" hidden="1" customHeight="1" outlineLevel="7">
      <c r="A4745" s="121"/>
      <c r="B4745" s="122"/>
      <c r="C4745" s="123"/>
      <c r="D4745" s="2013" t="s">
        <v>938</v>
      </c>
      <c r="E4745" s="2013"/>
      <c r="F4745" s="2013"/>
      <c r="G4745" s="73">
        <v>-7125.13501</v>
      </c>
    </row>
    <row r="4746" ht="11.25" hidden="1" customHeight="1" outlineLevel="7">
      <c r="A4746" s="121"/>
      <c r="B4746" s="122"/>
      <c r="C4746" s="123"/>
      <c r="D4746" s="2013" t="s">
        <v>939</v>
      </c>
      <c r="E4746" s="2013"/>
      <c r="F4746" s="2013"/>
      <c r="G4746" s="92">
        <v>-5855.4689200000003</v>
      </c>
    </row>
    <row r="4747" ht="11.25" hidden="1" customHeight="1" outlineLevel="7">
      <c r="A4747" s="121"/>
      <c r="B4747" s="122"/>
      <c r="C4747" s="123"/>
      <c r="D4747" s="2013" t="s">
        <v>408</v>
      </c>
      <c r="E4747" s="2013"/>
      <c r="F4747" s="2013"/>
      <c r="G4747" s="110">
        <v>-131.08503999999999</v>
      </c>
    </row>
    <row r="4748" ht="11.25" hidden="1" customHeight="1" outlineLevel="7">
      <c r="A4748" s="121"/>
      <c r="B4748" s="122"/>
      <c r="C4748" s="123"/>
      <c r="D4748" s="2013" t="s">
        <v>415</v>
      </c>
      <c r="E4748" s="2013"/>
      <c r="F4748" s="2013"/>
      <c r="G4748" s="93"/>
    </row>
    <row r="4749" ht="11.25" hidden="1" customHeight="1" outlineLevel="7">
      <c r="A4749" s="121"/>
      <c r="B4749" s="122"/>
      <c r="C4749" s="123"/>
      <c r="D4749" s="2013" t="s">
        <v>940</v>
      </c>
      <c r="E4749" s="2013"/>
      <c r="F4749" s="2013"/>
      <c r="G4749" s="92">
        <v>-1087.9664499999999</v>
      </c>
    </row>
    <row r="4750" ht="11.25" hidden="1" customHeight="1" outlineLevel="7">
      <c r="A4750" s="121"/>
      <c r="B4750" s="122"/>
      <c r="C4750" s="123"/>
      <c r="D4750" s="2013" t="s">
        <v>941</v>
      </c>
      <c r="E4750" s="2013"/>
      <c r="F4750" s="2013"/>
      <c r="G4750" s="110">
        <v>-25.31155</v>
      </c>
    </row>
    <row r="4751" ht="11.25" hidden="1" customHeight="1" outlineLevel="7">
      <c r="A4751" s="121"/>
      <c r="B4751" s="122"/>
      <c r="C4751" s="123"/>
      <c r="D4751" s="2013" t="s">
        <v>942</v>
      </c>
      <c r="E4751" s="2013"/>
      <c r="F4751" s="2013"/>
      <c r="G4751" s="110">
        <v>-25.303049999999999</v>
      </c>
    </row>
    <row r="4752" ht="11.25" hidden="1" customHeight="1" outlineLevel="7">
      <c r="A4752" s="121"/>
      <c r="B4752" s="122"/>
      <c r="C4752" s="123"/>
      <c r="D4752" s="2013" t="s">
        <v>409</v>
      </c>
      <c r="E4752" s="2013"/>
      <c r="F4752" s="2013"/>
      <c r="G4752" s="92">
        <v>-8149.6296899999998</v>
      </c>
    </row>
    <row r="4753" ht="11.25" hidden="1" customHeight="1" outlineLevel="7">
      <c r="A4753" s="121"/>
      <c r="B4753" s="122"/>
      <c r="C4753" s="123"/>
      <c r="D4753" s="2013" t="s">
        <v>943</v>
      </c>
      <c r="E4753" s="2013"/>
      <c r="F4753" s="2013"/>
      <c r="G4753" s="92">
        <v>-5783.8475799999997</v>
      </c>
    </row>
    <row r="4754" ht="11.25" hidden="1" customHeight="1" outlineLevel="7">
      <c r="A4754" s="121"/>
      <c r="B4754" s="122"/>
      <c r="C4754" s="123"/>
      <c r="D4754" s="2013" t="s">
        <v>944</v>
      </c>
      <c r="E4754" s="2013"/>
      <c r="F4754" s="2013"/>
      <c r="G4754" s="110">
        <v>-674.94857999999999</v>
      </c>
    </row>
    <row r="4755" ht="11.25" hidden="1" customHeight="1" outlineLevel="7">
      <c r="A4755" s="121"/>
      <c r="B4755" s="122"/>
      <c r="C4755" s="123"/>
      <c r="D4755" s="2013" t="s">
        <v>413</v>
      </c>
      <c r="E4755" s="2013"/>
      <c r="F4755" s="2013"/>
      <c r="G4755" s="92">
        <v>-6722.5272999999997</v>
      </c>
    </row>
    <row r="4756" ht="21.75" hidden="1" customHeight="1" outlineLevel="7">
      <c r="A4756" s="121"/>
      <c r="B4756" s="122"/>
      <c r="C4756" s="123"/>
      <c r="D4756" s="2013" t="s">
        <v>945</v>
      </c>
      <c r="E4756" s="2013"/>
      <c r="F4756" s="2013"/>
      <c r="G4756" s="92">
        <v>-7483.5404600000002</v>
      </c>
    </row>
    <row r="4757" ht="21.75" hidden="1" customHeight="1" outlineLevel="7">
      <c r="A4757" s="121"/>
      <c r="B4757" s="122"/>
      <c r="C4757" s="123"/>
      <c r="D4757" s="2013" t="s">
        <v>419</v>
      </c>
      <c r="E4757" s="2013"/>
      <c r="F4757" s="2013"/>
      <c r="G4757" s="110">
        <v>-176.78295</v>
      </c>
    </row>
    <row r="4758" ht="11.25" hidden="1" customHeight="1" outlineLevel="7">
      <c r="A4758" s="121"/>
      <c r="B4758" s="122"/>
      <c r="C4758" s="123"/>
      <c r="D4758" s="2013" t="s">
        <v>414</v>
      </c>
      <c r="E4758" s="2013"/>
      <c r="F4758" s="2013"/>
      <c r="G4758" s="110">
        <v>-840.36427000000003</v>
      </c>
    </row>
    <row r="4759" ht="21.75" hidden="1" customHeight="1" outlineLevel="7">
      <c r="A4759" s="121"/>
      <c r="B4759" s="122"/>
      <c r="C4759" s="123"/>
      <c r="D4759" s="2013" t="s">
        <v>946</v>
      </c>
      <c r="E4759" s="2013"/>
      <c r="F4759" s="2013"/>
      <c r="G4759" s="92">
        <v>-1235.78442</v>
      </c>
    </row>
    <row r="4760" ht="11.25" hidden="1" customHeight="1" outlineLevel="7">
      <c r="A4760" s="80"/>
      <c r="B4760" s="81"/>
      <c r="C4760" s="82"/>
      <c r="D4760" s="2017" t="s">
        <v>410</v>
      </c>
      <c r="E4760" s="2017"/>
      <c r="F4760" s="2017"/>
      <c r="G4760" s="92">
        <v>-1561.40978</v>
      </c>
    </row>
    <row r="4761" ht="21.75" hidden="1" customHeight="1" outlineLevel="7">
      <c r="A4761" s="98"/>
      <c r="B4761" s="99"/>
      <c r="C4761" s="100"/>
      <c r="D4761" s="2013" t="s">
        <v>947</v>
      </c>
      <c r="E4761" s="2013"/>
      <c r="F4761" s="2013"/>
      <c r="G4761" s="92">
        <v>-1245.9585199999999</v>
      </c>
    </row>
    <row r="4762" ht="11.25" hidden="1" customHeight="1" outlineLevel="7">
      <c r="A4762" s="98"/>
      <c r="B4762" s="99"/>
      <c r="C4762" s="100"/>
      <c r="D4762" s="2013" t="s">
        <v>948</v>
      </c>
      <c r="E4762" s="2013"/>
      <c r="F4762" s="2013"/>
      <c r="G4762" s="110">
        <v>-394.28030999999999</v>
      </c>
    </row>
    <row r="4763" ht="11.25" hidden="1" customHeight="1" outlineLevel="7">
      <c r="A4763" s="98"/>
      <c r="B4763" s="99"/>
      <c r="C4763" s="100"/>
      <c r="D4763" s="2013" t="s">
        <v>949</v>
      </c>
      <c r="E4763" s="2013"/>
      <c r="F4763" s="2013"/>
      <c r="G4763" s="92">
        <v>-1140.65408</v>
      </c>
    </row>
    <row r="4764" ht="21.75" hidden="1" customHeight="1" outlineLevel="7">
      <c r="A4764" s="98"/>
      <c r="B4764" s="99"/>
      <c r="C4764" s="100"/>
      <c r="D4764" s="2013" t="s">
        <v>950</v>
      </c>
      <c r="E4764" s="2013"/>
      <c r="F4764" s="2013"/>
      <c r="G4764" s="110">
        <v>-788.69457</v>
      </c>
    </row>
    <row r="4765" ht="11.25" hidden="1" customHeight="1" outlineLevel="7">
      <c r="A4765" s="80"/>
      <c r="B4765" s="81"/>
      <c r="C4765" s="82"/>
      <c r="D4765" s="2017" t="s">
        <v>951</v>
      </c>
      <c r="E4765" s="2017"/>
      <c r="F4765" s="2017"/>
      <c r="G4765" s="110">
        <v>-33.686900000000001</v>
      </c>
    </row>
    <row r="4766" ht="21.75" hidden="1" customHeight="1" outlineLevel="7">
      <c r="A4766" s="98"/>
      <c r="B4766" s="99"/>
      <c r="C4766" s="100"/>
      <c r="D4766" s="2013" t="s">
        <v>411</v>
      </c>
      <c r="E4766" s="2013"/>
      <c r="F4766" s="2013"/>
      <c r="G4766" s="110">
        <v>-459.48102999999998</v>
      </c>
    </row>
    <row r="4767" ht="21.75" hidden="1" customHeight="1" outlineLevel="7">
      <c r="A4767" s="98"/>
      <c r="B4767" s="99"/>
      <c r="C4767" s="100"/>
      <c r="D4767" s="2013" t="s">
        <v>412</v>
      </c>
      <c r="E4767" s="2013"/>
      <c r="F4767" s="2013"/>
      <c r="G4767" s="93"/>
    </row>
    <row r="4768" ht="11.25" hidden="1" customHeight="1" outlineLevel="7">
      <c r="A4768" s="98"/>
      <c r="B4768" s="99"/>
      <c r="C4768" s="100"/>
      <c r="D4768" s="2013" t="s">
        <v>1195</v>
      </c>
      <c r="E4768" s="2013"/>
      <c r="F4768" s="2013"/>
      <c r="G4768" s="92">
        <v>-3261.5242600000001</v>
      </c>
    </row>
    <row r="4769" ht="11.25" hidden="1" customHeight="1" outlineLevel="7">
      <c r="A4769" s="121"/>
      <c r="B4769" s="122"/>
      <c r="C4769" s="123"/>
      <c r="D4769" s="2013" t="s">
        <v>417</v>
      </c>
      <c r="E4769" s="2013"/>
      <c r="F4769" s="2013"/>
      <c r="G4769" s="73">
        <v>-21483.445790000002</v>
      </c>
    </row>
    <row r="4770" ht="11.25" hidden="1" customHeight="1" outlineLevel="7">
      <c r="A4770" s="121"/>
      <c r="B4770" s="122"/>
      <c r="C4770" s="123"/>
      <c r="D4770" s="2013" t="s">
        <v>952</v>
      </c>
      <c r="E4770" s="2013"/>
      <c r="F4770" s="2013"/>
      <c r="G4770" s="92">
        <v>-15542.64493</v>
      </c>
    </row>
    <row r="4771" ht="11.25" hidden="1" customHeight="1" outlineLevel="7">
      <c r="A4771" s="121"/>
      <c r="B4771" s="122"/>
      <c r="C4771" s="123"/>
      <c r="D4771" s="2013" t="s">
        <v>953</v>
      </c>
      <c r="E4771" s="2013"/>
      <c r="F4771" s="2013"/>
      <c r="G4771" s="92">
        <v>-3704.8694700000001</v>
      </c>
    </row>
    <row r="4772" ht="21.75" hidden="1" customHeight="1" outlineLevel="7">
      <c r="A4772" s="121"/>
      <c r="B4772" s="122"/>
      <c r="C4772" s="123"/>
      <c r="D4772" s="2013" t="s">
        <v>956</v>
      </c>
      <c r="E4772" s="2013"/>
      <c r="F4772" s="2013"/>
      <c r="G4772" s="110">
        <v>-290.58843999999999</v>
      </c>
    </row>
    <row r="4773" ht="11.25" customHeight="1" outlineLevel="2" collapsed="1">
      <c r="A4773" s="2020" t="s">
        <v>1004</v>
      </c>
      <c r="B4773" s="2020"/>
      <c r="C4773" s="2020"/>
      <c r="D4773" s="2021" t="s">
        <v>453</v>
      </c>
      <c r="E4773" s="2021"/>
      <c r="F4773" s="2021"/>
      <c r="G4773" s="92">
        <v>-1945.34295</v>
      </c>
    </row>
    <row r="4774" ht="11.25" hidden="1" customHeight="1" outlineLevel="3">
      <c r="A4774" s="115"/>
      <c r="B4774" s="116"/>
      <c r="C4774" s="117"/>
      <c r="D4774" s="98"/>
      <c r="E4774" s="99"/>
      <c r="F4774" s="100"/>
      <c r="G4774" s="73">
        <v>-8788.49179</v>
      </c>
    </row>
    <row r="4775" ht="11.25" hidden="1" customHeight="1" outlineLevel="3">
      <c r="A4775" s="104"/>
      <c r="B4775" s="105"/>
      <c r="C4775" s="106"/>
      <c r="D4775" s="2017" t="s">
        <v>257</v>
      </c>
      <c r="E4775" s="2017"/>
      <c r="F4775" s="2017"/>
      <c r="G4775" s="92">
        <v>-8750.1617900000001</v>
      </c>
    </row>
    <row r="4776" ht="11.25" hidden="1" customHeight="1" outlineLevel="4">
      <c r="A4776" s="70"/>
      <c r="B4776" s="71"/>
      <c r="C4776" s="72"/>
      <c r="D4776" s="2017" t="s">
        <v>442</v>
      </c>
      <c r="E4776" s="2017"/>
      <c r="F4776" s="2017"/>
      <c r="G4776" s="110">
        <v>-38.329999999999998</v>
      </c>
    </row>
    <row r="4777" ht="11.25" hidden="1" customHeight="1" outlineLevel="5">
      <c r="A4777" s="74"/>
      <c r="B4777" s="75"/>
      <c r="C4777" s="76"/>
      <c r="D4777" s="2017" t="s">
        <v>443</v>
      </c>
      <c r="E4777" s="2017"/>
      <c r="F4777" s="2017"/>
      <c r="G4777" s="93"/>
    </row>
    <row r="4778" ht="11.25" hidden="1" customHeight="1" outlineLevel="6">
      <c r="A4778" s="77"/>
      <c r="B4778" s="78"/>
      <c r="C4778" s="79"/>
      <c r="D4778" s="2017" t="s">
        <v>444</v>
      </c>
      <c r="E4778" s="2017"/>
      <c r="F4778" s="2017"/>
      <c r="G4778" s="92">
        <v>-4502.0612499999997</v>
      </c>
    </row>
    <row r="4779" ht="11.25" hidden="1" customHeight="1" outlineLevel="7">
      <c r="A4779" s="80"/>
      <c r="B4779" s="81"/>
      <c r="C4779" s="82"/>
      <c r="D4779" s="2017" t="s">
        <v>253</v>
      </c>
      <c r="E4779" s="2017"/>
      <c r="F4779" s="2017"/>
      <c r="G4779" s="110">
        <v>-413.82283000000001</v>
      </c>
    </row>
    <row r="4780" ht="11.25" hidden="1" customHeight="1" outlineLevel="7">
      <c r="A4780" s="83"/>
      <c r="B4780" s="84"/>
      <c r="C4780" s="85"/>
      <c r="D4780" s="2017" t="s">
        <v>454</v>
      </c>
      <c r="E4780" s="2017"/>
      <c r="F4780" s="2017"/>
      <c r="G4780" s="110">
        <v>-76.248850000000004</v>
      </c>
    </row>
    <row r="4781" ht="11.25" hidden="1" customHeight="1" outlineLevel="7">
      <c r="A4781" s="118"/>
      <c r="B4781" s="119"/>
      <c r="C4781" s="120"/>
      <c r="D4781" s="2013" t="s">
        <v>455</v>
      </c>
      <c r="E4781" s="2013"/>
      <c r="F4781" s="2013"/>
      <c r="G4781" s="93"/>
    </row>
    <row r="4782" ht="11.25" hidden="1" customHeight="1" outlineLevel="7">
      <c r="A4782" s="118"/>
      <c r="B4782" s="119"/>
      <c r="C4782" s="120"/>
      <c r="D4782" s="2013" t="s">
        <v>456</v>
      </c>
      <c r="E4782" s="2013"/>
      <c r="F4782" s="2013"/>
      <c r="G4782" s="69">
        <v>42589.97838</v>
      </c>
    </row>
    <row r="4783" ht="11.25" hidden="1" customHeight="1" outlineLevel="7">
      <c r="A4783" s="118"/>
      <c r="B4783" s="119"/>
      <c r="C4783" s="120"/>
      <c r="D4783" s="2013" t="s">
        <v>457</v>
      </c>
      <c r="E4783" s="2013"/>
      <c r="F4783" s="2013"/>
      <c r="G4783" s="93"/>
    </row>
    <row r="4784" ht="11.25" hidden="1" customHeight="1" outlineLevel="7">
      <c r="A4784" s="118"/>
      <c r="B4784" s="119"/>
      <c r="C4784" s="120"/>
      <c r="D4784" s="2013" t="s">
        <v>458</v>
      </c>
      <c r="E4784" s="2013"/>
      <c r="F4784" s="2013"/>
      <c r="G4784" s="73">
        <v>42589.97838</v>
      </c>
    </row>
    <row r="4785" ht="11.25" hidden="1" customHeight="1" outlineLevel="7">
      <c r="A4785" s="80"/>
      <c r="B4785" s="81"/>
      <c r="C4785" s="82"/>
      <c r="D4785" s="2017" t="s">
        <v>524</v>
      </c>
      <c r="E4785" s="2017"/>
      <c r="F4785" s="2017"/>
      <c r="G4785" s="73">
        <v>42589.97838</v>
      </c>
    </row>
    <row r="4786" ht="11.25" hidden="1" customHeight="1" outlineLevel="7">
      <c r="A4786" s="83"/>
      <c r="B4786" s="84"/>
      <c r="C4786" s="85"/>
      <c r="D4786" s="2017" t="s">
        <v>14</v>
      </c>
      <c r="E4786" s="2017"/>
      <c r="F4786" s="2017"/>
      <c r="G4786" s="73">
        <v>48435.653010000002</v>
      </c>
    </row>
    <row r="4787" ht="11.25" hidden="1" customHeight="1" outlineLevel="7">
      <c r="A4787" s="86"/>
      <c r="B4787" s="87"/>
      <c r="C4787" s="88"/>
      <c r="D4787" s="2017" t="s">
        <v>220</v>
      </c>
      <c r="E4787" s="2017"/>
      <c r="F4787" s="2017"/>
      <c r="G4787" s="73">
        <v>52799.496249999997</v>
      </c>
    </row>
    <row r="4788" ht="11.25" hidden="1" customHeight="1" outlineLevel="7">
      <c r="A4788" s="89"/>
      <c r="B4788" s="90"/>
      <c r="C4788" s="91"/>
      <c r="D4788" s="2013" t="s">
        <v>527</v>
      </c>
      <c r="E4788" s="2013"/>
      <c r="F4788" s="2013"/>
      <c r="G4788" s="73">
        <v>99487.797000000006</v>
      </c>
    </row>
    <row r="4789" ht="11.25" hidden="1" customHeight="1" outlineLevel="7">
      <c r="A4789" s="89"/>
      <c r="B4789" s="90"/>
      <c r="C4789" s="91"/>
      <c r="D4789" s="2013" t="s">
        <v>528</v>
      </c>
      <c r="E4789" s="2013"/>
      <c r="F4789" s="2013"/>
      <c r="G4789" s="73">
        <v>99487.797000000006</v>
      </c>
    </row>
    <row r="4790" ht="11.25" hidden="1" customHeight="1" outlineLevel="7">
      <c r="A4790" s="86"/>
      <c r="B4790" s="87"/>
      <c r="C4790" s="88"/>
      <c r="D4790" s="2017" t="s">
        <v>529</v>
      </c>
      <c r="E4790" s="2017"/>
      <c r="F4790" s="2017"/>
      <c r="G4790" s="92">
        <v>6769.79</v>
      </c>
    </row>
    <row r="4791" ht="11.25" hidden="1" customHeight="1" outlineLevel="7">
      <c r="A4791" s="101"/>
      <c r="B4791" s="102"/>
      <c r="C4791" s="103"/>
      <c r="D4791" s="2017" t="s">
        <v>530</v>
      </c>
      <c r="E4791" s="2017"/>
      <c r="F4791" s="2017"/>
      <c r="G4791" s="92">
        <v>15213.485000000001</v>
      </c>
    </row>
    <row r="4792" ht="11.25" hidden="1" customHeight="1" outlineLevel="7">
      <c r="A4792" s="115"/>
      <c r="B4792" s="116"/>
      <c r="C4792" s="117"/>
      <c r="D4792" s="2013" t="s">
        <v>532</v>
      </c>
      <c r="E4792" s="2013"/>
      <c r="F4792" s="2013"/>
      <c r="G4792" s="92">
        <v>35105.053999999996</v>
      </c>
    </row>
    <row r="4793" ht="11.25" hidden="1" customHeight="1" outlineLevel="7">
      <c r="A4793" s="115"/>
      <c r="B4793" s="116"/>
      <c r="C4793" s="117"/>
      <c r="D4793" s="2013" t="s">
        <v>533</v>
      </c>
      <c r="E4793" s="2013"/>
      <c r="F4793" s="2013"/>
      <c r="G4793" s="92">
        <v>42399.468000000001</v>
      </c>
    </row>
    <row r="4794" ht="11.25" hidden="1" customHeight="1" outlineLevel="7">
      <c r="A4794" s="101"/>
      <c r="B4794" s="102"/>
      <c r="C4794" s="103"/>
      <c r="D4794" s="2017" t="s">
        <v>535</v>
      </c>
      <c r="E4794" s="2017"/>
      <c r="F4794" s="2017"/>
      <c r="G4794" s="73">
        <v>-46688.300750000002</v>
      </c>
    </row>
    <row r="4795" ht="11.25" hidden="1" customHeight="1" outlineLevel="7">
      <c r="A4795" s="115"/>
      <c r="B4795" s="116"/>
      <c r="C4795" s="117"/>
      <c r="D4795" s="2013" t="s">
        <v>539</v>
      </c>
      <c r="E4795" s="2013"/>
      <c r="F4795" s="2013"/>
      <c r="G4795" s="73">
        <v>-2003.81585</v>
      </c>
    </row>
    <row r="4796" ht="21.75" hidden="1" customHeight="1" outlineLevel="7">
      <c r="A4796" s="115"/>
      <c r="B4796" s="116"/>
      <c r="C4796" s="117"/>
      <c r="D4796" s="2013" t="s">
        <v>540</v>
      </c>
      <c r="E4796" s="2013"/>
      <c r="F4796" s="2013"/>
      <c r="G4796" s="111">
        <v>-571.63350000000003</v>
      </c>
    </row>
    <row r="4797" ht="21.75" hidden="1" customHeight="1" outlineLevel="7">
      <c r="A4797" s="115"/>
      <c r="B4797" s="116"/>
      <c r="C4797" s="117"/>
      <c r="D4797" s="2013" t="s">
        <v>541</v>
      </c>
      <c r="E4797" s="2013"/>
      <c r="F4797" s="2013"/>
      <c r="G4797" s="110">
        <v>-459.42365000000001</v>
      </c>
    </row>
    <row r="4798" ht="11.25" hidden="1" customHeight="1" outlineLevel="7">
      <c r="A4798" s="115"/>
      <c r="B4798" s="116"/>
      <c r="C4798" s="117"/>
      <c r="D4798" s="2013" t="s">
        <v>542</v>
      </c>
      <c r="E4798" s="2013"/>
      <c r="F4798" s="2013"/>
      <c r="G4798" s="110">
        <v>-112.20985</v>
      </c>
    </row>
    <row r="4799" ht="11.25" hidden="1" customHeight="1" outlineLevel="7">
      <c r="A4799" s="115"/>
      <c r="B4799" s="116"/>
      <c r="C4799" s="117"/>
      <c r="D4799" s="2013" t="s">
        <v>546</v>
      </c>
      <c r="E4799" s="2013"/>
      <c r="F4799" s="2013"/>
      <c r="G4799" s="73">
        <v>-1432.18235</v>
      </c>
    </row>
    <row r="4800" ht="11.25" hidden="1" customHeight="1" outlineLevel="7">
      <c r="A4800" s="115"/>
      <c r="B4800" s="116"/>
      <c r="C4800" s="117"/>
      <c r="D4800" s="2013" t="s">
        <v>547</v>
      </c>
      <c r="E4800" s="2013"/>
      <c r="F4800" s="2013"/>
      <c r="G4800" s="111">
        <v>-437.44934999999998</v>
      </c>
    </row>
    <row r="4801" ht="11.25" hidden="1" customHeight="1" outlineLevel="7">
      <c r="A4801" s="101"/>
      <c r="B4801" s="102"/>
      <c r="C4801" s="103"/>
      <c r="D4801" s="2017" t="s">
        <v>548</v>
      </c>
      <c r="E4801" s="2017"/>
      <c r="F4801" s="2017"/>
      <c r="G4801" s="110">
        <v>-39.296810000000001</v>
      </c>
    </row>
    <row r="4802" ht="11.25" hidden="1" customHeight="1" outlineLevel="7">
      <c r="A4802" s="115"/>
      <c r="B4802" s="116"/>
      <c r="C4802" s="117"/>
      <c r="D4802" s="2013" t="s">
        <v>551</v>
      </c>
      <c r="E4802" s="2013"/>
      <c r="F4802" s="2013"/>
      <c r="G4802" s="110">
        <v>-398.15253999999999</v>
      </c>
    </row>
    <row r="4803" ht="11.25" hidden="1" customHeight="1" outlineLevel="7">
      <c r="A4803" s="115"/>
      <c r="B4803" s="116"/>
      <c r="C4803" s="117"/>
      <c r="D4803" s="2013" t="s">
        <v>552</v>
      </c>
      <c r="E4803" s="2013"/>
      <c r="F4803" s="2013"/>
      <c r="G4803" s="111">
        <v>-69.045529999999999</v>
      </c>
    </row>
    <row r="4804" ht="11.25" hidden="1" customHeight="1" outlineLevel="7">
      <c r="A4804" s="115"/>
      <c r="B4804" s="116"/>
      <c r="C4804" s="117"/>
      <c r="D4804" s="2013" t="s">
        <v>553</v>
      </c>
      <c r="E4804" s="2013"/>
      <c r="F4804" s="2013"/>
      <c r="G4804" s="110">
        <v>-10.555389999999999</v>
      </c>
    </row>
    <row r="4805" ht="11.25" hidden="1" customHeight="1" outlineLevel="7">
      <c r="A4805" s="101"/>
      <c r="B4805" s="102"/>
      <c r="C4805" s="103"/>
      <c r="D4805" s="2017" t="s">
        <v>554</v>
      </c>
      <c r="E4805" s="2017"/>
      <c r="F4805" s="2017"/>
      <c r="G4805" s="93"/>
    </row>
    <row r="4806" ht="11.25" hidden="1" customHeight="1" outlineLevel="7">
      <c r="A4806" s="115"/>
      <c r="B4806" s="116"/>
      <c r="C4806" s="117"/>
      <c r="D4806" s="2013" t="s">
        <v>556</v>
      </c>
      <c r="E4806" s="2013"/>
      <c r="F4806" s="2013"/>
      <c r="G4806" s="110">
        <v>-43.070169999999997</v>
      </c>
    </row>
    <row r="4807" ht="11.25" hidden="1" customHeight="1" outlineLevel="7">
      <c r="A4807" s="115"/>
      <c r="B4807" s="116"/>
      <c r="C4807" s="117"/>
      <c r="D4807" s="2013" t="s">
        <v>557</v>
      </c>
      <c r="E4807" s="2013"/>
      <c r="F4807" s="2013"/>
      <c r="G4807" s="110">
        <v>-4.5741300000000003</v>
      </c>
    </row>
    <row r="4808" ht="11.25" hidden="1" customHeight="1" outlineLevel="7">
      <c r="A4808" s="115"/>
      <c r="B4808" s="116"/>
      <c r="C4808" s="117"/>
      <c r="D4808" s="2013" t="s">
        <v>559</v>
      </c>
      <c r="E4808" s="2013"/>
      <c r="F4808" s="2013"/>
      <c r="G4808" s="110">
        <v>-10.845840000000001</v>
      </c>
    </row>
    <row r="4809" ht="11.25" hidden="1" customHeight="1" outlineLevel="7">
      <c r="A4809" s="115"/>
      <c r="B4809" s="116"/>
      <c r="C4809" s="117"/>
      <c r="D4809" s="2013" t="s">
        <v>560</v>
      </c>
      <c r="E4809" s="2013"/>
      <c r="F4809" s="2013"/>
      <c r="G4809" s="93"/>
    </row>
    <row r="4810" ht="11.25" hidden="1" customHeight="1" outlineLevel="7">
      <c r="A4810" s="115"/>
      <c r="B4810" s="116"/>
      <c r="C4810" s="117"/>
      <c r="D4810" s="2013" t="s">
        <v>562</v>
      </c>
      <c r="E4810" s="2013"/>
      <c r="F4810" s="2013"/>
      <c r="G4810" s="114"/>
    </row>
    <row r="4811" ht="11.25" hidden="1" customHeight="1" outlineLevel="7">
      <c r="A4811" s="115"/>
      <c r="B4811" s="116"/>
      <c r="C4811" s="117"/>
      <c r="D4811" s="2013" t="s">
        <v>563</v>
      </c>
      <c r="E4811" s="2013"/>
      <c r="F4811" s="2013"/>
      <c r="G4811" s="93"/>
    </row>
    <row r="4812" ht="11.25" hidden="1" customHeight="1" outlineLevel="7">
      <c r="A4812" s="115"/>
      <c r="B4812" s="116"/>
      <c r="C4812" s="117"/>
      <c r="D4812" s="2013" t="s">
        <v>564</v>
      </c>
      <c r="E4812" s="2013"/>
      <c r="F4812" s="2013"/>
      <c r="G4812" s="93"/>
    </row>
    <row r="4813" ht="11.25" hidden="1" customHeight="1" outlineLevel="7">
      <c r="A4813" s="115"/>
      <c r="B4813" s="116"/>
      <c r="C4813" s="117"/>
      <c r="D4813" s="2013" t="s">
        <v>565</v>
      </c>
      <c r="E4813" s="2013"/>
      <c r="F4813" s="2013"/>
      <c r="G4813" s="93"/>
    </row>
    <row r="4814" ht="11.25" hidden="1" customHeight="1" outlineLevel="7">
      <c r="A4814" s="115"/>
      <c r="B4814" s="116"/>
      <c r="C4814" s="117"/>
      <c r="D4814" s="2013" t="s">
        <v>566</v>
      </c>
      <c r="E4814" s="2013"/>
      <c r="F4814" s="2013"/>
      <c r="G4814" s="111">
        <v>-925.68746999999996</v>
      </c>
    </row>
    <row r="4815" ht="11.25" hidden="1" customHeight="1" outlineLevel="7">
      <c r="A4815" s="115"/>
      <c r="B4815" s="116"/>
      <c r="C4815" s="117"/>
      <c r="D4815" s="2013" t="s">
        <v>567</v>
      </c>
      <c r="E4815" s="2013"/>
      <c r="F4815" s="2013"/>
      <c r="G4815" s="110">
        <v>-130.86745999999999</v>
      </c>
    </row>
    <row r="4816" ht="11.25" hidden="1" customHeight="1" outlineLevel="7">
      <c r="A4816" s="115"/>
      <c r="B4816" s="116"/>
      <c r="C4816" s="117"/>
      <c r="D4816" s="2013" t="s">
        <v>568</v>
      </c>
      <c r="E4816" s="2013"/>
      <c r="F4816" s="2013"/>
      <c r="G4816" s="110">
        <v>-501.02764000000002</v>
      </c>
    </row>
    <row r="4817" ht="11.25" hidden="1" customHeight="1" outlineLevel="7">
      <c r="A4817" s="115"/>
      <c r="B4817" s="116"/>
      <c r="C4817" s="117"/>
      <c r="D4817" s="2013" t="s">
        <v>569</v>
      </c>
      <c r="E4817" s="2013"/>
      <c r="F4817" s="2013"/>
      <c r="G4817" s="110">
        <v>-15.16724</v>
      </c>
    </row>
    <row r="4818" ht="11.25" hidden="1" customHeight="1" outlineLevel="7">
      <c r="A4818" s="115"/>
      <c r="B4818" s="116"/>
      <c r="C4818" s="117"/>
      <c r="D4818" s="2013" t="s">
        <v>570</v>
      </c>
      <c r="E4818" s="2013"/>
      <c r="F4818" s="2013"/>
      <c r="G4818" s="110">
        <v>-17.885269999999998</v>
      </c>
    </row>
    <row r="4819" ht="11.25" hidden="1" customHeight="1" outlineLevel="7">
      <c r="A4819" s="83"/>
      <c r="B4819" s="84"/>
      <c r="C4819" s="85"/>
      <c r="D4819" s="2017" t="s">
        <v>571</v>
      </c>
      <c r="E4819" s="2017"/>
      <c r="F4819" s="2017"/>
      <c r="G4819" s="110">
        <v>-9.7195199999999993</v>
      </c>
    </row>
    <row r="4820" ht="11.25" hidden="1" customHeight="1" outlineLevel="7">
      <c r="A4820" s="86"/>
      <c r="B4820" s="87"/>
      <c r="C4820" s="88"/>
      <c r="D4820" s="2017" t="s">
        <v>572</v>
      </c>
      <c r="E4820" s="2017"/>
      <c r="F4820" s="2017"/>
      <c r="G4820" s="110">
        <v>-8.4866499999999991</v>
      </c>
    </row>
    <row r="4821" ht="11.25" hidden="1" customHeight="1" outlineLevel="7">
      <c r="A4821" s="101"/>
      <c r="B4821" s="102"/>
      <c r="C4821" s="103"/>
      <c r="D4821" s="2017" t="s">
        <v>573</v>
      </c>
      <c r="E4821" s="2017"/>
      <c r="F4821" s="2017"/>
      <c r="G4821" s="110">
        <v>-58.303519999999999</v>
      </c>
    </row>
    <row r="4822" ht="11.25" hidden="1" customHeight="1" outlineLevel="7">
      <c r="A4822" s="115"/>
      <c r="B4822" s="116"/>
      <c r="C4822" s="117"/>
      <c r="D4822" s="2013" t="s">
        <v>576</v>
      </c>
      <c r="E4822" s="2013"/>
      <c r="F4822" s="2013"/>
      <c r="G4822" s="110">
        <v>-43.005699999999997</v>
      </c>
    </row>
    <row r="4823" ht="21.75" hidden="1" customHeight="1" outlineLevel="7">
      <c r="A4823" s="115"/>
      <c r="B4823" s="116"/>
      <c r="C4823" s="117"/>
      <c r="D4823" s="2013" t="s">
        <v>577</v>
      </c>
      <c r="E4823" s="2013"/>
      <c r="F4823" s="2013"/>
      <c r="G4823" s="110">
        <v>-79.591650000000001</v>
      </c>
    </row>
    <row r="4824" ht="21.75" hidden="1" customHeight="1" outlineLevel="7">
      <c r="A4824" s="115"/>
      <c r="B4824" s="116"/>
      <c r="C4824" s="117"/>
      <c r="D4824" s="2013" t="s">
        <v>578</v>
      </c>
      <c r="E4824" s="2013"/>
      <c r="F4824" s="2013"/>
      <c r="G4824" s="110">
        <v>-14.75775</v>
      </c>
    </row>
    <row r="4825" ht="11.25" hidden="1" customHeight="1" outlineLevel="7">
      <c r="A4825" s="115"/>
      <c r="B4825" s="116"/>
      <c r="C4825" s="117"/>
      <c r="D4825" s="2013" t="s">
        <v>579</v>
      </c>
      <c r="E4825" s="2013"/>
      <c r="F4825" s="2013"/>
      <c r="G4825" s="110">
        <v>-5.0934799999999996</v>
      </c>
    </row>
    <row r="4826" ht="11.25" hidden="1" customHeight="1" outlineLevel="7">
      <c r="A4826" s="115"/>
      <c r="B4826" s="116"/>
      <c r="C4826" s="117"/>
      <c r="D4826" s="2013" t="s">
        <v>582</v>
      </c>
      <c r="E4826" s="2013"/>
      <c r="F4826" s="2013"/>
      <c r="G4826" s="110">
        <v>-29.47392</v>
      </c>
    </row>
    <row r="4827" ht="11.25" hidden="1" customHeight="1" outlineLevel="7">
      <c r="A4827" s="115"/>
      <c r="B4827" s="116"/>
      <c r="C4827" s="117"/>
      <c r="D4827" s="2013" t="s">
        <v>583</v>
      </c>
      <c r="E4827" s="2013"/>
      <c r="F4827" s="2013"/>
      <c r="G4827" s="110">
        <v>-12.30767</v>
      </c>
    </row>
    <row r="4828" ht="11.25" hidden="1" customHeight="1" outlineLevel="7">
      <c r="A4828" s="115"/>
      <c r="B4828" s="116"/>
      <c r="C4828" s="117"/>
      <c r="D4828" s="2013" t="s">
        <v>584</v>
      </c>
      <c r="E4828" s="2013"/>
      <c r="F4828" s="2013"/>
      <c r="G4828" s="111">
        <v>-966.89233999999999</v>
      </c>
    </row>
    <row r="4829" ht="11.25" hidden="1" customHeight="1" outlineLevel="7">
      <c r="A4829" s="115"/>
      <c r="B4829" s="116"/>
      <c r="C4829" s="117"/>
      <c r="D4829" s="2013" t="s">
        <v>585</v>
      </c>
      <c r="E4829" s="2013"/>
      <c r="F4829" s="2013"/>
      <c r="G4829" s="111">
        <v>-96.658410000000003</v>
      </c>
    </row>
    <row r="4830" ht="11.25" hidden="1" customHeight="1" outlineLevel="7">
      <c r="A4830" s="101"/>
      <c r="B4830" s="102"/>
      <c r="C4830" s="103"/>
      <c r="D4830" s="2017" t="s">
        <v>586</v>
      </c>
      <c r="E4830" s="2017"/>
      <c r="F4830" s="2017"/>
      <c r="G4830" s="111">
        <v>-75.90558</v>
      </c>
    </row>
    <row r="4831" ht="11.25" hidden="1" customHeight="1" outlineLevel="7">
      <c r="A4831" s="115"/>
      <c r="B4831" s="116"/>
      <c r="C4831" s="117"/>
      <c r="D4831" s="2013" t="s">
        <v>589</v>
      </c>
      <c r="E4831" s="2013"/>
      <c r="F4831" s="2013"/>
      <c r="G4831" s="110">
        <v>-15.56324</v>
      </c>
    </row>
    <row r="4832" ht="21.75" hidden="1" customHeight="1" outlineLevel="7">
      <c r="A4832" s="115"/>
      <c r="B4832" s="116"/>
      <c r="C4832" s="117"/>
      <c r="D4832" s="2013" t="s">
        <v>590</v>
      </c>
      <c r="E4832" s="2013"/>
      <c r="F4832" s="2013"/>
      <c r="G4832" s="93"/>
    </row>
    <row r="4833" ht="11.25" hidden="1" customHeight="1" outlineLevel="7">
      <c r="A4833" s="115"/>
      <c r="B4833" s="116"/>
      <c r="C4833" s="117"/>
      <c r="D4833" s="2013" t="s">
        <v>591</v>
      </c>
      <c r="E4833" s="2013"/>
      <c r="F4833" s="2013"/>
      <c r="G4833" s="93"/>
    </row>
    <row r="4834" ht="11.25" hidden="1" customHeight="1" outlineLevel="7">
      <c r="A4834" s="115"/>
      <c r="B4834" s="116"/>
      <c r="C4834" s="117"/>
      <c r="D4834" s="2013" t="s">
        <v>592</v>
      </c>
      <c r="E4834" s="2013"/>
      <c r="F4834" s="2013"/>
      <c r="G4834" s="110">
        <v>-39.537390000000002</v>
      </c>
    </row>
    <row r="4835" ht="11.25" hidden="1" customHeight="1" outlineLevel="7">
      <c r="A4835" s="115"/>
      <c r="B4835" s="116"/>
      <c r="C4835" s="117"/>
      <c r="D4835" s="2013" t="s">
        <v>965</v>
      </c>
      <c r="E4835" s="2013"/>
      <c r="F4835" s="2013"/>
      <c r="G4835" s="110">
        <v>-8.4818300000000004</v>
      </c>
    </row>
    <row r="4836" ht="11.25" hidden="1" customHeight="1" outlineLevel="7">
      <c r="A4836" s="115"/>
      <c r="B4836" s="116"/>
      <c r="C4836" s="117"/>
      <c r="D4836" s="2013" t="s">
        <v>594</v>
      </c>
      <c r="E4836" s="2013"/>
      <c r="F4836" s="2013"/>
      <c r="G4836" s="110">
        <v>-9.2842800000000008</v>
      </c>
    </row>
    <row r="4837" ht="11.25" hidden="1" customHeight="1" outlineLevel="7">
      <c r="A4837" s="86"/>
      <c r="B4837" s="87"/>
      <c r="C4837" s="88"/>
      <c r="D4837" s="2017" t="s">
        <v>35</v>
      </c>
      <c r="E4837" s="2017"/>
      <c r="F4837" s="2017"/>
      <c r="G4837" s="110">
        <v>-2.0202100000000001</v>
      </c>
    </row>
    <row r="4838" ht="11.25" hidden="1" customHeight="1" outlineLevel="7">
      <c r="A4838" s="89"/>
      <c r="B4838" s="90"/>
      <c r="C4838" s="91"/>
      <c r="D4838" s="2013" t="s">
        <v>595</v>
      </c>
      <c r="E4838" s="2013"/>
      <c r="F4838" s="2013"/>
      <c r="G4838" s="110">
        <v>-1.0186299999999999</v>
      </c>
    </row>
    <row r="4839" ht="11.25" hidden="1" customHeight="1" outlineLevel="7">
      <c r="A4839" s="89"/>
      <c r="B4839" s="90"/>
      <c r="C4839" s="91"/>
      <c r="D4839" s="2013" t="s">
        <v>598</v>
      </c>
      <c r="E4839" s="2013"/>
      <c r="F4839" s="2013"/>
      <c r="G4839" s="111">
        <v>-20.752829999999999</v>
      </c>
    </row>
    <row r="4840" ht="11.25" hidden="1" customHeight="1" outlineLevel="7">
      <c r="A4840" s="89"/>
      <c r="B4840" s="90"/>
      <c r="C4840" s="91"/>
      <c r="D4840" s="2013" t="s">
        <v>599</v>
      </c>
      <c r="E4840" s="2013"/>
      <c r="F4840" s="2013"/>
      <c r="G4840" s="93"/>
    </row>
    <row r="4841" ht="11.25" hidden="1" customHeight="1" outlineLevel="7">
      <c r="A4841" s="86"/>
      <c r="B4841" s="87"/>
      <c r="C4841" s="88"/>
      <c r="D4841" s="2017" t="s">
        <v>608</v>
      </c>
      <c r="E4841" s="2017"/>
      <c r="F4841" s="2017"/>
      <c r="G4841" s="93"/>
    </row>
    <row r="4842" ht="11.25" hidden="1" customHeight="1" outlineLevel="7">
      <c r="A4842" s="89"/>
      <c r="B4842" s="90"/>
      <c r="C4842" s="91"/>
      <c r="D4842" s="2013" t="s">
        <v>609</v>
      </c>
      <c r="E4842" s="2013"/>
      <c r="F4842" s="2013"/>
      <c r="G4842" s="93"/>
    </row>
    <row r="4843" ht="11.25" hidden="1" customHeight="1" outlineLevel="7">
      <c r="A4843" s="89"/>
      <c r="B4843" s="90"/>
      <c r="C4843" s="91"/>
      <c r="D4843" s="2013" t="s">
        <v>611</v>
      </c>
      <c r="E4843" s="2013"/>
      <c r="F4843" s="2013"/>
      <c r="G4843" s="110">
        <v>-20.752829999999999</v>
      </c>
    </row>
    <row r="4844" ht="11.25" hidden="1" customHeight="1" outlineLevel="7">
      <c r="A4844" s="89"/>
      <c r="B4844" s="90"/>
      <c r="C4844" s="91"/>
      <c r="D4844" s="2013" t="s">
        <v>838</v>
      </c>
      <c r="E4844" s="2013"/>
      <c r="F4844" s="2013"/>
      <c r="G4844" s="93"/>
    </row>
    <row r="4845" ht="11.25" hidden="1" customHeight="1" outlineLevel="7">
      <c r="A4845" s="89"/>
      <c r="B4845" s="90"/>
      <c r="C4845" s="91"/>
      <c r="D4845" s="2013" t="s">
        <v>613</v>
      </c>
      <c r="E4845" s="2013"/>
      <c r="F4845" s="2013"/>
      <c r="G4845" s="93"/>
    </row>
    <row r="4846" ht="11.25" hidden="1" customHeight="1" outlineLevel="7">
      <c r="A4846" s="89"/>
      <c r="B4846" s="90"/>
      <c r="C4846" s="91"/>
      <c r="D4846" s="2013" t="s">
        <v>614</v>
      </c>
      <c r="E4846" s="2013"/>
      <c r="F4846" s="2013"/>
      <c r="G4846" s="111">
        <v>-8.4415300000000002</v>
      </c>
    </row>
    <row r="4847" ht="11.25" hidden="1" customHeight="1" outlineLevel="7">
      <c r="A4847" s="89"/>
      <c r="B4847" s="90"/>
      <c r="C4847" s="91"/>
      <c r="D4847" s="2013" t="s">
        <v>615</v>
      </c>
      <c r="E4847" s="2013"/>
      <c r="F4847" s="2013"/>
      <c r="G4847" s="93"/>
    </row>
    <row r="4848" ht="11.25" hidden="1" customHeight="1" outlineLevel="7">
      <c r="A4848" s="89"/>
      <c r="B4848" s="90"/>
      <c r="C4848" s="91"/>
      <c r="D4848" s="2013" t="s">
        <v>616</v>
      </c>
      <c r="E4848" s="2013"/>
      <c r="F4848" s="2013"/>
      <c r="G4848" s="93"/>
    </row>
    <row r="4849" ht="11.25" hidden="1" customHeight="1" outlineLevel="7">
      <c r="A4849" s="83"/>
      <c r="B4849" s="84"/>
      <c r="C4849" s="85"/>
      <c r="D4849" s="2017" t="s">
        <v>617</v>
      </c>
      <c r="E4849" s="2017"/>
      <c r="F4849" s="2017"/>
      <c r="G4849" s="110">
        <v>-8.4415300000000002</v>
      </c>
    </row>
    <row r="4850" ht="11.25" hidden="1" customHeight="1" outlineLevel="7">
      <c r="A4850" s="118"/>
      <c r="B4850" s="119"/>
      <c r="C4850" s="120"/>
      <c r="D4850" s="2013" t="s">
        <v>619</v>
      </c>
      <c r="E4850" s="2013"/>
      <c r="F4850" s="2013"/>
      <c r="G4850" s="111">
        <v>-861.79240000000004</v>
      </c>
    </row>
    <row r="4851" ht="11.25" hidden="1" customHeight="1" outlineLevel="7">
      <c r="A4851" s="118"/>
      <c r="B4851" s="119"/>
      <c r="C4851" s="120"/>
      <c r="D4851" s="2013" t="s">
        <v>620</v>
      </c>
      <c r="E4851" s="2013"/>
      <c r="F4851" s="2013"/>
      <c r="G4851" s="93"/>
    </row>
    <row r="4852" ht="11.25" hidden="1" customHeight="1" outlineLevel="7">
      <c r="A4852" s="118"/>
      <c r="B4852" s="119"/>
      <c r="C4852" s="120"/>
      <c r="D4852" s="2013" t="s">
        <v>622</v>
      </c>
      <c r="E4852" s="2013"/>
      <c r="F4852" s="2013"/>
      <c r="G4852" s="110">
        <v>-7.2808900000000003</v>
      </c>
    </row>
    <row r="4853" ht="11.25" hidden="1" customHeight="1" outlineLevel="7">
      <c r="A4853" s="118"/>
      <c r="B4853" s="119"/>
      <c r="C4853" s="120"/>
      <c r="D4853" s="2013" t="s">
        <v>624</v>
      </c>
      <c r="E4853" s="2013"/>
      <c r="F4853" s="2013"/>
      <c r="G4853" s="110">
        <v>-744.85599999999999</v>
      </c>
    </row>
    <row r="4854" ht="11.25" hidden="1" customHeight="1" outlineLevel="7">
      <c r="A4854" s="118"/>
      <c r="B4854" s="119"/>
      <c r="C4854" s="120"/>
      <c r="D4854" s="2013" t="s">
        <v>626</v>
      </c>
      <c r="E4854" s="2013"/>
      <c r="F4854" s="2013"/>
      <c r="G4854" s="110">
        <v>-0.44757999999999998</v>
      </c>
    </row>
    <row r="4855" ht="11.25" hidden="1" customHeight="1" outlineLevel="7">
      <c r="A4855" s="86"/>
      <c r="B4855" s="87"/>
      <c r="C4855" s="88"/>
      <c r="D4855" s="2017" t="s">
        <v>630</v>
      </c>
      <c r="E4855" s="2017"/>
      <c r="F4855" s="2017"/>
      <c r="G4855" s="110">
        <v>-73.189490000000006</v>
      </c>
    </row>
    <row r="4856" ht="11.25" hidden="1" customHeight="1" outlineLevel="7">
      <c r="A4856" s="89"/>
      <c r="B4856" s="90"/>
      <c r="C4856" s="91"/>
      <c r="D4856" s="2013" t="s">
        <v>632</v>
      </c>
      <c r="E4856" s="2013"/>
      <c r="F4856" s="2013"/>
      <c r="G4856" s="93"/>
    </row>
    <row r="4857" ht="21.75" hidden="1" customHeight="1" outlineLevel="7">
      <c r="A4857" s="89"/>
      <c r="B4857" s="90"/>
      <c r="C4857" s="91"/>
      <c r="D4857" s="2013" t="s">
        <v>634</v>
      </c>
      <c r="E4857" s="2013"/>
      <c r="F4857" s="2013"/>
      <c r="G4857" s="110">
        <v>-36.018439999999998</v>
      </c>
    </row>
    <row r="4858" ht="21.75" hidden="1" customHeight="1" outlineLevel="7">
      <c r="A4858" s="89"/>
      <c r="B4858" s="90"/>
      <c r="C4858" s="91"/>
      <c r="D4858" s="2013" t="s">
        <v>636</v>
      </c>
      <c r="E4858" s="2013"/>
      <c r="F4858" s="2013"/>
      <c r="G4858" s="73">
        <v>-29809.065999999999</v>
      </c>
    </row>
    <row r="4859" ht="21.75" hidden="1" customHeight="1" outlineLevel="7">
      <c r="A4859" s="89"/>
      <c r="B4859" s="90"/>
      <c r="C4859" s="91"/>
      <c r="D4859" s="2013" t="s">
        <v>638</v>
      </c>
      <c r="E4859" s="2013"/>
      <c r="F4859" s="2013"/>
      <c r="G4859" s="92">
        <v>-14672.16056</v>
      </c>
    </row>
    <row r="4860" ht="11.25" hidden="1" customHeight="1" outlineLevel="7">
      <c r="A4860" s="83"/>
      <c r="B4860" s="84"/>
      <c r="C4860" s="85"/>
      <c r="D4860" s="2017" t="s">
        <v>641</v>
      </c>
      <c r="E4860" s="2017"/>
      <c r="F4860" s="2017"/>
      <c r="G4860" s="92">
        <v>-1997.61943</v>
      </c>
    </row>
    <row r="4861" ht="21.75" hidden="1" customHeight="1" outlineLevel="7">
      <c r="A4861" s="86"/>
      <c r="B4861" s="87"/>
      <c r="C4861" s="88"/>
      <c r="D4861" s="2017" t="s">
        <v>642</v>
      </c>
      <c r="E4861" s="2017"/>
      <c r="F4861" s="2017"/>
      <c r="G4861" s="92">
        <v>-1438.9549999999999</v>
      </c>
    </row>
    <row r="4862" ht="21.75" hidden="1" customHeight="1" outlineLevel="7">
      <c r="A4862" s="89"/>
      <c r="B4862" s="90"/>
      <c r="C4862" s="91"/>
      <c r="D4862" s="2013" t="s">
        <v>643</v>
      </c>
      <c r="E4862" s="2013"/>
      <c r="F4862" s="2013"/>
      <c r="G4862" s="110">
        <v>-224.40369000000001</v>
      </c>
    </row>
    <row r="4863" ht="21.75" hidden="1" customHeight="1" outlineLevel="7">
      <c r="A4863" s="89"/>
      <c r="B4863" s="90"/>
      <c r="C4863" s="91"/>
      <c r="D4863" s="2013" t="s">
        <v>645</v>
      </c>
      <c r="E4863" s="2013"/>
      <c r="F4863" s="2013"/>
      <c r="G4863" s="92">
        <v>-6326.04666</v>
      </c>
    </row>
    <row r="4864" ht="21.75" hidden="1" customHeight="1" outlineLevel="7">
      <c r="A4864" s="89"/>
      <c r="B4864" s="90"/>
      <c r="C4864" s="91"/>
      <c r="D4864" s="2013" t="s">
        <v>647</v>
      </c>
      <c r="E4864" s="2013"/>
      <c r="F4864" s="2013"/>
      <c r="G4864" s="73">
        <v>-5149.8806599999998</v>
      </c>
    </row>
    <row r="4865" ht="21.75" hidden="1" customHeight="1" outlineLevel="7">
      <c r="A4865" s="89"/>
      <c r="B4865" s="90"/>
      <c r="C4865" s="91"/>
      <c r="D4865" s="2013" t="s">
        <v>649</v>
      </c>
      <c r="E4865" s="2013"/>
      <c r="F4865" s="2013"/>
      <c r="G4865" s="92">
        <v>-2180.8257600000002</v>
      </c>
    </row>
    <row r="4866" ht="21.75" hidden="1" customHeight="1" outlineLevel="7">
      <c r="A4866" s="89"/>
      <c r="B4866" s="90"/>
      <c r="C4866" s="91"/>
      <c r="D4866" s="2013" t="s">
        <v>651</v>
      </c>
      <c r="E4866" s="2013"/>
      <c r="F4866" s="2013"/>
      <c r="G4866" s="110">
        <v>-638.97676000000001</v>
      </c>
    </row>
    <row r="4867" ht="11.25" hidden="1" customHeight="1" outlineLevel="7">
      <c r="A4867" s="86"/>
      <c r="B4867" s="87"/>
      <c r="C4867" s="88"/>
      <c r="D4867" s="2017" t="s">
        <v>653</v>
      </c>
      <c r="E4867" s="2017"/>
      <c r="F4867" s="2017"/>
      <c r="G4867" s="92">
        <v>-1276.80665</v>
      </c>
    </row>
    <row r="4868" ht="11.25" hidden="1" customHeight="1" outlineLevel="7">
      <c r="A4868" s="89"/>
      <c r="B4868" s="90"/>
      <c r="C4868" s="91"/>
      <c r="D4868" s="2013" t="s">
        <v>655</v>
      </c>
      <c r="E4868" s="2013"/>
      <c r="F4868" s="2013"/>
      <c r="G4868" s="92">
        <v>-1053.2714900000001</v>
      </c>
    </row>
    <row r="4869" ht="21.75" hidden="1" customHeight="1" outlineLevel="7">
      <c r="A4869" s="89"/>
      <c r="B4869" s="90"/>
      <c r="C4869" s="91"/>
      <c r="D4869" s="2013" t="s">
        <v>657</v>
      </c>
      <c r="E4869" s="2013"/>
      <c r="F4869" s="2013"/>
      <c r="G4869" s="73">
        <v>-8907.3442300000006</v>
      </c>
    </row>
    <row r="4870" ht="21.75" hidden="1" customHeight="1" outlineLevel="7">
      <c r="A4870" s="89"/>
      <c r="B4870" s="90"/>
      <c r="C4870" s="91"/>
      <c r="D4870" s="2013" t="s">
        <v>659</v>
      </c>
      <c r="E4870" s="2013"/>
      <c r="F4870" s="2013"/>
      <c r="G4870" s="73">
        <v>-6438.0603700000001</v>
      </c>
    </row>
    <row r="4871" ht="21.75" hidden="1" customHeight="1" outlineLevel="7">
      <c r="A4871" s="89"/>
      <c r="B4871" s="90"/>
      <c r="C4871" s="91"/>
      <c r="D4871" s="2013" t="s">
        <v>661</v>
      </c>
      <c r="E4871" s="2013"/>
      <c r="F4871" s="2013"/>
      <c r="G4871" s="92">
        <v>-5365.2961800000003</v>
      </c>
    </row>
    <row r="4872" ht="11.25" hidden="1" customHeight="1" outlineLevel="7">
      <c r="A4872" s="89"/>
      <c r="B4872" s="90"/>
      <c r="C4872" s="91"/>
      <c r="D4872" s="2013" t="s">
        <v>663</v>
      </c>
      <c r="E4872" s="2013"/>
      <c r="F4872" s="2013"/>
      <c r="G4872" s="110">
        <v>-227.72573</v>
      </c>
    </row>
    <row r="4873" ht="21.75" hidden="1" customHeight="1" outlineLevel="7">
      <c r="A4873" s="86"/>
      <c r="B4873" s="87"/>
      <c r="C4873" s="88"/>
      <c r="D4873" s="2017" t="s">
        <v>665</v>
      </c>
      <c r="E4873" s="2017"/>
      <c r="F4873" s="2017"/>
      <c r="G4873" s="110">
        <v>-236.04306</v>
      </c>
    </row>
    <row r="4874" ht="11.25" hidden="1" customHeight="1" outlineLevel="7">
      <c r="A4874" s="89"/>
      <c r="B4874" s="90"/>
      <c r="C4874" s="91"/>
      <c r="D4874" s="2013" t="s">
        <v>667</v>
      </c>
      <c r="E4874" s="2013"/>
      <c r="F4874" s="2013"/>
      <c r="G4874" s="110">
        <v>-139.51446999999999</v>
      </c>
    </row>
    <row r="4875" ht="21.75" hidden="1" customHeight="1" outlineLevel="7">
      <c r="A4875" s="89"/>
      <c r="B4875" s="90"/>
      <c r="C4875" s="91"/>
      <c r="D4875" s="2013" t="s">
        <v>669</v>
      </c>
      <c r="E4875" s="2013"/>
      <c r="F4875" s="2013"/>
      <c r="G4875" s="110">
        <v>-469.48093</v>
      </c>
    </row>
    <row r="4876" ht="21.75" hidden="1" customHeight="1" outlineLevel="7">
      <c r="A4876" s="89"/>
      <c r="B4876" s="90"/>
      <c r="C4876" s="91"/>
      <c r="D4876" s="2013" t="s">
        <v>671</v>
      </c>
      <c r="E4876" s="2013"/>
      <c r="F4876" s="2013"/>
      <c r="G4876" s="73">
        <v>-1522.1881800000001</v>
      </c>
    </row>
    <row r="4877" ht="21.75" hidden="1" customHeight="1" outlineLevel="7">
      <c r="A4877" s="89"/>
      <c r="B4877" s="90"/>
      <c r="C4877" s="91"/>
      <c r="D4877" s="2013" t="s">
        <v>673</v>
      </c>
      <c r="E4877" s="2013"/>
      <c r="F4877" s="2013"/>
      <c r="G4877" s="92">
        <v>-1259.5451</v>
      </c>
    </row>
    <row r="4878" ht="21.75" hidden="1" customHeight="1" outlineLevel="7">
      <c r="A4878" s="89"/>
      <c r="B4878" s="90"/>
      <c r="C4878" s="91"/>
      <c r="D4878" s="2013" t="s">
        <v>675</v>
      </c>
      <c r="E4878" s="2013"/>
      <c r="F4878" s="2013"/>
      <c r="G4878" s="110">
        <v>-53.716369999999998</v>
      </c>
    </row>
    <row r="4879" ht="21.75" hidden="1" customHeight="1" outlineLevel="7">
      <c r="A4879" s="86"/>
      <c r="B4879" s="87"/>
      <c r="C4879" s="88"/>
      <c r="D4879" s="2017" t="s">
        <v>677</v>
      </c>
      <c r="E4879" s="2017"/>
      <c r="F4879" s="2017"/>
      <c r="G4879" s="110">
        <v>-65.117090000000005</v>
      </c>
    </row>
    <row r="4880" ht="21.75" hidden="1" customHeight="1" outlineLevel="7">
      <c r="A4880" s="89"/>
      <c r="B4880" s="90"/>
      <c r="C4880" s="91"/>
      <c r="D4880" s="2013" t="s">
        <v>679</v>
      </c>
      <c r="E4880" s="2013"/>
      <c r="F4880" s="2013"/>
      <c r="G4880" s="110">
        <v>-32.587739999999997</v>
      </c>
    </row>
    <row r="4881" ht="21.75" hidden="1" customHeight="1" outlineLevel="7">
      <c r="A4881" s="89"/>
      <c r="B4881" s="90"/>
      <c r="C4881" s="91"/>
      <c r="D4881" s="2013" t="s">
        <v>681</v>
      </c>
      <c r="E4881" s="2013"/>
      <c r="F4881" s="2013"/>
      <c r="G4881" s="110">
        <v>-111.22188</v>
      </c>
    </row>
    <row r="4882" ht="21.75" hidden="1" customHeight="1" outlineLevel="7">
      <c r="A4882" s="89"/>
      <c r="B4882" s="90"/>
      <c r="C4882" s="91"/>
      <c r="D4882" s="2013" t="s">
        <v>683</v>
      </c>
      <c r="E4882" s="2013"/>
      <c r="F4882" s="2013"/>
      <c r="G4882" s="111">
        <v>-119.38713</v>
      </c>
    </row>
    <row r="4883" ht="21.75" hidden="1" customHeight="1" outlineLevel="7">
      <c r="A4883" s="89"/>
      <c r="B4883" s="90"/>
      <c r="C4883" s="91"/>
      <c r="D4883" s="2013" t="s">
        <v>685</v>
      </c>
      <c r="E4883" s="2013"/>
      <c r="F4883" s="2013"/>
      <c r="G4883" s="110">
        <v>-98.787660000000002</v>
      </c>
    </row>
    <row r="4884" ht="21.75" hidden="1" customHeight="1" outlineLevel="7">
      <c r="A4884" s="89"/>
      <c r="B4884" s="90"/>
      <c r="C4884" s="91"/>
      <c r="D4884" s="2013" t="s">
        <v>687</v>
      </c>
      <c r="E4884" s="2013"/>
      <c r="F4884" s="2013"/>
      <c r="G4884" s="110">
        <v>-4.2129500000000002</v>
      </c>
    </row>
    <row r="4885" ht="11.25" hidden="1" customHeight="1" outlineLevel="7">
      <c r="A4885" s="83"/>
      <c r="B4885" s="84"/>
      <c r="C4885" s="85"/>
      <c r="D4885" s="2017" t="s">
        <v>689</v>
      </c>
      <c r="E4885" s="2017"/>
      <c r="F4885" s="2017"/>
      <c r="G4885" s="110">
        <v>-5.1073500000000003</v>
      </c>
    </row>
    <row r="4886" ht="11.25" hidden="1" customHeight="1" outlineLevel="7">
      <c r="A4886" s="118"/>
      <c r="B4886" s="119"/>
      <c r="C4886" s="120"/>
      <c r="D4886" s="2013" t="s">
        <v>692</v>
      </c>
      <c r="E4886" s="2013"/>
      <c r="F4886" s="2013"/>
      <c r="G4886" s="110">
        <v>-2.5557799999999999</v>
      </c>
    </row>
    <row r="4887" ht="11.25" hidden="1" customHeight="1" outlineLevel="7">
      <c r="A4887" s="118"/>
      <c r="B4887" s="119"/>
      <c r="C4887" s="120"/>
      <c r="D4887" s="2013" t="s">
        <v>693</v>
      </c>
      <c r="E4887" s="2013"/>
      <c r="F4887" s="2013"/>
      <c r="G4887" s="110">
        <v>-8.7233900000000002</v>
      </c>
    </row>
    <row r="4888" ht="11.25" hidden="1" customHeight="1" outlineLevel="7">
      <c r="A4888" s="118"/>
      <c r="B4888" s="119"/>
      <c r="C4888" s="120"/>
      <c r="D4888" s="2013" t="s">
        <v>694</v>
      </c>
      <c r="E4888" s="2013"/>
      <c r="F4888" s="2013"/>
      <c r="G4888" s="111">
        <v>-827.70854999999995</v>
      </c>
    </row>
    <row r="4889" ht="11.25" hidden="1" customHeight="1" outlineLevel="7">
      <c r="A4889" s="118"/>
      <c r="B4889" s="119"/>
      <c r="C4889" s="120"/>
      <c r="D4889" s="2013" t="s">
        <v>695</v>
      </c>
      <c r="E4889" s="2013"/>
      <c r="F4889" s="2013"/>
      <c r="G4889" s="110">
        <v>-695.50681999999995</v>
      </c>
    </row>
    <row r="4890" ht="11.25" hidden="1" customHeight="1" outlineLevel="7">
      <c r="A4890" s="118"/>
      <c r="B4890" s="119"/>
      <c r="C4890" s="120"/>
      <c r="D4890" s="2013" t="s">
        <v>696</v>
      </c>
      <c r="E4890" s="2013"/>
      <c r="F4890" s="2013"/>
      <c r="G4890" s="110">
        <v>-28.926449999999999</v>
      </c>
    </row>
    <row r="4891" ht="11.25" hidden="1" customHeight="1" outlineLevel="7">
      <c r="A4891" s="83"/>
      <c r="B4891" s="84"/>
      <c r="C4891" s="85"/>
      <c r="D4891" s="2017" t="s">
        <v>698</v>
      </c>
      <c r="E4891" s="2017"/>
      <c r="F4891" s="2017"/>
      <c r="G4891" s="110">
        <v>-25.153390000000002</v>
      </c>
    </row>
    <row r="4892" ht="11.25" hidden="1" customHeight="1" outlineLevel="7">
      <c r="A4892" s="86"/>
      <c r="B4892" s="87"/>
      <c r="C4892" s="88"/>
      <c r="D4892" s="2017" t="s">
        <v>699</v>
      </c>
      <c r="E4892" s="2017"/>
      <c r="F4892" s="2017"/>
      <c r="G4892" s="110">
        <v>-17.93956</v>
      </c>
    </row>
    <row r="4893" ht="11.25" hidden="1" customHeight="1" outlineLevel="7">
      <c r="A4893" s="89"/>
      <c r="B4893" s="90"/>
      <c r="C4893" s="91"/>
      <c r="D4893" s="2013" t="s">
        <v>700</v>
      </c>
      <c r="E4893" s="2013"/>
      <c r="F4893" s="2013"/>
      <c r="G4893" s="110">
        <v>-60.18233</v>
      </c>
    </row>
    <row r="4894" ht="11.25" hidden="1" customHeight="1" outlineLevel="7">
      <c r="A4894" s="89"/>
      <c r="B4894" s="90"/>
      <c r="C4894" s="91"/>
      <c r="D4894" s="2013" t="s">
        <v>701</v>
      </c>
      <c r="E4894" s="2013"/>
      <c r="F4894" s="2013"/>
      <c r="G4894" s="73">
        <v>-1039.2113300000001</v>
      </c>
    </row>
    <row r="4895" ht="11.25" hidden="1" customHeight="1" outlineLevel="7">
      <c r="A4895" s="86"/>
      <c r="B4895" s="87"/>
      <c r="C4895" s="88"/>
      <c r="D4895" s="2017" t="s">
        <v>702</v>
      </c>
      <c r="E4895" s="2017"/>
      <c r="F4895" s="2017"/>
      <c r="G4895" s="93"/>
    </row>
    <row r="4896" ht="11.25" hidden="1" customHeight="1" outlineLevel="7">
      <c r="A4896" s="101"/>
      <c r="B4896" s="102"/>
      <c r="C4896" s="103"/>
      <c r="D4896" s="2017" t="s">
        <v>704</v>
      </c>
      <c r="E4896" s="2017"/>
      <c r="F4896" s="2017"/>
      <c r="G4896" s="93"/>
    </row>
    <row r="4897" ht="11.25" hidden="1" customHeight="1" outlineLevel="7">
      <c r="A4897" s="115"/>
      <c r="B4897" s="116"/>
      <c r="C4897" s="117"/>
      <c r="D4897" s="2013" t="s">
        <v>705</v>
      </c>
      <c r="E4897" s="2013"/>
      <c r="F4897" s="2013"/>
      <c r="G4897" s="93"/>
    </row>
    <row r="4898" ht="11.25" hidden="1" customHeight="1" outlineLevel="7">
      <c r="A4898" s="115"/>
      <c r="B4898" s="116"/>
      <c r="C4898" s="117"/>
      <c r="D4898" s="2013" t="s">
        <v>706</v>
      </c>
      <c r="E4898" s="2013"/>
      <c r="F4898" s="2013"/>
      <c r="G4898" s="110">
        <v>-104.7115</v>
      </c>
    </row>
    <row r="4899" ht="11.25" hidden="1" customHeight="1" outlineLevel="7">
      <c r="A4899" s="115"/>
      <c r="B4899" s="116"/>
      <c r="C4899" s="117"/>
      <c r="D4899" s="2013" t="s">
        <v>707</v>
      </c>
      <c r="E4899" s="2013"/>
      <c r="F4899" s="2013"/>
      <c r="G4899" s="110">
        <v>-934.49982999999997</v>
      </c>
    </row>
    <row r="4900" ht="11.25" hidden="1" customHeight="1" outlineLevel="7">
      <c r="A4900" s="115"/>
      <c r="B4900" s="116"/>
      <c r="C4900" s="117"/>
      <c r="D4900" s="2013" t="s">
        <v>708</v>
      </c>
      <c r="E4900" s="2013"/>
      <c r="F4900" s="2013"/>
      <c r="G4900" s="73">
        <v>-3961.971</v>
      </c>
    </row>
    <row r="4901" ht="11.25" hidden="1" customHeight="1" outlineLevel="7">
      <c r="A4901" s="115"/>
      <c r="B4901" s="116"/>
      <c r="C4901" s="117"/>
      <c r="D4901" s="2013" t="s">
        <v>709</v>
      </c>
      <c r="E4901" s="2013"/>
      <c r="F4901" s="2013"/>
      <c r="G4901" s="73">
        <v>-1085.5582400000001</v>
      </c>
    </row>
    <row r="4902" ht="11.25" hidden="1" customHeight="1" outlineLevel="7">
      <c r="A4902" s="115"/>
      <c r="B4902" s="116"/>
      <c r="C4902" s="117"/>
      <c r="D4902" s="2013" t="s">
        <v>710</v>
      </c>
      <c r="E4902" s="2013"/>
      <c r="F4902" s="2013"/>
      <c r="G4902" s="92">
        <v>-1072.277</v>
      </c>
    </row>
    <row r="4903" ht="11.25" hidden="1" customHeight="1" outlineLevel="7">
      <c r="A4903" s="115"/>
      <c r="B4903" s="116"/>
      <c r="C4903" s="117"/>
      <c r="D4903" s="2013" t="s">
        <v>711</v>
      </c>
      <c r="E4903" s="2013"/>
      <c r="F4903" s="2013"/>
      <c r="G4903" s="110">
        <v>-13.28124</v>
      </c>
    </row>
    <row r="4904" ht="11.25" hidden="1" customHeight="1" outlineLevel="7">
      <c r="A4904" s="101"/>
      <c r="B4904" s="102"/>
      <c r="C4904" s="103"/>
      <c r="D4904" s="2017" t="s">
        <v>712</v>
      </c>
      <c r="E4904" s="2017"/>
      <c r="F4904" s="2017"/>
      <c r="G4904" s="73">
        <v>-1331.8230100000001</v>
      </c>
    </row>
    <row r="4905" ht="11.25" hidden="1" customHeight="1" outlineLevel="7">
      <c r="A4905" s="115"/>
      <c r="B4905" s="116"/>
      <c r="C4905" s="117"/>
      <c r="D4905" s="2013" t="s">
        <v>713</v>
      </c>
      <c r="E4905" s="2013"/>
      <c r="F4905" s="2013"/>
      <c r="G4905" s="111">
        <v>-158.64757</v>
      </c>
    </row>
    <row r="4906" ht="11.25" hidden="1" customHeight="1" outlineLevel="7">
      <c r="A4906" s="115"/>
      <c r="B4906" s="116"/>
      <c r="C4906" s="117"/>
      <c r="D4906" s="2013" t="s">
        <v>714</v>
      </c>
      <c r="E4906" s="2013"/>
      <c r="F4906" s="2013"/>
      <c r="G4906" s="110">
        <v>-67.803070000000005</v>
      </c>
    </row>
    <row r="4907" ht="11.25" hidden="1" customHeight="1" outlineLevel="7">
      <c r="A4907" s="115"/>
      <c r="B4907" s="116"/>
      <c r="C4907" s="117"/>
      <c r="D4907" s="2013" t="s">
        <v>715</v>
      </c>
      <c r="E4907" s="2013"/>
      <c r="F4907" s="2013"/>
      <c r="G4907" s="110">
        <v>-19.359580000000001</v>
      </c>
    </row>
    <row r="4908" ht="11.25" hidden="1" customHeight="1" outlineLevel="7">
      <c r="A4908" s="115"/>
      <c r="B4908" s="116"/>
      <c r="C4908" s="117"/>
      <c r="D4908" s="2013" t="s">
        <v>716</v>
      </c>
      <c r="E4908" s="2013"/>
      <c r="F4908" s="2013"/>
      <c r="G4908" s="110">
        <v>-8.7570300000000003</v>
      </c>
    </row>
    <row r="4909" ht="21.75" hidden="1" customHeight="1" outlineLevel="7">
      <c r="A4909" s="115"/>
      <c r="B4909" s="116"/>
      <c r="C4909" s="117"/>
      <c r="D4909" s="2013" t="s">
        <v>717</v>
      </c>
      <c r="E4909" s="2013"/>
      <c r="F4909" s="2013"/>
      <c r="G4909" s="110">
        <v>-5.4494699999999998</v>
      </c>
    </row>
    <row r="4910" ht="11.25" hidden="1" customHeight="1" outlineLevel="7">
      <c r="A4910" s="115"/>
      <c r="B4910" s="116"/>
      <c r="C4910" s="117"/>
      <c r="D4910" s="2013" t="s">
        <v>718</v>
      </c>
      <c r="E4910" s="2013"/>
      <c r="F4910" s="2013"/>
      <c r="G4910" s="110">
        <v>-0.33783999999999997</v>
      </c>
    </row>
    <row r="4911" ht="11.25" hidden="1" customHeight="1" outlineLevel="7">
      <c r="A4911" s="115"/>
      <c r="B4911" s="116"/>
      <c r="C4911" s="117"/>
      <c r="D4911" s="2013" t="s">
        <v>719</v>
      </c>
      <c r="E4911" s="2013"/>
      <c r="F4911" s="2013"/>
      <c r="G4911" s="110">
        <v>-56.940579999999997</v>
      </c>
    </row>
    <row r="4912" ht="11.25" hidden="1" customHeight="1" outlineLevel="7">
      <c r="A4912" s="101"/>
      <c r="B4912" s="102"/>
      <c r="C4912" s="103"/>
      <c r="D4912" s="2017" t="s">
        <v>720</v>
      </c>
      <c r="E4912" s="2017"/>
      <c r="F4912" s="2017"/>
      <c r="G4912" s="93"/>
    </row>
    <row r="4913" ht="11.25" hidden="1" customHeight="1" outlineLevel="7">
      <c r="A4913" s="115"/>
      <c r="B4913" s="116"/>
      <c r="C4913" s="117"/>
      <c r="D4913" s="2013" t="s">
        <v>721</v>
      </c>
      <c r="E4913" s="2013"/>
      <c r="F4913" s="2013"/>
      <c r="G4913" s="111">
        <v>-59.319330000000001</v>
      </c>
    </row>
    <row r="4914" ht="11.25" hidden="1" customHeight="1" outlineLevel="7">
      <c r="A4914" s="115"/>
      <c r="B4914" s="116"/>
      <c r="C4914" s="117"/>
      <c r="D4914" s="2013" t="s">
        <v>722</v>
      </c>
      <c r="E4914" s="2013"/>
      <c r="F4914" s="2013"/>
      <c r="G4914" s="110">
        <v>-11.289910000000001</v>
      </c>
    </row>
    <row r="4915" ht="11.25" hidden="1" customHeight="1" outlineLevel="7">
      <c r="A4915" s="115"/>
      <c r="B4915" s="116"/>
      <c r="C4915" s="117"/>
      <c r="D4915" s="2013" t="s">
        <v>723</v>
      </c>
      <c r="E4915" s="2013"/>
      <c r="F4915" s="2013"/>
      <c r="G4915" s="110">
        <v>-5.7425699999999997</v>
      </c>
    </row>
    <row r="4916" ht="11.25" hidden="1" customHeight="1" outlineLevel="7">
      <c r="A4916" s="101"/>
      <c r="B4916" s="102"/>
      <c r="C4916" s="103"/>
      <c r="D4916" s="2017" t="s">
        <v>724</v>
      </c>
      <c r="E4916" s="2017"/>
      <c r="F4916" s="2017"/>
      <c r="G4916" s="110">
        <v>-25.72278</v>
      </c>
    </row>
    <row r="4917" ht="11.25" hidden="1" customHeight="1" outlineLevel="7">
      <c r="A4917" s="115"/>
      <c r="B4917" s="116"/>
      <c r="C4917" s="117"/>
      <c r="D4917" s="2013" t="s">
        <v>725</v>
      </c>
      <c r="E4917" s="2013"/>
      <c r="F4917" s="2013"/>
      <c r="G4917" s="110">
        <v>-1.73027</v>
      </c>
    </row>
    <row r="4918" ht="11.25" hidden="1" customHeight="1" outlineLevel="7">
      <c r="A4918" s="115"/>
      <c r="B4918" s="116"/>
      <c r="C4918" s="117"/>
      <c r="D4918" s="2013" t="s">
        <v>726</v>
      </c>
      <c r="E4918" s="2013"/>
      <c r="F4918" s="2013"/>
      <c r="G4918" s="110">
        <v>-1.9054500000000001</v>
      </c>
    </row>
    <row r="4919" ht="11.25" hidden="1" customHeight="1" outlineLevel="7">
      <c r="A4919" s="115"/>
      <c r="B4919" s="116"/>
      <c r="C4919" s="117"/>
      <c r="D4919" s="2013" t="s">
        <v>727</v>
      </c>
      <c r="E4919" s="2013"/>
      <c r="F4919" s="2013"/>
      <c r="G4919" s="110">
        <v>-12.828950000000001</v>
      </c>
    </row>
    <row r="4920" ht="21.75" hidden="1" customHeight="1" outlineLevel="7">
      <c r="A4920" s="115"/>
      <c r="B4920" s="116"/>
      <c r="C4920" s="117"/>
      <c r="D4920" s="2013" t="s">
        <v>728</v>
      </c>
      <c r="E4920" s="2013"/>
      <c r="F4920" s="2013"/>
      <c r="G4920" s="110">
        <v>-0.099400000000000002</v>
      </c>
    </row>
    <row r="4921" ht="11.25" hidden="1" customHeight="1" outlineLevel="7">
      <c r="A4921" s="115"/>
      <c r="B4921" s="116"/>
      <c r="C4921" s="117"/>
      <c r="D4921" s="2013" t="s">
        <v>729</v>
      </c>
      <c r="E4921" s="2013"/>
      <c r="F4921" s="2013"/>
      <c r="G4921" s="111">
        <v>-116.09961</v>
      </c>
    </row>
    <row r="4922" ht="11.25" hidden="1" customHeight="1" outlineLevel="7">
      <c r="A4922" s="115"/>
      <c r="B4922" s="116"/>
      <c r="C4922" s="117"/>
      <c r="D4922" s="2013" t="s">
        <v>730</v>
      </c>
      <c r="E4922" s="2013"/>
      <c r="F4922" s="2013"/>
      <c r="G4922" s="110">
        <v>-28.022919999999999</v>
      </c>
    </row>
    <row r="4923" ht="11.25" hidden="1" customHeight="1" outlineLevel="7">
      <c r="A4923" s="89"/>
      <c r="B4923" s="90"/>
      <c r="C4923" s="91"/>
      <c r="D4923" s="2013" t="s">
        <v>731</v>
      </c>
      <c r="E4923" s="2013"/>
      <c r="F4923" s="2013"/>
      <c r="G4923" s="110">
        <v>-83.943250000000006</v>
      </c>
    </row>
    <row r="4924" ht="11.25" hidden="1" customHeight="1" outlineLevel="7">
      <c r="A4924" s="101"/>
      <c r="B4924" s="102"/>
      <c r="C4924" s="103"/>
      <c r="D4924" s="2017" t="s">
        <v>732</v>
      </c>
      <c r="E4924" s="2017"/>
      <c r="F4924" s="2017"/>
      <c r="G4924" s="110">
        <v>-4.1334400000000002</v>
      </c>
    </row>
    <row r="4925" ht="11.25" hidden="1" customHeight="1" outlineLevel="7">
      <c r="A4925" s="115"/>
      <c r="B4925" s="116"/>
      <c r="C4925" s="117"/>
      <c r="D4925" s="2013" t="s">
        <v>733</v>
      </c>
      <c r="E4925" s="2013"/>
      <c r="F4925" s="2013"/>
      <c r="G4925" s="111">
        <v>-383.03062999999997</v>
      </c>
    </row>
    <row r="4926" ht="11.25" hidden="1" customHeight="1" outlineLevel="7">
      <c r="A4926" s="115"/>
      <c r="B4926" s="116"/>
      <c r="C4926" s="117"/>
      <c r="D4926" s="2013" t="s">
        <v>735</v>
      </c>
      <c r="E4926" s="2013"/>
      <c r="F4926" s="2013"/>
      <c r="G4926" s="110">
        <v>-6.3874399999999998</v>
      </c>
    </row>
    <row r="4927" ht="11.25" hidden="1" customHeight="1" outlineLevel="7">
      <c r="A4927" s="89"/>
      <c r="B4927" s="90"/>
      <c r="C4927" s="91"/>
      <c r="D4927" s="2013" t="s">
        <v>736</v>
      </c>
      <c r="E4927" s="2013"/>
      <c r="F4927" s="2013"/>
      <c r="G4927" s="110">
        <v>-134.46641</v>
      </c>
    </row>
    <row r="4928" ht="21.75" hidden="1" customHeight="1" outlineLevel="7">
      <c r="A4928" s="89"/>
      <c r="B4928" s="90"/>
      <c r="C4928" s="91"/>
      <c r="D4928" s="2013" t="s">
        <v>737</v>
      </c>
      <c r="E4928" s="2013"/>
      <c r="F4928" s="2013"/>
      <c r="G4928" s="110">
        <v>-32.851660000000003</v>
      </c>
    </row>
    <row r="4929" ht="11.25" hidden="1" customHeight="1" outlineLevel="7">
      <c r="A4929" s="89"/>
      <c r="B4929" s="90"/>
      <c r="C4929" s="91"/>
      <c r="D4929" s="2013" t="s">
        <v>738</v>
      </c>
      <c r="E4929" s="2013"/>
      <c r="F4929" s="2013"/>
      <c r="G4929" s="110">
        <v>-69.040580000000006</v>
      </c>
    </row>
    <row r="4930" ht="11.25" hidden="1" customHeight="1" outlineLevel="7">
      <c r="A4930" s="89"/>
      <c r="B4930" s="90"/>
      <c r="C4930" s="91"/>
      <c r="D4930" s="2013" t="s">
        <v>739</v>
      </c>
      <c r="E4930" s="2013"/>
      <c r="F4930" s="2013"/>
      <c r="G4930" s="110">
        <v>-132.15835000000001</v>
      </c>
    </row>
    <row r="4931" ht="11.25" hidden="1" customHeight="1" outlineLevel="7">
      <c r="A4931" s="101"/>
      <c r="B4931" s="102"/>
      <c r="C4931" s="103"/>
      <c r="D4931" s="2017" t="s">
        <v>740</v>
      </c>
      <c r="E4931" s="2017"/>
      <c r="F4931" s="2017"/>
      <c r="G4931" s="110">
        <v>-8.1261899999999994</v>
      </c>
    </row>
    <row r="4932" ht="11.25" hidden="1" customHeight="1" outlineLevel="7">
      <c r="A4932" s="115"/>
      <c r="B4932" s="116"/>
      <c r="C4932" s="117"/>
      <c r="D4932" s="2013" t="s">
        <v>741</v>
      </c>
      <c r="E4932" s="2013"/>
      <c r="F4932" s="2013"/>
      <c r="G4932" s="110">
        <v>-0.28476000000000001</v>
      </c>
    </row>
    <row r="4933" ht="11.25" hidden="1" customHeight="1" outlineLevel="7">
      <c r="A4933" s="101"/>
      <c r="B4933" s="102"/>
      <c r="C4933" s="103"/>
      <c r="D4933" s="2017" t="s">
        <v>742</v>
      </c>
      <c r="E4933" s="2017"/>
      <c r="F4933" s="2017"/>
      <c r="G4933" s="111">
        <v>-45.100020000000001</v>
      </c>
    </row>
    <row r="4934" ht="11.25" hidden="1" customHeight="1" outlineLevel="7">
      <c r="A4934" s="115"/>
      <c r="B4934" s="116"/>
      <c r="C4934" s="117"/>
      <c r="D4934" s="2013" t="s">
        <v>744</v>
      </c>
      <c r="E4934" s="2013"/>
      <c r="F4934" s="2013"/>
      <c r="G4934" s="110">
        <v>-38.276310000000002</v>
      </c>
    </row>
    <row r="4935" ht="21.75" hidden="1" customHeight="1" outlineLevel="7">
      <c r="A4935" s="115"/>
      <c r="B4935" s="116"/>
      <c r="C4935" s="117"/>
      <c r="D4935" s="2013" t="s">
        <v>745</v>
      </c>
      <c r="E4935" s="2013"/>
      <c r="F4935" s="2013"/>
      <c r="G4935" s="110">
        <v>-6.8237100000000002</v>
      </c>
    </row>
    <row r="4936" ht="21.75" hidden="1" customHeight="1" outlineLevel="7">
      <c r="A4936" s="115"/>
      <c r="B4936" s="116"/>
      <c r="C4936" s="117"/>
      <c r="D4936" s="2013" t="s">
        <v>746</v>
      </c>
      <c r="E4936" s="2013"/>
      <c r="F4936" s="2013"/>
      <c r="G4936" s="110">
        <v>-232.01276999999999</v>
      </c>
    </row>
    <row r="4937" ht="21.75" hidden="1" customHeight="1" outlineLevel="7">
      <c r="A4937" s="115"/>
      <c r="B4937" s="116"/>
      <c r="C4937" s="117"/>
      <c r="D4937" s="2013" t="s">
        <v>748</v>
      </c>
      <c r="E4937" s="2013"/>
      <c r="F4937" s="2013"/>
      <c r="G4937" s="110">
        <v>-19.746089999999999</v>
      </c>
    </row>
    <row r="4938" ht="21.75" hidden="1" customHeight="1" outlineLevel="7">
      <c r="A4938" s="115"/>
      <c r="B4938" s="116"/>
      <c r="C4938" s="117"/>
      <c r="D4938" s="2013" t="s">
        <v>749</v>
      </c>
      <c r="E4938" s="2013"/>
      <c r="F4938" s="2013"/>
      <c r="G4938" s="110">
        <v>-8.5886999999999993</v>
      </c>
    </row>
    <row r="4939" ht="11.25" hidden="1" customHeight="1" outlineLevel="7">
      <c r="A4939" s="115"/>
      <c r="B4939" s="116"/>
      <c r="C4939" s="117"/>
      <c r="D4939" s="2013" t="s">
        <v>751</v>
      </c>
      <c r="E4939" s="2013"/>
      <c r="F4939" s="2013"/>
      <c r="G4939" s="110">
        <v>-12.797140000000001</v>
      </c>
    </row>
    <row r="4940" ht="11.25" hidden="1" customHeight="1" outlineLevel="7">
      <c r="A4940" s="115"/>
      <c r="B4940" s="116"/>
      <c r="C4940" s="117"/>
      <c r="D4940" s="2013" t="s">
        <v>752</v>
      </c>
      <c r="E4940" s="2013"/>
      <c r="F4940" s="2013"/>
      <c r="G4940" s="111">
        <v>-26.91968</v>
      </c>
    </row>
    <row r="4941" ht="11.25" hidden="1" customHeight="1" outlineLevel="7">
      <c r="A4941" s="115"/>
      <c r="B4941" s="116"/>
      <c r="C4941" s="117"/>
      <c r="D4941" s="2013" t="s">
        <v>756</v>
      </c>
      <c r="E4941" s="2013"/>
      <c r="F4941" s="2013"/>
      <c r="G4941" s="110">
        <v>-26.91968</v>
      </c>
    </row>
    <row r="4942" ht="21.75" hidden="1" customHeight="1" outlineLevel="7">
      <c r="A4942" s="115"/>
      <c r="B4942" s="116"/>
      <c r="C4942" s="117"/>
      <c r="D4942" s="2013" t="s">
        <v>757</v>
      </c>
      <c r="E4942" s="2013"/>
      <c r="F4942" s="2013"/>
      <c r="G4942" s="111">
        <v>-268.46219000000002</v>
      </c>
    </row>
    <row r="4943" ht="11.25" hidden="1" customHeight="1" outlineLevel="7">
      <c r="A4943" s="115"/>
      <c r="B4943" s="116"/>
      <c r="C4943" s="117"/>
      <c r="D4943" s="2013" t="s">
        <v>758</v>
      </c>
      <c r="E4943" s="2013"/>
      <c r="F4943" s="2013"/>
      <c r="G4943" s="110">
        <v>-12.724220000000001</v>
      </c>
    </row>
    <row r="4944" ht="11.25" hidden="1" customHeight="1" outlineLevel="7">
      <c r="A4944" s="115"/>
      <c r="B4944" s="116"/>
      <c r="C4944" s="117"/>
      <c r="D4944" s="2013" t="s">
        <v>759</v>
      </c>
      <c r="E4944" s="2013"/>
      <c r="F4944" s="2013"/>
      <c r="G4944" s="110">
        <v>-2.8217400000000001</v>
      </c>
    </row>
    <row r="4945" ht="11.25" hidden="1" customHeight="1" outlineLevel="7">
      <c r="A4945" s="115"/>
      <c r="B4945" s="116"/>
      <c r="C4945" s="117"/>
      <c r="D4945" s="2013" t="s">
        <v>760</v>
      </c>
      <c r="E4945" s="2013"/>
      <c r="F4945" s="2013"/>
      <c r="G4945" s="110">
        <v>-51.058419999999998</v>
      </c>
    </row>
    <row r="4946" ht="11.25" hidden="1" customHeight="1" outlineLevel="7">
      <c r="A4946" s="115"/>
      <c r="B4946" s="116"/>
      <c r="C4946" s="117"/>
      <c r="D4946" s="2013" t="s">
        <v>839</v>
      </c>
      <c r="E4946" s="2013"/>
      <c r="F4946" s="2013"/>
      <c r="G4946" s="110">
        <v>-0.23344999999999999</v>
      </c>
    </row>
    <row r="4947" ht="21.75" hidden="1" customHeight="1" outlineLevel="7">
      <c r="A4947" s="115"/>
      <c r="B4947" s="116"/>
      <c r="C4947" s="117"/>
      <c r="D4947" s="2013" t="s">
        <v>400</v>
      </c>
      <c r="E4947" s="2013"/>
      <c r="F4947" s="2013"/>
      <c r="G4947" s="110">
        <v>-10.03955</v>
      </c>
    </row>
    <row r="4948" ht="11.25" hidden="1" customHeight="1" outlineLevel="7">
      <c r="A4948" s="115"/>
      <c r="B4948" s="116"/>
      <c r="C4948" s="117"/>
      <c r="D4948" s="2013" t="s">
        <v>401</v>
      </c>
      <c r="E4948" s="2013"/>
      <c r="F4948" s="2013"/>
      <c r="G4948" s="110">
        <v>-7.1997900000000001</v>
      </c>
    </row>
    <row r="4949" ht="11.25" hidden="1" customHeight="1" outlineLevel="7">
      <c r="A4949" s="115"/>
      <c r="B4949" s="116"/>
      <c r="C4949" s="117"/>
      <c r="D4949" s="2013" t="s">
        <v>761</v>
      </c>
      <c r="E4949" s="2013"/>
      <c r="F4949" s="2013"/>
      <c r="G4949" s="110">
        <v>-8.1771200000000004</v>
      </c>
    </row>
    <row r="4950" ht="21.75" hidden="1" customHeight="1" outlineLevel="7">
      <c r="A4950" s="89"/>
      <c r="B4950" s="90"/>
      <c r="C4950" s="91"/>
      <c r="D4950" s="2013" t="s">
        <v>762</v>
      </c>
      <c r="E4950" s="2013"/>
      <c r="F4950" s="2013"/>
      <c r="G4950" s="93"/>
    </row>
    <row r="4951" ht="11.25" hidden="1" customHeight="1" outlineLevel="7">
      <c r="A4951" s="86"/>
      <c r="B4951" s="87"/>
      <c r="C4951" s="88"/>
      <c r="D4951" s="2017" t="s">
        <v>763</v>
      </c>
      <c r="E4951" s="2017"/>
      <c r="F4951" s="2017"/>
      <c r="G4951" s="93"/>
    </row>
    <row r="4952" ht="11.25" hidden="1" customHeight="1" outlineLevel="7">
      <c r="A4952" s="101"/>
      <c r="B4952" s="102"/>
      <c r="C4952" s="103"/>
      <c r="D4952" s="2017" t="s">
        <v>765</v>
      </c>
      <c r="E4952" s="2017"/>
      <c r="F4952" s="2017"/>
      <c r="G4952" s="93"/>
    </row>
    <row r="4953" ht="11.25" hidden="1" customHeight="1" outlineLevel="7">
      <c r="A4953" s="115"/>
      <c r="B4953" s="116"/>
      <c r="C4953" s="117"/>
      <c r="D4953" s="2013" t="s">
        <v>766</v>
      </c>
      <c r="E4953" s="2013"/>
      <c r="F4953" s="2013"/>
      <c r="G4953" s="110">
        <v>-71.666709999999995</v>
      </c>
    </row>
    <row r="4954" ht="11.25" hidden="1" customHeight="1" outlineLevel="7">
      <c r="A4954" s="115"/>
      <c r="B4954" s="116"/>
      <c r="C4954" s="117"/>
      <c r="D4954" s="2013" t="s">
        <v>767</v>
      </c>
      <c r="E4954" s="2013"/>
      <c r="F4954" s="2013"/>
      <c r="G4954" s="110">
        <v>-1.8691</v>
      </c>
    </row>
    <row r="4955" ht="21.75" hidden="1" customHeight="1" outlineLevel="7">
      <c r="A4955" s="115"/>
      <c r="B4955" s="116"/>
      <c r="C4955" s="117"/>
      <c r="D4955" s="2013" t="s">
        <v>770</v>
      </c>
      <c r="E4955" s="2013"/>
      <c r="F4955" s="2013"/>
      <c r="G4955" s="110">
        <v>-50.399999999999999</v>
      </c>
    </row>
    <row r="4956" ht="11.25" hidden="1" customHeight="1" outlineLevel="7">
      <c r="A4956" s="101"/>
      <c r="B4956" s="102"/>
      <c r="C4956" s="103"/>
      <c r="D4956" s="2017" t="s">
        <v>771</v>
      </c>
      <c r="E4956" s="2017"/>
      <c r="F4956" s="2017"/>
      <c r="G4956" s="110">
        <v>-3.6299399999999999</v>
      </c>
    </row>
    <row r="4957" ht="11.25" hidden="1" customHeight="1" outlineLevel="7">
      <c r="A4957" s="115"/>
      <c r="B4957" s="116"/>
      <c r="C4957" s="117"/>
      <c r="D4957" s="2013" t="s">
        <v>773</v>
      </c>
      <c r="E4957" s="2013"/>
      <c r="F4957" s="2013"/>
      <c r="G4957" s="110">
        <v>-34</v>
      </c>
    </row>
    <row r="4958" ht="11.25" hidden="1" customHeight="1" outlineLevel="7">
      <c r="A4958" s="115"/>
      <c r="B4958" s="116"/>
      <c r="C4958" s="117"/>
      <c r="D4958" s="2013" t="s">
        <v>775</v>
      </c>
      <c r="E4958" s="2013"/>
      <c r="F4958" s="2013"/>
      <c r="G4958" s="110">
        <v>-14.642150000000001</v>
      </c>
    </row>
    <row r="4959" ht="21.75" hidden="1" customHeight="1" outlineLevel="7">
      <c r="A4959" s="115"/>
      <c r="B4959" s="116"/>
      <c r="C4959" s="117"/>
      <c r="D4959" s="2013" t="s">
        <v>777</v>
      </c>
      <c r="E4959" s="2013"/>
      <c r="F4959" s="2013"/>
      <c r="G4959" s="110">
        <v>-0.81452000000000002</v>
      </c>
    </row>
    <row r="4960" ht="11.25" hidden="1" customHeight="1" outlineLevel="7">
      <c r="A4960" s="115"/>
      <c r="B4960" s="116"/>
      <c r="C4960" s="117"/>
      <c r="D4960" s="2013" t="s">
        <v>778</v>
      </c>
      <c r="E4960" s="2013"/>
      <c r="F4960" s="2013"/>
      <c r="G4960" s="111">
        <v>-289.96523000000002</v>
      </c>
    </row>
    <row r="4961" ht="11.25" hidden="1" customHeight="1" outlineLevel="7">
      <c r="A4961" s="115"/>
      <c r="B4961" s="116"/>
      <c r="C4961" s="117"/>
      <c r="D4961" s="2013" t="s">
        <v>779</v>
      </c>
      <c r="E4961" s="2013"/>
      <c r="F4961" s="2013"/>
      <c r="G4961" s="111">
        <v>-87.234669999999994</v>
      </c>
    </row>
    <row r="4962" ht="11.25" hidden="1" customHeight="1" outlineLevel="7">
      <c r="A4962" s="89"/>
      <c r="B4962" s="90"/>
      <c r="C4962" s="91"/>
      <c r="D4962" s="2013" t="s">
        <v>781</v>
      </c>
      <c r="E4962" s="2013"/>
      <c r="F4962" s="2013"/>
      <c r="G4962" s="110">
        <v>-22.347650000000002</v>
      </c>
    </row>
    <row r="4963" ht="11.25" hidden="1" customHeight="1" outlineLevel="7">
      <c r="A4963" s="86"/>
      <c r="B4963" s="87"/>
      <c r="C4963" s="88"/>
      <c r="D4963" s="2017" t="s">
        <v>782</v>
      </c>
      <c r="E4963" s="2017"/>
      <c r="F4963" s="2017"/>
      <c r="G4963" s="110">
        <v>-52.355249999999998</v>
      </c>
    </row>
    <row r="4964" ht="21.75" hidden="1" customHeight="1" outlineLevel="7">
      <c r="A4964" s="89"/>
      <c r="B4964" s="90"/>
      <c r="C4964" s="91"/>
      <c r="D4964" s="2013" t="s">
        <v>783</v>
      </c>
      <c r="E4964" s="2013"/>
      <c r="F4964" s="2013"/>
      <c r="G4964" s="110">
        <v>-12.53177</v>
      </c>
    </row>
    <row r="4965" ht="11.25" hidden="1" customHeight="1" outlineLevel="7">
      <c r="A4965" s="89"/>
      <c r="B4965" s="90"/>
      <c r="C4965" s="91"/>
      <c r="D4965" s="2013" t="s">
        <v>784</v>
      </c>
      <c r="E4965" s="2013"/>
      <c r="F4965" s="2013"/>
      <c r="G4965" s="111">
        <v>-201.14250000000001</v>
      </c>
    </row>
    <row r="4966" ht="11.25" hidden="1" customHeight="1" outlineLevel="7">
      <c r="A4966" s="89"/>
      <c r="B4966" s="90"/>
      <c r="C4966" s="91"/>
      <c r="D4966" s="2013" t="s">
        <v>785</v>
      </c>
      <c r="E4966" s="2013"/>
      <c r="F4966" s="2013"/>
      <c r="G4966" s="110">
        <v>-45.076000000000001</v>
      </c>
    </row>
    <row r="4967" ht="11.25" hidden="1" customHeight="1" outlineLevel="7">
      <c r="A4967" s="89"/>
      <c r="B4967" s="90"/>
      <c r="C4967" s="91"/>
      <c r="D4967" s="2013" t="s">
        <v>1018</v>
      </c>
      <c r="E4967" s="2013"/>
      <c r="F4967" s="2013"/>
      <c r="G4967" s="110">
        <v>-144.55054000000001</v>
      </c>
    </row>
    <row r="4968" ht="11.25" hidden="1" customHeight="1" outlineLevel="7">
      <c r="A4968" s="89"/>
      <c r="B4968" s="90"/>
      <c r="C4968" s="91"/>
      <c r="D4968" s="2013" t="s">
        <v>788</v>
      </c>
      <c r="E4968" s="2013"/>
      <c r="F4968" s="2013"/>
      <c r="G4968" s="110">
        <v>-2.0999099999999999</v>
      </c>
    </row>
    <row r="4969" ht="11.25" hidden="1" customHeight="1" outlineLevel="7">
      <c r="A4969" s="86"/>
      <c r="B4969" s="87"/>
      <c r="C4969" s="88"/>
      <c r="D4969" s="2017" t="s">
        <v>789</v>
      </c>
      <c r="E4969" s="2017"/>
      <c r="F4969" s="2017"/>
      <c r="G4969" s="110">
        <v>-3.6813199999999999</v>
      </c>
    </row>
    <row r="4970" ht="21.75" hidden="1" customHeight="1" outlineLevel="7">
      <c r="A4970" s="89"/>
      <c r="B4970" s="90"/>
      <c r="C4970" s="91"/>
      <c r="D4970" s="2013" t="s">
        <v>791</v>
      </c>
      <c r="E4970" s="2013"/>
      <c r="F4970" s="2013"/>
      <c r="G4970" s="110">
        <v>-5.7347299999999999</v>
      </c>
    </row>
    <row r="4971" ht="21.75" hidden="1" customHeight="1" outlineLevel="7">
      <c r="A4971" s="89"/>
      <c r="B4971" s="90"/>
      <c r="C4971" s="91"/>
      <c r="D4971" s="2013" t="s">
        <v>793</v>
      </c>
      <c r="E4971" s="2013"/>
      <c r="F4971" s="2013"/>
      <c r="G4971" s="110">
        <v>-1.58806</v>
      </c>
    </row>
    <row r="4972" ht="11.25" hidden="1" customHeight="1" outlineLevel="7">
      <c r="A4972" s="89"/>
      <c r="B4972" s="90"/>
      <c r="C4972" s="91"/>
      <c r="D4972" s="2013" t="s">
        <v>795</v>
      </c>
      <c r="E4972" s="2013"/>
      <c r="F4972" s="2013"/>
      <c r="G4972" s="111">
        <v>-203.73943</v>
      </c>
    </row>
    <row r="4973" ht="11.25" hidden="1" customHeight="1" outlineLevel="7">
      <c r="A4973" s="89"/>
      <c r="B4973" s="90"/>
      <c r="C4973" s="91"/>
      <c r="D4973" s="2013" t="s">
        <v>796</v>
      </c>
      <c r="E4973" s="2013"/>
      <c r="F4973" s="2013"/>
      <c r="G4973" s="110">
        <v>-57.663629999999998</v>
      </c>
    </row>
    <row r="4974" ht="11.25" hidden="1" customHeight="1" outlineLevel="7">
      <c r="A4974" s="89"/>
      <c r="B4974" s="90"/>
      <c r="C4974" s="91"/>
      <c r="D4974" s="2013" t="s">
        <v>798</v>
      </c>
      <c r="E4974" s="2013"/>
      <c r="F4974" s="2013"/>
      <c r="G4974" s="93"/>
    </row>
    <row r="4975" ht="11.25" hidden="1" customHeight="1" outlineLevel="7">
      <c r="A4975" s="89"/>
      <c r="B4975" s="90"/>
      <c r="C4975" s="91"/>
      <c r="D4975" s="2013" t="s">
        <v>799</v>
      </c>
      <c r="E4975" s="2013"/>
      <c r="F4975" s="2013"/>
      <c r="G4975" s="110">
        <v>-63.926870000000001</v>
      </c>
    </row>
    <row r="4976" ht="11.25" hidden="1" customHeight="1" outlineLevel="7">
      <c r="A4976" s="89"/>
      <c r="B4976" s="90"/>
      <c r="C4976" s="91"/>
      <c r="D4976" s="2013" t="s">
        <v>801</v>
      </c>
      <c r="E4976" s="2013"/>
      <c r="F4976" s="2013"/>
      <c r="G4976" s="93"/>
    </row>
    <row r="4977" ht="11.25" hidden="1" customHeight="1" outlineLevel="7">
      <c r="A4977" s="86"/>
      <c r="B4977" s="87"/>
      <c r="C4977" s="88"/>
      <c r="D4977" s="2017" t="s">
        <v>802</v>
      </c>
      <c r="E4977" s="2017"/>
      <c r="F4977" s="2017"/>
      <c r="G4977" s="110">
        <v>-82.148929999999993</v>
      </c>
    </row>
    <row r="4978" ht="11.25" hidden="1" customHeight="1" outlineLevel="7">
      <c r="A4978" s="89"/>
      <c r="B4978" s="90"/>
      <c r="C4978" s="91"/>
      <c r="D4978" s="2013" t="s">
        <v>804</v>
      </c>
      <c r="E4978" s="2013"/>
      <c r="F4978" s="2013"/>
      <c r="G4978" s="111">
        <v>-508.89210000000003</v>
      </c>
    </row>
    <row r="4979" ht="11.25" hidden="1" customHeight="1" outlineLevel="7">
      <c r="A4979" s="89"/>
      <c r="B4979" s="90"/>
      <c r="C4979" s="91"/>
      <c r="D4979" s="2013" t="s">
        <v>805</v>
      </c>
      <c r="E4979" s="2013"/>
      <c r="F4979" s="2013"/>
      <c r="G4979" s="110">
        <v>-18.733630000000002</v>
      </c>
    </row>
    <row r="4980" ht="11.25" hidden="1" customHeight="1" outlineLevel="7">
      <c r="A4980" s="89"/>
      <c r="B4980" s="90"/>
      <c r="C4980" s="91"/>
      <c r="D4980" s="2013" t="s">
        <v>806</v>
      </c>
      <c r="E4980" s="2013"/>
      <c r="F4980" s="2013"/>
      <c r="G4980" s="110">
        <v>-0.59921000000000002</v>
      </c>
    </row>
    <row r="4981" ht="11.25" hidden="1" customHeight="1" outlineLevel="7">
      <c r="A4981" s="89"/>
      <c r="B4981" s="90"/>
      <c r="C4981" s="91"/>
      <c r="D4981" s="2013" t="s">
        <v>808</v>
      </c>
      <c r="E4981" s="2013"/>
      <c r="F4981" s="2013"/>
      <c r="G4981" s="110">
        <v>-183.95684</v>
      </c>
    </row>
    <row r="4982" ht="21.75" hidden="1" customHeight="1" outlineLevel="7">
      <c r="A4982" s="89"/>
      <c r="B4982" s="90"/>
      <c r="C4982" s="91"/>
      <c r="D4982" s="2013" t="s">
        <v>809</v>
      </c>
      <c r="E4982" s="2013"/>
      <c r="F4982" s="2013"/>
      <c r="G4982" s="110">
        <v>-7.99803</v>
      </c>
    </row>
    <row r="4983" ht="11.25" hidden="1" customHeight="1" outlineLevel="7">
      <c r="A4983" s="89"/>
      <c r="B4983" s="90"/>
      <c r="C4983" s="91"/>
      <c r="D4983" s="2013" t="s">
        <v>810</v>
      </c>
      <c r="E4983" s="2013"/>
      <c r="F4983" s="2013"/>
      <c r="G4983" s="110">
        <v>-19.4693</v>
      </c>
    </row>
    <row r="4984" ht="11.25" hidden="1" customHeight="1" outlineLevel="7">
      <c r="A4984" s="118"/>
      <c r="B4984" s="119"/>
      <c r="C4984" s="120"/>
      <c r="D4984" s="2013" t="s">
        <v>812</v>
      </c>
      <c r="E4984" s="2013"/>
      <c r="F4984" s="2013"/>
      <c r="G4984" s="110">
        <v>-278.13508999999999</v>
      </c>
    </row>
    <row r="4985" ht="11.25" hidden="1" customHeight="1" outlineLevel="7">
      <c r="A4985" s="86"/>
      <c r="B4985" s="87"/>
      <c r="C4985" s="88"/>
      <c r="D4985" s="2017" t="s">
        <v>813</v>
      </c>
      <c r="E4985" s="2017"/>
      <c r="F4985" s="2017"/>
      <c r="G4985" s="93"/>
    </row>
    <row r="4986" ht="11.25" hidden="1" customHeight="1" outlineLevel="7">
      <c r="A4986" s="101"/>
      <c r="B4986" s="102"/>
      <c r="C4986" s="103"/>
      <c r="D4986" s="2017" t="s">
        <v>815</v>
      </c>
      <c r="E4986" s="2017"/>
      <c r="F4986" s="2017"/>
      <c r="G4986" s="111">
        <v>-250.21537000000001</v>
      </c>
    </row>
    <row r="4987" ht="11.25" hidden="1" customHeight="1" outlineLevel="7">
      <c r="A4987" s="115"/>
      <c r="B4987" s="116"/>
      <c r="C4987" s="117"/>
      <c r="D4987" s="2013" t="s">
        <v>820</v>
      </c>
      <c r="E4987" s="2013"/>
      <c r="F4987" s="2013"/>
      <c r="G4987" s="93"/>
    </row>
    <row r="4988" ht="11.25" hidden="1" customHeight="1" outlineLevel="7">
      <c r="A4988" s="115"/>
      <c r="B4988" s="116"/>
      <c r="C4988" s="117"/>
      <c r="D4988" s="2013" t="s">
        <v>821</v>
      </c>
      <c r="E4988" s="2013"/>
      <c r="F4988" s="2013"/>
      <c r="G4988" s="110">
        <v>-39.688870000000001</v>
      </c>
    </row>
    <row r="4989" ht="11.25" hidden="1" customHeight="1" outlineLevel="7">
      <c r="A4989" s="89"/>
      <c r="B4989" s="90"/>
      <c r="C4989" s="91"/>
      <c r="D4989" s="2013" t="s">
        <v>822</v>
      </c>
      <c r="E4989" s="2013"/>
      <c r="F4989" s="2013"/>
      <c r="G4989" s="110">
        <v>-37.427860000000003</v>
      </c>
    </row>
    <row r="4990" ht="11.25" hidden="1" customHeight="1" outlineLevel="7">
      <c r="A4990" s="89"/>
      <c r="B4990" s="90"/>
      <c r="C4990" s="91"/>
      <c r="D4990" s="2013" t="s">
        <v>823</v>
      </c>
      <c r="E4990" s="2013"/>
      <c r="F4990" s="2013"/>
      <c r="G4990" s="110">
        <v>-171.34478999999999</v>
      </c>
    </row>
    <row r="4991" ht="11.25" hidden="1" customHeight="1" outlineLevel="7">
      <c r="A4991" s="89"/>
      <c r="B4991" s="90"/>
      <c r="C4991" s="91"/>
      <c r="D4991" s="2013" t="s">
        <v>824</v>
      </c>
      <c r="E4991" s="2013"/>
      <c r="F4991" s="2013"/>
      <c r="G4991" s="110">
        <v>-0.0041200000000000004</v>
      </c>
    </row>
    <row r="4992" ht="11.25" hidden="1" customHeight="1" outlineLevel="7">
      <c r="A4992" s="89"/>
      <c r="B4992" s="90"/>
      <c r="C4992" s="91"/>
      <c r="D4992" s="2013" t="s">
        <v>825</v>
      </c>
      <c r="E4992" s="2013"/>
      <c r="F4992" s="2013"/>
      <c r="G4992" s="110">
        <v>-1.74973</v>
      </c>
    </row>
    <row r="4993" ht="11.25" hidden="1" customHeight="1" outlineLevel="7">
      <c r="A4993" s="101"/>
      <c r="B4993" s="102"/>
      <c r="C4993" s="103"/>
      <c r="D4993" s="2017" t="s">
        <v>826</v>
      </c>
      <c r="E4993" s="2017"/>
      <c r="F4993" s="2017"/>
      <c r="G4993" s="110">
        <v>-25.544779999999999</v>
      </c>
    </row>
    <row r="4994" ht="11.25" hidden="1" customHeight="1" outlineLevel="7">
      <c r="A4994" s="115"/>
      <c r="B4994" s="116"/>
      <c r="C4994" s="117"/>
      <c r="D4994" s="2013" t="s">
        <v>828</v>
      </c>
      <c r="E4994" s="2013"/>
      <c r="F4994" s="2013"/>
      <c r="G4994" s="111">
        <v>-266.23284000000001</v>
      </c>
    </row>
    <row r="4995" ht="21.75" hidden="1" customHeight="1" outlineLevel="7">
      <c r="A4995" s="115"/>
      <c r="B4995" s="116"/>
      <c r="C4995" s="117"/>
      <c r="D4995" s="2013" t="s">
        <v>829</v>
      </c>
      <c r="E4995" s="2013"/>
      <c r="F4995" s="2013"/>
      <c r="G4995" s="114"/>
    </row>
    <row r="4996" ht="11.25" hidden="1" customHeight="1" outlineLevel="7">
      <c r="A4996" s="101"/>
      <c r="B4996" s="102"/>
      <c r="C4996" s="103"/>
      <c r="D4996" s="2017" t="s">
        <v>831</v>
      </c>
      <c r="E4996" s="2017"/>
      <c r="F4996" s="2017"/>
      <c r="G4996" s="93"/>
    </row>
    <row r="4997" ht="11.25" hidden="1" customHeight="1" outlineLevel="7">
      <c r="A4997" s="115"/>
      <c r="B4997" s="116"/>
      <c r="C4997" s="117"/>
      <c r="D4997" s="2013" t="s">
        <v>832</v>
      </c>
      <c r="E4997" s="2013"/>
      <c r="F4997" s="2013"/>
      <c r="G4997" s="93"/>
    </row>
    <row r="4998" ht="11.25" hidden="1" customHeight="1" outlineLevel="7">
      <c r="A4998" s="115"/>
      <c r="B4998" s="116"/>
      <c r="C4998" s="117"/>
      <c r="D4998" s="2013" t="s">
        <v>833</v>
      </c>
      <c r="E4998" s="2013"/>
      <c r="F4998" s="2013"/>
      <c r="G4998" s="110">
        <v>-42.495780000000003</v>
      </c>
    </row>
    <row r="4999" ht="21.75" hidden="1" customHeight="1" outlineLevel="7">
      <c r="A4999" s="89"/>
      <c r="B4999" s="90"/>
      <c r="C4999" s="91"/>
      <c r="D4999" s="2013" t="s">
        <v>834</v>
      </c>
      <c r="E4999" s="2013"/>
      <c r="F4999" s="2013"/>
      <c r="G4999" s="110">
        <v>-4.7137500000000001</v>
      </c>
    </row>
    <row r="5000" ht="11.25" hidden="1" customHeight="1" outlineLevel="7">
      <c r="A5000" s="89"/>
      <c r="B5000" s="90"/>
      <c r="C5000" s="91"/>
      <c r="D5000" s="2013" t="s">
        <v>835</v>
      </c>
      <c r="E5000" s="2013"/>
      <c r="F5000" s="2013"/>
      <c r="G5000" s="110">
        <v>-0.084809999999999997</v>
      </c>
    </row>
    <row r="5001" ht="11.25" hidden="1" customHeight="1" outlineLevel="7">
      <c r="A5001" s="89"/>
      <c r="B5001" s="90"/>
      <c r="C5001" s="91"/>
      <c r="D5001" s="2013" t="s">
        <v>836</v>
      </c>
      <c r="E5001" s="2013"/>
      <c r="F5001" s="2013"/>
      <c r="G5001" s="110">
        <v>-88.87715</v>
      </c>
    </row>
    <row r="5002" ht="11.25" hidden="1" customHeight="1" outlineLevel="7">
      <c r="A5002" s="89"/>
      <c r="B5002" s="90"/>
      <c r="C5002" s="91"/>
      <c r="D5002" s="2013" t="s">
        <v>837</v>
      </c>
      <c r="E5002" s="2013"/>
      <c r="F5002" s="2013"/>
      <c r="G5002" s="111">
        <v>-129.34201999999999</v>
      </c>
    </row>
    <row r="5003" ht="11.25" hidden="1" customHeight="1" outlineLevel="6">
      <c r="A5003" s="77"/>
      <c r="B5003" s="78"/>
      <c r="C5003" s="79"/>
      <c r="D5003" s="2017" t="s">
        <v>963</v>
      </c>
      <c r="E5003" s="2017"/>
      <c r="F5003" s="2017"/>
      <c r="G5003" s="110">
        <v>-48.836919999999999</v>
      </c>
    </row>
    <row r="5004" ht="11.25" hidden="1" customHeight="1" outlineLevel="7">
      <c r="A5004" s="80"/>
      <c r="B5004" s="81"/>
      <c r="C5004" s="82"/>
      <c r="D5004" s="2017" t="s">
        <v>14</v>
      </c>
      <c r="E5004" s="2017"/>
      <c r="F5004" s="2017"/>
      <c r="G5004" s="110">
        <v>-80.505099999999999</v>
      </c>
    </row>
    <row r="5005" ht="11.25" hidden="1" customHeight="1" outlineLevel="7">
      <c r="A5005" s="83"/>
      <c r="B5005" s="84"/>
      <c r="C5005" s="85"/>
      <c r="D5005" s="2017" t="s">
        <v>529</v>
      </c>
      <c r="E5005" s="2017"/>
      <c r="F5005" s="2017"/>
      <c r="G5005" s="114"/>
    </row>
    <row r="5006" ht="11.25" hidden="1" customHeight="1" outlineLevel="7">
      <c r="A5006" s="86"/>
      <c r="B5006" s="87"/>
      <c r="C5006" s="88"/>
      <c r="D5006" s="2017" t="s">
        <v>964</v>
      </c>
      <c r="E5006" s="2017"/>
      <c r="F5006" s="2017"/>
      <c r="G5006" s="93"/>
    </row>
    <row r="5007" ht="11.25" hidden="1" customHeight="1" outlineLevel="7">
      <c r="A5007" s="89"/>
      <c r="B5007" s="90"/>
      <c r="C5007" s="91"/>
      <c r="D5007" s="2013" t="s">
        <v>546</v>
      </c>
      <c r="E5007" s="2013"/>
      <c r="F5007" s="2013"/>
      <c r="G5007" s="93"/>
    </row>
    <row r="5008" ht="11.25" hidden="1" customHeight="1" outlineLevel="7">
      <c r="A5008" s="86"/>
      <c r="B5008" s="87"/>
      <c r="C5008" s="88"/>
      <c r="D5008" s="2017" t="s">
        <v>554</v>
      </c>
      <c r="E5008" s="2017"/>
      <c r="F5008" s="2017"/>
      <c r="G5008" s="110">
        <v>-0.41520000000000001</v>
      </c>
    </row>
    <row r="5009" ht="11.25" hidden="1" customHeight="1" outlineLevel="7">
      <c r="A5009" s="89"/>
      <c r="B5009" s="90"/>
      <c r="C5009" s="91"/>
      <c r="D5009" s="2013" t="s">
        <v>557</v>
      </c>
      <c r="E5009" s="2013"/>
      <c r="F5009" s="2013"/>
      <c r="G5009" s="93"/>
    </row>
    <row r="5010" ht="11.25" hidden="1" customHeight="1" outlineLevel="7">
      <c r="A5010" s="89"/>
      <c r="B5010" s="90"/>
      <c r="C5010" s="91"/>
      <c r="D5010" s="2013" t="s">
        <v>559</v>
      </c>
      <c r="E5010" s="2013"/>
      <c r="F5010" s="2013"/>
      <c r="G5010" s="93"/>
    </row>
    <row r="5011" ht="11.25" hidden="1" customHeight="1" outlineLevel="7">
      <c r="A5011" s="89"/>
      <c r="B5011" s="90"/>
      <c r="C5011" s="91"/>
      <c r="D5011" s="2013" t="s">
        <v>564</v>
      </c>
      <c r="E5011" s="2013"/>
      <c r="F5011" s="2013"/>
      <c r="G5011" s="110">
        <v>-0.30413000000000001</v>
      </c>
    </row>
    <row r="5012" ht="11.25" hidden="1" customHeight="1" outlineLevel="7">
      <c r="A5012" s="89"/>
      <c r="B5012" s="90"/>
      <c r="C5012" s="91"/>
      <c r="D5012" s="2013" t="s">
        <v>565</v>
      </c>
      <c r="E5012" s="2013"/>
      <c r="F5012" s="2013"/>
      <c r="G5012" s="73">
        <v>-4363.8432400000002</v>
      </c>
    </row>
    <row r="5013" ht="11.25" hidden="1" customHeight="1" outlineLevel="7">
      <c r="A5013" s="89"/>
      <c r="B5013" s="90"/>
      <c r="C5013" s="91"/>
      <c r="D5013" s="2013" t="s">
        <v>566</v>
      </c>
      <c r="E5013" s="2013"/>
      <c r="F5013" s="2013"/>
      <c r="G5013" s="111">
        <v>-71.958749999999995</v>
      </c>
    </row>
    <row r="5014" ht="11.25" hidden="1" customHeight="1" outlineLevel="7">
      <c r="A5014" s="89"/>
      <c r="B5014" s="90"/>
      <c r="C5014" s="91"/>
      <c r="D5014" s="2013" t="s">
        <v>567</v>
      </c>
      <c r="E5014" s="2013"/>
      <c r="F5014" s="2013"/>
      <c r="G5014" s="111">
        <v>-71.958749999999995</v>
      </c>
    </row>
    <row r="5015" ht="11.25" hidden="1" customHeight="1" outlineLevel="7">
      <c r="A5015" s="89"/>
      <c r="B5015" s="90"/>
      <c r="C5015" s="91"/>
      <c r="D5015" s="2013" t="s">
        <v>569</v>
      </c>
      <c r="E5015" s="2013"/>
      <c r="F5015" s="2013"/>
      <c r="G5015" s="111">
        <v>-9.6762099999999993</v>
      </c>
    </row>
    <row r="5016" ht="11.25" hidden="1" customHeight="1" outlineLevel="7">
      <c r="A5016" s="89"/>
      <c r="B5016" s="90"/>
      <c r="C5016" s="91"/>
      <c r="D5016" s="2013" t="s">
        <v>570</v>
      </c>
      <c r="E5016" s="2013"/>
      <c r="F5016" s="2013"/>
      <c r="G5016" s="110">
        <v>-9.6762099999999993</v>
      </c>
    </row>
    <row r="5017" ht="11.25" hidden="1" customHeight="1" outlineLevel="7">
      <c r="A5017" s="80"/>
      <c r="B5017" s="81"/>
      <c r="C5017" s="82"/>
      <c r="D5017" s="2017" t="s">
        <v>571</v>
      </c>
      <c r="E5017" s="2017"/>
      <c r="F5017" s="2017"/>
      <c r="G5017" s="111">
        <v>-62.282539999999997</v>
      </c>
    </row>
    <row r="5018" ht="11.25" hidden="1" customHeight="1" outlineLevel="7">
      <c r="A5018" s="83"/>
      <c r="B5018" s="84"/>
      <c r="C5018" s="85"/>
      <c r="D5018" s="2017" t="s">
        <v>572</v>
      </c>
      <c r="E5018" s="2017"/>
      <c r="F5018" s="2017"/>
      <c r="G5018" s="110">
        <v>-1.2694000000000001</v>
      </c>
    </row>
    <row r="5019" ht="11.25" hidden="1" customHeight="1" outlineLevel="7">
      <c r="A5019" s="86"/>
      <c r="B5019" s="87"/>
      <c r="C5019" s="88"/>
      <c r="D5019" s="2017" t="s">
        <v>573</v>
      </c>
      <c r="E5019" s="2017"/>
      <c r="F5019" s="2017"/>
      <c r="G5019" s="110">
        <v>-3.38584</v>
      </c>
    </row>
    <row r="5020" ht="11.25" hidden="1" customHeight="1" outlineLevel="7">
      <c r="A5020" s="89"/>
      <c r="B5020" s="90"/>
      <c r="C5020" s="91"/>
      <c r="D5020" s="2013" t="s">
        <v>582</v>
      </c>
      <c r="E5020" s="2013"/>
      <c r="F5020" s="2013"/>
      <c r="G5020" s="110">
        <v>-1.93302</v>
      </c>
    </row>
    <row r="5021" ht="11.25" hidden="1" customHeight="1" outlineLevel="7">
      <c r="A5021" s="89"/>
      <c r="B5021" s="90"/>
      <c r="C5021" s="91"/>
      <c r="D5021" s="2013" t="s">
        <v>585</v>
      </c>
      <c r="E5021" s="2013"/>
      <c r="F5021" s="2013"/>
      <c r="G5021" s="110">
        <v>-1.01556</v>
      </c>
    </row>
    <row r="5022" ht="11.25" hidden="1" customHeight="1" outlineLevel="7">
      <c r="A5022" s="86"/>
      <c r="B5022" s="87"/>
      <c r="C5022" s="88"/>
      <c r="D5022" s="2017" t="s">
        <v>586</v>
      </c>
      <c r="E5022" s="2017"/>
      <c r="F5022" s="2017"/>
      <c r="G5022" s="110">
        <v>-10.99419</v>
      </c>
    </row>
    <row r="5023" ht="11.25" hidden="1" customHeight="1" outlineLevel="7">
      <c r="A5023" s="89"/>
      <c r="B5023" s="90"/>
      <c r="C5023" s="91"/>
      <c r="D5023" s="2013" t="s">
        <v>965</v>
      </c>
      <c r="E5023" s="2013"/>
      <c r="F5023" s="2013"/>
      <c r="G5023" s="110">
        <v>-31.561599999999999</v>
      </c>
    </row>
    <row r="5024" ht="11.25" hidden="1" customHeight="1" outlineLevel="7">
      <c r="A5024" s="80"/>
      <c r="B5024" s="81"/>
      <c r="C5024" s="82"/>
      <c r="D5024" s="2017" t="s">
        <v>617</v>
      </c>
      <c r="E5024" s="2017"/>
      <c r="F5024" s="2017"/>
      <c r="G5024" s="110">
        <v>-5.8353599999999997</v>
      </c>
    </row>
    <row r="5025" ht="11.25" hidden="1" customHeight="1" outlineLevel="7">
      <c r="A5025" s="98"/>
      <c r="B5025" s="99"/>
      <c r="C5025" s="100"/>
      <c r="D5025" s="2013" t="s">
        <v>619</v>
      </c>
      <c r="E5025" s="2013"/>
      <c r="F5025" s="2013"/>
      <c r="G5025" s="110">
        <v>-6.2875699999999997</v>
      </c>
    </row>
    <row r="5026" ht="11.25" hidden="1" customHeight="1" outlineLevel="7">
      <c r="A5026" s="98"/>
      <c r="B5026" s="99"/>
      <c r="C5026" s="100"/>
      <c r="D5026" s="2013" t="s">
        <v>620</v>
      </c>
      <c r="E5026" s="2013"/>
      <c r="F5026" s="2013"/>
      <c r="G5026" s="111">
        <v>-9.2894100000000002</v>
      </c>
    </row>
    <row r="5027" ht="11.25" hidden="1" customHeight="1" outlineLevel="7">
      <c r="A5027" s="98"/>
      <c r="B5027" s="99"/>
      <c r="C5027" s="100"/>
      <c r="D5027" s="2013" t="s">
        <v>624</v>
      </c>
      <c r="E5027" s="2013"/>
      <c r="F5027" s="2013"/>
      <c r="G5027" s="111">
        <v>-9.2894100000000002</v>
      </c>
    </row>
    <row r="5028" ht="11.25" hidden="1" customHeight="1" outlineLevel="7">
      <c r="A5028" s="98"/>
      <c r="B5028" s="99"/>
      <c r="C5028" s="100"/>
      <c r="D5028" s="2013" t="s">
        <v>626</v>
      </c>
      <c r="E5028" s="2013"/>
      <c r="F5028" s="2013"/>
      <c r="G5028" s="111">
        <v>-8.3732199999999999</v>
      </c>
    </row>
    <row r="5029" ht="11.25" hidden="1" customHeight="1" outlineLevel="7">
      <c r="A5029" s="83"/>
      <c r="B5029" s="84"/>
      <c r="C5029" s="85"/>
      <c r="D5029" s="2017" t="s">
        <v>630</v>
      </c>
      <c r="E5029" s="2017"/>
      <c r="F5029" s="2017"/>
      <c r="G5029" s="110">
        <v>-7.93424</v>
      </c>
    </row>
    <row r="5030" ht="11.25" hidden="1" customHeight="1" outlineLevel="7">
      <c r="A5030" s="118"/>
      <c r="B5030" s="119"/>
      <c r="C5030" s="120"/>
      <c r="D5030" s="2013" t="s">
        <v>632</v>
      </c>
      <c r="E5030" s="2013"/>
      <c r="F5030" s="2013"/>
      <c r="G5030" s="110">
        <v>-0.43897999999999998</v>
      </c>
    </row>
    <row r="5031" ht="21.75" hidden="1" customHeight="1" outlineLevel="7">
      <c r="A5031" s="118"/>
      <c r="B5031" s="119"/>
      <c r="C5031" s="120"/>
      <c r="D5031" s="2013" t="s">
        <v>634</v>
      </c>
      <c r="E5031" s="2013"/>
      <c r="F5031" s="2013"/>
      <c r="G5031" s="111">
        <v>-0.91618999999999995</v>
      </c>
    </row>
    <row r="5032" ht="21.75" hidden="1" customHeight="1" outlineLevel="7">
      <c r="A5032" s="118"/>
      <c r="B5032" s="119"/>
      <c r="C5032" s="120"/>
      <c r="D5032" s="2013" t="s">
        <v>636</v>
      </c>
      <c r="E5032" s="2013"/>
      <c r="F5032" s="2013"/>
      <c r="G5032" s="110">
        <v>-0.91618999999999995</v>
      </c>
    </row>
    <row r="5033" ht="21.75" hidden="1" customHeight="1" outlineLevel="7">
      <c r="A5033" s="118"/>
      <c r="B5033" s="119"/>
      <c r="C5033" s="120"/>
      <c r="D5033" s="2013" t="s">
        <v>638</v>
      </c>
      <c r="E5033" s="2013"/>
      <c r="F5033" s="2013"/>
      <c r="G5033" s="73">
        <v>-3144.1120599999999</v>
      </c>
    </row>
    <row r="5034" ht="11.25" hidden="1" customHeight="1" outlineLevel="7">
      <c r="A5034" s="80"/>
      <c r="B5034" s="81"/>
      <c r="C5034" s="82"/>
      <c r="D5034" s="2017" t="s">
        <v>641</v>
      </c>
      <c r="E5034" s="2017"/>
      <c r="F5034" s="2017"/>
      <c r="G5034" s="92">
        <v>-1329.2563600000001</v>
      </c>
    </row>
    <row r="5035" ht="21.75" hidden="1" customHeight="1" outlineLevel="7">
      <c r="A5035" s="83"/>
      <c r="B5035" s="84"/>
      <c r="C5035" s="85"/>
      <c r="D5035" s="2017" t="s">
        <v>642</v>
      </c>
      <c r="E5035" s="2017"/>
      <c r="F5035" s="2017"/>
      <c r="G5035" s="110">
        <v>-71.613399999999999</v>
      </c>
    </row>
    <row r="5036" ht="21.75" hidden="1" customHeight="1" outlineLevel="7">
      <c r="A5036" s="118"/>
      <c r="B5036" s="119"/>
      <c r="C5036" s="120"/>
      <c r="D5036" s="2013" t="s">
        <v>643</v>
      </c>
      <c r="E5036" s="2013"/>
      <c r="F5036" s="2013"/>
      <c r="G5036" s="110">
        <v>-122.93526</v>
      </c>
    </row>
    <row r="5037" ht="21.75" hidden="1" customHeight="1" outlineLevel="7">
      <c r="A5037" s="118"/>
      <c r="B5037" s="119"/>
      <c r="C5037" s="120"/>
      <c r="D5037" s="2013" t="s">
        <v>645</v>
      </c>
      <c r="E5037" s="2013"/>
      <c r="F5037" s="2013"/>
      <c r="G5037" s="110">
        <v>-363.98673000000002</v>
      </c>
    </row>
    <row r="5038" ht="21.75" hidden="1" customHeight="1" outlineLevel="7">
      <c r="A5038" s="118"/>
      <c r="B5038" s="119"/>
      <c r="C5038" s="120"/>
      <c r="D5038" s="2013" t="s">
        <v>647</v>
      </c>
      <c r="E5038" s="2013"/>
      <c r="F5038" s="2013"/>
      <c r="G5038" s="73">
        <v>-1256.3203100000001</v>
      </c>
    </row>
    <row r="5039" ht="21.75" hidden="1" customHeight="1" outlineLevel="7">
      <c r="A5039" s="118"/>
      <c r="B5039" s="119"/>
      <c r="C5039" s="120"/>
      <c r="D5039" s="2013" t="s">
        <v>649</v>
      </c>
      <c r="E5039" s="2013"/>
      <c r="F5039" s="2013"/>
      <c r="G5039" s="110">
        <v>-228.10429999999999</v>
      </c>
    </row>
    <row r="5040" ht="21.75" hidden="1" customHeight="1" outlineLevel="7">
      <c r="A5040" s="118"/>
      <c r="B5040" s="119"/>
      <c r="C5040" s="120"/>
      <c r="D5040" s="2013" t="s">
        <v>651</v>
      </c>
      <c r="E5040" s="2013"/>
      <c r="F5040" s="2013"/>
      <c r="G5040" s="110">
        <v>-36.456620000000001</v>
      </c>
    </row>
    <row r="5041" ht="21.75" hidden="1" customHeight="1" outlineLevel="7">
      <c r="A5041" s="83"/>
      <c r="B5041" s="84"/>
      <c r="C5041" s="85"/>
      <c r="D5041" s="2017" t="s">
        <v>966</v>
      </c>
      <c r="E5041" s="2017"/>
      <c r="F5041" s="2017"/>
      <c r="G5041" s="110">
        <v>-583.21472000000006</v>
      </c>
    </row>
    <row r="5042" ht="11.25" hidden="1" customHeight="1" outlineLevel="7">
      <c r="A5042" s="118"/>
      <c r="B5042" s="119"/>
      <c r="C5042" s="120"/>
      <c r="D5042" s="2013" t="s">
        <v>655</v>
      </c>
      <c r="E5042" s="2013"/>
      <c r="F5042" s="2013"/>
      <c r="G5042" s="110">
        <v>-408.54467</v>
      </c>
    </row>
    <row r="5043" ht="21.75" hidden="1" customHeight="1" outlineLevel="7">
      <c r="A5043" s="118"/>
      <c r="B5043" s="119"/>
      <c r="C5043" s="120"/>
      <c r="D5043" s="2013" t="s">
        <v>657</v>
      </c>
      <c r="E5043" s="2013"/>
      <c r="F5043" s="2013"/>
      <c r="G5043" s="111">
        <v>-810.16479000000004</v>
      </c>
    </row>
    <row r="5044" ht="21.75" hidden="1" customHeight="1" outlineLevel="7">
      <c r="A5044" s="118"/>
      <c r="B5044" s="119"/>
      <c r="C5044" s="120"/>
      <c r="D5044" s="2013" t="s">
        <v>659</v>
      </c>
      <c r="E5044" s="2013"/>
      <c r="F5044" s="2013"/>
      <c r="G5044" s="111">
        <v>-583.21732999999995</v>
      </c>
    </row>
    <row r="5045" ht="21.75" hidden="1" customHeight="1" outlineLevel="7">
      <c r="A5045" s="118"/>
      <c r="B5045" s="119"/>
      <c r="C5045" s="120"/>
      <c r="D5045" s="2013" t="s">
        <v>661</v>
      </c>
      <c r="E5045" s="2013"/>
      <c r="F5045" s="2013"/>
      <c r="G5045" s="110">
        <v>-381.78622999999999</v>
      </c>
    </row>
    <row r="5046" ht="11.25" hidden="1" customHeight="1" outlineLevel="7">
      <c r="A5046" s="118"/>
      <c r="B5046" s="119"/>
      <c r="C5046" s="120"/>
      <c r="D5046" s="2013" t="s">
        <v>663</v>
      </c>
      <c r="E5046" s="2013"/>
      <c r="F5046" s="2013"/>
      <c r="G5046" s="110">
        <v>-43.242460000000001</v>
      </c>
    </row>
    <row r="5047" ht="11.25" hidden="1" customHeight="1" outlineLevel="7">
      <c r="A5047" s="83"/>
      <c r="B5047" s="84"/>
      <c r="C5047" s="85"/>
      <c r="D5047" s="2017" t="s">
        <v>667</v>
      </c>
      <c r="E5047" s="2017"/>
      <c r="F5047" s="2017"/>
      <c r="G5047" s="110">
        <v>-106.13856</v>
      </c>
    </row>
    <row r="5048" ht="11.25" hidden="1" customHeight="1" outlineLevel="7">
      <c r="A5048" s="118"/>
      <c r="B5048" s="119"/>
      <c r="C5048" s="120"/>
      <c r="D5048" s="2013" t="s">
        <v>667</v>
      </c>
      <c r="E5048" s="2013"/>
      <c r="F5048" s="2013"/>
      <c r="G5048" s="110">
        <v>-7.9084099999999999</v>
      </c>
    </row>
    <row r="5049" ht="21.75" hidden="1" customHeight="1" outlineLevel="7">
      <c r="A5049" s="118"/>
      <c r="B5049" s="119"/>
      <c r="C5049" s="120"/>
      <c r="D5049" s="2013" t="s">
        <v>669</v>
      </c>
      <c r="E5049" s="2013"/>
      <c r="F5049" s="2013"/>
      <c r="G5049" s="110">
        <v>-44.141669999999998</v>
      </c>
    </row>
    <row r="5050" ht="21.75" hidden="1" customHeight="1" outlineLevel="7">
      <c r="A5050" s="118"/>
      <c r="B5050" s="119"/>
      <c r="C5050" s="120"/>
      <c r="D5050" s="2013" t="s">
        <v>671</v>
      </c>
      <c r="E5050" s="2013"/>
      <c r="F5050" s="2013"/>
      <c r="G5050" s="111">
        <v>-159.96285</v>
      </c>
    </row>
    <row r="5051" ht="21.75" hidden="1" customHeight="1" outlineLevel="7">
      <c r="A5051" s="118"/>
      <c r="B5051" s="119"/>
      <c r="C5051" s="120"/>
      <c r="D5051" s="2013" t="s">
        <v>673</v>
      </c>
      <c r="E5051" s="2013"/>
      <c r="F5051" s="2013"/>
      <c r="G5051" s="110">
        <v>-95.89067</v>
      </c>
    </row>
    <row r="5052" ht="21.75" hidden="1" customHeight="1" outlineLevel="7">
      <c r="A5052" s="118"/>
      <c r="B5052" s="119"/>
      <c r="C5052" s="120"/>
      <c r="D5052" s="2013" t="s">
        <v>675</v>
      </c>
      <c r="E5052" s="2013"/>
      <c r="F5052" s="2013"/>
      <c r="G5052" s="110">
        <v>-20.83569</v>
      </c>
    </row>
    <row r="5053" ht="21.75" hidden="1" customHeight="1" outlineLevel="7">
      <c r="A5053" s="83"/>
      <c r="B5053" s="84"/>
      <c r="C5053" s="85"/>
      <c r="D5053" s="2017" t="s">
        <v>677</v>
      </c>
      <c r="E5053" s="2017"/>
      <c r="F5053" s="2017"/>
      <c r="G5053" s="110">
        <v>-29.743919999999999</v>
      </c>
    </row>
    <row r="5054" ht="21.75" hidden="1" customHeight="1" outlineLevel="7">
      <c r="A5054" s="118"/>
      <c r="B5054" s="119"/>
      <c r="C5054" s="120"/>
      <c r="D5054" s="2013" t="s">
        <v>679</v>
      </c>
      <c r="E5054" s="2013"/>
      <c r="F5054" s="2013"/>
      <c r="G5054" s="110">
        <v>-1.8593200000000001</v>
      </c>
    </row>
    <row r="5055" ht="21.75" hidden="1" customHeight="1" outlineLevel="7">
      <c r="A5055" s="118"/>
      <c r="B5055" s="119"/>
      <c r="C5055" s="120"/>
      <c r="D5055" s="2013" t="s">
        <v>681</v>
      </c>
      <c r="E5055" s="2013"/>
      <c r="F5055" s="2013"/>
      <c r="G5055" s="110">
        <v>-11.63325</v>
      </c>
    </row>
    <row r="5056" ht="21.75" hidden="1" customHeight="1" outlineLevel="7">
      <c r="A5056" s="118"/>
      <c r="B5056" s="119"/>
      <c r="C5056" s="120"/>
      <c r="D5056" s="2013" t="s">
        <v>683</v>
      </c>
      <c r="E5056" s="2013"/>
      <c r="F5056" s="2013"/>
      <c r="G5056" s="111">
        <v>-12.54632</v>
      </c>
    </row>
    <row r="5057" ht="21.75" hidden="1" customHeight="1" outlineLevel="7">
      <c r="A5057" s="118"/>
      <c r="B5057" s="119"/>
      <c r="C5057" s="120"/>
      <c r="D5057" s="2013" t="s">
        <v>685</v>
      </c>
      <c r="E5057" s="2013"/>
      <c r="F5057" s="2013"/>
      <c r="G5057" s="110">
        <v>-7.5208899999999996</v>
      </c>
    </row>
    <row r="5058" ht="21.75" hidden="1" customHeight="1" outlineLevel="7">
      <c r="A5058" s="118"/>
      <c r="B5058" s="119"/>
      <c r="C5058" s="120"/>
      <c r="D5058" s="2013" t="s">
        <v>687</v>
      </c>
      <c r="E5058" s="2013"/>
      <c r="F5058" s="2013"/>
      <c r="G5058" s="110">
        <v>-1.63426</v>
      </c>
    </row>
    <row r="5059" ht="11.25" hidden="1" customHeight="1" outlineLevel="7">
      <c r="A5059" s="80"/>
      <c r="B5059" s="81"/>
      <c r="C5059" s="82"/>
      <c r="D5059" s="2017" t="s">
        <v>689</v>
      </c>
      <c r="E5059" s="2017"/>
      <c r="F5059" s="2017"/>
      <c r="G5059" s="110">
        <v>-2.3328199999999999</v>
      </c>
    </row>
    <row r="5060" ht="11.25" hidden="1" customHeight="1" outlineLevel="7">
      <c r="A5060" s="98"/>
      <c r="B5060" s="99"/>
      <c r="C5060" s="100"/>
      <c r="D5060" s="2013" t="s">
        <v>696</v>
      </c>
      <c r="E5060" s="2013"/>
      <c r="F5060" s="2013"/>
      <c r="G5060" s="110">
        <v>-0.14582000000000001</v>
      </c>
    </row>
    <row r="5061" ht="11.25" hidden="1" customHeight="1" outlineLevel="7">
      <c r="A5061" s="80"/>
      <c r="B5061" s="81"/>
      <c r="C5061" s="82"/>
      <c r="D5061" s="2017" t="s">
        <v>698</v>
      </c>
      <c r="E5061" s="2017"/>
      <c r="F5061" s="2017"/>
      <c r="G5061" s="110">
        <v>-0.91252999999999995</v>
      </c>
    </row>
    <row r="5062" ht="11.25" hidden="1" customHeight="1" outlineLevel="7">
      <c r="A5062" s="83"/>
      <c r="B5062" s="84"/>
      <c r="C5062" s="85"/>
      <c r="D5062" s="2017" t="s">
        <v>702</v>
      </c>
      <c r="E5062" s="2017"/>
      <c r="F5062" s="2017"/>
      <c r="G5062" s="111">
        <v>-54.438290000000002</v>
      </c>
    </row>
    <row r="5063" ht="11.25" hidden="1" customHeight="1" outlineLevel="7">
      <c r="A5063" s="86"/>
      <c r="B5063" s="87"/>
      <c r="C5063" s="88"/>
      <c r="D5063" s="2017" t="s">
        <v>704</v>
      </c>
      <c r="E5063" s="2017"/>
      <c r="F5063" s="2017"/>
      <c r="G5063" s="110">
        <v>-41.610869999999998</v>
      </c>
    </row>
    <row r="5064" ht="11.25" hidden="1" customHeight="1" outlineLevel="7">
      <c r="A5064" s="89"/>
      <c r="B5064" s="90"/>
      <c r="C5064" s="91"/>
      <c r="D5064" s="2013" t="s">
        <v>705</v>
      </c>
      <c r="E5064" s="2013"/>
      <c r="F5064" s="2013"/>
      <c r="G5064" s="110">
        <v>-0.035360000000000003</v>
      </c>
    </row>
    <row r="5065" ht="11.25" hidden="1" customHeight="1" outlineLevel="7">
      <c r="A5065" s="89"/>
      <c r="B5065" s="90"/>
      <c r="C5065" s="91"/>
      <c r="D5065" s="2013" t="s">
        <v>706</v>
      </c>
      <c r="E5065" s="2013"/>
      <c r="F5065" s="2013"/>
      <c r="G5065" s="110">
        <v>-7.8738599999999996</v>
      </c>
    </row>
    <row r="5066" ht="11.25" hidden="1" customHeight="1" outlineLevel="7">
      <c r="A5066" s="89"/>
      <c r="B5066" s="90"/>
      <c r="C5066" s="91"/>
      <c r="D5066" s="2013" t="s">
        <v>708</v>
      </c>
      <c r="E5066" s="2013"/>
      <c r="F5066" s="2013"/>
      <c r="G5066" s="110">
        <v>-0.63260000000000005</v>
      </c>
    </row>
    <row r="5067" ht="11.25" hidden="1" customHeight="1" outlineLevel="7">
      <c r="A5067" s="89"/>
      <c r="B5067" s="90"/>
      <c r="C5067" s="91"/>
      <c r="D5067" s="2013" t="s">
        <v>709</v>
      </c>
      <c r="E5067" s="2013"/>
      <c r="F5067" s="2013"/>
      <c r="G5067" s="110">
        <v>-4.2855999999999996</v>
      </c>
    </row>
    <row r="5068" ht="11.25" hidden="1" customHeight="1" outlineLevel="7">
      <c r="A5068" s="89"/>
      <c r="B5068" s="90"/>
      <c r="C5068" s="91"/>
      <c r="D5068" s="2013" t="s">
        <v>710</v>
      </c>
      <c r="E5068" s="2013"/>
      <c r="F5068" s="2013"/>
      <c r="G5068" s="111">
        <v>-0.22624</v>
      </c>
    </row>
    <row r="5069" ht="11.25" hidden="1" customHeight="1" outlineLevel="7">
      <c r="A5069" s="89"/>
      <c r="B5069" s="90"/>
      <c r="C5069" s="91"/>
      <c r="D5069" s="2013" t="s">
        <v>711</v>
      </c>
      <c r="E5069" s="2013"/>
      <c r="F5069" s="2013"/>
      <c r="G5069" s="110">
        <v>-0.22624</v>
      </c>
    </row>
    <row r="5070" ht="11.25" hidden="1" customHeight="1" outlineLevel="7">
      <c r="A5070" s="86"/>
      <c r="B5070" s="87"/>
      <c r="C5070" s="88"/>
      <c r="D5070" s="2017" t="s">
        <v>712</v>
      </c>
      <c r="E5070" s="2017"/>
      <c r="F5070" s="2017"/>
      <c r="G5070" s="111">
        <v>-328.09199000000001</v>
      </c>
    </row>
    <row r="5071" ht="21.75" hidden="1" customHeight="1" outlineLevel="7">
      <c r="A5071" s="89"/>
      <c r="B5071" s="90"/>
      <c r="C5071" s="91"/>
      <c r="D5071" s="2013" t="s">
        <v>717</v>
      </c>
      <c r="E5071" s="2013"/>
      <c r="F5071" s="2013"/>
      <c r="G5071" s="111">
        <v>-109.0531</v>
      </c>
    </row>
    <row r="5072" ht="11.25" hidden="1" customHeight="1" outlineLevel="7">
      <c r="A5072" s="86"/>
      <c r="B5072" s="87"/>
      <c r="C5072" s="88"/>
      <c r="D5072" s="2017" t="s">
        <v>720</v>
      </c>
      <c r="E5072" s="2017"/>
      <c r="F5072" s="2017"/>
      <c r="G5072" s="111">
        <v>-9.6306799999999999</v>
      </c>
    </row>
    <row r="5073" ht="11.25" hidden="1" customHeight="1" outlineLevel="7">
      <c r="A5073" s="89"/>
      <c r="B5073" s="90"/>
      <c r="C5073" s="91"/>
      <c r="D5073" s="2013" t="s">
        <v>721</v>
      </c>
      <c r="E5073" s="2013"/>
      <c r="F5073" s="2013"/>
      <c r="G5073" s="110">
        <v>-3.41553</v>
      </c>
    </row>
    <row r="5074" ht="11.25" hidden="1" customHeight="1" outlineLevel="7">
      <c r="A5074" s="89"/>
      <c r="B5074" s="90"/>
      <c r="C5074" s="91"/>
      <c r="D5074" s="2013" t="s">
        <v>722</v>
      </c>
      <c r="E5074" s="2013"/>
      <c r="F5074" s="2013"/>
      <c r="G5074" s="110">
        <v>-0.78498000000000001</v>
      </c>
    </row>
    <row r="5075" ht="11.25" hidden="1" customHeight="1" outlineLevel="7">
      <c r="A5075" s="86"/>
      <c r="B5075" s="87"/>
      <c r="C5075" s="88"/>
      <c r="D5075" s="2017" t="s">
        <v>724</v>
      </c>
      <c r="E5075" s="2017"/>
      <c r="F5075" s="2017"/>
      <c r="G5075" s="110">
        <v>-0.65964</v>
      </c>
    </row>
    <row r="5076" ht="11.25" hidden="1" customHeight="1" outlineLevel="7">
      <c r="A5076" s="89"/>
      <c r="B5076" s="90"/>
      <c r="C5076" s="91"/>
      <c r="D5076" s="2013" t="s">
        <v>725</v>
      </c>
      <c r="E5076" s="2013"/>
      <c r="F5076" s="2013"/>
      <c r="G5076" s="110">
        <v>-0.27942</v>
      </c>
    </row>
    <row r="5077" ht="11.25" hidden="1" customHeight="1" outlineLevel="7">
      <c r="A5077" s="89"/>
      <c r="B5077" s="90"/>
      <c r="C5077" s="91"/>
      <c r="D5077" s="2013" t="s">
        <v>726</v>
      </c>
      <c r="E5077" s="2013"/>
      <c r="F5077" s="2013"/>
      <c r="G5077" s="110">
        <v>-4.15029</v>
      </c>
    </row>
    <row r="5078" ht="11.25" hidden="1" customHeight="1" outlineLevel="7">
      <c r="A5078" s="89"/>
      <c r="B5078" s="90"/>
      <c r="C5078" s="91"/>
      <c r="D5078" s="2013" t="s">
        <v>729</v>
      </c>
      <c r="E5078" s="2013"/>
      <c r="F5078" s="2013"/>
      <c r="G5078" s="110">
        <v>-0.34082000000000001</v>
      </c>
    </row>
    <row r="5079" ht="11.25" hidden="1" customHeight="1" outlineLevel="7">
      <c r="A5079" s="89"/>
      <c r="B5079" s="90"/>
      <c r="C5079" s="91"/>
      <c r="D5079" s="2013" t="s">
        <v>730</v>
      </c>
      <c r="E5079" s="2013"/>
      <c r="F5079" s="2013"/>
      <c r="G5079" s="111">
        <v>-1.3227599999999999</v>
      </c>
    </row>
    <row r="5080" ht="11.25" hidden="1" customHeight="1" outlineLevel="7">
      <c r="A5080" s="86"/>
      <c r="B5080" s="87"/>
      <c r="C5080" s="88"/>
      <c r="D5080" s="2017" t="s">
        <v>967</v>
      </c>
      <c r="E5080" s="2017"/>
      <c r="F5080" s="2017"/>
      <c r="G5080" s="110">
        <v>-1.3227599999999999</v>
      </c>
    </row>
    <row r="5081" ht="11.25" hidden="1" customHeight="1" outlineLevel="7">
      <c r="A5081" s="89"/>
      <c r="B5081" s="90"/>
      <c r="C5081" s="91"/>
      <c r="D5081" s="2013" t="s">
        <v>968</v>
      </c>
      <c r="E5081" s="2013"/>
      <c r="F5081" s="2013"/>
      <c r="G5081" s="111">
        <v>-14.164110000000001</v>
      </c>
    </row>
    <row r="5082" ht="11.25" hidden="1" customHeight="1" outlineLevel="7">
      <c r="A5082" s="89"/>
      <c r="B5082" s="90"/>
      <c r="C5082" s="91"/>
      <c r="D5082" s="2013" t="s">
        <v>1196</v>
      </c>
      <c r="E5082" s="2013"/>
      <c r="F5082" s="2013"/>
      <c r="G5082" s="110">
        <v>-1.76691</v>
      </c>
    </row>
    <row r="5083" ht="11.25" hidden="1" customHeight="1" outlineLevel="7">
      <c r="A5083" s="118"/>
      <c r="B5083" s="119"/>
      <c r="C5083" s="120"/>
      <c r="D5083" s="2013" t="s">
        <v>731</v>
      </c>
      <c r="E5083" s="2013"/>
      <c r="F5083" s="2013"/>
      <c r="G5083" s="110">
        <v>-12.3972</v>
      </c>
    </row>
    <row r="5084" ht="11.25" hidden="1" customHeight="1" outlineLevel="7">
      <c r="A5084" s="86"/>
      <c r="B5084" s="87"/>
      <c r="C5084" s="88"/>
      <c r="D5084" s="2017" t="s">
        <v>732</v>
      </c>
      <c r="E5084" s="2017"/>
      <c r="F5084" s="2017"/>
      <c r="G5084" s="111">
        <v>-17.994509999999998</v>
      </c>
    </row>
    <row r="5085" ht="21.75" hidden="1" customHeight="1" outlineLevel="7">
      <c r="A5085" s="89"/>
      <c r="B5085" s="90"/>
      <c r="C5085" s="91"/>
      <c r="D5085" s="2013" t="s">
        <v>969</v>
      </c>
      <c r="E5085" s="2013"/>
      <c r="F5085" s="2013"/>
      <c r="G5085" s="110">
        <v>-1.8813800000000001</v>
      </c>
    </row>
    <row r="5086" ht="21.75" hidden="1" customHeight="1" outlineLevel="7">
      <c r="A5086" s="89"/>
      <c r="B5086" s="90"/>
      <c r="C5086" s="91"/>
      <c r="D5086" s="2013" t="s">
        <v>1197</v>
      </c>
      <c r="E5086" s="2013"/>
      <c r="F5086" s="2013"/>
      <c r="G5086" s="110">
        <v>-2.3782299999999998</v>
      </c>
    </row>
    <row r="5087" ht="11.25" hidden="1" customHeight="1" outlineLevel="7">
      <c r="A5087" s="89"/>
      <c r="B5087" s="90"/>
      <c r="C5087" s="91"/>
      <c r="D5087" s="2013" t="s">
        <v>734</v>
      </c>
      <c r="E5087" s="2013"/>
      <c r="F5087" s="2013"/>
      <c r="G5087" s="110">
        <v>-13.631069999999999</v>
      </c>
    </row>
    <row r="5088" ht="11.25" hidden="1" customHeight="1" outlineLevel="7">
      <c r="A5088" s="89"/>
      <c r="B5088" s="90"/>
      <c r="C5088" s="91"/>
      <c r="D5088" s="2013" t="s">
        <v>735</v>
      </c>
      <c r="E5088" s="2013"/>
      <c r="F5088" s="2013"/>
      <c r="G5088" s="110">
        <v>-0.10383000000000001</v>
      </c>
    </row>
    <row r="5089" ht="11.25" hidden="1" customHeight="1" outlineLevel="7">
      <c r="A5089" s="118"/>
      <c r="B5089" s="119"/>
      <c r="C5089" s="120"/>
      <c r="D5089" s="2013" t="s">
        <v>736</v>
      </c>
      <c r="E5089" s="2013"/>
      <c r="F5089" s="2013"/>
      <c r="G5089" s="111">
        <v>-7.3225199999999999</v>
      </c>
    </row>
    <row r="5090" ht="11.25" hidden="1" customHeight="1" outlineLevel="7">
      <c r="A5090" s="86"/>
      <c r="B5090" s="87"/>
      <c r="C5090" s="88"/>
      <c r="D5090" s="2017" t="s">
        <v>970</v>
      </c>
      <c r="E5090" s="2017"/>
      <c r="F5090" s="2017"/>
      <c r="G5090" s="110">
        <v>-5.4901499999999999</v>
      </c>
    </row>
    <row r="5091" ht="11.25" hidden="1" customHeight="1" outlineLevel="7">
      <c r="A5091" s="89"/>
      <c r="B5091" s="90"/>
      <c r="C5091" s="91"/>
      <c r="D5091" s="2013" t="s">
        <v>971</v>
      </c>
      <c r="E5091" s="2013"/>
      <c r="F5091" s="2013"/>
      <c r="G5091" s="110">
        <v>-1.8323700000000001</v>
      </c>
    </row>
    <row r="5092" ht="11.25" hidden="1" customHeight="1" outlineLevel="7">
      <c r="A5092" s="89"/>
      <c r="B5092" s="90"/>
      <c r="C5092" s="91"/>
      <c r="D5092" s="2013" t="s">
        <v>741</v>
      </c>
      <c r="E5092" s="2013"/>
      <c r="F5092" s="2013"/>
      <c r="G5092" s="110">
        <v>-1.6491199999999999</v>
      </c>
    </row>
    <row r="5093" ht="11.25" hidden="1" customHeight="1" outlineLevel="7">
      <c r="A5093" s="86"/>
      <c r="B5093" s="87"/>
      <c r="C5093" s="88"/>
      <c r="D5093" s="2017" t="s">
        <v>742</v>
      </c>
      <c r="E5093" s="2017"/>
      <c r="F5093" s="2017"/>
      <c r="G5093" s="111">
        <v>-19.797979999999999</v>
      </c>
    </row>
    <row r="5094" ht="11.25" hidden="1" customHeight="1" outlineLevel="7">
      <c r="A5094" s="89"/>
      <c r="B5094" s="90"/>
      <c r="C5094" s="91"/>
      <c r="D5094" s="2013" t="s">
        <v>744</v>
      </c>
      <c r="E5094" s="2013"/>
      <c r="F5094" s="2013"/>
      <c r="G5094" s="110">
        <v>-1.51406</v>
      </c>
    </row>
    <row r="5095" ht="11.25" hidden="1" customHeight="1" outlineLevel="7">
      <c r="A5095" s="89"/>
      <c r="B5095" s="90"/>
      <c r="C5095" s="91"/>
      <c r="D5095" s="2013" t="s">
        <v>756</v>
      </c>
      <c r="E5095" s="2013"/>
      <c r="F5095" s="2013"/>
      <c r="G5095" s="110">
        <v>-10.414529999999999</v>
      </c>
    </row>
    <row r="5096" ht="21.75" hidden="1" customHeight="1" outlineLevel="7">
      <c r="A5096" s="89"/>
      <c r="B5096" s="90"/>
      <c r="C5096" s="91"/>
      <c r="D5096" s="2013" t="s">
        <v>757</v>
      </c>
      <c r="E5096" s="2013"/>
      <c r="F5096" s="2013"/>
      <c r="G5096" s="110">
        <v>-1.2029099999999999</v>
      </c>
    </row>
    <row r="5097" ht="11.25" hidden="1" customHeight="1" outlineLevel="7">
      <c r="A5097" s="89"/>
      <c r="B5097" s="90"/>
      <c r="C5097" s="91"/>
      <c r="D5097" s="2013" t="s">
        <v>758</v>
      </c>
      <c r="E5097" s="2013"/>
      <c r="F5097" s="2013"/>
      <c r="G5097" s="110">
        <v>-6.66648</v>
      </c>
    </row>
    <row r="5098" ht="11.25" hidden="1" customHeight="1" outlineLevel="7">
      <c r="A5098" s="89"/>
      <c r="B5098" s="90"/>
      <c r="C5098" s="91"/>
      <c r="D5098" s="2013" t="s">
        <v>759</v>
      </c>
      <c r="E5098" s="2013"/>
      <c r="F5098" s="2013"/>
      <c r="G5098" s="110">
        <v>-16.462679999999999</v>
      </c>
    </row>
    <row r="5099" ht="11.25" hidden="1" customHeight="1" outlineLevel="7">
      <c r="A5099" s="89"/>
      <c r="B5099" s="90"/>
      <c r="C5099" s="91"/>
      <c r="D5099" s="2013" t="s">
        <v>972</v>
      </c>
      <c r="E5099" s="2013"/>
      <c r="F5099" s="2013"/>
      <c r="G5099" s="111">
        <v>-4.4555600000000002</v>
      </c>
    </row>
    <row r="5100" ht="11.25" hidden="1" customHeight="1" outlineLevel="7">
      <c r="A5100" s="89"/>
      <c r="B5100" s="90"/>
      <c r="C5100" s="91"/>
      <c r="D5100" s="2013" t="s">
        <v>760</v>
      </c>
      <c r="E5100" s="2013"/>
      <c r="F5100" s="2013"/>
      <c r="G5100" s="110">
        <v>-0.016150000000000001</v>
      </c>
    </row>
    <row r="5101" ht="11.25" hidden="1" customHeight="1" outlineLevel="7">
      <c r="A5101" s="83"/>
      <c r="B5101" s="84"/>
      <c r="C5101" s="85"/>
      <c r="D5101" s="2017" t="s">
        <v>763</v>
      </c>
      <c r="E5101" s="2017"/>
      <c r="F5101" s="2017"/>
      <c r="G5101" s="110">
        <v>-4.4394099999999996</v>
      </c>
    </row>
    <row r="5102" ht="11.25" hidden="1" customHeight="1" outlineLevel="7">
      <c r="A5102" s="86"/>
      <c r="B5102" s="87"/>
      <c r="C5102" s="88"/>
      <c r="D5102" s="2017" t="s">
        <v>765</v>
      </c>
      <c r="E5102" s="2017"/>
      <c r="F5102" s="2017"/>
      <c r="G5102" s="111">
        <v>-16.25318</v>
      </c>
    </row>
    <row r="5103" ht="11.25" hidden="1" customHeight="1" outlineLevel="7">
      <c r="A5103" s="89"/>
      <c r="B5103" s="90"/>
      <c r="C5103" s="91"/>
      <c r="D5103" s="2013" t="s">
        <v>766</v>
      </c>
      <c r="E5103" s="2013"/>
      <c r="F5103" s="2013"/>
      <c r="G5103" s="110">
        <v>-0.76605000000000001</v>
      </c>
    </row>
    <row r="5104" ht="11.25" hidden="1" customHeight="1" outlineLevel="7">
      <c r="A5104" s="89"/>
      <c r="B5104" s="90"/>
      <c r="C5104" s="91"/>
      <c r="D5104" s="2013" t="s">
        <v>767</v>
      </c>
      <c r="E5104" s="2013"/>
      <c r="F5104" s="2013"/>
      <c r="G5104" s="110">
        <v>-1.21346</v>
      </c>
    </row>
    <row r="5105" ht="21.75" hidden="1" customHeight="1" outlineLevel="7">
      <c r="A5105" s="89"/>
      <c r="B5105" s="90"/>
      <c r="C5105" s="91"/>
      <c r="D5105" s="2013" t="s">
        <v>768</v>
      </c>
      <c r="E5105" s="2013"/>
      <c r="F5105" s="2013"/>
      <c r="G5105" s="110">
        <v>-4.3529400000000003</v>
      </c>
    </row>
    <row r="5106" ht="21.75" hidden="1" customHeight="1" outlineLevel="7">
      <c r="A5106" s="89"/>
      <c r="B5106" s="90"/>
      <c r="C5106" s="91"/>
      <c r="D5106" s="2013" t="s">
        <v>769</v>
      </c>
      <c r="E5106" s="2013"/>
      <c r="F5106" s="2013"/>
      <c r="G5106" s="110">
        <v>-0.72699000000000003</v>
      </c>
    </row>
    <row r="5107" ht="21.75" hidden="1" customHeight="1" outlineLevel="7">
      <c r="A5107" s="89"/>
      <c r="B5107" s="90"/>
      <c r="C5107" s="91"/>
      <c r="D5107" s="2013" t="s">
        <v>770</v>
      </c>
      <c r="E5107" s="2013"/>
      <c r="F5107" s="2013"/>
      <c r="G5107" s="110">
        <v>-8.16127</v>
      </c>
    </row>
    <row r="5108" ht="11.25" hidden="1" customHeight="1" outlineLevel="7">
      <c r="A5108" s="86"/>
      <c r="B5108" s="87"/>
      <c r="C5108" s="88"/>
      <c r="D5108" s="2017" t="s">
        <v>771</v>
      </c>
      <c r="E5108" s="2017"/>
      <c r="F5108" s="2017"/>
      <c r="G5108" s="110">
        <v>-0.50592000000000004</v>
      </c>
    </row>
    <row r="5109" ht="11.25" hidden="1" customHeight="1" outlineLevel="7">
      <c r="A5109" s="89"/>
      <c r="B5109" s="90"/>
      <c r="C5109" s="91"/>
      <c r="D5109" s="2013" t="s">
        <v>773</v>
      </c>
      <c r="E5109" s="2013"/>
      <c r="F5109" s="2013"/>
      <c r="G5109" s="110">
        <v>-0.52654999999999996</v>
      </c>
    </row>
    <row r="5110" ht="11.25" hidden="1" customHeight="1" outlineLevel="7">
      <c r="A5110" s="89"/>
      <c r="B5110" s="90"/>
      <c r="C5110" s="91"/>
      <c r="D5110" s="2013" t="s">
        <v>775</v>
      </c>
      <c r="E5110" s="2013"/>
      <c r="F5110" s="2013"/>
      <c r="G5110" s="111">
        <v>-102.15429</v>
      </c>
    </row>
    <row r="5111" ht="21.75" hidden="1" customHeight="1" outlineLevel="7">
      <c r="A5111" s="89"/>
      <c r="B5111" s="90"/>
      <c r="C5111" s="91"/>
      <c r="D5111" s="2013" t="s">
        <v>777</v>
      </c>
      <c r="E5111" s="2013"/>
      <c r="F5111" s="2013"/>
      <c r="G5111" s="111">
        <v>-15.54651</v>
      </c>
    </row>
    <row r="5112" ht="11.25" hidden="1" customHeight="1" outlineLevel="7">
      <c r="A5112" s="89"/>
      <c r="B5112" s="90"/>
      <c r="C5112" s="91"/>
      <c r="D5112" s="2013" t="s">
        <v>778</v>
      </c>
      <c r="E5112" s="2013"/>
      <c r="F5112" s="2013"/>
      <c r="G5112" s="110">
        <v>-2.20648</v>
      </c>
    </row>
    <row r="5113" ht="11.25" hidden="1" customHeight="1" outlineLevel="7">
      <c r="A5113" s="89"/>
      <c r="B5113" s="90"/>
      <c r="C5113" s="91"/>
      <c r="D5113" s="2013" t="s">
        <v>779</v>
      </c>
      <c r="E5113" s="2013"/>
      <c r="F5113" s="2013"/>
      <c r="G5113" s="110">
        <v>-8.7053600000000007</v>
      </c>
    </row>
    <row r="5114" ht="11.25" hidden="1" customHeight="1" outlineLevel="7">
      <c r="A5114" s="118"/>
      <c r="B5114" s="119"/>
      <c r="C5114" s="120"/>
      <c r="D5114" s="2013" t="s">
        <v>781</v>
      </c>
      <c r="E5114" s="2013"/>
      <c r="F5114" s="2013"/>
      <c r="G5114" s="110">
        <v>-0.38995000000000002</v>
      </c>
    </row>
    <row r="5115" ht="11.25" hidden="1" customHeight="1" outlineLevel="7">
      <c r="A5115" s="83"/>
      <c r="B5115" s="84"/>
      <c r="C5115" s="85"/>
      <c r="D5115" s="2017" t="s">
        <v>782</v>
      </c>
      <c r="E5115" s="2017"/>
      <c r="F5115" s="2017"/>
      <c r="G5115" s="110">
        <v>-1.97142</v>
      </c>
    </row>
    <row r="5116" ht="11.25" hidden="1" customHeight="1" outlineLevel="7">
      <c r="A5116" s="118"/>
      <c r="B5116" s="119"/>
      <c r="C5116" s="120"/>
      <c r="D5116" s="2013" t="s">
        <v>786</v>
      </c>
      <c r="E5116" s="2013"/>
      <c r="F5116" s="2013"/>
      <c r="G5116" s="110">
        <v>-2.2732999999999999</v>
      </c>
    </row>
    <row r="5117" ht="11.25" hidden="1" customHeight="1" outlineLevel="7">
      <c r="A5117" s="83"/>
      <c r="B5117" s="84"/>
      <c r="C5117" s="85"/>
      <c r="D5117" s="2017" t="s">
        <v>789</v>
      </c>
      <c r="E5117" s="2017"/>
      <c r="F5117" s="2017"/>
      <c r="G5117" s="111">
        <v>-86.124129999999994</v>
      </c>
    </row>
    <row r="5118" ht="21.75" hidden="1" customHeight="1" outlineLevel="7">
      <c r="A5118" s="118"/>
      <c r="B5118" s="119"/>
      <c r="C5118" s="120"/>
      <c r="D5118" s="2013" t="s">
        <v>791</v>
      </c>
      <c r="E5118" s="2013"/>
      <c r="F5118" s="2013"/>
      <c r="G5118" s="110">
        <v>-4.4534500000000001</v>
      </c>
    </row>
    <row r="5119" ht="11.25" hidden="1" customHeight="1" outlineLevel="7">
      <c r="A5119" s="118"/>
      <c r="B5119" s="119"/>
      <c r="C5119" s="120"/>
      <c r="D5119" s="2013" t="s">
        <v>973</v>
      </c>
      <c r="E5119" s="2013"/>
      <c r="F5119" s="2013"/>
      <c r="G5119" s="110">
        <v>-34.893839999999997</v>
      </c>
    </row>
    <row r="5120" ht="11.25" hidden="1" customHeight="1" outlineLevel="7">
      <c r="A5120" s="118"/>
      <c r="B5120" s="119"/>
      <c r="C5120" s="120"/>
      <c r="D5120" s="2013" t="s">
        <v>796</v>
      </c>
      <c r="E5120" s="2013"/>
      <c r="F5120" s="2013"/>
      <c r="G5120" s="110">
        <v>-0.87953999999999999</v>
      </c>
    </row>
    <row r="5121" ht="11.25" hidden="1" customHeight="1" outlineLevel="7">
      <c r="A5121" s="118"/>
      <c r="B5121" s="119"/>
      <c r="C5121" s="120"/>
      <c r="D5121" s="2013" t="s">
        <v>798</v>
      </c>
      <c r="E5121" s="2013"/>
      <c r="F5121" s="2013"/>
      <c r="G5121" s="110">
        <v>-45.748860000000001</v>
      </c>
    </row>
    <row r="5122" ht="11.25" hidden="1" customHeight="1" outlineLevel="7">
      <c r="A5122" s="118"/>
      <c r="B5122" s="119"/>
      <c r="C5122" s="120"/>
      <c r="D5122" s="2013" t="s">
        <v>799</v>
      </c>
      <c r="E5122" s="2013"/>
      <c r="F5122" s="2013"/>
      <c r="G5122" s="110">
        <v>-0.14843999999999999</v>
      </c>
    </row>
    <row r="5123" ht="11.25" hidden="1" customHeight="1" outlineLevel="7">
      <c r="A5123" s="118"/>
      <c r="B5123" s="119"/>
      <c r="C5123" s="120"/>
      <c r="D5123" s="2013" t="s">
        <v>801</v>
      </c>
      <c r="E5123" s="2013"/>
      <c r="F5123" s="2013"/>
      <c r="G5123" s="110">
        <v>-0.48365000000000002</v>
      </c>
    </row>
    <row r="5124" ht="11.25" hidden="1" customHeight="1" outlineLevel="7">
      <c r="A5124" s="118"/>
      <c r="B5124" s="119"/>
      <c r="C5124" s="120"/>
      <c r="D5124" s="2013" t="s">
        <v>974</v>
      </c>
      <c r="E5124" s="2013"/>
      <c r="F5124" s="2013"/>
      <c r="G5124" s="111">
        <v>-1.32501</v>
      </c>
    </row>
    <row r="5125" ht="11.25" hidden="1" customHeight="1" outlineLevel="7">
      <c r="A5125" s="83"/>
      <c r="B5125" s="84"/>
      <c r="C5125" s="85"/>
      <c r="D5125" s="2017" t="s">
        <v>802</v>
      </c>
      <c r="E5125" s="2017"/>
      <c r="F5125" s="2017"/>
      <c r="G5125" s="110">
        <v>-1.32501</v>
      </c>
    </row>
    <row r="5126" ht="11.25" hidden="1" customHeight="1" outlineLevel="7">
      <c r="A5126" s="118"/>
      <c r="B5126" s="119"/>
      <c r="C5126" s="120"/>
      <c r="D5126" s="2013" t="s">
        <v>808</v>
      </c>
      <c r="E5126" s="2013"/>
      <c r="F5126" s="2013"/>
      <c r="G5126" s="111">
        <v>-23.45101</v>
      </c>
    </row>
    <row r="5127" ht="11.25" hidden="1" customHeight="1" outlineLevel="7">
      <c r="A5127" s="83"/>
      <c r="B5127" s="84"/>
      <c r="C5127" s="85"/>
      <c r="D5127" s="2017" t="s">
        <v>813</v>
      </c>
      <c r="E5127" s="2017"/>
      <c r="F5127" s="2017"/>
      <c r="G5127" s="110">
        <v>-0.56769999999999998</v>
      </c>
    </row>
    <row r="5128" ht="11.25" hidden="1" customHeight="1" outlineLevel="7">
      <c r="A5128" s="86"/>
      <c r="B5128" s="87"/>
      <c r="C5128" s="88"/>
      <c r="D5128" s="2017" t="s">
        <v>815</v>
      </c>
      <c r="E5128" s="2017"/>
      <c r="F5128" s="2017"/>
      <c r="G5128" s="110">
        <v>-0.0065100000000000002</v>
      </c>
    </row>
    <row r="5129" ht="21.75" hidden="1" customHeight="1" outlineLevel="7">
      <c r="A5129" s="89"/>
      <c r="B5129" s="90"/>
      <c r="C5129" s="91"/>
      <c r="D5129" s="2013" t="s">
        <v>819</v>
      </c>
      <c r="E5129" s="2013"/>
      <c r="F5129" s="2013"/>
      <c r="G5129" s="110">
        <v>-1.76</v>
      </c>
    </row>
    <row r="5130" ht="11.25" hidden="1" customHeight="1" outlineLevel="7">
      <c r="A5130" s="89"/>
      <c r="B5130" s="90"/>
      <c r="C5130" s="91"/>
      <c r="D5130" s="2013" t="s">
        <v>820</v>
      </c>
      <c r="E5130" s="2013"/>
      <c r="F5130" s="2013"/>
      <c r="G5130" s="110">
        <v>-0.47854000000000002</v>
      </c>
    </row>
    <row r="5131" ht="11.25" hidden="1" customHeight="1" outlineLevel="7">
      <c r="A5131" s="118"/>
      <c r="B5131" s="119"/>
      <c r="C5131" s="120"/>
      <c r="D5131" s="2013" t="s">
        <v>822</v>
      </c>
      <c r="E5131" s="2013"/>
      <c r="F5131" s="2013"/>
      <c r="G5131" s="110">
        <v>-6.8525299999999998</v>
      </c>
    </row>
    <row r="5132" ht="11.25" hidden="1" customHeight="1" outlineLevel="7">
      <c r="A5132" s="118"/>
      <c r="B5132" s="119"/>
      <c r="C5132" s="120"/>
      <c r="D5132" s="2013" t="s">
        <v>824</v>
      </c>
      <c r="E5132" s="2013"/>
      <c r="F5132" s="2013"/>
      <c r="G5132" s="110">
        <v>-0.026380000000000001</v>
      </c>
    </row>
    <row r="5133" ht="11.25" hidden="1" customHeight="1" outlineLevel="7">
      <c r="A5133" s="118"/>
      <c r="B5133" s="119"/>
      <c r="C5133" s="120"/>
      <c r="D5133" s="2013" t="s">
        <v>825</v>
      </c>
      <c r="E5133" s="2013"/>
      <c r="F5133" s="2013"/>
      <c r="G5133" s="110">
        <v>-13.75935</v>
      </c>
    </row>
    <row r="5134" ht="11.25" hidden="1" customHeight="1" outlineLevel="7">
      <c r="A5134" s="86"/>
      <c r="B5134" s="87"/>
      <c r="C5134" s="88"/>
      <c r="D5134" s="2017" t="s">
        <v>826</v>
      </c>
      <c r="E5134" s="2017"/>
      <c r="F5134" s="2017"/>
      <c r="G5134" s="111">
        <v>-0.088569999999999996</v>
      </c>
    </row>
    <row r="5135" ht="11.25" hidden="1" customHeight="1" outlineLevel="7">
      <c r="A5135" s="89"/>
      <c r="B5135" s="90"/>
      <c r="C5135" s="91"/>
      <c r="D5135" s="2013" t="s">
        <v>828</v>
      </c>
      <c r="E5135" s="2013"/>
      <c r="F5135" s="2013"/>
      <c r="G5135" s="110">
        <v>-0.088569999999999996</v>
      </c>
    </row>
    <row r="5136" ht="21.75" hidden="1" customHeight="1" outlineLevel="7">
      <c r="A5136" s="89"/>
      <c r="B5136" s="90"/>
      <c r="C5136" s="91"/>
      <c r="D5136" s="2013" t="s">
        <v>829</v>
      </c>
      <c r="E5136" s="2013"/>
      <c r="F5136" s="2013"/>
      <c r="G5136" s="111">
        <v>-92.020009999999999</v>
      </c>
    </row>
    <row r="5137" ht="21.75" hidden="1" customHeight="1" outlineLevel="7">
      <c r="A5137" s="118"/>
      <c r="B5137" s="119"/>
      <c r="C5137" s="120"/>
      <c r="D5137" s="2013" t="s">
        <v>834</v>
      </c>
      <c r="E5137" s="2013"/>
      <c r="F5137" s="2013"/>
      <c r="G5137" s="111">
        <v>-0.63729000000000002</v>
      </c>
    </row>
    <row r="5138" ht="11.25" hidden="1" customHeight="1" outlineLevel="7">
      <c r="A5138" s="118"/>
      <c r="B5138" s="119"/>
      <c r="C5138" s="120"/>
      <c r="D5138" s="2013" t="s">
        <v>975</v>
      </c>
      <c r="E5138" s="2013"/>
      <c r="F5138" s="2013"/>
      <c r="G5138" s="110">
        <v>-0.16159999999999999</v>
      </c>
    </row>
    <row r="5139" ht="11.25" hidden="1" customHeight="1" outlineLevel="7">
      <c r="A5139" s="118"/>
      <c r="B5139" s="119"/>
      <c r="C5139" s="120"/>
      <c r="D5139" s="2013" t="s">
        <v>835</v>
      </c>
      <c r="E5139" s="2013"/>
      <c r="F5139" s="2013"/>
      <c r="G5139" s="110">
        <v>-0.47569</v>
      </c>
    </row>
    <row r="5140" ht="11.25" hidden="1" customHeight="1" outlineLevel="7">
      <c r="A5140" s="118"/>
      <c r="B5140" s="119"/>
      <c r="C5140" s="120"/>
      <c r="D5140" s="2013" t="s">
        <v>837</v>
      </c>
      <c r="E5140" s="2013"/>
      <c r="F5140" s="2013"/>
      <c r="G5140" s="110">
        <v>-1.7590699999999999</v>
      </c>
    </row>
    <row r="5141" ht="11.25" hidden="1" customHeight="1" outlineLevel="7">
      <c r="A5141" s="118"/>
      <c r="B5141" s="119"/>
      <c r="C5141" s="120"/>
      <c r="D5141" s="2013" t="s">
        <v>976</v>
      </c>
      <c r="E5141" s="2013"/>
      <c r="F5141" s="2013"/>
      <c r="G5141" s="110">
        <v>-0.63207999999999998</v>
      </c>
    </row>
    <row r="5142" ht="11.25" hidden="1" customHeight="1" outlineLevel="7">
      <c r="A5142" s="118"/>
      <c r="B5142" s="119"/>
      <c r="C5142" s="120"/>
      <c r="D5142" s="2013" t="s">
        <v>977</v>
      </c>
      <c r="E5142" s="2013"/>
      <c r="F5142" s="2013"/>
      <c r="G5142" s="110">
        <v>-15.391859999999999</v>
      </c>
    </row>
    <row r="5143" ht="11.25" hidden="1" customHeight="1" outlineLevel="7">
      <c r="A5143" s="118"/>
      <c r="B5143" s="119"/>
      <c r="C5143" s="120"/>
      <c r="D5143" s="2013" t="s">
        <v>978</v>
      </c>
      <c r="E5143" s="2013"/>
      <c r="F5143" s="2013"/>
      <c r="G5143" s="111">
        <v>-1.8185500000000001</v>
      </c>
    </row>
    <row r="5144" ht="11.25" hidden="1" customHeight="1" outlineLevel="7">
      <c r="A5144" s="118"/>
      <c r="B5144" s="119"/>
      <c r="C5144" s="120"/>
      <c r="D5144" s="2013" t="s">
        <v>1198</v>
      </c>
      <c r="E5144" s="2013"/>
      <c r="F5144" s="2013"/>
      <c r="G5144" s="110">
        <v>-1.6663300000000001</v>
      </c>
    </row>
    <row r="5145" ht="11.25" hidden="1" customHeight="1" outlineLevel="7">
      <c r="A5145" s="118"/>
      <c r="B5145" s="119"/>
      <c r="C5145" s="120"/>
      <c r="D5145" s="2013" t="s">
        <v>979</v>
      </c>
      <c r="E5145" s="2013"/>
      <c r="F5145" s="2013"/>
      <c r="G5145" s="110">
        <v>-0.15221999999999999</v>
      </c>
    </row>
    <row r="5146" ht="11.25" hidden="1" customHeight="1" outlineLevel="5">
      <c r="A5146" s="74"/>
      <c r="B5146" s="75"/>
      <c r="C5146" s="76"/>
      <c r="D5146" s="2017" t="s">
        <v>405</v>
      </c>
      <c r="E5146" s="2017"/>
      <c r="F5146" s="2017"/>
      <c r="G5146" s="110">
        <v>-0.80127999999999999</v>
      </c>
    </row>
    <row r="5147" ht="11.25" hidden="1" customHeight="1" outlineLevel="6">
      <c r="A5147" s="77"/>
      <c r="B5147" s="78"/>
      <c r="C5147" s="79"/>
      <c r="D5147" s="2017" t="s">
        <v>853</v>
      </c>
      <c r="E5147" s="2017"/>
      <c r="F5147" s="2017"/>
      <c r="G5147" s="110">
        <v>-13.008430000000001</v>
      </c>
    </row>
    <row r="5148" ht="11.25" hidden="1" customHeight="1" outlineLevel="7">
      <c r="A5148" s="121"/>
      <c r="B5148" s="122"/>
      <c r="C5148" s="123"/>
      <c r="D5148" s="2013" t="s">
        <v>855</v>
      </c>
      <c r="E5148" s="2013"/>
      <c r="F5148" s="2013"/>
      <c r="G5148" s="110">
        <v>-10.324350000000001</v>
      </c>
    </row>
    <row r="5149" ht="11.25" hidden="1" customHeight="1" outlineLevel="7">
      <c r="A5149" s="121"/>
      <c r="B5149" s="122"/>
      <c r="C5149" s="123"/>
      <c r="D5149" s="2013" t="s">
        <v>856</v>
      </c>
      <c r="E5149" s="2013"/>
      <c r="F5149" s="2013"/>
      <c r="G5149" s="110">
        <v>-9.3369499999999999</v>
      </c>
    </row>
    <row r="5150" ht="11.25" hidden="1" customHeight="1" outlineLevel="6">
      <c r="A5150" s="77"/>
      <c r="B5150" s="78"/>
      <c r="C5150" s="79"/>
      <c r="D5150" s="2017" t="s">
        <v>864</v>
      </c>
      <c r="E5150" s="2017"/>
      <c r="F5150" s="2017"/>
      <c r="G5150" s="110">
        <v>-27.032209999999999</v>
      </c>
    </row>
    <row r="5151" ht="11.25" hidden="1" customHeight="1" outlineLevel="7">
      <c r="A5151" s="121"/>
      <c r="B5151" s="122"/>
      <c r="C5151" s="123"/>
      <c r="D5151" s="2013" t="s">
        <v>865</v>
      </c>
      <c r="E5151" s="2013"/>
      <c r="F5151" s="2013"/>
      <c r="G5151" s="110">
        <v>-6.5005800000000002</v>
      </c>
    </row>
    <row r="5152" ht="11.25" hidden="1" customHeight="1" outlineLevel="6">
      <c r="A5152" s="77"/>
      <c r="B5152" s="78"/>
      <c r="C5152" s="79"/>
      <c r="D5152" s="2017" t="s">
        <v>866</v>
      </c>
      <c r="E5152" s="2017"/>
      <c r="F5152" s="2017"/>
      <c r="G5152" s="110">
        <v>-1.44957</v>
      </c>
    </row>
    <row r="5153" ht="21.75" hidden="1" customHeight="1" outlineLevel="7">
      <c r="A5153" s="121"/>
      <c r="B5153" s="122"/>
      <c r="C5153" s="123"/>
      <c r="D5153" s="2013" t="s">
        <v>868</v>
      </c>
      <c r="E5153" s="2013"/>
      <c r="F5153" s="2013"/>
      <c r="G5153" s="110">
        <v>-0.95786000000000004</v>
      </c>
    </row>
    <row r="5154" ht="11.25" hidden="1" customHeight="1" outlineLevel="7">
      <c r="A5154" s="121"/>
      <c r="B5154" s="122"/>
      <c r="C5154" s="123"/>
      <c r="D5154" s="2013" t="s">
        <v>869</v>
      </c>
      <c r="E5154" s="2013"/>
      <c r="F5154" s="2013"/>
      <c r="G5154" s="110">
        <v>-2.3699300000000001</v>
      </c>
    </row>
    <row r="5155" ht="11.25" hidden="1" customHeight="1" outlineLevel="6">
      <c r="A5155" s="77"/>
      <c r="B5155" s="78"/>
      <c r="C5155" s="79"/>
      <c r="D5155" s="2017" t="s">
        <v>871</v>
      </c>
      <c r="E5155" s="2017"/>
      <c r="F5155" s="2017"/>
      <c r="G5155" s="111">
        <v>514.13761</v>
      </c>
    </row>
    <row r="5156" ht="11.25" hidden="1" customHeight="1" outlineLevel="7">
      <c r="A5156" s="121"/>
      <c r="B5156" s="122"/>
      <c r="C5156" s="123"/>
      <c r="D5156" s="2013" t="s">
        <v>872</v>
      </c>
      <c r="E5156" s="2013"/>
      <c r="F5156" s="2013"/>
      <c r="G5156" s="111">
        <v>93.475059999999999</v>
      </c>
    </row>
    <row r="5157" ht="21.75" hidden="1" customHeight="1" outlineLevel="7">
      <c r="A5157" s="121"/>
      <c r="B5157" s="122"/>
      <c r="C5157" s="123"/>
      <c r="D5157" s="2013" t="s">
        <v>873</v>
      </c>
      <c r="E5157" s="2013"/>
      <c r="F5157" s="2013"/>
      <c r="G5157" s="110">
        <v>93.475059999999999</v>
      </c>
    </row>
    <row r="5158" ht="11.25" hidden="1" customHeight="1" outlineLevel="7">
      <c r="A5158" s="121"/>
      <c r="B5158" s="122"/>
      <c r="C5158" s="123"/>
      <c r="D5158" s="2013" t="s">
        <v>874</v>
      </c>
      <c r="E5158" s="2013"/>
      <c r="F5158" s="2013"/>
      <c r="G5158" s="93"/>
    </row>
    <row r="5159" ht="11.25" hidden="1" customHeight="1" outlineLevel="6">
      <c r="A5159" s="125"/>
      <c r="B5159" s="126"/>
      <c r="C5159" s="127"/>
      <c r="D5159" s="2013" t="s">
        <v>877</v>
      </c>
      <c r="E5159" s="2013"/>
      <c r="F5159" s="2013"/>
      <c r="G5159" s="114"/>
    </row>
    <row r="5160" ht="11.25" hidden="1" customHeight="1" outlineLevel="6">
      <c r="A5160" s="125"/>
      <c r="B5160" s="126"/>
      <c r="C5160" s="127"/>
      <c r="D5160" s="2013" t="s">
        <v>879</v>
      </c>
      <c r="E5160" s="2013"/>
      <c r="F5160" s="2013"/>
      <c r="G5160" s="93"/>
    </row>
    <row r="5161" ht="21.75" hidden="1" customHeight="1" outlineLevel="6">
      <c r="A5161" s="125"/>
      <c r="B5161" s="126"/>
      <c r="C5161" s="127"/>
      <c r="D5161" s="2013" t="s">
        <v>880</v>
      </c>
      <c r="E5161" s="2013"/>
      <c r="F5161" s="2013"/>
      <c r="G5161" s="111">
        <v>172.53776999999999</v>
      </c>
    </row>
    <row r="5162" ht="11.25" hidden="1" customHeight="1" outlineLevel="5">
      <c r="A5162" s="74"/>
      <c r="B5162" s="75"/>
      <c r="C5162" s="76"/>
      <c r="D5162" s="2017" t="s">
        <v>887</v>
      </c>
      <c r="E5162" s="2017"/>
      <c r="F5162" s="2017"/>
      <c r="G5162" s="93"/>
    </row>
    <row r="5163" ht="11.25" hidden="1" customHeight="1" outlineLevel="6">
      <c r="A5163" s="77"/>
      <c r="B5163" s="78"/>
      <c r="C5163" s="79"/>
      <c r="D5163" s="2017" t="s">
        <v>230</v>
      </c>
      <c r="E5163" s="2017"/>
      <c r="F5163" s="2017"/>
      <c r="G5163" s="110">
        <v>172.53776999999999</v>
      </c>
    </row>
    <row r="5164" ht="11.25" hidden="1" customHeight="1" outlineLevel="7">
      <c r="A5164" s="121"/>
      <c r="B5164" s="122"/>
      <c r="C5164" s="123"/>
      <c r="D5164" s="2013" t="s">
        <v>1190</v>
      </c>
      <c r="E5164" s="2013"/>
      <c r="F5164" s="2013"/>
      <c r="G5164" s="111">
        <v>193.69121999999999</v>
      </c>
    </row>
    <row r="5165" ht="11.25" hidden="1" customHeight="1" outlineLevel="7">
      <c r="A5165" s="121"/>
      <c r="B5165" s="122"/>
      <c r="C5165" s="123"/>
      <c r="D5165" s="2013" t="s">
        <v>1191</v>
      </c>
      <c r="E5165" s="2013"/>
      <c r="F5165" s="2013"/>
      <c r="G5165" s="93"/>
    </row>
    <row r="5166" ht="11.25" hidden="1" customHeight="1" outlineLevel="6">
      <c r="A5166" s="77"/>
      <c r="B5166" s="78"/>
      <c r="C5166" s="79"/>
      <c r="D5166" s="2017" t="s">
        <v>889</v>
      </c>
      <c r="E5166" s="2017"/>
      <c r="F5166" s="2017"/>
      <c r="G5166" s="93"/>
    </row>
    <row r="5167" ht="11.25" hidden="1" customHeight="1" outlineLevel="7">
      <c r="A5167" s="121"/>
      <c r="B5167" s="122"/>
      <c r="C5167" s="123"/>
      <c r="D5167" s="2013" t="s">
        <v>891</v>
      </c>
      <c r="E5167" s="2013"/>
      <c r="F5167" s="2013"/>
      <c r="G5167" s="110">
        <v>193.69121999999999</v>
      </c>
    </row>
    <row r="5168" ht="11.25" hidden="1" customHeight="1" outlineLevel="6">
      <c r="A5168" s="77"/>
      <c r="B5168" s="78"/>
      <c r="C5168" s="79"/>
      <c r="D5168" s="2017" t="s">
        <v>893</v>
      </c>
      <c r="E5168" s="2017"/>
      <c r="F5168" s="2017"/>
      <c r="G5168" s="110">
        <v>21.47195</v>
      </c>
    </row>
    <row r="5169" ht="11.25" hidden="1" customHeight="1" outlineLevel="7">
      <c r="A5169" s="121"/>
      <c r="B5169" s="122"/>
      <c r="C5169" s="123"/>
      <c r="D5169" s="2013" t="s">
        <v>895</v>
      </c>
      <c r="E5169" s="2013"/>
      <c r="F5169" s="2013"/>
      <c r="G5169" s="93"/>
    </row>
    <row r="5170" ht="11.25" hidden="1" customHeight="1" outlineLevel="6">
      <c r="A5170" s="77"/>
      <c r="B5170" s="78"/>
      <c r="C5170" s="79"/>
      <c r="D5170" s="2017" t="s">
        <v>898</v>
      </c>
      <c r="E5170" s="2017"/>
      <c r="F5170" s="2017"/>
      <c r="G5170" s="110">
        <v>32.96161</v>
      </c>
    </row>
    <row r="5171" ht="11.25" hidden="1" customHeight="1" outlineLevel="7">
      <c r="A5171" s="121"/>
      <c r="B5171" s="122"/>
      <c r="C5171" s="123"/>
      <c r="D5171" s="2013" t="s">
        <v>901</v>
      </c>
      <c r="E5171" s="2013"/>
      <c r="F5171" s="2013"/>
      <c r="G5171" s="73">
        <v>-6359.8122400000002</v>
      </c>
    </row>
    <row r="5172" ht="11.25" hidden="1" customHeight="1" outlineLevel="6">
      <c r="A5172" s="125"/>
      <c r="B5172" s="126"/>
      <c r="C5172" s="127"/>
      <c r="D5172" s="2013" t="s">
        <v>1192</v>
      </c>
      <c r="E5172" s="2013"/>
      <c r="F5172" s="2013"/>
      <c r="G5172" s="111">
        <v>-0.03039</v>
      </c>
    </row>
    <row r="5173" ht="11.25" hidden="1" customHeight="1" outlineLevel="6">
      <c r="A5173" s="77"/>
      <c r="B5173" s="78"/>
      <c r="C5173" s="79"/>
      <c r="D5173" s="2017" t="s">
        <v>903</v>
      </c>
      <c r="E5173" s="2017"/>
      <c r="F5173" s="2017"/>
      <c r="G5173" s="110">
        <v>-0.03039</v>
      </c>
    </row>
    <row r="5174" ht="11.25" hidden="1" customHeight="1" outlineLevel="7">
      <c r="A5174" s="121"/>
      <c r="B5174" s="122"/>
      <c r="C5174" s="123"/>
      <c r="D5174" s="2013" t="s">
        <v>904</v>
      </c>
      <c r="E5174" s="2013"/>
      <c r="F5174" s="2013"/>
      <c r="G5174" s="93"/>
    </row>
    <row r="5175" ht="11.25" hidden="1" customHeight="1" outlineLevel="6">
      <c r="A5175" s="77"/>
      <c r="B5175" s="78"/>
      <c r="C5175" s="79"/>
      <c r="D5175" s="2017" t="s">
        <v>905</v>
      </c>
      <c r="E5175" s="2017"/>
      <c r="F5175" s="2017"/>
      <c r="G5175" s="111">
        <v>-0.041200000000000001</v>
      </c>
    </row>
    <row r="5176" ht="11.25" hidden="1" customHeight="1" outlineLevel="7">
      <c r="A5176" s="121"/>
      <c r="B5176" s="122"/>
      <c r="C5176" s="123"/>
      <c r="D5176" s="2013" t="s">
        <v>905</v>
      </c>
      <c r="E5176" s="2013"/>
      <c r="F5176" s="2013"/>
      <c r="G5176" s="110">
        <v>-0.041200000000000001</v>
      </c>
    </row>
    <row r="5177" ht="11.25" hidden="1" customHeight="1" outlineLevel="6">
      <c r="A5177" s="77"/>
      <c r="B5177" s="78"/>
      <c r="C5177" s="79"/>
      <c r="D5177" s="2017" t="s">
        <v>907</v>
      </c>
      <c r="E5177" s="2017"/>
      <c r="F5177" s="2017"/>
      <c r="G5177" s="111">
        <v>-1.0750999999999999</v>
      </c>
    </row>
    <row r="5178" ht="11.25" hidden="1" customHeight="1" outlineLevel="7">
      <c r="A5178" s="121"/>
      <c r="B5178" s="122"/>
      <c r="C5178" s="123"/>
      <c r="D5178" s="2013" t="s">
        <v>104</v>
      </c>
      <c r="E5178" s="2013"/>
      <c r="F5178" s="2013"/>
      <c r="G5178" s="110">
        <v>-1.0750999999999999</v>
      </c>
    </row>
    <row r="5179" ht="11.25" hidden="1" customHeight="1" outlineLevel="7">
      <c r="A5179" s="80"/>
      <c r="B5179" s="81"/>
      <c r="C5179" s="82"/>
      <c r="D5179" s="2017" t="s">
        <v>908</v>
      </c>
      <c r="E5179" s="2017"/>
      <c r="F5179" s="2017"/>
      <c r="G5179" s="111">
        <v>-9.7889800000000005</v>
      </c>
    </row>
    <row r="5180" ht="11.25" hidden="1" customHeight="1" outlineLevel="7">
      <c r="A5180" s="98"/>
      <c r="B5180" s="99"/>
      <c r="C5180" s="100"/>
      <c r="D5180" s="2013" t="s">
        <v>106</v>
      </c>
      <c r="E5180" s="2013"/>
      <c r="F5180" s="2013"/>
      <c r="G5180" s="110">
        <v>-9.7889800000000005</v>
      </c>
    </row>
    <row r="5181" ht="11.25" hidden="1" customHeight="1" outlineLevel="7">
      <c r="A5181" s="98"/>
      <c r="B5181" s="99"/>
      <c r="C5181" s="100"/>
      <c r="D5181" s="2013" t="s">
        <v>108</v>
      </c>
      <c r="E5181" s="2013"/>
      <c r="F5181" s="2013"/>
      <c r="G5181" s="93"/>
    </row>
    <row r="5182" ht="11.25" hidden="1" customHeight="1" outlineLevel="6">
      <c r="A5182" s="125"/>
      <c r="B5182" s="126"/>
      <c r="C5182" s="127"/>
      <c r="D5182" s="2013" t="s">
        <v>404</v>
      </c>
      <c r="E5182" s="2013"/>
      <c r="F5182" s="2013"/>
      <c r="G5182" s="111">
        <v>-9.3237299999999994</v>
      </c>
    </row>
    <row r="5183" ht="11.25" hidden="1" customHeight="1" outlineLevel="6">
      <c r="A5183" s="77"/>
      <c r="B5183" s="78"/>
      <c r="C5183" s="79"/>
      <c r="D5183" s="2017" t="s">
        <v>909</v>
      </c>
      <c r="E5183" s="2017"/>
      <c r="F5183" s="2017"/>
      <c r="G5183" s="110">
        <v>-9.3237299999999994</v>
      </c>
    </row>
    <row r="5184" ht="11.25" hidden="1" customHeight="1" outlineLevel="7">
      <c r="A5184" s="121"/>
      <c r="B5184" s="122"/>
      <c r="C5184" s="123"/>
      <c r="D5184" s="2013" t="s">
        <v>910</v>
      </c>
      <c r="E5184" s="2013"/>
      <c r="F5184" s="2013"/>
      <c r="G5184" s="111">
        <v>-1.7932399999999999</v>
      </c>
    </row>
    <row r="5185" ht="21.75" hidden="1" customHeight="1" outlineLevel="7">
      <c r="A5185" s="121"/>
      <c r="B5185" s="122"/>
      <c r="C5185" s="123"/>
      <c r="D5185" s="2013" t="s">
        <v>911</v>
      </c>
      <c r="E5185" s="2013"/>
      <c r="F5185" s="2013"/>
      <c r="G5185" s="110">
        <v>-1.7932399999999999</v>
      </c>
    </row>
    <row r="5186" ht="11.25" hidden="1" customHeight="1" outlineLevel="7">
      <c r="A5186" s="121"/>
      <c r="B5186" s="122"/>
      <c r="C5186" s="123"/>
      <c r="D5186" s="2013" t="s">
        <v>912</v>
      </c>
      <c r="E5186" s="2013"/>
      <c r="F5186" s="2013"/>
      <c r="G5186" s="73">
        <v>-1729.1477400000001</v>
      </c>
    </row>
    <row r="5187" ht="11.25" hidden="1" customHeight="1" outlineLevel="7">
      <c r="A5187" s="121"/>
      <c r="B5187" s="122"/>
      <c r="C5187" s="123"/>
      <c r="D5187" s="2013" t="s">
        <v>913</v>
      </c>
      <c r="E5187" s="2013"/>
      <c r="F5187" s="2013"/>
      <c r="G5187" s="92">
        <v>-1397.8765699999999</v>
      </c>
    </row>
    <row r="5188" ht="11.25" hidden="1" customHeight="1" outlineLevel="7">
      <c r="A5188" s="121"/>
      <c r="B5188" s="122"/>
      <c r="C5188" s="123"/>
      <c r="D5188" s="2013" t="s">
        <v>914</v>
      </c>
      <c r="E5188" s="2013"/>
      <c r="F5188" s="2013"/>
      <c r="G5188" s="111">
        <v>-331.27116999999998</v>
      </c>
    </row>
    <row r="5189" ht="21.75" hidden="1" customHeight="1" outlineLevel="7">
      <c r="A5189" s="121"/>
      <c r="B5189" s="122"/>
      <c r="C5189" s="123"/>
      <c r="D5189" s="2013" t="s">
        <v>915</v>
      </c>
      <c r="E5189" s="2013"/>
      <c r="F5189" s="2013"/>
      <c r="G5189" s="110">
        <v>-229.25212999999999</v>
      </c>
    </row>
    <row r="5190" ht="11.25" hidden="1" customHeight="1" outlineLevel="7">
      <c r="A5190" s="121"/>
      <c r="B5190" s="122"/>
      <c r="C5190" s="123"/>
      <c r="D5190" s="2013" t="s">
        <v>916</v>
      </c>
      <c r="E5190" s="2013"/>
      <c r="F5190" s="2013"/>
      <c r="G5190" s="110">
        <v>-102.01904</v>
      </c>
    </row>
    <row r="5191" ht="11.25" hidden="1" customHeight="1" outlineLevel="6">
      <c r="A5191" s="77"/>
      <c r="B5191" s="78"/>
      <c r="C5191" s="79"/>
      <c r="D5191" s="2017" t="s">
        <v>917</v>
      </c>
      <c r="E5191" s="2017"/>
      <c r="F5191" s="2017"/>
      <c r="G5191" s="110">
        <v>-114.2076</v>
      </c>
    </row>
    <row r="5192" ht="11.25" hidden="1" customHeight="1" outlineLevel="7">
      <c r="A5192" s="121"/>
      <c r="B5192" s="122"/>
      <c r="C5192" s="123"/>
      <c r="D5192" s="2013" t="s">
        <v>918</v>
      </c>
      <c r="E5192" s="2013"/>
      <c r="F5192" s="2013"/>
      <c r="G5192" s="111">
        <v>-31.36159</v>
      </c>
    </row>
    <row r="5193" ht="11.25" hidden="1" customHeight="1" outlineLevel="7">
      <c r="A5193" s="121"/>
      <c r="B5193" s="122"/>
      <c r="C5193" s="123"/>
      <c r="D5193" s="2013" t="s">
        <v>225</v>
      </c>
      <c r="E5193" s="2013"/>
      <c r="F5193" s="2013"/>
      <c r="G5193" s="110">
        <v>-4.6384999999999996</v>
      </c>
    </row>
    <row r="5194" ht="11.25" hidden="1" customHeight="1" outlineLevel="7">
      <c r="A5194" s="121"/>
      <c r="B5194" s="122"/>
      <c r="C5194" s="123"/>
      <c r="D5194" s="2013" t="s">
        <v>226</v>
      </c>
      <c r="E5194" s="2013"/>
      <c r="F5194" s="2013"/>
      <c r="G5194" s="93"/>
    </row>
    <row r="5195" ht="11.25" hidden="1" customHeight="1" outlineLevel="7">
      <c r="A5195" s="121"/>
      <c r="B5195" s="122"/>
      <c r="C5195" s="123"/>
      <c r="D5195" s="2013" t="s">
        <v>227</v>
      </c>
      <c r="E5195" s="2013"/>
      <c r="F5195" s="2013"/>
      <c r="G5195" s="110">
        <v>-2.6640199999999998</v>
      </c>
    </row>
    <row r="5196" ht="11.25" hidden="1" customHeight="1" outlineLevel="7">
      <c r="A5196" s="121"/>
      <c r="B5196" s="122"/>
      <c r="C5196" s="123"/>
      <c r="D5196" s="2013" t="s">
        <v>228</v>
      </c>
      <c r="E5196" s="2013"/>
      <c r="F5196" s="2013"/>
      <c r="G5196" s="110">
        <v>-1.53573</v>
      </c>
    </row>
    <row r="5197" ht="11.25" hidden="1" customHeight="1" outlineLevel="7">
      <c r="A5197" s="121"/>
      <c r="B5197" s="122"/>
      <c r="C5197" s="123"/>
      <c r="D5197" s="2013" t="s">
        <v>229</v>
      </c>
      <c r="E5197" s="2013"/>
      <c r="F5197" s="2013"/>
      <c r="G5197" s="110">
        <v>-10.915419999999999</v>
      </c>
    </row>
    <row r="5198" ht="11.25" hidden="1" customHeight="1" outlineLevel="6">
      <c r="A5198" s="125"/>
      <c r="B5198" s="126"/>
      <c r="C5198" s="127"/>
      <c r="D5198" s="2013" t="s">
        <v>920</v>
      </c>
      <c r="E5198" s="2013"/>
      <c r="F5198" s="2013"/>
      <c r="G5198" s="93"/>
    </row>
    <row r="5199" ht="21.75" hidden="1" customHeight="1" outlineLevel="6">
      <c r="A5199" s="125"/>
      <c r="B5199" s="126"/>
      <c r="C5199" s="127"/>
      <c r="D5199" s="2013" t="s">
        <v>231</v>
      </c>
      <c r="E5199" s="2013"/>
      <c r="F5199" s="2013"/>
      <c r="G5199" s="110">
        <v>-11.60792</v>
      </c>
    </row>
    <row r="5200" ht="21.75" hidden="1" customHeight="1" outlineLevel="6">
      <c r="A5200" s="77"/>
      <c r="B5200" s="78"/>
      <c r="C5200" s="79"/>
      <c r="D5200" s="2017" t="s">
        <v>921</v>
      </c>
      <c r="E5200" s="2017"/>
      <c r="F5200" s="2017"/>
      <c r="G5200" s="111">
        <v>-301.30900000000003</v>
      </c>
    </row>
    <row r="5201" ht="11.25" hidden="1" customHeight="1" outlineLevel="7">
      <c r="A5201" s="121"/>
      <c r="B5201" s="122"/>
      <c r="C5201" s="123"/>
      <c r="D5201" s="2013" t="s">
        <v>922</v>
      </c>
      <c r="E5201" s="2013"/>
      <c r="F5201" s="2013"/>
      <c r="G5201" s="93"/>
    </row>
    <row r="5202" ht="11.25" hidden="1" customHeight="1" outlineLevel="7">
      <c r="A5202" s="121"/>
      <c r="B5202" s="122"/>
      <c r="C5202" s="123"/>
      <c r="D5202" s="2013" t="s">
        <v>923</v>
      </c>
      <c r="E5202" s="2013"/>
      <c r="F5202" s="2013"/>
      <c r="G5202" s="110">
        <v>-25.92117</v>
      </c>
    </row>
    <row r="5203" ht="21.75" hidden="1" customHeight="1" outlineLevel="7">
      <c r="A5203" s="121"/>
      <c r="B5203" s="122"/>
      <c r="C5203" s="123"/>
      <c r="D5203" s="2013" t="s">
        <v>924</v>
      </c>
      <c r="E5203" s="2013"/>
      <c r="F5203" s="2013"/>
      <c r="G5203" s="110">
        <v>-66.921430000000001</v>
      </c>
    </row>
    <row r="5204" ht="11.25" hidden="1" customHeight="1" outlineLevel="6">
      <c r="A5204" s="77"/>
      <c r="B5204" s="78"/>
      <c r="C5204" s="79"/>
      <c r="D5204" s="2017" t="s">
        <v>925</v>
      </c>
      <c r="E5204" s="2017"/>
      <c r="F5204" s="2017"/>
      <c r="G5204" s="110">
        <v>-120.53019999999999</v>
      </c>
    </row>
    <row r="5205" ht="21.75" hidden="1" customHeight="1" outlineLevel="7">
      <c r="A5205" s="121"/>
      <c r="B5205" s="122"/>
      <c r="C5205" s="123"/>
      <c r="D5205" s="2013" t="s">
        <v>1193</v>
      </c>
      <c r="E5205" s="2013"/>
      <c r="F5205" s="2013"/>
      <c r="G5205" s="110">
        <v>-35.053179999999998</v>
      </c>
    </row>
    <row r="5206" ht="21.75" hidden="1" customHeight="1" outlineLevel="7">
      <c r="A5206" s="121"/>
      <c r="B5206" s="122"/>
      <c r="C5206" s="123"/>
      <c r="D5206" s="2013" t="s">
        <v>926</v>
      </c>
      <c r="E5206" s="2013"/>
      <c r="F5206" s="2013"/>
      <c r="G5206" s="110">
        <v>-52.883020000000002</v>
      </c>
    </row>
    <row r="5207" ht="11.25" hidden="1" customHeight="1" outlineLevel="7">
      <c r="A5207" s="121"/>
      <c r="B5207" s="122"/>
      <c r="C5207" s="123"/>
      <c r="D5207" s="2013" t="s">
        <v>1194</v>
      </c>
      <c r="E5207" s="2013"/>
      <c r="F5207" s="2013"/>
      <c r="G5207" s="110">
        <v>-952.34817999999996</v>
      </c>
    </row>
    <row r="5208" ht="11.25" hidden="1" customHeight="1" outlineLevel="6">
      <c r="A5208" s="77"/>
      <c r="B5208" s="78"/>
      <c r="C5208" s="79"/>
      <c r="D5208" s="2017" t="s">
        <v>887</v>
      </c>
      <c r="E5208" s="2017"/>
      <c r="F5208" s="2017"/>
      <c r="G5208" s="110">
        <v>-4.68811</v>
      </c>
    </row>
    <row r="5209" ht="11.25" hidden="1" customHeight="1" outlineLevel="7">
      <c r="A5209" s="121"/>
      <c r="B5209" s="122"/>
      <c r="C5209" s="123"/>
      <c r="D5209" s="2013" t="s">
        <v>928</v>
      </c>
      <c r="E5209" s="2013"/>
      <c r="F5209" s="2013"/>
      <c r="G5209" s="111">
        <v>-0.62217999999999996</v>
      </c>
    </row>
    <row r="5210" ht="11.25" hidden="1" customHeight="1" outlineLevel="7">
      <c r="A5210" s="121"/>
      <c r="B5210" s="122"/>
      <c r="C5210" s="123"/>
      <c r="D5210" s="2013" t="s">
        <v>929</v>
      </c>
      <c r="E5210" s="2013"/>
      <c r="F5210" s="2013"/>
      <c r="G5210" s="110">
        <v>-0.091590000000000005</v>
      </c>
    </row>
    <row r="5211" ht="11.25" hidden="1" customHeight="1" outlineLevel="7">
      <c r="A5211" s="121"/>
      <c r="B5211" s="122"/>
      <c r="C5211" s="123"/>
      <c r="D5211" s="2013" t="s">
        <v>932</v>
      </c>
      <c r="E5211" s="2013"/>
      <c r="F5211" s="2013"/>
      <c r="G5211" s="110">
        <v>-0.089080000000000006</v>
      </c>
    </row>
    <row r="5212" ht="11.25" hidden="1" customHeight="1" outlineLevel="7">
      <c r="A5212" s="80"/>
      <c r="B5212" s="81"/>
      <c r="C5212" s="82"/>
      <c r="D5212" s="2017" t="s">
        <v>933</v>
      </c>
      <c r="E5212" s="2017"/>
      <c r="F5212" s="2017"/>
      <c r="G5212" s="110">
        <v>-0.44151000000000001</v>
      </c>
    </row>
    <row r="5213" ht="11.25" hidden="1" customHeight="1" outlineLevel="7">
      <c r="A5213" s="98"/>
      <c r="B5213" s="99"/>
      <c r="C5213" s="100"/>
      <c r="D5213" s="2013" t="s">
        <v>934</v>
      </c>
      <c r="E5213" s="2013"/>
      <c r="F5213" s="2013"/>
      <c r="G5213" s="111">
        <v>-6.2882800000000003</v>
      </c>
    </row>
    <row r="5214" ht="21.75" hidden="1" customHeight="1" outlineLevel="7">
      <c r="A5214" s="98"/>
      <c r="B5214" s="99"/>
      <c r="C5214" s="100"/>
      <c r="D5214" s="2013" t="s">
        <v>935</v>
      </c>
      <c r="E5214" s="2013"/>
      <c r="F5214" s="2013"/>
      <c r="G5214" s="110">
        <v>-1.4739100000000001</v>
      </c>
    </row>
    <row r="5215" ht="11.25" hidden="1" customHeight="1" outlineLevel="7">
      <c r="A5215" s="98"/>
      <c r="B5215" s="99"/>
      <c r="C5215" s="100"/>
      <c r="D5215" s="2013" t="s">
        <v>936</v>
      </c>
      <c r="E5215" s="2013"/>
      <c r="F5215" s="2013"/>
      <c r="G5215" s="110">
        <v>-4.5729699999999998</v>
      </c>
    </row>
    <row r="5216" ht="21.75" hidden="1" customHeight="1" outlineLevel="7">
      <c r="A5216" s="98"/>
      <c r="B5216" s="99"/>
      <c r="C5216" s="100"/>
      <c r="D5216" s="2013" t="s">
        <v>937</v>
      </c>
      <c r="E5216" s="2013"/>
      <c r="F5216" s="2013"/>
      <c r="G5216" s="110">
        <v>-0.2414</v>
      </c>
    </row>
    <row r="5217" ht="21.75" hidden="1" customHeight="1" outlineLevel="7">
      <c r="A5217" s="98"/>
      <c r="B5217" s="99"/>
      <c r="C5217" s="100"/>
      <c r="D5217" s="2013" t="s">
        <v>232</v>
      </c>
      <c r="E5217" s="2013"/>
      <c r="F5217" s="2013"/>
      <c r="G5217" s="73">
        <v>-3197.78692</v>
      </c>
    </row>
    <row r="5218" ht="21.75" hidden="1" customHeight="1" outlineLevel="7">
      <c r="A5218" s="98"/>
      <c r="B5218" s="99"/>
      <c r="C5218" s="100"/>
      <c r="D5218" s="2013" t="s">
        <v>233</v>
      </c>
      <c r="E5218" s="2013"/>
      <c r="F5218" s="2013"/>
      <c r="G5218" s="110">
        <v>-673.04606999999999</v>
      </c>
    </row>
    <row r="5219" ht="11.25" hidden="1" customHeight="1" outlineLevel="7">
      <c r="A5219" s="121"/>
      <c r="B5219" s="122"/>
      <c r="C5219" s="123"/>
      <c r="D5219" s="2013" t="s">
        <v>406</v>
      </c>
      <c r="E5219" s="2013"/>
      <c r="F5219" s="2013"/>
      <c r="G5219" s="110">
        <v>-0.30861</v>
      </c>
    </row>
    <row r="5220" ht="11.25" hidden="1" customHeight="1" outlineLevel="7">
      <c r="A5220" s="121"/>
      <c r="B5220" s="122"/>
      <c r="C5220" s="123"/>
      <c r="D5220" s="2013" t="s">
        <v>407</v>
      </c>
      <c r="E5220" s="2013"/>
      <c r="F5220" s="2013"/>
      <c r="G5220" s="110">
        <v>-1.2546200000000001</v>
      </c>
    </row>
    <row r="5221" ht="11.25" hidden="1" customHeight="1" outlineLevel="7">
      <c r="A5221" s="121"/>
      <c r="B5221" s="122"/>
      <c r="C5221" s="123"/>
      <c r="D5221" s="2013" t="s">
        <v>938</v>
      </c>
      <c r="E5221" s="2013"/>
      <c r="F5221" s="2013"/>
      <c r="G5221" s="111">
        <v>-904.30389000000002</v>
      </c>
    </row>
    <row r="5222" ht="11.25" hidden="1" customHeight="1" outlineLevel="7">
      <c r="A5222" s="121"/>
      <c r="B5222" s="122"/>
      <c r="C5222" s="123"/>
      <c r="D5222" s="2013" t="s">
        <v>939</v>
      </c>
      <c r="E5222" s="2013"/>
      <c r="F5222" s="2013"/>
      <c r="G5222" s="110">
        <v>-713.75304000000006</v>
      </c>
    </row>
    <row r="5223" ht="11.25" hidden="1" customHeight="1" outlineLevel="7">
      <c r="A5223" s="121"/>
      <c r="B5223" s="122"/>
      <c r="C5223" s="123"/>
      <c r="D5223" s="2013" t="s">
        <v>408</v>
      </c>
      <c r="E5223" s="2013"/>
      <c r="F5223" s="2013"/>
      <c r="G5223" s="110">
        <v>-1.99973</v>
      </c>
    </row>
    <row r="5224" ht="11.25" hidden="1" customHeight="1" outlineLevel="7">
      <c r="A5224" s="121"/>
      <c r="B5224" s="122"/>
      <c r="C5224" s="123"/>
      <c r="D5224" s="2013" t="s">
        <v>415</v>
      </c>
      <c r="E5224" s="2013"/>
      <c r="F5224" s="2013"/>
      <c r="G5224" s="93"/>
    </row>
    <row r="5225" ht="11.25" hidden="1" customHeight="1" outlineLevel="7">
      <c r="A5225" s="121"/>
      <c r="B5225" s="122"/>
      <c r="C5225" s="123"/>
      <c r="D5225" s="2013" t="s">
        <v>940</v>
      </c>
      <c r="E5225" s="2013"/>
      <c r="F5225" s="2013"/>
      <c r="G5225" s="110">
        <v>-188.12242000000001</v>
      </c>
    </row>
    <row r="5226" ht="11.25" hidden="1" customHeight="1" outlineLevel="7">
      <c r="A5226" s="121"/>
      <c r="B5226" s="122"/>
      <c r="C5226" s="123"/>
      <c r="D5226" s="2013" t="s">
        <v>941</v>
      </c>
      <c r="E5226" s="2013"/>
      <c r="F5226" s="2013"/>
      <c r="G5226" s="110">
        <v>-0.26865</v>
      </c>
    </row>
    <row r="5227" ht="11.25" hidden="1" customHeight="1" outlineLevel="7">
      <c r="A5227" s="121"/>
      <c r="B5227" s="122"/>
      <c r="C5227" s="123"/>
      <c r="D5227" s="2013" t="s">
        <v>942</v>
      </c>
      <c r="E5227" s="2013"/>
      <c r="F5227" s="2013"/>
      <c r="G5227" s="110">
        <v>-0.16005</v>
      </c>
    </row>
    <row r="5228" ht="11.25" hidden="1" customHeight="1" outlineLevel="7">
      <c r="A5228" s="121"/>
      <c r="B5228" s="122"/>
      <c r="C5228" s="123"/>
      <c r="D5228" s="2013" t="s">
        <v>409</v>
      </c>
      <c r="E5228" s="2013"/>
      <c r="F5228" s="2013"/>
      <c r="G5228" s="110">
        <v>-263.68518</v>
      </c>
    </row>
    <row r="5229" ht="11.25" hidden="1" customHeight="1" outlineLevel="7">
      <c r="A5229" s="121"/>
      <c r="B5229" s="122"/>
      <c r="C5229" s="123"/>
      <c r="D5229" s="2013" t="s">
        <v>943</v>
      </c>
      <c r="E5229" s="2013"/>
      <c r="F5229" s="2013"/>
      <c r="G5229" s="110">
        <v>-102.63591</v>
      </c>
    </row>
    <row r="5230" ht="11.25" hidden="1" customHeight="1" outlineLevel="7">
      <c r="A5230" s="121"/>
      <c r="B5230" s="122"/>
      <c r="C5230" s="123"/>
      <c r="D5230" s="2013" t="s">
        <v>944</v>
      </c>
      <c r="E5230" s="2013"/>
      <c r="F5230" s="2013"/>
      <c r="G5230" s="110">
        <v>-10.296519999999999</v>
      </c>
    </row>
    <row r="5231" ht="11.25" hidden="1" customHeight="1" outlineLevel="7">
      <c r="A5231" s="121"/>
      <c r="B5231" s="122"/>
      <c r="C5231" s="123"/>
      <c r="D5231" s="2013" t="s">
        <v>413</v>
      </c>
      <c r="E5231" s="2013"/>
      <c r="F5231" s="2013"/>
      <c r="G5231" s="110">
        <v>-217.51059000000001</v>
      </c>
    </row>
    <row r="5232" ht="21.75" hidden="1" customHeight="1" outlineLevel="7">
      <c r="A5232" s="121"/>
      <c r="B5232" s="122"/>
      <c r="C5232" s="123"/>
      <c r="D5232" s="2013" t="s">
        <v>945</v>
      </c>
      <c r="E5232" s="2013"/>
      <c r="F5232" s="2013"/>
      <c r="G5232" s="110">
        <v>-12.294449999999999</v>
      </c>
    </row>
    <row r="5233" ht="21.75" hidden="1" customHeight="1" outlineLevel="7">
      <c r="A5233" s="121"/>
      <c r="B5233" s="122"/>
      <c r="C5233" s="123"/>
      <c r="D5233" s="2013" t="s">
        <v>419</v>
      </c>
      <c r="E5233" s="2013"/>
      <c r="F5233" s="2013"/>
      <c r="G5233" s="110">
        <v>-2.7716400000000001</v>
      </c>
    </row>
    <row r="5234" ht="11.25" hidden="1" customHeight="1" outlineLevel="7">
      <c r="A5234" s="121"/>
      <c r="B5234" s="122"/>
      <c r="C5234" s="123"/>
      <c r="D5234" s="2013" t="s">
        <v>414</v>
      </c>
      <c r="E5234" s="2013"/>
      <c r="F5234" s="2013"/>
      <c r="G5234" s="110">
        <v>-12.19434</v>
      </c>
    </row>
    <row r="5235" ht="21.75" hidden="1" customHeight="1" outlineLevel="7">
      <c r="A5235" s="121"/>
      <c r="B5235" s="122"/>
      <c r="C5235" s="123"/>
      <c r="D5235" s="2013" t="s">
        <v>946</v>
      </c>
      <c r="E5235" s="2013"/>
      <c r="F5235" s="2013"/>
      <c r="G5235" s="110">
        <v>-39.984360000000002</v>
      </c>
    </row>
    <row r="5236" ht="11.25" hidden="1" customHeight="1" outlineLevel="7">
      <c r="A5236" s="80"/>
      <c r="B5236" s="81"/>
      <c r="C5236" s="82"/>
      <c r="D5236" s="2017" t="s">
        <v>410</v>
      </c>
      <c r="E5236" s="2017"/>
      <c r="F5236" s="2017"/>
      <c r="G5236" s="110">
        <v>-50.520139999999998</v>
      </c>
    </row>
    <row r="5237" ht="21.75" hidden="1" customHeight="1" outlineLevel="7">
      <c r="A5237" s="98"/>
      <c r="B5237" s="99"/>
      <c r="C5237" s="100"/>
      <c r="D5237" s="2013" t="s">
        <v>947</v>
      </c>
      <c r="E5237" s="2013"/>
      <c r="F5237" s="2013"/>
      <c r="G5237" s="110">
        <v>-40.313600000000001</v>
      </c>
    </row>
    <row r="5238" ht="11.25" hidden="1" customHeight="1" outlineLevel="7">
      <c r="A5238" s="98"/>
      <c r="B5238" s="99"/>
      <c r="C5238" s="100"/>
      <c r="D5238" s="2013" t="s">
        <v>948</v>
      </c>
      <c r="E5238" s="2013"/>
      <c r="F5238" s="2013"/>
      <c r="G5238" s="110">
        <v>-6.9401700000000002</v>
      </c>
    </row>
    <row r="5239" ht="11.25" hidden="1" customHeight="1" outlineLevel="7">
      <c r="A5239" s="98"/>
      <c r="B5239" s="99"/>
      <c r="C5239" s="100"/>
      <c r="D5239" s="2013" t="s">
        <v>949</v>
      </c>
      <c r="E5239" s="2013"/>
      <c r="F5239" s="2013"/>
      <c r="G5239" s="110">
        <v>-17.547519999999999</v>
      </c>
    </row>
    <row r="5240" ht="21.75" hidden="1" customHeight="1" outlineLevel="7">
      <c r="A5240" s="98"/>
      <c r="B5240" s="99"/>
      <c r="C5240" s="100"/>
      <c r="D5240" s="2013" t="s">
        <v>950</v>
      </c>
      <c r="E5240" s="2013"/>
      <c r="F5240" s="2013"/>
      <c r="G5240" s="110">
        <v>-0.76644999999999996</v>
      </c>
    </row>
    <row r="5241" ht="11.25" hidden="1" customHeight="1" outlineLevel="7">
      <c r="A5241" s="80"/>
      <c r="B5241" s="81"/>
      <c r="C5241" s="82"/>
      <c r="D5241" s="2017" t="s">
        <v>951</v>
      </c>
      <c r="E5241" s="2017"/>
      <c r="F5241" s="2017"/>
      <c r="G5241" s="110">
        <v>-0.34003</v>
      </c>
    </row>
    <row r="5242" ht="21.75" hidden="1" customHeight="1" outlineLevel="7">
      <c r="A5242" s="98"/>
      <c r="B5242" s="99"/>
      <c r="C5242" s="100"/>
      <c r="D5242" s="2013" t="s">
        <v>411</v>
      </c>
      <c r="E5242" s="2013"/>
      <c r="F5242" s="2013"/>
      <c r="G5242" s="110">
        <v>-14.86673</v>
      </c>
    </row>
    <row r="5243" ht="11.25" hidden="1" customHeight="1" outlineLevel="7">
      <c r="A5243" s="98"/>
      <c r="B5243" s="99"/>
      <c r="C5243" s="100"/>
      <c r="D5243" s="2013" t="s">
        <v>1195</v>
      </c>
      <c r="E5243" s="2013"/>
      <c r="F5243" s="2013"/>
      <c r="G5243" s="93"/>
    </row>
    <row r="5244" ht="11.25" hidden="1" customHeight="1" outlineLevel="7">
      <c r="A5244" s="121"/>
      <c r="B5244" s="122"/>
      <c r="C5244" s="123"/>
      <c r="D5244" s="2013" t="s">
        <v>417</v>
      </c>
      <c r="E5244" s="2013"/>
      <c r="F5244" s="2013"/>
      <c r="G5244" s="110">
        <v>-49.804110000000001</v>
      </c>
    </row>
    <row r="5245" ht="11.25" hidden="1" customHeight="1" outlineLevel="7">
      <c r="A5245" s="121"/>
      <c r="B5245" s="122"/>
      <c r="C5245" s="123"/>
      <c r="D5245" s="2013" t="s">
        <v>952</v>
      </c>
      <c r="E5245" s="2013"/>
      <c r="F5245" s="2013"/>
      <c r="G5245" s="111">
        <v>-707.75223000000005</v>
      </c>
    </row>
    <row r="5246" ht="11.25" hidden="1" customHeight="1" outlineLevel="7">
      <c r="A5246" s="121"/>
      <c r="B5246" s="122"/>
      <c r="C5246" s="123"/>
      <c r="D5246" s="2013" t="s">
        <v>953</v>
      </c>
      <c r="E5246" s="2013"/>
      <c r="F5246" s="2013"/>
      <c r="G5246" s="110">
        <v>-512.06313</v>
      </c>
    </row>
    <row r="5247" ht="11.25" customHeight="1" outlineLevel="2" collapsed="1">
      <c r="A5247" s="2012" t="s">
        <v>1005</v>
      </c>
      <c r="B5247" s="2012"/>
      <c r="C5247" s="2012"/>
      <c r="D5247" s="2015" t="s">
        <v>459</v>
      </c>
      <c r="E5247" s="2015"/>
      <c r="F5247" s="2015"/>
      <c r="G5247" s="110">
        <v>-121.88939000000001</v>
      </c>
    </row>
    <row r="5248" ht="11.25" hidden="1" customHeight="1" outlineLevel="3">
      <c r="A5248" s="2020" t="s">
        <v>1006</v>
      </c>
      <c r="B5248" s="2020"/>
      <c r="C5248" s="2020"/>
      <c r="D5248" s="2014" t="s">
        <v>461</v>
      </c>
      <c r="E5248" s="2014"/>
      <c r="F5248" s="2014"/>
      <c r="G5248" s="110">
        <v>-9.5603300000000004</v>
      </c>
    </row>
    <row r="5249" ht="11.25" hidden="1" customHeight="1" outlineLevel="4">
      <c r="A5249" s="95"/>
      <c r="B5249" s="96"/>
      <c r="C5249" s="97"/>
      <c r="D5249" s="98"/>
      <c r="E5249" s="99"/>
      <c r="F5249" s="100"/>
      <c r="G5249" s="110">
        <v>-64.239379999999997</v>
      </c>
    </row>
    <row r="5250" ht="11.25" hidden="1" customHeight="1" outlineLevel="4">
      <c r="A5250" s="70"/>
      <c r="B5250" s="71"/>
      <c r="C5250" s="72"/>
      <c r="D5250" s="2017" t="s">
        <v>257</v>
      </c>
      <c r="E5250" s="2017"/>
      <c r="F5250" s="2017"/>
      <c r="G5250" s="111">
        <v>-21.187080000000002</v>
      </c>
    </row>
    <row r="5251" ht="11.25" hidden="1" customHeight="1" outlineLevel="5">
      <c r="A5251" s="74"/>
      <c r="B5251" s="75"/>
      <c r="C5251" s="76"/>
      <c r="D5251" s="2017" t="s">
        <v>442</v>
      </c>
      <c r="E5251" s="2017"/>
      <c r="F5251" s="2017"/>
      <c r="G5251" s="110">
        <v>-21.187080000000002</v>
      </c>
    </row>
    <row r="5252" ht="11.25" hidden="1" customHeight="1" outlineLevel="6">
      <c r="A5252" s="77"/>
      <c r="B5252" s="78"/>
      <c r="C5252" s="79"/>
      <c r="D5252" s="2017" t="s">
        <v>443</v>
      </c>
      <c r="E5252" s="2017"/>
      <c r="F5252" s="2017"/>
      <c r="G5252" s="93"/>
    </row>
    <row r="5253" ht="11.25" hidden="1" customHeight="1" outlineLevel="7">
      <c r="A5253" s="80"/>
      <c r="B5253" s="81"/>
      <c r="C5253" s="82"/>
      <c r="D5253" s="2017" t="s">
        <v>444</v>
      </c>
      <c r="E5253" s="2017"/>
      <c r="F5253" s="2017"/>
      <c r="G5253" s="110">
        <v>-44.64958</v>
      </c>
    </row>
    <row r="5254" ht="11.25" hidden="1" customHeight="1" outlineLevel="7">
      <c r="A5254" s="83"/>
      <c r="B5254" s="84"/>
      <c r="C5254" s="85"/>
      <c r="D5254" s="2017" t="s">
        <v>253</v>
      </c>
      <c r="E5254" s="2017"/>
      <c r="F5254" s="2017"/>
      <c r="G5254" s="110">
        <v>-2.5845899999999999</v>
      </c>
    </row>
    <row r="5255" ht="11.25" hidden="1" customHeight="1" outlineLevel="7">
      <c r="A5255" s="86"/>
      <c r="B5255" s="87"/>
      <c r="C5255" s="88"/>
      <c r="D5255" s="2017" t="s">
        <v>462</v>
      </c>
      <c r="E5255" s="2017"/>
      <c r="F5255" s="2017"/>
      <c r="G5255" s="110">
        <v>-0.22850999999999999</v>
      </c>
    </row>
    <row r="5256" ht="11.25" hidden="1" customHeight="1" outlineLevel="7">
      <c r="A5256" s="101"/>
      <c r="B5256" s="102"/>
      <c r="C5256" s="103"/>
      <c r="D5256" s="2017" t="s">
        <v>463</v>
      </c>
      <c r="E5256" s="2017"/>
      <c r="F5256" s="2017"/>
      <c r="G5256" s="65">
        <v>34879.568209999998</v>
      </c>
    </row>
    <row r="5257" ht="11.25" hidden="1" customHeight="1" outlineLevel="7">
      <c r="A5257" s="104"/>
      <c r="B5257" s="105"/>
      <c r="C5257" s="106"/>
      <c r="D5257" s="2017" t="s">
        <v>464</v>
      </c>
      <c r="E5257" s="2017"/>
      <c r="F5257" s="2017"/>
      <c r="G5257" s="69">
        <v>34879.568209999998</v>
      </c>
    </row>
    <row r="5258" ht="11.25" hidden="1" customHeight="1" outlineLevel="7">
      <c r="A5258" s="95"/>
      <c r="B5258" s="96"/>
      <c r="C5258" s="97"/>
      <c r="D5258" s="2013" t="s">
        <v>465</v>
      </c>
      <c r="E5258" s="2013"/>
      <c r="F5258" s="2013"/>
      <c r="G5258" s="93"/>
    </row>
    <row r="5259" ht="11.25" hidden="1" customHeight="1" outlineLevel="7">
      <c r="A5259" s="95"/>
      <c r="B5259" s="96"/>
      <c r="C5259" s="97"/>
      <c r="D5259" s="2013" t="s">
        <v>466</v>
      </c>
      <c r="E5259" s="2013"/>
      <c r="F5259" s="2013"/>
      <c r="G5259" s="73">
        <v>34879.568209999998</v>
      </c>
    </row>
    <row r="5260" ht="11.25" hidden="1" customHeight="1" outlineLevel="7">
      <c r="A5260" s="95"/>
      <c r="B5260" s="96"/>
      <c r="C5260" s="97"/>
      <c r="D5260" s="2013" t="s">
        <v>467</v>
      </c>
      <c r="E5260" s="2013"/>
      <c r="F5260" s="2013"/>
      <c r="G5260" s="73">
        <v>34879.568209999998</v>
      </c>
    </row>
    <row r="5261" ht="21.75" hidden="1" customHeight="1" outlineLevel="7">
      <c r="A5261" s="95"/>
      <c r="B5261" s="96"/>
      <c r="C5261" s="97"/>
      <c r="D5261" s="2013" t="s">
        <v>468</v>
      </c>
      <c r="E5261" s="2013"/>
      <c r="F5261" s="2013"/>
      <c r="G5261" s="73">
        <v>28753.922719999999</v>
      </c>
    </row>
    <row r="5262" ht="11.25" hidden="1" customHeight="1" outlineLevel="7">
      <c r="A5262" s="95"/>
      <c r="B5262" s="96"/>
      <c r="C5262" s="97"/>
      <c r="D5262" s="2013" t="s">
        <v>469</v>
      </c>
      <c r="E5262" s="2013"/>
      <c r="F5262" s="2013"/>
      <c r="G5262" s="73">
        <v>34903.125890000003</v>
      </c>
    </row>
    <row r="5263" ht="11.25" hidden="1" customHeight="1" outlineLevel="7">
      <c r="A5263" s="95"/>
      <c r="B5263" s="96"/>
      <c r="C5263" s="97"/>
      <c r="D5263" s="2013" t="s">
        <v>470</v>
      </c>
      <c r="E5263" s="2013"/>
      <c r="F5263" s="2013"/>
      <c r="G5263" s="73">
        <v>100205.62817</v>
      </c>
    </row>
    <row r="5264" ht="11.25" hidden="1" customHeight="1" outlineLevel="7">
      <c r="A5264" s="95"/>
      <c r="B5264" s="96"/>
      <c r="C5264" s="97"/>
      <c r="D5264" s="2013" t="s">
        <v>471</v>
      </c>
      <c r="E5264" s="2013"/>
      <c r="F5264" s="2013"/>
      <c r="G5264" s="73">
        <v>100205.62817</v>
      </c>
    </row>
    <row r="5265" ht="11.25" hidden="1" customHeight="1" outlineLevel="7">
      <c r="A5265" s="95"/>
      <c r="B5265" s="96"/>
      <c r="C5265" s="97"/>
      <c r="D5265" s="2013" t="s">
        <v>472</v>
      </c>
      <c r="E5265" s="2013"/>
      <c r="F5265" s="2013"/>
      <c r="G5265" s="73">
        <v>100205.62817</v>
      </c>
    </row>
    <row r="5266" ht="11.25" hidden="1" customHeight="1" outlineLevel="7">
      <c r="A5266" s="95"/>
      <c r="B5266" s="96"/>
      <c r="C5266" s="97"/>
      <c r="D5266" s="2013" t="s">
        <v>473</v>
      </c>
      <c r="E5266" s="2013"/>
      <c r="F5266" s="2013"/>
      <c r="G5266" s="73">
        <v>8037.8879999999999</v>
      </c>
    </row>
    <row r="5267" ht="11.25" hidden="1" customHeight="1" outlineLevel="7">
      <c r="A5267" s="95"/>
      <c r="B5267" s="96"/>
      <c r="C5267" s="97"/>
      <c r="D5267" s="2013" t="s">
        <v>474</v>
      </c>
      <c r="E5267" s="2013"/>
      <c r="F5267" s="2013"/>
      <c r="G5267" s="92">
        <v>2586.3150000000001</v>
      </c>
    </row>
    <row r="5268" ht="11.25" hidden="1" customHeight="1" outlineLevel="7">
      <c r="A5268" s="95"/>
      <c r="B5268" s="96"/>
      <c r="C5268" s="97"/>
      <c r="D5268" s="2013" t="s">
        <v>475</v>
      </c>
      <c r="E5268" s="2013"/>
      <c r="F5268" s="2013"/>
      <c r="G5268" s="92">
        <v>2586.7330000000002</v>
      </c>
    </row>
    <row r="5269" ht="11.25" hidden="1" customHeight="1" outlineLevel="7">
      <c r="A5269" s="115"/>
      <c r="B5269" s="116"/>
      <c r="C5269" s="117"/>
      <c r="D5269" s="2013" t="s">
        <v>476</v>
      </c>
      <c r="E5269" s="2013"/>
      <c r="F5269" s="2013"/>
      <c r="G5269" s="93"/>
    </row>
    <row r="5270" ht="11.25" hidden="1" customHeight="1" outlineLevel="7">
      <c r="A5270" s="115"/>
      <c r="B5270" s="116"/>
      <c r="C5270" s="117"/>
      <c r="D5270" s="2013" t="s">
        <v>477</v>
      </c>
      <c r="E5270" s="2013"/>
      <c r="F5270" s="2013"/>
      <c r="G5270" s="92">
        <v>2864.8359999999998</v>
      </c>
    </row>
    <row r="5271" ht="11.25" hidden="1" customHeight="1" outlineLevel="7">
      <c r="A5271" s="115"/>
      <c r="B5271" s="116"/>
      <c r="C5271" s="117"/>
      <c r="D5271" s="2013" t="s">
        <v>478</v>
      </c>
      <c r="E5271" s="2013"/>
      <c r="F5271" s="2013"/>
      <c r="G5271" s="93"/>
    </row>
    <row r="5272" ht="11.25" hidden="1" customHeight="1" outlineLevel="7">
      <c r="A5272" s="115"/>
      <c r="B5272" s="116"/>
      <c r="C5272" s="117"/>
      <c r="D5272" s="2013" t="s">
        <v>479</v>
      </c>
      <c r="E5272" s="2013"/>
      <c r="F5272" s="2013"/>
      <c r="G5272" s="93"/>
    </row>
    <row r="5273" ht="11.25" hidden="1" customHeight="1" outlineLevel="7">
      <c r="A5273" s="115"/>
      <c r="B5273" s="116"/>
      <c r="C5273" s="117"/>
      <c r="D5273" s="2013" t="s">
        <v>480</v>
      </c>
      <c r="E5273" s="2013"/>
      <c r="F5273" s="2013"/>
      <c r="G5273" s="93"/>
    </row>
    <row r="5274" ht="11.25" hidden="1" customHeight="1" outlineLevel="7">
      <c r="A5274" s="115"/>
      <c r="B5274" s="116"/>
      <c r="C5274" s="117"/>
      <c r="D5274" s="2013" t="s">
        <v>481</v>
      </c>
      <c r="E5274" s="2013"/>
      <c r="F5274" s="2013"/>
      <c r="G5274" s="93"/>
    </row>
    <row r="5275" ht="32.25" hidden="1" customHeight="1" outlineLevel="7">
      <c r="A5275" s="115"/>
      <c r="B5275" s="116"/>
      <c r="C5275" s="117"/>
      <c r="D5275" s="2013" t="s">
        <v>482</v>
      </c>
      <c r="E5275" s="2013"/>
      <c r="F5275" s="2013"/>
      <c r="G5275" s="93"/>
    </row>
    <row r="5276" ht="11.25" hidden="1" customHeight="1" outlineLevel="7">
      <c r="A5276" s="104"/>
      <c r="B5276" s="105"/>
      <c r="C5276" s="106"/>
      <c r="D5276" s="2017" t="s">
        <v>483</v>
      </c>
      <c r="E5276" s="2017"/>
      <c r="F5276" s="2017"/>
      <c r="G5276" s="93"/>
    </row>
    <row r="5277" ht="11.25" hidden="1" customHeight="1" outlineLevel="7">
      <c r="A5277" s="95"/>
      <c r="B5277" s="96"/>
      <c r="C5277" s="97"/>
      <c r="D5277" s="2013" t="s">
        <v>484</v>
      </c>
      <c r="E5277" s="2013"/>
      <c r="F5277" s="2013"/>
      <c r="G5277" s="110">
        <v>0.0040000000000000001</v>
      </c>
    </row>
    <row r="5278" ht="21.75" hidden="1" customHeight="1" outlineLevel="7">
      <c r="A5278" s="95"/>
      <c r="B5278" s="96"/>
      <c r="C5278" s="97"/>
      <c r="D5278" s="2013" t="s">
        <v>485</v>
      </c>
      <c r="E5278" s="2013"/>
      <c r="F5278" s="2013"/>
      <c r="G5278" s="92">
        <v>2930.8800000000001</v>
      </c>
    </row>
    <row r="5279" ht="11.25" hidden="1" customHeight="1" outlineLevel="7">
      <c r="A5279" s="115"/>
      <c r="B5279" s="116"/>
      <c r="C5279" s="117"/>
      <c r="D5279" s="2013" t="s">
        <v>486</v>
      </c>
      <c r="E5279" s="2013"/>
      <c r="F5279" s="2013"/>
      <c r="G5279" s="93"/>
    </row>
    <row r="5280" ht="11.25" hidden="1" customHeight="1" outlineLevel="7">
      <c r="A5280" s="104"/>
      <c r="B5280" s="105"/>
      <c r="C5280" s="106"/>
      <c r="D5280" s="2017" t="s">
        <v>487</v>
      </c>
      <c r="E5280" s="2017"/>
      <c r="F5280" s="2017"/>
      <c r="G5280" s="93"/>
    </row>
    <row r="5281" ht="11.25" hidden="1" customHeight="1" outlineLevel="7">
      <c r="A5281" s="95"/>
      <c r="B5281" s="96"/>
      <c r="C5281" s="97"/>
      <c r="D5281" s="2013" t="s">
        <v>488</v>
      </c>
      <c r="E5281" s="2013"/>
      <c r="F5281" s="2013"/>
      <c r="G5281" s="93"/>
    </row>
    <row r="5282" ht="11.25" hidden="1" customHeight="1" outlineLevel="7">
      <c r="A5282" s="95"/>
      <c r="B5282" s="96"/>
      <c r="C5282" s="97"/>
      <c r="D5282" s="2013" t="s">
        <v>489</v>
      </c>
      <c r="E5282" s="2013"/>
      <c r="F5282" s="2013"/>
      <c r="G5282" s="93"/>
    </row>
    <row r="5283" ht="11.25" hidden="1" customHeight="1" outlineLevel="7">
      <c r="A5283" s="95"/>
      <c r="B5283" s="96"/>
      <c r="C5283" s="97"/>
      <c r="D5283" s="2013" t="s">
        <v>490</v>
      </c>
      <c r="E5283" s="2013"/>
      <c r="F5283" s="2013"/>
      <c r="G5283" s="93"/>
    </row>
    <row r="5284" ht="11.25" hidden="1" customHeight="1" outlineLevel="7">
      <c r="A5284" s="95"/>
      <c r="B5284" s="96"/>
      <c r="C5284" s="97"/>
      <c r="D5284" s="2013" t="s">
        <v>491</v>
      </c>
      <c r="E5284" s="2013"/>
      <c r="F5284" s="2013"/>
      <c r="G5284" s="92">
        <v>2381.7429999999999</v>
      </c>
    </row>
    <row r="5285" ht="11.25" hidden="1" customHeight="1" outlineLevel="7">
      <c r="A5285" s="95"/>
      <c r="B5285" s="96"/>
      <c r="C5285" s="97"/>
      <c r="D5285" s="2013" t="s">
        <v>492</v>
      </c>
      <c r="E5285" s="2013"/>
      <c r="F5285" s="2013"/>
      <c r="G5285" s="73">
        <v>4675.0299999999997</v>
      </c>
    </row>
    <row r="5286" ht="11.25" hidden="1" customHeight="1" outlineLevel="7">
      <c r="A5286" s="95"/>
      <c r="B5286" s="96"/>
      <c r="C5286" s="97"/>
      <c r="D5286" s="2013" t="s">
        <v>493</v>
      </c>
      <c r="E5286" s="2013"/>
      <c r="F5286" s="2013"/>
      <c r="G5286" s="92">
        <v>4520.2299999999996</v>
      </c>
    </row>
    <row r="5287" ht="11.25" hidden="1" customHeight="1" outlineLevel="7">
      <c r="A5287" s="95"/>
      <c r="B5287" s="96"/>
      <c r="C5287" s="97"/>
      <c r="D5287" s="2013" t="s">
        <v>494</v>
      </c>
      <c r="E5287" s="2013"/>
      <c r="F5287" s="2013"/>
      <c r="G5287" s="110">
        <v>154.80000000000001</v>
      </c>
    </row>
    <row r="5288" ht="11.25" hidden="1" customHeight="1" outlineLevel="7">
      <c r="A5288" s="95"/>
      <c r="B5288" s="96"/>
      <c r="C5288" s="97"/>
      <c r="D5288" s="2013" t="s">
        <v>495</v>
      </c>
      <c r="E5288" s="2013"/>
      <c r="F5288" s="2013"/>
      <c r="G5288" s="93"/>
    </row>
    <row r="5289" ht="11.25" hidden="1" customHeight="1" outlineLevel="7">
      <c r="A5289" s="104"/>
      <c r="B5289" s="105"/>
      <c r="C5289" s="106"/>
      <c r="D5289" s="2017" t="s">
        <v>496</v>
      </c>
      <c r="E5289" s="2017"/>
      <c r="F5289" s="2017"/>
      <c r="G5289" s="73">
        <v>31694.810000000001</v>
      </c>
    </row>
    <row r="5290" ht="11.25" hidden="1" customHeight="1" outlineLevel="7">
      <c r="A5290" s="95"/>
      <c r="B5290" s="96"/>
      <c r="C5290" s="97"/>
      <c r="D5290" s="2013" t="s">
        <v>497</v>
      </c>
      <c r="E5290" s="2013"/>
      <c r="F5290" s="2013"/>
      <c r="G5290" s="93"/>
    </row>
    <row r="5291" ht="11.25" hidden="1" customHeight="1" outlineLevel="7">
      <c r="A5291" s="95"/>
      <c r="B5291" s="96"/>
      <c r="C5291" s="97"/>
      <c r="D5291" s="2013" t="s">
        <v>498</v>
      </c>
      <c r="E5291" s="2013"/>
      <c r="F5291" s="2013"/>
      <c r="G5291" s="93"/>
    </row>
    <row r="5292" ht="21.75" hidden="1" customHeight="1" outlineLevel="7">
      <c r="A5292" s="95"/>
      <c r="B5292" s="96"/>
      <c r="C5292" s="97"/>
      <c r="D5292" s="2013" t="s">
        <v>499</v>
      </c>
      <c r="E5292" s="2013"/>
      <c r="F5292" s="2013"/>
      <c r="G5292" s="93"/>
    </row>
    <row r="5293" ht="11.25" hidden="1" customHeight="1" outlineLevel="7">
      <c r="A5293" s="95"/>
      <c r="B5293" s="96"/>
      <c r="C5293" s="97"/>
      <c r="D5293" s="2013" t="s">
        <v>500</v>
      </c>
      <c r="E5293" s="2013"/>
      <c r="F5293" s="2013"/>
      <c r="G5293" s="93"/>
    </row>
    <row r="5294" ht="11.25" hidden="1" customHeight="1" outlineLevel="7">
      <c r="A5294" s="104"/>
      <c r="B5294" s="105"/>
      <c r="C5294" s="106"/>
      <c r="D5294" s="2017" t="s">
        <v>501</v>
      </c>
      <c r="E5294" s="2017"/>
      <c r="F5294" s="2017"/>
      <c r="G5294" s="93"/>
    </row>
    <row r="5295" ht="11.25" hidden="1" customHeight="1" outlineLevel="7">
      <c r="A5295" s="95"/>
      <c r="B5295" s="96"/>
      <c r="C5295" s="97"/>
      <c r="D5295" s="2013" t="s">
        <v>502</v>
      </c>
      <c r="E5295" s="2013"/>
      <c r="F5295" s="2013"/>
      <c r="G5295" s="92">
        <v>31694.810000000001</v>
      </c>
    </row>
    <row r="5296" ht="11.25" hidden="1" customHeight="1" outlineLevel="7">
      <c r="A5296" s="95"/>
      <c r="B5296" s="96"/>
      <c r="C5296" s="97"/>
      <c r="D5296" s="2013" t="s">
        <v>503</v>
      </c>
      <c r="E5296" s="2013"/>
      <c r="F5296" s="2013"/>
      <c r="G5296" s="93"/>
    </row>
    <row r="5297" ht="11.25" hidden="1" customHeight="1" outlineLevel="7">
      <c r="A5297" s="95"/>
      <c r="B5297" s="96"/>
      <c r="C5297" s="97"/>
      <c r="D5297" s="2013" t="s">
        <v>504</v>
      </c>
      <c r="E5297" s="2013"/>
      <c r="F5297" s="2013"/>
      <c r="G5297" s="93"/>
    </row>
    <row r="5298" ht="11.25" hidden="1" customHeight="1" outlineLevel="7">
      <c r="A5298" s="95"/>
      <c r="B5298" s="96"/>
      <c r="C5298" s="97"/>
      <c r="D5298" s="2013" t="s">
        <v>1184</v>
      </c>
      <c r="E5298" s="2013"/>
      <c r="F5298" s="2013"/>
      <c r="G5298" s="73">
        <v>5684.5831699999999</v>
      </c>
    </row>
    <row r="5299" ht="11.25" hidden="1" customHeight="1" outlineLevel="7">
      <c r="A5299" s="115"/>
      <c r="B5299" s="116"/>
      <c r="C5299" s="117"/>
      <c r="D5299" s="2013" t="s">
        <v>505</v>
      </c>
      <c r="E5299" s="2013"/>
      <c r="F5299" s="2013"/>
      <c r="G5299" s="110">
        <v>466.19999999999999</v>
      </c>
    </row>
    <row r="5300" ht="21.75" hidden="1" customHeight="1" outlineLevel="7">
      <c r="A5300" s="115"/>
      <c r="B5300" s="116"/>
      <c r="C5300" s="117"/>
      <c r="D5300" s="2013" t="s">
        <v>506</v>
      </c>
      <c r="E5300" s="2013"/>
      <c r="F5300" s="2013"/>
      <c r="G5300" s="93"/>
    </row>
    <row r="5301" ht="11.25" hidden="1" customHeight="1" outlineLevel="7">
      <c r="A5301" s="83"/>
      <c r="B5301" s="84"/>
      <c r="C5301" s="85"/>
      <c r="D5301" s="2017" t="s">
        <v>524</v>
      </c>
      <c r="E5301" s="2017"/>
      <c r="F5301" s="2017"/>
      <c r="G5301" s="92">
        <v>5218.3831700000001</v>
      </c>
    </row>
    <row r="5302" ht="11.25" hidden="1" customHeight="1" outlineLevel="7">
      <c r="A5302" s="86"/>
      <c r="B5302" s="87"/>
      <c r="C5302" s="88"/>
      <c r="D5302" s="2017" t="s">
        <v>14</v>
      </c>
      <c r="E5302" s="2017"/>
      <c r="F5302" s="2017"/>
      <c r="G5302" s="93"/>
    </row>
    <row r="5303" ht="11.25" hidden="1" customHeight="1" outlineLevel="7">
      <c r="A5303" s="101"/>
      <c r="B5303" s="102"/>
      <c r="C5303" s="103"/>
      <c r="D5303" s="2017" t="s">
        <v>220</v>
      </c>
      <c r="E5303" s="2017"/>
      <c r="F5303" s="2017"/>
      <c r="G5303" s="73">
        <v>1038.9649999999999</v>
      </c>
    </row>
    <row r="5304" ht="11.25" hidden="1" customHeight="1" outlineLevel="7">
      <c r="A5304" s="115"/>
      <c r="B5304" s="116"/>
      <c r="C5304" s="117"/>
      <c r="D5304" s="2013" t="s">
        <v>527</v>
      </c>
      <c r="E5304" s="2013"/>
      <c r="F5304" s="2013"/>
      <c r="G5304" s="93"/>
    </row>
    <row r="5305" ht="11.25" hidden="1" customHeight="1" outlineLevel="7">
      <c r="A5305" s="115"/>
      <c r="B5305" s="116"/>
      <c r="C5305" s="117"/>
      <c r="D5305" s="2013" t="s">
        <v>528</v>
      </c>
      <c r="E5305" s="2013"/>
      <c r="F5305" s="2013"/>
      <c r="G5305" s="93"/>
    </row>
    <row r="5306" ht="11.25" hidden="1" customHeight="1" outlineLevel="7">
      <c r="A5306" s="101"/>
      <c r="B5306" s="102"/>
      <c r="C5306" s="103"/>
      <c r="D5306" s="2017" t="s">
        <v>529</v>
      </c>
      <c r="E5306" s="2017"/>
      <c r="F5306" s="2017"/>
      <c r="G5306" s="110">
        <v>937.00999999999999</v>
      </c>
    </row>
    <row r="5307" ht="11.25" hidden="1" customHeight="1" outlineLevel="7">
      <c r="A5307" s="104"/>
      <c r="B5307" s="105"/>
      <c r="C5307" s="106"/>
      <c r="D5307" s="2017" t="s">
        <v>530</v>
      </c>
      <c r="E5307" s="2017"/>
      <c r="F5307" s="2017"/>
      <c r="G5307" s="110">
        <v>101.955</v>
      </c>
    </row>
    <row r="5308" ht="11.25" hidden="1" customHeight="1" outlineLevel="7">
      <c r="A5308" s="95"/>
      <c r="B5308" s="96"/>
      <c r="C5308" s="97"/>
      <c r="D5308" s="2013" t="s">
        <v>532</v>
      </c>
      <c r="E5308" s="2013"/>
      <c r="F5308" s="2013"/>
      <c r="G5308" s="93"/>
    </row>
    <row r="5309" ht="11.25" hidden="1" customHeight="1" outlineLevel="7">
      <c r="A5309" s="95"/>
      <c r="B5309" s="96"/>
      <c r="C5309" s="97"/>
      <c r="D5309" s="2013" t="s">
        <v>533</v>
      </c>
      <c r="E5309" s="2013"/>
      <c r="F5309" s="2013"/>
      <c r="G5309" s="92">
        <v>43761.728999999999</v>
      </c>
    </row>
    <row r="5310" ht="11.25" hidden="1" customHeight="1" outlineLevel="7">
      <c r="A5310" s="115"/>
      <c r="B5310" s="116"/>
      <c r="C5310" s="117"/>
      <c r="D5310" s="2013" t="s">
        <v>841</v>
      </c>
      <c r="E5310" s="2013"/>
      <c r="F5310" s="2013"/>
      <c r="G5310" s="73">
        <v>-65302.502280000001</v>
      </c>
    </row>
    <row r="5311" ht="11.25" hidden="1" customHeight="1" outlineLevel="7">
      <c r="A5311" s="104"/>
      <c r="B5311" s="105"/>
      <c r="C5311" s="106"/>
      <c r="D5311" s="2017" t="s">
        <v>535</v>
      </c>
      <c r="E5311" s="2017"/>
      <c r="F5311" s="2017"/>
      <c r="G5311" s="73">
        <v>-20068.538349999999</v>
      </c>
    </row>
    <row r="5312" ht="11.25" hidden="1" customHeight="1" outlineLevel="7">
      <c r="A5312" s="95"/>
      <c r="B5312" s="96"/>
      <c r="C5312" s="97"/>
      <c r="D5312" s="2013" t="s">
        <v>539</v>
      </c>
      <c r="E5312" s="2013"/>
      <c r="F5312" s="2013"/>
      <c r="G5312" s="111">
        <v>-832.19993999999997</v>
      </c>
    </row>
    <row r="5313" ht="21.75" hidden="1" customHeight="1" outlineLevel="7">
      <c r="A5313" s="95"/>
      <c r="B5313" s="96"/>
      <c r="C5313" s="97"/>
      <c r="D5313" s="2013" t="s">
        <v>540</v>
      </c>
      <c r="E5313" s="2013"/>
      <c r="F5313" s="2013"/>
      <c r="G5313" s="110">
        <v>-682.23270000000002</v>
      </c>
    </row>
    <row r="5314" ht="21.75" hidden="1" customHeight="1" outlineLevel="7">
      <c r="A5314" s="95"/>
      <c r="B5314" s="96"/>
      <c r="C5314" s="97"/>
      <c r="D5314" s="2013" t="s">
        <v>541</v>
      </c>
      <c r="E5314" s="2013"/>
      <c r="F5314" s="2013"/>
      <c r="G5314" s="110">
        <v>-149.96724</v>
      </c>
    </row>
    <row r="5315" ht="11.25" hidden="1" customHeight="1" outlineLevel="7">
      <c r="A5315" s="95"/>
      <c r="B5315" s="96"/>
      <c r="C5315" s="97"/>
      <c r="D5315" s="2013" t="s">
        <v>542</v>
      </c>
      <c r="E5315" s="2013"/>
      <c r="F5315" s="2013"/>
      <c r="G5315" s="73">
        <v>-19236.33841</v>
      </c>
    </row>
    <row r="5316" ht="11.25" hidden="1" customHeight="1" outlineLevel="7">
      <c r="A5316" s="95"/>
      <c r="B5316" s="96"/>
      <c r="C5316" s="97"/>
      <c r="D5316" s="2013" t="s">
        <v>546</v>
      </c>
      <c r="E5316" s="2013"/>
      <c r="F5316" s="2013"/>
      <c r="G5316" s="73">
        <v>-11659.90604</v>
      </c>
    </row>
    <row r="5317" ht="11.25" hidden="1" customHeight="1" outlineLevel="7">
      <c r="A5317" s="95"/>
      <c r="B5317" s="96"/>
      <c r="C5317" s="97"/>
      <c r="D5317" s="2013" t="s">
        <v>547</v>
      </c>
      <c r="E5317" s="2013"/>
      <c r="F5317" s="2013"/>
      <c r="G5317" s="110">
        <v>-39.114699999999999</v>
      </c>
    </row>
    <row r="5318" ht="11.25" hidden="1" customHeight="1" outlineLevel="7">
      <c r="A5318" s="104"/>
      <c r="B5318" s="105"/>
      <c r="C5318" s="106"/>
      <c r="D5318" s="2017" t="s">
        <v>548</v>
      </c>
      <c r="E5318" s="2017"/>
      <c r="F5318" s="2017"/>
      <c r="G5318" s="92">
        <v>-11620.79134</v>
      </c>
    </row>
    <row r="5319" ht="11.25" hidden="1" customHeight="1" outlineLevel="7">
      <c r="A5319" s="95"/>
      <c r="B5319" s="96"/>
      <c r="C5319" s="97"/>
      <c r="D5319" s="2013" t="s">
        <v>551</v>
      </c>
      <c r="E5319" s="2013"/>
      <c r="F5319" s="2013"/>
      <c r="G5319" s="93"/>
    </row>
    <row r="5320" ht="11.25" hidden="1" customHeight="1" outlineLevel="7">
      <c r="A5320" s="95"/>
      <c r="B5320" s="96"/>
      <c r="C5320" s="97"/>
      <c r="D5320" s="2013" t="s">
        <v>552</v>
      </c>
      <c r="E5320" s="2013"/>
      <c r="F5320" s="2013"/>
      <c r="G5320" s="111">
        <v>-119.75774</v>
      </c>
    </row>
    <row r="5321" ht="11.25" hidden="1" customHeight="1" outlineLevel="7">
      <c r="A5321" s="95"/>
      <c r="B5321" s="96"/>
      <c r="C5321" s="97"/>
      <c r="D5321" s="2013" t="s">
        <v>553</v>
      </c>
      <c r="E5321" s="2013"/>
      <c r="F5321" s="2013"/>
      <c r="G5321" s="110">
        <v>-10.50494</v>
      </c>
    </row>
    <row r="5322" ht="11.25" hidden="1" customHeight="1" outlineLevel="7">
      <c r="A5322" s="104"/>
      <c r="B5322" s="105"/>
      <c r="C5322" s="106"/>
      <c r="D5322" s="2017" t="s">
        <v>554</v>
      </c>
      <c r="E5322" s="2017"/>
      <c r="F5322" s="2017"/>
      <c r="G5322" s="93"/>
    </row>
    <row r="5323" ht="11.25" hidden="1" customHeight="1" outlineLevel="7">
      <c r="A5323" s="95"/>
      <c r="B5323" s="96"/>
      <c r="C5323" s="97"/>
      <c r="D5323" s="2013" t="s">
        <v>556</v>
      </c>
      <c r="E5323" s="2013"/>
      <c r="F5323" s="2013"/>
      <c r="G5323" s="110">
        <v>-42.166319999999999</v>
      </c>
    </row>
    <row r="5324" ht="11.25" hidden="1" customHeight="1" outlineLevel="7">
      <c r="A5324" s="95"/>
      <c r="B5324" s="96"/>
      <c r="C5324" s="97"/>
      <c r="D5324" s="2013" t="s">
        <v>557</v>
      </c>
      <c r="E5324" s="2013"/>
      <c r="F5324" s="2013"/>
      <c r="G5324" s="110">
        <v>-11.037890000000001</v>
      </c>
    </row>
    <row r="5325" ht="11.25" hidden="1" customHeight="1" outlineLevel="7">
      <c r="A5325" s="95"/>
      <c r="B5325" s="96"/>
      <c r="C5325" s="97"/>
      <c r="D5325" s="2013" t="s">
        <v>559</v>
      </c>
      <c r="E5325" s="2013"/>
      <c r="F5325" s="2013"/>
      <c r="G5325" s="110">
        <v>-56.048589999999997</v>
      </c>
    </row>
    <row r="5326" ht="11.25" hidden="1" customHeight="1" outlineLevel="7">
      <c r="A5326" s="95"/>
      <c r="B5326" s="96"/>
      <c r="C5326" s="97"/>
      <c r="D5326" s="2013" t="s">
        <v>560</v>
      </c>
      <c r="E5326" s="2013"/>
      <c r="F5326" s="2013"/>
      <c r="G5326" s="93"/>
    </row>
    <row r="5327" ht="11.25" hidden="1" customHeight="1" outlineLevel="7">
      <c r="A5327" s="95"/>
      <c r="B5327" s="96"/>
      <c r="C5327" s="97"/>
      <c r="D5327" s="2013" t="s">
        <v>562</v>
      </c>
      <c r="E5327" s="2013"/>
      <c r="F5327" s="2013"/>
      <c r="G5327" s="114"/>
    </row>
    <row r="5328" ht="11.25" hidden="1" customHeight="1" outlineLevel="7">
      <c r="A5328" s="95"/>
      <c r="B5328" s="96"/>
      <c r="C5328" s="97"/>
      <c r="D5328" s="2013" t="s">
        <v>563</v>
      </c>
      <c r="E5328" s="2013"/>
      <c r="F5328" s="2013"/>
      <c r="G5328" s="93"/>
    </row>
    <row r="5329" ht="11.25" hidden="1" customHeight="1" outlineLevel="7">
      <c r="A5329" s="95"/>
      <c r="B5329" s="96"/>
      <c r="C5329" s="97"/>
      <c r="D5329" s="2013" t="s">
        <v>564</v>
      </c>
      <c r="E5329" s="2013"/>
      <c r="F5329" s="2013"/>
      <c r="G5329" s="93"/>
    </row>
    <row r="5330" ht="11.25" hidden="1" customHeight="1" outlineLevel="7">
      <c r="A5330" s="95"/>
      <c r="B5330" s="96"/>
      <c r="C5330" s="97"/>
      <c r="D5330" s="2013" t="s">
        <v>565</v>
      </c>
      <c r="E5330" s="2013"/>
      <c r="F5330" s="2013"/>
      <c r="G5330" s="93"/>
    </row>
    <row r="5331" ht="11.25" hidden="1" customHeight="1" outlineLevel="7">
      <c r="A5331" s="95"/>
      <c r="B5331" s="96"/>
      <c r="C5331" s="97"/>
      <c r="D5331" s="2013" t="s">
        <v>566</v>
      </c>
      <c r="E5331" s="2013"/>
      <c r="F5331" s="2013"/>
      <c r="G5331" s="73">
        <v>-7456.6746300000004</v>
      </c>
    </row>
    <row r="5332" ht="11.25" hidden="1" customHeight="1" outlineLevel="7">
      <c r="A5332" s="95"/>
      <c r="B5332" s="96"/>
      <c r="C5332" s="97"/>
      <c r="D5332" s="2013" t="s">
        <v>567</v>
      </c>
      <c r="E5332" s="2013"/>
      <c r="F5332" s="2013"/>
      <c r="G5332" s="110">
        <v>-130.24078</v>
      </c>
    </row>
    <row r="5333" ht="11.25" hidden="1" customHeight="1" outlineLevel="7">
      <c r="A5333" s="95"/>
      <c r="B5333" s="96"/>
      <c r="C5333" s="97"/>
      <c r="D5333" s="2013" t="s">
        <v>568</v>
      </c>
      <c r="E5333" s="2013"/>
      <c r="F5333" s="2013"/>
      <c r="G5333" s="110">
        <v>-498.63258999999999</v>
      </c>
    </row>
    <row r="5334" ht="11.25" hidden="1" customHeight="1" outlineLevel="7">
      <c r="A5334" s="95"/>
      <c r="B5334" s="96"/>
      <c r="C5334" s="97"/>
      <c r="D5334" s="2013" t="s">
        <v>569</v>
      </c>
      <c r="E5334" s="2013"/>
      <c r="F5334" s="2013"/>
      <c r="G5334" s="110">
        <v>-9.62303</v>
      </c>
    </row>
    <row r="5335" ht="11.25" hidden="1" customHeight="1" outlineLevel="7">
      <c r="A5335" s="95"/>
      <c r="B5335" s="96"/>
      <c r="C5335" s="97"/>
      <c r="D5335" s="2013" t="s">
        <v>570</v>
      </c>
      <c r="E5335" s="2013"/>
      <c r="F5335" s="2013"/>
      <c r="G5335" s="110">
        <v>-17.764779999999998</v>
      </c>
    </row>
    <row r="5336" ht="11.25" hidden="1" customHeight="1" outlineLevel="7">
      <c r="A5336" s="86"/>
      <c r="B5336" s="87"/>
      <c r="C5336" s="88"/>
      <c r="D5336" s="2017" t="s">
        <v>571</v>
      </c>
      <c r="E5336" s="2017"/>
      <c r="F5336" s="2017"/>
      <c r="G5336" s="110">
        <v>-9.6729599999999998</v>
      </c>
    </row>
    <row r="5337" ht="11.25" hidden="1" customHeight="1" outlineLevel="7">
      <c r="A5337" s="101"/>
      <c r="B5337" s="102"/>
      <c r="C5337" s="103"/>
      <c r="D5337" s="2017" t="s">
        <v>572</v>
      </c>
      <c r="E5337" s="2017"/>
      <c r="F5337" s="2017"/>
      <c r="G5337" s="110">
        <v>-8.4459900000000001</v>
      </c>
    </row>
    <row r="5338" ht="11.25" hidden="1" customHeight="1" outlineLevel="7">
      <c r="A5338" s="104"/>
      <c r="B5338" s="105"/>
      <c r="C5338" s="106"/>
      <c r="D5338" s="2017" t="s">
        <v>573</v>
      </c>
      <c r="E5338" s="2017"/>
      <c r="F5338" s="2017"/>
      <c r="G5338" s="110">
        <v>-15.590680000000001</v>
      </c>
    </row>
    <row r="5339" ht="11.25" hidden="1" customHeight="1" outlineLevel="7">
      <c r="A5339" s="95"/>
      <c r="B5339" s="96"/>
      <c r="C5339" s="97"/>
      <c r="D5339" s="2013" t="s">
        <v>576</v>
      </c>
      <c r="E5339" s="2013"/>
      <c r="F5339" s="2013"/>
      <c r="G5339" s="110">
        <v>-11.49996</v>
      </c>
    </row>
    <row r="5340" ht="21.75" hidden="1" customHeight="1" outlineLevel="7">
      <c r="A5340" s="95"/>
      <c r="B5340" s="96"/>
      <c r="C5340" s="97"/>
      <c r="D5340" s="2013" t="s">
        <v>577</v>
      </c>
      <c r="E5340" s="2013"/>
      <c r="F5340" s="2013"/>
      <c r="G5340" s="110">
        <v>-76.504270000000005</v>
      </c>
    </row>
    <row r="5341" ht="21.75" hidden="1" customHeight="1" outlineLevel="7">
      <c r="A5341" s="95"/>
      <c r="B5341" s="96"/>
      <c r="C5341" s="97"/>
      <c r="D5341" s="2013" t="s">
        <v>578</v>
      </c>
      <c r="E5341" s="2013"/>
      <c r="F5341" s="2013"/>
      <c r="G5341" s="92">
        <v>-6608.2462699999996</v>
      </c>
    </row>
    <row r="5342" ht="11.25" hidden="1" customHeight="1" outlineLevel="7">
      <c r="A5342" s="95"/>
      <c r="B5342" s="96"/>
      <c r="C5342" s="97"/>
      <c r="D5342" s="2013" t="s">
        <v>579</v>
      </c>
      <c r="E5342" s="2013"/>
      <c r="F5342" s="2013"/>
      <c r="G5342" s="110">
        <v>-7.5582000000000003</v>
      </c>
    </row>
    <row r="5343" ht="11.25" hidden="1" customHeight="1" outlineLevel="7">
      <c r="A5343" s="95"/>
      <c r="B5343" s="96"/>
      <c r="C5343" s="97"/>
      <c r="D5343" s="2013" t="s">
        <v>582</v>
      </c>
      <c r="E5343" s="2013"/>
      <c r="F5343" s="2013"/>
      <c r="G5343" s="110">
        <v>-50.646279999999997</v>
      </c>
    </row>
    <row r="5344" ht="11.25" hidden="1" customHeight="1" outlineLevel="7">
      <c r="A5344" s="95"/>
      <c r="B5344" s="96"/>
      <c r="C5344" s="97"/>
      <c r="D5344" s="2013" t="s">
        <v>583</v>
      </c>
      <c r="E5344" s="2013"/>
      <c r="F5344" s="2013"/>
      <c r="G5344" s="110">
        <v>-12.24884</v>
      </c>
    </row>
    <row r="5345" ht="11.25" hidden="1" customHeight="1" outlineLevel="7">
      <c r="A5345" s="95"/>
      <c r="B5345" s="96"/>
      <c r="C5345" s="97"/>
      <c r="D5345" s="2013" t="s">
        <v>584</v>
      </c>
      <c r="E5345" s="2013"/>
      <c r="F5345" s="2013"/>
      <c r="G5345" s="111">
        <v>-244.73333</v>
      </c>
    </row>
    <row r="5346" ht="11.25" hidden="1" customHeight="1" outlineLevel="7">
      <c r="A5346" s="95"/>
      <c r="B5346" s="96"/>
      <c r="C5346" s="97"/>
      <c r="D5346" s="2013" t="s">
        <v>585</v>
      </c>
      <c r="E5346" s="2013"/>
      <c r="F5346" s="2013"/>
      <c r="G5346" s="111">
        <v>-88.731049999999996</v>
      </c>
    </row>
    <row r="5347" ht="11.25" hidden="1" customHeight="1" outlineLevel="7">
      <c r="A5347" s="104"/>
      <c r="B5347" s="105"/>
      <c r="C5347" s="106"/>
      <c r="D5347" s="2017" t="s">
        <v>586</v>
      </c>
      <c r="E5347" s="2017"/>
      <c r="F5347" s="2017"/>
      <c r="G5347" s="111">
        <v>-65.722099999999998</v>
      </c>
    </row>
    <row r="5348" ht="11.25" hidden="1" customHeight="1" outlineLevel="7">
      <c r="A5348" s="95"/>
      <c r="B5348" s="96"/>
      <c r="C5348" s="97"/>
      <c r="D5348" s="2013" t="s">
        <v>589</v>
      </c>
      <c r="E5348" s="2013"/>
      <c r="F5348" s="2013"/>
      <c r="G5348" s="110">
        <v>-11.02769</v>
      </c>
    </row>
    <row r="5349" ht="21.75" hidden="1" customHeight="1" outlineLevel="7">
      <c r="A5349" s="95"/>
      <c r="B5349" s="96"/>
      <c r="C5349" s="97"/>
      <c r="D5349" s="2013" t="s">
        <v>590</v>
      </c>
      <c r="E5349" s="2013"/>
      <c r="F5349" s="2013"/>
      <c r="G5349" s="93"/>
    </row>
    <row r="5350" ht="11.25" hidden="1" customHeight="1" outlineLevel="7">
      <c r="A5350" s="95"/>
      <c r="B5350" s="96"/>
      <c r="C5350" s="97"/>
      <c r="D5350" s="2013" t="s">
        <v>591</v>
      </c>
      <c r="E5350" s="2013"/>
      <c r="F5350" s="2013"/>
      <c r="G5350" s="93"/>
    </row>
    <row r="5351" ht="11.25" hidden="1" customHeight="1" outlineLevel="7">
      <c r="A5351" s="95"/>
      <c r="B5351" s="96"/>
      <c r="C5351" s="97"/>
      <c r="D5351" s="2013" t="s">
        <v>592</v>
      </c>
      <c r="E5351" s="2013"/>
      <c r="F5351" s="2013"/>
      <c r="G5351" s="110">
        <v>-36.622590000000002</v>
      </c>
    </row>
    <row r="5352" ht="11.25" hidden="1" customHeight="1" outlineLevel="7">
      <c r="A5352" s="95"/>
      <c r="B5352" s="96"/>
      <c r="C5352" s="97"/>
      <c r="D5352" s="2013" t="s">
        <v>965</v>
      </c>
      <c r="E5352" s="2013"/>
      <c r="F5352" s="2013"/>
      <c r="G5352" s="110">
        <v>-8.8921799999999998</v>
      </c>
    </row>
    <row r="5353" ht="11.25" hidden="1" customHeight="1" outlineLevel="7">
      <c r="A5353" s="95"/>
      <c r="B5353" s="96"/>
      <c r="C5353" s="97"/>
      <c r="D5353" s="2013" t="s">
        <v>594</v>
      </c>
      <c r="E5353" s="2013"/>
      <c r="F5353" s="2013"/>
      <c r="G5353" s="110">
        <v>-6.4472899999999997</v>
      </c>
    </row>
    <row r="5354" ht="11.25" hidden="1" customHeight="1" outlineLevel="7">
      <c r="A5354" s="101"/>
      <c r="B5354" s="102"/>
      <c r="C5354" s="103"/>
      <c r="D5354" s="2017" t="s">
        <v>35</v>
      </c>
      <c r="E5354" s="2017"/>
      <c r="F5354" s="2017"/>
      <c r="G5354" s="110">
        <v>-1.51468</v>
      </c>
    </row>
    <row r="5355" ht="11.25" hidden="1" customHeight="1" outlineLevel="7">
      <c r="A5355" s="115"/>
      <c r="B5355" s="116"/>
      <c r="C5355" s="117"/>
      <c r="D5355" s="2013" t="s">
        <v>595</v>
      </c>
      <c r="E5355" s="2013"/>
      <c r="F5355" s="2013"/>
      <c r="G5355" s="110">
        <v>-1.21767</v>
      </c>
    </row>
    <row r="5356" ht="11.25" hidden="1" customHeight="1" outlineLevel="7">
      <c r="A5356" s="115"/>
      <c r="B5356" s="116"/>
      <c r="C5356" s="117"/>
      <c r="D5356" s="2013" t="s">
        <v>598</v>
      </c>
      <c r="E5356" s="2013"/>
      <c r="F5356" s="2013"/>
      <c r="G5356" s="111">
        <v>-23.008949999999999</v>
      </c>
    </row>
    <row r="5357" ht="11.25" hidden="1" customHeight="1" outlineLevel="7">
      <c r="A5357" s="115"/>
      <c r="B5357" s="116"/>
      <c r="C5357" s="117"/>
      <c r="D5357" s="2013" t="s">
        <v>599</v>
      </c>
      <c r="E5357" s="2013"/>
      <c r="F5357" s="2013"/>
      <c r="G5357" s="93"/>
    </row>
    <row r="5358" ht="11.25" hidden="1" customHeight="1" outlineLevel="7">
      <c r="A5358" s="101"/>
      <c r="B5358" s="102"/>
      <c r="C5358" s="103"/>
      <c r="D5358" s="2017" t="s">
        <v>608</v>
      </c>
      <c r="E5358" s="2017"/>
      <c r="F5358" s="2017"/>
      <c r="G5358" s="93"/>
    </row>
    <row r="5359" ht="11.25" hidden="1" customHeight="1" outlineLevel="7">
      <c r="A5359" s="115"/>
      <c r="B5359" s="116"/>
      <c r="C5359" s="117"/>
      <c r="D5359" s="2013" t="s">
        <v>609</v>
      </c>
      <c r="E5359" s="2013"/>
      <c r="F5359" s="2013"/>
      <c r="G5359" s="93"/>
    </row>
    <row r="5360" ht="11.25" hidden="1" customHeight="1" outlineLevel="7">
      <c r="A5360" s="115"/>
      <c r="B5360" s="116"/>
      <c r="C5360" s="117"/>
      <c r="D5360" s="2013" t="s">
        <v>611</v>
      </c>
      <c r="E5360" s="2013"/>
      <c r="F5360" s="2013"/>
      <c r="G5360" s="110">
        <v>-23.008949999999999</v>
      </c>
    </row>
    <row r="5361" ht="11.25" hidden="1" customHeight="1" outlineLevel="7">
      <c r="A5361" s="115"/>
      <c r="B5361" s="116"/>
      <c r="C5361" s="117"/>
      <c r="D5361" s="2013" t="s">
        <v>613</v>
      </c>
      <c r="E5361" s="2013"/>
      <c r="F5361" s="2013"/>
      <c r="G5361" s="93"/>
    </row>
    <row r="5362" ht="11.25" hidden="1" customHeight="1" outlineLevel="7">
      <c r="A5362" s="115"/>
      <c r="B5362" s="116"/>
      <c r="C5362" s="117"/>
      <c r="D5362" s="2013" t="s">
        <v>614</v>
      </c>
      <c r="E5362" s="2013"/>
      <c r="F5362" s="2013"/>
      <c r="G5362" s="93"/>
    </row>
    <row r="5363" ht="11.25" hidden="1" customHeight="1" outlineLevel="7">
      <c r="A5363" s="115"/>
      <c r="B5363" s="116"/>
      <c r="C5363" s="117"/>
      <c r="D5363" s="2013" t="s">
        <v>615</v>
      </c>
      <c r="E5363" s="2013"/>
      <c r="F5363" s="2013"/>
      <c r="G5363" s="111">
        <v>-8.2888099999999998</v>
      </c>
    </row>
    <row r="5364" ht="11.25" hidden="1" customHeight="1" outlineLevel="7">
      <c r="A5364" s="115"/>
      <c r="B5364" s="116"/>
      <c r="C5364" s="117"/>
      <c r="D5364" s="2013" t="s">
        <v>616</v>
      </c>
      <c r="E5364" s="2013"/>
      <c r="F5364" s="2013"/>
      <c r="G5364" s="93"/>
    </row>
    <row r="5365" ht="11.25" hidden="1" customHeight="1" outlineLevel="7">
      <c r="A5365" s="86"/>
      <c r="B5365" s="87"/>
      <c r="C5365" s="88"/>
      <c r="D5365" s="2017" t="s">
        <v>617</v>
      </c>
      <c r="E5365" s="2017"/>
      <c r="F5365" s="2017"/>
      <c r="G5365" s="93"/>
    </row>
    <row r="5366" ht="11.25" hidden="1" customHeight="1" outlineLevel="7">
      <c r="A5366" s="89"/>
      <c r="B5366" s="90"/>
      <c r="C5366" s="91"/>
      <c r="D5366" s="2013" t="s">
        <v>619</v>
      </c>
      <c r="E5366" s="2013"/>
      <c r="F5366" s="2013"/>
      <c r="G5366" s="110">
        <v>-8.2888099999999998</v>
      </c>
    </row>
    <row r="5367" ht="11.25" hidden="1" customHeight="1" outlineLevel="7">
      <c r="A5367" s="89"/>
      <c r="B5367" s="90"/>
      <c r="C5367" s="91"/>
      <c r="D5367" s="2013" t="s">
        <v>620</v>
      </c>
      <c r="E5367" s="2013"/>
      <c r="F5367" s="2013"/>
      <c r="G5367" s="111">
        <v>-147.71347</v>
      </c>
    </row>
    <row r="5368" ht="11.25" hidden="1" customHeight="1" outlineLevel="7">
      <c r="A5368" s="89"/>
      <c r="B5368" s="90"/>
      <c r="C5368" s="91"/>
      <c r="D5368" s="2013" t="s">
        <v>622</v>
      </c>
      <c r="E5368" s="2013"/>
      <c r="F5368" s="2013"/>
      <c r="G5368" s="93"/>
    </row>
    <row r="5369" ht="11.25" hidden="1" customHeight="1" outlineLevel="7">
      <c r="A5369" s="89"/>
      <c r="B5369" s="90"/>
      <c r="C5369" s="91"/>
      <c r="D5369" s="2013" t="s">
        <v>624</v>
      </c>
      <c r="E5369" s="2013"/>
      <c r="F5369" s="2013"/>
      <c r="G5369" s="110">
        <v>-18.42652</v>
      </c>
    </row>
    <row r="5370" ht="11.25" hidden="1" customHeight="1" outlineLevel="7">
      <c r="A5370" s="89"/>
      <c r="B5370" s="90"/>
      <c r="C5370" s="91"/>
      <c r="D5370" s="2013" t="s">
        <v>626</v>
      </c>
      <c r="E5370" s="2013"/>
      <c r="F5370" s="2013"/>
      <c r="G5370" s="110">
        <v>-0.58533999999999997</v>
      </c>
    </row>
    <row r="5371" ht="11.25" hidden="1" customHeight="1" outlineLevel="7">
      <c r="A5371" s="101"/>
      <c r="B5371" s="102"/>
      <c r="C5371" s="103"/>
      <c r="D5371" s="2017" t="s">
        <v>630</v>
      </c>
      <c r="E5371" s="2017"/>
      <c r="F5371" s="2017"/>
      <c r="G5371" s="110">
        <v>-87.490319999999997</v>
      </c>
    </row>
    <row r="5372" ht="11.25" hidden="1" customHeight="1" outlineLevel="7">
      <c r="A5372" s="115"/>
      <c r="B5372" s="116"/>
      <c r="C5372" s="117"/>
      <c r="D5372" s="2013" t="s">
        <v>632</v>
      </c>
      <c r="E5372" s="2013"/>
      <c r="F5372" s="2013"/>
      <c r="G5372" s="93"/>
    </row>
    <row r="5373" ht="21.75" hidden="1" customHeight="1" outlineLevel="7">
      <c r="A5373" s="115"/>
      <c r="B5373" s="116"/>
      <c r="C5373" s="117"/>
      <c r="D5373" s="2013" t="s">
        <v>634</v>
      </c>
      <c r="E5373" s="2013"/>
      <c r="F5373" s="2013"/>
      <c r="G5373" s="110">
        <v>-41.211289999999998</v>
      </c>
    </row>
    <row r="5374" ht="21.75" hidden="1" customHeight="1" outlineLevel="7">
      <c r="A5374" s="115"/>
      <c r="B5374" s="116"/>
      <c r="C5374" s="117"/>
      <c r="D5374" s="2013" t="s">
        <v>636</v>
      </c>
      <c r="E5374" s="2013"/>
      <c r="F5374" s="2013"/>
      <c r="G5374" s="73">
        <v>-20455.683560000001</v>
      </c>
    </row>
    <row r="5375" ht="21.75" hidden="1" customHeight="1" outlineLevel="7">
      <c r="A5375" s="115"/>
      <c r="B5375" s="116"/>
      <c r="C5375" s="117"/>
      <c r="D5375" s="2013" t="s">
        <v>638</v>
      </c>
      <c r="E5375" s="2013"/>
      <c r="F5375" s="2013"/>
      <c r="G5375" s="92">
        <v>-16197.313190000001</v>
      </c>
    </row>
    <row r="5376" ht="11.25" hidden="1" customHeight="1" outlineLevel="7">
      <c r="A5376" s="86"/>
      <c r="B5376" s="87"/>
      <c r="C5376" s="88"/>
      <c r="D5376" s="2017" t="s">
        <v>641</v>
      </c>
      <c r="E5376" s="2017"/>
      <c r="F5376" s="2017"/>
      <c r="G5376" s="110">
        <v>-413.88209000000001</v>
      </c>
    </row>
    <row r="5377" ht="21.75" hidden="1" customHeight="1" outlineLevel="7">
      <c r="A5377" s="101"/>
      <c r="B5377" s="102"/>
      <c r="C5377" s="103"/>
      <c r="D5377" s="2017" t="s">
        <v>642</v>
      </c>
      <c r="E5377" s="2017"/>
      <c r="F5377" s="2017"/>
      <c r="G5377" s="110">
        <v>-341.10516999999999</v>
      </c>
    </row>
    <row r="5378" ht="21.75" hidden="1" customHeight="1" outlineLevel="7">
      <c r="A5378" s="115"/>
      <c r="B5378" s="116"/>
      <c r="C5378" s="117"/>
      <c r="D5378" s="2013" t="s">
        <v>643</v>
      </c>
      <c r="E5378" s="2013"/>
      <c r="F5378" s="2013"/>
      <c r="G5378" s="110">
        <v>-38.70393</v>
      </c>
    </row>
    <row r="5379" ht="21.75" hidden="1" customHeight="1" outlineLevel="7">
      <c r="A5379" s="115"/>
      <c r="B5379" s="116"/>
      <c r="C5379" s="117"/>
      <c r="D5379" s="2013" t="s">
        <v>645</v>
      </c>
      <c r="E5379" s="2013"/>
      <c r="F5379" s="2013"/>
      <c r="G5379" s="110">
        <v>-929.60261000000003</v>
      </c>
    </row>
    <row r="5380" ht="21.75" hidden="1" customHeight="1" outlineLevel="7">
      <c r="A5380" s="115"/>
      <c r="B5380" s="116"/>
      <c r="C5380" s="117"/>
      <c r="D5380" s="2013" t="s">
        <v>647</v>
      </c>
      <c r="E5380" s="2013"/>
      <c r="F5380" s="2013"/>
      <c r="G5380" s="73">
        <v>-2535.0765700000002</v>
      </c>
    </row>
    <row r="5381" ht="21.75" hidden="1" customHeight="1" outlineLevel="7">
      <c r="A5381" s="115"/>
      <c r="B5381" s="116"/>
      <c r="C5381" s="117"/>
      <c r="D5381" s="2013" t="s">
        <v>649</v>
      </c>
      <c r="E5381" s="2013"/>
      <c r="F5381" s="2013"/>
      <c r="G5381" s="110">
        <v>-472.44328000000002</v>
      </c>
    </row>
    <row r="5382" ht="21.75" hidden="1" customHeight="1" outlineLevel="7">
      <c r="A5382" s="115"/>
      <c r="B5382" s="116"/>
      <c r="C5382" s="117"/>
      <c r="D5382" s="2013" t="s">
        <v>651</v>
      </c>
      <c r="E5382" s="2013"/>
      <c r="F5382" s="2013"/>
      <c r="G5382" s="110">
        <v>-441.09665999999999</v>
      </c>
    </row>
    <row r="5383" ht="11.25" hidden="1" customHeight="1" outlineLevel="7">
      <c r="A5383" s="101"/>
      <c r="B5383" s="102"/>
      <c r="C5383" s="103"/>
      <c r="D5383" s="2017" t="s">
        <v>653</v>
      </c>
      <c r="E5383" s="2017"/>
      <c r="F5383" s="2017"/>
      <c r="G5383" s="110">
        <v>-606.29396999999994</v>
      </c>
    </row>
    <row r="5384" ht="11.25" hidden="1" customHeight="1" outlineLevel="7">
      <c r="A5384" s="115"/>
      <c r="B5384" s="116"/>
      <c r="C5384" s="117"/>
      <c r="D5384" s="2013" t="s">
        <v>655</v>
      </c>
      <c r="E5384" s="2013"/>
      <c r="F5384" s="2013"/>
      <c r="G5384" s="92">
        <v>-1015.24266</v>
      </c>
    </row>
    <row r="5385" ht="21.75" hidden="1" customHeight="1" outlineLevel="7">
      <c r="A5385" s="115"/>
      <c r="B5385" s="116"/>
      <c r="C5385" s="117"/>
      <c r="D5385" s="2013" t="s">
        <v>657</v>
      </c>
      <c r="E5385" s="2013"/>
      <c r="F5385" s="2013"/>
      <c r="G5385" s="73">
        <v>-6124.1633199999997</v>
      </c>
    </row>
    <row r="5386" ht="21.75" hidden="1" customHeight="1" outlineLevel="7">
      <c r="A5386" s="115"/>
      <c r="B5386" s="116"/>
      <c r="C5386" s="117"/>
      <c r="D5386" s="2013" t="s">
        <v>659</v>
      </c>
      <c r="E5386" s="2013"/>
      <c r="F5386" s="2013"/>
      <c r="G5386" s="73">
        <v>-5520.9155300000002</v>
      </c>
    </row>
    <row r="5387" ht="21.75" hidden="1" customHeight="1" outlineLevel="7">
      <c r="A5387" s="115"/>
      <c r="B5387" s="116"/>
      <c r="C5387" s="117"/>
      <c r="D5387" s="2013" t="s">
        <v>661</v>
      </c>
      <c r="E5387" s="2013"/>
      <c r="F5387" s="2013"/>
      <c r="G5387" s="92">
        <v>-5014.6138499999997</v>
      </c>
    </row>
    <row r="5388" ht="11.25" hidden="1" customHeight="1" outlineLevel="7">
      <c r="A5388" s="115"/>
      <c r="B5388" s="116"/>
      <c r="C5388" s="117"/>
      <c r="D5388" s="2013" t="s">
        <v>663</v>
      </c>
      <c r="E5388" s="2013"/>
      <c r="F5388" s="2013"/>
      <c r="G5388" s="110">
        <v>-216.91041999999999</v>
      </c>
    </row>
    <row r="5389" ht="21.75" hidden="1" customHeight="1" outlineLevel="7">
      <c r="A5389" s="101"/>
      <c r="B5389" s="102"/>
      <c r="C5389" s="103"/>
      <c r="D5389" s="2017" t="s">
        <v>665</v>
      </c>
      <c r="E5389" s="2017"/>
      <c r="F5389" s="2017"/>
      <c r="G5389" s="110">
        <v>-98.369889999999998</v>
      </c>
    </row>
    <row r="5390" ht="11.25" hidden="1" customHeight="1" outlineLevel="7">
      <c r="A5390" s="115"/>
      <c r="B5390" s="116"/>
      <c r="C5390" s="117"/>
      <c r="D5390" s="2013" t="s">
        <v>667</v>
      </c>
      <c r="E5390" s="2013"/>
      <c r="F5390" s="2013"/>
      <c r="G5390" s="110">
        <v>-94.143230000000003</v>
      </c>
    </row>
    <row r="5391" ht="21.75" hidden="1" customHeight="1" outlineLevel="7">
      <c r="A5391" s="115"/>
      <c r="B5391" s="116"/>
      <c r="C5391" s="117"/>
      <c r="D5391" s="2013" t="s">
        <v>669</v>
      </c>
      <c r="E5391" s="2013"/>
      <c r="F5391" s="2013"/>
      <c r="G5391" s="110">
        <v>-96.878140000000002</v>
      </c>
    </row>
    <row r="5392" ht="21.75" hidden="1" customHeight="1" outlineLevel="7">
      <c r="A5392" s="115"/>
      <c r="B5392" s="116"/>
      <c r="C5392" s="117"/>
      <c r="D5392" s="2013" t="s">
        <v>671</v>
      </c>
      <c r="E5392" s="2013"/>
      <c r="F5392" s="2013"/>
      <c r="G5392" s="111">
        <v>-382.92885000000001</v>
      </c>
    </row>
    <row r="5393" ht="21.75" hidden="1" customHeight="1" outlineLevel="7">
      <c r="A5393" s="115"/>
      <c r="B5393" s="116"/>
      <c r="C5393" s="117"/>
      <c r="D5393" s="2013" t="s">
        <v>673</v>
      </c>
      <c r="E5393" s="2013"/>
      <c r="F5393" s="2013"/>
      <c r="G5393" s="110">
        <v>-253.64035000000001</v>
      </c>
    </row>
    <row r="5394" ht="21.75" hidden="1" customHeight="1" outlineLevel="7">
      <c r="A5394" s="115"/>
      <c r="B5394" s="116"/>
      <c r="C5394" s="117"/>
      <c r="D5394" s="2013" t="s">
        <v>675</v>
      </c>
      <c r="E5394" s="2013"/>
      <c r="F5394" s="2013"/>
      <c r="G5394" s="110">
        <v>-51.776859999999999</v>
      </c>
    </row>
    <row r="5395" ht="21.75" hidden="1" customHeight="1" outlineLevel="7">
      <c r="A5395" s="101"/>
      <c r="B5395" s="102"/>
      <c r="C5395" s="103"/>
      <c r="D5395" s="2017" t="s">
        <v>677</v>
      </c>
      <c r="E5395" s="2017"/>
      <c r="F5395" s="2017"/>
      <c r="G5395" s="110">
        <v>-30.920999999999999</v>
      </c>
    </row>
    <row r="5396" ht="21.75" hidden="1" customHeight="1" outlineLevel="7">
      <c r="A5396" s="115"/>
      <c r="B5396" s="116"/>
      <c r="C5396" s="117"/>
      <c r="D5396" s="2013" t="s">
        <v>679</v>
      </c>
      <c r="E5396" s="2013"/>
      <c r="F5396" s="2013"/>
      <c r="G5396" s="110">
        <v>-22.495999999999999</v>
      </c>
    </row>
    <row r="5397" ht="21.75" hidden="1" customHeight="1" outlineLevel="7">
      <c r="A5397" s="115"/>
      <c r="B5397" s="116"/>
      <c r="C5397" s="117"/>
      <c r="D5397" s="2013" t="s">
        <v>681</v>
      </c>
      <c r="E5397" s="2013"/>
      <c r="F5397" s="2013"/>
      <c r="G5397" s="110">
        <v>-24.094639999999998</v>
      </c>
    </row>
    <row r="5398" ht="21.75" hidden="1" customHeight="1" outlineLevel="7">
      <c r="A5398" s="115"/>
      <c r="B5398" s="116"/>
      <c r="C5398" s="117"/>
      <c r="D5398" s="2013" t="s">
        <v>683</v>
      </c>
      <c r="E5398" s="2013"/>
      <c r="F5398" s="2013"/>
      <c r="G5398" s="111">
        <v>-30.033550000000002</v>
      </c>
    </row>
    <row r="5399" ht="21.75" hidden="1" customHeight="1" outlineLevel="7">
      <c r="A5399" s="115"/>
      <c r="B5399" s="116"/>
      <c r="C5399" s="117"/>
      <c r="D5399" s="2013" t="s">
        <v>685</v>
      </c>
      <c r="E5399" s="2013"/>
      <c r="F5399" s="2013"/>
      <c r="G5399" s="110">
        <v>-19.893280000000001</v>
      </c>
    </row>
    <row r="5400" ht="21.75" hidden="1" customHeight="1" outlineLevel="7">
      <c r="A5400" s="115"/>
      <c r="B5400" s="116"/>
      <c r="C5400" s="117"/>
      <c r="D5400" s="2013" t="s">
        <v>687</v>
      </c>
      <c r="E5400" s="2013"/>
      <c r="F5400" s="2013"/>
      <c r="G5400" s="110">
        <v>-4.06081</v>
      </c>
    </row>
    <row r="5401" ht="11.25" hidden="1" customHeight="1" outlineLevel="7">
      <c r="A5401" s="86"/>
      <c r="B5401" s="87"/>
      <c r="C5401" s="88"/>
      <c r="D5401" s="2017" t="s">
        <v>689</v>
      </c>
      <c r="E5401" s="2017"/>
      <c r="F5401" s="2017"/>
      <c r="G5401" s="110">
        <v>-2.4251800000000001</v>
      </c>
    </row>
    <row r="5402" ht="11.25" hidden="1" customHeight="1" outlineLevel="7">
      <c r="A5402" s="89"/>
      <c r="B5402" s="90"/>
      <c r="C5402" s="91"/>
      <c r="D5402" s="2013" t="s">
        <v>692</v>
      </c>
      <c r="E5402" s="2013"/>
      <c r="F5402" s="2013"/>
      <c r="G5402" s="110">
        <v>-1.76441</v>
      </c>
    </row>
    <row r="5403" ht="11.25" hidden="1" customHeight="1" outlineLevel="7">
      <c r="A5403" s="89"/>
      <c r="B5403" s="90"/>
      <c r="C5403" s="91"/>
      <c r="D5403" s="2013" t="s">
        <v>693</v>
      </c>
      <c r="E5403" s="2013"/>
      <c r="F5403" s="2013"/>
      <c r="G5403" s="110">
        <v>-1.8898699999999999</v>
      </c>
    </row>
    <row r="5404" ht="11.25" hidden="1" customHeight="1" outlineLevel="7">
      <c r="A5404" s="89"/>
      <c r="B5404" s="90"/>
      <c r="C5404" s="91"/>
      <c r="D5404" s="2013" t="s">
        <v>694</v>
      </c>
      <c r="E5404" s="2013"/>
      <c r="F5404" s="2013"/>
      <c r="G5404" s="111">
        <v>-190.28539000000001</v>
      </c>
    </row>
    <row r="5405" ht="11.25" hidden="1" customHeight="1" outlineLevel="7">
      <c r="A5405" s="89"/>
      <c r="B5405" s="90"/>
      <c r="C5405" s="91"/>
      <c r="D5405" s="2013" t="s">
        <v>695</v>
      </c>
      <c r="E5405" s="2013"/>
      <c r="F5405" s="2013"/>
      <c r="G5405" s="110">
        <v>-131.74503999999999</v>
      </c>
    </row>
    <row r="5406" ht="11.25" hidden="1" customHeight="1" outlineLevel="7">
      <c r="A5406" s="89"/>
      <c r="B5406" s="90"/>
      <c r="C5406" s="91"/>
      <c r="D5406" s="2013" t="s">
        <v>696</v>
      </c>
      <c r="E5406" s="2013"/>
      <c r="F5406" s="2013"/>
      <c r="G5406" s="110">
        <v>-27.18018</v>
      </c>
    </row>
    <row r="5407" ht="11.25" hidden="1" customHeight="1" outlineLevel="7">
      <c r="A5407" s="86"/>
      <c r="B5407" s="87"/>
      <c r="C5407" s="88"/>
      <c r="D5407" s="2017" t="s">
        <v>698</v>
      </c>
      <c r="E5407" s="2017"/>
      <c r="F5407" s="2017"/>
      <c r="G5407" s="110">
        <v>-8.3048699999999993</v>
      </c>
    </row>
    <row r="5408" ht="11.25" hidden="1" customHeight="1" outlineLevel="7">
      <c r="A5408" s="101"/>
      <c r="B5408" s="102"/>
      <c r="C5408" s="103"/>
      <c r="D5408" s="2017" t="s">
        <v>699</v>
      </c>
      <c r="E5408" s="2017"/>
      <c r="F5408" s="2017"/>
      <c r="G5408" s="110">
        <v>-11.320830000000001</v>
      </c>
    </row>
    <row r="5409" ht="11.25" hidden="1" customHeight="1" outlineLevel="7">
      <c r="A5409" s="115"/>
      <c r="B5409" s="116"/>
      <c r="C5409" s="117"/>
      <c r="D5409" s="2013" t="s">
        <v>701</v>
      </c>
      <c r="E5409" s="2013"/>
      <c r="F5409" s="2013"/>
      <c r="G5409" s="110">
        <v>-11.73447</v>
      </c>
    </row>
    <row r="5410" ht="11.25" hidden="1" customHeight="1" outlineLevel="7">
      <c r="A5410" s="101"/>
      <c r="B5410" s="102"/>
      <c r="C5410" s="103"/>
      <c r="D5410" s="2017" t="s">
        <v>702</v>
      </c>
      <c r="E5410" s="2017"/>
      <c r="F5410" s="2017"/>
      <c r="G5410" s="73">
        <v>-1475.4305899999999</v>
      </c>
    </row>
    <row r="5411" ht="11.25" hidden="1" customHeight="1" outlineLevel="7">
      <c r="A5411" s="104"/>
      <c r="B5411" s="105"/>
      <c r="C5411" s="106"/>
      <c r="D5411" s="2017" t="s">
        <v>704</v>
      </c>
      <c r="E5411" s="2017"/>
      <c r="F5411" s="2017"/>
      <c r="G5411" s="93"/>
    </row>
    <row r="5412" ht="11.25" hidden="1" customHeight="1" outlineLevel="7">
      <c r="A5412" s="95"/>
      <c r="B5412" s="96"/>
      <c r="C5412" s="97"/>
      <c r="D5412" s="2013" t="s">
        <v>705</v>
      </c>
      <c r="E5412" s="2013"/>
      <c r="F5412" s="2013"/>
      <c r="G5412" s="93"/>
    </row>
    <row r="5413" ht="11.25" hidden="1" customHeight="1" outlineLevel="7">
      <c r="A5413" s="95"/>
      <c r="B5413" s="96"/>
      <c r="C5413" s="97"/>
      <c r="D5413" s="2013" t="s">
        <v>706</v>
      </c>
      <c r="E5413" s="2013"/>
      <c r="F5413" s="2013"/>
      <c r="G5413" s="93"/>
    </row>
    <row r="5414" ht="11.25" hidden="1" customHeight="1" outlineLevel="7">
      <c r="A5414" s="95"/>
      <c r="B5414" s="96"/>
      <c r="C5414" s="97"/>
      <c r="D5414" s="2013" t="s">
        <v>707</v>
      </c>
      <c r="E5414" s="2013"/>
      <c r="F5414" s="2013"/>
      <c r="G5414" s="110">
        <v>-104.21093</v>
      </c>
    </row>
    <row r="5415" ht="11.25" hidden="1" customHeight="1" outlineLevel="7">
      <c r="A5415" s="95"/>
      <c r="B5415" s="96"/>
      <c r="C5415" s="97"/>
      <c r="D5415" s="2013" t="s">
        <v>708</v>
      </c>
      <c r="E5415" s="2013"/>
      <c r="F5415" s="2013"/>
      <c r="G5415" s="92">
        <v>-1371.21966</v>
      </c>
    </row>
    <row r="5416" ht="11.25" hidden="1" customHeight="1" outlineLevel="7">
      <c r="A5416" s="95"/>
      <c r="B5416" s="96"/>
      <c r="C5416" s="97"/>
      <c r="D5416" s="2013" t="s">
        <v>709</v>
      </c>
      <c r="E5416" s="2013"/>
      <c r="F5416" s="2013"/>
      <c r="G5416" s="73">
        <v>-16933.953130000002</v>
      </c>
    </row>
    <row r="5417" ht="11.25" hidden="1" customHeight="1" outlineLevel="7">
      <c r="A5417" s="95"/>
      <c r="B5417" s="96"/>
      <c r="C5417" s="97"/>
      <c r="D5417" s="2013" t="s">
        <v>710</v>
      </c>
      <c r="E5417" s="2013"/>
      <c r="F5417" s="2013"/>
      <c r="G5417" s="111">
        <v>-15.87632</v>
      </c>
    </row>
    <row r="5418" ht="11.25" hidden="1" customHeight="1" outlineLevel="7">
      <c r="A5418" s="95"/>
      <c r="B5418" s="96"/>
      <c r="C5418" s="97"/>
      <c r="D5418" s="2013" t="s">
        <v>711</v>
      </c>
      <c r="E5418" s="2013"/>
      <c r="F5418" s="2013"/>
      <c r="G5418" s="110">
        <v>-15.87632</v>
      </c>
    </row>
    <row r="5419" ht="11.25" hidden="1" customHeight="1" outlineLevel="7">
      <c r="A5419" s="104"/>
      <c r="B5419" s="105"/>
      <c r="C5419" s="106"/>
      <c r="D5419" s="2017" t="s">
        <v>712</v>
      </c>
      <c r="E5419" s="2017"/>
      <c r="F5419" s="2017"/>
      <c r="G5419" s="73">
        <v>-15140.81241</v>
      </c>
    </row>
    <row r="5420" ht="11.25" hidden="1" customHeight="1" outlineLevel="7">
      <c r="A5420" s="95"/>
      <c r="B5420" s="96"/>
      <c r="C5420" s="97"/>
      <c r="D5420" s="2013" t="s">
        <v>713</v>
      </c>
      <c r="E5420" s="2013"/>
      <c r="F5420" s="2013"/>
      <c r="G5420" s="111">
        <v>-159.63356999999999</v>
      </c>
    </row>
    <row r="5421" ht="11.25" hidden="1" customHeight="1" outlineLevel="7">
      <c r="A5421" s="95"/>
      <c r="B5421" s="96"/>
      <c r="C5421" s="97"/>
      <c r="D5421" s="2013" t="s">
        <v>714</v>
      </c>
      <c r="E5421" s="2013"/>
      <c r="F5421" s="2013"/>
      <c r="G5421" s="110">
        <v>-67.474080000000001</v>
      </c>
    </row>
    <row r="5422" ht="11.25" hidden="1" customHeight="1" outlineLevel="7">
      <c r="A5422" s="95"/>
      <c r="B5422" s="96"/>
      <c r="C5422" s="97"/>
      <c r="D5422" s="2013" t="s">
        <v>715</v>
      </c>
      <c r="E5422" s="2013"/>
      <c r="F5422" s="2013"/>
      <c r="G5422" s="110">
        <v>-19.26736</v>
      </c>
    </row>
    <row r="5423" ht="11.25" hidden="1" customHeight="1" outlineLevel="7">
      <c r="A5423" s="95"/>
      <c r="B5423" s="96"/>
      <c r="C5423" s="97"/>
      <c r="D5423" s="2013" t="s">
        <v>716</v>
      </c>
      <c r="E5423" s="2013"/>
      <c r="F5423" s="2013"/>
      <c r="G5423" s="110">
        <v>-10.468159999999999</v>
      </c>
    </row>
    <row r="5424" ht="21.75" hidden="1" customHeight="1" outlineLevel="7">
      <c r="A5424" s="95"/>
      <c r="B5424" s="96"/>
      <c r="C5424" s="97"/>
      <c r="D5424" s="2013" t="s">
        <v>717</v>
      </c>
      <c r="E5424" s="2013"/>
      <c r="F5424" s="2013"/>
      <c r="G5424" s="110">
        <v>-5.4193800000000003</v>
      </c>
    </row>
    <row r="5425" ht="11.25" hidden="1" customHeight="1" outlineLevel="7">
      <c r="A5425" s="95"/>
      <c r="B5425" s="96"/>
      <c r="C5425" s="97"/>
      <c r="D5425" s="2013" t="s">
        <v>718</v>
      </c>
      <c r="E5425" s="2013"/>
      <c r="F5425" s="2013"/>
      <c r="G5425" s="110">
        <v>-0.33622999999999997</v>
      </c>
    </row>
    <row r="5426" ht="11.25" hidden="1" customHeight="1" outlineLevel="7">
      <c r="A5426" s="95"/>
      <c r="B5426" s="96"/>
      <c r="C5426" s="97"/>
      <c r="D5426" s="2013" t="s">
        <v>719</v>
      </c>
      <c r="E5426" s="2013"/>
      <c r="F5426" s="2013"/>
      <c r="G5426" s="110">
        <v>-56.66836</v>
      </c>
    </row>
    <row r="5427" ht="11.25" hidden="1" customHeight="1" outlineLevel="7">
      <c r="A5427" s="104"/>
      <c r="B5427" s="105"/>
      <c r="C5427" s="106"/>
      <c r="D5427" s="2017" t="s">
        <v>720</v>
      </c>
      <c r="E5427" s="2017"/>
      <c r="F5427" s="2017"/>
      <c r="G5427" s="93"/>
    </row>
    <row r="5428" ht="11.25" hidden="1" customHeight="1" outlineLevel="7">
      <c r="A5428" s="95"/>
      <c r="B5428" s="96"/>
      <c r="C5428" s="97"/>
      <c r="D5428" s="2013" t="s">
        <v>721</v>
      </c>
      <c r="E5428" s="2013"/>
      <c r="F5428" s="2013"/>
      <c r="G5428" s="111">
        <v>-52.12003</v>
      </c>
    </row>
    <row r="5429" ht="11.25" hidden="1" customHeight="1" outlineLevel="7">
      <c r="A5429" s="95"/>
      <c r="B5429" s="96"/>
      <c r="C5429" s="97"/>
      <c r="D5429" s="2013" t="s">
        <v>722</v>
      </c>
      <c r="E5429" s="2013"/>
      <c r="F5429" s="2013"/>
      <c r="G5429" s="110">
        <v>-11.271979999999999</v>
      </c>
    </row>
    <row r="5430" ht="11.25" hidden="1" customHeight="1" outlineLevel="7">
      <c r="A5430" s="95"/>
      <c r="B5430" s="96"/>
      <c r="C5430" s="97"/>
      <c r="D5430" s="2013" t="s">
        <v>723</v>
      </c>
      <c r="E5430" s="2013"/>
      <c r="F5430" s="2013"/>
      <c r="G5430" s="110">
        <v>-5.71502</v>
      </c>
    </row>
    <row r="5431" ht="11.25" hidden="1" customHeight="1" outlineLevel="7">
      <c r="A5431" s="104"/>
      <c r="B5431" s="105"/>
      <c r="C5431" s="106"/>
      <c r="D5431" s="2017" t="s">
        <v>724</v>
      </c>
      <c r="E5431" s="2017"/>
      <c r="F5431" s="2017"/>
      <c r="G5431" s="110">
        <v>-25.600770000000001</v>
      </c>
    </row>
    <row r="5432" ht="11.25" hidden="1" customHeight="1" outlineLevel="7">
      <c r="A5432" s="95"/>
      <c r="B5432" s="96"/>
      <c r="C5432" s="97"/>
      <c r="D5432" s="2013" t="s">
        <v>725</v>
      </c>
      <c r="E5432" s="2013"/>
      <c r="F5432" s="2013"/>
      <c r="G5432" s="110">
        <v>-2.4056199999999999</v>
      </c>
    </row>
    <row r="5433" ht="11.25" hidden="1" customHeight="1" outlineLevel="7">
      <c r="A5433" s="95"/>
      <c r="B5433" s="96"/>
      <c r="C5433" s="97"/>
      <c r="D5433" s="2013" t="s">
        <v>726</v>
      </c>
      <c r="E5433" s="2013"/>
      <c r="F5433" s="2013"/>
      <c r="G5433" s="110">
        <v>-0.50953000000000004</v>
      </c>
    </row>
    <row r="5434" ht="11.25" hidden="1" customHeight="1" outlineLevel="7">
      <c r="A5434" s="95"/>
      <c r="B5434" s="96"/>
      <c r="C5434" s="97"/>
      <c r="D5434" s="2013" t="s">
        <v>727</v>
      </c>
      <c r="E5434" s="2013"/>
      <c r="F5434" s="2013"/>
      <c r="G5434" s="110">
        <v>-6.48712</v>
      </c>
    </row>
    <row r="5435" ht="21.75" hidden="1" customHeight="1" outlineLevel="7">
      <c r="A5435" s="95"/>
      <c r="B5435" s="96"/>
      <c r="C5435" s="97"/>
      <c r="D5435" s="2013" t="s">
        <v>728</v>
      </c>
      <c r="E5435" s="2013"/>
      <c r="F5435" s="2013"/>
      <c r="G5435" s="110">
        <v>-0.12998999999999999</v>
      </c>
    </row>
    <row r="5436" ht="11.25" hidden="1" customHeight="1" outlineLevel="7">
      <c r="A5436" s="95"/>
      <c r="B5436" s="96"/>
      <c r="C5436" s="97"/>
      <c r="D5436" s="2013" t="s">
        <v>729</v>
      </c>
      <c r="E5436" s="2013"/>
      <c r="F5436" s="2013"/>
      <c r="G5436" s="111">
        <v>-116.67485000000001</v>
      </c>
    </row>
    <row r="5437" ht="11.25" hidden="1" customHeight="1" outlineLevel="7">
      <c r="A5437" s="95"/>
      <c r="B5437" s="96"/>
      <c r="C5437" s="97"/>
      <c r="D5437" s="2013" t="s">
        <v>730</v>
      </c>
      <c r="E5437" s="2013"/>
      <c r="F5437" s="2013"/>
      <c r="G5437" s="110">
        <v>-28.106179999999998</v>
      </c>
    </row>
    <row r="5438" ht="11.25" hidden="1" customHeight="1" outlineLevel="7">
      <c r="A5438" s="115"/>
      <c r="B5438" s="116"/>
      <c r="C5438" s="117"/>
      <c r="D5438" s="2013" t="s">
        <v>731</v>
      </c>
      <c r="E5438" s="2013"/>
      <c r="F5438" s="2013"/>
      <c r="G5438" s="110">
        <v>-85.278790000000001</v>
      </c>
    </row>
    <row r="5439" ht="11.25" hidden="1" customHeight="1" outlineLevel="7">
      <c r="A5439" s="104"/>
      <c r="B5439" s="105"/>
      <c r="C5439" s="106"/>
      <c r="D5439" s="2017" t="s">
        <v>732</v>
      </c>
      <c r="E5439" s="2017"/>
      <c r="F5439" s="2017"/>
      <c r="G5439" s="110">
        <v>-3.2898800000000001</v>
      </c>
    </row>
    <row r="5440" ht="11.25" hidden="1" customHeight="1" outlineLevel="7">
      <c r="A5440" s="95"/>
      <c r="B5440" s="96"/>
      <c r="C5440" s="97"/>
      <c r="D5440" s="2013" t="s">
        <v>733</v>
      </c>
      <c r="E5440" s="2013"/>
      <c r="F5440" s="2013"/>
      <c r="G5440" s="111">
        <v>-395.98712999999998</v>
      </c>
    </row>
    <row r="5441" ht="11.25" hidden="1" customHeight="1" outlineLevel="7">
      <c r="A5441" s="95"/>
      <c r="B5441" s="96"/>
      <c r="C5441" s="97"/>
      <c r="D5441" s="2013" t="s">
        <v>735</v>
      </c>
      <c r="E5441" s="2013"/>
      <c r="F5441" s="2013"/>
      <c r="G5441" s="110">
        <v>-6.5316599999999996</v>
      </c>
    </row>
    <row r="5442" ht="11.25" hidden="1" customHeight="1" outlineLevel="7">
      <c r="A5442" s="115"/>
      <c r="B5442" s="116"/>
      <c r="C5442" s="117"/>
      <c r="D5442" s="2013" t="s">
        <v>736</v>
      </c>
      <c r="E5442" s="2013"/>
      <c r="F5442" s="2013"/>
      <c r="G5442" s="110">
        <v>-144.35058000000001</v>
      </c>
    </row>
    <row r="5443" ht="21.75" hidden="1" customHeight="1" outlineLevel="7">
      <c r="A5443" s="115"/>
      <c r="B5443" s="116"/>
      <c r="C5443" s="117"/>
      <c r="D5443" s="2013" t="s">
        <v>737</v>
      </c>
      <c r="E5443" s="2013"/>
      <c r="F5443" s="2013"/>
      <c r="G5443" s="110">
        <v>-32.69464</v>
      </c>
    </row>
    <row r="5444" ht="11.25" hidden="1" customHeight="1" outlineLevel="7">
      <c r="A5444" s="115"/>
      <c r="B5444" s="116"/>
      <c r="C5444" s="117"/>
      <c r="D5444" s="2013" t="s">
        <v>738</v>
      </c>
      <c r="E5444" s="2013"/>
      <c r="F5444" s="2013"/>
      <c r="G5444" s="110">
        <v>-70.513030000000001</v>
      </c>
    </row>
    <row r="5445" ht="11.25" hidden="1" customHeight="1" outlineLevel="7">
      <c r="A5445" s="115"/>
      <c r="B5445" s="116"/>
      <c r="C5445" s="117"/>
      <c r="D5445" s="2013" t="s">
        <v>739</v>
      </c>
      <c r="E5445" s="2013"/>
      <c r="F5445" s="2013"/>
      <c r="G5445" s="110">
        <v>-132.26186000000001</v>
      </c>
    </row>
    <row r="5446" ht="11.25" hidden="1" customHeight="1" outlineLevel="7">
      <c r="A5446" s="104"/>
      <c r="B5446" s="105"/>
      <c r="C5446" s="106"/>
      <c r="D5446" s="2017" t="s">
        <v>740</v>
      </c>
      <c r="E5446" s="2017"/>
      <c r="F5446" s="2017"/>
      <c r="G5446" s="110">
        <v>-9.6353600000000004</v>
      </c>
    </row>
    <row r="5447" ht="11.25" hidden="1" customHeight="1" outlineLevel="7">
      <c r="A5447" s="95"/>
      <c r="B5447" s="96"/>
      <c r="C5447" s="97"/>
      <c r="D5447" s="2013" t="s">
        <v>741</v>
      </c>
      <c r="E5447" s="2013"/>
      <c r="F5447" s="2013"/>
      <c r="G5447" s="110">
        <v>-0.26507999999999998</v>
      </c>
    </row>
    <row r="5448" ht="11.25" hidden="1" customHeight="1" outlineLevel="7">
      <c r="A5448" s="104"/>
      <c r="B5448" s="105"/>
      <c r="C5448" s="106"/>
      <c r="D5448" s="2017" t="s">
        <v>742</v>
      </c>
      <c r="E5448" s="2017"/>
      <c r="F5448" s="2017"/>
      <c r="G5448" s="111">
        <v>-24.716539999999998</v>
      </c>
    </row>
    <row r="5449" ht="11.25" hidden="1" customHeight="1" outlineLevel="7">
      <c r="A5449" s="95"/>
      <c r="B5449" s="96"/>
      <c r="C5449" s="97"/>
      <c r="D5449" s="2013" t="s">
        <v>744</v>
      </c>
      <c r="E5449" s="2013"/>
      <c r="F5449" s="2013"/>
      <c r="G5449" s="110">
        <v>-16.80996</v>
      </c>
    </row>
    <row r="5450" ht="21.75" hidden="1" customHeight="1" outlineLevel="7">
      <c r="A5450" s="95"/>
      <c r="B5450" s="96"/>
      <c r="C5450" s="97"/>
      <c r="D5450" s="2013" t="s">
        <v>745</v>
      </c>
      <c r="E5450" s="2013"/>
      <c r="F5450" s="2013"/>
      <c r="G5450" s="110">
        <v>-7.9065799999999999</v>
      </c>
    </row>
    <row r="5451" ht="21.75" hidden="1" customHeight="1" outlineLevel="7">
      <c r="A5451" s="95"/>
      <c r="B5451" s="96"/>
      <c r="C5451" s="97"/>
      <c r="D5451" s="2013" t="s">
        <v>746</v>
      </c>
      <c r="E5451" s="2013"/>
      <c r="F5451" s="2013"/>
      <c r="G5451" s="110">
        <v>-237.40770000000001</v>
      </c>
    </row>
    <row r="5452" ht="21.75" hidden="1" customHeight="1" outlineLevel="7">
      <c r="A5452" s="95"/>
      <c r="B5452" s="96"/>
      <c r="C5452" s="97"/>
      <c r="D5452" s="2013" t="s">
        <v>748</v>
      </c>
      <c r="E5452" s="2013"/>
      <c r="F5452" s="2013"/>
      <c r="G5452" s="110">
        <v>-19.648959999999999</v>
      </c>
    </row>
    <row r="5453" ht="21.75" hidden="1" customHeight="1" outlineLevel="7">
      <c r="A5453" s="95"/>
      <c r="B5453" s="96"/>
      <c r="C5453" s="97"/>
      <c r="D5453" s="2013" t="s">
        <v>749</v>
      </c>
      <c r="E5453" s="2013"/>
      <c r="F5453" s="2013"/>
      <c r="G5453" s="110">
        <v>-8.3205299999999998</v>
      </c>
    </row>
    <row r="5454" ht="11.25" hidden="1" customHeight="1" outlineLevel="7">
      <c r="A5454" s="95"/>
      <c r="B5454" s="96"/>
      <c r="C5454" s="97"/>
      <c r="D5454" s="2013" t="s">
        <v>751</v>
      </c>
      <c r="E5454" s="2013"/>
      <c r="F5454" s="2013"/>
      <c r="G5454" s="110">
        <v>-14.27342</v>
      </c>
    </row>
    <row r="5455" ht="11.25" hidden="1" customHeight="1" outlineLevel="7">
      <c r="A5455" s="95"/>
      <c r="B5455" s="96"/>
      <c r="C5455" s="97"/>
      <c r="D5455" s="2013" t="s">
        <v>752</v>
      </c>
      <c r="E5455" s="2013"/>
      <c r="F5455" s="2013"/>
      <c r="G5455" s="111">
        <v>-26.790980000000001</v>
      </c>
    </row>
    <row r="5456" ht="11.25" hidden="1" customHeight="1" outlineLevel="7">
      <c r="A5456" s="95"/>
      <c r="B5456" s="96"/>
      <c r="C5456" s="97"/>
      <c r="D5456" s="2013" t="s">
        <v>756</v>
      </c>
      <c r="E5456" s="2013"/>
      <c r="F5456" s="2013"/>
      <c r="G5456" s="110">
        <v>-26.790980000000001</v>
      </c>
    </row>
    <row r="5457" ht="21.75" hidden="1" customHeight="1" outlineLevel="7">
      <c r="A5457" s="95"/>
      <c r="B5457" s="96"/>
      <c r="C5457" s="97"/>
      <c r="D5457" s="2013" t="s">
        <v>757</v>
      </c>
      <c r="E5457" s="2013"/>
      <c r="F5457" s="2013"/>
      <c r="G5457" s="73">
        <v>-14082.602699999999</v>
      </c>
    </row>
    <row r="5458" ht="11.25" hidden="1" customHeight="1" outlineLevel="7">
      <c r="A5458" s="95"/>
      <c r="B5458" s="96"/>
      <c r="C5458" s="97"/>
      <c r="D5458" s="2013" t="s">
        <v>758</v>
      </c>
      <c r="E5458" s="2013"/>
      <c r="F5458" s="2013"/>
      <c r="G5458" s="110">
        <v>-9.2727799999999991</v>
      </c>
    </row>
    <row r="5459" ht="11.25" hidden="1" customHeight="1" outlineLevel="7">
      <c r="A5459" s="95"/>
      <c r="B5459" s="96"/>
      <c r="C5459" s="97"/>
      <c r="D5459" s="2013" t="s">
        <v>759</v>
      </c>
      <c r="E5459" s="2013"/>
      <c r="F5459" s="2013"/>
      <c r="G5459" s="110">
        <v>-2.8082500000000001</v>
      </c>
    </row>
    <row r="5460" ht="11.25" hidden="1" customHeight="1" outlineLevel="7">
      <c r="A5460" s="95"/>
      <c r="B5460" s="96"/>
      <c r="C5460" s="97"/>
      <c r="D5460" s="2013" t="s">
        <v>760</v>
      </c>
      <c r="E5460" s="2013"/>
      <c r="F5460" s="2013"/>
      <c r="G5460" s="110">
        <v>-52.034550000000003</v>
      </c>
    </row>
    <row r="5461" ht="21.75" hidden="1" customHeight="1" outlineLevel="7">
      <c r="A5461" s="95"/>
      <c r="B5461" s="96"/>
      <c r="C5461" s="97"/>
      <c r="D5461" s="2013" t="s">
        <v>400</v>
      </c>
      <c r="E5461" s="2013"/>
      <c r="F5461" s="2013"/>
      <c r="G5461" s="110">
        <v>-0.27905999999999997</v>
      </c>
    </row>
    <row r="5462" ht="11.25" hidden="1" customHeight="1" outlineLevel="7">
      <c r="A5462" s="95"/>
      <c r="B5462" s="96"/>
      <c r="C5462" s="97"/>
      <c r="D5462" s="2013" t="s">
        <v>761</v>
      </c>
      <c r="E5462" s="2013"/>
      <c r="F5462" s="2013"/>
      <c r="G5462" s="110">
        <v>-12.229229999999999</v>
      </c>
    </row>
    <row r="5463" ht="21.75" hidden="1" customHeight="1" outlineLevel="7">
      <c r="A5463" s="115"/>
      <c r="B5463" s="116"/>
      <c r="C5463" s="117"/>
      <c r="D5463" s="2013" t="s">
        <v>762</v>
      </c>
      <c r="E5463" s="2013"/>
      <c r="F5463" s="2013"/>
      <c r="G5463" s="110">
        <v>-8.6065900000000006</v>
      </c>
    </row>
    <row r="5464" ht="11.25" hidden="1" customHeight="1" outlineLevel="7">
      <c r="A5464" s="101"/>
      <c r="B5464" s="102"/>
      <c r="C5464" s="103"/>
      <c r="D5464" s="2017" t="s">
        <v>763</v>
      </c>
      <c r="E5464" s="2017"/>
      <c r="F5464" s="2017"/>
      <c r="G5464" s="110">
        <v>-9.7748899999999992</v>
      </c>
    </row>
    <row r="5465" ht="11.25" hidden="1" customHeight="1" outlineLevel="7">
      <c r="A5465" s="104"/>
      <c r="B5465" s="105"/>
      <c r="C5465" s="106"/>
      <c r="D5465" s="2017" t="s">
        <v>765</v>
      </c>
      <c r="E5465" s="2017"/>
      <c r="F5465" s="2017"/>
      <c r="G5465" s="93"/>
    </row>
    <row r="5466" ht="11.25" hidden="1" customHeight="1" outlineLevel="7">
      <c r="A5466" s="95"/>
      <c r="B5466" s="96"/>
      <c r="C5466" s="97"/>
      <c r="D5466" s="2013" t="s">
        <v>766</v>
      </c>
      <c r="E5466" s="2013"/>
      <c r="F5466" s="2013"/>
      <c r="G5466" s="93"/>
    </row>
    <row r="5467" ht="11.25" hidden="1" customHeight="1" outlineLevel="7">
      <c r="A5467" s="95"/>
      <c r="B5467" s="96"/>
      <c r="C5467" s="97"/>
      <c r="D5467" s="2013" t="s">
        <v>767</v>
      </c>
      <c r="E5467" s="2013"/>
      <c r="F5467" s="2013"/>
      <c r="G5467" s="93"/>
    </row>
    <row r="5468" ht="21.75" hidden="1" customHeight="1" outlineLevel="7">
      <c r="A5468" s="95"/>
      <c r="B5468" s="96"/>
      <c r="C5468" s="97"/>
      <c r="D5468" s="2013" t="s">
        <v>770</v>
      </c>
      <c r="E5468" s="2013"/>
      <c r="F5468" s="2013"/>
      <c r="G5468" s="92">
        <v>-13967.4931</v>
      </c>
    </row>
    <row r="5469" ht="11.25" hidden="1" customHeight="1" outlineLevel="7">
      <c r="A5469" s="104"/>
      <c r="B5469" s="105"/>
      <c r="C5469" s="106"/>
      <c r="D5469" s="2017" t="s">
        <v>771</v>
      </c>
      <c r="E5469" s="2017"/>
      <c r="F5469" s="2017"/>
      <c r="G5469" s="110">
        <v>-1.9195500000000001</v>
      </c>
    </row>
    <row r="5470" ht="11.25" hidden="1" customHeight="1" outlineLevel="7">
      <c r="A5470" s="95"/>
      <c r="B5470" s="96"/>
      <c r="C5470" s="97"/>
      <c r="D5470" s="2013" t="s">
        <v>773</v>
      </c>
      <c r="E5470" s="2013"/>
      <c r="F5470" s="2013"/>
      <c r="G5470" s="110">
        <v>-3.6125699999999998</v>
      </c>
    </row>
    <row r="5471" ht="11.25" hidden="1" customHeight="1" outlineLevel="7">
      <c r="A5471" s="95"/>
      <c r="B5471" s="96"/>
      <c r="C5471" s="97"/>
      <c r="D5471" s="2013" t="s">
        <v>775</v>
      </c>
      <c r="E5471" s="2013"/>
      <c r="F5471" s="2013"/>
      <c r="G5471" s="110">
        <v>-14.57213</v>
      </c>
    </row>
    <row r="5472" ht="21.75" hidden="1" customHeight="1" outlineLevel="7">
      <c r="A5472" s="95"/>
      <c r="B5472" s="96"/>
      <c r="C5472" s="97"/>
      <c r="D5472" s="2013" t="s">
        <v>777</v>
      </c>
      <c r="E5472" s="2013"/>
      <c r="F5472" s="2013"/>
      <c r="G5472" s="110">
        <v>-2.3709199999999999</v>
      </c>
    </row>
    <row r="5473" ht="11.25" hidden="1" customHeight="1" outlineLevel="7">
      <c r="A5473" s="95"/>
      <c r="B5473" s="96"/>
      <c r="C5473" s="97"/>
      <c r="D5473" s="2013" t="s">
        <v>778</v>
      </c>
      <c r="E5473" s="2013"/>
      <c r="F5473" s="2013"/>
      <c r="G5473" s="111">
        <v>-287.94389000000001</v>
      </c>
    </row>
    <row r="5474" ht="11.25" hidden="1" customHeight="1" outlineLevel="7">
      <c r="A5474" s="95"/>
      <c r="B5474" s="96"/>
      <c r="C5474" s="97"/>
      <c r="D5474" s="2013" t="s">
        <v>779</v>
      </c>
      <c r="E5474" s="2013"/>
      <c r="F5474" s="2013"/>
      <c r="G5474" s="111">
        <v>-82.632000000000005</v>
      </c>
    </row>
    <row r="5475" ht="11.25" hidden="1" customHeight="1" outlineLevel="7">
      <c r="A5475" s="115"/>
      <c r="B5475" s="116"/>
      <c r="C5475" s="117"/>
      <c r="D5475" s="2013" t="s">
        <v>781</v>
      </c>
      <c r="E5475" s="2013"/>
      <c r="F5475" s="2013"/>
      <c r="G5475" s="110">
        <v>-20.888950000000001</v>
      </c>
    </row>
    <row r="5476" ht="11.25" hidden="1" customHeight="1" outlineLevel="7">
      <c r="A5476" s="101"/>
      <c r="B5476" s="102"/>
      <c r="C5476" s="103"/>
      <c r="D5476" s="2017" t="s">
        <v>782</v>
      </c>
      <c r="E5476" s="2017"/>
      <c r="F5476" s="2017"/>
      <c r="G5476" s="110">
        <v>-52.897539999999999</v>
      </c>
    </row>
    <row r="5477" ht="21.75" hidden="1" customHeight="1" outlineLevel="7">
      <c r="A5477" s="115"/>
      <c r="B5477" s="116"/>
      <c r="C5477" s="117"/>
      <c r="D5477" s="2013" t="s">
        <v>783</v>
      </c>
      <c r="E5477" s="2013"/>
      <c r="F5477" s="2013"/>
      <c r="G5477" s="110">
        <v>-8.8455100000000009</v>
      </c>
    </row>
    <row r="5478" ht="11.25" hidden="1" customHeight="1" outlineLevel="7">
      <c r="A5478" s="115"/>
      <c r="B5478" s="116"/>
      <c r="C5478" s="117"/>
      <c r="D5478" s="2013" t="s">
        <v>784</v>
      </c>
      <c r="E5478" s="2013"/>
      <c r="F5478" s="2013"/>
      <c r="G5478" s="111">
        <v>-202.79133999999999</v>
      </c>
    </row>
    <row r="5479" ht="11.25" hidden="1" customHeight="1" outlineLevel="7">
      <c r="A5479" s="115"/>
      <c r="B5479" s="116"/>
      <c r="C5479" s="117"/>
      <c r="D5479" s="2013" t="s">
        <v>785</v>
      </c>
      <c r="E5479" s="2013"/>
      <c r="F5479" s="2013"/>
      <c r="G5479" s="110">
        <v>-44.860419999999998</v>
      </c>
    </row>
    <row r="5480" ht="11.25" hidden="1" customHeight="1" outlineLevel="7">
      <c r="A5480" s="115"/>
      <c r="B5480" s="116"/>
      <c r="C5480" s="117"/>
      <c r="D5480" s="2013" t="s">
        <v>1018</v>
      </c>
      <c r="E5480" s="2013"/>
      <c r="F5480" s="2013"/>
      <c r="G5480" s="110">
        <v>-143.87996000000001</v>
      </c>
    </row>
    <row r="5481" ht="11.25" hidden="1" customHeight="1" outlineLevel="7">
      <c r="A5481" s="115"/>
      <c r="B5481" s="116"/>
      <c r="C5481" s="117"/>
      <c r="D5481" s="2013" t="s">
        <v>788</v>
      </c>
      <c r="E5481" s="2013"/>
      <c r="F5481" s="2013"/>
      <c r="G5481" s="110">
        <v>-3.0123099999999998</v>
      </c>
    </row>
    <row r="5482" ht="11.25" hidden="1" customHeight="1" outlineLevel="7">
      <c r="A5482" s="101"/>
      <c r="B5482" s="102"/>
      <c r="C5482" s="103"/>
      <c r="D5482" s="2017" t="s">
        <v>789</v>
      </c>
      <c r="E5482" s="2017"/>
      <c r="F5482" s="2017"/>
      <c r="G5482" s="110">
        <v>-5.2882600000000002</v>
      </c>
    </row>
    <row r="5483" ht="21.75" hidden="1" customHeight="1" outlineLevel="7">
      <c r="A5483" s="115"/>
      <c r="B5483" s="116"/>
      <c r="C5483" s="117"/>
      <c r="D5483" s="2013" t="s">
        <v>791</v>
      </c>
      <c r="E5483" s="2013"/>
      <c r="F5483" s="2013"/>
      <c r="G5483" s="110">
        <v>-5.7503900000000003</v>
      </c>
    </row>
    <row r="5484" ht="21.75" hidden="1" customHeight="1" outlineLevel="7">
      <c r="A5484" s="115"/>
      <c r="B5484" s="116"/>
      <c r="C5484" s="117"/>
      <c r="D5484" s="2013" t="s">
        <v>793</v>
      </c>
      <c r="E5484" s="2013"/>
      <c r="F5484" s="2013"/>
      <c r="G5484" s="110">
        <v>-2.5205500000000001</v>
      </c>
    </row>
    <row r="5485" ht="11.25" hidden="1" customHeight="1" outlineLevel="7">
      <c r="A5485" s="115"/>
      <c r="B5485" s="116"/>
      <c r="C5485" s="117"/>
      <c r="D5485" s="2013" t="s">
        <v>795</v>
      </c>
      <c r="E5485" s="2013"/>
      <c r="F5485" s="2013"/>
      <c r="G5485" s="111">
        <v>-203.11337</v>
      </c>
    </row>
    <row r="5486" ht="11.25" hidden="1" customHeight="1" outlineLevel="7">
      <c r="A5486" s="115"/>
      <c r="B5486" s="116"/>
      <c r="C5486" s="117"/>
      <c r="D5486" s="2013" t="s">
        <v>796</v>
      </c>
      <c r="E5486" s="2013"/>
      <c r="F5486" s="2013"/>
      <c r="G5486" s="110">
        <v>-57.735880000000002</v>
      </c>
    </row>
    <row r="5487" ht="11.25" hidden="1" customHeight="1" outlineLevel="7">
      <c r="A5487" s="115"/>
      <c r="B5487" s="116"/>
      <c r="C5487" s="117"/>
      <c r="D5487" s="2013" t="s">
        <v>798</v>
      </c>
      <c r="E5487" s="2013"/>
      <c r="F5487" s="2013"/>
      <c r="G5487" s="93"/>
    </row>
    <row r="5488" ht="11.25" hidden="1" customHeight="1" outlineLevel="7">
      <c r="A5488" s="115"/>
      <c r="B5488" s="116"/>
      <c r="C5488" s="117"/>
      <c r="D5488" s="2013" t="s">
        <v>799</v>
      </c>
      <c r="E5488" s="2013"/>
      <c r="F5488" s="2013"/>
      <c r="G5488" s="110">
        <v>-63.621259999999999</v>
      </c>
    </row>
    <row r="5489" ht="11.25" hidden="1" customHeight="1" outlineLevel="7">
      <c r="A5489" s="115"/>
      <c r="B5489" s="116"/>
      <c r="C5489" s="117"/>
      <c r="D5489" s="2013" t="s">
        <v>801</v>
      </c>
      <c r="E5489" s="2013"/>
      <c r="F5489" s="2013"/>
      <c r="G5489" s="93"/>
    </row>
    <row r="5490" ht="11.25" hidden="1" customHeight="1" outlineLevel="7">
      <c r="A5490" s="101"/>
      <c r="B5490" s="102"/>
      <c r="C5490" s="103"/>
      <c r="D5490" s="2017" t="s">
        <v>802</v>
      </c>
      <c r="E5490" s="2017"/>
      <c r="F5490" s="2017"/>
      <c r="G5490" s="110">
        <v>-81.756230000000002</v>
      </c>
    </row>
    <row r="5491" ht="11.25" hidden="1" customHeight="1" outlineLevel="7">
      <c r="A5491" s="115"/>
      <c r="B5491" s="116"/>
      <c r="C5491" s="117"/>
      <c r="D5491" s="2013" t="s">
        <v>804</v>
      </c>
      <c r="E5491" s="2013"/>
      <c r="F5491" s="2013"/>
      <c r="G5491" s="111">
        <v>-511.81632999999999</v>
      </c>
    </row>
    <row r="5492" ht="11.25" hidden="1" customHeight="1" outlineLevel="7">
      <c r="A5492" s="115"/>
      <c r="B5492" s="116"/>
      <c r="C5492" s="117"/>
      <c r="D5492" s="2013" t="s">
        <v>805</v>
      </c>
      <c r="E5492" s="2013"/>
      <c r="F5492" s="2013"/>
      <c r="G5492" s="110">
        <v>-17.884620000000002</v>
      </c>
    </row>
    <row r="5493" ht="11.25" hidden="1" customHeight="1" outlineLevel="7">
      <c r="A5493" s="115"/>
      <c r="B5493" s="116"/>
      <c r="C5493" s="117"/>
      <c r="D5493" s="2013" t="s">
        <v>806</v>
      </c>
      <c r="E5493" s="2013"/>
      <c r="F5493" s="2013"/>
      <c r="G5493" s="110">
        <v>-0.60384000000000004</v>
      </c>
    </row>
    <row r="5494" ht="11.25" hidden="1" customHeight="1" outlineLevel="7">
      <c r="A5494" s="115"/>
      <c r="B5494" s="116"/>
      <c r="C5494" s="117"/>
      <c r="D5494" s="2013" t="s">
        <v>808</v>
      </c>
      <c r="E5494" s="2013"/>
      <c r="F5494" s="2013"/>
      <c r="G5494" s="110">
        <v>-185.36839000000001</v>
      </c>
    </row>
    <row r="5495" ht="21.75" hidden="1" customHeight="1" outlineLevel="7">
      <c r="A5495" s="115"/>
      <c r="B5495" s="116"/>
      <c r="C5495" s="117"/>
      <c r="D5495" s="2013" t="s">
        <v>809</v>
      </c>
      <c r="E5495" s="2013"/>
      <c r="F5495" s="2013"/>
      <c r="G5495" s="110">
        <v>-8.0716300000000007</v>
      </c>
    </row>
    <row r="5496" ht="11.25" hidden="1" customHeight="1" outlineLevel="7">
      <c r="A5496" s="115"/>
      <c r="B5496" s="116"/>
      <c r="C5496" s="117"/>
      <c r="D5496" s="2013" t="s">
        <v>810</v>
      </c>
      <c r="E5496" s="2013"/>
      <c r="F5496" s="2013"/>
      <c r="G5496" s="110">
        <v>-19.618690000000001</v>
      </c>
    </row>
    <row r="5497" ht="11.25" hidden="1" customHeight="1" outlineLevel="7">
      <c r="A5497" s="89"/>
      <c r="B5497" s="90"/>
      <c r="C5497" s="91"/>
      <c r="D5497" s="2013" t="s">
        <v>812</v>
      </c>
      <c r="E5497" s="2013"/>
      <c r="F5497" s="2013"/>
      <c r="G5497" s="110">
        <v>-280.26916</v>
      </c>
    </row>
    <row r="5498" ht="11.25" hidden="1" customHeight="1" outlineLevel="7">
      <c r="A5498" s="101"/>
      <c r="B5498" s="102"/>
      <c r="C5498" s="103"/>
      <c r="D5498" s="2017" t="s">
        <v>813</v>
      </c>
      <c r="E5498" s="2017"/>
      <c r="F5498" s="2017"/>
      <c r="G5498" s="93"/>
    </row>
    <row r="5499" ht="11.25" hidden="1" customHeight="1" outlineLevel="7">
      <c r="A5499" s="104"/>
      <c r="B5499" s="105"/>
      <c r="C5499" s="106"/>
      <c r="D5499" s="2017" t="s">
        <v>815</v>
      </c>
      <c r="E5499" s="2017"/>
      <c r="F5499" s="2017"/>
      <c r="G5499" s="111">
        <v>-398.48145</v>
      </c>
    </row>
    <row r="5500" ht="11.25" hidden="1" customHeight="1" outlineLevel="7">
      <c r="A5500" s="95"/>
      <c r="B5500" s="96"/>
      <c r="C5500" s="97"/>
      <c r="D5500" s="2013" t="s">
        <v>820</v>
      </c>
      <c r="E5500" s="2013"/>
      <c r="F5500" s="2013"/>
      <c r="G5500" s="93"/>
    </row>
    <row r="5501" ht="11.25" hidden="1" customHeight="1" outlineLevel="7">
      <c r="A5501" s="95"/>
      <c r="B5501" s="96"/>
      <c r="C5501" s="97"/>
      <c r="D5501" s="2013" t="s">
        <v>821</v>
      </c>
      <c r="E5501" s="2013"/>
      <c r="F5501" s="2013"/>
      <c r="G5501" s="110">
        <v>-49.123730000000002</v>
      </c>
    </row>
    <row r="5502" ht="11.25" hidden="1" customHeight="1" outlineLevel="7">
      <c r="A5502" s="115"/>
      <c r="B5502" s="116"/>
      <c r="C5502" s="117"/>
      <c r="D5502" s="2013" t="s">
        <v>822</v>
      </c>
      <c r="E5502" s="2013"/>
      <c r="F5502" s="2013"/>
      <c r="G5502" s="110">
        <v>-44.741070000000001</v>
      </c>
    </row>
    <row r="5503" ht="11.25" hidden="1" customHeight="1" outlineLevel="7">
      <c r="A5503" s="115"/>
      <c r="B5503" s="116"/>
      <c r="C5503" s="117"/>
      <c r="D5503" s="2013" t="s">
        <v>823</v>
      </c>
      <c r="E5503" s="2013"/>
      <c r="F5503" s="2013"/>
      <c r="G5503" s="110">
        <v>-302.91266000000002</v>
      </c>
    </row>
    <row r="5504" ht="11.25" hidden="1" customHeight="1" outlineLevel="7">
      <c r="A5504" s="115"/>
      <c r="B5504" s="116"/>
      <c r="C5504" s="117"/>
      <c r="D5504" s="2013" t="s">
        <v>824</v>
      </c>
      <c r="E5504" s="2013"/>
      <c r="F5504" s="2013"/>
      <c r="G5504" s="110">
        <v>-0.0049100000000000003</v>
      </c>
    </row>
    <row r="5505" ht="11.25" hidden="1" customHeight="1" outlineLevel="7">
      <c r="A5505" s="115"/>
      <c r="B5505" s="116"/>
      <c r="C5505" s="117"/>
      <c r="D5505" s="2013" t="s">
        <v>825</v>
      </c>
      <c r="E5505" s="2013"/>
      <c r="F5505" s="2013"/>
      <c r="G5505" s="110">
        <v>-1.6990799999999999</v>
      </c>
    </row>
    <row r="5506" ht="11.25" hidden="1" customHeight="1" outlineLevel="7">
      <c r="A5506" s="104"/>
      <c r="B5506" s="105"/>
      <c r="C5506" s="106"/>
      <c r="D5506" s="2017" t="s">
        <v>826</v>
      </c>
      <c r="E5506" s="2017"/>
      <c r="F5506" s="2017"/>
      <c r="G5506" s="110">
        <v>-7.6593799999999996</v>
      </c>
    </row>
    <row r="5507" ht="11.25" hidden="1" customHeight="1" outlineLevel="7">
      <c r="A5507" s="95"/>
      <c r="B5507" s="96"/>
      <c r="C5507" s="97"/>
      <c r="D5507" s="2013" t="s">
        <v>828</v>
      </c>
      <c r="E5507" s="2013"/>
      <c r="F5507" s="2013"/>
      <c r="G5507" s="111">
        <v>-368.24997999999999</v>
      </c>
    </row>
    <row r="5508" ht="21.75" hidden="1" customHeight="1" outlineLevel="7">
      <c r="A5508" s="95"/>
      <c r="B5508" s="96"/>
      <c r="C5508" s="97"/>
      <c r="D5508" s="2013" t="s">
        <v>829</v>
      </c>
      <c r="E5508" s="2013"/>
      <c r="F5508" s="2013"/>
      <c r="G5508" s="114"/>
    </row>
    <row r="5509" ht="11.25" hidden="1" customHeight="1" outlineLevel="7">
      <c r="A5509" s="104"/>
      <c r="B5509" s="105"/>
      <c r="C5509" s="106"/>
      <c r="D5509" s="2017" t="s">
        <v>831</v>
      </c>
      <c r="E5509" s="2017"/>
      <c r="F5509" s="2017"/>
      <c r="G5509" s="93"/>
    </row>
    <row r="5510" ht="11.25" hidden="1" customHeight="1" outlineLevel="7">
      <c r="A5510" s="95"/>
      <c r="B5510" s="96"/>
      <c r="C5510" s="97"/>
      <c r="D5510" s="2013" t="s">
        <v>832</v>
      </c>
      <c r="E5510" s="2013"/>
      <c r="F5510" s="2013"/>
      <c r="G5510" s="93"/>
    </row>
    <row r="5511" ht="11.25" hidden="1" customHeight="1" outlineLevel="7">
      <c r="A5511" s="95"/>
      <c r="B5511" s="96"/>
      <c r="C5511" s="97"/>
      <c r="D5511" s="2013" t="s">
        <v>833</v>
      </c>
      <c r="E5511" s="2013"/>
      <c r="F5511" s="2013"/>
      <c r="G5511" s="110">
        <v>-42.301670000000001</v>
      </c>
    </row>
    <row r="5512" ht="21.75" hidden="1" customHeight="1" outlineLevel="7">
      <c r="A5512" s="115"/>
      <c r="B5512" s="116"/>
      <c r="C5512" s="117"/>
      <c r="D5512" s="2013" t="s">
        <v>834</v>
      </c>
      <c r="E5512" s="2013"/>
      <c r="F5512" s="2013"/>
      <c r="G5512" s="110">
        <v>-4.37216</v>
      </c>
    </row>
    <row r="5513" ht="11.25" hidden="1" customHeight="1" outlineLevel="7">
      <c r="A5513" s="115"/>
      <c r="B5513" s="116"/>
      <c r="C5513" s="117"/>
      <c r="D5513" s="2013" t="s">
        <v>835</v>
      </c>
      <c r="E5513" s="2013"/>
      <c r="F5513" s="2013"/>
      <c r="G5513" s="110">
        <v>-0.11681999999999999</v>
      </c>
    </row>
    <row r="5514" ht="11.25" hidden="1" customHeight="1" outlineLevel="7">
      <c r="A5514" s="115"/>
      <c r="B5514" s="116"/>
      <c r="C5514" s="117"/>
      <c r="D5514" s="2013" t="s">
        <v>836</v>
      </c>
      <c r="E5514" s="2013"/>
      <c r="F5514" s="2013"/>
      <c r="G5514" s="110">
        <v>-106.21031000000001</v>
      </c>
    </row>
    <row r="5515" ht="11.25" hidden="1" customHeight="1" outlineLevel="7">
      <c r="A5515" s="115"/>
      <c r="B5515" s="116"/>
      <c r="C5515" s="117"/>
      <c r="D5515" s="2013" t="s">
        <v>837</v>
      </c>
      <c r="E5515" s="2013"/>
      <c r="F5515" s="2013"/>
      <c r="G5515" s="111">
        <v>-64.292389999999997</v>
      </c>
    </row>
    <row r="5516" ht="11.25" hidden="1" customHeight="1" outlineLevel="7">
      <c r="A5516" s="80"/>
      <c r="B5516" s="81"/>
      <c r="C5516" s="82"/>
      <c r="D5516" s="2017" t="s">
        <v>963</v>
      </c>
      <c r="E5516" s="2017"/>
      <c r="F5516" s="2017"/>
      <c r="G5516" s="110">
        <v>-10.77938</v>
      </c>
    </row>
    <row r="5517" ht="11.25" hidden="1" customHeight="1" outlineLevel="7">
      <c r="A5517" s="83"/>
      <c r="B5517" s="84"/>
      <c r="C5517" s="85"/>
      <c r="D5517" s="2017" t="s">
        <v>14</v>
      </c>
      <c r="E5517" s="2017"/>
      <c r="F5517" s="2017"/>
      <c r="G5517" s="110">
        <v>-53.513010000000001</v>
      </c>
    </row>
    <row r="5518" ht="11.25" hidden="1" customHeight="1" outlineLevel="7">
      <c r="A5518" s="86"/>
      <c r="B5518" s="87"/>
      <c r="C5518" s="88"/>
      <c r="D5518" s="2017" t="s">
        <v>529</v>
      </c>
      <c r="E5518" s="2017"/>
      <c r="F5518" s="2017"/>
      <c r="G5518" s="114"/>
    </row>
    <row r="5519" ht="11.25" hidden="1" customHeight="1" outlineLevel="7">
      <c r="A5519" s="101"/>
      <c r="B5519" s="102"/>
      <c r="C5519" s="103"/>
      <c r="D5519" s="2017" t="s">
        <v>964</v>
      </c>
      <c r="E5519" s="2017"/>
      <c r="F5519" s="2017"/>
      <c r="G5519" s="93"/>
    </row>
    <row r="5520" ht="11.25" hidden="1" customHeight="1" outlineLevel="7">
      <c r="A5520" s="115"/>
      <c r="B5520" s="116"/>
      <c r="C5520" s="117"/>
      <c r="D5520" s="2013" t="s">
        <v>546</v>
      </c>
      <c r="E5520" s="2013"/>
      <c r="F5520" s="2013"/>
      <c r="G5520" s="93"/>
    </row>
    <row r="5521" ht="11.25" hidden="1" customHeight="1" outlineLevel="7">
      <c r="A5521" s="101"/>
      <c r="B5521" s="102"/>
      <c r="C5521" s="103"/>
      <c r="D5521" s="2017" t="s">
        <v>554</v>
      </c>
      <c r="E5521" s="2017"/>
      <c r="F5521" s="2017"/>
      <c r="G5521" s="110">
        <v>-0.65981000000000001</v>
      </c>
    </row>
    <row r="5522" ht="11.25" hidden="1" customHeight="1" outlineLevel="7">
      <c r="A5522" s="115"/>
      <c r="B5522" s="116"/>
      <c r="C5522" s="117"/>
      <c r="D5522" s="2013" t="s">
        <v>557</v>
      </c>
      <c r="E5522" s="2013"/>
      <c r="F5522" s="2013"/>
      <c r="G5522" s="110">
        <v>-149.74799999999999</v>
      </c>
    </row>
    <row r="5523" ht="11.25" hidden="1" customHeight="1" outlineLevel="7">
      <c r="A5523" s="115"/>
      <c r="B5523" s="116"/>
      <c r="C5523" s="117"/>
      <c r="D5523" s="2013" t="s">
        <v>559</v>
      </c>
      <c r="E5523" s="2013"/>
      <c r="F5523" s="2013"/>
      <c r="G5523" s="93"/>
    </row>
    <row r="5524" ht="11.25" hidden="1" customHeight="1" outlineLevel="7">
      <c r="A5524" s="115"/>
      <c r="B5524" s="116"/>
      <c r="C5524" s="117"/>
      <c r="D5524" s="2013" t="s">
        <v>564</v>
      </c>
      <c r="E5524" s="2013"/>
      <c r="F5524" s="2013"/>
      <c r="G5524" s="110">
        <v>-0.54881999999999997</v>
      </c>
    </row>
    <row r="5525" ht="11.25" hidden="1" customHeight="1" outlineLevel="7">
      <c r="A5525" s="115"/>
      <c r="B5525" s="116"/>
      <c r="C5525" s="117"/>
      <c r="D5525" s="2013" t="s">
        <v>565</v>
      </c>
      <c r="E5525" s="2013"/>
      <c r="F5525" s="2013"/>
      <c r="G5525" s="73">
        <v>-6149.2031699999998</v>
      </c>
    </row>
    <row r="5526" ht="11.25" hidden="1" customHeight="1" outlineLevel="7">
      <c r="A5526" s="115"/>
      <c r="B5526" s="116"/>
      <c r="C5526" s="117"/>
      <c r="D5526" s="2013" t="s">
        <v>566</v>
      </c>
      <c r="E5526" s="2013"/>
      <c r="F5526" s="2013"/>
      <c r="G5526" s="111">
        <v>-138.43029000000001</v>
      </c>
    </row>
    <row r="5527" ht="11.25" hidden="1" customHeight="1" outlineLevel="7">
      <c r="A5527" s="115"/>
      <c r="B5527" s="116"/>
      <c r="C5527" s="117"/>
      <c r="D5527" s="2013" t="s">
        <v>567</v>
      </c>
      <c r="E5527" s="2013"/>
      <c r="F5527" s="2013"/>
      <c r="G5527" s="111">
        <v>-138.43029000000001</v>
      </c>
    </row>
    <row r="5528" ht="11.25" hidden="1" customHeight="1" outlineLevel="7">
      <c r="A5528" s="115"/>
      <c r="B5528" s="116"/>
      <c r="C5528" s="117"/>
      <c r="D5528" s="2013" t="s">
        <v>569</v>
      </c>
      <c r="E5528" s="2013"/>
      <c r="F5528" s="2013"/>
      <c r="G5528" s="111">
        <v>-16.252759999999999</v>
      </c>
    </row>
    <row r="5529" ht="11.25" hidden="1" customHeight="1" outlineLevel="7">
      <c r="A5529" s="115"/>
      <c r="B5529" s="116"/>
      <c r="C5529" s="117"/>
      <c r="D5529" s="2013" t="s">
        <v>570</v>
      </c>
      <c r="E5529" s="2013"/>
      <c r="F5529" s="2013"/>
      <c r="G5529" s="110">
        <v>-16.252759999999999</v>
      </c>
    </row>
    <row r="5530" ht="11.25" hidden="1" customHeight="1" outlineLevel="7">
      <c r="A5530" s="83"/>
      <c r="B5530" s="84"/>
      <c r="C5530" s="85"/>
      <c r="D5530" s="2017" t="s">
        <v>571</v>
      </c>
      <c r="E5530" s="2017"/>
      <c r="F5530" s="2017"/>
      <c r="G5530" s="111">
        <v>-122.17753</v>
      </c>
    </row>
    <row r="5531" ht="11.25" hidden="1" customHeight="1" outlineLevel="7">
      <c r="A5531" s="86"/>
      <c r="B5531" s="87"/>
      <c r="C5531" s="88"/>
      <c r="D5531" s="2017" t="s">
        <v>572</v>
      </c>
      <c r="E5531" s="2017"/>
      <c r="F5531" s="2017"/>
      <c r="G5531" s="110">
        <v>-2.6104799999999999</v>
      </c>
    </row>
    <row r="5532" ht="11.25" hidden="1" customHeight="1" outlineLevel="7">
      <c r="A5532" s="101"/>
      <c r="B5532" s="102"/>
      <c r="C5532" s="103"/>
      <c r="D5532" s="2017" t="s">
        <v>573</v>
      </c>
      <c r="E5532" s="2017"/>
      <c r="F5532" s="2017"/>
      <c r="G5532" s="110">
        <v>-4.41838</v>
      </c>
    </row>
    <row r="5533" ht="11.25" hidden="1" customHeight="1" outlineLevel="7">
      <c r="A5533" s="115"/>
      <c r="B5533" s="116"/>
      <c r="C5533" s="117"/>
      <c r="D5533" s="2013" t="s">
        <v>582</v>
      </c>
      <c r="E5533" s="2013"/>
      <c r="F5533" s="2013"/>
      <c r="G5533" s="110">
        <v>-2.9320599999999999</v>
      </c>
    </row>
    <row r="5534" ht="11.25" hidden="1" customHeight="1" outlineLevel="7">
      <c r="A5534" s="115"/>
      <c r="B5534" s="116"/>
      <c r="C5534" s="117"/>
      <c r="D5534" s="2013" t="s">
        <v>585</v>
      </c>
      <c r="E5534" s="2013"/>
      <c r="F5534" s="2013"/>
      <c r="G5534" s="110">
        <v>-1.5724800000000001</v>
      </c>
    </row>
    <row r="5535" ht="11.25" hidden="1" customHeight="1" outlineLevel="7">
      <c r="A5535" s="101"/>
      <c r="B5535" s="102"/>
      <c r="C5535" s="103"/>
      <c r="D5535" s="2017" t="s">
        <v>586</v>
      </c>
      <c r="E5535" s="2017"/>
      <c r="F5535" s="2017"/>
      <c r="G5535" s="110">
        <v>-18.113700000000001</v>
      </c>
    </row>
    <row r="5536" ht="11.25" hidden="1" customHeight="1" outlineLevel="7">
      <c r="A5536" s="115"/>
      <c r="B5536" s="116"/>
      <c r="C5536" s="117"/>
      <c r="D5536" s="2013" t="s">
        <v>965</v>
      </c>
      <c r="E5536" s="2013"/>
      <c r="F5536" s="2013"/>
      <c r="G5536" s="110">
        <v>-73.743160000000003</v>
      </c>
    </row>
    <row r="5537" ht="11.25" hidden="1" customHeight="1" outlineLevel="7">
      <c r="A5537" s="83"/>
      <c r="B5537" s="84"/>
      <c r="C5537" s="85"/>
      <c r="D5537" s="2017" t="s">
        <v>617</v>
      </c>
      <c r="E5537" s="2017"/>
      <c r="F5537" s="2017"/>
      <c r="G5537" s="110">
        <v>-7.4885900000000003</v>
      </c>
    </row>
    <row r="5538" ht="11.25" hidden="1" customHeight="1" outlineLevel="7">
      <c r="A5538" s="118"/>
      <c r="B5538" s="119"/>
      <c r="C5538" s="120"/>
      <c r="D5538" s="2013" t="s">
        <v>619</v>
      </c>
      <c r="E5538" s="2013"/>
      <c r="F5538" s="2013"/>
      <c r="G5538" s="110">
        <v>-11.298679999999999</v>
      </c>
    </row>
    <row r="5539" ht="11.25" hidden="1" customHeight="1" outlineLevel="7">
      <c r="A5539" s="118"/>
      <c r="B5539" s="119"/>
      <c r="C5539" s="120"/>
      <c r="D5539" s="2013" t="s">
        <v>620</v>
      </c>
      <c r="E5539" s="2013"/>
      <c r="F5539" s="2013"/>
      <c r="G5539" s="111">
        <v>-15.72841</v>
      </c>
    </row>
    <row r="5540" ht="11.25" hidden="1" customHeight="1" outlineLevel="7">
      <c r="A5540" s="118"/>
      <c r="B5540" s="119"/>
      <c r="C5540" s="120"/>
      <c r="D5540" s="2013" t="s">
        <v>624</v>
      </c>
      <c r="E5540" s="2013"/>
      <c r="F5540" s="2013"/>
      <c r="G5540" s="111">
        <v>-15.72841</v>
      </c>
    </row>
    <row r="5541" ht="11.25" hidden="1" customHeight="1" outlineLevel="7">
      <c r="A5541" s="118"/>
      <c r="B5541" s="119"/>
      <c r="C5541" s="120"/>
      <c r="D5541" s="2013" t="s">
        <v>626</v>
      </c>
      <c r="E5541" s="2013"/>
      <c r="F5541" s="2013"/>
      <c r="G5541" s="111">
        <v>-14.218959999999999</v>
      </c>
    </row>
    <row r="5542" ht="11.25" hidden="1" customHeight="1" outlineLevel="7">
      <c r="A5542" s="86"/>
      <c r="B5542" s="87"/>
      <c r="C5542" s="88"/>
      <c r="D5542" s="2017" t="s">
        <v>630</v>
      </c>
      <c r="E5542" s="2017"/>
      <c r="F5542" s="2017"/>
      <c r="G5542" s="110">
        <v>-13.81631</v>
      </c>
    </row>
    <row r="5543" ht="11.25" hidden="1" customHeight="1" outlineLevel="7">
      <c r="A5543" s="89"/>
      <c r="B5543" s="90"/>
      <c r="C5543" s="91"/>
      <c r="D5543" s="2013" t="s">
        <v>632</v>
      </c>
      <c r="E5543" s="2013"/>
      <c r="F5543" s="2013"/>
      <c r="G5543" s="110">
        <v>-0.40265000000000001</v>
      </c>
    </row>
    <row r="5544" ht="21.75" hidden="1" customHeight="1" outlineLevel="7">
      <c r="A5544" s="89"/>
      <c r="B5544" s="90"/>
      <c r="C5544" s="91"/>
      <c r="D5544" s="2013" t="s">
        <v>634</v>
      </c>
      <c r="E5544" s="2013"/>
      <c r="F5544" s="2013"/>
      <c r="G5544" s="111">
        <v>-1.50945</v>
      </c>
    </row>
    <row r="5545" ht="21.75" hidden="1" customHeight="1" outlineLevel="7">
      <c r="A5545" s="89"/>
      <c r="B5545" s="90"/>
      <c r="C5545" s="91"/>
      <c r="D5545" s="2013" t="s">
        <v>636</v>
      </c>
      <c r="E5545" s="2013"/>
      <c r="F5545" s="2013"/>
      <c r="G5545" s="110">
        <v>-1.50945</v>
      </c>
    </row>
    <row r="5546" ht="21.75" hidden="1" customHeight="1" outlineLevel="7">
      <c r="A5546" s="89"/>
      <c r="B5546" s="90"/>
      <c r="C5546" s="91"/>
      <c r="D5546" s="2013" t="s">
        <v>638</v>
      </c>
      <c r="E5546" s="2013"/>
      <c r="F5546" s="2013"/>
      <c r="G5546" s="73">
        <v>-4339.4742999999999</v>
      </c>
    </row>
    <row r="5547" ht="11.25" hidden="1" customHeight="1" outlineLevel="7">
      <c r="A5547" s="83"/>
      <c r="B5547" s="84"/>
      <c r="C5547" s="85"/>
      <c r="D5547" s="2017" t="s">
        <v>641</v>
      </c>
      <c r="E5547" s="2017"/>
      <c r="F5547" s="2017"/>
      <c r="G5547" s="92">
        <v>-1685.8272899999999</v>
      </c>
    </row>
    <row r="5548" ht="21.75" hidden="1" customHeight="1" outlineLevel="7">
      <c r="A5548" s="86"/>
      <c r="B5548" s="87"/>
      <c r="C5548" s="88"/>
      <c r="D5548" s="2017" t="s">
        <v>642</v>
      </c>
      <c r="E5548" s="2017"/>
      <c r="F5548" s="2017"/>
      <c r="G5548" s="110">
        <v>-111.69316000000001</v>
      </c>
    </row>
    <row r="5549" ht="21.75" hidden="1" customHeight="1" outlineLevel="7">
      <c r="A5549" s="89"/>
      <c r="B5549" s="90"/>
      <c r="C5549" s="91"/>
      <c r="D5549" s="2013" t="s">
        <v>643</v>
      </c>
      <c r="E5549" s="2013"/>
      <c r="F5549" s="2013"/>
      <c r="G5549" s="110">
        <v>-156.49623</v>
      </c>
    </row>
    <row r="5550" ht="21.75" hidden="1" customHeight="1" outlineLevel="7">
      <c r="A5550" s="89"/>
      <c r="B5550" s="90"/>
      <c r="C5550" s="91"/>
      <c r="D5550" s="2013" t="s">
        <v>645</v>
      </c>
      <c r="E5550" s="2013"/>
      <c r="F5550" s="2013"/>
      <c r="G5550" s="110">
        <v>-420.6182</v>
      </c>
    </row>
    <row r="5551" ht="21.75" hidden="1" customHeight="1" outlineLevel="7">
      <c r="A5551" s="89"/>
      <c r="B5551" s="90"/>
      <c r="C5551" s="91"/>
      <c r="D5551" s="2013" t="s">
        <v>647</v>
      </c>
      <c r="E5551" s="2013"/>
      <c r="F5551" s="2013"/>
      <c r="G5551" s="73">
        <v>-1964.83942</v>
      </c>
    </row>
    <row r="5552" ht="21.75" hidden="1" customHeight="1" outlineLevel="7">
      <c r="A5552" s="89"/>
      <c r="B5552" s="90"/>
      <c r="C5552" s="91"/>
      <c r="D5552" s="2013" t="s">
        <v>649</v>
      </c>
      <c r="E5552" s="2013"/>
      <c r="F5552" s="2013"/>
      <c r="G5552" s="110">
        <v>-291.79606999999999</v>
      </c>
    </row>
    <row r="5553" ht="21.75" hidden="1" customHeight="1" outlineLevel="7">
      <c r="A5553" s="89"/>
      <c r="B5553" s="90"/>
      <c r="C5553" s="91"/>
      <c r="D5553" s="2013" t="s">
        <v>651</v>
      </c>
      <c r="E5553" s="2013"/>
      <c r="F5553" s="2013"/>
      <c r="G5553" s="110">
        <v>-58.523299999999999</v>
      </c>
    </row>
    <row r="5554" ht="21.75" hidden="1" customHeight="1" outlineLevel="7">
      <c r="A5554" s="86"/>
      <c r="B5554" s="87"/>
      <c r="C5554" s="88"/>
      <c r="D5554" s="2017" t="s">
        <v>966</v>
      </c>
      <c r="E5554" s="2017"/>
      <c r="F5554" s="2017"/>
      <c r="G5554" s="110">
        <v>-726.57060999999999</v>
      </c>
    </row>
    <row r="5555" ht="11.25" hidden="1" customHeight="1" outlineLevel="7">
      <c r="A5555" s="89"/>
      <c r="B5555" s="90"/>
      <c r="C5555" s="91"/>
      <c r="D5555" s="2013" t="s">
        <v>655</v>
      </c>
      <c r="E5555" s="2013"/>
      <c r="F5555" s="2013"/>
      <c r="G5555" s="110">
        <v>-887.94943999999998</v>
      </c>
    </row>
    <row r="5556" ht="21.75" hidden="1" customHeight="1" outlineLevel="7">
      <c r="A5556" s="89"/>
      <c r="B5556" s="90"/>
      <c r="C5556" s="91"/>
      <c r="D5556" s="2013" t="s">
        <v>657</v>
      </c>
      <c r="E5556" s="2013"/>
      <c r="F5556" s="2013"/>
      <c r="G5556" s="73">
        <v>-1073.90966</v>
      </c>
    </row>
    <row r="5557" ht="21.75" hidden="1" customHeight="1" outlineLevel="7">
      <c r="A5557" s="89"/>
      <c r="B5557" s="90"/>
      <c r="C5557" s="91"/>
      <c r="D5557" s="2013" t="s">
        <v>659</v>
      </c>
      <c r="E5557" s="2013"/>
      <c r="F5557" s="2013"/>
      <c r="G5557" s="111">
        <v>-772.26301999999998</v>
      </c>
    </row>
    <row r="5558" ht="21.75" hidden="1" customHeight="1" outlineLevel="7">
      <c r="A5558" s="89"/>
      <c r="B5558" s="90"/>
      <c r="C5558" s="91"/>
      <c r="D5558" s="2013" t="s">
        <v>661</v>
      </c>
      <c r="E5558" s="2013"/>
      <c r="F5558" s="2013"/>
      <c r="G5558" s="110">
        <v>-482.26481999999999</v>
      </c>
    </row>
    <row r="5559" ht="11.25" hidden="1" customHeight="1" outlineLevel="7">
      <c r="A5559" s="89"/>
      <c r="B5559" s="90"/>
      <c r="C5559" s="91"/>
      <c r="D5559" s="2013" t="s">
        <v>663</v>
      </c>
      <c r="E5559" s="2013"/>
      <c r="F5559" s="2013"/>
      <c r="G5559" s="110">
        <v>-94.812079999999995</v>
      </c>
    </row>
    <row r="5560" ht="11.25" hidden="1" customHeight="1" outlineLevel="7">
      <c r="A5560" s="86"/>
      <c r="B5560" s="87"/>
      <c r="C5560" s="88"/>
      <c r="D5560" s="2017" t="s">
        <v>667</v>
      </c>
      <c r="E5560" s="2017"/>
      <c r="F5560" s="2017"/>
      <c r="G5560" s="110">
        <v>-126.07725000000001</v>
      </c>
    </row>
    <row r="5561" ht="11.25" hidden="1" customHeight="1" outlineLevel="7">
      <c r="A5561" s="89"/>
      <c r="B5561" s="90"/>
      <c r="C5561" s="91"/>
      <c r="D5561" s="2013" t="s">
        <v>667</v>
      </c>
      <c r="E5561" s="2013"/>
      <c r="F5561" s="2013"/>
      <c r="G5561" s="110">
        <v>-12.59276</v>
      </c>
    </row>
    <row r="5562" ht="21.75" hidden="1" customHeight="1" outlineLevel="7">
      <c r="A5562" s="89"/>
      <c r="B5562" s="90"/>
      <c r="C5562" s="91"/>
      <c r="D5562" s="2013" t="s">
        <v>669</v>
      </c>
      <c r="E5562" s="2013"/>
      <c r="F5562" s="2013"/>
      <c r="G5562" s="110">
        <v>-56.516109999999998</v>
      </c>
    </row>
    <row r="5563" ht="21.75" hidden="1" customHeight="1" outlineLevel="7">
      <c r="A5563" s="89"/>
      <c r="B5563" s="90"/>
      <c r="C5563" s="91"/>
      <c r="D5563" s="2013" t="s">
        <v>671</v>
      </c>
      <c r="E5563" s="2013"/>
      <c r="F5563" s="2013"/>
      <c r="G5563" s="111">
        <v>-220.55721</v>
      </c>
    </row>
    <row r="5564" ht="21.75" hidden="1" customHeight="1" outlineLevel="7">
      <c r="A5564" s="89"/>
      <c r="B5564" s="90"/>
      <c r="C5564" s="91"/>
      <c r="D5564" s="2013" t="s">
        <v>673</v>
      </c>
      <c r="E5564" s="2013"/>
      <c r="F5564" s="2013"/>
      <c r="G5564" s="110">
        <v>-120.35044000000001</v>
      </c>
    </row>
    <row r="5565" ht="21.75" hidden="1" customHeight="1" outlineLevel="7">
      <c r="A5565" s="89"/>
      <c r="B5565" s="90"/>
      <c r="C5565" s="91"/>
      <c r="D5565" s="2013" t="s">
        <v>675</v>
      </c>
      <c r="E5565" s="2013"/>
      <c r="F5565" s="2013"/>
      <c r="G5565" s="110">
        <v>-45.285510000000002</v>
      </c>
    </row>
    <row r="5566" ht="21.75" hidden="1" customHeight="1" outlineLevel="7">
      <c r="A5566" s="86"/>
      <c r="B5566" s="87"/>
      <c r="C5566" s="88"/>
      <c r="D5566" s="2017" t="s">
        <v>677</v>
      </c>
      <c r="E5566" s="2017"/>
      <c r="F5566" s="2017"/>
      <c r="G5566" s="110">
        <v>-37.055100000000003</v>
      </c>
    </row>
    <row r="5567" ht="21.75" hidden="1" customHeight="1" outlineLevel="7">
      <c r="A5567" s="89"/>
      <c r="B5567" s="90"/>
      <c r="C5567" s="91"/>
      <c r="D5567" s="2013" t="s">
        <v>679</v>
      </c>
      <c r="E5567" s="2013"/>
      <c r="F5567" s="2013"/>
      <c r="G5567" s="110">
        <v>-2.9846699999999999</v>
      </c>
    </row>
    <row r="5568" ht="21.75" hidden="1" customHeight="1" outlineLevel="7">
      <c r="A5568" s="89"/>
      <c r="B5568" s="90"/>
      <c r="C5568" s="91"/>
      <c r="D5568" s="2013" t="s">
        <v>681</v>
      </c>
      <c r="E5568" s="2013"/>
      <c r="F5568" s="2013"/>
      <c r="G5568" s="110">
        <v>-14.881489999999999</v>
      </c>
    </row>
    <row r="5569" ht="21.75" hidden="1" customHeight="1" outlineLevel="7">
      <c r="A5569" s="89"/>
      <c r="B5569" s="90"/>
      <c r="C5569" s="91"/>
      <c r="D5569" s="2013" t="s">
        <v>683</v>
      </c>
      <c r="E5569" s="2013"/>
      <c r="F5569" s="2013"/>
      <c r="G5569" s="111">
        <v>-17.298490000000001</v>
      </c>
    </row>
    <row r="5570" ht="21.75" hidden="1" customHeight="1" outlineLevel="7">
      <c r="A5570" s="89"/>
      <c r="B5570" s="90"/>
      <c r="C5570" s="91"/>
      <c r="D5570" s="2013" t="s">
        <v>685</v>
      </c>
      <c r="E5570" s="2013"/>
      <c r="F5570" s="2013"/>
      <c r="G5570" s="110">
        <v>-9.4391499999999997</v>
      </c>
    </row>
    <row r="5571" ht="21.75" hidden="1" customHeight="1" outlineLevel="7">
      <c r="A5571" s="89"/>
      <c r="B5571" s="90"/>
      <c r="C5571" s="91"/>
      <c r="D5571" s="2013" t="s">
        <v>687</v>
      </c>
      <c r="E5571" s="2013"/>
      <c r="F5571" s="2013"/>
      <c r="G5571" s="110">
        <v>-3.55186</v>
      </c>
    </row>
    <row r="5572" ht="11.25" hidden="1" customHeight="1" outlineLevel="7">
      <c r="A5572" s="83"/>
      <c r="B5572" s="84"/>
      <c r="C5572" s="85"/>
      <c r="D5572" s="2017" t="s">
        <v>689</v>
      </c>
      <c r="E5572" s="2017"/>
      <c r="F5572" s="2017"/>
      <c r="G5572" s="110">
        <v>-2.9062700000000001</v>
      </c>
    </row>
    <row r="5573" ht="11.25" hidden="1" customHeight="1" outlineLevel="7">
      <c r="A5573" s="118"/>
      <c r="B5573" s="119"/>
      <c r="C5573" s="120"/>
      <c r="D5573" s="2013" t="s">
        <v>696</v>
      </c>
      <c r="E5573" s="2013"/>
      <c r="F5573" s="2013"/>
      <c r="G5573" s="110">
        <v>-0.23408999999999999</v>
      </c>
    </row>
    <row r="5574" ht="11.25" hidden="1" customHeight="1" outlineLevel="7">
      <c r="A5574" s="83"/>
      <c r="B5574" s="84"/>
      <c r="C5574" s="85"/>
      <c r="D5574" s="2017" t="s">
        <v>698</v>
      </c>
      <c r="E5574" s="2017"/>
      <c r="F5574" s="2017"/>
      <c r="G5574" s="110">
        <v>-1.1671199999999999</v>
      </c>
    </row>
    <row r="5575" ht="11.25" hidden="1" customHeight="1" outlineLevel="7">
      <c r="A5575" s="86"/>
      <c r="B5575" s="87"/>
      <c r="C5575" s="88"/>
      <c r="D5575" s="2017" t="s">
        <v>702</v>
      </c>
      <c r="E5575" s="2017"/>
      <c r="F5575" s="2017"/>
      <c r="G5575" s="111">
        <v>-63.790939999999999</v>
      </c>
    </row>
    <row r="5576" ht="11.25" hidden="1" customHeight="1" outlineLevel="7">
      <c r="A5576" s="101"/>
      <c r="B5576" s="102"/>
      <c r="C5576" s="103"/>
      <c r="D5576" s="2017" t="s">
        <v>704</v>
      </c>
      <c r="E5576" s="2017"/>
      <c r="F5576" s="2017"/>
      <c r="G5576" s="110">
        <v>-48.489559999999997</v>
      </c>
    </row>
    <row r="5577" ht="11.25" hidden="1" customHeight="1" outlineLevel="7">
      <c r="A5577" s="115"/>
      <c r="B5577" s="116"/>
      <c r="C5577" s="117"/>
      <c r="D5577" s="2013" t="s">
        <v>705</v>
      </c>
      <c r="E5577" s="2013"/>
      <c r="F5577" s="2013"/>
      <c r="G5577" s="110">
        <v>-0.089109999999999995</v>
      </c>
    </row>
    <row r="5578" ht="11.25" hidden="1" customHeight="1" outlineLevel="7">
      <c r="A5578" s="115"/>
      <c r="B5578" s="116"/>
      <c r="C5578" s="117"/>
      <c r="D5578" s="2013" t="s">
        <v>706</v>
      </c>
      <c r="E5578" s="2013"/>
      <c r="F5578" s="2013"/>
      <c r="G5578" s="110">
        <v>-9.2396100000000008</v>
      </c>
    </row>
    <row r="5579" ht="11.25" hidden="1" customHeight="1" outlineLevel="7">
      <c r="A5579" s="115"/>
      <c r="B5579" s="116"/>
      <c r="C5579" s="117"/>
      <c r="D5579" s="2013" t="s">
        <v>708</v>
      </c>
      <c r="E5579" s="2013"/>
      <c r="F5579" s="2013"/>
      <c r="G5579" s="110">
        <v>-1.0133799999999999</v>
      </c>
    </row>
    <row r="5580" ht="11.25" hidden="1" customHeight="1" outlineLevel="7">
      <c r="A5580" s="115"/>
      <c r="B5580" s="116"/>
      <c r="C5580" s="117"/>
      <c r="D5580" s="2013" t="s">
        <v>709</v>
      </c>
      <c r="E5580" s="2013"/>
      <c r="F5580" s="2013"/>
      <c r="G5580" s="110">
        <v>-4.9592799999999997</v>
      </c>
    </row>
    <row r="5581" ht="11.25" hidden="1" customHeight="1" outlineLevel="7">
      <c r="A5581" s="115"/>
      <c r="B5581" s="116"/>
      <c r="C5581" s="117"/>
      <c r="D5581" s="2013" t="s">
        <v>710</v>
      </c>
      <c r="E5581" s="2013"/>
      <c r="F5581" s="2013"/>
      <c r="G5581" s="111">
        <v>-0.37272</v>
      </c>
    </row>
    <row r="5582" ht="11.25" hidden="1" customHeight="1" outlineLevel="7">
      <c r="A5582" s="115"/>
      <c r="B5582" s="116"/>
      <c r="C5582" s="117"/>
      <c r="D5582" s="2013" t="s">
        <v>711</v>
      </c>
      <c r="E5582" s="2013"/>
      <c r="F5582" s="2013"/>
      <c r="G5582" s="110">
        <v>-0.37272</v>
      </c>
    </row>
    <row r="5583" ht="11.25" hidden="1" customHeight="1" outlineLevel="7">
      <c r="A5583" s="101"/>
      <c r="B5583" s="102"/>
      <c r="C5583" s="103"/>
      <c r="D5583" s="2017" t="s">
        <v>712</v>
      </c>
      <c r="E5583" s="2017"/>
      <c r="F5583" s="2017"/>
      <c r="G5583" s="111">
        <v>-581.28778999999997</v>
      </c>
    </row>
    <row r="5584" ht="21.75" hidden="1" customHeight="1" outlineLevel="7">
      <c r="A5584" s="115"/>
      <c r="B5584" s="116"/>
      <c r="C5584" s="117"/>
      <c r="D5584" s="2013" t="s">
        <v>717</v>
      </c>
      <c r="E5584" s="2013"/>
      <c r="F5584" s="2013"/>
      <c r="G5584" s="111">
        <v>-206.68867</v>
      </c>
    </row>
    <row r="5585" ht="11.25" hidden="1" customHeight="1" outlineLevel="7">
      <c r="A5585" s="101"/>
      <c r="B5585" s="102"/>
      <c r="C5585" s="103"/>
      <c r="D5585" s="2017" t="s">
        <v>720</v>
      </c>
      <c r="E5585" s="2017"/>
      <c r="F5585" s="2017"/>
      <c r="G5585" s="111">
        <v>-15.867290000000001</v>
      </c>
    </row>
    <row r="5586" ht="11.25" hidden="1" customHeight="1" outlineLevel="7">
      <c r="A5586" s="115"/>
      <c r="B5586" s="116"/>
      <c r="C5586" s="117"/>
      <c r="D5586" s="2013" t="s">
        <v>721</v>
      </c>
      <c r="E5586" s="2013"/>
      <c r="F5586" s="2013"/>
      <c r="G5586" s="110">
        <v>-5.6273400000000002</v>
      </c>
    </row>
    <row r="5587" ht="11.25" hidden="1" customHeight="1" outlineLevel="7">
      <c r="A5587" s="115"/>
      <c r="B5587" s="116"/>
      <c r="C5587" s="117"/>
      <c r="D5587" s="2013" t="s">
        <v>722</v>
      </c>
      <c r="E5587" s="2013"/>
      <c r="F5587" s="2013"/>
      <c r="G5587" s="110">
        <v>-1.29332</v>
      </c>
    </row>
    <row r="5588" ht="11.25" hidden="1" customHeight="1" outlineLevel="7">
      <c r="A5588" s="101"/>
      <c r="B5588" s="102"/>
      <c r="C5588" s="103"/>
      <c r="D5588" s="2017" t="s">
        <v>724</v>
      </c>
      <c r="E5588" s="2017"/>
      <c r="F5588" s="2017"/>
      <c r="G5588" s="110">
        <v>-1.08683</v>
      </c>
    </row>
    <row r="5589" ht="11.25" hidden="1" customHeight="1" outlineLevel="7">
      <c r="A5589" s="115"/>
      <c r="B5589" s="116"/>
      <c r="C5589" s="117"/>
      <c r="D5589" s="2013" t="s">
        <v>725</v>
      </c>
      <c r="E5589" s="2013"/>
      <c r="F5589" s="2013"/>
      <c r="G5589" s="110">
        <v>-0.46037</v>
      </c>
    </row>
    <row r="5590" ht="11.25" hidden="1" customHeight="1" outlineLevel="7">
      <c r="A5590" s="115"/>
      <c r="B5590" s="116"/>
      <c r="C5590" s="117"/>
      <c r="D5590" s="2013" t="s">
        <v>726</v>
      </c>
      <c r="E5590" s="2013"/>
      <c r="F5590" s="2013"/>
      <c r="G5590" s="110">
        <v>-6.8379200000000004</v>
      </c>
    </row>
    <row r="5591" ht="11.25" hidden="1" customHeight="1" outlineLevel="7">
      <c r="A5591" s="115"/>
      <c r="B5591" s="116"/>
      <c r="C5591" s="117"/>
      <c r="D5591" s="2013" t="s">
        <v>729</v>
      </c>
      <c r="E5591" s="2013"/>
      <c r="F5591" s="2013"/>
      <c r="G5591" s="110">
        <v>-0.56150999999999995</v>
      </c>
    </row>
    <row r="5592" ht="11.25" hidden="1" customHeight="1" outlineLevel="7">
      <c r="A5592" s="115"/>
      <c r="B5592" s="116"/>
      <c r="C5592" s="117"/>
      <c r="D5592" s="2013" t="s">
        <v>730</v>
      </c>
      <c r="E5592" s="2013"/>
      <c r="F5592" s="2013"/>
      <c r="G5592" s="111">
        <v>-1.1264099999999999</v>
      </c>
    </row>
    <row r="5593" ht="11.25" hidden="1" customHeight="1" outlineLevel="7">
      <c r="A5593" s="101"/>
      <c r="B5593" s="102"/>
      <c r="C5593" s="103"/>
      <c r="D5593" s="2017" t="s">
        <v>967</v>
      </c>
      <c r="E5593" s="2017"/>
      <c r="F5593" s="2017"/>
      <c r="G5593" s="110">
        <v>-1.1264099999999999</v>
      </c>
    </row>
    <row r="5594" ht="11.25" hidden="1" customHeight="1" outlineLevel="7">
      <c r="A5594" s="115"/>
      <c r="B5594" s="116"/>
      <c r="C5594" s="117"/>
      <c r="D5594" s="2013" t="s">
        <v>968</v>
      </c>
      <c r="E5594" s="2013"/>
      <c r="F5594" s="2013"/>
      <c r="G5594" s="111">
        <v>-20.42812</v>
      </c>
    </row>
    <row r="5595" ht="11.25" hidden="1" customHeight="1" outlineLevel="7">
      <c r="A5595" s="115"/>
      <c r="B5595" s="116"/>
      <c r="C5595" s="117"/>
      <c r="D5595" s="2013" t="s">
        <v>1196</v>
      </c>
      <c r="E5595" s="2013"/>
      <c r="F5595" s="2013"/>
      <c r="G5595" s="110">
        <v>-1.5046299999999999</v>
      </c>
    </row>
    <row r="5596" ht="11.25" hidden="1" customHeight="1" outlineLevel="7">
      <c r="A5596" s="89"/>
      <c r="B5596" s="90"/>
      <c r="C5596" s="91"/>
      <c r="D5596" s="2013" t="s">
        <v>731</v>
      </c>
      <c r="E5596" s="2013"/>
      <c r="F5596" s="2013"/>
      <c r="G5596" s="110">
        <v>-18.923490000000001</v>
      </c>
    </row>
    <row r="5597" ht="11.25" hidden="1" customHeight="1" outlineLevel="7">
      <c r="A5597" s="101"/>
      <c r="B5597" s="102"/>
      <c r="C5597" s="103"/>
      <c r="D5597" s="2017" t="s">
        <v>732</v>
      </c>
      <c r="E5597" s="2017"/>
      <c r="F5597" s="2017"/>
      <c r="G5597" s="111">
        <v>-29.255490000000002</v>
      </c>
    </row>
    <row r="5598" ht="21.75" hidden="1" customHeight="1" outlineLevel="7">
      <c r="A5598" s="115"/>
      <c r="B5598" s="116"/>
      <c r="C5598" s="117"/>
      <c r="D5598" s="2013" t="s">
        <v>969</v>
      </c>
      <c r="E5598" s="2013"/>
      <c r="F5598" s="2013"/>
      <c r="G5598" s="110">
        <v>-3.09972</v>
      </c>
    </row>
    <row r="5599" ht="21.75" hidden="1" customHeight="1" outlineLevel="7">
      <c r="A5599" s="115"/>
      <c r="B5599" s="116"/>
      <c r="C5599" s="117"/>
      <c r="D5599" s="2013" t="s">
        <v>1197</v>
      </c>
      <c r="E5599" s="2013"/>
      <c r="F5599" s="2013"/>
      <c r="G5599" s="110">
        <v>-3.6595499999999999</v>
      </c>
    </row>
    <row r="5600" ht="11.25" hidden="1" customHeight="1" outlineLevel="7">
      <c r="A5600" s="115"/>
      <c r="B5600" s="116"/>
      <c r="C5600" s="117"/>
      <c r="D5600" s="2013" t="s">
        <v>734</v>
      </c>
      <c r="E5600" s="2013"/>
      <c r="F5600" s="2013"/>
      <c r="G5600" s="110">
        <v>-22.390419999999999</v>
      </c>
    </row>
    <row r="5601" ht="11.25" hidden="1" customHeight="1" outlineLevel="7">
      <c r="A5601" s="115"/>
      <c r="B5601" s="116"/>
      <c r="C5601" s="117"/>
      <c r="D5601" s="2013" t="s">
        <v>735</v>
      </c>
      <c r="E5601" s="2013"/>
      <c r="F5601" s="2013"/>
      <c r="G5601" s="110">
        <v>-0.10580000000000001</v>
      </c>
    </row>
    <row r="5602" ht="11.25" hidden="1" customHeight="1" outlineLevel="7">
      <c r="A5602" s="89"/>
      <c r="B5602" s="90"/>
      <c r="C5602" s="91"/>
      <c r="D5602" s="2013" t="s">
        <v>736</v>
      </c>
      <c r="E5602" s="2013"/>
      <c r="F5602" s="2013"/>
      <c r="G5602" s="111">
        <v>-15.63388</v>
      </c>
    </row>
    <row r="5603" ht="11.25" hidden="1" customHeight="1" outlineLevel="7">
      <c r="A5603" s="101"/>
      <c r="B5603" s="102"/>
      <c r="C5603" s="103"/>
      <c r="D5603" s="2017" t="s">
        <v>970</v>
      </c>
      <c r="E5603" s="2017"/>
      <c r="F5603" s="2017"/>
      <c r="G5603" s="110">
        <v>-12.614940000000001</v>
      </c>
    </row>
    <row r="5604" ht="11.25" hidden="1" customHeight="1" outlineLevel="7">
      <c r="A5604" s="115"/>
      <c r="B5604" s="116"/>
      <c r="C5604" s="117"/>
      <c r="D5604" s="2013" t="s">
        <v>971</v>
      </c>
      <c r="E5604" s="2013"/>
      <c r="F5604" s="2013"/>
      <c r="G5604" s="110">
        <v>-3.0189400000000002</v>
      </c>
    </row>
    <row r="5605" ht="11.25" hidden="1" customHeight="1" outlineLevel="7">
      <c r="A5605" s="115"/>
      <c r="B5605" s="116"/>
      <c r="C5605" s="117"/>
      <c r="D5605" s="2013" t="s">
        <v>741</v>
      </c>
      <c r="E5605" s="2013"/>
      <c r="F5605" s="2013"/>
      <c r="G5605" s="110">
        <v>-2.7170399999999999</v>
      </c>
    </row>
    <row r="5606" ht="11.25" hidden="1" customHeight="1" outlineLevel="7">
      <c r="A5606" s="101"/>
      <c r="B5606" s="102"/>
      <c r="C5606" s="103"/>
      <c r="D5606" s="2017" t="s">
        <v>742</v>
      </c>
      <c r="E5606" s="2017"/>
      <c r="F5606" s="2017"/>
      <c r="G5606" s="111">
        <v>-47.600340000000003</v>
      </c>
    </row>
    <row r="5607" ht="11.25" hidden="1" customHeight="1" outlineLevel="7">
      <c r="A5607" s="115"/>
      <c r="B5607" s="116"/>
      <c r="C5607" s="117"/>
      <c r="D5607" s="2013" t="s">
        <v>744</v>
      </c>
      <c r="E5607" s="2013"/>
      <c r="F5607" s="2013"/>
      <c r="G5607" s="110">
        <v>-2.83901</v>
      </c>
    </row>
    <row r="5608" ht="11.25" hidden="1" customHeight="1" outlineLevel="7">
      <c r="A5608" s="115"/>
      <c r="B5608" s="116"/>
      <c r="C5608" s="117"/>
      <c r="D5608" s="2013" t="s">
        <v>756</v>
      </c>
      <c r="E5608" s="2013"/>
      <c r="F5608" s="2013"/>
      <c r="G5608" s="110">
        <v>-26.242570000000001</v>
      </c>
    </row>
    <row r="5609" ht="21.75" hidden="1" customHeight="1" outlineLevel="7">
      <c r="A5609" s="115"/>
      <c r="B5609" s="116"/>
      <c r="C5609" s="117"/>
      <c r="D5609" s="2013" t="s">
        <v>757</v>
      </c>
      <c r="E5609" s="2013"/>
      <c r="F5609" s="2013"/>
      <c r="G5609" s="110">
        <v>-1.9539800000000001</v>
      </c>
    </row>
    <row r="5610" ht="11.25" hidden="1" customHeight="1" outlineLevel="7">
      <c r="A5610" s="115"/>
      <c r="B5610" s="116"/>
      <c r="C5610" s="117"/>
      <c r="D5610" s="2013" t="s">
        <v>758</v>
      </c>
      <c r="E5610" s="2013"/>
      <c r="F5610" s="2013"/>
      <c r="G5610" s="110">
        <v>-16.564779999999999</v>
      </c>
    </row>
    <row r="5611" ht="11.25" hidden="1" customHeight="1" outlineLevel="7">
      <c r="A5611" s="115"/>
      <c r="B5611" s="116"/>
      <c r="C5611" s="117"/>
      <c r="D5611" s="2013" t="s">
        <v>759</v>
      </c>
      <c r="E5611" s="2013"/>
      <c r="F5611" s="2013"/>
      <c r="G5611" s="110">
        <v>-27.123429999999999</v>
      </c>
    </row>
    <row r="5612" ht="11.25" hidden="1" customHeight="1" outlineLevel="7">
      <c r="A5612" s="115"/>
      <c r="B5612" s="116"/>
      <c r="C5612" s="117"/>
      <c r="D5612" s="2013" t="s">
        <v>972</v>
      </c>
      <c r="E5612" s="2013"/>
      <c r="F5612" s="2013"/>
      <c r="G5612" s="111">
        <v>-7.3984300000000003</v>
      </c>
    </row>
    <row r="5613" ht="11.25" hidden="1" customHeight="1" outlineLevel="7">
      <c r="A5613" s="115"/>
      <c r="B5613" s="116"/>
      <c r="C5613" s="117"/>
      <c r="D5613" s="2013" t="s">
        <v>760</v>
      </c>
      <c r="E5613" s="2013"/>
      <c r="F5613" s="2013"/>
      <c r="G5613" s="110">
        <v>-0.084180000000000005</v>
      </c>
    </row>
    <row r="5614" ht="11.25" hidden="1" customHeight="1" outlineLevel="7">
      <c r="A5614" s="86"/>
      <c r="B5614" s="87"/>
      <c r="C5614" s="88"/>
      <c r="D5614" s="2017" t="s">
        <v>763</v>
      </c>
      <c r="E5614" s="2017"/>
      <c r="F5614" s="2017"/>
      <c r="G5614" s="110">
        <v>-7.3142500000000004</v>
      </c>
    </row>
    <row r="5615" ht="11.25" hidden="1" customHeight="1" outlineLevel="7">
      <c r="A5615" s="101"/>
      <c r="B5615" s="102"/>
      <c r="C5615" s="103"/>
      <c r="D5615" s="2017" t="s">
        <v>765</v>
      </c>
      <c r="E5615" s="2017"/>
      <c r="F5615" s="2017"/>
      <c r="G5615" s="111">
        <v>-39.538240000000002</v>
      </c>
    </row>
    <row r="5616" ht="11.25" hidden="1" customHeight="1" outlineLevel="7">
      <c r="A5616" s="115"/>
      <c r="B5616" s="116"/>
      <c r="C5616" s="117"/>
      <c r="D5616" s="2013" t="s">
        <v>766</v>
      </c>
      <c r="E5616" s="2013"/>
      <c r="F5616" s="2013"/>
      <c r="G5616" s="110">
        <v>-1.25702</v>
      </c>
    </row>
    <row r="5617" ht="11.25" hidden="1" customHeight="1" outlineLevel="7">
      <c r="A5617" s="115"/>
      <c r="B5617" s="116"/>
      <c r="C5617" s="117"/>
      <c r="D5617" s="2013" t="s">
        <v>767</v>
      </c>
      <c r="E5617" s="2013"/>
      <c r="F5617" s="2013"/>
      <c r="G5617" s="110">
        <v>-3.6221399999999999</v>
      </c>
    </row>
    <row r="5618" ht="21.75" hidden="1" customHeight="1" outlineLevel="7">
      <c r="A5618" s="115"/>
      <c r="B5618" s="116"/>
      <c r="C5618" s="117"/>
      <c r="D5618" s="2013" t="s">
        <v>768</v>
      </c>
      <c r="E5618" s="2013"/>
      <c r="F5618" s="2013"/>
      <c r="G5618" s="110">
        <v>-7.8221600000000002</v>
      </c>
    </row>
    <row r="5619" ht="21.75" hidden="1" customHeight="1" outlineLevel="7">
      <c r="A5619" s="115"/>
      <c r="B5619" s="116"/>
      <c r="C5619" s="117"/>
      <c r="D5619" s="2013" t="s">
        <v>769</v>
      </c>
      <c r="E5619" s="2013"/>
      <c r="F5619" s="2013"/>
      <c r="G5619" s="110">
        <v>-0.89507999999999999</v>
      </c>
    </row>
    <row r="5620" ht="21.75" hidden="1" customHeight="1" outlineLevel="7">
      <c r="A5620" s="115"/>
      <c r="B5620" s="116"/>
      <c r="C5620" s="117"/>
      <c r="D5620" s="2013" t="s">
        <v>770</v>
      </c>
      <c r="E5620" s="2013"/>
      <c r="F5620" s="2013"/>
      <c r="G5620" s="110">
        <v>-24.150300000000001</v>
      </c>
    </row>
    <row r="5621" ht="11.25" hidden="1" customHeight="1" outlineLevel="7">
      <c r="A5621" s="101"/>
      <c r="B5621" s="102"/>
      <c r="C5621" s="103"/>
      <c r="D5621" s="2017" t="s">
        <v>771</v>
      </c>
      <c r="E5621" s="2017"/>
      <c r="F5621" s="2017"/>
      <c r="G5621" s="110">
        <v>-0.99178999999999995</v>
      </c>
    </row>
    <row r="5622" ht="11.25" hidden="1" customHeight="1" outlineLevel="7">
      <c r="A5622" s="115"/>
      <c r="B5622" s="116"/>
      <c r="C5622" s="117"/>
      <c r="D5622" s="2013" t="s">
        <v>773</v>
      </c>
      <c r="E5622" s="2013"/>
      <c r="F5622" s="2013"/>
      <c r="G5622" s="110">
        <v>-0.79974999999999996</v>
      </c>
    </row>
    <row r="5623" ht="11.25" hidden="1" customHeight="1" outlineLevel="7">
      <c r="A5623" s="115"/>
      <c r="B5623" s="116"/>
      <c r="C5623" s="117"/>
      <c r="D5623" s="2013" t="s">
        <v>775</v>
      </c>
      <c r="E5623" s="2013"/>
      <c r="F5623" s="2013"/>
      <c r="G5623" s="111">
        <v>-164.95411999999999</v>
      </c>
    </row>
    <row r="5624" ht="21.75" hidden="1" customHeight="1" outlineLevel="7">
      <c r="A5624" s="115"/>
      <c r="B5624" s="116"/>
      <c r="C5624" s="117"/>
      <c r="D5624" s="2013" t="s">
        <v>777</v>
      </c>
      <c r="E5624" s="2013"/>
      <c r="F5624" s="2013"/>
      <c r="G5624" s="111">
        <v>-23.025079999999999</v>
      </c>
    </row>
    <row r="5625" ht="11.25" hidden="1" customHeight="1" outlineLevel="7">
      <c r="A5625" s="115"/>
      <c r="B5625" s="116"/>
      <c r="C5625" s="117"/>
      <c r="D5625" s="2013" t="s">
        <v>778</v>
      </c>
      <c r="E5625" s="2013"/>
      <c r="F5625" s="2013"/>
      <c r="G5625" s="110">
        <v>-3.7054900000000002</v>
      </c>
    </row>
    <row r="5626" ht="11.25" hidden="1" customHeight="1" outlineLevel="7">
      <c r="A5626" s="115"/>
      <c r="B5626" s="116"/>
      <c r="C5626" s="117"/>
      <c r="D5626" s="2013" t="s">
        <v>779</v>
      </c>
      <c r="E5626" s="2013"/>
      <c r="F5626" s="2013"/>
      <c r="G5626" s="110">
        <v>-13.58821</v>
      </c>
    </row>
    <row r="5627" ht="11.25" hidden="1" customHeight="1" outlineLevel="7">
      <c r="A5627" s="89"/>
      <c r="B5627" s="90"/>
      <c r="C5627" s="91"/>
      <c r="D5627" s="2013" t="s">
        <v>781</v>
      </c>
      <c r="E5627" s="2013"/>
      <c r="F5627" s="2013"/>
      <c r="G5627" s="110">
        <v>-0.62675999999999998</v>
      </c>
    </row>
    <row r="5628" ht="11.25" hidden="1" customHeight="1" outlineLevel="7">
      <c r="A5628" s="86"/>
      <c r="B5628" s="87"/>
      <c r="C5628" s="88"/>
      <c r="D5628" s="2017" t="s">
        <v>782</v>
      </c>
      <c r="E5628" s="2017"/>
      <c r="F5628" s="2017"/>
      <c r="G5628" s="110">
        <v>-3.1687699999999999</v>
      </c>
    </row>
    <row r="5629" ht="11.25" hidden="1" customHeight="1" outlineLevel="7">
      <c r="A5629" s="89"/>
      <c r="B5629" s="90"/>
      <c r="C5629" s="91"/>
      <c r="D5629" s="2013" t="s">
        <v>786</v>
      </c>
      <c r="E5629" s="2013"/>
      <c r="F5629" s="2013"/>
      <c r="G5629" s="110">
        <v>-1.9358500000000001</v>
      </c>
    </row>
    <row r="5630" ht="11.25" hidden="1" customHeight="1" outlineLevel="7">
      <c r="A5630" s="86"/>
      <c r="B5630" s="87"/>
      <c r="C5630" s="88"/>
      <c r="D5630" s="2017" t="s">
        <v>789</v>
      </c>
      <c r="E5630" s="2017"/>
      <c r="F5630" s="2017"/>
      <c r="G5630" s="111">
        <v>-141.05991</v>
      </c>
    </row>
    <row r="5631" ht="21.75" hidden="1" customHeight="1" outlineLevel="7">
      <c r="A5631" s="89"/>
      <c r="B5631" s="90"/>
      <c r="C5631" s="91"/>
      <c r="D5631" s="2013" t="s">
        <v>791</v>
      </c>
      <c r="E5631" s="2013"/>
      <c r="F5631" s="2013"/>
      <c r="G5631" s="110">
        <v>-7.1867900000000002</v>
      </c>
    </row>
    <row r="5632" ht="11.25" hidden="1" customHeight="1" outlineLevel="7">
      <c r="A5632" s="89"/>
      <c r="B5632" s="90"/>
      <c r="C5632" s="91"/>
      <c r="D5632" s="2013" t="s">
        <v>973</v>
      </c>
      <c r="E5632" s="2013"/>
      <c r="F5632" s="2013"/>
      <c r="G5632" s="110">
        <v>-56.705719999999999</v>
      </c>
    </row>
    <row r="5633" ht="11.25" hidden="1" customHeight="1" outlineLevel="7">
      <c r="A5633" s="89"/>
      <c r="B5633" s="90"/>
      <c r="C5633" s="91"/>
      <c r="D5633" s="2013" t="s">
        <v>796</v>
      </c>
      <c r="E5633" s="2013"/>
      <c r="F5633" s="2013"/>
      <c r="G5633" s="110">
        <v>-1.4491099999999999</v>
      </c>
    </row>
    <row r="5634" ht="11.25" hidden="1" customHeight="1" outlineLevel="7">
      <c r="A5634" s="89"/>
      <c r="B5634" s="90"/>
      <c r="C5634" s="91"/>
      <c r="D5634" s="2013" t="s">
        <v>798</v>
      </c>
      <c r="E5634" s="2013"/>
      <c r="F5634" s="2013"/>
      <c r="G5634" s="110">
        <v>-75.503780000000006</v>
      </c>
    </row>
    <row r="5635" ht="11.25" hidden="1" customHeight="1" outlineLevel="7">
      <c r="A5635" s="89"/>
      <c r="B5635" s="90"/>
      <c r="C5635" s="91"/>
      <c r="D5635" s="2013" t="s">
        <v>799</v>
      </c>
      <c r="E5635" s="2013"/>
      <c r="F5635" s="2013"/>
      <c r="G5635" s="110">
        <v>-0.21451000000000001</v>
      </c>
    </row>
    <row r="5636" ht="11.25" hidden="1" customHeight="1" outlineLevel="7">
      <c r="A5636" s="89"/>
      <c r="B5636" s="90"/>
      <c r="C5636" s="91"/>
      <c r="D5636" s="2013" t="s">
        <v>801</v>
      </c>
      <c r="E5636" s="2013"/>
      <c r="F5636" s="2013"/>
      <c r="G5636" s="110">
        <v>-0.86912999999999996</v>
      </c>
    </row>
    <row r="5637" ht="11.25" hidden="1" customHeight="1" outlineLevel="7">
      <c r="A5637" s="89"/>
      <c r="B5637" s="90"/>
      <c r="C5637" s="91"/>
      <c r="D5637" s="2013" t="s">
        <v>974</v>
      </c>
      <c r="E5637" s="2013"/>
      <c r="F5637" s="2013"/>
      <c r="G5637" s="111">
        <v>-2.1830699999999998</v>
      </c>
    </row>
    <row r="5638" ht="11.25" hidden="1" customHeight="1" outlineLevel="7">
      <c r="A5638" s="86"/>
      <c r="B5638" s="87"/>
      <c r="C5638" s="88"/>
      <c r="D5638" s="2017" t="s">
        <v>802</v>
      </c>
      <c r="E5638" s="2017"/>
      <c r="F5638" s="2017"/>
      <c r="G5638" s="110">
        <v>-2.1830699999999998</v>
      </c>
    </row>
    <row r="5639" ht="11.25" hidden="1" customHeight="1" outlineLevel="7">
      <c r="A5639" s="89"/>
      <c r="B5639" s="90"/>
      <c r="C5639" s="91"/>
      <c r="D5639" s="2013" t="s">
        <v>808</v>
      </c>
      <c r="E5639" s="2013"/>
      <c r="F5639" s="2013"/>
      <c r="G5639" s="111">
        <v>-38.735109999999999</v>
      </c>
    </row>
    <row r="5640" ht="11.25" hidden="1" customHeight="1" outlineLevel="7">
      <c r="A5640" s="86"/>
      <c r="B5640" s="87"/>
      <c r="C5640" s="88"/>
      <c r="D5640" s="2017" t="s">
        <v>813</v>
      </c>
      <c r="E5640" s="2017"/>
      <c r="F5640" s="2017"/>
      <c r="G5640" s="110">
        <v>-0.93715999999999999</v>
      </c>
    </row>
    <row r="5641" ht="11.25" hidden="1" customHeight="1" outlineLevel="7">
      <c r="A5641" s="101"/>
      <c r="B5641" s="102"/>
      <c r="C5641" s="103"/>
      <c r="D5641" s="2017" t="s">
        <v>815</v>
      </c>
      <c r="E5641" s="2017"/>
      <c r="F5641" s="2017"/>
      <c r="G5641" s="110">
        <v>-0.010109999999999999</v>
      </c>
    </row>
    <row r="5642" ht="21.75" hidden="1" customHeight="1" outlineLevel="7">
      <c r="A5642" s="115"/>
      <c r="B5642" s="116"/>
      <c r="C5642" s="117"/>
      <c r="D5642" s="2013" t="s">
        <v>819</v>
      </c>
      <c r="E5642" s="2013"/>
      <c r="F5642" s="2013"/>
      <c r="G5642" s="110">
        <v>-2.8597199999999998</v>
      </c>
    </row>
    <row r="5643" ht="11.25" hidden="1" customHeight="1" outlineLevel="7">
      <c r="A5643" s="115"/>
      <c r="B5643" s="116"/>
      <c r="C5643" s="117"/>
      <c r="D5643" s="2013" t="s">
        <v>820</v>
      </c>
      <c r="E5643" s="2013"/>
      <c r="F5643" s="2013"/>
      <c r="G5643" s="110">
        <v>-0.79152</v>
      </c>
    </row>
    <row r="5644" ht="11.25" hidden="1" customHeight="1" outlineLevel="7">
      <c r="A5644" s="89"/>
      <c r="B5644" s="90"/>
      <c r="C5644" s="91"/>
      <c r="D5644" s="2013" t="s">
        <v>822</v>
      </c>
      <c r="E5644" s="2013"/>
      <c r="F5644" s="2013"/>
      <c r="G5644" s="110">
        <v>-11.334440000000001</v>
      </c>
    </row>
    <row r="5645" ht="11.25" hidden="1" customHeight="1" outlineLevel="7">
      <c r="A5645" s="89"/>
      <c r="B5645" s="90"/>
      <c r="C5645" s="91"/>
      <c r="D5645" s="2013" t="s">
        <v>824</v>
      </c>
      <c r="E5645" s="2013"/>
      <c r="F5645" s="2013"/>
      <c r="G5645" s="110">
        <v>-0.043450000000000003</v>
      </c>
    </row>
    <row r="5646" ht="11.25" hidden="1" customHeight="1" outlineLevel="7">
      <c r="A5646" s="89"/>
      <c r="B5646" s="90"/>
      <c r="C5646" s="91"/>
      <c r="D5646" s="2013" t="s">
        <v>825</v>
      </c>
      <c r="E5646" s="2013"/>
      <c r="F5646" s="2013"/>
      <c r="G5646" s="110">
        <v>-22.758710000000001</v>
      </c>
    </row>
    <row r="5647" ht="11.25" hidden="1" customHeight="1" outlineLevel="7">
      <c r="A5647" s="101"/>
      <c r="B5647" s="102"/>
      <c r="C5647" s="103"/>
      <c r="D5647" s="2017" t="s">
        <v>826</v>
      </c>
      <c r="E5647" s="2017"/>
      <c r="F5647" s="2017"/>
      <c r="G5647" s="111">
        <v>-0.15917000000000001</v>
      </c>
    </row>
    <row r="5648" ht="11.25" hidden="1" customHeight="1" outlineLevel="7">
      <c r="A5648" s="115"/>
      <c r="B5648" s="116"/>
      <c r="C5648" s="117"/>
      <c r="D5648" s="2013" t="s">
        <v>828</v>
      </c>
      <c r="E5648" s="2013"/>
      <c r="F5648" s="2013"/>
      <c r="G5648" s="110">
        <v>-0.15917000000000001</v>
      </c>
    </row>
    <row r="5649" ht="21.75" hidden="1" customHeight="1" outlineLevel="7">
      <c r="A5649" s="115"/>
      <c r="B5649" s="116"/>
      <c r="C5649" s="117"/>
      <c r="D5649" s="2013" t="s">
        <v>829</v>
      </c>
      <c r="E5649" s="2013"/>
      <c r="F5649" s="2013"/>
      <c r="G5649" s="111">
        <v>-168.56764999999999</v>
      </c>
    </row>
    <row r="5650" ht="21.75" hidden="1" customHeight="1" outlineLevel="7">
      <c r="A5650" s="89"/>
      <c r="B5650" s="90"/>
      <c r="C5650" s="91"/>
      <c r="D5650" s="2013" t="s">
        <v>834</v>
      </c>
      <c r="E5650" s="2013"/>
      <c r="F5650" s="2013"/>
      <c r="G5650" s="111">
        <v>-0.77681999999999995</v>
      </c>
    </row>
    <row r="5651" ht="11.25" hidden="1" customHeight="1" outlineLevel="7">
      <c r="A5651" s="89"/>
      <c r="B5651" s="90"/>
      <c r="C5651" s="91"/>
      <c r="D5651" s="2013" t="s">
        <v>975</v>
      </c>
      <c r="E5651" s="2013"/>
      <c r="F5651" s="2013"/>
      <c r="G5651" s="110">
        <v>-0.29049999999999998</v>
      </c>
    </row>
    <row r="5652" ht="11.25" hidden="1" customHeight="1" outlineLevel="7">
      <c r="A5652" s="89"/>
      <c r="B5652" s="90"/>
      <c r="C5652" s="91"/>
      <c r="D5652" s="2013" t="s">
        <v>835</v>
      </c>
      <c r="E5652" s="2013"/>
      <c r="F5652" s="2013"/>
      <c r="G5652" s="110">
        <v>-0.48631999999999997</v>
      </c>
    </row>
    <row r="5653" ht="11.25" hidden="1" customHeight="1" outlineLevel="7">
      <c r="A5653" s="89"/>
      <c r="B5653" s="90"/>
      <c r="C5653" s="91"/>
      <c r="D5653" s="2013" t="s">
        <v>837</v>
      </c>
      <c r="E5653" s="2013"/>
      <c r="F5653" s="2013"/>
      <c r="G5653" s="110">
        <v>-2.89819</v>
      </c>
    </row>
    <row r="5654" ht="11.25" hidden="1" customHeight="1" outlineLevel="7">
      <c r="A5654" s="89"/>
      <c r="B5654" s="90"/>
      <c r="C5654" s="91"/>
      <c r="D5654" s="2013" t="s">
        <v>976</v>
      </c>
      <c r="E5654" s="2013"/>
      <c r="F5654" s="2013"/>
      <c r="G5654" s="110">
        <v>-1.0414000000000001</v>
      </c>
    </row>
    <row r="5655" ht="11.25" hidden="1" customHeight="1" outlineLevel="7">
      <c r="A5655" s="89"/>
      <c r="B5655" s="90"/>
      <c r="C5655" s="91"/>
      <c r="D5655" s="2013" t="s">
        <v>977</v>
      </c>
      <c r="E5655" s="2013"/>
      <c r="F5655" s="2013"/>
      <c r="G5655" s="110">
        <v>-25.359179999999999</v>
      </c>
    </row>
    <row r="5656" ht="11.25" hidden="1" customHeight="1" outlineLevel="7">
      <c r="A5656" s="89"/>
      <c r="B5656" s="90"/>
      <c r="C5656" s="91"/>
      <c r="D5656" s="2013" t="s">
        <v>978</v>
      </c>
      <c r="E5656" s="2013"/>
      <c r="F5656" s="2013"/>
      <c r="G5656" s="111">
        <v>-4.47384</v>
      </c>
    </row>
    <row r="5657" ht="11.25" hidden="1" customHeight="1" outlineLevel="7">
      <c r="A5657" s="89"/>
      <c r="B5657" s="90"/>
      <c r="C5657" s="91"/>
      <c r="D5657" s="2013" t="s">
        <v>1198</v>
      </c>
      <c r="E5657" s="2013"/>
      <c r="F5657" s="2013"/>
      <c r="G5657" s="110">
        <v>-4.1988099999999999</v>
      </c>
    </row>
    <row r="5658" ht="11.25" hidden="1" customHeight="1" outlineLevel="7">
      <c r="A5658" s="89"/>
      <c r="B5658" s="90"/>
      <c r="C5658" s="91"/>
      <c r="D5658" s="2013" t="s">
        <v>979</v>
      </c>
      <c r="E5658" s="2013"/>
      <c r="F5658" s="2013"/>
      <c r="G5658" s="110">
        <v>-0.27503</v>
      </c>
    </row>
    <row r="5659" ht="11.25" hidden="1" customHeight="1" outlineLevel="6">
      <c r="A5659" s="77"/>
      <c r="B5659" s="78"/>
      <c r="C5659" s="79"/>
      <c r="D5659" s="2017" t="s">
        <v>984</v>
      </c>
      <c r="E5659" s="2017"/>
      <c r="F5659" s="2017"/>
      <c r="G5659" s="110">
        <v>-0.39762999999999998</v>
      </c>
    </row>
    <row r="5660" ht="11.25" hidden="1" customHeight="1" outlineLevel="7">
      <c r="A5660" s="121"/>
      <c r="B5660" s="122"/>
      <c r="C5660" s="123"/>
      <c r="D5660" s="2013" t="s">
        <v>988</v>
      </c>
      <c r="E5660" s="2013"/>
      <c r="F5660" s="2013"/>
      <c r="G5660" s="110">
        <v>-22.060939999999999</v>
      </c>
    </row>
    <row r="5661" ht="11.25" hidden="1" customHeight="1" outlineLevel="6">
      <c r="A5661" s="77"/>
      <c r="B5661" s="78"/>
      <c r="C5661" s="79"/>
      <c r="D5661" s="2017" t="s">
        <v>405</v>
      </c>
      <c r="E5661" s="2017"/>
      <c r="F5661" s="2017"/>
      <c r="G5661" s="110">
        <v>-17.84187</v>
      </c>
    </row>
    <row r="5662" ht="11.25" hidden="1" customHeight="1" outlineLevel="7">
      <c r="A5662" s="80"/>
      <c r="B5662" s="81"/>
      <c r="C5662" s="82"/>
      <c r="D5662" s="2017" t="s">
        <v>853</v>
      </c>
      <c r="E5662" s="2017"/>
      <c r="F5662" s="2017"/>
      <c r="G5662" s="110">
        <v>-17.899560000000001</v>
      </c>
    </row>
    <row r="5663" ht="11.25" hidden="1" customHeight="1" outlineLevel="7">
      <c r="A5663" s="98"/>
      <c r="B5663" s="99"/>
      <c r="C5663" s="100"/>
      <c r="D5663" s="2013" t="s">
        <v>855</v>
      </c>
      <c r="E5663" s="2013"/>
      <c r="F5663" s="2013"/>
      <c r="G5663" s="110">
        <v>-52.992890000000003</v>
      </c>
    </row>
    <row r="5664" ht="11.25" hidden="1" customHeight="1" outlineLevel="7">
      <c r="A5664" s="98"/>
      <c r="B5664" s="99"/>
      <c r="C5664" s="100"/>
      <c r="D5664" s="2013" t="s">
        <v>856</v>
      </c>
      <c r="E5664" s="2013"/>
      <c r="F5664" s="2013"/>
      <c r="G5664" s="110">
        <v>-12.743499999999999</v>
      </c>
    </row>
    <row r="5665" ht="11.25" hidden="1" customHeight="1" outlineLevel="7">
      <c r="A5665" s="80"/>
      <c r="B5665" s="81"/>
      <c r="C5665" s="82"/>
      <c r="D5665" s="2017" t="s">
        <v>864</v>
      </c>
      <c r="E5665" s="2017"/>
      <c r="F5665" s="2017"/>
      <c r="G5665" s="110">
        <v>-4.1382199999999996</v>
      </c>
    </row>
    <row r="5666" ht="11.25" hidden="1" customHeight="1" outlineLevel="7">
      <c r="A5666" s="98"/>
      <c r="B5666" s="99"/>
      <c r="C5666" s="100"/>
      <c r="D5666" s="2013" t="s">
        <v>865</v>
      </c>
      <c r="E5666" s="2013"/>
      <c r="F5666" s="2013"/>
      <c r="G5666" s="110">
        <v>-1.6848799999999999</v>
      </c>
    </row>
    <row r="5667" ht="11.25" hidden="1" customHeight="1" outlineLevel="7">
      <c r="A5667" s="80"/>
      <c r="B5667" s="81"/>
      <c r="C5667" s="82"/>
      <c r="D5667" s="2017" t="s">
        <v>866</v>
      </c>
      <c r="E5667" s="2017"/>
      <c r="F5667" s="2017"/>
      <c r="G5667" s="110">
        <v>-4.2587299999999999</v>
      </c>
    </row>
    <row r="5668" ht="11.25" hidden="1" customHeight="1" outlineLevel="7">
      <c r="A5668" s="98"/>
      <c r="B5668" s="99"/>
      <c r="C5668" s="100"/>
      <c r="D5668" s="2013" t="s">
        <v>867</v>
      </c>
      <c r="E5668" s="2013"/>
      <c r="F5668" s="2013"/>
      <c r="G5668" s="73">
        <v>5131.1407499999996</v>
      </c>
    </row>
    <row r="5669" ht="21.75" hidden="1" customHeight="1" outlineLevel="7">
      <c r="A5669" s="98"/>
      <c r="B5669" s="99"/>
      <c r="C5669" s="100"/>
      <c r="D5669" s="2013" t="s">
        <v>868</v>
      </c>
      <c r="E5669" s="2013"/>
      <c r="F5669" s="2013"/>
      <c r="G5669" s="92">
        <v>5131.1407499999996</v>
      </c>
    </row>
    <row r="5670" ht="11.25" hidden="1" customHeight="1" outlineLevel="7">
      <c r="A5670" s="98"/>
      <c r="B5670" s="99"/>
      <c r="C5670" s="100"/>
      <c r="D5670" s="2013" t="s">
        <v>869</v>
      </c>
      <c r="E5670" s="2013"/>
      <c r="F5670" s="2013"/>
      <c r="G5670" s="73">
        <v>1432.9592700000001</v>
      </c>
    </row>
    <row r="5671" ht="11.25" hidden="1" customHeight="1" outlineLevel="7">
      <c r="A5671" s="80"/>
      <c r="B5671" s="81"/>
      <c r="C5671" s="82"/>
      <c r="D5671" s="2017" t="s">
        <v>871</v>
      </c>
      <c r="E5671" s="2017"/>
      <c r="F5671" s="2017"/>
      <c r="G5671" s="111">
        <v>24.995740000000001</v>
      </c>
    </row>
    <row r="5672" ht="11.25" hidden="1" customHeight="1" outlineLevel="7">
      <c r="A5672" s="98"/>
      <c r="B5672" s="99"/>
      <c r="C5672" s="100"/>
      <c r="D5672" s="2013" t="s">
        <v>872</v>
      </c>
      <c r="E5672" s="2013"/>
      <c r="F5672" s="2013"/>
      <c r="G5672" s="110">
        <v>24.995740000000001</v>
      </c>
    </row>
    <row r="5673" ht="21.75" hidden="1" customHeight="1" outlineLevel="7">
      <c r="A5673" s="98"/>
      <c r="B5673" s="99"/>
      <c r="C5673" s="100"/>
      <c r="D5673" s="2013" t="s">
        <v>873</v>
      </c>
      <c r="E5673" s="2013"/>
      <c r="F5673" s="2013"/>
      <c r="G5673" s="93"/>
    </row>
    <row r="5674" ht="11.25" hidden="1" customHeight="1" outlineLevel="7">
      <c r="A5674" s="98"/>
      <c r="B5674" s="99"/>
      <c r="C5674" s="100"/>
      <c r="D5674" s="2013" t="s">
        <v>874</v>
      </c>
      <c r="E5674" s="2013"/>
      <c r="F5674" s="2013"/>
      <c r="G5674" s="111">
        <v>840.64592000000005</v>
      </c>
    </row>
    <row r="5675" ht="11.25" hidden="1" customHeight="1" outlineLevel="7">
      <c r="A5675" s="121"/>
      <c r="B5675" s="122"/>
      <c r="C5675" s="123"/>
      <c r="D5675" s="2013" t="s">
        <v>877</v>
      </c>
      <c r="E5675" s="2013"/>
      <c r="F5675" s="2013"/>
      <c r="G5675" s="110">
        <v>840.64592000000005</v>
      </c>
    </row>
    <row r="5676" ht="11.25" hidden="1" customHeight="1" outlineLevel="7">
      <c r="A5676" s="121"/>
      <c r="B5676" s="122"/>
      <c r="C5676" s="123"/>
      <c r="D5676" s="2013" t="s">
        <v>879</v>
      </c>
      <c r="E5676" s="2013"/>
      <c r="F5676" s="2013"/>
      <c r="G5676" s="111">
        <v>517.84308999999996</v>
      </c>
    </row>
    <row r="5677" ht="21.75" hidden="1" customHeight="1" outlineLevel="7">
      <c r="A5677" s="121"/>
      <c r="B5677" s="122"/>
      <c r="C5677" s="123"/>
      <c r="D5677" s="2013" t="s">
        <v>880</v>
      </c>
      <c r="E5677" s="2013"/>
      <c r="F5677" s="2013"/>
      <c r="G5677" s="93"/>
    </row>
    <row r="5678" ht="11.25" hidden="1" customHeight="1" outlineLevel="6">
      <c r="A5678" s="77"/>
      <c r="B5678" s="78"/>
      <c r="C5678" s="79"/>
      <c r="D5678" s="2017" t="s">
        <v>887</v>
      </c>
      <c r="E5678" s="2017"/>
      <c r="F5678" s="2017"/>
      <c r="G5678" s="93"/>
    </row>
    <row r="5679" ht="11.25" hidden="1" customHeight="1" outlineLevel="7">
      <c r="A5679" s="80"/>
      <c r="B5679" s="81"/>
      <c r="C5679" s="82"/>
      <c r="D5679" s="2017" t="s">
        <v>230</v>
      </c>
      <c r="E5679" s="2017"/>
      <c r="F5679" s="2017"/>
      <c r="G5679" s="110">
        <v>517.84308999999996</v>
      </c>
    </row>
    <row r="5680" ht="11.25" hidden="1" customHeight="1" outlineLevel="7">
      <c r="A5680" s="98"/>
      <c r="B5680" s="99"/>
      <c r="C5680" s="100"/>
      <c r="D5680" s="2013" t="s">
        <v>1190</v>
      </c>
      <c r="E5680" s="2013"/>
      <c r="F5680" s="2013"/>
      <c r="G5680" s="111">
        <v>40.742710000000002</v>
      </c>
    </row>
    <row r="5681" ht="11.25" hidden="1" customHeight="1" outlineLevel="7">
      <c r="A5681" s="98"/>
      <c r="B5681" s="99"/>
      <c r="C5681" s="100"/>
      <c r="D5681" s="2013" t="s">
        <v>1191</v>
      </c>
      <c r="E5681" s="2013"/>
      <c r="F5681" s="2013"/>
      <c r="G5681" s="93"/>
    </row>
    <row r="5682" ht="11.25" hidden="1" customHeight="1" outlineLevel="7">
      <c r="A5682" s="80"/>
      <c r="B5682" s="81"/>
      <c r="C5682" s="82"/>
      <c r="D5682" s="2017" t="s">
        <v>889</v>
      </c>
      <c r="E5682" s="2017"/>
      <c r="F5682" s="2017"/>
      <c r="G5682" s="93"/>
    </row>
    <row r="5683" ht="11.25" hidden="1" customHeight="1" outlineLevel="7">
      <c r="A5683" s="98"/>
      <c r="B5683" s="99"/>
      <c r="C5683" s="100"/>
      <c r="D5683" s="2013" t="s">
        <v>891</v>
      </c>
      <c r="E5683" s="2013"/>
      <c r="F5683" s="2013"/>
      <c r="G5683" s="110">
        <v>40.742710000000002</v>
      </c>
    </row>
    <row r="5684" ht="11.25" hidden="1" customHeight="1" outlineLevel="7">
      <c r="A5684" s="80"/>
      <c r="B5684" s="81"/>
      <c r="C5684" s="82"/>
      <c r="D5684" s="2017" t="s">
        <v>893</v>
      </c>
      <c r="E5684" s="2017"/>
      <c r="F5684" s="2017"/>
      <c r="G5684" s="110">
        <v>8.7318099999999994</v>
      </c>
    </row>
    <row r="5685" ht="11.25" hidden="1" customHeight="1" outlineLevel="7">
      <c r="A5685" s="98"/>
      <c r="B5685" s="99"/>
      <c r="C5685" s="100"/>
      <c r="D5685" s="2013" t="s">
        <v>895</v>
      </c>
      <c r="E5685" s="2013"/>
      <c r="F5685" s="2013"/>
      <c r="G5685" s="93"/>
    </row>
    <row r="5686" ht="11.25" hidden="1" customHeight="1" outlineLevel="7">
      <c r="A5686" s="80"/>
      <c r="B5686" s="81"/>
      <c r="C5686" s="82"/>
      <c r="D5686" s="2017" t="s">
        <v>898</v>
      </c>
      <c r="E5686" s="2017"/>
      <c r="F5686" s="2017"/>
      <c r="G5686" s="93"/>
    </row>
    <row r="5687" ht="11.25" hidden="1" customHeight="1" outlineLevel="7">
      <c r="A5687" s="98"/>
      <c r="B5687" s="99"/>
      <c r="C5687" s="100"/>
      <c r="D5687" s="2013" t="s">
        <v>901</v>
      </c>
      <c r="E5687" s="2013"/>
      <c r="F5687" s="2013"/>
      <c r="G5687" s="111">
        <v>-438.45452999999998</v>
      </c>
    </row>
    <row r="5688" ht="11.25" hidden="1" customHeight="1" outlineLevel="7">
      <c r="A5688" s="121"/>
      <c r="B5688" s="122"/>
      <c r="C5688" s="123"/>
      <c r="D5688" s="2013" t="s">
        <v>1192</v>
      </c>
      <c r="E5688" s="2013"/>
      <c r="F5688" s="2013"/>
      <c r="G5688" s="111">
        <v>-0.048239999999999998</v>
      </c>
    </row>
    <row r="5689" ht="11.25" hidden="1" customHeight="1" outlineLevel="7">
      <c r="A5689" s="80"/>
      <c r="B5689" s="81"/>
      <c r="C5689" s="82"/>
      <c r="D5689" s="2017" t="s">
        <v>903</v>
      </c>
      <c r="E5689" s="2017"/>
      <c r="F5689" s="2017"/>
      <c r="G5689" s="110">
        <v>-0.048239999999999998</v>
      </c>
    </row>
    <row r="5690" ht="11.25" hidden="1" customHeight="1" outlineLevel="7">
      <c r="A5690" s="98"/>
      <c r="B5690" s="99"/>
      <c r="C5690" s="100"/>
      <c r="D5690" s="2013" t="s">
        <v>904</v>
      </c>
      <c r="E5690" s="2013"/>
      <c r="F5690" s="2013"/>
      <c r="G5690" s="93"/>
    </row>
    <row r="5691" ht="11.25" hidden="1" customHeight="1" outlineLevel="7">
      <c r="A5691" s="80"/>
      <c r="B5691" s="81"/>
      <c r="C5691" s="82"/>
      <c r="D5691" s="2017" t="s">
        <v>905</v>
      </c>
      <c r="E5691" s="2017"/>
      <c r="F5691" s="2017"/>
      <c r="G5691" s="111">
        <v>-0.12366000000000001</v>
      </c>
    </row>
    <row r="5692" ht="11.25" hidden="1" customHeight="1" outlineLevel="7">
      <c r="A5692" s="98"/>
      <c r="B5692" s="99"/>
      <c r="C5692" s="100"/>
      <c r="D5692" s="2013" t="s">
        <v>905</v>
      </c>
      <c r="E5692" s="2013"/>
      <c r="F5692" s="2013"/>
      <c r="G5692" s="110">
        <v>-0.12366000000000001</v>
      </c>
    </row>
    <row r="5693" ht="11.25" hidden="1" customHeight="1" outlineLevel="7">
      <c r="A5693" s="80"/>
      <c r="B5693" s="81"/>
      <c r="C5693" s="82"/>
      <c r="D5693" s="2017" t="s">
        <v>907</v>
      </c>
      <c r="E5693" s="2017"/>
      <c r="F5693" s="2017"/>
      <c r="G5693" s="111">
        <v>-1.1330100000000001</v>
      </c>
    </row>
    <row r="5694" ht="11.25" hidden="1" customHeight="1" outlineLevel="7">
      <c r="A5694" s="98"/>
      <c r="B5694" s="99"/>
      <c r="C5694" s="100"/>
      <c r="D5694" s="2013" t="s">
        <v>104</v>
      </c>
      <c r="E5694" s="2013"/>
      <c r="F5694" s="2013"/>
      <c r="G5694" s="110">
        <v>-1.1330100000000001</v>
      </c>
    </row>
    <row r="5695" ht="11.25" hidden="1" customHeight="1" outlineLevel="7">
      <c r="A5695" s="83"/>
      <c r="B5695" s="84"/>
      <c r="C5695" s="85"/>
      <c r="D5695" s="2017" t="s">
        <v>908</v>
      </c>
      <c r="E5695" s="2017"/>
      <c r="F5695" s="2017"/>
      <c r="G5695" s="111">
        <v>-28.494060000000001</v>
      </c>
    </row>
    <row r="5696" ht="11.25" hidden="1" customHeight="1" outlineLevel="7">
      <c r="A5696" s="118"/>
      <c r="B5696" s="119"/>
      <c r="C5696" s="120"/>
      <c r="D5696" s="2013" t="s">
        <v>106</v>
      </c>
      <c r="E5696" s="2013"/>
      <c r="F5696" s="2013"/>
      <c r="G5696" s="110">
        <v>-28.494060000000001</v>
      </c>
    </row>
    <row r="5697" ht="11.25" hidden="1" customHeight="1" outlineLevel="7">
      <c r="A5697" s="118"/>
      <c r="B5697" s="119"/>
      <c r="C5697" s="120"/>
      <c r="D5697" s="2013" t="s">
        <v>108</v>
      </c>
      <c r="E5697" s="2013"/>
      <c r="F5697" s="2013"/>
      <c r="G5697" s="93"/>
    </row>
    <row r="5698" ht="11.25" hidden="1" customHeight="1" outlineLevel="7">
      <c r="A5698" s="121"/>
      <c r="B5698" s="122"/>
      <c r="C5698" s="123"/>
      <c r="D5698" s="2013" t="s">
        <v>404</v>
      </c>
      <c r="E5698" s="2013"/>
      <c r="F5698" s="2013"/>
      <c r="G5698" s="111">
        <v>-11.48104</v>
      </c>
    </row>
    <row r="5699" ht="11.25" hidden="1" customHeight="1" outlineLevel="7">
      <c r="A5699" s="80"/>
      <c r="B5699" s="81"/>
      <c r="C5699" s="82"/>
      <c r="D5699" s="2017" t="s">
        <v>909</v>
      </c>
      <c r="E5699" s="2017"/>
      <c r="F5699" s="2017"/>
      <c r="G5699" s="110">
        <v>-11.48104</v>
      </c>
    </row>
    <row r="5700" ht="11.25" hidden="1" customHeight="1" outlineLevel="7">
      <c r="A5700" s="98"/>
      <c r="B5700" s="99"/>
      <c r="C5700" s="100"/>
      <c r="D5700" s="2013" t="s">
        <v>910</v>
      </c>
      <c r="E5700" s="2013"/>
      <c r="F5700" s="2013"/>
      <c r="G5700" s="111">
        <v>-1.9631000000000001</v>
      </c>
    </row>
    <row r="5701" ht="11.25" hidden="1" customHeight="1" outlineLevel="7">
      <c r="A5701" s="98"/>
      <c r="B5701" s="99"/>
      <c r="C5701" s="100"/>
      <c r="D5701" s="2013" t="s">
        <v>912</v>
      </c>
      <c r="E5701" s="2013"/>
      <c r="F5701" s="2013"/>
      <c r="G5701" s="110">
        <v>-1.9631000000000001</v>
      </c>
    </row>
    <row r="5702" ht="11.25" hidden="1" customHeight="1" outlineLevel="7">
      <c r="A5702" s="98"/>
      <c r="B5702" s="99"/>
      <c r="C5702" s="100"/>
      <c r="D5702" s="2013" t="s">
        <v>913</v>
      </c>
      <c r="E5702" s="2013"/>
      <c r="F5702" s="2013"/>
      <c r="G5702" s="114"/>
    </row>
    <row r="5703" ht="11.25" hidden="1" customHeight="1" outlineLevel="7">
      <c r="A5703" s="98"/>
      <c r="B5703" s="99"/>
      <c r="C5703" s="100"/>
      <c r="D5703" s="2013" t="s">
        <v>914</v>
      </c>
      <c r="E5703" s="2013"/>
      <c r="F5703" s="2013"/>
      <c r="G5703" s="93"/>
    </row>
    <row r="5704" ht="11.25" hidden="1" customHeight="1" outlineLevel="7">
      <c r="A5704" s="98"/>
      <c r="B5704" s="99"/>
      <c r="C5704" s="100"/>
      <c r="D5704" s="2013" t="s">
        <v>916</v>
      </c>
      <c r="E5704" s="2013"/>
      <c r="F5704" s="2013"/>
      <c r="G5704" s="114"/>
    </row>
    <row r="5705" ht="11.25" hidden="1" customHeight="1" outlineLevel="7">
      <c r="A5705" s="80"/>
      <c r="B5705" s="81"/>
      <c r="C5705" s="82"/>
      <c r="D5705" s="2017" t="s">
        <v>917</v>
      </c>
      <c r="E5705" s="2017"/>
      <c r="F5705" s="2017"/>
      <c r="G5705" s="93"/>
    </row>
    <row r="5706" ht="11.25" hidden="1" customHeight="1" outlineLevel="7">
      <c r="A5706" s="98"/>
      <c r="B5706" s="99"/>
      <c r="C5706" s="100"/>
      <c r="D5706" s="2013" t="s">
        <v>918</v>
      </c>
      <c r="E5706" s="2013"/>
      <c r="F5706" s="2013"/>
      <c r="G5706" s="93"/>
    </row>
    <row r="5707" ht="11.25" hidden="1" customHeight="1" outlineLevel="7">
      <c r="A5707" s="98"/>
      <c r="B5707" s="99"/>
      <c r="C5707" s="100"/>
      <c r="D5707" s="2013" t="s">
        <v>225</v>
      </c>
      <c r="E5707" s="2013"/>
      <c r="F5707" s="2013"/>
      <c r="G5707" s="93"/>
    </row>
    <row r="5708" ht="11.25" hidden="1" customHeight="1" outlineLevel="7">
      <c r="A5708" s="98"/>
      <c r="B5708" s="99"/>
      <c r="C5708" s="100"/>
      <c r="D5708" s="2013" t="s">
        <v>226</v>
      </c>
      <c r="E5708" s="2013"/>
      <c r="F5708" s="2013"/>
      <c r="G5708" s="114"/>
    </row>
    <row r="5709" ht="11.25" hidden="1" customHeight="1" outlineLevel="7">
      <c r="A5709" s="98"/>
      <c r="B5709" s="99"/>
      <c r="C5709" s="100"/>
      <c r="D5709" s="2013" t="s">
        <v>227</v>
      </c>
      <c r="E5709" s="2013"/>
      <c r="F5709" s="2013"/>
      <c r="G5709" s="93"/>
    </row>
    <row r="5710" ht="11.25" hidden="1" customHeight="1" outlineLevel="7">
      <c r="A5710" s="98"/>
      <c r="B5710" s="99"/>
      <c r="C5710" s="100"/>
      <c r="D5710" s="2013" t="s">
        <v>228</v>
      </c>
      <c r="E5710" s="2013"/>
      <c r="F5710" s="2013"/>
      <c r="G5710" s="93"/>
    </row>
    <row r="5711" ht="11.25" hidden="1" customHeight="1" outlineLevel="7">
      <c r="A5711" s="98"/>
      <c r="B5711" s="99"/>
      <c r="C5711" s="100"/>
      <c r="D5711" s="2013" t="s">
        <v>229</v>
      </c>
      <c r="E5711" s="2013"/>
      <c r="F5711" s="2013"/>
      <c r="G5711" s="93"/>
    </row>
    <row r="5712" ht="11.25" hidden="1" customHeight="1" outlineLevel="7">
      <c r="A5712" s="121"/>
      <c r="B5712" s="122"/>
      <c r="C5712" s="123"/>
      <c r="D5712" s="2013" t="s">
        <v>920</v>
      </c>
      <c r="E5712" s="2013"/>
      <c r="F5712" s="2013"/>
      <c r="G5712" s="93"/>
    </row>
    <row r="5713" ht="21.75" hidden="1" customHeight="1" outlineLevel="7">
      <c r="A5713" s="121"/>
      <c r="B5713" s="122"/>
      <c r="C5713" s="123"/>
      <c r="D5713" s="2013" t="s">
        <v>231</v>
      </c>
      <c r="E5713" s="2013"/>
      <c r="F5713" s="2013"/>
      <c r="G5713" s="93"/>
    </row>
    <row r="5714" ht="21.75" hidden="1" customHeight="1" outlineLevel="7">
      <c r="A5714" s="80"/>
      <c r="B5714" s="81"/>
      <c r="C5714" s="82"/>
      <c r="D5714" s="2017" t="s">
        <v>921</v>
      </c>
      <c r="E5714" s="2017"/>
      <c r="F5714" s="2017"/>
      <c r="G5714" s="114"/>
    </row>
    <row r="5715" ht="11.25" hidden="1" customHeight="1" outlineLevel="7">
      <c r="A5715" s="98"/>
      <c r="B5715" s="99"/>
      <c r="C5715" s="100"/>
      <c r="D5715" s="2013" t="s">
        <v>922</v>
      </c>
      <c r="E5715" s="2013"/>
      <c r="F5715" s="2013"/>
      <c r="G5715" s="93"/>
    </row>
    <row r="5716" ht="11.25" hidden="1" customHeight="1" outlineLevel="7">
      <c r="A5716" s="98"/>
      <c r="B5716" s="99"/>
      <c r="C5716" s="100"/>
      <c r="D5716" s="2013" t="s">
        <v>923</v>
      </c>
      <c r="E5716" s="2013"/>
      <c r="F5716" s="2013"/>
      <c r="G5716" s="93"/>
    </row>
    <row r="5717" ht="21.75" hidden="1" customHeight="1" outlineLevel="7">
      <c r="A5717" s="98"/>
      <c r="B5717" s="99"/>
      <c r="C5717" s="100"/>
      <c r="D5717" s="2013" t="s">
        <v>924</v>
      </c>
      <c r="E5717" s="2013"/>
      <c r="F5717" s="2013"/>
      <c r="G5717" s="93"/>
    </row>
    <row r="5718" ht="11.25" hidden="1" customHeight="1" outlineLevel="7">
      <c r="A5718" s="80"/>
      <c r="B5718" s="81"/>
      <c r="C5718" s="82"/>
      <c r="D5718" s="2017" t="s">
        <v>925</v>
      </c>
      <c r="E5718" s="2017"/>
      <c r="F5718" s="2017"/>
      <c r="G5718" s="93"/>
    </row>
    <row r="5719" ht="21.75" hidden="1" customHeight="1" outlineLevel="7">
      <c r="A5719" s="98"/>
      <c r="B5719" s="99"/>
      <c r="C5719" s="100"/>
      <c r="D5719" s="2013" t="s">
        <v>1193</v>
      </c>
      <c r="E5719" s="2013"/>
      <c r="F5719" s="2013"/>
      <c r="G5719" s="93"/>
    </row>
    <row r="5720" ht="21.75" hidden="1" customHeight="1" outlineLevel="7">
      <c r="A5720" s="98"/>
      <c r="B5720" s="99"/>
      <c r="C5720" s="100"/>
      <c r="D5720" s="2013" t="s">
        <v>926</v>
      </c>
      <c r="E5720" s="2013"/>
      <c r="F5720" s="2013"/>
      <c r="G5720" s="93"/>
    </row>
    <row r="5721" ht="11.25" hidden="1" customHeight="1" outlineLevel="7">
      <c r="A5721" s="98"/>
      <c r="B5721" s="99"/>
      <c r="C5721" s="100"/>
      <c r="D5721" s="2013" t="s">
        <v>1194</v>
      </c>
      <c r="E5721" s="2013"/>
      <c r="F5721" s="2013"/>
      <c r="G5721" s="93"/>
    </row>
    <row r="5722" ht="11.25" hidden="1" customHeight="1" outlineLevel="7">
      <c r="A5722" s="80"/>
      <c r="B5722" s="81"/>
      <c r="C5722" s="82"/>
      <c r="D5722" s="2017" t="s">
        <v>887</v>
      </c>
      <c r="E5722" s="2017"/>
      <c r="F5722" s="2017"/>
      <c r="G5722" s="93"/>
    </row>
    <row r="5723" ht="11.25" hidden="1" customHeight="1" outlineLevel="7">
      <c r="A5723" s="98"/>
      <c r="B5723" s="99"/>
      <c r="C5723" s="100"/>
      <c r="D5723" s="2013" t="s">
        <v>928</v>
      </c>
      <c r="E5723" s="2013"/>
      <c r="F5723" s="2013"/>
      <c r="G5723" s="111">
        <v>-0.79100000000000004</v>
      </c>
    </row>
    <row r="5724" ht="11.25" hidden="1" customHeight="1" outlineLevel="7">
      <c r="A5724" s="98"/>
      <c r="B5724" s="99"/>
      <c r="C5724" s="100"/>
      <c r="D5724" s="2013" t="s">
        <v>929</v>
      </c>
      <c r="E5724" s="2013"/>
      <c r="F5724" s="2013"/>
      <c r="G5724" s="110">
        <v>-0.13142999999999999</v>
      </c>
    </row>
    <row r="5725" ht="11.25" hidden="1" customHeight="1" outlineLevel="7">
      <c r="A5725" s="98"/>
      <c r="B5725" s="99"/>
      <c r="C5725" s="100"/>
      <c r="D5725" s="2013" t="s">
        <v>932</v>
      </c>
      <c r="E5725" s="2013"/>
      <c r="F5725" s="2013"/>
      <c r="G5725" s="110">
        <v>-0.12783</v>
      </c>
    </row>
    <row r="5726" ht="11.25" hidden="1" customHeight="1" outlineLevel="7">
      <c r="A5726" s="83"/>
      <c r="B5726" s="84"/>
      <c r="C5726" s="85"/>
      <c r="D5726" s="2017" t="s">
        <v>933</v>
      </c>
      <c r="E5726" s="2017"/>
      <c r="F5726" s="2017"/>
      <c r="G5726" s="110">
        <v>-0.53173999999999999</v>
      </c>
    </row>
    <row r="5727" ht="11.25" hidden="1" customHeight="1" outlineLevel="7">
      <c r="A5727" s="118"/>
      <c r="B5727" s="119"/>
      <c r="C5727" s="120"/>
      <c r="D5727" s="2013" t="s">
        <v>934</v>
      </c>
      <c r="E5727" s="2013"/>
      <c r="F5727" s="2013"/>
      <c r="G5727" s="111">
        <v>-8.6247799999999994</v>
      </c>
    </row>
    <row r="5728" ht="21.75" hidden="1" customHeight="1" outlineLevel="7">
      <c r="A5728" s="118"/>
      <c r="B5728" s="119"/>
      <c r="C5728" s="120"/>
      <c r="D5728" s="2013" t="s">
        <v>935</v>
      </c>
      <c r="E5728" s="2013"/>
      <c r="F5728" s="2013"/>
      <c r="G5728" s="110">
        <v>-1.8890100000000001</v>
      </c>
    </row>
    <row r="5729" ht="11.25" hidden="1" customHeight="1" outlineLevel="7">
      <c r="A5729" s="118"/>
      <c r="B5729" s="119"/>
      <c r="C5729" s="120"/>
      <c r="D5729" s="2013" t="s">
        <v>936</v>
      </c>
      <c r="E5729" s="2013"/>
      <c r="F5729" s="2013"/>
      <c r="G5729" s="110">
        <v>-6.6712199999999999</v>
      </c>
    </row>
    <row r="5730" ht="21.75" hidden="1" customHeight="1" outlineLevel="7">
      <c r="A5730" s="118"/>
      <c r="B5730" s="119"/>
      <c r="C5730" s="120"/>
      <c r="D5730" s="2013" t="s">
        <v>937</v>
      </c>
      <c r="E5730" s="2013"/>
      <c r="F5730" s="2013"/>
      <c r="G5730" s="110">
        <v>-0.064549999999999996</v>
      </c>
    </row>
    <row r="5731" ht="21.75" hidden="1" customHeight="1" outlineLevel="7">
      <c r="A5731" s="118"/>
      <c r="B5731" s="119"/>
      <c r="C5731" s="120"/>
      <c r="D5731" s="2013" t="s">
        <v>232</v>
      </c>
      <c r="E5731" s="2013"/>
      <c r="F5731" s="2013"/>
      <c r="G5731" s="111">
        <v>-385.79563999999999</v>
      </c>
    </row>
    <row r="5732" ht="21.75" hidden="1" customHeight="1" outlineLevel="7">
      <c r="A5732" s="118"/>
      <c r="B5732" s="119"/>
      <c r="C5732" s="120"/>
      <c r="D5732" s="2013" t="s">
        <v>233</v>
      </c>
      <c r="E5732" s="2013"/>
      <c r="F5732" s="2013"/>
      <c r="G5732" s="110">
        <v>-1.1451100000000001</v>
      </c>
    </row>
    <row r="5733" ht="11.25" hidden="1" customHeight="1" outlineLevel="7">
      <c r="A5733" s="98"/>
      <c r="B5733" s="99"/>
      <c r="C5733" s="100"/>
      <c r="D5733" s="2013" t="s">
        <v>406</v>
      </c>
      <c r="E5733" s="2013"/>
      <c r="F5733" s="2013"/>
      <c r="G5733" s="110">
        <v>-0.33783000000000002</v>
      </c>
    </row>
    <row r="5734" ht="11.25" hidden="1" customHeight="1" outlineLevel="7">
      <c r="A5734" s="98"/>
      <c r="B5734" s="99"/>
      <c r="C5734" s="100"/>
      <c r="D5734" s="2013" t="s">
        <v>407</v>
      </c>
      <c r="E5734" s="2013"/>
      <c r="F5734" s="2013"/>
      <c r="G5734" s="110">
        <v>-1.8003899999999999</v>
      </c>
    </row>
    <row r="5735" ht="11.25" hidden="1" customHeight="1" outlineLevel="7">
      <c r="A5735" s="98"/>
      <c r="B5735" s="99"/>
      <c r="C5735" s="100"/>
      <c r="D5735" s="2013" t="s">
        <v>938</v>
      </c>
      <c r="E5735" s="2013"/>
      <c r="F5735" s="2013"/>
      <c r="G5735" s="111">
        <v>-6.4469500000000002</v>
      </c>
    </row>
    <row r="5736" ht="11.25" hidden="1" customHeight="1" outlineLevel="7">
      <c r="A5736" s="98"/>
      <c r="B5736" s="99"/>
      <c r="C5736" s="100"/>
      <c r="D5736" s="2013" t="s">
        <v>939</v>
      </c>
      <c r="E5736" s="2013"/>
      <c r="F5736" s="2013"/>
      <c r="G5736" s="110">
        <v>-2.85412</v>
      </c>
    </row>
    <row r="5737" ht="11.25" hidden="1" customHeight="1" outlineLevel="7">
      <c r="A5737" s="98"/>
      <c r="B5737" s="99"/>
      <c r="C5737" s="100"/>
      <c r="D5737" s="2013" t="s">
        <v>408</v>
      </c>
      <c r="E5737" s="2013"/>
      <c r="F5737" s="2013"/>
      <c r="G5737" s="110">
        <v>-2.0731600000000001</v>
      </c>
    </row>
    <row r="5738" ht="11.25" hidden="1" customHeight="1" outlineLevel="7">
      <c r="A5738" s="98"/>
      <c r="B5738" s="99"/>
      <c r="C5738" s="100"/>
      <c r="D5738" s="2013" t="s">
        <v>415</v>
      </c>
      <c r="E5738" s="2013"/>
      <c r="F5738" s="2013"/>
      <c r="G5738" s="93"/>
    </row>
    <row r="5739" ht="11.25" hidden="1" customHeight="1" outlineLevel="7">
      <c r="A5739" s="98"/>
      <c r="B5739" s="99"/>
      <c r="C5739" s="100"/>
      <c r="D5739" s="2013" t="s">
        <v>940</v>
      </c>
      <c r="E5739" s="2013"/>
      <c r="F5739" s="2013"/>
      <c r="G5739" s="110">
        <v>-0.95630999999999999</v>
      </c>
    </row>
    <row r="5740" ht="11.25" hidden="1" customHeight="1" outlineLevel="7">
      <c r="A5740" s="98"/>
      <c r="B5740" s="99"/>
      <c r="C5740" s="100"/>
      <c r="D5740" s="2013" t="s">
        <v>941</v>
      </c>
      <c r="E5740" s="2013"/>
      <c r="F5740" s="2013"/>
      <c r="G5740" s="110">
        <v>-0.33534000000000003</v>
      </c>
    </row>
    <row r="5741" ht="11.25" hidden="1" customHeight="1" outlineLevel="7">
      <c r="A5741" s="98"/>
      <c r="B5741" s="99"/>
      <c r="C5741" s="100"/>
      <c r="D5741" s="2013" t="s">
        <v>942</v>
      </c>
      <c r="E5741" s="2013"/>
      <c r="F5741" s="2013"/>
      <c r="G5741" s="110">
        <v>-0.22802</v>
      </c>
    </row>
    <row r="5742" ht="11.25" hidden="1" customHeight="1" outlineLevel="7">
      <c r="A5742" s="98"/>
      <c r="B5742" s="99"/>
      <c r="C5742" s="100"/>
      <c r="D5742" s="2013" t="s">
        <v>409</v>
      </c>
      <c r="E5742" s="2013"/>
      <c r="F5742" s="2013"/>
      <c r="G5742" s="93"/>
    </row>
    <row r="5743" ht="11.25" hidden="1" customHeight="1" outlineLevel="7">
      <c r="A5743" s="98"/>
      <c r="B5743" s="99"/>
      <c r="C5743" s="100"/>
      <c r="D5743" s="2013" t="s">
        <v>943</v>
      </c>
      <c r="E5743" s="2013"/>
      <c r="F5743" s="2013"/>
      <c r="G5743" s="110">
        <v>-117.75891</v>
      </c>
    </row>
    <row r="5744" ht="11.25" hidden="1" customHeight="1" outlineLevel="7">
      <c r="A5744" s="98"/>
      <c r="B5744" s="99"/>
      <c r="C5744" s="100"/>
      <c r="D5744" s="2013" t="s">
        <v>944</v>
      </c>
      <c r="E5744" s="2013"/>
      <c r="F5744" s="2013"/>
      <c r="G5744" s="110">
        <v>-10.67459</v>
      </c>
    </row>
    <row r="5745" ht="11.25" hidden="1" customHeight="1" outlineLevel="7">
      <c r="A5745" s="98"/>
      <c r="B5745" s="99"/>
      <c r="C5745" s="100"/>
      <c r="D5745" s="2013" t="s">
        <v>413</v>
      </c>
      <c r="E5745" s="2013"/>
      <c r="F5745" s="2013"/>
      <c r="G5745" s="93"/>
    </row>
    <row r="5746" ht="21.75" hidden="1" customHeight="1" outlineLevel="7">
      <c r="A5746" s="98"/>
      <c r="B5746" s="99"/>
      <c r="C5746" s="100"/>
      <c r="D5746" s="2013" t="s">
        <v>945</v>
      </c>
      <c r="E5746" s="2013"/>
      <c r="F5746" s="2013"/>
      <c r="G5746" s="110">
        <v>-3.2875999999999999</v>
      </c>
    </row>
    <row r="5747" ht="21.75" hidden="1" customHeight="1" outlineLevel="7">
      <c r="A5747" s="98"/>
      <c r="B5747" s="99"/>
      <c r="C5747" s="100"/>
      <c r="D5747" s="2013" t="s">
        <v>419</v>
      </c>
      <c r="E5747" s="2013"/>
      <c r="F5747" s="2013"/>
      <c r="G5747" s="110">
        <v>-2.7644899999999999</v>
      </c>
    </row>
    <row r="5748" ht="11.25" hidden="1" customHeight="1" outlineLevel="7">
      <c r="A5748" s="98"/>
      <c r="B5748" s="99"/>
      <c r="C5748" s="100"/>
      <c r="D5748" s="2013" t="s">
        <v>414</v>
      </c>
      <c r="E5748" s="2013"/>
      <c r="F5748" s="2013"/>
      <c r="G5748" s="110">
        <v>-8.6021300000000007</v>
      </c>
    </row>
    <row r="5749" ht="21.75" hidden="1" customHeight="1" outlineLevel="7">
      <c r="A5749" s="98"/>
      <c r="B5749" s="99"/>
      <c r="C5749" s="100"/>
      <c r="D5749" s="2013" t="s">
        <v>946</v>
      </c>
      <c r="E5749" s="2013"/>
      <c r="F5749" s="2013"/>
      <c r="G5749" s="93"/>
    </row>
    <row r="5750" ht="11.25" hidden="1" customHeight="1" outlineLevel="7">
      <c r="A5750" s="83"/>
      <c r="B5750" s="84"/>
      <c r="C5750" s="85"/>
      <c r="D5750" s="2017" t="s">
        <v>410</v>
      </c>
      <c r="E5750" s="2017"/>
      <c r="F5750" s="2017"/>
      <c r="G5750" s="93"/>
    </row>
    <row r="5751" ht="21.75" hidden="1" customHeight="1" outlineLevel="7">
      <c r="A5751" s="118"/>
      <c r="B5751" s="119"/>
      <c r="C5751" s="120"/>
      <c r="D5751" s="2013" t="s">
        <v>947</v>
      </c>
      <c r="E5751" s="2013"/>
      <c r="F5751" s="2013"/>
      <c r="G5751" s="93"/>
    </row>
    <row r="5752" ht="11.25" hidden="1" customHeight="1" outlineLevel="7">
      <c r="A5752" s="118"/>
      <c r="B5752" s="119"/>
      <c r="C5752" s="120"/>
      <c r="D5752" s="2013" t="s">
        <v>948</v>
      </c>
      <c r="E5752" s="2013"/>
      <c r="F5752" s="2013"/>
      <c r="G5752" s="110">
        <v>-8.4032400000000003</v>
      </c>
    </row>
    <row r="5753" ht="11.25" hidden="1" customHeight="1" outlineLevel="7">
      <c r="A5753" s="118"/>
      <c r="B5753" s="119"/>
      <c r="C5753" s="120"/>
      <c r="D5753" s="2013" t="s">
        <v>949</v>
      </c>
      <c r="E5753" s="2013"/>
      <c r="F5753" s="2013"/>
      <c r="G5753" s="110">
        <v>-18.07602</v>
      </c>
    </row>
    <row r="5754" ht="21.75" hidden="1" customHeight="1" outlineLevel="7">
      <c r="A5754" s="118"/>
      <c r="B5754" s="119"/>
      <c r="C5754" s="120"/>
      <c r="D5754" s="2013" t="s">
        <v>950</v>
      </c>
      <c r="E5754" s="2013"/>
      <c r="F5754" s="2013"/>
      <c r="G5754" s="110">
        <v>-1.12846</v>
      </c>
    </row>
    <row r="5755" ht="11.25" hidden="1" customHeight="1" outlineLevel="7">
      <c r="A5755" s="83"/>
      <c r="B5755" s="84"/>
      <c r="C5755" s="85"/>
      <c r="D5755" s="2017" t="s">
        <v>951</v>
      </c>
      <c r="E5755" s="2017"/>
      <c r="F5755" s="2017"/>
      <c r="G5755" s="110">
        <v>-0.26007000000000002</v>
      </c>
    </row>
    <row r="5756" ht="21.75" hidden="1" customHeight="1" outlineLevel="7">
      <c r="A5756" s="118"/>
      <c r="B5756" s="119"/>
      <c r="C5756" s="120"/>
      <c r="D5756" s="2013" t="s">
        <v>411</v>
      </c>
      <c r="E5756" s="2013"/>
      <c r="F5756" s="2013"/>
      <c r="G5756" s="93"/>
    </row>
    <row r="5757" ht="11.25" hidden="1" customHeight="1" outlineLevel="7">
      <c r="A5757" s="118"/>
      <c r="B5757" s="119"/>
      <c r="C5757" s="120"/>
      <c r="D5757" s="2013" t="s">
        <v>1195</v>
      </c>
      <c r="E5757" s="2013"/>
      <c r="F5757" s="2013"/>
      <c r="G5757" s="93"/>
    </row>
    <row r="5758" ht="11.25" hidden="1" customHeight="1" outlineLevel="7">
      <c r="A5758" s="98"/>
      <c r="B5758" s="99"/>
      <c r="C5758" s="100"/>
      <c r="D5758" s="2013" t="s">
        <v>417</v>
      </c>
      <c r="E5758" s="2013"/>
      <c r="F5758" s="2013"/>
      <c r="G5758" s="110">
        <v>-54.521059999999999</v>
      </c>
    </row>
    <row r="5759" ht="11.25" hidden="1" customHeight="1" outlineLevel="7">
      <c r="A5759" s="98"/>
      <c r="B5759" s="99"/>
      <c r="C5759" s="100"/>
      <c r="D5759" s="2013" t="s">
        <v>952</v>
      </c>
      <c r="E5759" s="2013"/>
      <c r="F5759" s="2013"/>
      <c r="G5759" s="114"/>
    </row>
    <row r="5760" ht="11.25" hidden="1" customHeight="1" outlineLevel="7">
      <c r="A5760" s="98"/>
      <c r="B5760" s="99"/>
      <c r="C5760" s="100"/>
      <c r="D5760" s="2013" t="s">
        <v>953</v>
      </c>
      <c r="E5760" s="2013"/>
      <c r="F5760" s="2013"/>
      <c r="G5760" s="93"/>
    </row>
    <row r="5761" ht="11.25" hidden="1" customHeight="1" outlineLevel="3" collapsed="1">
      <c r="A5761" s="2020" t="s">
        <v>1007</v>
      </c>
      <c r="B5761" s="2020"/>
      <c r="C5761" s="2020"/>
      <c r="D5761" s="2014" t="s">
        <v>508</v>
      </c>
      <c r="E5761" s="2014"/>
      <c r="F5761" s="2014"/>
      <c r="G5761" s="93"/>
    </row>
    <row r="5762" ht="11.25" hidden="1" customHeight="1" outlineLevel="4">
      <c r="A5762" s="95"/>
      <c r="B5762" s="96"/>
      <c r="C5762" s="97"/>
      <c r="D5762" s="98"/>
      <c r="E5762" s="99"/>
      <c r="F5762" s="100"/>
      <c r="G5762" s="93"/>
    </row>
    <row r="5763" ht="11.25" hidden="1" customHeight="1" outlineLevel="4">
      <c r="A5763" s="70"/>
      <c r="B5763" s="71"/>
      <c r="C5763" s="72"/>
      <c r="D5763" s="2017" t="s">
        <v>257</v>
      </c>
      <c r="E5763" s="2017"/>
      <c r="F5763" s="2017"/>
      <c r="G5763" s="93"/>
    </row>
    <row r="5764" ht="11.25" hidden="1" customHeight="1" outlineLevel="5">
      <c r="A5764" s="74"/>
      <c r="B5764" s="75"/>
      <c r="C5764" s="76"/>
      <c r="D5764" s="2017" t="s">
        <v>442</v>
      </c>
      <c r="E5764" s="2017"/>
      <c r="F5764" s="2017"/>
      <c r="G5764" s="111">
        <v>-96.735129999999998</v>
      </c>
    </row>
    <row r="5765" ht="11.25" hidden="1" customHeight="1" outlineLevel="6">
      <c r="A5765" s="77"/>
      <c r="B5765" s="78"/>
      <c r="C5765" s="79"/>
      <c r="D5765" s="2017" t="s">
        <v>443</v>
      </c>
      <c r="E5765" s="2017"/>
      <c r="F5765" s="2017"/>
      <c r="G5765" s="110">
        <v>-96.735129999999998</v>
      </c>
    </row>
    <row r="5766" ht="11.25" hidden="1" customHeight="1" outlineLevel="7">
      <c r="A5766" s="80"/>
      <c r="B5766" s="81"/>
      <c r="C5766" s="82"/>
      <c r="D5766" s="2017" t="s">
        <v>444</v>
      </c>
      <c r="E5766" s="2017"/>
      <c r="F5766" s="2017"/>
      <c r="G5766" s="93"/>
    </row>
    <row r="5767" ht="11.25" hidden="1" customHeight="1" outlineLevel="7">
      <c r="A5767" s="83"/>
      <c r="B5767" s="84"/>
      <c r="C5767" s="85"/>
      <c r="D5767" s="2017" t="s">
        <v>253</v>
      </c>
      <c r="E5767" s="2017"/>
      <c r="F5767" s="2017"/>
      <c r="G5767" s="110">
        <v>-49.655250000000002</v>
      </c>
    </row>
    <row r="5768" ht="11.25" hidden="1" customHeight="1" outlineLevel="7">
      <c r="A5768" s="86"/>
      <c r="B5768" s="87"/>
      <c r="C5768" s="88"/>
      <c r="D5768" s="2017" t="s">
        <v>462</v>
      </c>
      <c r="E5768" s="2017"/>
      <c r="F5768" s="2017"/>
      <c r="G5768" s="110">
        <v>-3.83527</v>
      </c>
    </row>
    <row r="5769" ht="11.25" hidden="1" customHeight="1" outlineLevel="7">
      <c r="A5769" s="101"/>
      <c r="B5769" s="102"/>
      <c r="C5769" s="103"/>
      <c r="D5769" s="2017" t="s">
        <v>509</v>
      </c>
      <c r="E5769" s="2017"/>
      <c r="F5769" s="2017"/>
      <c r="G5769" s="110">
        <v>-0.36314000000000002</v>
      </c>
    </row>
    <row r="5770" ht="11.25" hidden="1" customHeight="1" outlineLevel="7">
      <c r="A5770" s="115"/>
      <c r="B5770" s="116"/>
      <c r="C5770" s="117"/>
      <c r="D5770" s="2013" t="s">
        <v>510</v>
      </c>
      <c r="E5770" s="2013"/>
      <c r="F5770" s="2013"/>
      <c r="G5770" s="94"/>
    </row>
    <row r="5771" ht="11.25" hidden="1" customHeight="1" outlineLevel="7">
      <c r="A5771" s="115"/>
      <c r="B5771" s="116"/>
      <c r="C5771" s="117"/>
      <c r="D5771" s="2013" t="s">
        <v>511</v>
      </c>
      <c r="E5771" s="2013"/>
      <c r="F5771" s="2013"/>
      <c r="G5771" s="93"/>
    </row>
    <row r="5772" ht="11.25" hidden="1" customHeight="1" outlineLevel="7">
      <c r="A5772" s="115"/>
      <c r="B5772" s="116"/>
      <c r="C5772" s="117"/>
      <c r="D5772" s="2013" t="s">
        <v>512</v>
      </c>
      <c r="E5772" s="2013"/>
      <c r="F5772" s="2013"/>
      <c r="G5772" s="114"/>
    </row>
    <row r="5773" ht="11.25" hidden="1" customHeight="1" outlineLevel="7">
      <c r="A5773" s="83"/>
      <c r="B5773" s="84"/>
      <c r="C5773" s="85"/>
      <c r="D5773" s="2017" t="s">
        <v>524</v>
      </c>
      <c r="E5773" s="2017"/>
      <c r="F5773" s="2017"/>
      <c r="G5773" s="114"/>
    </row>
    <row r="5774" ht="11.25" hidden="1" customHeight="1" outlineLevel="7">
      <c r="A5774" s="86"/>
      <c r="B5774" s="87"/>
      <c r="C5774" s="88"/>
      <c r="D5774" s="2017" t="s">
        <v>14</v>
      </c>
      <c r="E5774" s="2017"/>
      <c r="F5774" s="2017"/>
      <c r="G5774" s="114"/>
    </row>
    <row r="5775" ht="11.25" hidden="1" customHeight="1" outlineLevel="7">
      <c r="A5775" s="101"/>
      <c r="B5775" s="102"/>
      <c r="C5775" s="103"/>
      <c r="D5775" s="2017" t="s">
        <v>220</v>
      </c>
      <c r="E5775" s="2017"/>
      <c r="F5775" s="2017"/>
      <c r="G5775" s="114"/>
    </row>
    <row r="5776" ht="11.25" hidden="1" customHeight="1" outlineLevel="7">
      <c r="A5776" s="115"/>
      <c r="B5776" s="116"/>
      <c r="C5776" s="117"/>
      <c r="D5776" s="2013" t="s">
        <v>527</v>
      </c>
      <c r="E5776" s="2013"/>
      <c r="F5776" s="2013"/>
      <c r="G5776" s="114"/>
    </row>
    <row r="5777" ht="11.25" hidden="1" customHeight="1" outlineLevel="7">
      <c r="A5777" s="115"/>
      <c r="B5777" s="116"/>
      <c r="C5777" s="117"/>
      <c r="D5777" s="2013" t="s">
        <v>528</v>
      </c>
      <c r="E5777" s="2013"/>
      <c r="F5777" s="2013"/>
      <c r="G5777" s="114"/>
    </row>
    <row r="5778" ht="11.25" hidden="1" customHeight="1" outlineLevel="7">
      <c r="A5778" s="101"/>
      <c r="B5778" s="102"/>
      <c r="C5778" s="103"/>
      <c r="D5778" s="2017" t="s">
        <v>529</v>
      </c>
      <c r="E5778" s="2017"/>
      <c r="F5778" s="2017"/>
      <c r="G5778" s="114"/>
    </row>
    <row r="5779" ht="11.25" hidden="1" customHeight="1" outlineLevel="7">
      <c r="A5779" s="104"/>
      <c r="B5779" s="105"/>
      <c r="C5779" s="106"/>
      <c r="D5779" s="2017" t="s">
        <v>530</v>
      </c>
      <c r="E5779" s="2017"/>
      <c r="F5779" s="2017"/>
      <c r="G5779" s="93"/>
    </row>
    <row r="5780" ht="11.25" hidden="1" customHeight="1" outlineLevel="7">
      <c r="A5780" s="95"/>
      <c r="B5780" s="96"/>
      <c r="C5780" s="97"/>
      <c r="D5780" s="2013" t="s">
        <v>532</v>
      </c>
      <c r="E5780" s="2013"/>
      <c r="F5780" s="2013"/>
      <c r="G5780" s="93"/>
    </row>
    <row r="5781" ht="11.25" hidden="1" customHeight="1" outlineLevel="7">
      <c r="A5781" s="95"/>
      <c r="B5781" s="96"/>
      <c r="C5781" s="97"/>
      <c r="D5781" s="2013" t="s">
        <v>533</v>
      </c>
      <c r="E5781" s="2013"/>
      <c r="F5781" s="2013"/>
      <c r="G5781" s="93"/>
    </row>
    <row r="5782" ht="11.25" hidden="1" customHeight="1" outlineLevel="7">
      <c r="A5782" s="104"/>
      <c r="B5782" s="105"/>
      <c r="C5782" s="106"/>
      <c r="D5782" s="2017" t="s">
        <v>535</v>
      </c>
      <c r="E5782" s="2017"/>
      <c r="F5782" s="2017"/>
      <c r="G5782" s="114"/>
    </row>
    <row r="5783" ht="11.25" hidden="1" customHeight="1" outlineLevel="7">
      <c r="A5783" s="95"/>
      <c r="B5783" s="96"/>
      <c r="C5783" s="97"/>
      <c r="D5783" s="2013" t="s">
        <v>539</v>
      </c>
      <c r="E5783" s="2013"/>
      <c r="F5783" s="2013"/>
      <c r="G5783" s="114"/>
    </row>
    <row r="5784" ht="21.75" hidden="1" customHeight="1" outlineLevel="7">
      <c r="A5784" s="95"/>
      <c r="B5784" s="96"/>
      <c r="C5784" s="97"/>
      <c r="D5784" s="2013" t="s">
        <v>540</v>
      </c>
      <c r="E5784" s="2013"/>
      <c r="F5784" s="2013"/>
      <c r="G5784" s="114"/>
    </row>
    <row r="5785" ht="21.75" hidden="1" customHeight="1" outlineLevel="7">
      <c r="A5785" s="95"/>
      <c r="B5785" s="96"/>
      <c r="C5785" s="97"/>
      <c r="D5785" s="2013" t="s">
        <v>541</v>
      </c>
      <c r="E5785" s="2013"/>
      <c r="F5785" s="2013"/>
      <c r="G5785" s="93"/>
    </row>
    <row r="5786" ht="11.25" hidden="1" customHeight="1" outlineLevel="7">
      <c r="A5786" s="95"/>
      <c r="B5786" s="96"/>
      <c r="C5786" s="97"/>
      <c r="D5786" s="2013" t="s">
        <v>542</v>
      </c>
      <c r="E5786" s="2013"/>
      <c r="F5786" s="2013"/>
      <c r="G5786" s="93"/>
    </row>
    <row r="5787" ht="11.25" hidden="1" customHeight="1" outlineLevel="7">
      <c r="A5787" s="95"/>
      <c r="B5787" s="96"/>
      <c r="C5787" s="97"/>
      <c r="D5787" s="2013" t="s">
        <v>546</v>
      </c>
      <c r="E5787" s="2013"/>
      <c r="F5787" s="2013"/>
      <c r="G5787" s="114"/>
    </row>
    <row r="5788" ht="11.25" hidden="1" customHeight="1" outlineLevel="7">
      <c r="A5788" s="104"/>
      <c r="B5788" s="105"/>
      <c r="C5788" s="106"/>
      <c r="D5788" s="2017" t="s">
        <v>548</v>
      </c>
      <c r="E5788" s="2017"/>
      <c r="F5788" s="2017"/>
      <c r="G5788" s="114"/>
    </row>
    <row r="5789" ht="11.25" hidden="1" customHeight="1" outlineLevel="7">
      <c r="A5789" s="95"/>
      <c r="B5789" s="96"/>
      <c r="C5789" s="97"/>
      <c r="D5789" s="2013" t="s">
        <v>551</v>
      </c>
      <c r="E5789" s="2013"/>
      <c r="F5789" s="2013"/>
      <c r="G5789" s="93"/>
    </row>
    <row r="5790" ht="11.25" hidden="1" customHeight="1" outlineLevel="7">
      <c r="A5790" s="95"/>
      <c r="B5790" s="96"/>
      <c r="C5790" s="97"/>
      <c r="D5790" s="2013" t="s">
        <v>552</v>
      </c>
      <c r="E5790" s="2013"/>
      <c r="F5790" s="2013"/>
      <c r="G5790" s="93"/>
    </row>
    <row r="5791" ht="11.25" hidden="1" customHeight="1" outlineLevel="7">
      <c r="A5791" s="104"/>
      <c r="B5791" s="105"/>
      <c r="C5791" s="106"/>
      <c r="D5791" s="2017" t="s">
        <v>554</v>
      </c>
      <c r="E5791" s="2017"/>
      <c r="F5791" s="2017"/>
      <c r="G5791" s="114"/>
    </row>
    <row r="5792" ht="11.25" hidden="1" customHeight="1" outlineLevel="7">
      <c r="A5792" s="95"/>
      <c r="B5792" s="96"/>
      <c r="C5792" s="97"/>
      <c r="D5792" s="2013" t="s">
        <v>556</v>
      </c>
      <c r="E5792" s="2013"/>
      <c r="F5792" s="2013"/>
      <c r="G5792" s="93"/>
    </row>
    <row r="5793" ht="11.25" hidden="1" customHeight="1" outlineLevel="7">
      <c r="A5793" s="95"/>
      <c r="B5793" s="96"/>
      <c r="C5793" s="97"/>
      <c r="D5793" s="2013" t="s">
        <v>557</v>
      </c>
      <c r="E5793" s="2013"/>
      <c r="F5793" s="2013"/>
      <c r="G5793" s="93"/>
    </row>
    <row r="5794" ht="11.25" hidden="1" customHeight="1" outlineLevel="7">
      <c r="A5794" s="95"/>
      <c r="B5794" s="96"/>
      <c r="C5794" s="97"/>
      <c r="D5794" s="2013" t="s">
        <v>559</v>
      </c>
      <c r="E5794" s="2013"/>
      <c r="F5794" s="2013"/>
      <c r="G5794" s="93"/>
    </row>
    <row r="5795" ht="11.25" hidden="1" customHeight="1" outlineLevel="7">
      <c r="A5795" s="95"/>
      <c r="B5795" s="96"/>
      <c r="C5795" s="97"/>
      <c r="D5795" s="2013" t="s">
        <v>560</v>
      </c>
      <c r="E5795" s="2013"/>
      <c r="F5795" s="2013"/>
      <c r="G5795" s="93"/>
    </row>
    <row r="5796" ht="11.25" hidden="1" customHeight="1" outlineLevel="7">
      <c r="A5796" s="95"/>
      <c r="B5796" s="96"/>
      <c r="C5796" s="97"/>
      <c r="D5796" s="2013" t="s">
        <v>562</v>
      </c>
      <c r="E5796" s="2013"/>
      <c r="F5796" s="2013"/>
      <c r="G5796" s="93"/>
    </row>
    <row r="5797" ht="11.25" hidden="1" customHeight="1" outlineLevel="7">
      <c r="A5797" s="95"/>
      <c r="B5797" s="96"/>
      <c r="C5797" s="97"/>
      <c r="D5797" s="2013" t="s">
        <v>563</v>
      </c>
      <c r="E5797" s="2013"/>
      <c r="F5797" s="2013"/>
      <c r="G5797" s="114"/>
    </row>
    <row r="5798" ht="11.25" hidden="1" customHeight="1" outlineLevel="7">
      <c r="A5798" s="95"/>
      <c r="B5798" s="96"/>
      <c r="C5798" s="97"/>
      <c r="D5798" s="2013" t="s">
        <v>564</v>
      </c>
      <c r="E5798" s="2013"/>
      <c r="F5798" s="2013"/>
      <c r="G5798" s="93"/>
    </row>
    <row r="5799" ht="11.25" hidden="1" customHeight="1" outlineLevel="7">
      <c r="A5799" s="95"/>
      <c r="B5799" s="96"/>
      <c r="C5799" s="97"/>
      <c r="D5799" s="2013" t="s">
        <v>565</v>
      </c>
      <c r="E5799" s="2013"/>
      <c r="F5799" s="2013"/>
      <c r="G5799" s="93"/>
    </row>
    <row r="5800" ht="11.25" hidden="1" customHeight="1" outlineLevel="7">
      <c r="A5800" s="95"/>
      <c r="B5800" s="96"/>
      <c r="C5800" s="97"/>
      <c r="D5800" s="2013" t="s">
        <v>566</v>
      </c>
      <c r="E5800" s="2013"/>
      <c r="F5800" s="2013"/>
      <c r="G5800" s="114"/>
    </row>
    <row r="5801" ht="11.25" hidden="1" customHeight="1" outlineLevel="7">
      <c r="A5801" s="95"/>
      <c r="B5801" s="96"/>
      <c r="C5801" s="97"/>
      <c r="D5801" s="2013" t="s">
        <v>567</v>
      </c>
      <c r="E5801" s="2013"/>
      <c r="F5801" s="2013"/>
      <c r="G5801" s="93"/>
    </row>
    <row r="5802" ht="11.25" hidden="1" customHeight="1" outlineLevel="7">
      <c r="A5802" s="95"/>
      <c r="B5802" s="96"/>
      <c r="C5802" s="97"/>
      <c r="D5802" s="2013" t="s">
        <v>568</v>
      </c>
      <c r="E5802" s="2013"/>
      <c r="F5802" s="2013"/>
      <c r="G5802" s="93"/>
    </row>
    <row r="5803" ht="11.25" hidden="1" customHeight="1" outlineLevel="7">
      <c r="A5803" s="95"/>
      <c r="B5803" s="96"/>
      <c r="C5803" s="97"/>
      <c r="D5803" s="2013" t="s">
        <v>569</v>
      </c>
      <c r="E5803" s="2013"/>
      <c r="F5803" s="2013"/>
      <c r="G5803" s="93"/>
    </row>
    <row r="5804" ht="11.25" hidden="1" customHeight="1" outlineLevel="7">
      <c r="A5804" s="95"/>
      <c r="B5804" s="96"/>
      <c r="C5804" s="97"/>
      <c r="D5804" s="2013" t="s">
        <v>570</v>
      </c>
      <c r="E5804" s="2013"/>
      <c r="F5804" s="2013"/>
      <c r="G5804" s="93"/>
    </row>
    <row r="5805" ht="11.25" hidden="1" customHeight="1" outlineLevel="7">
      <c r="A5805" s="86"/>
      <c r="B5805" s="87"/>
      <c r="C5805" s="88"/>
      <c r="D5805" s="2017" t="s">
        <v>571</v>
      </c>
      <c r="E5805" s="2017"/>
      <c r="F5805" s="2017"/>
      <c r="G5805" s="93"/>
    </row>
    <row r="5806" ht="11.25" hidden="1" customHeight="1" outlineLevel="7">
      <c r="A5806" s="101"/>
      <c r="B5806" s="102"/>
      <c r="C5806" s="103"/>
      <c r="D5806" s="2017" t="s">
        <v>572</v>
      </c>
      <c r="E5806" s="2017"/>
      <c r="F5806" s="2017"/>
      <c r="G5806" s="93"/>
    </row>
    <row r="5807" ht="11.25" hidden="1" customHeight="1" outlineLevel="7">
      <c r="A5807" s="104"/>
      <c r="B5807" s="105"/>
      <c r="C5807" s="106"/>
      <c r="D5807" s="2017" t="s">
        <v>573</v>
      </c>
      <c r="E5807" s="2017"/>
      <c r="F5807" s="2017"/>
      <c r="G5807" s="93"/>
    </row>
    <row r="5808" ht="11.25" hidden="1" customHeight="1" outlineLevel="7">
      <c r="A5808" s="95"/>
      <c r="B5808" s="96"/>
      <c r="C5808" s="97"/>
      <c r="D5808" s="2013" t="s">
        <v>576</v>
      </c>
      <c r="E5808" s="2013"/>
      <c r="F5808" s="2013"/>
      <c r="G5808" s="93"/>
    </row>
    <row r="5809" ht="21.75" hidden="1" customHeight="1" outlineLevel="7">
      <c r="A5809" s="95"/>
      <c r="B5809" s="96"/>
      <c r="C5809" s="97"/>
      <c r="D5809" s="2013" t="s">
        <v>577</v>
      </c>
      <c r="E5809" s="2013"/>
      <c r="F5809" s="2013"/>
      <c r="G5809" s="93"/>
    </row>
    <row r="5810" ht="21.75" hidden="1" customHeight="1" outlineLevel="7">
      <c r="A5810" s="95"/>
      <c r="B5810" s="96"/>
      <c r="C5810" s="97"/>
      <c r="D5810" s="2013" t="s">
        <v>578</v>
      </c>
      <c r="E5810" s="2013"/>
      <c r="F5810" s="2013"/>
      <c r="G5810" s="93"/>
    </row>
    <row r="5811" ht="11.25" hidden="1" customHeight="1" outlineLevel="7">
      <c r="A5811" s="95"/>
      <c r="B5811" s="96"/>
      <c r="C5811" s="97"/>
      <c r="D5811" s="2013" t="s">
        <v>579</v>
      </c>
      <c r="E5811" s="2013"/>
      <c r="F5811" s="2013"/>
      <c r="G5811" s="93"/>
    </row>
    <row r="5812" ht="11.25" hidden="1" customHeight="1" outlineLevel="7">
      <c r="A5812" s="95"/>
      <c r="B5812" s="96"/>
      <c r="C5812" s="97"/>
      <c r="D5812" s="2013" t="s">
        <v>582</v>
      </c>
      <c r="E5812" s="2013"/>
      <c r="F5812" s="2013"/>
      <c r="G5812" s="93"/>
    </row>
    <row r="5813" ht="11.25" hidden="1" customHeight="1" outlineLevel="7">
      <c r="A5813" s="95"/>
      <c r="B5813" s="96"/>
      <c r="C5813" s="97"/>
      <c r="D5813" s="2013" t="s">
        <v>583</v>
      </c>
      <c r="E5813" s="2013"/>
      <c r="F5813" s="2013"/>
      <c r="G5813" s="93"/>
    </row>
    <row r="5814" ht="11.25" hidden="1" customHeight="1" outlineLevel="7">
      <c r="A5814" s="95"/>
      <c r="B5814" s="96"/>
      <c r="C5814" s="97"/>
      <c r="D5814" s="2013" t="s">
        <v>585</v>
      </c>
      <c r="E5814" s="2013"/>
      <c r="F5814" s="2013"/>
      <c r="G5814" s="114"/>
    </row>
    <row r="5815" ht="11.25" hidden="1" customHeight="1" outlineLevel="7">
      <c r="A5815" s="104"/>
      <c r="B5815" s="105"/>
      <c r="C5815" s="106"/>
      <c r="D5815" s="2017" t="s">
        <v>586</v>
      </c>
      <c r="E5815" s="2017"/>
      <c r="F5815" s="2017"/>
      <c r="G5815" s="114"/>
    </row>
    <row r="5816" ht="11.25" hidden="1" customHeight="1" outlineLevel="7">
      <c r="A5816" s="95"/>
      <c r="B5816" s="96"/>
      <c r="C5816" s="97"/>
      <c r="D5816" s="2013" t="s">
        <v>589</v>
      </c>
      <c r="E5816" s="2013"/>
      <c r="F5816" s="2013"/>
      <c r="G5816" s="114"/>
    </row>
    <row r="5817" ht="21.75" hidden="1" customHeight="1" outlineLevel="7">
      <c r="A5817" s="95"/>
      <c r="B5817" s="96"/>
      <c r="C5817" s="97"/>
      <c r="D5817" s="2013" t="s">
        <v>590</v>
      </c>
      <c r="E5817" s="2013"/>
      <c r="F5817" s="2013"/>
      <c r="G5817" s="93"/>
    </row>
    <row r="5818" ht="11.25" hidden="1" customHeight="1" outlineLevel="7">
      <c r="A5818" s="95"/>
      <c r="B5818" s="96"/>
      <c r="C5818" s="97"/>
      <c r="D5818" s="2013" t="s">
        <v>591</v>
      </c>
      <c r="E5818" s="2013"/>
      <c r="F5818" s="2013"/>
      <c r="G5818" s="93"/>
    </row>
    <row r="5819" ht="11.25" hidden="1" customHeight="1" outlineLevel="7">
      <c r="A5819" s="95"/>
      <c r="B5819" s="96"/>
      <c r="C5819" s="97"/>
      <c r="D5819" s="2013" t="s">
        <v>592</v>
      </c>
      <c r="E5819" s="2013"/>
      <c r="F5819" s="2013"/>
      <c r="G5819" s="93"/>
    </row>
    <row r="5820" ht="11.25" hidden="1" customHeight="1" outlineLevel="7">
      <c r="A5820" s="95"/>
      <c r="B5820" s="96"/>
      <c r="C5820" s="97"/>
      <c r="D5820" s="2013" t="s">
        <v>965</v>
      </c>
      <c r="E5820" s="2013"/>
      <c r="F5820" s="2013"/>
      <c r="G5820" s="93"/>
    </row>
    <row r="5821" ht="11.25" hidden="1" customHeight="1" outlineLevel="7">
      <c r="A5821" s="101"/>
      <c r="B5821" s="102"/>
      <c r="C5821" s="103"/>
      <c r="D5821" s="2017" t="s">
        <v>35</v>
      </c>
      <c r="E5821" s="2017"/>
      <c r="F5821" s="2017"/>
      <c r="G5821" s="93"/>
    </row>
    <row r="5822" ht="11.25" hidden="1" customHeight="1" outlineLevel="7">
      <c r="A5822" s="115"/>
      <c r="B5822" s="116"/>
      <c r="C5822" s="117"/>
      <c r="D5822" s="2013" t="s">
        <v>595</v>
      </c>
      <c r="E5822" s="2013"/>
      <c r="F5822" s="2013"/>
      <c r="G5822" s="93"/>
    </row>
    <row r="5823" ht="11.25" hidden="1" customHeight="1" outlineLevel="7">
      <c r="A5823" s="115"/>
      <c r="B5823" s="116"/>
      <c r="C5823" s="117"/>
      <c r="D5823" s="2013" t="s">
        <v>599</v>
      </c>
      <c r="E5823" s="2013"/>
      <c r="F5823" s="2013"/>
      <c r="G5823" s="93"/>
    </row>
    <row r="5824" ht="11.25" hidden="1" customHeight="1" outlineLevel="7">
      <c r="A5824" s="101"/>
      <c r="B5824" s="102"/>
      <c r="C5824" s="103"/>
      <c r="D5824" s="2017" t="s">
        <v>608</v>
      </c>
      <c r="E5824" s="2017"/>
      <c r="F5824" s="2017"/>
      <c r="G5824" s="114"/>
    </row>
    <row r="5825" ht="11.25" hidden="1" customHeight="1" outlineLevel="7">
      <c r="A5825" s="115"/>
      <c r="B5825" s="116"/>
      <c r="C5825" s="117"/>
      <c r="D5825" s="2013" t="s">
        <v>611</v>
      </c>
      <c r="E5825" s="2013"/>
      <c r="F5825" s="2013"/>
      <c r="G5825" s="93"/>
    </row>
    <row r="5826" ht="11.25" hidden="1" customHeight="1" outlineLevel="7">
      <c r="A5826" s="115"/>
      <c r="B5826" s="116"/>
      <c r="C5826" s="117"/>
      <c r="D5826" s="2013" t="s">
        <v>614</v>
      </c>
      <c r="E5826" s="2013"/>
      <c r="F5826" s="2013"/>
      <c r="G5826" s="93"/>
    </row>
    <row r="5827" ht="11.25" hidden="1" customHeight="1" outlineLevel="7">
      <c r="A5827" s="115"/>
      <c r="B5827" s="116"/>
      <c r="C5827" s="117"/>
      <c r="D5827" s="2013" t="s">
        <v>615</v>
      </c>
      <c r="E5827" s="2013"/>
      <c r="F5827" s="2013"/>
      <c r="G5827" s="93"/>
    </row>
    <row r="5828" ht="11.25" hidden="1" customHeight="1" outlineLevel="7">
      <c r="A5828" s="115"/>
      <c r="B5828" s="116"/>
      <c r="C5828" s="117"/>
      <c r="D5828" s="2013" t="s">
        <v>616</v>
      </c>
      <c r="E5828" s="2013"/>
      <c r="F5828" s="2013"/>
      <c r="G5828" s="93"/>
    </row>
    <row r="5829" ht="11.25" hidden="1" customHeight="1" outlineLevel="7">
      <c r="A5829" s="86"/>
      <c r="B5829" s="87"/>
      <c r="C5829" s="88"/>
      <c r="D5829" s="2017" t="s">
        <v>617</v>
      </c>
      <c r="E5829" s="2017"/>
      <c r="F5829" s="2017"/>
      <c r="G5829" s="93"/>
    </row>
    <row r="5830" ht="11.25" hidden="1" customHeight="1" outlineLevel="7">
      <c r="A5830" s="89"/>
      <c r="B5830" s="90"/>
      <c r="C5830" s="91"/>
      <c r="D5830" s="2013" t="s">
        <v>619</v>
      </c>
      <c r="E5830" s="2013"/>
      <c r="F5830" s="2013"/>
      <c r="G5830" s="114"/>
    </row>
    <row r="5831" ht="11.25" hidden="1" customHeight="1" outlineLevel="7">
      <c r="A5831" s="89"/>
      <c r="B5831" s="90"/>
      <c r="C5831" s="91"/>
      <c r="D5831" s="2013" t="s">
        <v>620</v>
      </c>
      <c r="E5831" s="2013"/>
      <c r="F5831" s="2013"/>
      <c r="G5831" s="93"/>
    </row>
    <row r="5832" ht="11.25" hidden="1" customHeight="1" outlineLevel="7">
      <c r="A5832" s="89"/>
      <c r="B5832" s="90"/>
      <c r="C5832" s="91"/>
      <c r="D5832" s="2013" t="s">
        <v>622</v>
      </c>
      <c r="E5832" s="2013"/>
      <c r="F5832" s="2013"/>
      <c r="G5832" s="93"/>
    </row>
    <row r="5833" ht="11.25" hidden="1" customHeight="1" outlineLevel="7">
      <c r="A5833" s="89"/>
      <c r="B5833" s="90"/>
      <c r="C5833" s="91"/>
      <c r="D5833" s="2013" t="s">
        <v>624</v>
      </c>
      <c r="E5833" s="2013"/>
      <c r="F5833" s="2013"/>
      <c r="G5833" s="114"/>
    </row>
    <row r="5834" ht="11.25" hidden="1" customHeight="1" outlineLevel="7">
      <c r="A5834" s="89"/>
      <c r="B5834" s="90"/>
      <c r="C5834" s="91"/>
      <c r="D5834" s="2013" t="s">
        <v>626</v>
      </c>
      <c r="E5834" s="2013"/>
      <c r="F5834" s="2013"/>
      <c r="G5834" s="93"/>
    </row>
    <row r="5835" ht="11.25" hidden="1" customHeight="1" outlineLevel="7">
      <c r="A5835" s="89"/>
      <c r="B5835" s="90"/>
      <c r="C5835" s="91"/>
      <c r="D5835" s="2013" t="s">
        <v>628</v>
      </c>
      <c r="E5835" s="2013"/>
      <c r="F5835" s="2013"/>
      <c r="G5835" s="93"/>
    </row>
    <row r="5836" ht="11.25" hidden="1" customHeight="1" outlineLevel="7">
      <c r="A5836" s="101"/>
      <c r="B5836" s="102"/>
      <c r="C5836" s="103"/>
      <c r="D5836" s="2017" t="s">
        <v>630</v>
      </c>
      <c r="E5836" s="2017"/>
      <c r="F5836" s="2017"/>
      <c r="G5836" s="93"/>
    </row>
    <row r="5837" ht="11.25" hidden="1" customHeight="1" outlineLevel="7">
      <c r="A5837" s="115"/>
      <c r="B5837" s="116"/>
      <c r="C5837" s="117"/>
      <c r="D5837" s="2013" t="s">
        <v>632</v>
      </c>
      <c r="E5837" s="2013"/>
      <c r="F5837" s="2013"/>
      <c r="G5837" s="93"/>
    </row>
    <row r="5838" ht="21.75" hidden="1" customHeight="1" outlineLevel="7">
      <c r="A5838" s="115"/>
      <c r="B5838" s="116"/>
      <c r="C5838" s="117"/>
      <c r="D5838" s="2013" t="s">
        <v>634</v>
      </c>
      <c r="E5838" s="2013"/>
      <c r="F5838" s="2013"/>
      <c r="G5838" s="114"/>
    </row>
    <row r="5839" ht="21.75" hidden="1" customHeight="1" outlineLevel="7">
      <c r="A5839" s="115"/>
      <c r="B5839" s="116"/>
      <c r="C5839" s="117"/>
      <c r="D5839" s="2013" t="s">
        <v>636</v>
      </c>
      <c r="E5839" s="2013"/>
      <c r="F5839" s="2013"/>
      <c r="G5839" s="93"/>
    </row>
    <row r="5840" ht="21.75" hidden="1" customHeight="1" outlineLevel="7">
      <c r="A5840" s="115"/>
      <c r="B5840" s="116"/>
      <c r="C5840" s="117"/>
      <c r="D5840" s="2013" t="s">
        <v>638</v>
      </c>
      <c r="E5840" s="2013"/>
      <c r="F5840" s="2013"/>
      <c r="G5840" s="93"/>
    </row>
    <row r="5841" ht="11.25" hidden="1" customHeight="1" outlineLevel="7">
      <c r="A5841" s="86"/>
      <c r="B5841" s="87"/>
      <c r="C5841" s="88"/>
      <c r="D5841" s="2017" t="s">
        <v>641</v>
      </c>
      <c r="E5841" s="2017"/>
      <c r="F5841" s="2017"/>
      <c r="G5841" s="93"/>
    </row>
    <row r="5842" ht="21.75" hidden="1" customHeight="1" outlineLevel="7">
      <c r="A5842" s="101"/>
      <c r="B5842" s="102"/>
      <c r="C5842" s="103"/>
      <c r="D5842" s="2017" t="s">
        <v>642</v>
      </c>
      <c r="E5842" s="2017"/>
      <c r="F5842" s="2017"/>
      <c r="G5842" s="93"/>
    </row>
    <row r="5843" ht="21.75" hidden="1" customHeight="1" outlineLevel="7">
      <c r="A5843" s="115"/>
      <c r="B5843" s="116"/>
      <c r="C5843" s="117"/>
      <c r="D5843" s="2013" t="s">
        <v>643</v>
      </c>
      <c r="E5843" s="2013"/>
      <c r="F5843" s="2013"/>
      <c r="G5843" s="93"/>
    </row>
    <row r="5844" ht="21.75" hidden="1" customHeight="1" outlineLevel="7">
      <c r="A5844" s="115"/>
      <c r="B5844" s="116"/>
      <c r="C5844" s="117"/>
      <c r="D5844" s="2013" t="s">
        <v>645</v>
      </c>
      <c r="E5844" s="2013"/>
      <c r="F5844" s="2013"/>
      <c r="G5844" s="93"/>
    </row>
    <row r="5845" ht="21.75" hidden="1" customHeight="1" outlineLevel="7">
      <c r="A5845" s="115"/>
      <c r="B5845" s="116"/>
      <c r="C5845" s="117"/>
      <c r="D5845" s="2013" t="s">
        <v>647</v>
      </c>
      <c r="E5845" s="2013"/>
      <c r="F5845" s="2013"/>
      <c r="G5845" s="114"/>
    </row>
    <row r="5846" ht="21.75" hidden="1" customHeight="1" outlineLevel="7">
      <c r="A5846" s="115"/>
      <c r="B5846" s="116"/>
      <c r="C5846" s="117"/>
      <c r="D5846" s="2013" t="s">
        <v>649</v>
      </c>
      <c r="E5846" s="2013"/>
      <c r="F5846" s="2013"/>
      <c r="G5846" s="93"/>
    </row>
    <row r="5847" ht="21.75" hidden="1" customHeight="1" outlineLevel="7">
      <c r="A5847" s="115"/>
      <c r="B5847" s="116"/>
      <c r="C5847" s="117"/>
      <c r="D5847" s="2013" t="s">
        <v>651</v>
      </c>
      <c r="E5847" s="2013"/>
      <c r="F5847" s="2013"/>
      <c r="G5847" s="93"/>
    </row>
    <row r="5848" ht="11.25" hidden="1" customHeight="1" outlineLevel="7">
      <c r="A5848" s="101"/>
      <c r="B5848" s="102"/>
      <c r="C5848" s="103"/>
      <c r="D5848" s="2017" t="s">
        <v>653</v>
      </c>
      <c r="E5848" s="2017"/>
      <c r="F5848" s="2017"/>
      <c r="G5848" s="93"/>
    </row>
    <row r="5849" ht="11.25" hidden="1" customHeight="1" outlineLevel="7">
      <c r="A5849" s="115"/>
      <c r="B5849" s="116"/>
      <c r="C5849" s="117"/>
      <c r="D5849" s="2013" t="s">
        <v>655</v>
      </c>
      <c r="E5849" s="2013"/>
      <c r="F5849" s="2013"/>
      <c r="G5849" s="93"/>
    </row>
    <row r="5850" ht="21.75" hidden="1" customHeight="1" outlineLevel="7">
      <c r="A5850" s="115"/>
      <c r="B5850" s="116"/>
      <c r="C5850" s="117"/>
      <c r="D5850" s="2013" t="s">
        <v>657</v>
      </c>
      <c r="E5850" s="2013"/>
      <c r="F5850" s="2013"/>
      <c r="G5850" s="114"/>
    </row>
    <row r="5851" ht="21.75" hidden="1" customHeight="1" outlineLevel="7">
      <c r="A5851" s="115"/>
      <c r="B5851" s="116"/>
      <c r="C5851" s="117"/>
      <c r="D5851" s="2013" t="s">
        <v>659</v>
      </c>
      <c r="E5851" s="2013"/>
      <c r="F5851" s="2013"/>
      <c r="G5851" s="114"/>
    </row>
    <row r="5852" ht="21.75" hidden="1" customHeight="1" outlineLevel="7">
      <c r="A5852" s="115"/>
      <c r="B5852" s="116"/>
      <c r="C5852" s="117"/>
      <c r="D5852" s="2013" t="s">
        <v>661</v>
      </c>
      <c r="E5852" s="2013"/>
      <c r="F5852" s="2013"/>
      <c r="G5852" s="93"/>
    </row>
    <row r="5853" ht="11.25" hidden="1" customHeight="1" outlineLevel="7">
      <c r="A5853" s="115"/>
      <c r="B5853" s="116"/>
      <c r="C5853" s="117"/>
      <c r="D5853" s="2013" t="s">
        <v>663</v>
      </c>
      <c r="E5853" s="2013"/>
      <c r="F5853" s="2013"/>
      <c r="G5853" s="93"/>
    </row>
    <row r="5854" ht="21.75" hidden="1" customHeight="1" outlineLevel="7">
      <c r="A5854" s="101"/>
      <c r="B5854" s="102"/>
      <c r="C5854" s="103"/>
      <c r="D5854" s="2017" t="s">
        <v>665</v>
      </c>
      <c r="E5854" s="2017"/>
      <c r="F5854" s="2017"/>
      <c r="G5854" s="93"/>
    </row>
    <row r="5855" ht="11.25" hidden="1" customHeight="1" outlineLevel="7">
      <c r="A5855" s="115"/>
      <c r="B5855" s="116"/>
      <c r="C5855" s="117"/>
      <c r="D5855" s="2013" t="s">
        <v>667</v>
      </c>
      <c r="E5855" s="2013"/>
      <c r="F5855" s="2013"/>
      <c r="G5855" s="93"/>
    </row>
    <row r="5856" ht="21.75" hidden="1" customHeight="1" outlineLevel="7">
      <c r="A5856" s="115"/>
      <c r="B5856" s="116"/>
      <c r="C5856" s="117"/>
      <c r="D5856" s="2013" t="s">
        <v>669</v>
      </c>
      <c r="E5856" s="2013"/>
      <c r="F5856" s="2013"/>
      <c r="G5856" s="93"/>
    </row>
    <row r="5857" ht="21.75" hidden="1" customHeight="1" outlineLevel="7">
      <c r="A5857" s="115"/>
      <c r="B5857" s="116"/>
      <c r="C5857" s="117"/>
      <c r="D5857" s="2013" t="s">
        <v>671</v>
      </c>
      <c r="E5857" s="2013"/>
      <c r="F5857" s="2013"/>
      <c r="G5857" s="114"/>
    </row>
    <row r="5858" ht="21.75" hidden="1" customHeight="1" outlineLevel="7">
      <c r="A5858" s="115"/>
      <c r="B5858" s="116"/>
      <c r="C5858" s="117"/>
      <c r="D5858" s="2013" t="s">
        <v>673</v>
      </c>
      <c r="E5858" s="2013"/>
      <c r="F5858" s="2013"/>
      <c r="G5858" s="93"/>
    </row>
    <row r="5859" ht="21.75" hidden="1" customHeight="1" outlineLevel="7">
      <c r="A5859" s="115"/>
      <c r="B5859" s="116"/>
      <c r="C5859" s="117"/>
      <c r="D5859" s="2013" t="s">
        <v>675</v>
      </c>
      <c r="E5859" s="2013"/>
      <c r="F5859" s="2013"/>
      <c r="G5859" s="93"/>
    </row>
    <row r="5860" ht="21.75" hidden="1" customHeight="1" outlineLevel="7">
      <c r="A5860" s="101"/>
      <c r="B5860" s="102"/>
      <c r="C5860" s="103"/>
      <c r="D5860" s="2017" t="s">
        <v>677</v>
      </c>
      <c r="E5860" s="2017"/>
      <c r="F5860" s="2017"/>
      <c r="G5860" s="93"/>
    </row>
    <row r="5861" ht="21.75" hidden="1" customHeight="1" outlineLevel="7">
      <c r="A5861" s="115"/>
      <c r="B5861" s="116"/>
      <c r="C5861" s="117"/>
      <c r="D5861" s="2013" t="s">
        <v>679</v>
      </c>
      <c r="E5861" s="2013"/>
      <c r="F5861" s="2013"/>
      <c r="G5861" s="93"/>
    </row>
    <row r="5862" ht="21.75" hidden="1" customHeight="1" outlineLevel="7">
      <c r="A5862" s="115"/>
      <c r="B5862" s="116"/>
      <c r="C5862" s="117"/>
      <c r="D5862" s="2013" t="s">
        <v>681</v>
      </c>
      <c r="E5862" s="2013"/>
      <c r="F5862" s="2013"/>
      <c r="G5862" s="93"/>
    </row>
    <row r="5863" ht="21.75" hidden="1" customHeight="1" outlineLevel="7">
      <c r="A5863" s="115"/>
      <c r="B5863" s="116"/>
      <c r="C5863" s="117"/>
      <c r="D5863" s="2013" t="s">
        <v>683</v>
      </c>
      <c r="E5863" s="2013"/>
      <c r="F5863" s="2013"/>
      <c r="G5863" s="114"/>
    </row>
    <row r="5864" ht="21.75" hidden="1" customHeight="1" outlineLevel="7">
      <c r="A5864" s="115"/>
      <c r="B5864" s="116"/>
      <c r="C5864" s="117"/>
      <c r="D5864" s="2013" t="s">
        <v>685</v>
      </c>
      <c r="E5864" s="2013"/>
      <c r="F5864" s="2013"/>
      <c r="G5864" s="93"/>
    </row>
    <row r="5865" ht="21.75" hidden="1" customHeight="1" outlineLevel="7">
      <c r="A5865" s="115"/>
      <c r="B5865" s="116"/>
      <c r="C5865" s="117"/>
      <c r="D5865" s="2013" t="s">
        <v>687</v>
      </c>
      <c r="E5865" s="2013"/>
      <c r="F5865" s="2013"/>
      <c r="G5865" s="93"/>
    </row>
    <row r="5866" ht="11.25" hidden="1" customHeight="1" outlineLevel="7">
      <c r="A5866" s="86"/>
      <c r="B5866" s="87"/>
      <c r="C5866" s="88"/>
      <c r="D5866" s="2017" t="s">
        <v>689</v>
      </c>
      <c r="E5866" s="2017"/>
      <c r="F5866" s="2017"/>
      <c r="G5866" s="93"/>
    </row>
    <row r="5867" ht="11.25" hidden="1" customHeight="1" outlineLevel="7">
      <c r="A5867" s="89"/>
      <c r="B5867" s="90"/>
      <c r="C5867" s="91"/>
      <c r="D5867" s="2013" t="s">
        <v>692</v>
      </c>
      <c r="E5867" s="2013"/>
      <c r="F5867" s="2013"/>
      <c r="G5867" s="93"/>
    </row>
    <row r="5868" ht="11.25" hidden="1" customHeight="1" outlineLevel="7">
      <c r="A5868" s="89"/>
      <c r="B5868" s="90"/>
      <c r="C5868" s="91"/>
      <c r="D5868" s="2013" t="s">
        <v>693</v>
      </c>
      <c r="E5868" s="2013"/>
      <c r="F5868" s="2013"/>
      <c r="G5868" s="93"/>
    </row>
    <row r="5869" ht="11.25" hidden="1" customHeight="1" outlineLevel="7">
      <c r="A5869" s="89"/>
      <c r="B5869" s="90"/>
      <c r="C5869" s="91"/>
      <c r="D5869" s="2013" t="s">
        <v>694</v>
      </c>
      <c r="E5869" s="2013"/>
      <c r="F5869" s="2013"/>
      <c r="G5869" s="114"/>
    </row>
    <row r="5870" ht="11.25" hidden="1" customHeight="1" outlineLevel="7">
      <c r="A5870" s="89"/>
      <c r="B5870" s="90"/>
      <c r="C5870" s="91"/>
      <c r="D5870" s="2013" t="s">
        <v>695</v>
      </c>
      <c r="E5870" s="2013"/>
      <c r="F5870" s="2013"/>
      <c r="G5870" s="93"/>
    </row>
    <row r="5871" ht="11.25" hidden="1" customHeight="1" outlineLevel="7">
      <c r="A5871" s="89"/>
      <c r="B5871" s="90"/>
      <c r="C5871" s="91"/>
      <c r="D5871" s="2013" t="s">
        <v>696</v>
      </c>
      <c r="E5871" s="2013"/>
      <c r="F5871" s="2013"/>
      <c r="G5871" s="93"/>
    </row>
    <row r="5872" ht="11.25" hidden="1" customHeight="1" outlineLevel="7">
      <c r="A5872" s="86"/>
      <c r="B5872" s="87"/>
      <c r="C5872" s="88"/>
      <c r="D5872" s="2017" t="s">
        <v>698</v>
      </c>
      <c r="E5872" s="2017"/>
      <c r="F5872" s="2017"/>
      <c r="G5872" s="93"/>
    </row>
    <row r="5873" ht="11.25" hidden="1" customHeight="1" outlineLevel="7">
      <c r="A5873" s="101"/>
      <c r="B5873" s="102"/>
      <c r="C5873" s="103"/>
      <c r="D5873" s="2017" t="s">
        <v>699</v>
      </c>
      <c r="E5873" s="2017"/>
      <c r="F5873" s="2017"/>
      <c r="G5873" s="93"/>
    </row>
    <row r="5874" ht="11.25" hidden="1" customHeight="1" outlineLevel="7">
      <c r="A5874" s="115"/>
      <c r="B5874" s="116"/>
      <c r="C5874" s="117"/>
      <c r="D5874" s="2013" t="s">
        <v>701</v>
      </c>
      <c r="E5874" s="2013"/>
      <c r="F5874" s="2013"/>
      <c r="G5874" s="93"/>
    </row>
    <row r="5875" ht="11.25" hidden="1" customHeight="1" outlineLevel="7">
      <c r="A5875" s="101"/>
      <c r="B5875" s="102"/>
      <c r="C5875" s="103"/>
      <c r="D5875" s="2017" t="s">
        <v>702</v>
      </c>
      <c r="E5875" s="2017"/>
      <c r="F5875" s="2017"/>
      <c r="G5875" s="114"/>
    </row>
    <row r="5876" ht="11.25" hidden="1" customHeight="1" outlineLevel="7">
      <c r="A5876" s="104"/>
      <c r="B5876" s="105"/>
      <c r="C5876" s="106"/>
      <c r="D5876" s="2017" t="s">
        <v>704</v>
      </c>
      <c r="E5876" s="2017"/>
      <c r="F5876" s="2017"/>
      <c r="G5876" s="93"/>
    </row>
    <row r="5877" ht="11.25" hidden="1" customHeight="1" outlineLevel="7">
      <c r="A5877" s="95"/>
      <c r="B5877" s="96"/>
      <c r="C5877" s="97"/>
      <c r="D5877" s="2013" t="s">
        <v>705</v>
      </c>
      <c r="E5877" s="2013"/>
      <c r="F5877" s="2013"/>
      <c r="G5877" s="93"/>
    </row>
    <row r="5878" ht="11.25" hidden="1" customHeight="1" outlineLevel="7">
      <c r="A5878" s="95"/>
      <c r="B5878" s="96"/>
      <c r="C5878" s="97"/>
      <c r="D5878" s="2013" t="s">
        <v>706</v>
      </c>
      <c r="E5878" s="2013"/>
      <c r="F5878" s="2013"/>
      <c r="G5878" s="93"/>
    </row>
    <row r="5879" ht="11.25" hidden="1" customHeight="1" outlineLevel="7">
      <c r="A5879" s="95"/>
      <c r="B5879" s="96"/>
      <c r="C5879" s="97"/>
      <c r="D5879" s="2013" t="s">
        <v>707</v>
      </c>
      <c r="E5879" s="2013"/>
      <c r="F5879" s="2013"/>
      <c r="G5879" s="93"/>
    </row>
    <row r="5880" ht="11.25" hidden="1" customHeight="1" outlineLevel="7">
      <c r="A5880" s="95"/>
      <c r="B5880" s="96"/>
      <c r="C5880" s="97"/>
      <c r="D5880" s="2013" t="s">
        <v>708</v>
      </c>
      <c r="E5880" s="2013"/>
      <c r="F5880" s="2013"/>
      <c r="G5880" s="93"/>
    </row>
    <row r="5881" ht="11.25" hidden="1" customHeight="1" outlineLevel="7">
      <c r="A5881" s="95"/>
      <c r="B5881" s="96"/>
      <c r="C5881" s="97"/>
      <c r="D5881" s="2013" t="s">
        <v>709</v>
      </c>
      <c r="E5881" s="2013"/>
      <c r="F5881" s="2013"/>
      <c r="G5881" s="114"/>
    </row>
    <row r="5882" ht="11.25" hidden="1" customHeight="1" outlineLevel="7">
      <c r="A5882" s="95"/>
      <c r="B5882" s="96"/>
      <c r="C5882" s="97"/>
      <c r="D5882" s="2013" t="s">
        <v>710</v>
      </c>
      <c r="E5882" s="2013"/>
      <c r="F5882" s="2013"/>
      <c r="G5882" s="114"/>
    </row>
    <row r="5883" ht="11.25" hidden="1" customHeight="1" outlineLevel="7">
      <c r="A5883" s="95"/>
      <c r="B5883" s="96"/>
      <c r="C5883" s="97"/>
      <c r="D5883" s="2013" t="s">
        <v>711</v>
      </c>
      <c r="E5883" s="2013"/>
      <c r="F5883" s="2013"/>
      <c r="G5883" s="93"/>
    </row>
    <row r="5884" ht="11.25" hidden="1" customHeight="1" outlineLevel="7">
      <c r="A5884" s="104"/>
      <c r="B5884" s="105"/>
      <c r="C5884" s="106"/>
      <c r="D5884" s="2017" t="s">
        <v>712</v>
      </c>
      <c r="E5884" s="2017"/>
      <c r="F5884" s="2017"/>
      <c r="G5884" s="114"/>
    </row>
    <row r="5885" ht="11.25" hidden="1" customHeight="1" outlineLevel="7">
      <c r="A5885" s="95"/>
      <c r="B5885" s="96"/>
      <c r="C5885" s="97"/>
      <c r="D5885" s="2013" t="s">
        <v>713</v>
      </c>
      <c r="E5885" s="2013"/>
      <c r="F5885" s="2013"/>
      <c r="G5885" s="114"/>
    </row>
    <row r="5886" ht="11.25" hidden="1" customHeight="1" outlineLevel="7">
      <c r="A5886" s="95"/>
      <c r="B5886" s="96"/>
      <c r="C5886" s="97"/>
      <c r="D5886" s="2013" t="s">
        <v>714</v>
      </c>
      <c r="E5886" s="2013"/>
      <c r="F5886" s="2013"/>
      <c r="G5886" s="93"/>
    </row>
    <row r="5887" ht="11.25" hidden="1" customHeight="1" outlineLevel="7">
      <c r="A5887" s="95"/>
      <c r="B5887" s="96"/>
      <c r="C5887" s="97"/>
      <c r="D5887" s="2013" t="s">
        <v>715</v>
      </c>
      <c r="E5887" s="2013"/>
      <c r="F5887" s="2013"/>
      <c r="G5887" s="93"/>
    </row>
    <row r="5888" ht="11.25" hidden="1" customHeight="1" outlineLevel="7">
      <c r="A5888" s="95"/>
      <c r="B5888" s="96"/>
      <c r="C5888" s="97"/>
      <c r="D5888" s="2013" t="s">
        <v>716</v>
      </c>
      <c r="E5888" s="2013"/>
      <c r="F5888" s="2013"/>
      <c r="G5888" s="93"/>
    </row>
    <row r="5889" ht="21.75" hidden="1" customHeight="1" outlineLevel="7">
      <c r="A5889" s="95"/>
      <c r="B5889" s="96"/>
      <c r="C5889" s="97"/>
      <c r="D5889" s="2013" t="s">
        <v>717</v>
      </c>
      <c r="E5889" s="2013"/>
      <c r="F5889" s="2013"/>
      <c r="G5889" s="93"/>
    </row>
    <row r="5890" ht="11.25" hidden="1" customHeight="1" outlineLevel="7">
      <c r="A5890" s="95"/>
      <c r="B5890" s="96"/>
      <c r="C5890" s="97"/>
      <c r="D5890" s="2013" t="s">
        <v>718</v>
      </c>
      <c r="E5890" s="2013"/>
      <c r="F5890" s="2013"/>
      <c r="G5890" s="93"/>
    </row>
    <row r="5891" ht="11.25" hidden="1" customHeight="1" outlineLevel="7">
      <c r="A5891" s="95"/>
      <c r="B5891" s="96"/>
      <c r="C5891" s="97"/>
      <c r="D5891" s="2013" t="s">
        <v>719</v>
      </c>
      <c r="E5891" s="2013"/>
      <c r="F5891" s="2013"/>
      <c r="G5891" s="93"/>
    </row>
    <row r="5892" ht="11.25" hidden="1" customHeight="1" outlineLevel="7">
      <c r="A5892" s="104"/>
      <c r="B5892" s="105"/>
      <c r="C5892" s="106"/>
      <c r="D5892" s="2017" t="s">
        <v>720</v>
      </c>
      <c r="E5892" s="2017"/>
      <c r="F5892" s="2017"/>
      <c r="G5892" s="93"/>
    </row>
    <row r="5893" ht="11.25" hidden="1" customHeight="1" outlineLevel="7">
      <c r="A5893" s="95"/>
      <c r="B5893" s="96"/>
      <c r="C5893" s="97"/>
      <c r="D5893" s="2013" t="s">
        <v>721</v>
      </c>
      <c r="E5893" s="2013"/>
      <c r="F5893" s="2013"/>
      <c r="G5893" s="114"/>
    </row>
    <row r="5894" ht="11.25" hidden="1" customHeight="1" outlineLevel="7">
      <c r="A5894" s="95"/>
      <c r="B5894" s="96"/>
      <c r="C5894" s="97"/>
      <c r="D5894" s="2013" t="s">
        <v>722</v>
      </c>
      <c r="E5894" s="2013"/>
      <c r="F5894" s="2013"/>
      <c r="G5894" s="93"/>
    </row>
    <row r="5895" ht="11.25" hidden="1" customHeight="1" outlineLevel="7">
      <c r="A5895" s="95"/>
      <c r="B5895" s="96"/>
      <c r="C5895" s="97"/>
      <c r="D5895" s="2013" t="s">
        <v>723</v>
      </c>
      <c r="E5895" s="2013"/>
      <c r="F5895" s="2013"/>
      <c r="G5895" s="93"/>
    </row>
    <row r="5896" ht="11.25" hidden="1" customHeight="1" outlineLevel="7">
      <c r="A5896" s="104"/>
      <c r="B5896" s="105"/>
      <c r="C5896" s="106"/>
      <c r="D5896" s="2017" t="s">
        <v>724</v>
      </c>
      <c r="E5896" s="2017"/>
      <c r="F5896" s="2017"/>
      <c r="G5896" s="93"/>
    </row>
    <row r="5897" ht="11.25" hidden="1" customHeight="1" outlineLevel="7">
      <c r="A5897" s="95"/>
      <c r="B5897" s="96"/>
      <c r="C5897" s="97"/>
      <c r="D5897" s="2013" t="s">
        <v>725</v>
      </c>
      <c r="E5897" s="2013"/>
      <c r="F5897" s="2013"/>
      <c r="G5897" s="93"/>
    </row>
    <row r="5898" ht="11.25" hidden="1" customHeight="1" outlineLevel="7">
      <c r="A5898" s="95"/>
      <c r="B5898" s="96"/>
      <c r="C5898" s="97"/>
      <c r="D5898" s="2013" t="s">
        <v>726</v>
      </c>
      <c r="E5898" s="2013"/>
      <c r="F5898" s="2013"/>
      <c r="G5898" s="93"/>
    </row>
    <row r="5899" ht="11.25" hidden="1" customHeight="1" outlineLevel="7">
      <c r="A5899" s="95"/>
      <c r="B5899" s="96"/>
      <c r="C5899" s="97"/>
      <c r="D5899" s="2013" t="s">
        <v>727</v>
      </c>
      <c r="E5899" s="2013"/>
      <c r="F5899" s="2013"/>
      <c r="G5899" s="93"/>
    </row>
    <row r="5900" ht="21.75" hidden="1" customHeight="1" outlineLevel="7">
      <c r="A5900" s="95"/>
      <c r="B5900" s="96"/>
      <c r="C5900" s="97"/>
      <c r="D5900" s="2013" t="s">
        <v>728</v>
      </c>
      <c r="E5900" s="2013"/>
      <c r="F5900" s="2013"/>
      <c r="G5900" s="93"/>
    </row>
    <row r="5901" ht="11.25" hidden="1" customHeight="1" outlineLevel="7">
      <c r="A5901" s="95"/>
      <c r="B5901" s="96"/>
      <c r="C5901" s="97"/>
      <c r="D5901" s="2013" t="s">
        <v>729</v>
      </c>
      <c r="E5901" s="2013"/>
      <c r="F5901" s="2013"/>
      <c r="G5901" s="114"/>
    </row>
    <row r="5902" ht="11.25" hidden="1" customHeight="1" outlineLevel="7">
      <c r="A5902" s="95"/>
      <c r="B5902" s="96"/>
      <c r="C5902" s="97"/>
      <c r="D5902" s="2013" t="s">
        <v>730</v>
      </c>
      <c r="E5902" s="2013"/>
      <c r="F5902" s="2013"/>
      <c r="G5902" s="93"/>
    </row>
    <row r="5903" ht="11.25" hidden="1" customHeight="1" outlineLevel="7">
      <c r="A5903" s="115"/>
      <c r="B5903" s="116"/>
      <c r="C5903" s="117"/>
      <c r="D5903" s="2013" t="s">
        <v>731</v>
      </c>
      <c r="E5903" s="2013"/>
      <c r="F5903" s="2013"/>
      <c r="G5903" s="93"/>
    </row>
    <row r="5904" ht="11.25" hidden="1" customHeight="1" outlineLevel="7">
      <c r="A5904" s="104"/>
      <c r="B5904" s="105"/>
      <c r="C5904" s="106"/>
      <c r="D5904" s="2017" t="s">
        <v>732</v>
      </c>
      <c r="E5904" s="2017"/>
      <c r="F5904" s="2017"/>
      <c r="G5904" s="93"/>
    </row>
    <row r="5905" ht="11.25" hidden="1" customHeight="1" outlineLevel="7">
      <c r="A5905" s="95"/>
      <c r="B5905" s="96"/>
      <c r="C5905" s="97"/>
      <c r="D5905" s="2013" t="s">
        <v>733</v>
      </c>
      <c r="E5905" s="2013"/>
      <c r="F5905" s="2013"/>
      <c r="G5905" s="114"/>
    </row>
    <row r="5906" ht="11.25" hidden="1" customHeight="1" outlineLevel="7">
      <c r="A5906" s="95"/>
      <c r="B5906" s="96"/>
      <c r="C5906" s="97"/>
      <c r="D5906" s="2013" t="s">
        <v>735</v>
      </c>
      <c r="E5906" s="2013"/>
      <c r="F5906" s="2013"/>
      <c r="G5906" s="93"/>
    </row>
    <row r="5907" ht="11.25" hidden="1" customHeight="1" outlineLevel="7">
      <c r="A5907" s="115"/>
      <c r="B5907" s="116"/>
      <c r="C5907" s="117"/>
      <c r="D5907" s="2013" t="s">
        <v>736</v>
      </c>
      <c r="E5907" s="2013"/>
      <c r="F5907" s="2013"/>
      <c r="G5907" s="93"/>
    </row>
    <row r="5908" ht="21.75" hidden="1" customHeight="1" outlineLevel="7">
      <c r="A5908" s="115"/>
      <c r="B5908" s="116"/>
      <c r="C5908" s="117"/>
      <c r="D5908" s="2013" t="s">
        <v>737</v>
      </c>
      <c r="E5908" s="2013"/>
      <c r="F5908" s="2013"/>
      <c r="G5908" s="93"/>
    </row>
    <row r="5909" ht="11.25" hidden="1" customHeight="1" outlineLevel="7">
      <c r="A5909" s="115"/>
      <c r="B5909" s="116"/>
      <c r="C5909" s="117"/>
      <c r="D5909" s="2013" t="s">
        <v>738</v>
      </c>
      <c r="E5909" s="2013"/>
      <c r="F5909" s="2013"/>
      <c r="G5909" s="93"/>
    </row>
    <row r="5910" ht="11.25" hidden="1" customHeight="1" outlineLevel="7">
      <c r="A5910" s="115"/>
      <c r="B5910" s="116"/>
      <c r="C5910" s="117"/>
      <c r="D5910" s="2013" t="s">
        <v>739</v>
      </c>
      <c r="E5910" s="2013"/>
      <c r="F5910" s="2013"/>
      <c r="G5910" s="93"/>
    </row>
    <row r="5911" ht="11.25" hidden="1" customHeight="1" outlineLevel="7">
      <c r="A5911" s="104"/>
      <c r="B5911" s="105"/>
      <c r="C5911" s="106"/>
      <c r="D5911" s="2017" t="s">
        <v>740</v>
      </c>
      <c r="E5911" s="2017"/>
      <c r="F5911" s="2017"/>
      <c r="G5911" s="93"/>
    </row>
    <row r="5912" ht="11.25" hidden="1" customHeight="1" outlineLevel="7">
      <c r="A5912" s="95"/>
      <c r="B5912" s="96"/>
      <c r="C5912" s="97"/>
      <c r="D5912" s="2013" t="s">
        <v>741</v>
      </c>
      <c r="E5912" s="2013"/>
      <c r="F5912" s="2013"/>
      <c r="G5912" s="93"/>
    </row>
    <row r="5913" ht="11.25" hidden="1" customHeight="1" outlineLevel="7">
      <c r="A5913" s="104"/>
      <c r="B5913" s="105"/>
      <c r="C5913" s="106"/>
      <c r="D5913" s="2017" t="s">
        <v>742</v>
      </c>
      <c r="E5913" s="2017"/>
      <c r="F5913" s="2017"/>
      <c r="G5913" s="114"/>
    </row>
    <row r="5914" ht="11.25" hidden="1" customHeight="1" outlineLevel="7">
      <c r="A5914" s="95"/>
      <c r="B5914" s="96"/>
      <c r="C5914" s="97"/>
      <c r="D5914" s="2013" t="s">
        <v>744</v>
      </c>
      <c r="E5914" s="2013"/>
      <c r="F5914" s="2013"/>
      <c r="G5914" s="93"/>
    </row>
    <row r="5915" ht="21.75" hidden="1" customHeight="1" outlineLevel="7">
      <c r="A5915" s="95"/>
      <c r="B5915" s="96"/>
      <c r="C5915" s="97"/>
      <c r="D5915" s="2013" t="s">
        <v>745</v>
      </c>
      <c r="E5915" s="2013"/>
      <c r="F5915" s="2013"/>
      <c r="G5915" s="93"/>
    </row>
    <row r="5916" ht="21.75" hidden="1" customHeight="1" outlineLevel="7">
      <c r="A5916" s="95"/>
      <c r="B5916" s="96"/>
      <c r="C5916" s="97"/>
      <c r="D5916" s="2013" t="s">
        <v>746</v>
      </c>
      <c r="E5916" s="2013"/>
      <c r="F5916" s="2013"/>
      <c r="G5916" s="93"/>
    </row>
    <row r="5917" ht="21.75" hidden="1" customHeight="1" outlineLevel="7">
      <c r="A5917" s="95"/>
      <c r="B5917" s="96"/>
      <c r="C5917" s="97"/>
      <c r="D5917" s="2013" t="s">
        <v>748</v>
      </c>
      <c r="E5917" s="2013"/>
      <c r="F5917" s="2013"/>
      <c r="G5917" s="93"/>
    </row>
    <row r="5918" ht="21.75" hidden="1" customHeight="1" outlineLevel="7">
      <c r="A5918" s="95"/>
      <c r="B5918" s="96"/>
      <c r="C5918" s="97"/>
      <c r="D5918" s="2013" t="s">
        <v>749</v>
      </c>
      <c r="E5918" s="2013"/>
      <c r="F5918" s="2013"/>
      <c r="G5918" s="93"/>
    </row>
    <row r="5919" ht="11.25" hidden="1" customHeight="1" outlineLevel="7">
      <c r="A5919" s="95"/>
      <c r="B5919" s="96"/>
      <c r="C5919" s="97"/>
      <c r="D5919" s="2013" t="s">
        <v>751</v>
      </c>
      <c r="E5919" s="2013"/>
      <c r="F5919" s="2013"/>
      <c r="G5919" s="93"/>
    </row>
    <row r="5920" ht="11.25" hidden="1" customHeight="1" outlineLevel="7">
      <c r="A5920" s="95"/>
      <c r="B5920" s="96"/>
      <c r="C5920" s="97"/>
      <c r="D5920" s="2013" t="s">
        <v>752</v>
      </c>
      <c r="E5920" s="2013"/>
      <c r="F5920" s="2013"/>
      <c r="G5920" s="114"/>
    </row>
    <row r="5921" ht="11.25" hidden="1" customHeight="1" outlineLevel="7">
      <c r="A5921" s="95"/>
      <c r="B5921" s="96"/>
      <c r="C5921" s="97"/>
      <c r="D5921" s="2013" t="s">
        <v>843</v>
      </c>
      <c r="E5921" s="2013"/>
      <c r="F5921" s="2013"/>
      <c r="G5921" s="93"/>
    </row>
    <row r="5922" ht="11.25" hidden="1" customHeight="1" outlineLevel="7">
      <c r="A5922" s="95"/>
      <c r="B5922" s="96"/>
      <c r="C5922" s="97"/>
      <c r="D5922" s="2013" t="s">
        <v>758</v>
      </c>
      <c r="E5922" s="2013"/>
      <c r="F5922" s="2013"/>
      <c r="G5922" s="114"/>
    </row>
    <row r="5923" ht="11.25" hidden="1" customHeight="1" outlineLevel="7">
      <c r="A5923" s="95"/>
      <c r="B5923" s="96"/>
      <c r="C5923" s="97"/>
      <c r="D5923" s="2013" t="s">
        <v>759</v>
      </c>
      <c r="E5923" s="2013"/>
      <c r="F5923" s="2013"/>
      <c r="G5923" s="93"/>
    </row>
    <row r="5924" ht="21.75" hidden="1" customHeight="1" outlineLevel="7">
      <c r="A5924" s="95"/>
      <c r="B5924" s="96"/>
      <c r="C5924" s="97"/>
      <c r="D5924" s="2013" t="s">
        <v>400</v>
      </c>
      <c r="E5924" s="2013"/>
      <c r="F5924" s="2013"/>
      <c r="G5924" s="93"/>
    </row>
    <row r="5925" ht="11.25" hidden="1" customHeight="1" outlineLevel="7">
      <c r="A5925" s="95"/>
      <c r="B5925" s="96"/>
      <c r="C5925" s="97"/>
      <c r="D5925" s="2013" t="s">
        <v>761</v>
      </c>
      <c r="E5925" s="2013"/>
      <c r="F5925" s="2013"/>
      <c r="G5925" s="93"/>
    </row>
    <row r="5926" ht="11.25" hidden="1" customHeight="1" outlineLevel="7">
      <c r="A5926" s="101"/>
      <c r="B5926" s="102"/>
      <c r="C5926" s="103"/>
      <c r="D5926" s="2017" t="s">
        <v>763</v>
      </c>
      <c r="E5926" s="2017"/>
      <c r="F5926" s="2017"/>
      <c r="G5926" s="93"/>
    </row>
    <row r="5927" ht="11.25" hidden="1" customHeight="1" outlineLevel="7">
      <c r="A5927" s="104"/>
      <c r="B5927" s="105"/>
      <c r="C5927" s="106"/>
      <c r="D5927" s="2017" t="s">
        <v>765</v>
      </c>
      <c r="E5927" s="2017"/>
      <c r="F5927" s="2017"/>
      <c r="G5927" s="93"/>
    </row>
    <row r="5928" ht="11.25" hidden="1" customHeight="1" outlineLevel="7">
      <c r="A5928" s="95"/>
      <c r="B5928" s="96"/>
      <c r="C5928" s="97"/>
      <c r="D5928" s="2013" t="s">
        <v>766</v>
      </c>
      <c r="E5928" s="2013"/>
      <c r="F5928" s="2013"/>
      <c r="G5928" s="93"/>
    </row>
    <row r="5929" ht="11.25" hidden="1" customHeight="1" outlineLevel="7">
      <c r="A5929" s="95"/>
      <c r="B5929" s="96"/>
      <c r="C5929" s="97"/>
      <c r="D5929" s="2013" t="s">
        <v>767</v>
      </c>
      <c r="E5929" s="2013"/>
      <c r="F5929" s="2013"/>
      <c r="G5929" s="93"/>
    </row>
    <row r="5930" ht="21.75" hidden="1" customHeight="1" outlineLevel="7">
      <c r="A5930" s="95"/>
      <c r="B5930" s="96"/>
      <c r="C5930" s="97"/>
      <c r="D5930" s="2013" t="s">
        <v>770</v>
      </c>
      <c r="E5930" s="2013"/>
      <c r="F5930" s="2013"/>
      <c r="G5930" s="93"/>
    </row>
    <row r="5931" ht="11.25" hidden="1" customHeight="1" outlineLevel="7">
      <c r="A5931" s="104"/>
      <c r="B5931" s="105"/>
      <c r="C5931" s="106"/>
      <c r="D5931" s="2017" t="s">
        <v>771</v>
      </c>
      <c r="E5931" s="2017"/>
      <c r="F5931" s="2017"/>
      <c r="G5931" s="93"/>
    </row>
    <row r="5932" ht="11.25" hidden="1" customHeight="1" outlineLevel="7">
      <c r="A5932" s="95"/>
      <c r="B5932" s="96"/>
      <c r="C5932" s="97"/>
      <c r="D5932" s="2013" t="s">
        <v>773</v>
      </c>
      <c r="E5932" s="2013"/>
      <c r="F5932" s="2013"/>
      <c r="G5932" s="93"/>
    </row>
    <row r="5933" ht="11.25" hidden="1" customHeight="1" outlineLevel="7">
      <c r="A5933" s="95"/>
      <c r="B5933" s="96"/>
      <c r="C5933" s="97"/>
      <c r="D5933" s="2013" t="s">
        <v>775</v>
      </c>
      <c r="E5933" s="2013"/>
      <c r="F5933" s="2013"/>
      <c r="G5933" s="93"/>
    </row>
    <row r="5934" ht="21.75" hidden="1" customHeight="1" outlineLevel="7">
      <c r="A5934" s="95"/>
      <c r="B5934" s="96"/>
      <c r="C5934" s="97"/>
      <c r="D5934" s="2013" t="s">
        <v>777</v>
      </c>
      <c r="E5934" s="2013"/>
      <c r="F5934" s="2013"/>
      <c r="G5934" s="93"/>
    </row>
    <row r="5935" ht="11.25" hidden="1" customHeight="1" outlineLevel="7">
      <c r="A5935" s="95"/>
      <c r="B5935" s="96"/>
      <c r="C5935" s="97"/>
      <c r="D5935" s="2013" t="s">
        <v>778</v>
      </c>
      <c r="E5935" s="2013"/>
      <c r="F5935" s="2013"/>
      <c r="G5935" s="114"/>
    </row>
    <row r="5936" ht="11.25" hidden="1" customHeight="1" outlineLevel="7">
      <c r="A5936" s="95"/>
      <c r="B5936" s="96"/>
      <c r="C5936" s="97"/>
      <c r="D5936" s="2013" t="s">
        <v>779</v>
      </c>
      <c r="E5936" s="2013"/>
      <c r="F5936" s="2013"/>
      <c r="G5936" s="114"/>
    </row>
    <row r="5937" ht="11.25" hidden="1" customHeight="1" outlineLevel="7">
      <c r="A5937" s="115"/>
      <c r="B5937" s="116"/>
      <c r="C5937" s="117"/>
      <c r="D5937" s="2013" t="s">
        <v>781</v>
      </c>
      <c r="E5937" s="2013"/>
      <c r="F5937" s="2013"/>
      <c r="G5937" s="93"/>
    </row>
    <row r="5938" ht="11.25" hidden="1" customHeight="1" outlineLevel="7">
      <c r="A5938" s="101"/>
      <c r="B5938" s="102"/>
      <c r="C5938" s="103"/>
      <c r="D5938" s="2017" t="s">
        <v>782</v>
      </c>
      <c r="E5938" s="2017"/>
      <c r="F5938" s="2017"/>
      <c r="G5938" s="93"/>
    </row>
    <row r="5939" ht="21.75" hidden="1" customHeight="1" outlineLevel="7">
      <c r="A5939" s="115"/>
      <c r="B5939" s="116"/>
      <c r="C5939" s="117"/>
      <c r="D5939" s="2013" t="s">
        <v>783</v>
      </c>
      <c r="E5939" s="2013"/>
      <c r="F5939" s="2013"/>
      <c r="G5939" s="93"/>
    </row>
    <row r="5940" ht="11.25" hidden="1" customHeight="1" outlineLevel="7">
      <c r="A5940" s="115"/>
      <c r="B5940" s="116"/>
      <c r="C5940" s="117"/>
      <c r="D5940" s="2013" t="s">
        <v>784</v>
      </c>
      <c r="E5940" s="2013"/>
      <c r="F5940" s="2013"/>
      <c r="G5940" s="114"/>
    </row>
    <row r="5941" ht="11.25" hidden="1" customHeight="1" outlineLevel="7">
      <c r="A5941" s="115"/>
      <c r="B5941" s="116"/>
      <c r="C5941" s="117"/>
      <c r="D5941" s="2013" t="s">
        <v>785</v>
      </c>
      <c r="E5941" s="2013"/>
      <c r="F5941" s="2013"/>
      <c r="G5941" s="93"/>
    </row>
    <row r="5942" ht="11.25" hidden="1" customHeight="1" outlineLevel="7">
      <c r="A5942" s="101"/>
      <c r="B5942" s="102"/>
      <c r="C5942" s="103"/>
      <c r="D5942" s="2017" t="s">
        <v>789</v>
      </c>
      <c r="E5942" s="2017"/>
      <c r="F5942" s="2017"/>
      <c r="G5942" s="93"/>
    </row>
    <row r="5943" ht="21.75" hidden="1" customHeight="1" outlineLevel="7">
      <c r="A5943" s="115"/>
      <c r="B5943" s="116"/>
      <c r="C5943" s="117"/>
      <c r="D5943" s="2013" t="s">
        <v>791</v>
      </c>
      <c r="E5943" s="2013"/>
      <c r="F5943" s="2013"/>
      <c r="G5943" s="93"/>
    </row>
    <row r="5944" ht="21.75" hidden="1" customHeight="1" outlineLevel="7">
      <c r="A5944" s="115"/>
      <c r="B5944" s="116"/>
      <c r="C5944" s="117"/>
      <c r="D5944" s="2013" t="s">
        <v>793</v>
      </c>
      <c r="E5944" s="2013"/>
      <c r="F5944" s="2013"/>
      <c r="G5944" s="93"/>
    </row>
    <row r="5945" ht="11.25" hidden="1" customHeight="1" outlineLevel="7">
      <c r="A5945" s="115"/>
      <c r="B5945" s="116"/>
      <c r="C5945" s="117"/>
      <c r="D5945" s="2013" t="s">
        <v>795</v>
      </c>
      <c r="E5945" s="2013"/>
      <c r="F5945" s="2013"/>
      <c r="G5945" s="93"/>
    </row>
    <row r="5946" ht="11.25" hidden="1" customHeight="1" outlineLevel="7">
      <c r="A5946" s="115"/>
      <c r="B5946" s="116"/>
      <c r="C5946" s="117"/>
      <c r="D5946" s="2013" t="s">
        <v>796</v>
      </c>
      <c r="E5946" s="2013"/>
      <c r="F5946" s="2013"/>
      <c r="G5946" s="93"/>
    </row>
    <row r="5947" ht="11.25" hidden="1" customHeight="1" outlineLevel="7">
      <c r="A5947" s="115"/>
      <c r="B5947" s="116"/>
      <c r="C5947" s="117"/>
      <c r="D5947" s="2013" t="s">
        <v>798</v>
      </c>
      <c r="E5947" s="2013"/>
      <c r="F5947" s="2013"/>
      <c r="G5947" s="114"/>
    </row>
    <row r="5948" ht="11.25" hidden="1" customHeight="1" outlineLevel="7">
      <c r="A5948" s="115"/>
      <c r="B5948" s="116"/>
      <c r="C5948" s="117"/>
      <c r="D5948" s="2013" t="s">
        <v>799</v>
      </c>
      <c r="E5948" s="2013"/>
      <c r="F5948" s="2013"/>
      <c r="G5948" s="93"/>
    </row>
    <row r="5949" ht="11.25" hidden="1" customHeight="1" outlineLevel="7">
      <c r="A5949" s="115"/>
      <c r="B5949" s="116"/>
      <c r="C5949" s="117"/>
      <c r="D5949" s="2013" t="s">
        <v>844</v>
      </c>
      <c r="E5949" s="2013"/>
      <c r="F5949" s="2013"/>
      <c r="G5949" s="93"/>
    </row>
    <row r="5950" ht="11.25" hidden="1" customHeight="1" outlineLevel="7">
      <c r="A5950" s="101"/>
      <c r="B5950" s="102"/>
      <c r="C5950" s="103"/>
      <c r="D5950" s="2017" t="s">
        <v>802</v>
      </c>
      <c r="E5950" s="2017"/>
      <c r="F5950" s="2017"/>
      <c r="G5950" s="93"/>
    </row>
    <row r="5951" ht="11.25" hidden="1" customHeight="1" outlineLevel="7">
      <c r="A5951" s="115"/>
      <c r="B5951" s="116"/>
      <c r="C5951" s="117"/>
      <c r="D5951" s="2013" t="s">
        <v>804</v>
      </c>
      <c r="E5951" s="2013"/>
      <c r="F5951" s="2013"/>
      <c r="G5951" s="114"/>
    </row>
    <row r="5952" ht="11.25" hidden="1" customHeight="1" outlineLevel="7">
      <c r="A5952" s="115"/>
      <c r="B5952" s="116"/>
      <c r="C5952" s="117"/>
      <c r="D5952" s="2013" t="s">
        <v>805</v>
      </c>
      <c r="E5952" s="2013"/>
      <c r="F5952" s="2013"/>
      <c r="G5952" s="93"/>
    </row>
    <row r="5953" ht="11.25" hidden="1" customHeight="1" outlineLevel="7">
      <c r="A5953" s="115"/>
      <c r="B5953" s="116"/>
      <c r="C5953" s="117"/>
      <c r="D5953" s="2013" t="s">
        <v>806</v>
      </c>
      <c r="E5953" s="2013"/>
      <c r="F5953" s="2013"/>
      <c r="G5953" s="93"/>
    </row>
    <row r="5954" ht="11.25" hidden="1" customHeight="1" outlineLevel="7">
      <c r="A5954" s="115"/>
      <c r="B5954" s="116"/>
      <c r="C5954" s="117"/>
      <c r="D5954" s="2013" t="s">
        <v>808</v>
      </c>
      <c r="E5954" s="2013"/>
      <c r="F5954" s="2013"/>
      <c r="G5954" s="93"/>
    </row>
    <row r="5955" ht="21.75" hidden="1" customHeight="1" outlineLevel="7">
      <c r="A5955" s="115"/>
      <c r="B5955" s="116"/>
      <c r="C5955" s="117"/>
      <c r="D5955" s="2013" t="s">
        <v>809</v>
      </c>
      <c r="E5955" s="2013"/>
      <c r="F5955" s="2013"/>
      <c r="G5955" s="93"/>
    </row>
    <row r="5956" ht="11.25" hidden="1" customHeight="1" outlineLevel="7">
      <c r="A5956" s="115"/>
      <c r="B5956" s="116"/>
      <c r="C5956" s="117"/>
      <c r="D5956" s="2013" t="s">
        <v>810</v>
      </c>
      <c r="E5956" s="2013"/>
      <c r="F5956" s="2013"/>
      <c r="G5956" s="93"/>
    </row>
    <row r="5957" ht="11.25" hidden="1" customHeight="1" outlineLevel="7">
      <c r="A5957" s="89"/>
      <c r="B5957" s="90"/>
      <c r="C5957" s="91"/>
      <c r="D5957" s="2013" t="s">
        <v>812</v>
      </c>
      <c r="E5957" s="2013"/>
      <c r="F5957" s="2013"/>
      <c r="G5957" s="93"/>
    </row>
    <row r="5958" ht="11.25" hidden="1" customHeight="1" outlineLevel="7">
      <c r="A5958" s="101"/>
      <c r="B5958" s="102"/>
      <c r="C5958" s="103"/>
      <c r="D5958" s="2017" t="s">
        <v>813</v>
      </c>
      <c r="E5958" s="2017"/>
      <c r="F5958" s="2017"/>
      <c r="G5958" s="93"/>
    </row>
    <row r="5959" ht="11.25" hidden="1" customHeight="1" outlineLevel="7">
      <c r="A5959" s="104"/>
      <c r="B5959" s="105"/>
      <c r="C5959" s="106"/>
      <c r="D5959" s="2017" t="s">
        <v>815</v>
      </c>
      <c r="E5959" s="2017"/>
      <c r="F5959" s="2017"/>
      <c r="G5959" s="114"/>
    </row>
    <row r="5960" ht="11.25" hidden="1" customHeight="1" outlineLevel="7">
      <c r="A5960" s="95"/>
      <c r="B5960" s="96"/>
      <c r="C5960" s="97"/>
      <c r="D5960" s="2013" t="s">
        <v>820</v>
      </c>
      <c r="E5960" s="2013"/>
      <c r="F5960" s="2013"/>
      <c r="G5960" s="93"/>
    </row>
    <row r="5961" ht="11.25" hidden="1" customHeight="1" outlineLevel="7">
      <c r="A5961" s="115"/>
      <c r="B5961" s="116"/>
      <c r="C5961" s="117"/>
      <c r="D5961" s="2013" t="s">
        <v>822</v>
      </c>
      <c r="E5961" s="2013"/>
      <c r="F5961" s="2013"/>
      <c r="G5961" s="93"/>
    </row>
    <row r="5962" ht="11.25" hidden="1" customHeight="1" outlineLevel="7">
      <c r="A5962" s="115"/>
      <c r="B5962" s="116"/>
      <c r="C5962" s="117"/>
      <c r="D5962" s="2013" t="s">
        <v>823</v>
      </c>
      <c r="E5962" s="2013"/>
      <c r="F5962" s="2013"/>
      <c r="G5962" s="93"/>
    </row>
    <row r="5963" ht="11.25" hidden="1" customHeight="1" outlineLevel="7">
      <c r="A5963" s="115"/>
      <c r="B5963" s="116"/>
      <c r="C5963" s="117"/>
      <c r="D5963" s="2013" t="s">
        <v>824</v>
      </c>
      <c r="E5963" s="2013"/>
      <c r="F5963" s="2013"/>
      <c r="G5963" s="93"/>
    </row>
    <row r="5964" ht="11.25" hidden="1" customHeight="1" outlineLevel="7">
      <c r="A5964" s="115"/>
      <c r="B5964" s="116"/>
      <c r="C5964" s="117"/>
      <c r="D5964" s="2013" t="s">
        <v>825</v>
      </c>
      <c r="E5964" s="2013"/>
      <c r="F5964" s="2013"/>
      <c r="G5964" s="93"/>
    </row>
    <row r="5965" ht="11.25" hidden="1" customHeight="1" outlineLevel="7">
      <c r="A5965" s="104"/>
      <c r="B5965" s="105"/>
      <c r="C5965" s="106"/>
      <c r="D5965" s="2017" t="s">
        <v>826</v>
      </c>
      <c r="E5965" s="2017"/>
      <c r="F5965" s="2017"/>
      <c r="G5965" s="93"/>
    </row>
    <row r="5966" ht="11.25" hidden="1" customHeight="1" outlineLevel="7">
      <c r="A5966" s="95"/>
      <c r="B5966" s="96"/>
      <c r="C5966" s="97"/>
      <c r="D5966" s="2013" t="s">
        <v>828</v>
      </c>
      <c r="E5966" s="2013"/>
      <c r="F5966" s="2013"/>
      <c r="G5966" s="93"/>
    </row>
    <row r="5967" ht="21.75" hidden="1" customHeight="1" outlineLevel="7">
      <c r="A5967" s="95"/>
      <c r="B5967" s="96"/>
      <c r="C5967" s="97"/>
      <c r="D5967" s="2013" t="s">
        <v>829</v>
      </c>
      <c r="E5967" s="2013"/>
      <c r="F5967" s="2013"/>
      <c r="G5967" s="114"/>
    </row>
    <row r="5968" ht="11.25" hidden="1" customHeight="1" outlineLevel="7">
      <c r="A5968" s="104"/>
      <c r="B5968" s="105"/>
      <c r="C5968" s="106"/>
      <c r="D5968" s="2017" t="s">
        <v>831</v>
      </c>
      <c r="E5968" s="2017"/>
      <c r="F5968" s="2017"/>
      <c r="G5968" s="114"/>
    </row>
    <row r="5969" ht="11.25" hidden="1" customHeight="1" outlineLevel="7">
      <c r="A5969" s="95"/>
      <c r="B5969" s="96"/>
      <c r="C5969" s="97"/>
      <c r="D5969" s="2013" t="s">
        <v>833</v>
      </c>
      <c r="E5969" s="2013"/>
      <c r="F5969" s="2013"/>
      <c r="G5969" s="93"/>
    </row>
    <row r="5970" ht="11.25" hidden="1" customHeight="1" outlineLevel="7">
      <c r="A5970" s="115"/>
      <c r="B5970" s="116"/>
      <c r="C5970" s="117"/>
      <c r="D5970" s="2013" t="s">
        <v>836</v>
      </c>
      <c r="E5970" s="2013"/>
      <c r="F5970" s="2013"/>
      <c r="G5970" s="93"/>
    </row>
    <row r="5971" ht="11.25" hidden="1" customHeight="1" outlineLevel="7">
      <c r="A5971" s="115"/>
      <c r="B5971" s="116"/>
      <c r="C5971" s="117"/>
      <c r="D5971" s="2013" t="s">
        <v>837</v>
      </c>
      <c r="E5971" s="2013"/>
      <c r="F5971" s="2013"/>
      <c r="G5971" s="93"/>
    </row>
    <row r="5972" ht="11.25" hidden="1" customHeight="1" outlineLevel="7">
      <c r="A5972" s="80"/>
      <c r="B5972" s="81"/>
      <c r="C5972" s="82"/>
      <c r="D5972" s="2017" t="s">
        <v>963</v>
      </c>
      <c r="E5972" s="2017"/>
      <c r="F5972" s="2017"/>
      <c r="G5972" s="93"/>
    </row>
    <row r="5973" ht="11.25" hidden="1" customHeight="1" outlineLevel="7">
      <c r="A5973" s="83"/>
      <c r="B5973" s="84"/>
      <c r="C5973" s="85"/>
      <c r="D5973" s="2017" t="s">
        <v>14</v>
      </c>
      <c r="E5973" s="2017"/>
      <c r="F5973" s="2017"/>
      <c r="G5973" s="93"/>
    </row>
    <row r="5974" ht="11.25" hidden="1" customHeight="1" outlineLevel="7">
      <c r="A5974" s="86"/>
      <c r="B5974" s="87"/>
      <c r="C5974" s="88"/>
      <c r="D5974" s="2017" t="s">
        <v>529</v>
      </c>
      <c r="E5974" s="2017"/>
      <c r="F5974" s="2017"/>
      <c r="G5974" s="114"/>
    </row>
    <row r="5975" ht="11.25" hidden="1" customHeight="1" outlineLevel="7">
      <c r="A5975" s="101"/>
      <c r="B5975" s="102"/>
      <c r="C5975" s="103"/>
      <c r="D5975" s="2017" t="s">
        <v>964</v>
      </c>
      <c r="E5975" s="2017"/>
      <c r="F5975" s="2017"/>
      <c r="G5975" s="93"/>
    </row>
    <row r="5976" ht="11.25" hidden="1" customHeight="1" outlineLevel="7">
      <c r="A5976" s="115"/>
      <c r="B5976" s="116"/>
      <c r="C5976" s="117"/>
      <c r="D5976" s="2013" t="s">
        <v>546</v>
      </c>
      <c r="E5976" s="2013"/>
      <c r="F5976" s="2013"/>
      <c r="G5976" s="93"/>
    </row>
    <row r="5977" ht="11.25" hidden="1" customHeight="1" outlineLevel="7">
      <c r="A5977" s="101"/>
      <c r="B5977" s="102"/>
      <c r="C5977" s="103"/>
      <c r="D5977" s="2017" t="s">
        <v>554</v>
      </c>
      <c r="E5977" s="2017"/>
      <c r="F5977" s="2017"/>
      <c r="G5977" s="114"/>
    </row>
    <row r="5978" ht="11.25" hidden="1" customHeight="1" outlineLevel="7">
      <c r="A5978" s="115"/>
      <c r="B5978" s="116"/>
      <c r="C5978" s="117"/>
      <c r="D5978" s="2013" t="s">
        <v>557</v>
      </c>
      <c r="E5978" s="2013"/>
      <c r="F5978" s="2013"/>
      <c r="G5978" s="93"/>
    </row>
    <row r="5979" ht="11.25" hidden="1" customHeight="1" outlineLevel="7">
      <c r="A5979" s="115"/>
      <c r="B5979" s="116"/>
      <c r="C5979" s="117"/>
      <c r="D5979" s="2013" t="s">
        <v>559</v>
      </c>
      <c r="E5979" s="2013"/>
      <c r="F5979" s="2013"/>
      <c r="G5979" s="93"/>
    </row>
    <row r="5980" ht="11.25" hidden="1" customHeight="1" outlineLevel="7">
      <c r="A5980" s="115"/>
      <c r="B5980" s="116"/>
      <c r="C5980" s="117"/>
      <c r="D5980" s="2013" t="s">
        <v>564</v>
      </c>
      <c r="E5980" s="2013"/>
      <c r="F5980" s="2013"/>
      <c r="G5980" s="93"/>
    </row>
    <row r="5981" ht="11.25" hidden="1" customHeight="1" outlineLevel="7">
      <c r="A5981" s="115"/>
      <c r="B5981" s="116"/>
      <c r="C5981" s="117"/>
      <c r="D5981" s="2013" t="s">
        <v>565</v>
      </c>
      <c r="E5981" s="2013"/>
      <c r="F5981" s="2013"/>
      <c r="G5981" s="114"/>
    </row>
    <row r="5982" ht="11.25" hidden="1" customHeight="1" outlineLevel="7">
      <c r="A5982" s="115"/>
      <c r="B5982" s="116"/>
      <c r="C5982" s="117"/>
      <c r="D5982" s="2013" t="s">
        <v>566</v>
      </c>
      <c r="E5982" s="2013"/>
      <c r="F5982" s="2013"/>
      <c r="G5982" s="114"/>
    </row>
    <row r="5983" ht="11.25" hidden="1" customHeight="1" outlineLevel="7">
      <c r="A5983" s="115"/>
      <c r="B5983" s="116"/>
      <c r="C5983" s="117"/>
      <c r="D5983" s="2013" t="s">
        <v>567</v>
      </c>
      <c r="E5983" s="2013"/>
      <c r="F5983" s="2013"/>
      <c r="G5983" s="114"/>
    </row>
    <row r="5984" ht="11.25" hidden="1" customHeight="1" outlineLevel="7">
      <c r="A5984" s="115"/>
      <c r="B5984" s="116"/>
      <c r="C5984" s="117"/>
      <c r="D5984" s="2013" t="s">
        <v>569</v>
      </c>
      <c r="E5984" s="2013"/>
      <c r="F5984" s="2013"/>
      <c r="G5984" s="114"/>
    </row>
    <row r="5985" ht="11.25" hidden="1" customHeight="1" outlineLevel="7">
      <c r="A5985" s="115"/>
      <c r="B5985" s="116"/>
      <c r="C5985" s="117"/>
      <c r="D5985" s="2013" t="s">
        <v>570</v>
      </c>
      <c r="E5985" s="2013"/>
      <c r="F5985" s="2013"/>
      <c r="G5985" s="93"/>
    </row>
    <row r="5986" ht="11.25" hidden="1" customHeight="1" outlineLevel="7">
      <c r="A5986" s="83"/>
      <c r="B5986" s="84"/>
      <c r="C5986" s="85"/>
      <c r="D5986" s="2017" t="s">
        <v>571</v>
      </c>
      <c r="E5986" s="2017"/>
      <c r="F5986" s="2017"/>
      <c r="G5986" s="114"/>
    </row>
    <row r="5987" ht="11.25" hidden="1" customHeight="1" outlineLevel="7">
      <c r="A5987" s="86"/>
      <c r="B5987" s="87"/>
      <c r="C5987" s="88"/>
      <c r="D5987" s="2017" t="s">
        <v>572</v>
      </c>
      <c r="E5987" s="2017"/>
      <c r="F5987" s="2017"/>
      <c r="G5987" s="93"/>
    </row>
    <row r="5988" ht="11.25" hidden="1" customHeight="1" outlineLevel="7">
      <c r="A5988" s="101"/>
      <c r="B5988" s="102"/>
      <c r="C5988" s="103"/>
      <c r="D5988" s="2017" t="s">
        <v>573</v>
      </c>
      <c r="E5988" s="2017"/>
      <c r="F5988" s="2017"/>
      <c r="G5988" s="93"/>
    </row>
    <row r="5989" ht="11.25" hidden="1" customHeight="1" outlineLevel="7">
      <c r="A5989" s="115"/>
      <c r="B5989" s="116"/>
      <c r="C5989" s="117"/>
      <c r="D5989" s="2013" t="s">
        <v>582</v>
      </c>
      <c r="E5989" s="2013"/>
      <c r="F5989" s="2013"/>
      <c r="G5989" s="93"/>
    </row>
    <row r="5990" ht="11.25" hidden="1" customHeight="1" outlineLevel="7">
      <c r="A5990" s="115"/>
      <c r="B5990" s="116"/>
      <c r="C5990" s="117"/>
      <c r="D5990" s="2013" t="s">
        <v>585</v>
      </c>
      <c r="E5990" s="2013"/>
      <c r="F5990" s="2013"/>
      <c r="G5990" s="93"/>
    </row>
    <row r="5991" ht="11.25" hidden="1" customHeight="1" outlineLevel="7">
      <c r="A5991" s="101"/>
      <c r="B5991" s="102"/>
      <c r="C5991" s="103"/>
      <c r="D5991" s="2017" t="s">
        <v>586</v>
      </c>
      <c r="E5991" s="2017"/>
      <c r="F5991" s="2017"/>
      <c r="G5991" s="93"/>
    </row>
    <row r="5992" ht="11.25" hidden="1" customHeight="1" outlineLevel="7">
      <c r="A5992" s="115"/>
      <c r="B5992" s="116"/>
      <c r="C5992" s="117"/>
      <c r="D5992" s="2013" t="s">
        <v>965</v>
      </c>
      <c r="E5992" s="2013"/>
      <c r="F5992" s="2013"/>
      <c r="G5992" s="93"/>
    </row>
    <row r="5993" ht="11.25" hidden="1" customHeight="1" outlineLevel="7">
      <c r="A5993" s="83"/>
      <c r="B5993" s="84"/>
      <c r="C5993" s="85"/>
      <c r="D5993" s="2017" t="s">
        <v>617</v>
      </c>
      <c r="E5993" s="2017"/>
      <c r="F5993" s="2017"/>
      <c r="G5993" s="93"/>
    </row>
    <row r="5994" ht="11.25" hidden="1" customHeight="1" outlineLevel="7">
      <c r="A5994" s="118"/>
      <c r="B5994" s="119"/>
      <c r="C5994" s="120"/>
      <c r="D5994" s="2013" t="s">
        <v>619</v>
      </c>
      <c r="E5994" s="2013"/>
      <c r="F5994" s="2013"/>
      <c r="G5994" s="93"/>
    </row>
    <row r="5995" ht="11.25" hidden="1" customHeight="1" outlineLevel="7">
      <c r="A5995" s="118"/>
      <c r="B5995" s="119"/>
      <c r="C5995" s="120"/>
      <c r="D5995" s="2013" t="s">
        <v>620</v>
      </c>
      <c r="E5995" s="2013"/>
      <c r="F5995" s="2013"/>
      <c r="G5995" s="114"/>
    </row>
    <row r="5996" ht="11.25" hidden="1" customHeight="1" outlineLevel="7">
      <c r="A5996" s="118"/>
      <c r="B5996" s="119"/>
      <c r="C5996" s="120"/>
      <c r="D5996" s="2013" t="s">
        <v>624</v>
      </c>
      <c r="E5996" s="2013"/>
      <c r="F5996" s="2013"/>
      <c r="G5996" s="114"/>
    </row>
    <row r="5997" ht="11.25" hidden="1" customHeight="1" outlineLevel="7">
      <c r="A5997" s="118"/>
      <c r="B5997" s="119"/>
      <c r="C5997" s="120"/>
      <c r="D5997" s="2013" t="s">
        <v>626</v>
      </c>
      <c r="E5997" s="2013"/>
      <c r="F5997" s="2013"/>
      <c r="G5997" s="114"/>
    </row>
    <row r="5998" ht="11.25" hidden="1" customHeight="1" outlineLevel="7">
      <c r="A5998" s="86"/>
      <c r="B5998" s="87"/>
      <c r="C5998" s="88"/>
      <c r="D5998" s="2017" t="s">
        <v>630</v>
      </c>
      <c r="E5998" s="2017"/>
      <c r="F5998" s="2017"/>
      <c r="G5998" s="93"/>
    </row>
    <row r="5999" ht="11.25" hidden="1" customHeight="1" outlineLevel="7">
      <c r="A5999" s="89"/>
      <c r="B5999" s="90"/>
      <c r="C5999" s="91"/>
      <c r="D5999" s="2013" t="s">
        <v>632</v>
      </c>
      <c r="E5999" s="2013"/>
      <c r="F5999" s="2013"/>
      <c r="G5999" s="93"/>
    </row>
    <row r="6000" ht="21.75" hidden="1" customHeight="1" outlineLevel="7">
      <c r="A6000" s="89"/>
      <c r="B6000" s="90"/>
      <c r="C6000" s="91"/>
      <c r="D6000" s="2013" t="s">
        <v>634</v>
      </c>
      <c r="E6000" s="2013"/>
      <c r="F6000" s="2013"/>
      <c r="G6000" s="114"/>
    </row>
    <row r="6001" ht="21.75" hidden="1" customHeight="1" outlineLevel="7">
      <c r="A6001" s="89"/>
      <c r="B6001" s="90"/>
      <c r="C6001" s="91"/>
      <c r="D6001" s="2013" t="s">
        <v>636</v>
      </c>
      <c r="E6001" s="2013"/>
      <c r="F6001" s="2013"/>
      <c r="G6001" s="93"/>
    </row>
    <row r="6002" ht="21.75" hidden="1" customHeight="1" outlineLevel="7">
      <c r="A6002" s="89"/>
      <c r="B6002" s="90"/>
      <c r="C6002" s="91"/>
      <c r="D6002" s="2013" t="s">
        <v>638</v>
      </c>
      <c r="E6002" s="2013"/>
      <c r="F6002" s="2013"/>
      <c r="G6002" s="114"/>
    </row>
    <row r="6003" ht="11.25" hidden="1" customHeight="1" outlineLevel="7">
      <c r="A6003" s="83"/>
      <c r="B6003" s="84"/>
      <c r="C6003" s="85"/>
      <c r="D6003" s="2017" t="s">
        <v>641</v>
      </c>
      <c r="E6003" s="2017"/>
      <c r="F6003" s="2017"/>
      <c r="G6003" s="93"/>
    </row>
    <row r="6004" ht="21.75" hidden="1" customHeight="1" outlineLevel="7">
      <c r="A6004" s="86"/>
      <c r="B6004" s="87"/>
      <c r="C6004" s="88"/>
      <c r="D6004" s="2017" t="s">
        <v>642</v>
      </c>
      <c r="E6004" s="2017"/>
      <c r="F6004" s="2017"/>
      <c r="G6004" s="93"/>
    </row>
    <row r="6005" ht="21.75" hidden="1" customHeight="1" outlineLevel="7">
      <c r="A6005" s="89"/>
      <c r="B6005" s="90"/>
      <c r="C6005" s="91"/>
      <c r="D6005" s="2013" t="s">
        <v>643</v>
      </c>
      <c r="E6005" s="2013"/>
      <c r="F6005" s="2013"/>
      <c r="G6005" s="93"/>
    </row>
    <row r="6006" ht="21.75" hidden="1" customHeight="1" outlineLevel="7">
      <c r="A6006" s="89"/>
      <c r="B6006" s="90"/>
      <c r="C6006" s="91"/>
      <c r="D6006" s="2013" t="s">
        <v>645</v>
      </c>
      <c r="E6006" s="2013"/>
      <c r="F6006" s="2013"/>
      <c r="G6006" s="93"/>
    </row>
    <row r="6007" ht="21.75" hidden="1" customHeight="1" outlineLevel="7">
      <c r="A6007" s="89"/>
      <c r="B6007" s="90"/>
      <c r="C6007" s="91"/>
      <c r="D6007" s="2013" t="s">
        <v>647</v>
      </c>
      <c r="E6007" s="2013"/>
      <c r="F6007" s="2013"/>
      <c r="G6007" s="114"/>
    </row>
    <row r="6008" ht="21.75" hidden="1" customHeight="1" outlineLevel="7">
      <c r="A6008" s="89"/>
      <c r="B6008" s="90"/>
      <c r="C6008" s="91"/>
      <c r="D6008" s="2013" t="s">
        <v>649</v>
      </c>
      <c r="E6008" s="2013"/>
      <c r="F6008" s="2013"/>
      <c r="G6008" s="93"/>
    </row>
    <row r="6009" ht="21.75" hidden="1" customHeight="1" outlineLevel="7">
      <c r="A6009" s="89"/>
      <c r="B6009" s="90"/>
      <c r="C6009" s="91"/>
      <c r="D6009" s="2013" t="s">
        <v>651</v>
      </c>
      <c r="E6009" s="2013"/>
      <c r="F6009" s="2013"/>
      <c r="G6009" s="93"/>
    </row>
    <row r="6010" ht="21.75" hidden="1" customHeight="1" outlineLevel="7">
      <c r="A6010" s="86"/>
      <c r="B6010" s="87"/>
      <c r="C6010" s="88"/>
      <c r="D6010" s="2017" t="s">
        <v>966</v>
      </c>
      <c r="E6010" s="2017"/>
      <c r="F6010" s="2017"/>
      <c r="G6010" s="93"/>
    </row>
    <row r="6011" ht="11.25" hidden="1" customHeight="1" outlineLevel="7">
      <c r="A6011" s="89"/>
      <c r="B6011" s="90"/>
      <c r="C6011" s="91"/>
      <c r="D6011" s="2013" t="s">
        <v>655</v>
      </c>
      <c r="E6011" s="2013"/>
      <c r="F6011" s="2013"/>
      <c r="G6011" s="93"/>
    </row>
    <row r="6012" ht="21.75" hidden="1" customHeight="1" outlineLevel="7">
      <c r="A6012" s="89"/>
      <c r="B6012" s="90"/>
      <c r="C6012" s="91"/>
      <c r="D6012" s="2013" t="s">
        <v>657</v>
      </c>
      <c r="E6012" s="2013"/>
      <c r="F6012" s="2013"/>
      <c r="G6012" s="114"/>
    </row>
    <row r="6013" ht="21.75" hidden="1" customHeight="1" outlineLevel="7">
      <c r="A6013" s="89"/>
      <c r="B6013" s="90"/>
      <c r="C6013" s="91"/>
      <c r="D6013" s="2013" t="s">
        <v>659</v>
      </c>
      <c r="E6013" s="2013"/>
      <c r="F6013" s="2013"/>
      <c r="G6013" s="114"/>
    </row>
    <row r="6014" ht="21.75" hidden="1" customHeight="1" outlineLevel="7">
      <c r="A6014" s="89"/>
      <c r="B6014" s="90"/>
      <c r="C6014" s="91"/>
      <c r="D6014" s="2013" t="s">
        <v>661</v>
      </c>
      <c r="E6014" s="2013"/>
      <c r="F6014" s="2013"/>
      <c r="G6014" s="93"/>
    </row>
    <row r="6015" ht="11.25" hidden="1" customHeight="1" outlineLevel="7">
      <c r="A6015" s="89"/>
      <c r="B6015" s="90"/>
      <c r="C6015" s="91"/>
      <c r="D6015" s="2013" t="s">
        <v>663</v>
      </c>
      <c r="E6015" s="2013"/>
      <c r="F6015" s="2013"/>
      <c r="G6015" s="93"/>
    </row>
    <row r="6016" ht="11.25" hidden="1" customHeight="1" outlineLevel="7">
      <c r="A6016" s="86"/>
      <c r="B6016" s="87"/>
      <c r="C6016" s="88"/>
      <c r="D6016" s="2017" t="s">
        <v>667</v>
      </c>
      <c r="E6016" s="2017"/>
      <c r="F6016" s="2017"/>
      <c r="G6016" s="93"/>
    </row>
    <row r="6017" ht="11.25" hidden="1" customHeight="1" outlineLevel="7">
      <c r="A6017" s="89"/>
      <c r="B6017" s="90"/>
      <c r="C6017" s="91"/>
      <c r="D6017" s="2013" t="s">
        <v>667</v>
      </c>
      <c r="E6017" s="2013"/>
      <c r="F6017" s="2013"/>
      <c r="G6017" s="93"/>
    </row>
    <row r="6018" ht="21.75" hidden="1" customHeight="1" outlineLevel="7">
      <c r="A6018" s="89"/>
      <c r="B6018" s="90"/>
      <c r="C6018" s="91"/>
      <c r="D6018" s="2013" t="s">
        <v>669</v>
      </c>
      <c r="E6018" s="2013"/>
      <c r="F6018" s="2013"/>
      <c r="G6018" s="93"/>
    </row>
    <row r="6019" ht="21.75" hidden="1" customHeight="1" outlineLevel="7">
      <c r="A6019" s="89"/>
      <c r="B6019" s="90"/>
      <c r="C6019" s="91"/>
      <c r="D6019" s="2013" t="s">
        <v>671</v>
      </c>
      <c r="E6019" s="2013"/>
      <c r="F6019" s="2013"/>
      <c r="G6019" s="114"/>
    </row>
    <row r="6020" ht="21.75" hidden="1" customHeight="1" outlineLevel="7">
      <c r="A6020" s="89"/>
      <c r="B6020" s="90"/>
      <c r="C6020" s="91"/>
      <c r="D6020" s="2013" t="s">
        <v>673</v>
      </c>
      <c r="E6020" s="2013"/>
      <c r="F6020" s="2013"/>
      <c r="G6020" s="93"/>
    </row>
    <row r="6021" ht="21.75" hidden="1" customHeight="1" outlineLevel="7">
      <c r="A6021" s="89"/>
      <c r="B6021" s="90"/>
      <c r="C6021" s="91"/>
      <c r="D6021" s="2013" t="s">
        <v>675</v>
      </c>
      <c r="E6021" s="2013"/>
      <c r="F6021" s="2013"/>
      <c r="G6021" s="93"/>
    </row>
    <row r="6022" ht="21.75" hidden="1" customHeight="1" outlineLevel="7">
      <c r="A6022" s="86"/>
      <c r="B6022" s="87"/>
      <c r="C6022" s="88"/>
      <c r="D6022" s="2017" t="s">
        <v>677</v>
      </c>
      <c r="E6022" s="2017"/>
      <c r="F6022" s="2017"/>
      <c r="G6022" s="93"/>
    </row>
    <row r="6023" ht="21.75" hidden="1" customHeight="1" outlineLevel="7">
      <c r="A6023" s="89"/>
      <c r="B6023" s="90"/>
      <c r="C6023" s="91"/>
      <c r="D6023" s="2013" t="s">
        <v>679</v>
      </c>
      <c r="E6023" s="2013"/>
      <c r="F6023" s="2013"/>
      <c r="G6023" s="93"/>
    </row>
    <row r="6024" ht="21.75" hidden="1" customHeight="1" outlineLevel="7">
      <c r="A6024" s="89"/>
      <c r="B6024" s="90"/>
      <c r="C6024" s="91"/>
      <c r="D6024" s="2013" t="s">
        <v>681</v>
      </c>
      <c r="E6024" s="2013"/>
      <c r="F6024" s="2013"/>
      <c r="G6024" s="93"/>
    </row>
    <row r="6025" ht="21.75" hidden="1" customHeight="1" outlineLevel="7">
      <c r="A6025" s="89"/>
      <c r="B6025" s="90"/>
      <c r="C6025" s="91"/>
      <c r="D6025" s="2013" t="s">
        <v>683</v>
      </c>
      <c r="E6025" s="2013"/>
      <c r="F6025" s="2013"/>
      <c r="G6025" s="114"/>
    </row>
    <row r="6026" ht="21.75" hidden="1" customHeight="1" outlineLevel="7">
      <c r="A6026" s="89"/>
      <c r="B6026" s="90"/>
      <c r="C6026" s="91"/>
      <c r="D6026" s="2013" t="s">
        <v>685</v>
      </c>
      <c r="E6026" s="2013"/>
      <c r="F6026" s="2013"/>
      <c r="G6026" s="93"/>
    </row>
    <row r="6027" ht="21.75" hidden="1" customHeight="1" outlineLevel="7">
      <c r="A6027" s="89"/>
      <c r="B6027" s="90"/>
      <c r="C6027" s="91"/>
      <c r="D6027" s="2013" t="s">
        <v>687</v>
      </c>
      <c r="E6027" s="2013"/>
      <c r="F6027" s="2013"/>
      <c r="G6027" s="93"/>
    </row>
    <row r="6028" ht="11.25" hidden="1" customHeight="1" outlineLevel="7">
      <c r="A6028" s="83"/>
      <c r="B6028" s="84"/>
      <c r="C6028" s="85"/>
      <c r="D6028" s="2017" t="s">
        <v>689</v>
      </c>
      <c r="E6028" s="2017"/>
      <c r="F6028" s="2017"/>
      <c r="G6028" s="93"/>
    </row>
    <row r="6029" ht="11.25" hidden="1" customHeight="1" outlineLevel="7">
      <c r="A6029" s="118"/>
      <c r="B6029" s="119"/>
      <c r="C6029" s="120"/>
      <c r="D6029" s="2013" t="s">
        <v>696</v>
      </c>
      <c r="E6029" s="2013"/>
      <c r="F6029" s="2013"/>
      <c r="G6029" s="93"/>
    </row>
    <row r="6030" ht="11.25" hidden="1" customHeight="1" outlineLevel="7">
      <c r="A6030" s="83"/>
      <c r="B6030" s="84"/>
      <c r="C6030" s="85"/>
      <c r="D6030" s="2017" t="s">
        <v>698</v>
      </c>
      <c r="E6030" s="2017"/>
      <c r="F6030" s="2017"/>
      <c r="G6030" s="93"/>
    </row>
    <row r="6031" ht="11.25" hidden="1" customHeight="1" outlineLevel="7">
      <c r="A6031" s="86"/>
      <c r="B6031" s="87"/>
      <c r="C6031" s="88"/>
      <c r="D6031" s="2017" t="s">
        <v>702</v>
      </c>
      <c r="E6031" s="2017"/>
      <c r="F6031" s="2017"/>
      <c r="G6031" s="114"/>
    </row>
    <row r="6032" ht="11.25" hidden="1" customHeight="1" outlineLevel="7">
      <c r="A6032" s="101"/>
      <c r="B6032" s="102"/>
      <c r="C6032" s="103"/>
      <c r="D6032" s="2017" t="s">
        <v>704</v>
      </c>
      <c r="E6032" s="2017"/>
      <c r="F6032" s="2017"/>
      <c r="G6032" s="93"/>
    </row>
    <row r="6033" ht="11.25" hidden="1" customHeight="1" outlineLevel="7">
      <c r="A6033" s="115"/>
      <c r="B6033" s="116"/>
      <c r="C6033" s="117"/>
      <c r="D6033" s="2013" t="s">
        <v>705</v>
      </c>
      <c r="E6033" s="2013"/>
      <c r="F6033" s="2013"/>
      <c r="G6033" s="93"/>
    </row>
    <row r="6034" ht="11.25" hidden="1" customHeight="1" outlineLevel="7">
      <c r="A6034" s="115"/>
      <c r="B6034" s="116"/>
      <c r="C6034" s="117"/>
      <c r="D6034" s="2013" t="s">
        <v>706</v>
      </c>
      <c r="E6034" s="2013"/>
      <c r="F6034" s="2013"/>
      <c r="G6034" s="93"/>
    </row>
    <row r="6035" ht="11.25" hidden="1" customHeight="1" outlineLevel="7">
      <c r="A6035" s="115"/>
      <c r="B6035" s="116"/>
      <c r="C6035" s="117"/>
      <c r="D6035" s="2013" t="s">
        <v>708</v>
      </c>
      <c r="E6035" s="2013"/>
      <c r="F6035" s="2013"/>
      <c r="G6035" s="93"/>
    </row>
    <row r="6036" ht="11.25" hidden="1" customHeight="1" outlineLevel="7">
      <c r="A6036" s="115"/>
      <c r="B6036" s="116"/>
      <c r="C6036" s="117"/>
      <c r="D6036" s="2013" t="s">
        <v>709</v>
      </c>
      <c r="E6036" s="2013"/>
      <c r="F6036" s="2013"/>
      <c r="G6036" s="93"/>
    </row>
    <row r="6037" ht="11.25" hidden="1" customHeight="1" outlineLevel="7">
      <c r="A6037" s="115"/>
      <c r="B6037" s="116"/>
      <c r="C6037" s="117"/>
      <c r="D6037" s="2013" t="s">
        <v>710</v>
      </c>
      <c r="E6037" s="2013"/>
      <c r="F6037" s="2013"/>
      <c r="G6037" s="114"/>
    </row>
    <row r="6038" ht="11.25" hidden="1" customHeight="1" outlineLevel="7">
      <c r="A6038" s="115"/>
      <c r="B6038" s="116"/>
      <c r="C6038" s="117"/>
      <c r="D6038" s="2013" t="s">
        <v>711</v>
      </c>
      <c r="E6038" s="2013"/>
      <c r="F6038" s="2013"/>
      <c r="G6038" s="93"/>
    </row>
    <row r="6039" ht="11.25" hidden="1" customHeight="1" outlineLevel="7">
      <c r="A6039" s="101"/>
      <c r="B6039" s="102"/>
      <c r="C6039" s="103"/>
      <c r="D6039" s="2017" t="s">
        <v>712</v>
      </c>
      <c r="E6039" s="2017"/>
      <c r="F6039" s="2017"/>
      <c r="G6039" s="114"/>
    </row>
    <row r="6040" ht="21.75" hidden="1" customHeight="1" outlineLevel="7">
      <c r="A6040" s="115"/>
      <c r="B6040" s="116"/>
      <c r="C6040" s="117"/>
      <c r="D6040" s="2013" t="s">
        <v>717</v>
      </c>
      <c r="E6040" s="2013"/>
      <c r="F6040" s="2013"/>
      <c r="G6040" s="114"/>
    </row>
    <row r="6041" ht="11.25" hidden="1" customHeight="1" outlineLevel="7">
      <c r="A6041" s="101"/>
      <c r="B6041" s="102"/>
      <c r="C6041" s="103"/>
      <c r="D6041" s="2017" t="s">
        <v>720</v>
      </c>
      <c r="E6041" s="2017"/>
      <c r="F6041" s="2017"/>
      <c r="G6041" s="114"/>
    </row>
    <row r="6042" ht="11.25" hidden="1" customHeight="1" outlineLevel="7">
      <c r="A6042" s="115"/>
      <c r="B6042" s="116"/>
      <c r="C6042" s="117"/>
      <c r="D6042" s="2013" t="s">
        <v>721</v>
      </c>
      <c r="E6042" s="2013"/>
      <c r="F6042" s="2013"/>
      <c r="G6042" s="93"/>
    </row>
    <row r="6043" ht="11.25" hidden="1" customHeight="1" outlineLevel="7">
      <c r="A6043" s="115"/>
      <c r="B6043" s="116"/>
      <c r="C6043" s="117"/>
      <c r="D6043" s="2013" t="s">
        <v>722</v>
      </c>
      <c r="E6043" s="2013"/>
      <c r="F6043" s="2013"/>
      <c r="G6043" s="93"/>
    </row>
    <row r="6044" ht="11.25" hidden="1" customHeight="1" outlineLevel="7">
      <c r="A6044" s="101"/>
      <c r="B6044" s="102"/>
      <c r="C6044" s="103"/>
      <c r="D6044" s="2017" t="s">
        <v>724</v>
      </c>
      <c r="E6044" s="2017"/>
      <c r="F6044" s="2017"/>
      <c r="G6044" s="93"/>
    </row>
    <row r="6045" ht="11.25" hidden="1" customHeight="1" outlineLevel="7">
      <c r="A6045" s="115"/>
      <c r="B6045" s="116"/>
      <c r="C6045" s="117"/>
      <c r="D6045" s="2013" t="s">
        <v>725</v>
      </c>
      <c r="E6045" s="2013"/>
      <c r="F6045" s="2013"/>
      <c r="G6045" s="93"/>
    </row>
    <row r="6046" ht="11.25" hidden="1" customHeight="1" outlineLevel="7">
      <c r="A6046" s="115"/>
      <c r="B6046" s="116"/>
      <c r="C6046" s="117"/>
      <c r="D6046" s="2013" t="s">
        <v>726</v>
      </c>
      <c r="E6046" s="2013"/>
      <c r="F6046" s="2013"/>
      <c r="G6046" s="93"/>
    </row>
    <row r="6047" ht="11.25" hidden="1" customHeight="1" outlineLevel="7">
      <c r="A6047" s="115"/>
      <c r="B6047" s="116"/>
      <c r="C6047" s="117"/>
      <c r="D6047" s="2013" t="s">
        <v>729</v>
      </c>
      <c r="E6047" s="2013"/>
      <c r="F6047" s="2013"/>
      <c r="G6047" s="93"/>
    </row>
    <row r="6048" ht="11.25" hidden="1" customHeight="1" outlineLevel="7">
      <c r="A6048" s="115"/>
      <c r="B6048" s="116"/>
      <c r="C6048" s="117"/>
      <c r="D6048" s="2013" t="s">
        <v>730</v>
      </c>
      <c r="E6048" s="2013"/>
      <c r="F6048" s="2013"/>
      <c r="G6048" s="114"/>
    </row>
    <row r="6049" ht="11.25" hidden="1" customHeight="1" outlineLevel="7">
      <c r="A6049" s="101"/>
      <c r="B6049" s="102"/>
      <c r="C6049" s="103"/>
      <c r="D6049" s="2017" t="s">
        <v>967</v>
      </c>
      <c r="E6049" s="2017"/>
      <c r="F6049" s="2017"/>
      <c r="G6049" s="93"/>
    </row>
    <row r="6050" ht="11.25" hidden="1" customHeight="1" outlineLevel="7">
      <c r="A6050" s="115"/>
      <c r="B6050" s="116"/>
      <c r="C6050" s="117"/>
      <c r="D6050" s="2013" t="s">
        <v>968</v>
      </c>
      <c r="E6050" s="2013"/>
      <c r="F6050" s="2013"/>
      <c r="G6050" s="114"/>
    </row>
    <row r="6051" ht="11.25" hidden="1" customHeight="1" outlineLevel="7">
      <c r="A6051" s="115"/>
      <c r="B6051" s="116"/>
      <c r="C6051" s="117"/>
      <c r="D6051" s="2013" t="s">
        <v>1196</v>
      </c>
      <c r="E6051" s="2013"/>
      <c r="F6051" s="2013"/>
      <c r="G6051" s="93"/>
    </row>
    <row r="6052" ht="11.25" hidden="1" customHeight="1" outlineLevel="7">
      <c r="A6052" s="89"/>
      <c r="B6052" s="90"/>
      <c r="C6052" s="91"/>
      <c r="D6052" s="2013" t="s">
        <v>731</v>
      </c>
      <c r="E6052" s="2013"/>
      <c r="F6052" s="2013"/>
      <c r="G6052" s="93"/>
    </row>
    <row r="6053" ht="11.25" hidden="1" customHeight="1" outlineLevel="7">
      <c r="A6053" s="101"/>
      <c r="B6053" s="102"/>
      <c r="C6053" s="103"/>
      <c r="D6053" s="2017" t="s">
        <v>732</v>
      </c>
      <c r="E6053" s="2017"/>
      <c r="F6053" s="2017"/>
      <c r="G6053" s="114"/>
    </row>
    <row r="6054" ht="21.75" hidden="1" customHeight="1" outlineLevel="7">
      <c r="A6054" s="115"/>
      <c r="B6054" s="116"/>
      <c r="C6054" s="117"/>
      <c r="D6054" s="2013" t="s">
        <v>969</v>
      </c>
      <c r="E6054" s="2013"/>
      <c r="F6054" s="2013"/>
      <c r="G6054" s="93"/>
    </row>
    <row r="6055" ht="21.75" hidden="1" customHeight="1" outlineLevel="7">
      <c r="A6055" s="115"/>
      <c r="B6055" s="116"/>
      <c r="C6055" s="117"/>
      <c r="D6055" s="2013" t="s">
        <v>1197</v>
      </c>
      <c r="E6055" s="2013"/>
      <c r="F6055" s="2013"/>
      <c r="G6055" s="93"/>
    </row>
    <row r="6056" ht="11.25" hidden="1" customHeight="1" outlineLevel="7">
      <c r="A6056" s="115"/>
      <c r="B6056" s="116"/>
      <c r="C6056" s="117"/>
      <c r="D6056" s="2013" t="s">
        <v>734</v>
      </c>
      <c r="E6056" s="2013"/>
      <c r="F6056" s="2013"/>
      <c r="G6056" s="93"/>
    </row>
    <row r="6057" ht="11.25" hidden="1" customHeight="1" outlineLevel="7">
      <c r="A6057" s="115"/>
      <c r="B6057" s="116"/>
      <c r="C6057" s="117"/>
      <c r="D6057" s="2013" t="s">
        <v>735</v>
      </c>
      <c r="E6057" s="2013"/>
      <c r="F6057" s="2013"/>
      <c r="G6057" s="93"/>
    </row>
    <row r="6058" ht="11.25" hidden="1" customHeight="1" outlineLevel="7">
      <c r="A6058" s="89"/>
      <c r="B6058" s="90"/>
      <c r="C6058" s="91"/>
      <c r="D6058" s="2013" t="s">
        <v>736</v>
      </c>
      <c r="E6058" s="2013"/>
      <c r="F6058" s="2013"/>
      <c r="G6058" s="114"/>
    </row>
    <row r="6059" ht="11.25" hidden="1" customHeight="1" outlineLevel="7">
      <c r="A6059" s="101"/>
      <c r="B6059" s="102"/>
      <c r="C6059" s="103"/>
      <c r="D6059" s="2017" t="s">
        <v>970</v>
      </c>
      <c r="E6059" s="2017"/>
      <c r="F6059" s="2017"/>
      <c r="G6059" s="93"/>
    </row>
    <row r="6060" ht="11.25" hidden="1" customHeight="1" outlineLevel="7">
      <c r="A6060" s="115"/>
      <c r="B6060" s="116"/>
      <c r="C6060" s="117"/>
      <c r="D6060" s="2013" t="s">
        <v>971</v>
      </c>
      <c r="E6060" s="2013"/>
      <c r="F6060" s="2013"/>
      <c r="G6060" s="93"/>
    </row>
    <row r="6061" ht="11.25" hidden="1" customHeight="1" outlineLevel="7">
      <c r="A6061" s="115"/>
      <c r="B6061" s="116"/>
      <c r="C6061" s="117"/>
      <c r="D6061" s="2013" t="s">
        <v>741</v>
      </c>
      <c r="E6061" s="2013"/>
      <c r="F6061" s="2013"/>
      <c r="G6061" s="93"/>
    </row>
    <row r="6062" ht="11.25" hidden="1" customHeight="1" outlineLevel="7">
      <c r="A6062" s="101"/>
      <c r="B6062" s="102"/>
      <c r="C6062" s="103"/>
      <c r="D6062" s="2017" t="s">
        <v>742</v>
      </c>
      <c r="E6062" s="2017"/>
      <c r="F6062" s="2017"/>
      <c r="G6062" s="114"/>
    </row>
    <row r="6063" ht="11.25" hidden="1" customHeight="1" outlineLevel="7">
      <c r="A6063" s="115"/>
      <c r="B6063" s="116"/>
      <c r="C6063" s="117"/>
      <c r="D6063" s="2013" t="s">
        <v>744</v>
      </c>
      <c r="E6063" s="2013"/>
      <c r="F6063" s="2013"/>
      <c r="G6063" s="93"/>
    </row>
    <row r="6064" ht="11.25" hidden="1" customHeight="1" outlineLevel="7">
      <c r="A6064" s="115"/>
      <c r="B6064" s="116"/>
      <c r="C6064" s="117"/>
      <c r="D6064" s="2013" t="s">
        <v>756</v>
      </c>
      <c r="E6064" s="2013"/>
      <c r="F6064" s="2013"/>
      <c r="G6064" s="93"/>
    </row>
    <row r="6065" ht="21.75" hidden="1" customHeight="1" outlineLevel="7">
      <c r="A6065" s="115"/>
      <c r="B6065" s="116"/>
      <c r="C6065" s="117"/>
      <c r="D6065" s="2013" t="s">
        <v>757</v>
      </c>
      <c r="E6065" s="2013"/>
      <c r="F6065" s="2013"/>
      <c r="G6065" s="93"/>
    </row>
    <row r="6066" ht="11.25" hidden="1" customHeight="1" outlineLevel="7">
      <c r="A6066" s="115"/>
      <c r="B6066" s="116"/>
      <c r="C6066" s="117"/>
      <c r="D6066" s="2013" t="s">
        <v>758</v>
      </c>
      <c r="E6066" s="2013"/>
      <c r="F6066" s="2013"/>
      <c r="G6066" s="93"/>
    </row>
    <row r="6067" ht="11.25" hidden="1" customHeight="1" outlineLevel="7">
      <c r="A6067" s="115"/>
      <c r="B6067" s="116"/>
      <c r="C6067" s="117"/>
      <c r="D6067" s="2013" t="s">
        <v>759</v>
      </c>
      <c r="E6067" s="2013"/>
      <c r="F6067" s="2013"/>
      <c r="G6067" s="93"/>
    </row>
    <row r="6068" ht="11.25" hidden="1" customHeight="1" outlineLevel="7">
      <c r="A6068" s="115"/>
      <c r="B6068" s="116"/>
      <c r="C6068" s="117"/>
      <c r="D6068" s="2013" t="s">
        <v>972</v>
      </c>
      <c r="E6068" s="2013"/>
      <c r="F6068" s="2013"/>
      <c r="G6068" s="114"/>
    </row>
    <row r="6069" ht="11.25" hidden="1" customHeight="1" outlineLevel="7">
      <c r="A6069" s="115"/>
      <c r="B6069" s="116"/>
      <c r="C6069" s="117"/>
      <c r="D6069" s="2013" t="s">
        <v>760</v>
      </c>
      <c r="E6069" s="2013"/>
      <c r="F6069" s="2013"/>
      <c r="G6069" s="93"/>
    </row>
    <row r="6070" ht="11.25" hidden="1" customHeight="1" outlineLevel="7">
      <c r="A6070" s="86"/>
      <c r="B6070" s="87"/>
      <c r="C6070" s="88"/>
      <c r="D6070" s="2017" t="s">
        <v>763</v>
      </c>
      <c r="E6070" s="2017"/>
      <c r="F6070" s="2017"/>
      <c r="G6070" s="93"/>
    </row>
    <row r="6071" ht="11.25" hidden="1" customHeight="1" outlineLevel="7">
      <c r="A6071" s="101"/>
      <c r="B6071" s="102"/>
      <c r="C6071" s="103"/>
      <c r="D6071" s="2017" t="s">
        <v>765</v>
      </c>
      <c r="E6071" s="2017"/>
      <c r="F6071" s="2017"/>
      <c r="G6071" s="114"/>
    </row>
    <row r="6072" ht="11.25" hidden="1" customHeight="1" outlineLevel="7">
      <c r="A6072" s="115"/>
      <c r="B6072" s="116"/>
      <c r="C6072" s="117"/>
      <c r="D6072" s="2013" t="s">
        <v>766</v>
      </c>
      <c r="E6072" s="2013"/>
      <c r="F6072" s="2013"/>
      <c r="G6072" s="93"/>
    </row>
    <row r="6073" ht="11.25" hidden="1" customHeight="1" outlineLevel="7">
      <c r="A6073" s="115"/>
      <c r="B6073" s="116"/>
      <c r="C6073" s="117"/>
      <c r="D6073" s="2013" t="s">
        <v>767</v>
      </c>
      <c r="E6073" s="2013"/>
      <c r="F6073" s="2013"/>
      <c r="G6073" s="93"/>
    </row>
    <row r="6074" ht="21.75" hidden="1" customHeight="1" outlineLevel="7">
      <c r="A6074" s="115"/>
      <c r="B6074" s="116"/>
      <c r="C6074" s="117"/>
      <c r="D6074" s="2013" t="s">
        <v>768</v>
      </c>
      <c r="E6074" s="2013"/>
      <c r="F6074" s="2013"/>
      <c r="G6074" s="93"/>
    </row>
    <row r="6075" ht="21.75" hidden="1" customHeight="1" outlineLevel="7">
      <c r="A6075" s="115"/>
      <c r="B6075" s="116"/>
      <c r="C6075" s="117"/>
      <c r="D6075" s="2013" t="s">
        <v>769</v>
      </c>
      <c r="E6075" s="2013"/>
      <c r="F6075" s="2013"/>
      <c r="G6075" s="93"/>
    </row>
    <row r="6076" ht="21.75" hidden="1" customHeight="1" outlineLevel="7">
      <c r="A6076" s="115"/>
      <c r="B6076" s="116"/>
      <c r="C6076" s="117"/>
      <c r="D6076" s="2013" t="s">
        <v>770</v>
      </c>
      <c r="E6076" s="2013"/>
      <c r="F6076" s="2013"/>
      <c r="G6076" s="93"/>
    </row>
    <row r="6077" ht="11.25" hidden="1" customHeight="1" outlineLevel="7">
      <c r="A6077" s="101"/>
      <c r="B6077" s="102"/>
      <c r="C6077" s="103"/>
      <c r="D6077" s="2017" t="s">
        <v>771</v>
      </c>
      <c r="E6077" s="2017"/>
      <c r="F6077" s="2017"/>
      <c r="G6077" s="93"/>
    </row>
    <row r="6078" ht="11.25" hidden="1" customHeight="1" outlineLevel="7">
      <c r="A6078" s="115"/>
      <c r="B6078" s="116"/>
      <c r="C6078" s="117"/>
      <c r="D6078" s="2013" t="s">
        <v>773</v>
      </c>
      <c r="E6078" s="2013"/>
      <c r="F6078" s="2013"/>
      <c r="G6078" s="93"/>
    </row>
    <row r="6079" ht="11.25" hidden="1" customHeight="1" outlineLevel="7">
      <c r="A6079" s="115"/>
      <c r="B6079" s="116"/>
      <c r="C6079" s="117"/>
      <c r="D6079" s="2013" t="s">
        <v>775</v>
      </c>
      <c r="E6079" s="2013"/>
      <c r="F6079" s="2013"/>
      <c r="G6079" s="114"/>
    </row>
    <row r="6080" ht="21.75" hidden="1" customHeight="1" outlineLevel="7">
      <c r="A6080" s="115"/>
      <c r="B6080" s="116"/>
      <c r="C6080" s="117"/>
      <c r="D6080" s="2013" t="s">
        <v>777</v>
      </c>
      <c r="E6080" s="2013"/>
      <c r="F6080" s="2013"/>
      <c r="G6080" s="114"/>
    </row>
    <row r="6081" ht="11.25" hidden="1" customHeight="1" outlineLevel="7">
      <c r="A6081" s="115"/>
      <c r="B6081" s="116"/>
      <c r="C6081" s="117"/>
      <c r="D6081" s="2013" t="s">
        <v>778</v>
      </c>
      <c r="E6081" s="2013"/>
      <c r="F6081" s="2013"/>
      <c r="G6081" s="93"/>
    </row>
    <row r="6082" ht="11.25" hidden="1" customHeight="1" outlineLevel="7">
      <c r="A6082" s="115"/>
      <c r="B6082" s="116"/>
      <c r="C6082" s="117"/>
      <c r="D6082" s="2013" t="s">
        <v>779</v>
      </c>
      <c r="E6082" s="2013"/>
      <c r="F6082" s="2013"/>
      <c r="G6082" s="93"/>
    </row>
    <row r="6083" ht="11.25" hidden="1" customHeight="1" outlineLevel="7">
      <c r="A6083" s="89"/>
      <c r="B6083" s="90"/>
      <c r="C6083" s="91"/>
      <c r="D6083" s="2013" t="s">
        <v>781</v>
      </c>
      <c r="E6083" s="2013"/>
      <c r="F6083" s="2013"/>
      <c r="G6083" s="93"/>
    </row>
    <row r="6084" ht="11.25" hidden="1" customHeight="1" outlineLevel="7">
      <c r="A6084" s="86"/>
      <c r="B6084" s="87"/>
      <c r="C6084" s="88"/>
      <c r="D6084" s="2017" t="s">
        <v>782</v>
      </c>
      <c r="E6084" s="2017"/>
      <c r="F6084" s="2017"/>
      <c r="G6084" s="93"/>
    </row>
    <row r="6085" ht="11.25" hidden="1" customHeight="1" outlineLevel="7">
      <c r="A6085" s="89"/>
      <c r="B6085" s="90"/>
      <c r="C6085" s="91"/>
      <c r="D6085" s="2013" t="s">
        <v>786</v>
      </c>
      <c r="E6085" s="2013"/>
      <c r="F6085" s="2013"/>
      <c r="G6085" s="93"/>
    </row>
    <row r="6086" ht="11.25" hidden="1" customHeight="1" outlineLevel="7">
      <c r="A6086" s="86"/>
      <c r="B6086" s="87"/>
      <c r="C6086" s="88"/>
      <c r="D6086" s="2017" t="s">
        <v>789</v>
      </c>
      <c r="E6086" s="2017"/>
      <c r="F6086" s="2017"/>
      <c r="G6086" s="114"/>
    </row>
    <row r="6087" ht="21.75" hidden="1" customHeight="1" outlineLevel="7">
      <c r="A6087" s="89"/>
      <c r="B6087" s="90"/>
      <c r="C6087" s="91"/>
      <c r="D6087" s="2013" t="s">
        <v>791</v>
      </c>
      <c r="E6087" s="2013"/>
      <c r="F6087" s="2013"/>
      <c r="G6087" s="93"/>
    </row>
    <row r="6088" ht="11.25" hidden="1" customHeight="1" outlineLevel="7">
      <c r="A6088" s="89"/>
      <c r="B6088" s="90"/>
      <c r="C6088" s="91"/>
      <c r="D6088" s="2013" t="s">
        <v>973</v>
      </c>
      <c r="E6088" s="2013"/>
      <c r="F6088" s="2013"/>
      <c r="G6088" s="93"/>
    </row>
    <row r="6089" ht="11.25" hidden="1" customHeight="1" outlineLevel="7">
      <c r="A6089" s="89"/>
      <c r="B6089" s="90"/>
      <c r="C6089" s="91"/>
      <c r="D6089" s="2013" t="s">
        <v>796</v>
      </c>
      <c r="E6089" s="2013"/>
      <c r="F6089" s="2013"/>
      <c r="G6089" s="93"/>
    </row>
    <row r="6090" ht="11.25" hidden="1" customHeight="1" outlineLevel="7">
      <c r="A6090" s="89"/>
      <c r="B6090" s="90"/>
      <c r="C6090" s="91"/>
      <c r="D6090" s="2013" t="s">
        <v>798</v>
      </c>
      <c r="E6090" s="2013"/>
      <c r="F6090" s="2013"/>
      <c r="G6090" s="93"/>
    </row>
    <row r="6091" ht="11.25" hidden="1" customHeight="1" outlineLevel="7">
      <c r="A6091" s="89"/>
      <c r="B6091" s="90"/>
      <c r="C6091" s="91"/>
      <c r="D6091" s="2013" t="s">
        <v>799</v>
      </c>
      <c r="E6091" s="2013"/>
      <c r="F6091" s="2013"/>
      <c r="G6091" s="93"/>
    </row>
    <row r="6092" ht="11.25" hidden="1" customHeight="1" outlineLevel="7">
      <c r="A6092" s="89"/>
      <c r="B6092" s="90"/>
      <c r="C6092" s="91"/>
      <c r="D6092" s="2013" t="s">
        <v>801</v>
      </c>
      <c r="E6092" s="2013"/>
      <c r="F6092" s="2013"/>
      <c r="G6092" s="93"/>
    </row>
    <row r="6093" ht="11.25" hidden="1" customHeight="1" outlineLevel="7">
      <c r="A6093" s="89"/>
      <c r="B6093" s="90"/>
      <c r="C6093" s="91"/>
      <c r="D6093" s="2013" t="s">
        <v>974</v>
      </c>
      <c r="E6093" s="2013"/>
      <c r="F6093" s="2013"/>
      <c r="G6093" s="114"/>
    </row>
    <row r="6094" ht="11.25" hidden="1" customHeight="1" outlineLevel="7">
      <c r="A6094" s="86"/>
      <c r="B6094" s="87"/>
      <c r="C6094" s="88"/>
      <c r="D6094" s="2017" t="s">
        <v>802</v>
      </c>
      <c r="E6094" s="2017"/>
      <c r="F6094" s="2017"/>
      <c r="G6094" s="93"/>
    </row>
    <row r="6095" ht="11.25" hidden="1" customHeight="1" outlineLevel="7">
      <c r="A6095" s="89"/>
      <c r="B6095" s="90"/>
      <c r="C6095" s="91"/>
      <c r="D6095" s="2013" t="s">
        <v>808</v>
      </c>
      <c r="E6095" s="2013"/>
      <c r="F6095" s="2013"/>
      <c r="G6095" s="114"/>
    </row>
    <row r="6096" ht="11.25" hidden="1" customHeight="1" outlineLevel="7">
      <c r="A6096" s="86"/>
      <c r="B6096" s="87"/>
      <c r="C6096" s="88"/>
      <c r="D6096" s="2017" t="s">
        <v>813</v>
      </c>
      <c r="E6096" s="2017"/>
      <c r="F6096" s="2017"/>
      <c r="G6096" s="93"/>
    </row>
    <row r="6097" ht="11.25" hidden="1" customHeight="1" outlineLevel="7">
      <c r="A6097" s="101"/>
      <c r="B6097" s="102"/>
      <c r="C6097" s="103"/>
      <c r="D6097" s="2017" t="s">
        <v>815</v>
      </c>
      <c r="E6097" s="2017"/>
      <c r="F6097" s="2017"/>
      <c r="G6097" s="93"/>
    </row>
    <row r="6098" ht="21.75" hidden="1" customHeight="1" outlineLevel="7">
      <c r="A6098" s="115"/>
      <c r="B6098" s="116"/>
      <c r="C6098" s="117"/>
      <c r="D6098" s="2013" t="s">
        <v>819</v>
      </c>
      <c r="E6098" s="2013"/>
      <c r="F6098" s="2013"/>
      <c r="G6098" s="93"/>
    </row>
    <row r="6099" ht="11.25" hidden="1" customHeight="1" outlineLevel="7">
      <c r="A6099" s="115"/>
      <c r="B6099" s="116"/>
      <c r="C6099" s="117"/>
      <c r="D6099" s="2013" t="s">
        <v>820</v>
      </c>
      <c r="E6099" s="2013"/>
      <c r="F6099" s="2013"/>
      <c r="G6099" s="93"/>
    </row>
    <row r="6100" ht="11.25" hidden="1" customHeight="1" outlineLevel="7">
      <c r="A6100" s="89"/>
      <c r="B6100" s="90"/>
      <c r="C6100" s="91"/>
      <c r="D6100" s="2013" t="s">
        <v>822</v>
      </c>
      <c r="E6100" s="2013"/>
      <c r="F6100" s="2013"/>
      <c r="G6100" s="93"/>
    </row>
    <row r="6101" ht="11.25" hidden="1" customHeight="1" outlineLevel="7">
      <c r="A6101" s="89"/>
      <c r="B6101" s="90"/>
      <c r="C6101" s="91"/>
      <c r="D6101" s="2013" t="s">
        <v>824</v>
      </c>
      <c r="E6101" s="2013"/>
      <c r="F6101" s="2013"/>
      <c r="G6101" s="93"/>
    </row>
    <row r="6102" ht="11.25" hidden="1" customHeight="1" outlineLevel="7">
      <c r="A6102" s="89"/>
      <c r="B6102" s="90"/>
      <c r="C6102" s="91"/>
      <c r="D6102" s="2013" t="s">
        <v>825</v>
      </c>
      <c r="E6102" s="2013"/>
      <c r="F6102" s="2013"/>
      <c r="G6102" s="93"/>
    </row>
    <row r="6103" ht="11.25" hidden="1" customHeight="1" outlineLevel="7">
      <c r="A6103" s="101"/>
      <c r="B6103" s="102"/>
      <c r="C6103" s="103"/>
      <c r="D6103" s="2017" t="s">
        <v>826</v>
      </c>
      <c r="E6103" s="2017"/>
      <c r="F6103" s="2017"/>
      <c r="G6103" s="114"/>
    </row>
    <row r="6104" ht="11.25" hidden="1" customHeight="1" outlineLevel="7">
      <c r="A6104" s="115"/>
      <c r="B6104" s="116"/>
      <c r="C6104" s="117"/>
      <c r="D6104" s="2013" t="s">
        <v>828</v>
      </c>
      <c r="E6104" s="2013"/>
      <c r="F6104" s="2013"/>
      <c r="G6104" s="93"/>
    </row>
    <row r="6105" ht="21.75" hidden="1" customHeight="1" outlineLevel="7">
      <c r="A6105" s="115"/>
      <c r="B6105" s="116"/>
      <c r="C6105" s="117"/>
      <c r="D6105" s="2013" t="s">
        <v>829</v>
      </c>
      <c r="E6105" s="2013"/>
      <c r="F6105" s="2013"/>
      <c r="G6105" s="114"/>
    </row>
    <row r="6106" ht="21.75" hidden="1" customHeight="1" outlineLevel="7">
      <c r="A6106" s="89"/>
      <c r="B6106" s="90"/>
      <c r="C6106" s="91"/>
      <c r="D6106" s="2013" t="s">
        <v>834</v>
      </c>
      <c r="E6106" s="2013"/>
      <c r="F6106" s="2013"/>
      <c r="G6106" s="114"/>
    </row>
    <row r="6107" ht="11.25" hidden="1" customHeight="1" outlineLevel="7">
      <c r="A6107" s="89"/>
      <c r="B6107" s="90"/>
      <c r="C6107" s="91"/>
      <c r="D6107" s="2013" t="s">
        <v>975</v>
      </c>
      <c r="E6107" s="2013"/>
      <c r="F6107" s="2013"/>
      <c r="G6107" s="93"/>
    </row>
    <row r="6108" ht="11.25" hidden="1" customHeight="1" outlineLevel="7">
      <c r="A6108" s="89"/>
      <c r="B6108" s="90"/>
      <c r="C6108" s="91"/>
      <c r="D6108" s="2013" t="s">
        <v>835</v>
      </c>
      <c r="E6108" s="2013"/>
      <c r="F6108" s="2013"/>
      <c r="G6108" s="93"/>
    </row>
    <row r="6109" ht="11.25" hidden="1" customHeight="1" outlineLevel="7">
      <c r="A6109" s="89"/>
      <c r="B6109" s="90"/>
      <c r="C6109" s="91"/>
      <c r="D6109" s="2013" t="s">
        <v>837</v>
      </c>
      <c r="E6109" s="2013"/>
      <c r="F6109" s="2013"/>
      <c r="G6109" s="93"/>
    </row>
    <row r="6110" ht="11.25" hidden="1" customHeight="1" outlineLevel="7">
      <c r="A6110" s="89"/>
      <c r="B6110" s="90"/>
      <c r="C6110" s="91"/>
      <c r="D6110" s="2013" t="s">
        <v>976</v>
      </c>
      <c r="E6110" s="2013"/>
      <c r="F6110" s="2013"/>
      <c r="G6110" s="93"/>
    </row>
    <row r="6111" ht="11.25" hidden="1" customHeight="1" outlineLevel="7">
      <c r="A6111" s="89"/>
      <c r="B6111" s="90"/>
      <c r="C6111" s="91"/>
      <c r="D6111" s="2013" t="s">
        <v>977</v>
      </c>
      <c r="E6111" s="2013"/>
      <c r="F6111" s="2013"/>
      <c r="G6111" s="93"/>
    </row>
    <row r="6112" ht="11.25" hidden="1" customHeight="1" outlineLevel="7">
      <c r="A6112" s="89"/>
      <c r="B6112" s="90"/>
      <c r="C6112" s="91"/>
      <c r="D6112" s="2013" t="s">
        <v>978</v>
      </c>
      <c r="E6112" s="2013"/>
      <c r="F6112" s="2013"/>
      <c r="G6112" s="114"/>
    </row>
    <row r="6113" ht="11.25" hidden="1" customHeight="1" outlineLevel="7">
      <c r="A6113" s="89"/>
      <c r="B6113" s="90"/>
      <c r="C6113" s="91"/>
      <c r="D6113" s="2013" t="s">
        <v>1198</v>
      </c>
      <c r="E6113" s="2013"/>
      <c r="F6113" s="2013"/>
      <c r="G6113" s="93"/>
    </row>
    <row r="6114" ht="11.25" hidden="1" customHeight="1" outlineLevel="7">
      <c r="A6114" s="89"/>
      <c r="B6114" s="90"/>
      <c r="C6114" s="91"/>
      <c r="D6114" s="2013" t="s">
        <v>979</v>
      </c>
      <c r="E6114" s="2013"/>
      <c r="F6114" s="2013"/>
      <c r="G6114" s="93"/>
    </row>
    <row r="6115" ht="11.25" hidden="1" customHeight="1" outlineLevel="6">
      <c r="A6115" s="77"/>
      <c r="B6115" s="78"/>
      <c r="C6115" s="79"/>
      <c r="D6115" s="2017" t="s">
        <v>405</v>
      </c>
      <c r="E6115" s="2017"/>
      <c r="F6115" s="2017"/>
      <c r="G6115" s="93"/>
    </row>
    <row r="6116" ht="11.25" hidden="1" customHeight="1" outlineLevel="7">
      <c r="A6116" s="80"/>
      <c r="B6116" s="81"/>
      <c r="C6116" s="82"/>
      <c r="D6116" s="2017" t="s">
        <v>864</v>
      </c>
      <c r="E6116" s="2017"/>
      <c r="F6116" s="2017"/>
      <c r="G6116" s="93"/>
    </row>
    <row r="6117" ht="11.25" hidden="1" customHeight="1" outlineLevel="7">
      <c r="A6117" s="98"/>
      <c r="B6117" s="99"/>
      <c r="C6117" s="100"/>
      <c r="D6117" s="2013" t="s">
        <v>865</v>
      </c>
      <c r="E6117" s="2013"/>
      <c r="F6117" s="2013"/>
      <c r="G6117" s="93"/>
    </row>
    <row r="6118" ht="11.25" hidden="1" customHeight="1" outlineLevel="7">
      <c r="A6118" s="80"/>
      <c r="B6118" s="81"/>
      <c r="C6118" s="82"/>
      <c r="D6118" s="2017" t="s">
        <v>866</v>
      </c>
      <c r="E6118" s="2017"/>
      <c r="F6118" s="2017"/>
      <c r="G6118" s="93"/>
    </row>
    <row r="6119" ht="11.25" hidden="1" customHeight="1" outlineLevel="7">
      <c r="A6119" s="98"/>
      <c r="B6119" s="99"/>
      <c r="C6119" s="100"/>
      <c r="D6119" s="2013" t="s">
        <v>869</v>
      </c>
      <c r="E6119" s="2013"/>
      <c r="F6119" s="2013"/>
      <c r="G6119" s="93"/>
    </row>
    <row r="6120" ht="11.25" hidden="1" customHeight="1" outlineLevel="7">
      <c r="A6120" s="80"/>
      <c r="B6120" s="81"/>
      <c r="C6120" s="82"/>
      <c r="D6120" s="2017" t="s">
        <v>871</v>
      </c>
      <c r="E6120" s="2017"/>
      <c r="F6120" s="2017"/>
      <c r="G6120" s="93"/>
    </row>
    <row r="6121" ht="11.25" hidden="1" customHeight="1" outlineLevel="7">
      <c r="A6121" s="98"/>
      <c r="B6121" s="99"/>
      <c r="C6121" s="100"/>
      <c r="D6121" s="2013" t="s">
        <v>874</v>
      </c>
      <c r="E6121" s="2013"/>
      <c r="F6121" s="2013"/>
      <c r="G6121" s="93"/>
    </row>
    <row r="6122" ht="21.75" hidden="1" customHeight="1" outlineLevel="7">
      <c r="A6122" s="121"/>
      <c r="B6122" s="122"/>
      <c r="C6122" s="123"/>
      <c r="D6122" s="2013" t="s">
        <v>880</v>
      </c>
      <c r="E6122" s="2013"/>
      <c r="F6122" s="2013"/>
      <c r="G6122" s="93"/>
    </row>
    <row r="6123" ht="11.25" hidden="1" customHeight="1" outlineLevel="6">
      <c r="A6123" s="77"/>
      <c r="B6123" s="78"/>
      <c r="C6123" s="79"/>
      <c r="D6123" s="2017" t="s">
        <v>887</v>
      </c>
      <c r="E6123" s="2017"/>
      <c r="F6123" s="2017"/>
      <c r="G6123" s="93"/>
    </row>
    <row r="6124" ht="11.25" hidden="1" customHeight="1" outlineLevel="7">
      <c r="A6124" s="80"/>
      <c r="B6124" s="81"/>
      <c r="C6124" s="82"/>
      <c r="D6124" s="2017" t="s">
        <v>230</v>
      </c>
      <c r="E6124" s="2017"/>
      <c r="F6124" s="2017"/>
      <c r="G6124" s="114"/>
    </row>
    <row r="6125" ht="11.25" hidden="1" customHeight="1" outlineLevel="7">
      <c r="A6125" s="98"/>
      <c r="B6125" s="99"/>
      <c r="C6125" s="100"/>
      <c r="D6125" s="2013" t="s">
        <v>1190</v>
      </c>
      <c r="E6125" s="2013"/>
      <c r="F6125" s="2013"/>
      <c r="G6125" s="114"/>
    </row>
    <row r="6126" ht="11.25" hidden="1" customHeight="1" outlineLevel="7">
      <c r="A6126" s="98"/>
      <c r="B6126" s="99"/>
      <c r="C6126" s="100"/>
      <c r="D6126" s="2013" t="s">
        <v>1191</v>
      </c>
      <c r="E6126" s="2013"/>
      <c r="F6126" s="2013"/>
      <c r="G6126" s="93"/>
    </row>
    <row r="6127" ht="11.25" hidden="1" customHeight="1" outlineLevel="7">
      <c r="A6127" s="80"/>
      <c r="B6127" s="81"/>
      <c r="C6127" s="82"/>
      <c r="D6127" s="2017" t="s">
        <v>889</v>
      </c>
      <c r="E6127" s="2017"/>
      <c r="F6127" s="2017"/>
      <c r="G6127" s="114"/>
    </row>
    <row r="6128" ht="11.25" hidden="1" customHeight="1" outlineLevel="7">
      <c r="A6128" s="98"/>
      <c r="B6128" s="99"/>
      <c r="C6128" s="100"/>
      <c r="D6128" s="2013" t="s">
        <v>891</v>
      </c>
      <c r="E6128" s="2013"/>
      <c r="F6128" s="2013"/>
      <c r="G6128" s="93"/>
    </row>
    <row r="6129" ht="11.25" hidden="1" customHeight="1" outlineLevel="7">
      <c r="A6129" s="80"/>
      <c r="B6129" s="81"/>
      <c r="C6129" s="82"/>
      <c r="D6129" s="2017" t="s">
        <v>893</v>
      </c>
      <c r="E6129" s="2017"/>
      <c r="F6129" s="2017"/>
      <c r="G6129" s="114"/>
    </row>
    <row r="6130" ht="11.25" hidden="1" customHeight="1" outlineLevel="7">
      <c r="A6130" s="98"/>
      <c r="B6130" s="99"/>
      <c r="C6130" s="100"/>
      <c r="D6130" s="2013" t="s">
        <v>895</v>
      </c>
      <c r="E6130" s="2013"/>
      <c r="F6130" s="2013"/>
      <c r="G6130" s="93"/>
    </row>
    <row r="6131" ht="11.25" hidden="1" customHeight="1" outlineLevel="7">
      <c r="A6131" s="121"/>
      <c r="B6131" s="122"/>
      <c r="C6131" s="123"/>
      <c r="D6131" s="2013" t="s">
        <v>1192</v>
      </c>
      <c r="E6131" s="2013"/>
      <c r="F6131" s="2013"/>
      <c r="G6131" s="93"/>
    </row>
    <row r="6132" ht="11.25" hidden="1" customHeight="1" outlineLevel="7">
      <c r="A6132" s="80"/>
      <c r="B6132" s="81"/>
      <c r="C6132" s="82"/>
      <c r="D6132" s="2017" t="s">
        <v>903</v>
      </c>
      <c r="E6132" s="2017"/>
      <c r="F6132" s="2017"/>
      <c r="G6132" s="114"/>
    </row>
    <row r="6133" ht="11.25" hidden="1" customHeight="1" outlineLevel="7">
      <c r="A6133" s="98"/>
      <c r="B6133" s="99"/>
      <c r="C6133" s="100"/>
      <c r="D6133" s="2013" t="s">
        <v>904</v>
      </c>
      <c r="E6133" s="2013"/>
      <c r="F6133" s="2013"/>
      <c r="G6133" s="114"/>
    </row>
    <row r="6134" ht="11.25" hidden="1" customHeight="1" outlineLevel="7">
      <c r="A6134" s="80"/>
      <c r="B6134" s="81"/>
      <c r="C6134" s="82"/>
      <c r="D6134" s="2017" t="s">
        <v>905</v>
      </c>
      <c r="E6134" s="2017"/>
      <c r="F6134" s="2017"/>
      <c r="G6134" s="93"/>
    </row>
    <row r="6135" ht="11.25" hidden="1" customHeight="1" outlineLevel="7">
      <c r="A6135" s="98"/>
      <c r="B6135" s="99"/>
      <c r="C6135" s="100"/>
      <c r="D6135" s="2013" t="s">
        <v>905</v>
      </c>
      <c r="E6135" s="2013"/>
      <c r="F6135" s="2013"/>
      <c r="G6135" s="93"/>
    </row>
    <row r="6136" ht="11.25" hidden="1" customHeight="1" outlineLevel="7">
      <c r="A6136" s="80"/>
      <c r="B6136" s="81"/>
      <c r="C6136" s="82"/>
      <c r="D6136" s="2017" t="s">
        <v>907</v>
      </c>
      <c r="E6136" s="2017"/>
      <c r="F6136" s="2017"/>
      <c r="G6136" s="114"/>
    </row>
    <row r="6137" ht="11.25" hidden="1" customHeight="1" outlineLevel="7">
      <c r="A6137" s="98"/>
      <c r="B6137" s="99"/>
      <c r="C6137" s="100"/>
      <c r="D6137" s="2013" t="s">
        <v>104</v>
      </c>
      <c r="E6137" s="2013"/>
      <c r="F6137" s="2013"/>
      <c r="G6137" s="93"/>
    </row>
    <row r="6138" ht="11.25" hidden="1" customHeight="1" outlineLevel="7">
      <c r="A6138" s="83"/>
      <c r="B6138" s="84"/>
      <c r="C6138" s="85"/>
      <c r="D6138" s="2017" t="s">
        <v>908</v>
      </c>
      <c r="E6138" s="2017"/>
      <c r="F6138" s="2017"/>
      <c r="G6138" s="114"/>
    </row>
    <row r="6139" ht="11.25" hidden="1" customHeight="1" outlineLevel="7">
      <c r="A6139" s="118"/>
      <c r="B6139" s="119"/>
      <c r="C6139" s="120"/>
      <c r="D6139" s="2013" t="s">
        <v>106</v>
      </c>
      <c r="E6139" s="2013"/>
      <c r="F6139" s="2013"/>
      <c r="G6139" s="93"/>
    </row>
    <row r="6140" ht="11.25" hidden="1" customHeight="1" outlineLevel="7">
      <c r="A6140" s="118"/>
      <c r="B6140" s="119"/>
      <c r="C6140" s="120"/>
      <c r="D6140" s="2013" t="s">
        <v>108</v>
      </c>
      <c r="E6140" s="2013"/>
      <c r="F6140" s="2013"/>
      <c r="G6140" s="93"/>
    </row>
    <row r="6141" ht="11.25" hidden="1" customHeight="1" outlineLevel="7">
      <c r="A6141" s="121"/>
      <c r="B6141" s="122"/>
      <c r="C6141" s="123"/>
      <c r="D6141" s="2013" t="s">
        <v>404</v>
      </c>
      <c r="E6141" s="2013"/>
      <c r="F6141" s="2013"/>
      <c r="G6141" s="114"/>
    </row>
    <row r="6142" ht="11.25" hidden="1" customHeight="1" outlineLevel="7">
      <c r="A6142" s="80"/>
      <c r="B6142" s="81"/>
      <c r="C6142" s="82"/>
      <c r="D6142" s="2017" t="s">
        <v>909</v>
      </c>
      <c r="E6142" s="2017"/>
      <c r="F6142" s="2017"/>
      <c r="G6142" s="93"/>
    </row>
    <row r="6143" ht="11.25" hidden="1" customHeight="1" outlineLevel="7">
      <c r="A6143" s="98"/>
      <c r="B6143" s="99"/>
      <c r="C6143" s="100"/>
      <c r="D6143" s="2013" t="s">
        <v>910</v>
      </c>
      <c r="E6143" s="2013"/>
      <c r="F6143" s="2013"/>
      <c r="G6143" s="114"/>
    </row>
    <row r="6144" ht="21.75" hidden="1" customHeight="1" outlineLevel="7">
      <c r="A6144" s="98"/>
      <c r="B6144" s="99"/>
      <c r="C6144" s="100"/>
      <c r="D6144" s="2013" t="s">
        <v>911</v>
      </c>
      <c r="E6144" s="2013"/>
      <c r="F6144" s="2013"/>
      <c r="G6144" s="93"/>
    </row>
    <row r="6145" ht="11.25" hidden="1" customHeight="1" outlineLevel="7">
      <c r="A6145" s="98"/>
      <c r="B6145" s="99"/>
      <c r="C6145" s="100"/>
      <c r="D6145" s="2013" t="s">
        <v>912</v>
      </c>
      <c r="E6145" s="2013"/>
      <c r="F6145" s="2013"/>
      <c r="G6145" s="114"/>
    </row>
    <row r="6146" ht="11.25" hidden="1" customHeight="1" outlineLevel="7">
      <c r="A6146" s="98"/>
      <c r="B6146" s="99"/>
      <c r="C6146" s="100"/>
      <c r="D6146" s="2013" t="s">
        <v>913</v>
      </c>
      <c r="E6146" s="2013"/>
      <c r="F6146" s="2013"/>
      <c r="G6146" s="93"/>
    </row>
    <row r="6147" ht="11.25" hidden="1" customHeight="1" outlineLevel="7">
      <c r="A6147" s="98"/>
      <c r="B6147" s="99"/>
      <c r="C6147" s="100"/>
      <c r="D6147" s="2013" t="s">
        <v>914</v>
      </c>
      <c r="E6147" s="2013"/>
      <c r="F6147" s="2013"/>
      <c r="G6147" s="114"/>
    </row>
    <row r="6148" ht="21.75" hidden="1" customHeight="1" outlineLevel="7">
      <c r="A6148" s="98"/>
      <c r="B6148" s="99"/>
      <c r="C6148" s="100"/>
      <c r="D6148" s="2013" t="s">
        <v>915</v>
      </c>
      <c r="E6148" s="2013"/>
      <c r="F6148" s="2013"/>
      <c r="G6148" s="93"/>
    </row>
    <row r="6149" ht="11.25" hidden="1" customHeight="1" outlineLevel="7">
      <c r="A6149" s="98"/>
      <c r="B6149" s="99"/>
      <c r="C6149" s="100"/>
      <c r="D6149" s="2013" t="s">
        <v>916</v>
      </c>
      <c r="E6149" s="2013"/>
      <c r="F6149" s="2013"/>
      <c r="G6149" s="93"/>
    </row>
    <row r="6150" ht="11.25" hidden="1" customHeight="1" outlineLevel="7">
      <c r="A6150" s="80"/>
      <c r="B6150" s="81"/>
      <c r="C6150" s="82"/>
      <c r="D6150" s="2017" t="s">
        <v>917</v>
      </c>
      <c r="E6150" s="2017"/>
      <c r="F6150" s="2017"/>
      <c r="G6150" s="93"/>
    </row>
    <row r="6151" ht="11.25" hidden="1" customHeight="1" outlineLevel="7">
      <c r="A6151" s="98"/>
      <c r="B6151" s="99"/>
      <c r="C6151" s="100"/>
      <c r="D6151" s="2013" t="s">
        <v>225</v>
      </c>
      <c r="E6151" s="2013"/>
      <c r="F6151" s="2013"/>
      <c r="G6151" s="114"/>
    </row>
    <row r="6152" ht="11.25" hidden="1" customHeight="1" outlineLevel="7">
      <c r="A6152" s="98"/>
      <c r="B6152" s="99"/>
      <c r="C6152" s="100"/>
      <c r="D6152" s="2013" t="s">
        <v>226</v>
      </c>
      <c r="E6152" s="2013"/>
      <c r="F6152" s="2013"/>
      <c r="G6152" s="93"/>
    </row>
    <row r="6153" ht="11.25" hidden="1" customHeight="1" outlineLevel="7">
      <c r="A6153" s="98"/>
      <c r="B6153" s="99"/>
      <c r="C6153" s="100"/>
      <c r="D6153" s="2013" t="s">
        <v>227</v>
      </c>
      <c r="E6153" s="2013"/>
      <c r="F6153" s="2013"/>
      <c r="G6153" s="93"/>
    </row>
    <row r="6154" ht="11.25" hidden="1" customHeight="1" outlineLevel="7">
      <c r="A6154" s="98"/>
      <c r="B6154" s="99"/>
      <c r="C6154" s="100"/>
      <c r="D6154" s="2013" t="s">
        <v>228</v>
      </c>
      <c r="E6154" s="2013"/>
      <c r="F6154" s="2013"/>
      <c r="G6154" s="93"/>
    </row>
    <row r="6155" ht="11.25" hidden="1" customHeight="1" outlineLevel="7">
      <c r="A6155" s="98"/>
      <c r="B6155" s="99"/>
      <c r="C6155" s="100"/>
      <c r="D6155" s="2013" t="s">
        <v>229</v>
      </c>
      <c r="E6155" s="2013"/>
      <c r="F6155" s="2013"/>
      <c r="G6155" s="93"/>
    </row>
    <row r="6156" ht="11.25" hidden="1" customHeight="1" outlineLevel="7">
      <c r="A6156" s="121"/>
      <c r="B6156" s="122"/>
      <c r="C6156" s="123"/>
      <c r="D6156" s="2013" t="s">
        <v>920</v>
      </c>
      <c r="E6156" s="2013"/>
      <c r="F6156" s="2013"/>
      <c r="G6156" s="93"/>
    </row>
    <row r="6157" ht="21.75" hidden="1" customHeight="1" outlineLevel="7">
      <c r="A6157" s="121"/>
      <c r="B6157" s="122"/>
      <c r="C6157" s="123"/>
      <c r="D6157" s="2013" t="s">
        <v>231</v>
      </c>
      <c r="E6157" s="2013"/>
      <c r="F6157" s="2013"/>
      <c r="G6157" s="93"/>
    </row>
    <row r="6158" ht="21.75" hidden="1" customHeight="1" outlineLevel="7">
      <c r="A6158" s="80"/>
      <c r="B6158" s="81"/>
      <c r="C6158" s="82"/>
      <c r="D6158" s="2017" t="s">
        <v>921</v>
      </c>
      <c r="E6158" s="2017"/>
      <c r="F6158" s="2017"/>
      <c r="G6158" s="93"/>
    </row>
    <row r="6159" ht="11.25" hidden="1" customHeight="1" outlineLevel="7">
      <c r="A6159" s="98"/>
      <c r="B6159" s="99"/>
      <c r="C6159" s="100"/>
      <c r="D6159" s="2013" t="s">
        <v>922</v>
      </c>
      <c r="E6159" s="2013"/>
      <c r="F6159" s="2013"/>
      <c r="G6159" s="114"/>
    </row>
    <row r="6160" ht="11.25" hidden="1" customHeight="1" outlineLevel="7">
      <c r="A6160" s="98"/>
      <c r="B6160" s="99"/>
      <c r="C6160" s="100"/>
      <c r="D6160" s="2013" t="s">
        <v>923</v>
      </c>
      <c r="E6160" s="2013"/>
      <c r="F6160" s="2013"/>
      <c r="G6160" s="93"/>
    </row>
    <row r="6161" ht="21.75" hidden="1" customHeight="1" outlineLevel="7">
      <c r="A6161" s="98"/>
      <c r="B6161" s="99"/>
      <c r="C6161" s="100"/>
      <c r="D6161" s="2013" t="s">
        <v>924</v>
      </c>
      <c r="E6161" s="2013"/>
      <c r="F6161" s="2013"/>
      <c r="G6161" s="93"/>
    </row>
    <row r="6162" ht="11.25" hidden="1" customHeight="1" outlineLevel="7">
      <c r="A6162" s="80"/>
      <c r="B6162" s="81"/>
      <c r="C6162" s="82"/>
      <c r="D6162" s="2017" t="s">
        <v>925</v>
      </c>
      <c r="E6162" s="2017"/>
      <c r="F6162" s="2017"/>
      <c r="G6162" s="93"/>
    </row>
    <row r="6163" ht="21.75" hidden="1" customHeight="1" outlineLevel="7">
      <c r="A6163" s="98"/>
      <c r="B6163" s="99"/>
      <c r="C6163" s="100"/>
      <c r="D6163" s="2013" t="s">
        <v>1193</v>
      </c>
      <c r="E6163" s="2013"/>
      <c r="F6163" s="2013"/>
      <c r="G6163" s="93"/>
    </row>
    <row r="6164" ht="21.75" hidden="1" customHeight="1" outlineLevel="7">
      <c r="A6164" s="98"/>
      <c r="B6164" s="99"/>
      <c r="C6164" s="100"/>
      <c r="D6164" s="2013" t="s">
        <v>926</v>
      </c>
      <c r="E6164" s="2013"/>
      <c r="F6164" s="2013"/>
      <c r="G6164" s="93"/>
    </row>
    <row r="6165" ht="11.25" hidden="1" customHeight="1" outlineLevel="7">
      <c r="A6165" s="98"/>
      <c r="B6165" s="99"/>
      <c r="C6165" s="100"/>
      <c r="D6165" s="2013" t="s">
        <v>1194</v>
      </c>
      <c r="E6165" s="2013"/>
      <c r="F6165" s="2013"/>
      <c r="G6165" s="93"/>
    </row>
    <row r="6166" ht="11.25" hidden="1" customHeight="1" outlineLevel="7">
      <c r="A6166" s="80"/>
      <c r="B6166" s="81"/>
      <c r="C6166" s="82"/>
      <c r="D6166" s="2017" t="s">
        <v>887</v>
      </c>
      <c r="E6166" s="2017"/>
      <c r="F6166" s="2017"/>
      <c r="G6166" s="93"/>
    </row>
    <row r="6167" ht="11.25" hidden="1" customHeight="1" outlineLevel="7">
      <c r="A6167" s="98"/>
      <c r="B6167" s="99"/>
      <c r="C6167" s="100"/>
      <c r="D6167" s="2013" t="s">
        <v>928</v>
      </c>
      <c r="E6167" s="2013"/>
      <c r="F6167" s="2013"/>
      <c r="G6167" s="114"/>
    </row>
    <row r="6168" ht="11.25" hidden="1" customHeight="1" outlineLevel="7">
      <c r="A6168" s="98"/>
      <c r="B6168" s="99"/>
      <c r="C6168" s="100"/>
      <c r="D6168" s="2013" t="s">
        <v>929</v>
      </c>
      <c r="E6168" s="2013"/>
      <c r="F6168" s="2013"/>
      <c r="G6168" s="93"/>
    </row>
    <row r="6169" ht="11.25" hidden="1" customHeight="1" outlineLevel="7">
      <c r="A6169" s="98"/>
      <c r="B6169" s="99"/>
      <c r="C6169" s="100"/>
      <c r="D6169" s="2013" t="s">
        <v>932</v>
      </c>
      <c r="E6169" s="2013"/>
      <c r="F6169" s="2013"/>
      <c r="G6169" s="93"/>
    </row>
    <row r="6170" ht="11.25" hidden="1" customHeight="1" outlineLevel="7">
      <c r="A6170" s="83"/>
      <c r="B6170" s="84"/>
      <c r="C6170" s="85"/>
      <c r="D6170" s="2017" t="s">
        <v>933</v>
      </c>
      <c r="E6170" s="2017"/>
      <c r="F6170" s="2017"/>
      <c r="G6170" s="93"/>
    </row>
    <row r="6171" ht="11.25" hidden="1" customHeight="1" outlineLevel="7">
      <c r="A6171" s="118"/>
      <c r="B6171" s="119"/>
      <c r="C6171" s="120"/>
      <c r="D6171" s="2013" t="s">
        <v>934</v>
      </c>
      <c r="E6171" s="2013"/>
      <c r="F6171" s="2013"/>
      <c r="G6171" s="114"/>
    </row>
    <row r="6172" ht="21.75" hidden="1" customHeight="1" outlineLevel="7">
      <c r="A6172" s="118"/>
      <c r="B6172" s="119"/>
      <c r="C6172" s="120"/>
      <c r="D6172" s="2013" t="s">
        <v>935</v>
      </c>
      <c r="E6172" s="2013"/>
      <c r="F6172" s="2013"/>
      <c r="G6172" s="93"/>
    </row>
    <row r="6173" ht="11.25" hidden="1" customHeight="1" outlineLevel="7">
      <c r="A6173" s="118"/>
      <c r="B6173" s="119"/>
      <c r="C6173" s="120"/>
      <c r="D6173" s="2013" t="s">
        <v>936</v>
      </c>
      <c r="E6173" s="2013"/>
      <c r="F6173" s="2013"/>
      <c r="G6173" s="93"/>
    </row>
    <row r="6174" ht="21.75" hidden="1" customHeight="1" outlineLevel="7">
      <c r="A6174" s="118"/>
      <c r="B6174" s="119"/>
      <c r="C6174" s="120"/>
      <c r="D6174" s="2013" t="s">
        <v>937</v>
      </c>
      <c r="E6174" s="2013"/>
      <c r="F6174" s="2013"/>
      <c r="G6174" s="93"/>
    </row>
    <row r="6175" ht="21.75" hidden="1" customHeight="1" outlineLevel="7">
      <c r="A6175" s="118"/>
      <c r="B6175" s="119"/>
      <c r="C6175" s="120"/>
      <c r="D6175" s="2013" t="s">
        <v>232</v>
      </c>
      <c r="E6175" s="2013"/>
      <c r="F6175" s="2013"/>
      <c r="G6175" s="114"/>
    </row>
    <row r="6176" ht="21.75" hidden="1" customHeight="1" outlineLevel="7">
      <c r="A6176" s="118"/>
      <c r="B6176" s="119"/>
      <c r="C6176" s="120"/>
      <c r="D6176" s="2013" t="s">
        <v>233</v>
      </c>
      <c r="E6176" s="2013"/>
      <c r="F6176" s="2013"/>
      <c r="G6176" s="93"/>
    </row>
    <row r="6177" ht="11.25" hidden="1" customHeight="1" outlineLevel="7">
      <c r="A6177" s="98"/>
      <c r="B6177" s="99"/>
      <c r="C6177" s="100"/>
      <c r="D6177" s="2013" t="s">
        <v>406</v>
      </c>
      <c r="E6177" s="2013"/>
      <c r="F6177" s="2013"/>
      <c r="G6177" s="93"/>
    </row>
    <row r="6178" ht="11.25" hidden="1" customHeight="1" outlineLevel="7">
      <c r="A6178" s="98"/>
      <c r="B6178" s="99"/>
      <c r="C6178" s="100"/>
      <c r="D6178" s="2013" t="s">
        <v>407</v>
      </c>
      <c r="E6178" s="2013"/>
      <c r="F6178" s="2013"/>
      <c r="G6178" s="93"/>
    </row>
    <row r="6179" ht="11.25" hidden="1" customHeight="1" outlineLevel="7">
      <c r="A6179" s="98"/>
      <c r="B6179" s="99"/>
      <c r="C6179" s="100"/>
      <c r="D6179" s="2013" t="s">
        <v>938</v>
      </c>
      <c r="E6179" s="2013"/>
      <c r="F6179" s="2013"/>
      <c r="G6179" s="114"/>
    </row>
    <row r="6180" ht="11.25" hidden="1" customHeight="1" outlineLevel="7">
      <c r="A6180" s="98"/>
      <c r="B6180" s="99"/>
      <c r="C6180" s="100"/>
      <c r="D6180" s="2013" t="s">
        <v>939</v>
      </c>
      <c r="E6180" s="2013"/>
      <c r="F6180" s="2013"/>
      <c r="G6180" s="93"/>
    </row>
    <row r="6181" ht="11.25" hidden="1" customHeight="1" outlineLevel="7">
      <c r="A6181" s="98"/>
      <c r="B6181" s="99"/>
      <c r="C6181" s="100"/>
      <c r="D6181" s="2013" t="s">
        <v>415</v>
      </c>
      <c r="E6181" s="2013"/>
      <c r="F6181" s="2013"/>
      <c r="G6181" s="93"/>
    </row>
    <row r="6182" ht="11.25" hidden="1" customHeight="1" outlineLevel="7">
      <c r="A6182" s="98"/>
      <c r="B6182" s="99"/>
      <c r="C6182" s="100"/>
      <c r="D6182" s="2013" t="s">
        <v>940</v>
      </c>
      <c r="E6182" s="2013"/>
      <c r="F6182" s="2013"/>
      <c r="G6182" s="93"/>
    </row>
    <row r="6183" ht="11.25" hidden="1" customHeight="1" outlineLevel="7">
      <c r="A6183" s="98"/>
      <c r="B6183" s="99"/>
      <c r="C6183" s="100"/>
      <c r="D6183" s="2013" t="s">
        <v>941</v>
      </c>
      <c r="E6183" s="2013"/>
      <c r="F6183" s="2013"/>
      <c r="G6183" s="93"/>
    </row>
    <row r="6184" ht="11.25" hidden="1" customHeight="1" outlineLevel="7">
      <c r="A6184" s="98"/>
      <c r="B6184" s="99"/>
      <c r="C6184" s="100"/>
      <c r="D6184" s="2013" t="s">
        <v>942</v>
      </c>
      <c r="E6184" s="2013"/>
      <c r="F6184" s="2013"/>
      <c r="G6184" s="93"/>
    </row>
    <row r="6185" ht="11.25" hidden="1" customHeight="1" outlineLevel="7">
      <c r="A6185" s="98"/>
      <c r="B6185" s="99"/>
      <c r="C6185" s="100"/>
      <c r="D6185" s="2013" t="s">
        <v>409</v>
      </c>
      <c r="E6185" s="2013"/>
      <c r="F6185" s="2013"/>
      <c r="G6185" s="93"/>
    </row>
    <row r="6186" ht="11.25" hidden="1" customHeight="1" outlineLevel="7">
      <c r="A6186" s="98"/>
      <c r="B6186" s="99"/>
      <c r="C6186" s="100"/>
      <c r="D6186" s="2013" t="s">
        <v>943</v>
      </c>
      <c r="E6186" s="2013"/>
      <c r="F6186" s="2013"/>
      <c r="G6186" s="93"/>
    </row>
    <row r="6187" ht="11.25" hidden="1" customHeight="1" outlineLevel="7">
      <c r="A6187" s="98"/>
      <c r="B6187" s="99"/>
      <c r="C6187" s="100"/>
      <c r="D6187" s="2013" t="s">
        <v>944</v>
      </c>
      <c r="E6187" s="2013"/>
      <c r="F6187" s="2013"/>
      <c r="G6187" s="93"/>
    </row>
    <row r="6188" ht="11.25" hidden="1" customHeight="1" outlineLevel="7">
      <c r="A6188" s="98"/>
      <c r="B6188" s="99"/>
      <c r="C6188" s="100"/>
      <c r="D6188" s="2013" t="s">
        <v>413</v>
      </c>
      <c r="E6188" s="2013"/>
      <c r="F6188" s="2013"/>
      <c r="G6188" s="93"/>
    </row>
    <row r="6189" ht="21.75" hidden="1" customHeight="1" outlineLevel="7">
      <c r="A6189" s="98"/>
      <c r="B6189" s="99"/>
      <c r="C6189" s="100"/>
      <c r="D6189" s="2013" t="s">
        <v>945</v>
      </c>
      <c r="E6189" s="2013"/>
      <c r="F6189" s="2013"/>
      <c r="G6189" s="93"/>
    </row>
    <row r="6190" ht="21.75" hidden="1" customHeight="1" outlineLevel="7">
      <c r="A6190" s="98"/>
      <c r="B6190" s="99"/>
      <c r="C6190" s="100"/>
      <c r="D6190" s="2013" t="s">
        <v>419</v>
      </c>
      <c r="E6190" s="2013"/>
      <c r="F6190" s="2013"/>
      <c r="G6190" s="93"/>
    </row>
    <row r="6191" ht="21.75" hidden="1" customHeight="1" outlineLevel="7">
      <c r="A6191" s="98"/>
      <c r="B6191" s="99"/>
      <c r="C6191" s="100"/>
      <c r="D6191" s="2013" t="s">
        <v>946</v>
      </c>
      <c r="E6191" s="2013"/>
      <c r="F6191" s="2013"/>
      <c r="G6191" s="93"/>
    </row>
    <row r="6192" ht="11.25" hidden="1" customHeight="1" outlineLevel="7">
      <c r="A6192" s="83"/>
      <c r="B6192" s="84"/>
      <c r="C6192" s="85"/>
      <c r="D6192" s="2017" t="s">
        <v>410</v>
      </c>
      <c r="E6192" s="2017"/>
      <c r="F6192" s="2017"/>
      <c r="G6192" s="93"/>
    </row>
    <row r="6193" ht="21.75" hidden="1" customHeight="1" outlineLevel="7">
      <c r="A6193" s="118"/>
      <c r="B6193" s="119"/>
      <c r="C6193" s="120"/>
      <c r="D6193" s="2013" t="s">
        <v>947</v>
      </c>
      <c r="E6193" s="2013"/>
      <c r="F6193" s="2013"/>
      <c r="G6193" s="93"/>
    </row>
    <row r="6194" ht="11.25" hidden="1" customHeight="1" outlineLevel="7">
      <c r="A6194" s="118"/>
      <c r="B6194" s="119"/>
      <c r="C6194" s="120"/>
      <c r="D6194" s="2013" t="s">
        <v>948</v>
      </c>
      <c r="E6194" s="2013"/>
      <c r="F6194" s="2013"/>
      <c r="G6194" s="93"/>
    </row>
    <row r="6195" ht="11.25" hidden="1" customHeight="1" outlineLevel="7">
      <c r="A6195" s="118"/>
      <c r="B6195" s="119"/>
      <c r="C6195" s="120"/>
      <c r="D6195" s="2013" t="s">
        <v>949</v>
      </c>
      <c r="E6195" s="2013"/>
      <c r="F6195" s="2013"/>
      <c r="G6195" s="93"/>
    </row>
    <row r="6196" ht="21.75" hidden="1" customHeight="1" outlineLevel="7">
      <c r="A6196" s="118"/>
      <c r="B6196" s="119"/>
      <c r="C6196" s="120"/>
      <c r="D6196" s="2013" t="s">
        <v>950</v>
      </c>
      <c r="E6196" s="2013"/>
      <c r="F6196" s="2013"/>
      <c r="G6196" s="93"/>
    </row>
    <row r="6197" ht="11.25" hidden="1" customHeight="1" outlineLevel="7">
      <c r="A6197" s="83"/>
      <c r="B6197" s="84"/>
      <c r="C6197" s="85"/>
      <c r="D6197" s="2017" t="s">
        <v>951</v>
      </c>
      <c r="E6197" s="2017"/>
      <c r="F6197" s="2017"/>
      <c r="G6197" s="93"/>
    </row>
    <row r="6198" ht="11.25" hidden="1" customHeight="1" outlineLevel="7">
      <c r="A6198" s="118"/>
      <c r="B6198" s="119"/>
      <c r="C6198" s="120"/>
      <c r="D6198" s="2013" t="s">
        <v>1195</v>
      </c>
      <c r="E6198" s="2013"/>
      <c r="F6198" s="2013"/>
      <c r="G6198" s="93"/>
    </row>
    <row r="6199" ht="11.25" hidden="1" customHeight="1" outlineLevel="7">
      <c r="A6199" s="98"/>
      <c r="B6199" s="99"/>
      <c r="C6199" s="100"/>
      <c r="D6199" s="2013" t="s">
        <v>417</v>
      </c>
      <c r="E6199" s="2013"/>
      <c r="F6199" s="2013"/>
      <c r="G6199" s="93"/>
    </row>
    <row r="6200" ht="11.25" hidden="1" customHeight="1" outlineLevel="7">
      <c r="A6200" s="98"/>
      <c r="B6200" s="99"/>
      <c r="C6200" s="100"/>
      <c r="D6200" s="2013" t="s">
        <v>952</v>
      </c>
      <c r="E6200" s="2013"/>
      <c r="F6200" s="2013"/>
      <c r="G6200" s="93"/>
    </row>
    <row r="6201" ht="11.25" hidden="1" customHeight="1" outlineLevel="7">
      <c r="A6201" s="98"/>
      <c r="B6201" s="99"/>
      <c r="C6201" s="100"/>
      <c r="D6201" s="2013" t="s">
        <v>953</v>
      </c>
      <c r="E6201" s="2013"/>
      <c r="F6201" s="2013"/>
      <c r="G6201" s="114"/>
    </row>
    <row r="6202" ht="11.25" customHeight="1" outlineLevel="2" collapsed="1">
      <c r="A6202" s="2012" t="s">
        <v>1008</v>
      </c>
      <c r="B6202" s="2012"/>
      <c r="C6202" s="2012"/>
      <c r="D6202" s="2015" t="s">
        <v>513</v>
      </c>
      <c r="E6202" s="2015"/>
      <c r="F6202" s="2015"/>
      <c r="G6202" s="93"/>
    </row>
    <row r="6203" ht="11.25" customHeight="1" outlineLevel="3">
      <c r="A6203" s="2020" t="s">
        <v>1009</v>
      </c>
      <c r="B6203" s="2020"/>
      <c r="C6203" s="2020"/>
      <c r="D6203" s="2014" t="s">
        <v>514</v>
      </c>
      <c r="E6203" s="2014"/>
      <c r="F6203" s="2014"/>
      <c r="G6203" s="93"/>
    </row>
    <row r="6204" ht="11.25" hidden="1" customHeight="1" outlineLevel="4">
      <c r="A6204" s="95"/>
      <c r="B6204" s="96"/>
      <c r="C6204" s="97"/>
      <c r="D6204" s="98"/>
      <c r="E6204" s="99"/>
      <c r="F6204" s="100"/>
      <c r="G6204" s="93"/>
    </row>
    <row r="6205" ht="11.25" hidden="1" customHeight="1" outlineLevel="4">
      <c r="A6205" s="70"/>
      <c r="B6205" s="71"/>
      <c r="C6205" s="72"/>
      <c r="D6205" s="2017" t="s">
        <v>257</v>
      </c>
      <c r="E6205" s="2017"/>
      <c r="F6205" s="2017"/>
      <c r="G6205" s="93"/>
    </row>
    <row r="6206" ht="11.25" hidden="1" customHeight="1" outlineLevel="5">
      <c r="A6206" s="74"/>
      <c r="B6206" s="75"/>
      <c r="C6206" s="76"/>
      <c r="D6206" s="2017" t="s">
        <v>442</v>
      </c>
      <c r="E6206" s="2017"/>
      <c r="F6206" s="2017"/>
      <c r="G6206" s="114"/>
    </row>
    <row r="6207" ht="11.25" hidden="1" customHeight="1" outlineLevel="6">
      <c r="A6207" s="77"/>
      <c r="B6207" s="78"/>
      <c r="C6207" s="79"/>
      <c r="D6207" s="2017" t="s">
        <v>443</v>
      </c>
      <c r="E6207" s="2017"/>
      <c r="F6207" s="2017"/>
      <c r="G6207" s="93"/>
    </row>
    <row r="6208" ht="11.25" hidden="1" customHeight="1" outlineLevel="7">
      <c r="A6208" s="80"/>
      <c r="B6208" s="81"/>
      <c r="C6208" s="82"/>
      <c r="D6208" s="2017" t="s">
        <v>444</v>
      </c>
      <c r="E6208" s="2017"/>
      <c r="F6208" s="2017"/>
      <c r="G6208" s="93"/>
    </row>
    <row r="6209" ht="11.25" hidden="1" customHeight="1" outlineLevel="7">
      <c r="A6209" s="83"/>
      <c r="B6209" s="84"/>
      <c r="C6209" s="85"/>
      <c r="D6209" s="2017" t="s">
        <v>253</v>
      </c>
      <c r="E6209" s="2017"/>
      <c r="F6209" s="2017"/>
      <c r="G6209" s="93"/>
    </row>
    <row r="6210" ht="11.25" hidden="1" customHeight="1" outlineLevel="7">
      <c r="A6210" s="86"/>
      <c r="B6210" s="87"/>
      <c r="C6210" s="88"/>
      <c r="D6210" s="2017" t="s">
        <v>515</v>
      </c>
      <c r="E6210" s="2017"/>
      <c r="F6210" s="2017"/>
      <c r="G6210" s="93"/>
    </row>
    <row r="6211" ht="11.25" hidden="1" customHeight="1" outlineLevel="7">
      <c r="A6211" s="89"/>
      <c r="B6211" s="90"/>
      <c r="C6211" s="91"/>
      <c r="D6211" s="2013" t="s">
        <v>516</v>
      </c>
      <c r="E6211" s="2013"/>
      <c r="F6211" s="2013"/>
      <c r="G6211" s="113"/>
    </row>
    <row r="6212" ht="11.25" hidden="1" customHeight="1" outlineLevel="7">
      <c r="A6212" s="101"/>
      <c r="B6212" s="102"/>
      <c r="C6212" s="103"/>
      <c r="D6212" s="2017" t="s">
        <v>518</v>
      </c>
      <c r="E6212" s="2017"/>
      <c r="F6212" s="2017"/>
      <c r="G6212" s="94"/>
    </row>
    <row r="6213" ht="11.25" hidden="1" customHeight="1" outlineLevel="7">
      <c r="A6213" s="115"/>
      <c r="B6213" s="116"/>
      <c r="C6213" s="117"/>
      <c r="D6213" s="2013" t="s">
        <v>519</v>
      </c>
      <c r="E6213" s="2013"/>
      <c r="F6213" s="2013"/>
      <c r="G6213" s="93"/>
    </row>
    <row r="6214" ht="11.25" hidden="1" customHeight="1" outlineLevel="7">
      <c r="A6214" s="115"/>
      <c r="B6214" s="116"/>
      <c r="C6214" s="117"/>
      <c r="D6214" s="2013" t="s">
        <v>520</v>
      </c>
      <c r="E6214" s="2013"/>
      <c r="F6214" s="2013"/>
      <c r="G6214" s="114"/>
    </row>
    <row r="6215" ht="11.25" hidden="1" customHeight="1" outlineLevel="7">
      <c r="A6215" s="89"/>
      <c r="B6215" s="90"/>
      <c r="C6215" s="91"/>
      <c r="D6215" s="2013" t="s">
        <v>521</v>
      </c>
      <c r="E6215" s="2013"/>
      <c r="F6215" s="2013"/>
      <c r="G6215" s="114"/>
    </row>
    <row r="6216" ht="11.25" hidden="1" customHeight="1" outlineLevel="7">
      <c r="A6216" s="83"/>
      <c r="B6216" s="84"/>
      <c r="C6216" s="85"/>
      <c r="D6216" s="2017" t="s">
        <v>524</v>
      </c>
      <c r="E6216" s="2017"/>
      <c r="F6216" s="2017"/>
      <c r="G6216" s="114"/>
    </row>
    <row r="6217" ht="11.25" hidden="1" customHeight="1" outlineLevel="7">
      <c r="A6217" s="86"/>
      <c r="B6217" s="87"/>
      <c r="C6217" s="88"/>
      <c r="D6217" s="2017" t="s">
        <v>14</v>
      </c>
      <c r="E6217" s="2017"/>
      <c r="F6217" s="2017"/>
      <c r="G6217" s="114"/>
    </row>
    <row r="6218" ht="11.25" hidden="1" customHeight="1" outlineLevel="7">
      <c r="A6218" s="101"/>
      <c r="B6218" s="102"/>
      <c r="C6218" s="103"/>
      <c r="D6218" s="2017" t="s">
        <v>845</v>
      </c>
      <c r="E6218" s="2017"/>
      <c r="F6218" s="2017"/>
      <c r="G6218" s="114"/>
    </row>
    <row r="6219" ht="11.25" hidden="1" customHeight="1" outlineLevel="7">
      <c r="A6219" s="115"/>
      <c r="B6219" s="116"/>
      <c r="C6219" s="117"/>
      <c r="D6219" s="2013" t="s">
        <v>846</v>
      </c>
      <c r="E6219" s="2013"/>
      <c r="F6219" s="2013"/>
      <c r="G6219" s="114"/>
    </row>
    <row r="6220" ht="11.25" hidden="1" customHeight="1" outlineLevel="7">
      <c r="A6220" s="115"/>
      <c r="B6220" s="116"/>
      <c r="C6220" s="117"/>
      <c r="D6220" s="2013" t="s">
        <v>847</v>
      </c>
      <c r="E6220" s="2013"/>
      <c r="F6220" s="2013"/>
      <c r="G6220" s="93"/>
    </row>
    <row r="6221" ht="11.25" hidden="1" customHeight="1" outlineLevel="7">
      <c r="A6221" s="80"/>
      <c r="B6221" s="81"/>
      <c r="C6221" s="82"/>
      <c r="D6221" s="2017" t="s">
        <v>1010</v>
      </c>
      <c r="E6221" s="2017"/>
      <c r="F6221" s="2017"/>
      <c r="G6221" s="114"/>
    </row>
    <row r="6222" ht="11.25" hidden="1" customHeight="1" outlineLevel="7">
      <c r="A6222" s="83"/>
      <c r="B6222" s="84"/>
      <c r="C6222" s="85"/>
      <c r="D6222" s="2017" t="s">
        <v>14</v>
      </c>
      <c r="E6222" s="2017"/>
      <c r="F6222" s="2017"/>
      <c r="G6222" s="93"/>
    </row>
    <row r="6223" ht="11.25" hidden="1" customHeight="1" outlineLevel="7">
      <c r="A6223" s="86"/>
      <c r="B6223" s="87"/>
      <c r="C6223" s="88"/>
      <c r="D6223" s="2017" t="s">
        <v>220</v>
      </c>
      <c r="E6223" s="2017"/>
      <c r="F6223" s="2017"/>
      <c r="G6223" s="93"/>
    </row>
    <row r="6224" ht="11.25" hidden="1" customHeight="1" outlineLevel="7">
      <c r="A6224" s="89"/>
      <c r="B6224" s="90"/>
      <c r="C6224" s="91"/>
      <c r="D6224" s="2013" t="s">
        <v>527</v>
      </c>
      <c r="E6224" s="2013"/>
      <c r="F6224" s="2013"/>
      <c r="G6224" s="93"/>
    </row>
    <row r="6225" ht="11.25" hidden="1" customHeight="1" outlineLevel="7">
      <c r="A6225" s="86"/>
      <c r="B6225" s="87"/>
      <c r="C6225" s="88"/>
      <c r="D6225" s="2017" t="s">
        <v>529</v>
      </c>
      <c r="E6225" s="2017"/>
      <c r="F6225" s="2017"/>
      <c r="G6225" s="114"/>
    </row>
    <row r="6226" ht="11.25" hidden="1" customHeight="1" outlineLevel="7">
      <c r="A6226" s="101"/>
      <c r="B6226" s="102"/>
      <c r="C6226" s="103"/>
      <c r="D6226" s="2017" t="s">
        <v>530</v>
      </c>
      <c r="E6226" s="2017"/>
      <c r="F6226" s="2017"/>
      <c r="G6226" s="114"/>
    </row>
    <row r="6227" ht="11.25" hidden="1" customHeight="1" outlineLevel="7">
      <c r="A6227" s="115"/>
      <c r="B6227" s="116"/>
      <c r="C6227" s="117"/>
      <c r="D6227" s="2013" t="s">
        <v>532</v>
      </c>
      <c r="E6227" s="2013"/>
      <c r="F6227" s="2013"/>
      <c r="G6227" s="114"/>
    </row>
    <row r="6228" ht="11.25" hidden="1" customHeight="1" outlineLevel="7">
      <c r="A6228" s="101"/>
      <c r="B6228" s="102"/>
      <c r="C6228" s="103"/>
      <c r="D6228" s="2017" t="s">
        <v>535</v>
      </c>
      <c r="E6228" s="2017"/>
      <c r="F6228" s="2017"/>
      <c r="G6228" s="93"/>
    </row>
    <row r="6229" ht="11.25" hidden="1" customHeight="1" outlineLevel="7">
      <c r="A6229" s="115"/>
      <c r="B6229" s="116"/>
      <c r="C6229" s="117"/>
      <c r="D6229" s="2013" t="s">
        <v>542</v>
      </c>
      <c r="E6229" s="2013"/>
      <c r="F6229" s="2013"/>
      <c r="G6229" s="93"/>
    </row>
    <row r="6230" ht="11.25" hidden="1" customHeight="1" outlineLevel="7">
      <c r="A6230" s="115"/>
      <c r="B6230" s="116"/>
      <c r="C6230" s="117"/>
      <c r="D6230" s="2013" t="s">
        <v>546</v>
      </c>
      <c r="E6230" s="2013"/>
      <c r="F6230" s="2013"/>
      <c r="G6230" s="114"/>
    </row>
    <row r="6231" ht="11.25" hidden="1" customHeight="1" outlineLevel="7">
      <c r="A6231" s="101"/>
      <c r="B6231" s="102"/>
      <c r="C6231" s="103"/>
      <c r="D6231" s="2017" t="s">
        <v>554</v>
      </c>
      <c r="E6231" s="2017"/>
      <c r="F6231" s="2017"/>
      <c r="G6231" s="114"/>
    </row>
    <row r="6232" ht="11.25" hidden="1" customHeight="1" outlineLevel="7">
      <c r="A6232" s="115"/>
      <c r="B6232" s="116"/>
      <c r="C6232" s="117"/>
      <c r="D6232" s="2013" t="s">
        <v>559</v>
      </c>
      <c r="E6232" s="2013"/>
      <c r="F6232" s="2013"/>
      <c r="G6232" s="114"/>
    </row>
    <row r="6233" ht="11.25" hidden="1" customHeight="1" outlineLevel="7">
      <c r="A6233" s="115"/>
      <c r="B6233" s="116"/>
      <c r="C6233" s="117"/>
      <c r="D6233" s="2013" t="s">
        <v>564</v>
      </c>
      <c r="E6233" s="2013"/>
      <c r="F6233" s="2013"/>
      <c r="G6233" s="93"/>
    </row>
    <row r="6234" ht="11.25" hidden="1" customHeight="1" outlineLevel="7">
      <c r="A6234" s="115"/>
      <c r="B6234" s="116"/>
      <c r="C6234" s="117"/>
      <c r="D6234" s="2013" t="s">
        <v>567</v>
      </c>
      <c r="E6234" s="2013"/>
      <c r="F6234" s="2013"/>
      <c r="G6234" s="114"/>
    </row>
    <row r="6235" ht="11.25" hidden="1" customHeight="1" outlineLevel="7">
      <c r="A6235" s="115"/>
      <c r="B6235" s="116"/>
      <c r="C6235" s="117"/>
      <c r="D6235" s="2013" t="s">
        <v>569</v>
      </c>
      <c r="E6235" s="2013"/>
      <c r="F6235" s="2013"/>
      <c r="G6235" s="114"/>
    </row>
    <row r="6236" ht="11.25" hidden="1" customHeight="1" outlineLevel="7">
      <c r="A6236" s="83"/>
      <c r="B6236" s="84"/>
      <c r="C6236" s="85"/>
      <c r="D6236" s="2017" t="s">
        <v>571</v>
      </c>
      <c r="E6236" s="2017"/>
      <c r="F6236" s="2017"/>
      <c r="G6236" s="93"/>
    </row>
    <row r="6237" ht="11.25" hidden="1" customHeight="1" outlineLevel="7">
      <c r="A6237" s="86"/>
      <c r="B6237" s="87"/>
      <c r="C6237" s="88"/>
      <c r="D6237" s="2017" t="s">
        <v>572</v>
      </c>
      <c r="E6237" s="2017"/>
      <c r="F6237" s="2017"/>
      <c r="G6237" s="114"/>
    </row>
    <row r="6238" ht="11.25" hidden="1" customHeight="1" outlineLevel="7">
      <c r="A6238" s="101"/>
      <c r="B6238" s="102"/>
      <c r="C6238" s="103"/>
      <c r="D6238" s="2017" t="s">
        <v>573</v>
      </c>
      <c r="E6238" s="2017"/>
      <c r="F6238" s="2017"/>
      <c r="G6238" s="93"/>
    </row>
    <row r="6239" ht="11.25" hidden="1" customHeight="1" outlineLevel="7">
      <c r="A6239" s="115"/>
      <c r="B6239" s="116"/>
      <c r="C6239" s="117"/>
      <c r="D6239" s="2013" t="s">
        <v>582</v>
      </c>
      <c r="E6239" s="2013"/>
      <c r="F6239" s="2013"/>
      <c r="G6239" s="93"/>
    </row>
    <row r="6240" ht="11.25" hidden="1" customHeight="1" outlineLevel="7">
      <c r="A6240" s="86"/>
      <c r="B6240" s="87"/>
      <c r="C6240" s="88"/>
      <c r="D6240" s="2017" t="s">
        <v>1011</v>
      </c>
      <c r="E6240" s="2017"/>
      <c r="F6240" s="2017"/>
      <c r="G6240" s="114"/>
    </row>
    <row r="6241" ht="11.25" hidden="1" customHeight="1" outlineLevel="7">
      <c r="A6241" s="89"/>
      <c r="B6241" s="90"/>
      <c r="C6241" s="91"/>
      <c r="D6241" s="2013" t="s">
        <v>1012</v>
      </c>
      <c r="E6241" s="2013"/>
      <c r="F6241" s="2013"/>
      <c r="G6241" s="93"/>
    </row>
    <row r="6242" ht="11.25" hidden="1" customHeight="1" outlineLevel="7">
      <c r="A6242" s="89"/>
      <c r="B6242" s="90"/>
      <c r="C6242" s="91"/>
      <c r="D6242" s="2013" t="s">
        <v>1013</v>
      </c>
      <c r="E6242" s="2013"/>
      <c r="F6242" s="2013"/>
      <c r="G6242" s="93"/>
    </row>
    <row r="6243" ht="11.25" hidden="1" customHeight="1" outlineLevel="7">
      <c r="A6243" s="89"/>
      <c r="B6243" s="90"/>
      <c r="C6243" s="91"/>
      <c r="D6243" s="2013" t="s">
        <v>1014</v>
      </c>
      <c r="E6243" s="2013"/>
      <c r="F6243" s="2013"/>
      <c r="G6243" s="93"/>
    </row>
    <row r="6244" ht="11.25" hidden="1" customHeight="1" outlineLevel="7">
      <c r="A6244" s="89"/>
      <c r="B6244" s="90"/>
      <c r="C6244" s="91"/>
      <c r="D6244" s="2013" t="s">
        <v>1015</v>
      </c>
      <c r="E6244" s="2013"/>
      <c r="F6244" s="2013"/>
      <c r="G6244" s="93"/>
    </row>
    <row r="6245" ht="11.25" hidden="1" customHeight="1" outlineLevel="7">
      <c r="A6245" s="83"/>
      <c r="B6245" s="84"/>
      <c r="C6245" s="85"/>
      <c r="D6245" s="2017" t="s">
        <v>617</v>
      </c>
      <c r="E6245" s="2017"/>
      <c r="F6245" s="2017"/>
      <c r="G6245" s="114"/>
    </row>
    <row r="6246" ht="11.25" hidden="1" customHeight="1" outlineLevel="7">
      <c r="A6246" s="118"/>
      <c r="B6246" s="119"/>
      <c r="C6246" s="120"/>
      <c r="D6246" s="2013" t="s">
        <v>619</v>
      </c>
      <c r="E6246" s="2013"/>
      <c r="F6246" s="2013"/>
      <c r="G6246" s="114"/>
    </row>
    <row r="6247" ht="11.25" hidden="1" customHeight="1" outlineLevel="7">
      <c r="A6247" s="118"/>
      <c r="B6247" s="119"/>
      <c r="C6247" s="120"/>
      <c r="D6247" s="2013" t="s">
        <v>620</v>
      </c>
      <c r="E6247" s="2013"/>
      <c r="F6247" s="2013"/>
      <c r="G6247" s="114"/>
    </row>
    <row r="6248" ht="11.25" hidden="1" customHeight="1" outlineLevel="7">
      <c r="A6248" s="118"/>
      <c r="B6248" s="119"/>
      <c r="C6248" s="120"/>
      <c r="D6248" s="2013" t="s">
        <v>622</v>
      </c>
      <c r="E6248" s="2013"/>
      <c r="F6248" s="2013"/>
      <c r="G6248" s="93"/>
    </row>
    <row r="6249" ht="11.25" hidden="1" customHeight="1" outlineLevel="7">
      <c r="A6249" s="118"/>
      <c r="B6249" s="119"/>
      <c r="C6249" s="120"/>
      <c r="D6249" s="2013" t="s">
        <v>624</v>
      </c>
      <c r="E6249" s="2013"/>
      <c r="F6249" s="2013"/>
      <c r="G6249" s="114"/>
    </row>
    <row r="6250" ht="11.25" hidden="1" customHeight="1" outlineLevel="7">
      <c r="A6250" s="118"/>
      <c r="B6250" s="119"/>
      <c r="C6250" s="120"/>
      <c r="D6250" s="2013" t="s">
        <v>626</v>
      </c>
      <c r="E6250" s="2013"/>
      <c r="F6250" s="2013"/>
      <c r="G6250" s="93"/>
    </row>
    <row r="6251" ht="11.25" hidden="1" customHeight="1" outlineLevel="7">
      <c r="A6251" s="86"/>
      <c r="B6251" s="87"/>
      <c r="C6251" s="88"/>
      <c r="D6251" s="2017" t="s">
        <v>630</v>
      </c>
      <c r="E6251" s="2017"/>
      <c r="F6251" s="2017"/>
      <c r="G6251" s="93"/>
    </row>
    <row r="6252" ht="11.25" hidden="1" customHeight="1" outlineLevel="7">
      <c r="A6252" s="89"/>
      <c r="B6252" s="90"/>
      <c r="C6252" s="91"/>
      <c r="D6252" s="2013" t="s">
        <v>632</v>
      </c>
      <c r="E6252" s="2013"/>
      <c r="F6252" s="2013"/>
      <c r="G6252" s="93"/>
    </row>
    <row r="6253" ht="21.75" hidden="1" customHeight="1" outlineLevel="7">
      <c r="A6253" s="89"/>
      <c r="B6253" s="90"/>
      <c r="C6253" s="91"/>
      <c r="D6253" s="2013" t="s">
        <v>634</v>
      </c>
      <c r="E6253" s="2013"/>
      <c r="F6253" s="2013"/>
      <c r="G6253" s="93"/>
    </row>
    <row r="6254" ht="21.75" hidden="1" customHeight="1" outlineLevel="7">
      <c r="A6254" s="89"/>
      <c r="B6254" s="90"/>
      <c r="C6254" s="91"/>
      <c r="D6254" s="2013" t="s">
        <v>636</v>
      </c>
      <c r="E6254" s="2013"/>
      <c r="F6254" s="2013"/>
      <c r="G6254" s="114"/>
    </row>
    <row r="6255" ht="21.75" hidden="1" customHeight="1" outlineLevel="7">
      <c r="A6255" s="89"/>
      <c r="B6255" s="90"/>
      <c r="C6255" s="91"/>
      <c r="D6255" s="2013" t="s">
        <v>638</v>
      </c>
      <c r="E6255" s="2013"/>
      <c r="F6255" s="2013"/>
      <c r="G6255" s="93"/>
    </row>
    <row r="6256" ht="11.25" hidden="1" customHeight="1" outlineLevel="7">
      <c r="A6256" s="83"/>
      <c r="B6256" s="84"/>
      <c r="C6256" s="85"/>
      <c r="D6256" s="2017" t="s">
        <v>641</v>
      </c>
      <c r="E6256" s="2017"/>
      <c r="F6256" s="2017"/>
      <c r="G6256" s="93"/>
    </row>
    <row r="6257" ht="21.75" hidden="1" customHeight="1" outlineLevel="7">
      <c r="A6257" s="86"/>
      <c r="B6257" s="87"/>
      <c r="C6257" s="88"/>
      <c r="D6257" s="2017" t="s">
        <v>1199</v>
      </c>
      <c r="E6257" s="2017"/>
      <c r="F6257" s="2017"/>
      <c r="G6257" s="93"/>
    </row>
    <row r="6258" ht="21.75" hidden="1" customHeight="1" outlineLevel="7">
      <c r="A6258" s="89"/>
      <c r="B6258" s="90"/>
      <c r="C6258" s="91"/>
      <c r="D6258" s="2013" t="s">
        <v>1200</v>
      </c>
      <c r="E6258" s="2013"/>
      <c r="F6258" s="2013"/>
      <c r="G6258" s="93"/>
    </row>
    <row r="6259" ht="21.75" hidden="1" customHeight="1" outlineLevel="7">
      <c r="A6259" s="89"/>
      <c r="B6259" s="90"/>
      <c r="C6259" s="91"/>
      <c r="D6259" s="2013" t="s">
        <v>1201</v>
      </c>
      <c r="E6259" s="2013"/>
      <c r="F6259" s="2013"/>
      <c r="G6259" s="93"/>
    </row>
    <row r="6260" ht="21.75" hidden="1" customHeight="1" outlineLevel="7">
      <c r="A6260" s="89"/>
      <c r="B6260" s="90"/>
      <c r="C6260" s="91"/>
      <c r="D6260" s="2013" t="s">
        <v>1202</v>
      </c>
      <c r="E6260" s="2013"/>
      <c r="F6260" s="2013"/>
      <c r="G6260" s="114"/>
    </row>
    <row r="6261" ht="21.75" hidden="1" customHeight="1" outlineLevel="7">
      <c r="A6261" s="89"/>
      <c r="B6261" s="90"/>
      <c r="C6261" s="91"/>
      <c r="D6261" s="2013" t="s">
        <v>1203</v>
      </c>
      <c r="E6261" s="2013"/>
      <c r="F6261" s="2013"/>
      <c r="G6261" s="93"/>
    </row>
    <row r="6262" ht="21.75" hidden="1" customHeight="1" outlineLevel="7">
      <c r="A6262" s="89"/>
      <c r="B6262" s="90"/>
      <c r="C6262" s="91"/>
      <c r="D6262" s="2013" t="s">
        <v>1204</v>
      </c>
      <c r="E6262" s="2013"/>
      <c r="F6262" s="2013"/>
      <c r="G6262" s="93"/>
    </row>
    <row r="6263" ht="11.25" hidden="1" customHeight="1" outlineLevel="7">
      <c r="A6263" s="86"/>
      <c r="B6263" s="87"/>
      <c r="C6263" s="88"/>
      <c r="D6263" s="2017" t="s">
        <v>653</v>
      </c>
      <c r="E6263" s="2017"/>
      <c r="F6263" s="2017"/>
      <c r="G6263" s="93"/>
    </row>
    <row r="6264" ht="11.25" hidden="1" customHeight="1" outlineLevel="7">
      <c r="A6264" s="89"/>
      <c r="B6264" s="90"/>
      <c r="C6264" s="91"/>
      <c r="D6264" s="2013" t="s">
        <v>655</v>
      </c>
      <c r="E6264" s="2013"/>
      <c r="F6264" s="2013"/>
      <c r="G6264" s="93"/>
    </row>
    <row r="6265" ht="21.75" hidden="1" customHeight="1" outlineLevel="7">
      <c r="A6265" s="89"/>
      <c r="B6265" s="90"/>
      <c r="C6265" s="91"/>
      <c r="D6265" s="2013" t="s">
        <v>657</v>
      </c>
      <c r="E6265" s="2013"/>
      <c r="F6265" s="2013"/>
      <c r="G6265" s="114"/>
    </row>
    <row r="6266" ht="21.75" hidden="1" customHeight="1" outlineLevel="7">
      <c r="A6266" s="89"/>
      <c r="B6266" s="90"/>
      <c r="C6266" s="91"/>
      <c r="D6266" s="2013" t="s">
        <v>659</v>
      </c>
      <c r="E6266" s="2013"/>
      <c r="F6266" s="2013"/>
      <c r="G6266" s="114"/>
    </row>
    <row r="6267" ht="21.75" hidden="1" customHeight="1" outlineLevel="7">
      <c r="A6267" s="89"/>
      <c r="B6267" s="90"/>
      <c r="C6267" s="91"/>
      <c r="D6267" s="2013" t="s">
        <v>661</v>
      </c>
      <c r="E6267" s="2013"/>
      <c r="F6267" s="2013"/>
      <c r="G6267" s="93"/>
    </row>
    <row r="6268" ht="11.25" hidden="1" customHeight="1" outlineLevel="7">
      <c r="A6268" s="89"/>
      <c r="B6268" s="90"/>
      <c r="C6268" s="91"/>
      <c r="D6268" s="2013" t="s">
        <v>663</v>
      </c>
      <c r="E6268" s="2013"/>
      <c r="F6268" s="2013"/>
      <c r="G6268" s="93"/>
    </row>
    <row r="6269" ht="21.75" hidden="1" customHeight="1" outlineLevel="7">
      <c r="A6269" s="86"/>
      <c r="B6269" s="87"/>
      <c r="C6269" s="88"/>
      <c r="D6269" s="2017" t="s">
        <v>665</v>
      </c>
      <c r="E6269" s="2017"/>
      <c r="F6269" s="2017"/>
      <c r="G6269" s="93"/>
    </row>
    <row r="6270" ht="11.25" hidden="1" customHeight="1" outlineLevel="7">
      <c r="A6270" s="89"/>
      <c r="B6270" s="90"/>
      <c r="C6270" s="91"/>
      <c r="D6270" s="2013" t="s">
        <v>667</v>
      </c>
      <c r="E6270" s="2013"/>
      <c r="F6270" s="2013"/>
      <c r="G6270" s="93"/>
    </row>
    <row r="6271" ht="21.75" hidden="1" customHeight="1" outlineLevel="7">
      <c r="A6271" s="89"/>
      <c r="B6271" s="90"/>
      <c r="C6271" s="91"/>
      <c r="D6271" s="2013" t="s">
        <v>669</v>
      </c>
      <c r="E6271" s="2013"/>
      <c r="F6271" s="2013"/>
      <c r="G6271" s="93"/>
    </row>
    <row r="6272" ht="21.75" hidden="1" customHeight="1" outlineLevel="7">
      <c r="A6272" s="89"/>
      <c r="B6272" s="90"/>
      <c r="C6272" s="91"/>
      <c r="D6272" s="2013" t="s">
        <v>671</v>
      </c>
      <c r="E6272" s="2013"/>
      <c r="F6272" s="2013"/>
      <c r="G6272" s="114"/>
    </row>
    <row r="6273" ht="21.75" hidden="1" customHeight="1" outlineLevel="7">
      <c r="A6273" s="89"/>
      <c r="B6273" s="90"/>
      <c r="C6273" s="91"/>
      <c r="D6273" s="2013" t="s">
        <v>673</v>
      </c>
      <c r="E6273" s="2013"/>
      <c r="F6273" s="2013"/>
      <c r="G6273" s="93"/>
    </row>
    <row r="6274" ht="21.75" hidden="1" customHeight="1" outlineLevel="7">
      <c r="A6274" s="89"/>
      <c r="B6274" s="90"/>
      <c r="C6274" s="91"/>
      <c r="D6274" s="2013" t="s">
        <v>675</v>
      </c>
      <c r="E6274" s="2013"/>
      <c r="F6274" s="2013"/>
      <c r="G6274" s="93"/>
    </row>
    <row r="6275" ht="21.75" hidden="1" customHeight="1" outlineLevel="7">
      <c r="A6275" s="86"/>
      <c r="B6275" s="87"/>
      <c r="C6275" s="88"/>
      <c r="D6275" s="2017" t="s">
        <v>677</v>
      </c>
      <c r="E6275" s="2017"/>
      <c r="F6275" s="2017"/>
      <c r="G6275" s="93"/>
    </row>
    <row r="6276" ht="21.75" hidden="1" customHeight="1" outlineLevel="7">
      <c r="A6276" s="89"/>
      <c r="B6276" s="90"/>
      <c r="C6276" s="91"/>
      <c r="D6276" s="2013" t="s">
        <v>679</v>
      </c>
      <c r="E6276" s="2013"/>
      <c r="F6276" s="2013"/>
      <c r="G6276" s="93"/>
    </row>
    <row r="6277" ht="21.75" hidden="1" customHeight="1" outlineLevel="7">
      <c r="A6277" s="89"/>
      <c r="B6277" s="90"/>
      <c r="C6277" s="91"/>
      <c r="D6277" s="2013" t="s">
        <v>681</v>
      </c>
      <c r="E6277" s="2013"/>
      <c r="F6277" s="2013"/>
      <c r="G6277" s="93"/>
    </row>
    <row r="6278" ht="21.75" hidden="1" customHeight="1" outlineLevel="7">
      <c r="A6278" s="89"/>
      <c r="B6278" s="90"/>
      <c r="C6278" s="91"/>
      <c r="D6278" s="2013" t="s">
        <v>683</v>
      </c>
      <c r="E6278" s="2013"/>
      <c r="F6278" s="2013"/>
      <c r="G6278" s="114"/>
    </row>
    <row r="6279" ht="21.75" hidden="1" customHeight="1" outlineLevel="7">
      <c r="A6279" s="89"/>
      <c r="B6279" s="90"/>
      <c r="C6279" s="91"/>
      <c r="D6279" s="2013" t="s">
        <v>685</v>
      </c>
      <c r="E6279" s="2013"/>
      <c r="F6279" s="2013"/>
      <c r="G6279" s="93"/>
    </row>
    <row r="6280" ht="21.75" hidden="1" customHeight="1" outlineLevel="7">
      <c r="A6280" s="89"/>
      <c r="B6280" s="90"/>
      <c r="C6280" s="91"/>
      <c r="D6280" s="2013" t="s">
        <v>687</v>
      </c>
      <c r="E6280" s="2013"/>
      <c r="F6280" s="2013"/>
      <c r="G6280" s="93"/>
    </row>
    <row r="6281" ht="11.25" hidden="1" customHeight="1" outlineLevel="7">
      <c r="A6281" s="83"/>
      <c r="B6281" s="84"/>
      <c r="C6281" s="85"/>
      <c r="D6281" s="2017" t="s">
        <v>689</v>
      </c>
      <c r="E6281" s="2017"/>
      <c r="F6281" s="2017"/>
      <c r="G6281" s="93"/>
    </row>
    <row r="6282" ht="11.25" hidden="1" customHeight="1" outlineLevel="7">
      <c r="A6282" s="118"/>
      <c r="B6282" s="119"/>
      <c r="C6282" s="120"/>
      <c r="D6282" s="2013" t="s">
        <v>696</v>
      </c>
      <c r="E6282" s="2013"/>
      <c r="F6282" s="2013"/>
      <c r="G6282" s="93"/>
    </row>
    <row r="6283" ht="11.25" hidden="1" customHeight="1" outlineLevel="7">
      <c r="A6283" s="83"/>
      <c r="B6283" s="84"/>
      <c r="C6283" s="85"/>
      <c r="D6283" s="2017" t="s">
        <v>698</v>
      </c>
      <c r="E6283" s="2017"/>
      <c r="F6283" s="2017"/>
      <c r="G6283" s="93"/>
    </row>
    <row r="6284" ht="11.25" hidden="1" customHeight="1" outlineLevel="7">
      <c r="A6284" s="86"/>
      <c r="B6284" s="87"/>
      <c r="C6284" s="88"/>
      <c r="D6284" s="2017" t="s">
        <v>702</v>
      </c>
      <c r="E6284" s="2017"/>
      <c r="F6284" s="2017"/>
      <c r="G6284" s="114"/>
    </row>
    <row r="6285" ht="11.25" hidden="1" customHeight="1" outlineLevel="7">
      <c r="A6285" s="101"/>
      <c r="B6285" s="102"/>
      <c r="C6285" s="103"/>
      <c r="D6285" s="2017" t="s">
        <v>704</v>
      </c>
      <c r="E6285" s="2017"/>
      <c r="F6285" s="2017"/>
      <c r="G6285" s="93"/>
    </row>
    <row r="6286" ht="11.25" hidden="1" customHeight="1" outlineLevel="7">
      <c r="A6286" s="115"/>
      <c r="B6286" s="116"/>
      <c r="C6286" s="117"/>
      <c r="D6286" s="2013" t="s">
        <v>705</v>
      </c>
      <c r="E6286" s="2013"/>
      <c r="F6286" s="2013"/>
      <c r="G6286" s="93"/>
    </row>
    <row r="6287" ht="11.25" hidden="1" customHeight="1" outlineLevel="7">
      <c r="A6287" s="115"/>
      <c r="B6287" s="116"/>
      <c r="C6287" s="117"/>
      <c r="D6287" s="2013" t="s">
        <v>706</v>
      </c>
      <c r="E6287" s="2013"/>
      <c r="F6287" s="2013"/>
      <c r="G6287" s="93"/>
    </row>
    <row r="6288" ht="11.25" hidden="1" customHeight="1" outlineLevel="7">
      <c r="A6288" s="115"/>
      <c r="B6288" s="116"/>
      <c r="C6288" s="117"/>
      <c r="D6288" s="2013" t="s">
        <v>710</v>
      </c>
      <c r="E6288" s="2013"/>
      <c r="F6288" s="2013"/>
      <c r="G6288" s="93"/>
    </row>
    <row r="6289" ht="11.25" hidden="1" customHeight="1" outlineLevel="7">
      <c r="A6289" s="101"/>
      <c r="B6289" s="102"/>
      <c r="C6289" s="103"/>
      <c r="D6289" s="2017" t="s">
        <v>712</v>
      </c>
      <c r="E6289" s="2017"/>
      <c r="F6289" s="2017"/>
      <c r="G6289" s="93"/>
    </row>
    <row r="6290" ht="11.25" hidden="1" customHeight="1" outlineLevel="7">
      <c r="A6290" s="115"/>
      <c r="B6290" s="116"/>
      <c r="C6290" s="117"/>
      <c r="D6290" s="2013" t="s">
        <v>713</v>
      </c>
      <c r="E6290" s="2013"/>
      <c r="F6290" s="2013"/>
      <c r="G6290" s="114"/>
    </row>
    <row r="6291" ht="11.25" hidden="1" customHeight="1" outlineLevel="7">
      <c r="A6291" s="115"/>
      <c r="B6291" s="116"/>
      <c r="C6291" s="117"/>
      <c r="D6291" s="2013" t="s">
        <v>715</v>
      </c>
      <c r="E6291" s="2013"/>
      <c r="F6291" s="2013"/>
      <c r="G6291" s="93"/>
    </row>
    <row r="6292" ht="11.25" hidden="1" customHeight="1" outlineLevel="7">
      <c r="A6292" s="115"/>
      <c r="B6292" s="116"/>
      <c r="C6292" s="117"/>
      <c r="D6292" s="2013" t="s">
        <v>716</v>
      </c>
      <c r="E6292" s="2013"/>
      <c r="F6292" s="2013"/>
      <c r="G6292" s="114"/>
    </row>
    <row r="6293" ht="11.25" hidden="1" customHeight="1" outlineLevel="7">
      <c r="A6293" s="101"/>
      <c r="B6293" s="102"/>
      <c r="C6293" s="103"/>
      <c r="D6293" s="2017" t="s">
        <v>724</v>
      </c>
      <c r="E6293" s="2017"/>
      <c r="F6293" s="2017"/>
      <c r="G6293" s="114"/>
    </row>
    <row r="6294" ht="11.25" hidden="1" customHeight="1" outlineLevel="7">
      <c r="A6294" s="115"/>
      <c r="B6294" s="116"/>
      <c r="C6294" s="117"/>
      <c r="D6294" s="2013" t="s">
        <v>726</v>
      </c>
      <c r="E6294" s="2013"/>
      <c r="F6294" s="2013"/>
      <c r="G6294" s="114"/>
    </row>
    <row r="6295" ht="11.25" hidden="1" customHeight="1" outlineLevel="7">
      <c r="A6295" s="115"/>
      <c r="B6295" s="116"/>
      <c r="C6295" s="117"/>
      <c r="D6295" s="2013" t="s">
        <v>729</v>
      </c>
      <c r="E6295" s="2013"/>
      <c r="F6295" s="2013"/>
      <c r="G6295" s="93"/>
    </row>
    <row r="6296" ht="11.25" hidden="1" customHeight="1" outlineLevel="7">
      <c r="A6296" s="89"/>
      <c r="B6296" s="90"/>
      <c r="C6296" s="91"/>
      <c r="D6296" s="2013" t="s">
        <v>731</v>
      </c>
      <c r="E6296" s="2013"/>
      <c r="F6296" s="2013"/>
      <c r="G6296" s="93"/>
    </row>
    <row r="6297" ht="11.25" hidden="1" customHeight="1" outlineLevel="7">
      <c r="A6297" s="89"/>
      <c r="B6297" s="90"/>
      <c r="C6297" s="91"/>
      <c r="D6297" s="2013" t="s">
        <v>736</v>
      </c>
      <c r="E6297" s="2013"/>
      <c r="F6297" s="2013"/>
      <c r="G6297" s="93"/>
    </row>
    <row r="6298" ht="11.25" hidden="1" customHeight="1" outlineLevel="7">
      <c r="A6298" s="101"/>
      <c r="B6298" s="102"/>
      <c r="C6298" s="103"/>
      <c r="D6298" s="2017" t="s">
        <v>740</v>
      </c>
      <c r="E6298" s="2017"/>
      <c r="F6298" s="2017"/>
      <c r="G6298" s="114"/>
    </row>
    <row r="6299" ht="11.25" hidden="1" customHeight="1" outlineLevel="7">
      <c r="A6299" s="115"/>
      <c r="B6299" s="116"/>
      <c r="C6299" s="117"/>
      <c r="D6299" s="2013" t="s">
        <v>741</v>
      </c>
      <c r="E6299" s="2013"/>
      <c r="F6299" s="2013"/>
      <c r="G6299" s="93"/>
    </row>
    <row r="6300" ht="11.25" hidden="1" customHeight="1" outlineLevel="7">
      <c r="A6300" s="101"/>
      <c r="B6300" s="102"/>
      <c r="C6300" s="103"/>
      <c r="D6300" s="2017" t="s">
        <v>742</v>
      </c>
      <c r="E6300" s="2017"/>
      <c r="F6300" s="2017"/>
      <c r="G6300" s="93"/>
    </row>
    <row r="6301" ht="11.25" hidden="1" customHeight="1" outlineLevel="7">
      <c r="A6301" s="115"/>
      <c r="B6301" s="116"/>
      <c r="C6301" s="117"/>
      <c r="D6301" s="2013" t="s">
        <v>759</v>
      </c>
      <c r="E6301" s="2013"/>
      <c r="F6301" s="2013"/>
      <c r="G6301" s="93"/>
    </row>
    <row r="6302" ht="11.25" hidden="1" customHeight="1" outlineLevel="7">
      <c r="A6302" s="86"/>
      <c r="B6302" s="87"/>
      <c r="C6302" s="88"/>
      <c r="D6302" s="2017" t="s">
        <v>763</v>
      </c>
      <c r="E6302" s="2017"/>
      <c r="F6302" s="2017"/>
      <c r="G6302" s="114"/>
    </row>
    <row r="6303" ht="11.25" hidden="1" customHeight="1" outlineLevel="7">
      <c r="A6303" s="101"/>
      <c r="B6303" s="102"/>
      <c r="C6303" s="103"/>
      <c r="D6303" s="2017" t="s">
        <v>771</v>
      </c>
      <c r="E6303" s="2017"/>
      <c r="F6303" s="2017"/>
      <c r="G6303" s="93"/>
    </row>
    <row r="6304" ht="11.25" hidden="1" customHeight="1" outlineLevel="7">
      <c r="A6304" s="115"/>
      <c r="B6304" s="116"/>
      <c r="C6304" s="117"/>
      <c r="D6304" s="2013" t="s">
        <v>773</v>
      </c>
      <c r="E6304" s="2013"/>
      <c r="F6304" s="2013"/>
      <c r="G6304" s="93"/>
    </row>
    <row r="6305" ht="11.25" hidden="1" customHeight="1" outlineLevel="7">
      <c r="A6305" s="115"/>
      <c r="B6305" s="116"/>
      <c r="C6305" s="117"/>
      <c r="D6305" s="2013" t="s">
        <v>775</v>
      </c>
      <c r="E6305" s="2013"/>
      <c r="F6305" s="2013"/>
      <c r="G6305" s="93"/>
    </row>
    <row r="6306" ht="11.25" hidden="1" customHeight="1" outlineLevel="7">
      <c r="A6306" s="115"/>
      <c r="B6306" s="116"/>
      <c r="C6306" s="117"/>
      <c r="D6306" s="2013" t="s">
        <v>778</v>
      </c>
      <c r="E6306" s="2013"/>
      <c r="F6306" s="2013"/>
      <c r="G6306" s="93"/>
    </row>
    <row r="6307" ht="11.25" hidden="1" customHeight="1" outlineLevel="7">
      <c r="A6307" s="115"/>
      <c r="B6307" s="116"/>
      <c r="C6307" s="117"/>
      <c r="D6307" s="2013" t="s">
        <v>779</v>
      </c>
      <c r="E6307" s="2013"/>
      <c r="F6307" s="2013"/>
      <c r="G6307" s="114"/>
    </row>
    <row r="6308" ht="11.25" hidden="1" customHeight="1" outlineLevel="7">
      <c r="A6308" s="86"/>
      <c r="B6308" s="87"/>
      <c r="C6308" s="88"/>
      <c r="D6308" s="2017" t="s">
        <v>782</v>
      </c>
      <c r="E6308" s="2017"/>
      <c r="F6308" s="2017"/>
      <c r="G6308" s="93"/>
    </row>
    <row r="6309" ht="11.25" hidden="1" customHeight="1" outlineLevel="7">
      <c r="A6309" s="89"/>
      <c r="B6309" s="90"/>
      <c r="C6309" s="91"/>
      <c r="D6309" s="2013" t="s">
        <v>785</v>
      </c>
      <c r="E6309" s="2013"/>
      <c r="F6309" s="2013"/>
      <c r="G6309" s="114"/>
    </row>
    <row r="6310" ht="11.25" hidden="1" customHeight="1" outlineLevel="7">
      <c r="A6310" s="89"/>
      <c r="B6310" s="90"/>
      <c r="C6310" s="91"/>
      <c r="D6310" s="2013" t="s">
        <v>1016</v>
      </c>
      <c r="E6310" s="2013"/>
      <c r="F6310" s="2013"/>
      <c r="G6310" s="93"/>
    </row>
    <row r="6311" ht="11.25" hidden="1" customHeight="1" outlineLevel="7">
      <c r="A6311" s="86"/>
      <c r="B6311" s="87"/>
      <c r="C6311" s="88"/>
      <c r="D6311" s="2017" t="s">
        <v>789</v>
      </c>
      <c r="E6311" s="2017"/>
      <c r="F6311" s="2017"/>
      <c r="G6311" s="114"/>
    </row>
    <row r="6312" ht="21.75" hidden="1" customHeight="1" outlineLevel="7">
      <c r="A6312" s="89"/>
      <c r="B6312" s="90"/>
      <c r="C6312" s="91"/>
      <c r="D6312" s="2013" t="s">
        <v>791</v>
      </c>
      <c r="E6312" s="2013"/>
      <c r="F6312" s="2013"/>
      <c r="G6312" s="114"/>
    </row>
    <row r="6313" ht="21.75" hidden="1" customHeight="1" outlineLevel="7">
      <c r="A6313" s="89"/>
      <c r="B6313" s="90"/>
      <c r="C6313" s="91"/>
      <c r="D6313" s="2013" t="s">
        <v>793</v>
      </c>
      <c r="E6313" s="2013"/>
      <c r="F6313" s="2013"/>
      <c r="G6313" s="93"/>
    </row>
    <row r="6314" ht="11.25" hidden="1" customHeight="1" outlineLevel="7">
      <c r="A6314" s="89"/>
      <c r="B6314" s="90"/>
      <c r="C6314" s="91"/>
      <c r="D6314" s="2013" t="s">
        <v>795</v>
      </c>
      <c r="E6314" s="2013"/>
      <c r="F6314" s="2013"/>
      <c r="G6314" s="93"/>
    </row>
    <row r="6315" ht="11.25" hidden="1" customHeight="1" outlineLevel="7">
      <c r="A6315" s="89"/>
      <c r="B6315" s="90"/>
      <c r="C6315" s="91"/>
      <c r="D6315" s="2013" t="s">
        <v>796</v>
      </c>
      <c r="E6315" s="2013"/>
      <c r="F6315" s="2013"/>
      <c r="G6315" s="93"/>
    </row>
    <row r="6316" ht="11.25" hidden="1" customHeight="1" outlineLevel="7">
      <c r="A6316" s="89"/>
      <c r="B6316" s="90"/>
      <c r="C6316" s="91"/>
      <c r="D6316" s="2013" t="s">
        <v>798</v>
      </c>
      <c r="E6316" s="2013"/>
      <c r="F6316" s="2013"/>
      <c r="G6316" s="93"/>
    </row>
    <row r="6317" ht="11.25" hidden="1" customHeight="1" outlineLevel="7">
      <c r="A6317" s="89"/>
      <c r="B6317" s="90"/>
      <c r="C6317" s="91"/>
      <c r="D6317" s="2013" t="s">
        <v>799</v>
      </c>
      <c r="E6317" s="2013"/>
      <c r="F6317" s="2013"/>
      <c r="G6317" s="114"/>
    </row>
    <row r="6318" ht="11.25" hidden="1" customHeight="1" outlineLevel="7">
      <c r="A6318" s="86"/>
      <c r="B6318" s="87"/>
      <c r="C6318" s="88"/>
      <c r="D6318" s="2017" t="s">
        <v>813</v>
      </c>
      <c r="E6318" s="2017"/>
      <c r="F6318" s="2017"/>
      <c r="G6318" s="93"/>
    </row>
    <row r="6319" ht="11.25" hidden="1" customHeight="1" outlineLevel="7">
      <c r="A6319" s="89"/>
      <c r="B6319" s="90"/>
      <c r="C6319" s="91"/>
      <c r="D6319" s="2013" t="s">
        <v>822</v>
      </c>
      <c r="E6319" s="2013"/>
      <c r="F6319" s="2013"/>
      <c r="G6319" s="93"/>
    </row>
    <row r="6320" ht="11.25" hidden="1" customHeight="1" outlineLevel="7">
      <c r="A6320" s="89"/>
      <c r="B6320" s="90"/>
      <c r="C6320" s="91"/>
      <c r="D6320" s="2013" t="s">
        <v>825</v>
      </c>
      <c r="E6320" s="2013"/>
      <c r="F6320" s="2013"/>
      <c r="G6320" s="114"/>
    </row>
    <row r="6321" ht="11.25" hidden="1" customHeight="1" outlineLevel="6">
      <c r="A6321" s="77"/>
      <c r="B6321" s="78"/>
      <c r="C6321" s="79"/>
      <c r="D6321" s="2017" t="s">
        <v>405</v>
      </c>
      <c r="E6321" s="2017"/>
      <c r="F6321" s="2017"/>
      <c r="G6321" s="93"/>
    </row>
    <row r="6322" ht="11.25" hidden="1" customHeight="1" outlineLevel="7">
      <c r="A6322" s="80"/>
      <c r="B6322" s="81"/>
      <c r="C6322" s="82"/>
      <c r="D6322" s="2017" t="s">
        <v>858</v>
      </c>
      <c r="E6322" s="2017"/>
      <c r="F6322" s="2017"/>
      <c r="G6322" s="93"/>
    </row>
    <row r="6323" ht="21.75" hidden="1" customHeight="1" outlineLevel="7">
      <c r="A6323" s="98"/>
      <c r="B6323" s="99"/>
      <c r="C6323" s="100"/>
      <c r="D6323" s="2013" t="s">
        <v>860</v>
      </c>
      <c r="E6323" s="2013"/>
      <c r="F6323" s="2013"/>
      <c r="G6323" s="93"/>
    </row>
    <row r="6324" ht="11.25" hidden="1" customHeight="1" outlineLevel="7">
      <c r="A6324" s="80"/>
      <c r="B6324" s="81"/>
      <c r="C6324" s="82"/>
      <c r="D6324" s="2017" t="s">
        <v>861</v>
      </c>
      <c r="E6324" s="2017"/>
      <c r="F6324" s="2017"/>
      <c r="G6324" s="93"/>
    </row>
    <row r="6325" ht="11.25" hidden="1" customHeight="1" outlineLevel="7">
      <c r="A6325" s="98"/>
      <c r="B6325" s="99"/>
      <c r="C6325" s="100"/>
      <c r="D6325" s="2013" t="s">
        <v>861</v>
      </c>
      <c r="E6325" s="2013"/>
      <c r="F6325" s="2013"/>
      <c r="G6325" s="93"/>
    </row>
    <row r="6326" ht="11.25" hidden="1" customHeight="1" outlineLevel="7">
      <c r="A6326" s="80"/>
      <c r="B6326" s="81"/>
      <c r="C6326" s="82"/>
      <c r="D6326" s="2017" t="s">
        <v>871</v>
      </c>
      <c r="E6326" s="2017"/>
      <c r="F6326" s="2017"/>
      <c r="G6326" s="93"/>
    </row>
    <row r="6327" ht="11.25" hidden="1" customHeight="1" outlineLevel="7">
      <c r="A6327" s="98"/>
      <c r="B6327" s="99"/>
      <c r="C6327" s="100"/>
      <c r="D6327" s="2013" t="s">
        <v>872</v>
      </c>
      <c r="E6327" s="2013"/>
      <c r="F6327" s="2013"/>
      <c r="G6327" s="114"/>
    </row>
    <row r="6328" ht="11.25" hidden="1" customHeight="1" outlineLevel="6">
      <c r="A6328" s="77"/>
      <c r="B6328" s="78"/>
      <c r="C6328" s="79"/>
      <c r="D6328" s="2017" t="s">
        <v>887</v>
      </c>
      <c r="E6328" s="2017"/>
      <c r="F6328" s="2017"/>
      <c r="G6328" s="93"/>
    </row>
    <row r="6329" ht="11.25" hidden="1" customHeight="1" outlineLevel="7">
      <c r="A6329" s="80"/>
      <c r="B6329" s="81"/>
      <c r="C6329" s="82"/>
      <c r="D6329" s="2017" t="s">
        <v>893</v>
      </c>
      <c r="E6329" s="2017"/>
      <c r="F6329" s="2017"/>
      <c r="G6329" s="114"/>
    </row>
    <row r="6330" ht="11.25" hidden="1" customHeight="1" outlineLevel="7">
      <c r="A6330" s="98"/>
      <c r="B6330" s="99"/>
      <c r="C6330" s="100"/>
      <c r="D6330" s="2013" t="s">
        <v>897</v>
      </c>
      <c r="E6330" s="2013"/>
      <c r="F6330" s="2013"/>
      <c r="G6330" s="93"/>
    </row>
    <row r="6331" ht="11.25" hidden="1" customHeight="1" outlineLevel="7">
      <c r="A6331" s="80"/>
      <c r="B6331" s="81"/>
      <c r="C6331" s="82"/>
      <c r="D6331" s="2017" t="s">
        <v>898</v>
      </c>
      <c r="E6331" s="2017"/>
      <c r="F6331" s="2017"/>
      <c r="G6331" s="93"/>
    </row>
    <row r="6332" ht="11.25" hidden="1" customHeight="1" outlineLevel="7">
      <c r="A6332" s="98"/>
      <c r="B6332" s="99"/>
      <c r="C6332" s="100"/>
      <c r="D6332" s="2013" t="s">
        <v>899</v>
      </c>
      <c r="E6332" s="2013"/>
      <c r="F6332" s="2013"/>
      <c r="G6332" s="114"/>
    </row>
    <row r="6333" ht="11.25" hidden="1" customHeight="1" outlineLevel="7">
      <c r="A6333" s="80"/>
      <c r="B6333" s="81"/>
      <c r="C6333" s="82"/>
      <c r="D6333" s="2017" t="s">
        <v>907</v>
      </c>
      <c r="E6333" s="2017"/>
      <c r="F6333" s="2017"/>
      <c r="G6333" s="114"/>
    </row>
    <row r="6334" ht="11.25" hidden="1" customHeight="1" outlineLevel="7">
      <c r="A6334" s="98"/>
      <c r="B6334" s="99"/>
      <c r="C6334" s="100"/>
      <c r="D6334" s="2013" t="s">
        <v>104</v>
      </c>
      <c r="E6334" s="2013"/>
      <c r="F6334" s="2013"/>
      <c r="G6334" s="93"/>
    </row>
    <row r="6335" ht="11.25" hidden="1" customHeight="1" outlineLevel="7">
      <c r="A6335" s="121"/>
      <c r="B6335" s="122"/>
      <c r="C6335" s="123"/>
      <c r="D6335" s="2013" t="s">
        <v>920</v>
      </c>
      <c r="E6335" s="2013"/>
      <c r="F6335" s="2013"/>
      <c r="G6335" s="114"/>
    </row>
    <row r="6336" ht="11.25" hidden="1" customHeight="1" outlineLevel="7">
      <c r="A6336" s="80"/>
      <c r="B6336" s="81"/>
      <c r="C6336" s="82"/>
      <c r="D6336" s="2017" t="s">
        <v>887</v>
      </c>
      <c r="E6336" s="2017"/>
      <c r="F6336" s="2017"/>
      <c r="G6336" s="93"/>
    </row>
    <row r="6337" ht="11.25" hidden="1" customHeight="1" outlineLevel="7">
      <c r="A6337" s="98"/>
      <c r="B6337" s="99"/>
      <c r="C6337" s="100"/>
      <c r="D6337" s="2013" t="s">
        <v>928</v>
      </c>
      <c r="E6337" s="2013"/>
      <c r="F6337" s="2013"/>
      <c r="G6337" s="114"/>
    </row>
    <row r="6338" ht="11.25" hidden="1" customHeight="1" outlineLevel="7">
      <c r="A6338" s="83"/>
      <c r="B6338" s="84"/>
      <c r="C6338" s="85"/>
      <c r="D6338" s="2017" t="s">
        <v>933</v>
      </c>
      <c r="E6338" s="2017"/>
      <c r="F6338" s="2017"/>
      <c r="G6338" s="93"/>
    </row>
    <row r="6339" ht="11.25" hidden="1" customHeight="1" outlineLevel="7">
      <c r="A6339" s="118"/>
      <c r="B6339" s="119"/>
      <c r="C6339" s="120"/>
      <c r="D6339" s="2013" t="s">
        <v>934</v>
      </c>
      <c r="E6339" s="2013"/>
      <c r="F6339" s="2013"/>
      <c r="G6339" s="114"/>
    </row>
    <row r="6340" ht="21.75" hidden="1" customHeight="1" outlineLevel="7">
      <c r="A6340" s="118"/>
      <c r="B6340" s="119"/>
      <c r="C6340" s="120"/>
      <c r="D6340" s="2013" t="s">
        <v>935</v>
      </c>
      <c r="E6340" s="2013"/>
      <c r="F6340" s="2013"/>
      <c r="G6340" s="114"/>
    </row>
    <row r="6341" ht="21.75" hidden="1" customHeight="1" outlineLevel="7">
      <c r="A6341" s="118"/>
      <c r="B6341" s="119"/>
      <c r="C6341" s="120"/>
      <c r="D6341" s="2013" t="s">
        <v>937</v>
      </c>
      <c r="E6341" s="2013"/>
      <c r="F6341" s="2013"/>
      <c r="G6341" s="93"/>
    </row>
    <row r="6342" ht="11.25" hidden="1" customHeight="1" outlineLevel="7">
      <c r="A6342" s="83"/>
      <c r="B6342" s="84"/>
      <c r="C6342" s="85"/>
      <c r="D6342" s="2017" t="s">
        <v>410</v>
      </c>
      <c r="E6342" s="2017"/>
      <c r="F6342" s="2017"/>
      <c r="G6342" s="114"/>
    </row>
    <row r="6343" ht="21.75" hidden="1" customHeight="1" outlineLevel="7">
      <c r="A6343" s="118"/>
      <c r="B6343" s="119"/>
      <c r="C6343" s="120"/>
      <c r="D6343" s="2013" t="s">
        <v>947</v>
      </c>
      <c r="E6343" s="2013"/>
      <c r="F6343" s="2013"/>
      <c r="G6343" s="93"/>
    </row>
    <row r="6344" ht="11.25" hidden="1" customHeight="1" outlineLevel="7">
      <c r="A6344" s="118"/>
      <c r="B6344" s="119"/>
      <c r="C6344" s="120"/>
      <c r="D6344" s="2013" t="s">
        <v>948</v>
      </c>
      <c r="E6344" s="2013"/>
      <c r="F6344" s="2013"/>
      <c r="G6344" s="114"/>
    </row>
    <row r="6345" ht="11.25" hidden="1" customHeight="1" outlineLevel="7">
      <c r="A6345" s="118"/>
      <c r="B6345" s="119"/>
      <c r="C6345" s="120"/>
      <c r="D6345" s="2013" t="s">
        <v>949</v>
      </c>
      <c r="E6345" s="2013"/>
      <c r="F6345" s="2013"/>
      <c r="G6345" s="93"/>
    </row>
    <row r="6346" ht="21.75" hidden="1" customHeight="1" outlineLevel="7">
      <c r="A6346" s="118"/>
      <c r="B6346" s="119"/>
      <c r="C6346" s="120"/>
      <c r="D6346" s="2013" t="s">
        <v>950</v>
      </c>
      <c r="E6346" s="2013"/>
      <c r="F6346" s="2013"/>
      <c r="G6346" s="93"/>
    </row>
    <row r="6347" ht="11.25" hidden="1" customHeight="1" outlineLevel="7">
      <c r="A6347" s="98"/>
      <c r="B6347" s="99"/>
      <c r="C6347" s="100"/>
      <c r="D6347" s="2013" t="s">
        <v>417</v>
      </c>
      <c r="E6347" s="2013"/>
      <c r="F6347" s="2013"/>
      <c r="G6347" s="114"/>
    </row>
    <row r="6348" ht="11.25" customHeight="1" outlineLevel="3" collapsed="1">
      <c r="A6348" s="2020" t="s">
        <v>1017</v>
      </c>
      <c r="B6348" s="2020"/>
      <c r="C6348" s="2020"/>
      <c r="D6348" s="2014" t="s">
        <v>522</v>
      </c>
      <c r="E6348" s="2014"/>
      <c r="F6348" s="2014"/>
      <c r="G6348" s="93"/>
    </row>
    <row r="6349" ht="11.25" customHeight="1" outlineLevel="4">
      <c r="A6349" s="95"/>
      <c r="B6349" s="96"/>
      <c r="C6349" s="97"/>
      <c r="D6349" s="98"/>
      <c r="E6349" s="99"/>
      <c r="F6349" s="100"/>
      <c r="G6349" s="114"/>
    </row>
    <row r="6350" ht="11.25" hidden="1" customHeight="1" outlineLevel="4">
      <c r="A6350" s="70"/>
      <c r="B6350" s="71"/>
      <c r="C6350" s="72"/>
      <c r="D6350" s="2017" t="s">
        <v>257</v>
      </c>
      <c r="E6350" s="2017"/>
      <c r="F6350" s="2017"/>
      <c r="G6350" s="93"/>
    </row>
    <row r="6351" ht="11.25" hidden="1" customHeight="1" outlineLevel="5">
      <c r="A6351" s="74"/>
      <c r="B6351" s="75"/>
      <c r="C6351" s="76"/>
      <c r="D6351" s="2017" t="s">
        <v>442</v>
      </c>
      <c r="E6351" s="2017"/>
      <c r="F6351" s="2017"/>
      <c r="G6351" s="93"/>
    </row>
    <row r="6352" ht="11.25" hidden="1" customHeight="1" outlineLevel="6">
      <c r="A6352" s="77"/>
      <c r="B6352" s="78"/>
      <c r="C6352" s="79"/>
      <c r="D6352" s="2017" t="s">
        <v>443</v>
      </c>
      <c r="E6352" s="2017"/>
      <c r="F6352" s="2017"/>
      <c r="G6352" s="93"/>
    </row>
    <row r="6353" ht="11.25" hidden="1" customHeight="1" outlineLevel="7">
      <c r="A6353" s="80"/>
      <c r="B6353" s="81"/>
      <c r="C6353" s="82"/>
      <c r="D6353" s="2017" t="s">
        <v>444</v>
      </c>
      <c r="E6353" s="2017"/>
      <c r="F6353" s="2017"/>
      <c r="G6353" s="114"/>
    </row>
    <row r="6354" ht="11.25" hidden="1" customHeight="1" outlineLevel="7">
      <c r="A6354" s="83"/>
      <c r="B6354" s="84"/>
      <c r="C6354" s="85"/>
      <c r="D6354" s="2017" t="s">
        <v>253</v>
      </c>
      <c r="E6354" s="2017"/>
      <c r="F6354" s="2017"/>
      <c r="G6354" s="93"/>
    </row>
    <row r="6355" ht="11.25" hidden="1" customHeight="1" outlineLevel="7">
      <c r="A6355" s="86"/>
      <c r="B6355" s="87"/>
      <c r="C6355" s="88"/>
      <c r="D6355" s="2017" t="s">
        <v>515</v>
      </c>
      <c r="E6355" s="2017"/>
      <c r="F6355" s="2017"/>
      <c r="G6355" s="93"/>
    </row>
    <row r="6356" ht="11.25" hidden="1" customHeight="1" outlineLevel="7">
      <c r="A6356" s="89"/>
      <c r="B6356" s="90"/>
      <c r="C6356" s="91"/>
      <c r="D6356" s="2013" t="s">
        <v>516</v>
      </c>
      <c r="E6356" s="2013"/>
      <c r="F6356" s="2013"/>
      <c r="G6356" s="93"/>
    </row>
    <row r="6357" ht="11.25" hidden="1" customHeight="1" outlineLevel="7">
      <c r="A6357" s="101"/>
      <c r="B6357" s="102"/>
      <c r="C6357" s="103"/>
      <c r="D6357" s="2017" t="s">
        <v>518</v>
      </c>
      <c r="E6357" s="2017"/>
      <c r="F6357" s="2017"/>
      <c r="G6357" s="93"/>
    </row>
    <row r="6358" ht="11.25" hidden="1" customHeight="1" outlineLevel="7">
      <c r="A6358" s="115"/>
      <c r="B6358" s="116"/>
      <c r="C6358" s="117"/>
      <c r="D6358" s="2013" t="s">
        <v>519</v>
      </c>
      <c r="E6358" s="2013"/>
      <c r="F6358" s="2013"/>
      <c r="G6358" s="93"/>
    </row>
    <row r="6359" ht="11.25" hidden="1" customHeight="1" outlineLevel="7">
      <c r="A6359" s="115"/>
      <c r="B6359" s="116"/>
      <c r="C6359" s="117"/>
      <c r="D6359" s="2013" t="s">
        <v>520</v>
      </c>
      <c r="E6359" s="2013"/>
      <c r="F6359" s="2013"/>
      <c r="G6359" s="94"/>
    </row>
    <row r="6360" ht="11.25" hidden="1" customHeight="1" outlineLevel="7">
      <c r="A6360" s="115"/>
      <c r="B6360" s="116"/>
      <c r="C6360" s="117"/>
      <c r="D6360" s="2013" t="s">
        <v>523</v>
      </c>
      <c r="E6360" s="2013"/>
      <c r="F6360" s="2013"/>
      <c r="G6360" s="93"/>
    </row>
    <row r="6361" ht="11.25" hidden="1" customHeight="1" outlineLevel="7">
      <c r="A6361" s="83"/>
      <c r="B6361" s="84"/>
      <c r="C6361" s="85"/>
      <c r="D6361" s="2017" t="s">
        <v>524</v>
      </c>
      <c r="E6361" s="2017"/>
      <c r="F6361" s="2017"/>
      <c r="G6361" s="114"/>
    </row>
    <row r="6362" ht="11.25" hidden="1" customHeight="1" outlineLevel="7">
      <c r="A6362" s="86"/>
      <c r="B6362" s="87"/>
      <c r="C6362" s="88"/>
      <c r="D6362" s="2017" t="s">
        <v>14</v>
      </c>
      <c r="E6362" s="2017"/>
      <c r="F6362" s="2017"/>
      <c r="G6362" s="114"/>
    </row>
    <row r="6363" ht="11.25" hidden="1" customHeight="1" outlineLevel="7">
      <c r="A6363" s="101"/>
      <c r="B6363" s="102"/>
      <c r="C6363" s="103"/>
      <c r="D6363" s="2017" t="s">
        <v>845</v>
      </c>
      <c r="E6363" s="2017"/>
      <c r="F6363" s="2017"/>
      <c r="G6363" s="114"/>
    </row>
    <row r="6364" ht="11.25" hidden="1" customHeight="1" outlineLevel="7">
      <c r="A6364" s="115"/>
      <c r="B6364" s="116"/>
      <c r="C6364" s="117"/>
      <c r="D6364" s="2013" t="s">
        <v>846</v>
      </c>
      <c r="E6364" s="2013"/>
      <c r="F6364" s="2013"/>
      <c r="G6364" s="114"/>
    </row>
    <row r="6365" ht="11.25" hidden="1" customHeight="1" outlineLevel="7">
      <c r="A6365" s="115"/>
      <c r="B6365" s="116"/>
      <c r="C6365" s="117"/>
      <c r="D6365" s="2013" t="s">
        <v>847</v>
      </c>
      <c r="E6365" s="2013"/>
      <c r="F6365" s="2013"/>
      <c r="G6365" s="114"/>
    </row>
    <row r="6366" ht="11.25" hidden="1" customHeight="1" outlineLevel="7">
      <c r="A6366" s="80"/>
      <c r="B6366" s="81"/>
      <c r="C6366" s="82"/>
      <c r="D6366" s="2017" t="s">
        <v>1010</v>
      </c>
      <c r="E6366" s="2017"/>
      <c r="F6366" s="2017"/>
      <c r="G6366" s="114"/>
    </row>
    <row r="6367" ht="11.25" hidden="1" customHeight="1" outlineLevel="7">
      <c r="A6367" s="83"/>
      <c r="B6367" s="84"/>
      <c r="C6367" s="85"/>
      <c r="D6367" s="2017" t="s">
        <v>14</v>
      </c>
      <c r="E6367" s="2017"/>
      <c r="F6367" s="2017"/>
      <c r="G6367" s="93"/>
    </row>
    <row r="6368" ht="11.25" hidden="1" customHeight="1" outlineLevel="7">
      <c r="A6368" s="86"/>
      <c r="B6368" s="87"/>
      <c r="C6368" s="88"/>
      <c r="D6368" s="2017" t="s">
        <v>220</v>
      </c>
      <c r="E6368" s="2017"/>
      <c r="F6368" s="2017"/>
      <c r="G6368" s="114"/>
    </row>
    <row r="6369" ht="11.25" hidden="1" customHeight="1" outlineLevel="7">
      <c r="A6369" s="89"/>
      <c r="B6369" s="90"/>
      <c r="C6369" s="91"/>
      <c r="D6369" s="2013" t="s">
        <v>527</v>
      </c>
      <c r="E6369" s="2013"/>
      <c r="F6369" s="2013"/>
      <c r="G6369" s="93"/>
    </row>
    <row r="6370" ht="11.25" hidden="1" customHeight="1" outlineLevel="7">
      <c r="A6370" s="86"/>
      <c r="B6370" s="87"/>
      <c r="C6370" s="88"/>
      <c r="D6370" s="2017" t="s">
        <v>529</v>
      </c>
      <c r="E6370" s="2017"/>
      <c r="F6370" s="2017"/>
      <c r="G6370" s="93"/>
    </row>
    <row r="6371" ht="11.25" hidden="1" customHeight="1" outlineLevel="7">
      <c r="A6371" s="101"/>
      <c r="B6371" s="102"/>
      <c r="C6371" s="103"/>
      <c r="D6371" s="2017" t="s">
        <v>530</v>
      </c>
      <c r="E6371" s="2017"/>
      <c r="F6371" s="2017"/>
      <c r="G6371" s="93"/>
    </row>
    <row r="6372" ht="11.25" hidden="1" customHeight="1" outlineLevel="7">
      <c r="A6372" s="115"/>
      <c r="B6372" s="116"/>
      <c r="C6372" s="117"/>
      <c r="D6372" s="2013" t="s">
        <v>533</v>
      </c>
      <c r="E6372" s="2013"/>
      <c r="F6372" s="2013"/>
      <c r="G6372" s="114"/>
    </row>
    <row r="6373" ht="11.25" hidden="1" customHeight="1" outlineLevel="7">
      <c r="A6373" s="101"/>
      <c r="B6373" s="102"/>
      <c r="C6373" s="103"/>
      <c r="D6373" s="2017" t="s">
        <v>535</v>
      </c>
      <c r="E6373" s="2017"/>
      <c r="F6373" s="2017"/>
      <c r="G6373" s="114"/>
    </row>
    <row r="6374" ht="21.75" hidden="1" customHeight="1" outlineLevel="7">
      <c r="A6374" s="115"/>
      <c r="B6374" s="116"/>
      <c r="C6374" s="117"/>
      <c r="D6374" s="2013" t="s">
        <v>541</v>
      </c>
      <c r="E6374" s="2013"/>
      <c r="F6374" s="2013"/>
      <c r="G6374" s="114"/>
    </row>
    <row r="6375" ht="11.25" hidden="1" customHeight="1" outlineLevel="7">
      <c r="A6375" s="115"/>
      <c r="B6375" s="116"/>
      <c r="C6375" s="117"/>
      <c r="D6375" s="2013" t="s">
        <v>546</v>
      </c>
      <c r="E6375" s="2013"/>
      <c r="F6375" s="2013"/>
      <c r="G6375" s="93"/>
    </row>
    <row r="6376" ht="11.25" hidden="1" customHeight="1" outlineLevel="7">
      <c r="A6376" s="101"/>
      <c r="B6376" s="102"/>
      <c r="C6376" s="103"/>
      <c r="D6376" s="2017" t="s">
        <v>548</v>
      </c>
      <c r="E6376" s="2017"/>
      <c r="F6376" s="2017"/>
      <c r="G6376" s="93"/>
    </row>
    <row r="6377" ht="11.25" hidden="1" customHeight="1" outlineLevel="7">
      <c r="A6377" s="115"/>
      <c r="B6377" s="116"/>
      <c r="C6377" s="117"/>
      <c r="D6377" s="2013" t="s">
        <v>552</v>
      </c>
      <c r="E6377" s="2013"/>
      <c r="F6377" s="2013"/>
      <c r="G6377" s="114"/>
    </row>
    <row r="6378" ht="11.25" hidden="1" customHeight="1" outlineLevel="7">
      <c r="A6378" s="101"/>
      <c r="B6378" s="102"/>
      <c r="C6378" s="103"/>
      <c r="D6378" s="2017" t="s">
        <v>554</v>
      </c>
      <c r="E6378" s="2017"/>
      <c r="F6378" s="2017"/>
      <c r="G6378" s="114"/>
    </row>
    <row r="6379" ht="11.25" hidden="1" customHeight="1" outlineLevel="7">
      <c r="A6379" s="115"/>
      <c r="B6379" s="116"/>
      <c r="C6379" s="117"/>
      <c r="D6379" s="2013" t="s">
        <v>559</v>
      </c>
      <c r="E6379" s="2013"/>
      <c r="F6379" s="2013"/>
      <c r="G6379" s="114"/>
    </row>
    <row r="6380" ht="11.25" hidden="1" customHeight="1" outlineLevel="7">
      <c r="A6380" s="115"/>
      <c r="B6380" s="116"/>
      <c r="C6380" s="117"/>
      <c r="D6380" s="2013" t="s">
        <v>564</v>
      </c>
      <c r="E6380" s="2013"/>
      <c r="F6380" s="2013"/>
      <c r="G6380" s="93"/>
    </row>
    <row r="6381" ht="11.25" hidden="1" customHeight="1" outlineLevel="7">
      <c r="A6381" s="115"/>
      <c r="B6381" s="116"/>
      <c r="C6381" s="117"/>
      <c r="D6381" s="2013" t="s">
        <v>567</v>
      </c>
      <c r="E6381" s="2013"/>
      <c r="F6381" s="2013"/>
      <c r="G6381" s="114"/>
    </row>
    <row r="6382" ht="11.25" hidden="1" customHeight="1" outlineLevel="7">
      <c r="A6382" s="115"/>
      <c r="B6382" s="116"/>
      <c r="C6382" s="117"/>
      <c r="D6382" s="2013" t="s">
        <v>569</v>
      </c>
      <c r="E6382" s="2013"/>
      <c r="F6382" s="2013"/>
      <c r="G6382" s="114"/>
    </row>
    <row r="6383" ht="11.25" hidden="1" customHeight="1" outlineLevel="7">
      <c r="A6383" s="83"/>
      <c r="B6383" s="84"/>
      <c r="C6383" s="85"/>
      <c r="D6383" s="2017" t="s">
        <v>571</v>
      </c>
      <c r="E6383" s="2017"/>
      <c r="F6383" s="2017"/>
      <c r="G6383" s="93"/>
    </row>
    <row r="6384" ht="11.25" hidden="1" customHeight="1" outlineLevel="7">
      <c r="A6384" s="86"/>
      <c r="B6384" s="87"/>
      <c r="C6384" s="88"/>
      <c r="D6384" s="2017" t="s">
        <v>572</v>
      </c>
      <c r="E6384" s="2017"/>
      <c r="F6384" s="2017"/>
      <c r="G6384" s="114"/>
    </row>
    <row r="6385" ht="11.25" hidden="1" customHeight="1" outlineLevel="7">
      <c r="A6385" s="101"/>
      <c r="B6385" s="102"/>
      <c r="C6385" s="103"/>
      <c r="D6385" s="2017" t="s">
        <v>573</v>
      </c>
      <c r="E6385" s="2017"/>
      <c r="F6385" s="2017"/>
      <c r="G6385" s="93"/>
    </row>
    <row r="6386" ht="11.25" hidden="1" customHeight="1" outlineLevel="7">
      <c r="A6386" s="115"/>
      <c r="B6386" s="116"/>
      <c r="C6386" s="117"/>
      <c r="D6386" s="2013" t="s">
        <v>582</v>
      </c>
      <c r="E6386" s="2013"/>
      <c r="F6386" s="2013"/>
      <c r="G6386" s="93"/>
    </row>
    <row r="6387" ht="11.25" hidden="1" customHeight="1" outlineLevel="7">
      <c r="A6387" s="86"/>
      <c r="B6387" s="87"/>
      <c r="C6387" s="88"/>
      <c r="D6387" s="2017" t="s">
        <v>1011</v>
      </c>
      <c r="E6387" s="2017"/>
      <c r="F6387" s="2017"/>
      <c r="G6387" s="114"/>
    </row>
    <row r="6388" ht="11.25" hidden="1" customHeight="1" outlineLevel="7">
      <c r="A6388" s="89"/>
      <c r="B6388" s="90"/>
      <c r="C6388" s="91"/>
      <c r="D6388" s="2013" t="s">
        <v>1012</v>
      </c>
      <c r="E6388" s="2013"/>
      <c r="F6388" s="2013"/>
      <c r="G6388" s="93"/>
    </row>
    <row r="6389" ht="11.25" hidden="1" customHeight="1" outlineLevel="7">
      <c r="A6389" s="89"/>
      <c r="B6389" s="90"/>
      <c r="C6389" s="91"/>
      <c r="D6389" s="2013" t="s">
        <v>1013</v>
      </c>
      <c r="E6389" s="2013"/>
      <c r="F6389" s="2013"/>
      <c r="G6389" s="114"/>
    </row>
    <row r="6390" ht="11.25" hidden="1" customHeight="1" outlineLevel="7">
      <c r="A6390" s="89"/>
      <c r="B6390" s="90"/>
      <c r="C6390" s="91"/>
      <c r="D6390" s="2013" t="s">
        <v>1014</v>
      </c>
      <c r="E6390" s="2013"/>
      <c r="F6390" s="2013"/>
      <c r="G6390" s="93"/>
    </row>
    <row r="6391" ht="11.25" hidden="1" customHeight="1" outlineLevel="7">
      <c r="A6391" s="89"/>
      <c r="B6391" s="90"/>
      <c r="C6391" s="91"/>
      <c r="D6391" s="2013" t="s">
        <v>1015</v>
      </c>
      <c r="E6391" s="2013"/>
      <c r="F6391" s="2013"/>
      <c r="G6391" s="93"/>
    </row>
    <row r="6392" ht="11.25" hidden="1" customHeight="1" outlineLevel="7">
      <c r="A6392" s="83"/>
      <c r="B6392" s="84"/>
      <c r="C6392" s="85"/>
      <c r="D6392" s="2017" t="s">
        <v>617</v>
      </c>
      <c r="E6392" s="2017"/>
      <c r="F6392" s="2017"/>
      <c r="G6392" s="93"/>
    </row>
    <row r="6393" ht="11.25" hidden="1" customHeight="1" outlineLevel="7">
      <c r="A6393" s="118"/>
      <c r="B6393" s="119"/>
      <c r="C6393" s="120"/>
      <c r="D6393" s="2013" t="s">
        <v>619</v>
      </c>
      <c r="E6393" s="2013"/>
      <c r="F6393" s="2013"/>
      <c r="G6393" s="93"/>
    </row>
    <row r="6394" ht="11.25" hidden="1" customHeight="1" outlineLevel="7">
      <c r="A6394" s="118"/>
      <c r="B6394" s="119"/>
      <c r="C6394" s="120"/>
      <c r="D6394" s="2013" t="s">
        <v>620</v>
      </c>
      <c r="E6394" s="2013"/>
      <c r="F6394" s="2013"/>
      <c r="G6394" s="114"/>
    </row>
    <row r="6395" ht="11.25" hidden="1" customHeight="1" outlineLevel="7">
      <c r="A6395" s="118"/>
      <c r="B6395" s="119"/>
      <c r="C6395" s="120"/>
      <c r="D6395" s="2013" t="s">
        <v>622</v>
      </c>
      <c r="E6395" s="2013"/>
      <c r="F6395" s="2013"/>
      <c r="G6395" s="114"/>
    </row>
    <row r="6396" ht="11.25" hidden="1" customHeight="1" outlineLevel="7">
      <c r="A6396" s="118"/>
      <c r="B6396" s="119"/>
      <c r="C6396" s="120"/>
      <c r="D6396" s="2013" t="s">
        <v>626</v>
      </c>
      <c r="E6396" s="2013"/>
      <c r="F6396" s="2013"/>
      <c r="G6396" s="114"/>
    </row>
    <row r="6397" ht="11.25" hidden="1" customHeight="1" outlineLevel="7">
      <c r="A6397" s="86"/>
      <c r="B6397" s="87"/>
      <c r="C6397" s="88"/>
      <c r="D6397" s="2017" t="s">
        <v>630</v>
      </c>
      <c r="E6397" s="2017"/>
      <c r="F6397" s="2017"/>
      <c r="G6397" s="93"/>
    </row>
    <row r="6398" ht="11.25" hidden="1" customHeight="1" outlineLevel="7">
      <c r="A6398" s="89"/>
      <c r="B6398" s="90"/>
      <c r="C6398" s="91"/>
      <c r="D6398" s="2013" t="s">
        <v>632</v>
      </c>
      <c r="E6398" s="2013"/>
      <c r="F6398" s="2013"/>
      <c r="G6398" s="114"/>
    </row>
    <row r="6399" ht="21.75" hidden="1" customHeight="1" outlineLevel="7">
      <c r="A6399" s="89"/>
      <c r="B6399" s="90"/>
      <c r="C6399" s="91"/>
      <c r="D6399" s="2013" t="s">
        <v>634</v>
      </c>
      <c r="E6399" s="2013"/>
      <c r="F6399" s="2013"/>
      <c r="G6399" s="93"/>
    </row>
    <row r="6400" ht="21.75" hidden="1" customHeight="1" outlineLevel="7">
      <c r="A6400" s="89"/>
      <c r="B6400" s="90"/>
      <c r="C6400" s="91"/>
      <c r="D6400" s="2013" t="s">
        <v>636</v>
      </c>
      <c r="E6400" s="2013"/>
      <c r="F6400" s="2013"/>
      <c r="G6400" s="93"/>
    </row>
    <row r="6401" ht="21.75" hidden="1" customHeight="1" outlineLevel="7">
      <c r="A6401" s="89"/>
      <c r="B6401" s="90"/>
      <c r="C6401" s="91"/>
      <c r="D6401" s="2013" t="s">
        <v>638</v>
      </c>
      <c r="E6401" s="2013"/>
      <c r="F6401" s="2013"/>
      <c r="G6401" s="93"/>
    </row>
    <row r="6402" ht="11.25" hidden="1" customHeight="1" outlineLevel="7">
      <c r="A6402" s="83"/>
      <c r="B6402" s="84"/>
      <c r="C6402" s="85"/>
      <c r="D6402" s="2017" t="s">
        <v>641</v>
      </c>
      <c r="E6402" s="2017"/>
      <c r="F6402" s="2017"/>
      <c r="G6402" s="93"/>
    </row>
    <row r="6403" ht="21.75" hidden="1" customHeight="1" outlineLevel="7">
      <c r="A6403" s="86"/>
      <c r="B6403" s="87"/>
      <c r="C6403" s="88"/>
      <c r="D6403" s="2017" t="s">
        <v>1199</v>
      </c>
      <c r="E6403" s="2017"/>
      <c r="F6403" s="2017"/>
      <c r="G6403" s="114"/>
    </row>
    <row r="6404" ht="21.75" hidden="1" customHeight="1" outlineLevel="7">
      <c r="A6404" s="89"/>
      <c r="B6404" s="90"/>
      <c r="C6404" s="91"/>
      <c r="D6404" s="2013" t="s">
        <v>1200</v>
      </c>
      <c r="E6404" s="2013"/>
      <c r="F6404" s="2013"/>
      <c r="G6404" s="93"/>
    </row>
    <row r="6405" ht="21.75" hidden="1" customHeight="1" outlineLevel="7">
      <c r="A6405" s="89"/>
      <c r="B6405" s="90"/>
      <c r="C6405" s="91"/>
      <c r="D6405" s="2013" t="s">
        <v>1201</v>
      </c>
      <c r="E6405" s="2013"/>
      <c r="F6405" s="2013"/>
      <c r="G6405" s="93"/>
    </row>
    <row r="6406" ht="21.75" hidden="1" customHeight="1" outlineLevel="7">
      <c r="A6406" s="89"/>
      <c r="B6406" s="90"/>
      <c r="C6406" s="91"/>
      <c r="D6406" s="2013" t="s">
        <v>1202</v>
      </c>
      <c r="E6406" s="2013"/>
      <c r="F6406" s="2013"/>
      <c r="G6406" s="93"/>
    </row>
    <row r="6407" ht="21.75" hidden="1" customHeight="1" outlineLevel="7">
      <c r="A6407" s="89"/>
      <c r="B6407" s="90"/>
      <c r="C6407" s="91"/>
      <c r="D6407" s="2013" t="s">
        <v>1203</v>
      </c>
      <c r="E6407" s="2013"/>
      <c r="F6407" s="2013"/>
      <c r="G6407" s="93"/>
    </row>
    <row r="6408" ht="21.75" hidden="1" customHeight="1" outlineLevel="7">
      <c r="A6408" s="89"/>
      <c r="B6408" s="90"/>
      <c r="C6408" s="91"/>
      <c r="D6408" s="2013" t="s">
        <v>1204</v>
      </c>
      <c r="E6408" s="2013"/>
      <c r="F6408" s="2013"/>
      <c r="G6408" s="114"/>
    </row>
    <row r="6409" ht="11.25" hidden="1" customHeight="1" outlineLevel="7">
      <c r="A6409" s="86"/>
      <c r="B6409" s="87"/>
      <c r="C6409" s="88"/>
      <c r="D6409" s="2017" t="s">
        <v>653</v>
      </c>
      <c r="E6409" s="2017"/>
      <c r="F6409" s="2017"/>
      <c r="G6409" s="93"/>
    </row>
    <row r="6410" ht="11.25" hidden="1" customHeight="1" outlineLevel="7">
      <c r="A6410" s="89"/>
      <c r="B6410" s="90"/>
      <c r="C6410" s="91"/>
      <c r="D6410" s="2013" t="s">
        <v>655</v>
      </c>
      <c r="E6410" s="2013"/>
      <c r="F6410" s="2013"/>
      <c r="G6410" s="93"/>
    </row>
    <row r="6411" ht="21.75" hidden="1" customHeight="1" outlineLevel="7">
      <c r="A6411" s="89"/>
      <c r="B6411" s="90"/>
      <c r="C6411" s="91"/>
      <c r="D6411" s="2013" t="s">
        <v>657</v>
      </c>
      <c r="E6411" s="2013"/>
      <c r="F6411" s="2013"/>
      <c r="G6411" s="93"/>
    </row>
    <row r="6412" ht="21.75" hidden="1" customHeight="1" outlineLevel="7">
      <c r="A6412" s="89"/>
      <c r="B6412" s="90"/>
      <c r="C6412" s="91"/>
      <c r="D6412" s="2013" t="s">
        <v>659</v>
      </c>
      <c r="E6412" s="2013"/>
      <c r="F6412" s="2013"/>
      <c r="G6412" s="93"/>
    </row>
    <row r="6413" ht="21.75" hidden="1" customHeight="1" outlineLevel="7">
      <c r="A6413" s="89"/>
      <c r="B6413" s="90"/>
      <c r="C6413" s="91"/>
      <c r="D6413" s="2013" t="s">
        <v>661</v>
      </c>
      <c r="E6413" s="2013"/>
      <c r="F6413" s="2013"/>
      <c r="G6413" s="114"/>
    </row>
    <row r="6414" ht="11.25" hidden="1" customHeight="1" outlineLevel="7">
      <c r="A6414" s="89"/>
      <c r="B6414" s="90"/>
      <c r="C6414" s="91"/>
      <c r="D6414" s="2013" t="s">
        <v>663</v>
      </c>
      <c r="E6414" s="2013"/>
      <c r="F6414" s="2013"/>
      <c r="G6414" s="114"/>
    </row>
    <row r="6415" ht="21.75" hidden="1" customHeight="1" outlineLevel="7">
      <c r="A6415" s="86"/>
      <c r="B6415" s="87"/>
      <c r="C6415" s="88"/>
      <c r="D6415" s="2017" t="s">
        <v>665</v>
      </c>
      <c r="E6415" s="2017"/>
      <c r="F6415" s="2017"/>
      <c r="G6415" s="93"/>
    </row>
    <row r="6416" ht="11.25" hidden="1" customHeight="1" outlineLevel="7">
      <c r="A6416" s="89"/>
      <c r="B6416" s="90"/>
      <c r="C6416" s="91"/>
      <c r="D6416" s="2013" t="s">
        <v>667</v>
      </c>
      <c r="E6416" s="2013"/>
      <c r="F6416" s="2013"/>
      <c r="G6416" s="93"/>
    </row>
    <row r="6417" ht="21.75" hidden="1" customHeight="1" outlineLevel="7">
      <c r="A6417" s="89"/>
      <c r="B6417" s="90"/>
      <c r="C6417" s="91"/>
      <c r="D6417" s="2013" t="s">
        <v>669</v>
      </c>
      <c r="E6417" s="2013"/>
      <c r="F6417" s="2013"/>
      <c r="G6417" s="93"/>
    </row>
    <row r="6418" ht="21.75" hidden="1" customHeight="1" outlineLevel="7">
      <c r="A6418" s="89"/>
      <c r="B6418" s="90"/>
      <c r="C6418" s="91"/>
      <c r="D6418" s="2013" t="s">
        <v>671</v>
      </c>
      <c r="E6418" s="2013"/>
      <c r="F6418" s="2013"/>
      <c r="G6418" s="93"/>
    </row>
    <row r="6419" ht="21.75" hidden="1" customHeight="1" outlineLevel="7">
      <c r="A6419" s="89"/>
      <c r="B6419" s="90"/>
      <c r="C6419" s="91"/>
      <c r="D6419" s="2013" t="s">
        <v>673</v>
      </c>
      <c r="E6419" s="2013"/>
      <c r="F6419" s="2013"/>
      <c r="G6419" s="93"/>
    </row>
    <row r="6420" ht="21.75" hidden="1" customHeight="1" outlineLevel="7">
      <c r="A6420" s="89"/>
      <c r="B6420" s="90"/>
      <c r="C6420" s="91"/>
      <c r="D6420" s="2013" t="s">
        <v>675</v>
      </c>
      <c r="E6420" s="2013"/>
      <c r="F6420" s="2013"/>
      <c r="G6420" s="114"/>
    </row>
    <row r="6421" ht="21.75" hidden="1" customHeight="1" outlineLevel="7">
      <c r="A6421" s="86"/>
      <c r="B6421" s="87"/>
      <c r="C6421" s="88"/>
      <c r="D6421" s="2017" t="s">
        <v>677</v>
      </c>
      <c r="E6421" s="2017"/>
      <c r="F6421" s="2017"/>
      <c r="G6421" s="93"/>
    </row>
    <row r="6422" ht="21.75" hidden="1" customHeight="1" outlineLevel="7">
      <c r="A6422" s="89"/>
      <c r="B6422" s="90"/>
      <c r="C6422" s="91"/>
      <c r="D6422" s="2013" t="s">
        <v>679</v>
      </c>
      <c r="E6422" s="2013"/>
      <c r="F6422" s="2013"/>
      <c r="G6422" s="93"/>
    </row>
    <row r="6423" ht="21.75" hidden="1" customHeight="1" outlineLevel="7">
      <c r="A6423" s="89"/>
      <c r="B6423" s="90"/>
      <c r="C6423" s="91"/>
      <c r="D6423" s="2013" t="s">
        <v>681</v>
      </c>
      <c r="E6423" s="2013"/>
      <c r="F6423" s="2013"/>
      <c r="G6423" s="93"/>
    </row>
    <row r="6424" ht="21.75" hidden="1" customHeight="1" outlineLevel="7">
      <c r="A6424" s="89"/>
      <c r="B6424" s="90"/>
      <c r="C6424" s="91"/>
      <c r="D6424" s="2013" t="s">
        <v>683</v>
      </c>
      <c r="E6424" s="2013"/>
      <c r="F6424" s="2013"/>
      <c r="G6424" s="93"/>
    </row>
    <row r="6425" ht="21.75" hidden="1" customHeight="1" outlineLevel="7">
      <c r="A6425" s="89"/>
      <c r="B6425" s="90"/>
      <c r="C6425" s="91"/>
      <c r="D6425" s="2013" t="s">
        <v>685</v>
      </c>
      <c r="E6425" s="2013"/>
      <c r="F6425" s="2013"/>
      <c r="G6425" s="93"/>
    </row>
    <row r="6426" ht="11.25" hidden="1" customHeight="1" outlineLevel="7">
      <c r="A6426" s="83"/>
      <c r="B6426" s="84"/>
      <c r="C6426" s="85"/>
      <c r="D6426" s="2017" t="s">
        <v>698</v>
      </c>
      <c r="E6426" s="2017"/>
      <c r="F6426" s="2017"/>
      <c r="G6426" s="114"/>
    </row>
    <row r="6427" ht="11.25" hidden="1" customHeight="1" outlineLevel="7">
      <c r="A6427" s="86"/>
      <c r="B6427" s="87"/>
      <c r="C6427" s="88"/>
      <c r="D6427" s="2017" t="s">
        <v>702</v>
      </c>
      <c r="E6427" s="2017"/>
      <c r="F6427" s="2017"/>
      <c r="G6427" s="93"/>
    </row>
    <row r="6428" ht="11.25" hidden="1" customHeight="1" outlineLevel="7">
      <c r="A6428" s="101"/>
      <c r="B6428" s="102"/>
      <c r="C6428" s="103"/>
      <c r="D6428" s="2017" t="s">
        <v>704</v>
      </c>
      <c r="E6428" s="2017"/>
      <c r="F6428" s="2017"/>
      <c r="G6428" s="93"/>
    </row>
    <row r="6429" ht="11.25" hidden="1" customHeight="1" outlineLevel="7">
      <c r="A6429" s="115"/>
      <c r="B6429" s="116"/>
      <c r="C6429" s="117"/>
      <c r="D6429" s="2013" t="s">
        <v>705</v>
      </c>
      <c r="E6429" s="2013"/>
      <c r="F6429" s="2013"/>
      <c r="G6429" s="93"/>
    </row>
    <row r="6430" ht="11.25" hidden="1" customHeight="1" outlineLevel="7">
      <c r="A6430" s="115"/>
      <c r="B6430" s="116"/>
      <c r="C6430" s="117"/>
      <c r="D6430" s="2013" t="s">
        <v>706</v>
      </c>
      <c r="E6430" s="2013"/>
      <c r="F6430" s="2013"/>
      <c r="G6430" s="93"/>
    </row>
    <row r="6431" ht="11.25" hidden="1" customHeight="1" outlineLevel="7">
      <c r="A6431" s="115"/>
      <c r="B6431" s="116"/>
      <c r="C6431" s="117"/>
      <c r="D6431" s="2013" t="s">
        <v>710</v>
      </c>
      <c r="E6431" s="2013"/>
      <c r="F6431" s="2013"/>
      <c r="G6431" s="93"/>
    </row>
    <row r="6432" ht="11.25" hidden="1" customHeight="1" outlineLevel="7">
      <c r="A6432" s="101"/>
      <c r="B6432" s="102"/>
      <c r="C6432" s="103"/>
      <c r="D6432" s="2017" t="s">
        <v>712</v>
      </c>
      <c r="E6432" s="2017"/>
      <c r="F6432" s="2017"/>
      <c r="G6432" s="114"/>
    </row>
    <row r="6433" ht="11.25" hidden="1" customHeight="1" outlineLevel="7">
      <c r="A6433" s="115"/>
      <c r="B6433" s="116"/>
      <c r="C6433" s="117"/>
      <c r="D6433" s="2013" t="s">
        <v>713</v>
      </c>
      <c r="E6433" s="2013"/>
      <c r="F6433" s="2013"/>
      <c r="G6433" s="93"/>
    </row>
    <row r="6434" ht="11.25" hidden="1" customHeight="1" outlineLevel="7">
      <c r="A6434" s="115"/>
      <c r="B6434" s="116"/>
      <c r="C6434" s="117"/>
      <c r="D6434" s="2013" t="s">
        <v>715</v>
      </c>
      <c r="E6434" s="2013"/>
      <c r="F6434" s="2013"/>
      <c r="G6434" s="93"/>
    </row>
    <row r="6435" ht="11.25" hidden="1" customHeight="1" outlineLevel="7">
      <c r="A6435" s="115"/>
      <c r="B6435" s="116"/>
      <c r="C6435" s="117"/>
      <c r="D6435" s="2013" t="s">
        <v>716</v>
      </c>
      <c r="E6435" s="2013"/>
      <c r="F6435" s="2013"/>
      <c r="G6435" s="93"/>
    </row>
    <row r="6436" ht="11.25" hidden="1" customHeight="1" outlineLevel="7">
      <c r="A6436" s="101"/>
      <c r="B6436" s="102"/>
      <c r="C6436" s="103"/>
      <c r="D6436" s="2017" t="s">
        <v>724</v>
      </c>
      <c r="E6436" s="2017"/>
      <c r="F6436" s="2017"/>
      <c r="G6436" s="93"/>
    </row>
    <row r="6437" ht="11.25" hidden="1" customHeight="1" outlineLevel="7">
      <c r="A6437" s="115"/>
      <c r="B6437" s="116"/>
      <c r="C6437" s="117"/>
      <c r="D6437" s="2013" t="s">
        <v>726</v>
      </c>
      <c r="E6437" s="2013"/>
      <c r="F6437" s="2013"/>
      <c r="G6437" s="114"/>
    </row>
    <row r="6438" ht="11.25" hidden="1" customHeight="1" outlineLevel="7">
      <c r="A6438" s="115"/>
      <c r="B6438" s="116"/>
      <c r="C6438" s="117"/>
      <c r="D6438" s="2013" t="s">
        <v>729</v>
      </c>
      <c r="E6438" s="2013"/>
      <c r="F6438" s="2013"/>
      <c r="G6438" s="93"/>
    </row>
    <row r="6439" ht="11.25" hidden="1" customHeight="1" outlineLevel="7">
      <c r="A6439" s="89"/>
      <c r="B6439" s="90"/>
      <c r="C6439" s="91"/>
      <c r="D6439" s="2013" t="s">
        <v>731</v>
      </c>
      <c r="E6439" s="2013"/>
      <c r="F6439" s="2013"/>
      <c r="G6439" s="114"/>
    </row>
    <row r="6440" ht="11.25" hidden="1" customHeight="1" outlineLevel="7">
      <c r="A6440" s="101"/>
      <c r="B6440" s="102"/>
      <c r="C6440" s="103"/>
      <c r="D6440" s="2017" t="s">
        <v>740</v>
      </c>
      <c r="E6440" s="2017"/>
      <c r="F6440" s="2017"/>
      <c r="G6440" s="114"/>
    </row>
    <row r="6441" ht="11.25" hidden="1" customHeight="1" outlineLevel="7">
      <c r="A6441" s="115"/>
      <c r="B6441" s="116"/>
      <c r="C6441" s="117"/>
      <c r="D6441" s="2013" t="s">
        <v>741</v>
      </c>
      <c r="E6441" s="2013"/>
      <c r="F6441" s="2013"/>
      <c r="G6441" s="114"/>
    </row>
    <row r="6442" ht="11.25" hidden="1" customHeight="1" outlineLevel="7">
      <c r="A6442" s="101"/>
      <c r="B6442" s="102"/>
      <c r="C6442" s="103"/>
      <c r="D6442" s="2017" t="s">
        <v>742</v>
      </c>
      <c r="E6442" s="2017"/>
      <c r="F6442" s="2017"/>
      <c r="G6442" s="93"/>
    </row>
    <row r="6443" ht="21.75" hidden="1" customHeight="1" outlineLevel="7">
      <c r="A6443" s="115"/>
      <c r="B6443" s="116"/>
      <c r="C6443" s="117"/>
      <c r="D6443" s="2013" t="s">
        <v>746</v>
      </c>
      <c r="E6443" s="2013"/>
      <c r="F6443" s="2013"/>
      <c r="G6443" s="93"/>
    </row>
    <row r="6444" ht="21.75" hidden="1" customHeight="1" outlineLevel="7">
      <c r="A6444" s="115"/>
      <c r="B6444" s="116"/>
      <c r="C6444" s="117"/>
      <c r="D6444" s="2013" t="s">
        <v>749</v>
      </c>
      <c r="E6444" s="2013"/>
      <c r="F6444" s="2013"/>
      <c r="G6444" s="93"/>
    </row>
    <row r="6445" ht="11.25" hidden="1" customHeight="1" outlineLevel="7">
      <c r="A6445" s="115"/>
      <c r="B6445" s="116"/>
      <c r="C6445" s="117"/>
      <c r="D6445" s="2013" t="s">
        <v>759</v>
      </c>
      <c r="E6445" s="2013"/>
      <c r="F6445" s="2013"/>
      <c r="G6445" s="114"/>
    </row>
    <row r="6446" ht="11.25" hidden="1" customHeight="1" outlineLevel="7">
      <c r="A6446" s="86"/>
      <c r="B6446" s="87"/>
      <c r="C6446" s="88"/>
      <c r="D6446" s="2017" t="s">
        <v>763</v>
      </c>
      <c r="E6446" s="2017"/>
      <c r="F6446" s="2017"/>
      <c r="G6446" s="93"/>
    </row>
    <row r="6447" ht="11.25" hidden="1" customHeight="1" outlineLevel="7">
      <c r="A6447" s="101"/>
      <c r="B6447" s="102"/>
      <c r="C6447" s="103"/>
      <c r="D6447" s="2017" t="s">
        <v>771</v>
      </c>
      <c r="E6447" s="2017"/>
      <c r="F6447" s="2017"/>
      <c r="G6447" s="93"/>
    </row>
    <row r="6448" ht="11.25" hidden="1" customHeight="1" outlineLevel="7">
      <c r="A6448" s="115"/>
      <c r="B6448" s="116"/>
      <c r="C6448" s="117"/>
      <c r="D6448" s="2013" t="s">
        <v>773</v>
      </c>
      <c r="E6448" s="2013"/>
      <c r="F6448" s="2013"/>
      <c r="G6448" s="93"/>
    </row>
    <row r="6449" ht="11.25" hidden="1" customHeight="1" outlineLevel="7">
      <c r="A6449" s="115"/>
      <c r="B6449" s="116"/>
      <c r="C6449" s="117"/>
      <c r="D6449" s="2013" t="s">
        <v>775</v>
      </c>
      <c r="E6449" s="2013"/>
      <c r="F6449" s="2013"/>
      <c r="G6449" s="114"/>
    </row>
    <row r="6450" ht="11.25" hidden="1" customHeight="1" outlineLevel="7">
      <c r="A6450" s="115"/>
      <c r="B6450" s="116"/>
      <c r="C6450" s="117"/>
      <c r="D6450" s="2013" t="s">
        <v>779</v>
      </c>
      <c r="E6450" s="2013"/>
      <c r="F6450" s="2013"/>
      <c r="G6450" s="93"/>
    </row>
    <row r="6451" ht="11.25" hidden="1" customHeight="1" outlineLevel="7">
      <c r="A6451" s="86"/>
      <c r="B6451" s="87"/>
      <c r="C6451" s="88"/>
      <c r="D6451" s="2017" t="s">
        <v>782</v>
      </c>
      <c r="E6451" s="2017"/>
      <c r="F6451" s="2017"/>
      <c r="G6451" s="93"/>
    </row>
    <row r="6452" ht="11.25" hidden="1" customHeight="1" outlineLevel="7">
      <c r="A6452" s="89"/>
      <c r="B6452" s="90"/>
      <c r="C6452" s="91"/>
      <c r="D6452" s="2013" t="s">
        <v>785</v>
      </c>
      <c r="E6452" s="2013"/>
      <c r="F6452" s="2013"/>
      <c r="G6452" s="93"/>
    </row>
    <row r="6453" ht="11.25" hidden="1" customHeight="1" outlineLevel="7">
      <c r="A6453" s="89"/>
      <c r="B6453" s="90"/>
      <c r="C6453" s="91"/>
      <c r="D6453" s="2013" t="s">
        <v>1018</v>
      </c>
      <c r="E6453" s="2013"/>
      <c r="F6453" s="2013"/>
      <c r="G6453" s="114"/>
    </row>
    <row r="6454" ht="11.25" hidden="1" customHeight="1" outlineLevel="7">
      <c r="A6454" s="86"/>
      <c r="B6454" s="87"/>
      <c r="C6454" s="88"/>
      <c r="D6454" s="2017" t="s">
        <v>789</v>
      </c>
      <c r="E6454" s="2017"/>
      <c r="F6454" s="2017"/>
      <c r="G6454" s="93"/>
    </row>
    <row r="6455" ht="21.75" hidden="1" customHeight="1" outlineLevel="7">
      <c r="A6455" s="89"/>
      <c r="B6455" s="90"/>
      <c r="C6455" s="91"/>
      <c r="D6455" s="2013" t="s">
        <v>791</v>
      </c>
      <c r="E6455" s="2013"/>
      <c r="F6455" s="2013"/>
      <c r="G6455" s="114"/>
    </row>
    <row r="6456" ht="11.25" hidden="1" customHeight="1" outlineLevel="7">
      <c r="A6456" s="89"/>
      <c r="B6456" s="90"/>
      <c r="C6456" s="91"/>
      <c r="D6456" s="2013" t="s">
        <v>795</v>
      </c>
      <c r="E6456" s="2013"/>
      <c r="F6456" s="2013"/>
      <c r="G6456" s="93"/>
    </row>
    <row r="6457" ht="11.25" hidden="1" customHeight="1" outlineLevel="7">
      <c r="A6457" s="89"/>
      <c r="B6457" s="90"/>
      <c r="C6457" s="91"/>
      <c r="D6457" s="2013" t="s">
        <v>798</v>
      </c>
      <c r="E6457" s="2013"/>
      <c r="F6457" s="2013"/>
      <c r="G6457" s="93"/>
    </row>
    <row r="6458" ht="11.25" hidden="1" customHeight="1" outlineLevel="7">
      <c r="A6458" s="89"/>
      <c r="B6458" s="90"/>
      <c r="C6458" s="91"/>
      <c r="D6458" s="2013" t="s">
        <v>799</v>
      </c>
      <c r="E6458" s="2013"/>
      <c r="F6458" s="2013"/>
      <c r="G6458" s="93"/>
    </row>
    <row r="6459" ht="11.25" hidden="1" customHeight="1" outlineLevel="7">
      <c r="A6459" s="86"/>
      <c r="B6459" s="87"/>
      <c r="C6459" s="88"/>
      <c r="D6459" s="2017" t="s">
        <v>813</v>
      </c>
      <c r="E6459" s="2017"/>
      <c r="F6459" s="2017"/>
      <c r="G6459" s="114"/>
    </row>
    <row r="6460" ht="11.25" hidden="1" customHeight="1" outlineLevel="7">
      <c r="A6460" s="89"/>
      <c r="B6460" s="90"/>
      <c r="C6460" s="91"/>
      <c r="D6460" s="2013" t="s">
        <v>822</v>
      </c>
      <c r="E6460" s="2013"/>
      <c r="F6460" s="2013"/>
      <c r="G6460" s="114"/>
    </row>
    <row r="6461" ht="11.25" hidden="1" customHeight="1" outlineLevel="7">
      <c r="A6461" s="89"/>
      <c r="B6461" s="90"/>
      <c r="C6461" s="91"/>
      <c r="D6461" s="2013" t="s">
        <v>825</v>
      </c>
      <c r="E6461" s="2013"/>
      <c r="F6461" s="2013"/>
      <c r="G6461" s="93"/>
    </row>
    <row r="6462" ht="11.25" hidden="1" customHeight="1" outlineLevel="6" collapsed="1">
      <c r="A6462" s="77"/>
      <c r="B6462" s="78"/>
      <c r="C6462" s="79"/>
      <c r="D6462" s="2017" t="s">
        <v>405</v>
      </c>
      <c r="E6462" s="2017"/>
      <c r="F6462" s="2017"/>
      <c r="G6462" s="93"/>
    </row>
    <row r="6463" ht="11.25" hidden="1" customHeight="1" outlineLevel="7">
      <c r="A6463" s="80"/>
      <c r="B6463" s="81"/>
      <c r="C6463" s="82"/>
      <c r="D6463" s="2017" t="s">
        <v>858</v>
      </c>
      <c r="E6463" s="2017"/>
      <c r="F6463" s="2017"/>
      <c r="G6463" s="93"/>
    </row>
    <row r="6464" ht="21.75" hidden="1" customHeight="1" outlineLevel="7">
      <c r="A6464" s="98"/>
      <c r="B6464" s="99"/>
      <c r="C6464" s="100"/>
      <c r="D6464" s="2013" t="s">
        <v>860</v>
      </c>
      <c r="E6464" s="2013"/>
      <c r="F6464" s="2013"/>
      <c r="G6464" s="114"/>
    </row>
    <row r="6465" ht="11.25" hidden="1" customHeight="1" outlineLevel="7">
      <c r="A6465" s="80"/>
      <c r="B6465" s="81"/>
      <c r="C6465" s="82"/>
      <c r="D6465" s="2017" t="s">
        <v>861</v>
      </c>
      <c r="E6465" s="2017"/>
      <c r="F6465" s="2017"/>
      <c r="G6465" s="93"/>
    </row>
    <row r="6466" ht="11.25" hidden="1" customHeight="1" outlineLevel="7">
      <c r="A6466" s="98"/>
      <c r="B6466" s="99"/>
      <c r="C6466" s="100"/>
      <c r="D6466" s="2013" t="s">
        <v>861</v>
      </c>
      <c r="E6466" s="2013"/>
      <c r="F6466" s="2013"/>
      <c r="G6466" s="93"/>
    </row>
    <row r="6467" ht="11.25" hidden="1" customHeight="1" outlineLevel="7">
      <c r="A6467" s="80"/>
      <c r="B6467" s="81"/>
      <c r="C6467" s="82"/>
      <c r="D6467" s="2017" t="s">
        <v>871</v>
      </c>
      <c r="E6467" s="2017"/>
      <c r="F6467" s="2017"/>
      <c r="G6467" s="114"/>
    </row>
    <row r="6468" ht="11.25" hidden="1" customHeight="1" outlineLevel="7">
      <c r="A6468" s="98"/>
      <c r="B6468" s="99"/>
      <c r="C6468" s="100"/>
      <c r="D6468" s="2013" t="s">
        <v>872</v>
      </c>
      <c r="E6468" s="2013"/>
      <c r="F6468" s="2013"/>
      <c r="G6468" s="93"/>
    </row>
    <row r="6469" ht="11.25" hidden="1" customHeight="1" outlineLevel="6" collapsed="1">
      <c r="A6469" s="77"/>
      <c r="B6469" s="78"/>
      <c r="C6469" s="79"/>
      <c r="D6469" s="2017" t="s">
        <v>887</v>
      </c>
      <c r="E6469" s="2017"/>
      <c r="F6469" s="2017"/>
      <c r="G6469" s="93"/>
    </row>
    <row r="6470" ht="11.25" hidden="1" customHeight="1" outlineLevel="7">
      <c r="A6470" s="80"/>
      <c r="B6470" s="81"/>
      <c r="C6470" s="82"/>
      <c r="D6470" s="2017" t="s">
        <v>893</v>
      </c>
      <c r="E6470" s="2017"/>
      <c r="F6470" s="2017"/>
      <c r="G6470" s="93"/>
    </row>
    <row r="6471" ht="11.25" hidden="1" customHeight="1" outlineLevel="7">
      <c r="A6471" s="98"/>
      <c r="B6471" s="99"/>
      <c r="C6471" s="100"/>
      <c r="D6471" s="2013" t="s">
        <v>897</v>
      </c>
      <c r="E6471" s="2013"/>
      <c r="F6471" s="2013"/>
      <c r="G6471" s="93"/>
    </row>
    <row r="6472" ht="11.25" hidden="1" customHeight="1" outlineLevel="7">
      <c r="A6472" s="80"/>
      <c r="B6472" s="81"/>
      <c r="C6472" s="82"/>
      <c r="D6472" s="2017" t="s">
        <v>898</v>
      </c>
      <c r="E6472" s="2017"/>
      <c r="F6472" s="2017"/>
      <c r="G6472" s="114"/>
    </row>
    <row r="6473" ht="11.25" hidden="1" customHeight="1" outlineLevel="7">
      <c r="A6473" s="98"/>
      <c r="B6473" s="99"/>
      <c r="C6473" s="100"/>
      <c r="D6473" s="2013" t="s">
        <v>899</v>
      </c>
      <c r="E6473" s="2013"/>
      <c r="F6473" s="2013"/>
      <c r="G6473" s="93"/>
    </row>
    <row r="6474" ht="11.25" hidden="1" customHeight="1" outlineLevel="7">
      <c r="A6474" s="80"/>
      <c r="B6474" s="81"/>
      <c r="C6474" s="82"/>
      <c r="D6474" s="2017" t="s">
        <v>907</v>
      </c>
      <c r="E6474" s="2017"/>
      <c r="F6474" s="2017"/>
      <c r="G6474" s="93"/>
    </row>
    <row r="6475" ht="11.25" hidden="1" customHeight="1" outlineLevel="7">
      <c r="A6475" s="98"/>
      <c r="B6475" s="99"/>
      <c r="C6475" s="100"/>
      <c r="D6475" s="2013" t="s">
        <v>104</v>
      </c>
      <c r="E6475" s="2013"/>
      <c r="F6475" s="2013"/>
      <c r="G6475" s="114"/>
    </row>
    <row r="6476" ht="11.25" hidden="1" customHeight="1" outlineLevel="7">
      <c r="A6476" s="83"/>
      <c r="B6476" s="84"/>
      <c r="C6476" s="85"/>
      <c r="D6476" s="2017" t="s">
        <v>908</v>
      </c>
      <c r="E6476" s="2017"/>
      <c r="F6476" s="2017"/>
      <c r="G6476" s="93"/>
    </row>
    <row r="6477" ht="11.25" hidden="1" customHeight="1" outlineLevel="7">
      <c r="A6477" s="118"/>
      <c r="B6477" s="119"/>
      <c r="C6477" s="120"/>
      <c r="D6477" s="2013" t="s">
        <v>106</v>
      </c>
      <c r="E6477" s="2013"/>
      <c r="F6477" s="2013"/>
      <c r="G6477" s="93"/>
    </row>
    <row r="6478" ht="11.25" hidden="1" customHeight="1" outlineLevel="7">
      <c r="A6478" s="118"/>
      <c r="B6478" s="119"/>
      <c r="C6478" s="120"/>
      <c r="D6478" s="2013" t="s">
        <v>108</v>
      </c>
      <c r="E6478" s="2013"/>
      <c r="F6478" s="2013"/>
      <c r="G6478" s="93"/>
    </row>
    <row r="6479" ht="11.25" hidden="1" customHeight="1" outlineLevel="7">
      <c r="A6479" s="80"/>
      <c r="B6479" s="81"/>
      <c r="C6479" s="82"/>
      <c r="D6479" s="2017" t="s">
        <v>909</v>
      </c>
      <c r="E6479" s="2017"/>
      <c r="F6479" s="2017"/>
      <c r="G6479" s="93"/>
    </row>
    <row r="6480" ht="11.25" hidden="1" customHeight="1" outlineLevel="7">
      <c r="A6480" s="98"/>
      <c r="B6480" s="99"/>
      <c r="C6480" s="100"/>
      <c r="D6480" s="2013" t="s">
        <v>910</v>
      </c>
      <c r="E6480" s="2013"/>
      <c r="F6480" s="2013"/>
      <c r="G6480" s="93"/>
    </row>
    <row r="6481" ht="11.25" hidden="1" customHeight="1" outlineLevel="7">
      <c r="A6481" s="98"/>
      <c r="B6481" s="99"/>
      <c r="C6481" s="100"/>
      <c r="D6481" s="2013" t="s">
        <v>914</v>
      </c>
      <c r="E6481" s="2013"/>
      <c r="F6481" s="2013"/>
      <c r="G6481" s="114"/>
    </row>
    <row r="6482" ht="11.25" hidden="1" customHeight="1" outlineLevel="7">
      <c r="A6482" s="80"/>
      <c r="B6482" s="81"/>
      <c r="C6482" s="82"/>
      <c r="D6482" s="2017" t="s">
        <v>917</v>
      </c>
      <c r="E6482" s="2017"/>
      <c r="F6482" s="2017"/>
      <c r="G6482" s="114"/>
    </row>
    <row r="6483" ht="11.25" hidden="1" customHeight="1" outlineLevel="7">
      <c r="A6483" s="98"/>
      <c r="B6483" s="99"/>
      <c r="C6483" s="100"/>
      <c r="D6483" s="2013" t="s">
        <v>225</v>
      </c>
      <c r="E6483" s="2013"/>
      <c r="F6483" s="2013"/>
      <c r="G6483" s="93"/>
    </row>
    <row r="6484" ht="11.25" hidden="1" customHeight="1" outlineLevel="7">
      <c r="A6484" s="98"/>
      <c r="B6484" s="99"/>
      <c r="C6484" s="100"/>
      <c r="D6484" s="2013" t="s">
        <v>226</v>
      </c>
      <c r="E6484" s="2013"/>
      <c r="F6484" s="2013"/>
      <c r="G6484" s="114"/>
    </row>
    <row r="6485" ht="11.25" hidden="1" customHeight="1" outlineLevel="7">
      <c r="A6485" s="98"/>
      <c r="B6485" s="99"/>
      <c r="C6485" s="100"/>
      <c r="D6485" s="2013" t="s">
        <v>227</v>
      </c>
      <c r="E6485" s="2013"/>
      <c r="F6485" s="2013"/>
      <c r="G6485" s="93"/>
    </row>
    <row r="6486" ht="11.25" hidden="1" customHeight="1" outlineLevel="7">
      <c r="A6486" s="98"/>
      <c r="B6486" s="99"/>
      <c r="C6486" s="100"/>
      <c r="D6486" s="2013" t="s">
        <v>228</v>
      </c>
      <c r="E6486" s="2013"/>
      <c r="F6486" s="2013"/>
      <c r="G6486" s="114"/>
    </row>
    <row r="6487" ht="11.25" hidden="1" customHeight="1" outlineLevel="7">
      <c r="A6487" s="98"/>
      <c r="B6487" s="99"/>
      <c r="C6487" s="100"/>
      <c r="D6487" s="2013" t="s">
        <v>229</v>
      </c>
      <c r="E6487" s="2013"/>
      <c r="F6487" s="2013"/>
      <c r="G6487" s="93"/>
    </row>
    <row r="6488" ht="11.25" hidden="1" customHeight="1" outlineLevel="7">
      <c r="A6488" s="121"/>
      <c r="B6488" s="122"/>
      <c r="C6488" s="123"/>
      <c r="D6488" s="2013" t="s">
        <v>920</v>
      </c>
      <c r="E6488" s="2013"/>
      <c r="F6488" s="2013"/>
      <c r="G6488" s="114"/>
    </row>
    <row r="6489" ht="11.25" hidden="1" customHeight="1" outlineLevel="7">
      <c r="A6489" s="80"/>
      <c r="B6489" s="81"/>
      <c r="C6489" s="82"/>
      <c r="D6489" s="2017" t="s">
        <v>887</v>
      </c>
      <c r="E6489" s="2017"/>
      <c r="F6489" s="2017"/>
      <c r="G6489" s="114"/>
    </row>
    <row r="6490" ht="11.25" hidden="1" customHeight="1" outlineLevel="7">
      <c r="A6490" s="83"/>
      <c r="B6490" s="84"/>
      <c r="C6490" s="85"/>
      <c r="D6490" s="2017" t="s">
        <v>933</v>
      </c>
      <c r="E6490" s="2017"/>
      <c r="F6490" s="2017"/>
      <c r="G6490" s="93"/>
    </row>
    <row r="6491" ht="11.25" hidden="1" customHeight="1" outlineLevel="7">
      <c r="A6491" s="118"/>
      <c r="B6491" s="119"/>
      <c r="C6491" s="120"/>
      <c r="D6491" s="2013" t="s">
        <v>934</v>
      </c>
      <c r="E6491" s="2013"/>
      <c r="F6491" s="2013"/>
      <c r="G6491" s="114"/>
    </row>
    <row r="6492" ht="21.75" hidden="1" customHeight="1" outlineLevel="7">
      <c r="A6492" s="118"/>
      <c r="B6492" s="119"/>
      <c r="C6492" s="120"/>
      <c r="D6492" s="2013" t="s">
        <v>935</v>
      </c>
      <c r="E6492" s="2013"/>
      <c r="F6492" s="2013"/>
      <c r="G6492" s="93"/>
    </row>
    <row r="6493" ht="21.75" hidden="1" customHeight="1" outlineLevel="7">
      <c r="A6493" s="118"/>
      <c r="B6493" s="119"/>
      <c r="C6493" s="120"/>
      <c r="D6493" s="2013" t="s">
        <v>937</v>
      </c>
      <c r="E6493" s="2013"/>
      <c r="F6493" s="2013"/>
      <c r="G6493" s="114"/>
    </row>
    <row r="6494" ht="11.25" hidden="1" customHeight="1" outlineLevel="7">
      <c r="A6494" s="83"/>
      <c r="B6494" s="84"/>
      <c r="C6494" s="85"/>
      <c r="D6494" s="2017" t="s">
        <v>410</v>
      </c>
      <c r="E6494" s="2017"/>
      <c r="F6494" s="2017"/>
      <c r="G6494" s="93"/>
    </row>
    <row r="6495" ht="21.75" hidden="1" customHeight="1" outlineLevel="7">
      <c r="A6495" s="118"/>
      <c r="B6495" s="119"/>
      <c r="C6495" s="120"/>
      <c r="D6495" s="2013" t="s">
        <v>947</v>
      </c>
      <c r="E6495" s="2013"/>
      <c r="F6495" s="2013"/>
      <c r="G6495" s="114"/>
    </row>
    <row r="6496" ht="11.25" hidden="1" customHeight="1" outlineLevel="7">
      <c r="A6496" s="118"/>
      <c r="B6496" s="119"/>
      <c r="C6496" s="120"/>
      <c r="D6496" s="2013" t="s">
        <v>948</v>
      </c>
      <c r="E6496" s="2013"/>
      <c r="F6496" s="2013"/>
      <c r="G6496" s="93"/>
    </row>
    <row r="6497" ht="11.25" hidden="1" customHeight="1" outlineLevel="7">
      <c r="A6497" s="118"/>
      <c r="B6497" s="119"/>
      <c r="C6497" s="120"/>
      <c r="D6497" s="2013" t="s">
        <v>949</v>
      </c>
      <c r="E6497" s="2013"/>
      <c r="F6497" s="2013"/>
      <c r="G6497" s="93"/>
    </row>
    <row r="6498" ht="21.75" hidden="1" customHeight="1" outlineLevel="7">
      <c r="A6498" s="118"/>
      <c r="B6498" s="119"/>
      <c r="C6498" s="120"/>
      <c r="D6498" s="2013" t="s">
        <v>950</v>
      </c>
      <c r="E6498" s="2013"/>
      <c r="F6498" s="2013"/>
      <c r="G6498" s="114"/>
    </row>
    <row r="6499" ht="11.25" hidden="1" customHeight="1" outlineLevel="7">
      <c r="A6499" s="98"/>
      <c r="B6499" s="99"/>
      <c r="C6499" s="100"/>
      <c r="D6499" s="2013" t="s">
        <v>417</v>
      </c>
      <c r="E6499" s="2013"/>
      <c r="F6499" s="2013"/>
      <c r="G6499" s="93"/>
    </row>
    <row r="6500" ht="11.25" customHeight="1" outlineLevel="1" collapsed="1">
      <c r="A6500" s="2012" t="s">
        <v>215</v>
      </c>
      <c r="B6500" s="2012"/>
      <c r="C6500" s="2012"/>
      <c r="D6500" s="2018" t="s">
        <v>1019</v>
      </c>
      <c r="E6500" s="2018"/>
      <c r="F6500" s="2018"/>
      <c r="G6500" s="93"/>
    </row>
    <row r="6501" ht="11.25" customHeight="1" outlineLevel="2">
      <c r="A6501" s="2012" t="s">
        <v>1020</v>
      </c>
      <c r="B6501" s="2012"/>
      <c r="C6501" s="2012"/>
      <c r="D6501" s="2015" t="s">
        <v>1021</v>
      </c>
      <c r="E6501" s="2015"/>
      <c r="F6501" s="2015"/>
      <c r="G6501" s="114"/>
    </row>
    <row r="6502" ht="11.25" hidden="1" customHeight="1" outlineLevel="3">
      <c r="A6502" s="2012" t="s">
        <v>1022</v>
      </c>
      <c r="B6502" s="2012"/>
      <c r="C6502" s="2012"/>
      <c r="D6502" s="2016" t="s">
        <v>513</v>
      </c>
      <c r="E6502" s="2016"/>
      <c r="F6502" s="2016"/>
      <c r="G6502" s="93"/>
    </row>
    <row r="6503" ht="11.25" hidden="1" customHeight="1" outlineLevel="4">
      <c r="A6503" s="2020" t="s">
        <v>1023</v>
      </c>
      <c r="B6503" s="2020"/>
      <c r="C6503" s="2020"/>
      <c r="D6503" s="2019" t="s">
        <v>514</v>
      </c>
      <c r="E6503" s="2019"/>
      <c r="F6503" s="2019"/>
      <c r="G6503" s="93"/>
    </row>
    <row r="6504" ht="11.25" hidden="1" customHeight="1" outlineLevel="5">
      <c r="A6504" s="107"/>
      <c r="B6504" s="108"/>
      <c r="C6504" s="109"/>
      <c r="D6504" s="98"/>
      <c r="E6504" s="99"/>
      <c r="F6504" s="100"/>
      <c r="G6504" s="93"/>
    </row>
    <row r="6505" ht="11.25" hidden="1" customHeight="1" outlineLevel="5">
      <c r="A6505" s="74"/>
      <c r="B6505" s="75"/>
      <c r="C6505" s="76"/>
      <c r="D6505" s="2017" t="s">
        <v>257</v>
      </c>
      <c r="E6505" s="2017"/>
      <c r="F6505" s="2017"/>
      <c r="G6505" s="93"/>
    </row>
    <row r="6506" ht="11.25" hidden="1" customHeight="1" outlineLevel="6">
      <c r="A6506" s="77"/>
      <c r="B6506" s="78"/>
      <c r="C6506" s="79"/>
      <c r="D6506" s="2017" t="s">
        <v>442</v>
      </c>
      <c r="E6506" s="2017"/>
      <c r="F6506" s="2017"/>
      <c r="G6506" s="93"/>
    </row>
    <row r="6507" ht="11.25" hidden="1" customHeight="1" outlineLevel="7">
      <c r="A6507" s="80"/>
      <c r="B6507" s="81"/>
      <c r="C6507" s="82"/>
      <c r="D6507" s="2017" t="s">
        <v>443</v>
      </c>
      <c r="E6507" s="2017"/>
      <c r="F6507" s="2017"/>
      <c r="G6507" s="93"/>
    </row>
    <row r="6508" ht="11.25" hidden="1" customHeight="1" outlineLevel="7">
      <c r="A6508" s="83"/>
      <c r="B6508" s="84"/>
      <c r="C6508" s="85"/>
      <c r="D6508" s="2017" t="s">
        <v>444</v>
      </c>
      <c r="E6508" s="2017"/>
      <c r="F6508" s="2017"/>
      <c r="G6508" s="114"/>
    </row>
    <row r="6509" ht="11.25" hidden="1" customHeight="1" outlineLevel="7">
      <c r="A6509" s="86"/>
      <c r="B6509" s="87"/>
      <c r="C6509" s="88"/>
      <c r="D6509" s="2017" t="s">
        <v>253</v>
      </c>
      <c r="E6509" s="2017"/>
      <c r="F6509" s="2017"/>
      <c r="G6509" s="114"/>
    </row>
    <row r="6510" ht="11.25" hidden="1" customHeight="1" outlineLevel="7">
      <c r="A6510" s="101"/>
      <c r="B6510" s="102"/>
      <c r="C6510" s="103"/>
      <c r="D6510" s="2017" t="s">
        <v>515</v>
      </c>
      <c r="E6510" s="2017"/>
      <c r="F6510" s="2017"/>
      <c r="G6510" s="93"/>
    </row>
    <row r="6511" ht="11.25" hidden="1" customHeight="1" outlineLevel="7">
      <c r="A6511" s="115"/>
      <c r="B6511" s="116"/>
      <c r="C6511" s="117"/>
      <c r="D6511" s="2013" t="s">
        <v>516</v>
      </c>
      <c r="E6511" s="2013"/>
      <c r="F6511" s="2013"/>
      <c r="G6511" s="93"/>
    </row>
    <row r="6512" ht="11.25" hidden="1" customHeight="1" outlineLevel="7">
      <c r="A6512" s="104"/>
      <c r="B6512" s="105"/>
      <c r="C6512" s="106"/>
      <c r="D6512" s="2017" t="s">
        <v>518</v>
      </c>
      <c r="E6512" s="2017"/>
      <c r="F6512" s="2017"/>
      <c r="G6512" s="93"/>
    </row>
    <row r="6513" ht="11.25" hidden="1" customHeight="1" outlineLevel="7">
      <c r="A6513" s="95"/>
      <c r="B6513" s="96"/>
      <c r="C6513" s="97"/>
      <c r="D6513" s="2013" t="s">
        <v>519</v>
      </c>
      <c r="E6513" s="2013"/>
      <c r="F6513" s="2013"/>
      <c r="G6513" s="114"/>
    </row>
    <row r="6514" ht="11.25" hidden="1" customHeight="1" outlineLevel="7">
      <c r="A6514" s="95"/>
      <c r="B6514" s="96"/>
      <c r="C6514" s="97"/>
      <c r="D6514" s="2013" t="s">
        <v>520</v>
      </c>
      <c r="E6514" s="2013"/>
      <c r="F6514" s="2013"/>
      <c r="G6514" s="93"/>
    </row>
    <row r="6515" ht="11.25" hidden="1" customHeight="1" outlineLevel="7">
      <c r="A6515" s="115"/>
      <c r="B6515" s="116"/>
      <c r="C6515" s="117"/>
      <c r="D6515" s="2013" t="s">
        <v>521</v>
      </c>
      <c r="E6515" s="2013"/>
      <c r="F6515" s="2013"/>
      <c r="G6515" s="93"/>
    </row>
    <row r="6516" ht="11.25" hidden="1" customHeight="1" outlineLevel="7">
      <c r="A6516" s="86"/>
      <c r="B6516" s="87"/>
      <c r="C6516" s="88"/>
      <c r="D6516" s="2017" t="s">
        <v>524</v>
      </c>
      <c r="E6516" s="2017"/>
      <c r="F6516" s="2017"/>
      <c r="G6516" s="93"/>
    </row>
    <row r="6517" ht="11.25" hidden="1" customHeight="1" outlineLevel="7">
      <c r="A6517" s="101"/>
      <c r="B6517" s="102"/>
      <c r="C6517" s="103"/>
      <c r="D6517" s="2017" t="s">
        <v>14</v>
      </c>
      <c r="E6517" s="2017"/>
      <c r="F6517" s="2017"/>
      <c r="G6517" s="93"/>
    </row>
    <row r="6518" ht="11.25" hidden="1" customHeight="1" outlineLevel="7">
      <c r="A6518" s="104"/>
      <c r="B6518" s="105"/>
      <c r="C6518" s="106"/>
      <c r="D6518" s="2017" t="s">
        <v>845</v>
      </c>
      <c r="E6518" s="2017"/>
      <c r="F6518" s="2017"/>
      <c r="G6518" s="93"/>
    </row>
    <row r="6519" ht="11.25" hidden="1" customHeight="1" outlineLevel="7">
      <c r="A6519" s="95"/>
      <c r="B6519" s="96"/>
      <c r="C6519" s="97"/>
      <c r="D6519" s="2013" t="s">
        <v>846</v>
      </c>
      <c r="E6519" s="2013"/>
      <c r="F6519" s="2013"/>
      <c r="G6519" s="64">
        <v>-7591.0632999999998</v>
      </c>
    </row>
    <row r="6520" ht="11.25" hidden="1" customHeight="1" outlineLevel="7">
      <c r="A6520" s="95"/>
      <c r="B6520" s="96"/>
      <c r="C6520" s="97"/>
      <c r="D6520" s="2013" t="s">
        <v>847</v>
      </c>
      <c r="E6520" s="2013"/>
      <c r="F6520" s="2013"/>
      <c r="G6520" s="65">
        <v>-7591.0632999999998</v>
      </c>
    </row>
    <row r="6521" ht="11.25" hidden="1" customHeight="1" outlineLevel="7">
      <c r="A6521" s="83"/>
      <c r="B6521" s="84"/>
      <c r="C6521" s="85"/>
      <c r="D6521" s="2017" t="s">
        <v>1010</v>
      </c>
      <c r="E6521" s="2017"/>
      <c r="F6521" s="2017"/>
      <c r="G6521" s="113"/>
    </row>
    <row r="6522" ht="11.25" hidden="1" customHeight="1" outlineLevel="7">
      <c r="A6522" s="86"/>
      <c r="B6522" s="87"/>
      <c r="C6522" s="88"/>
      <c r="D6522" s="2017" t="s">
        <v>14</v>
      </c>
      <c r="E6522" s="2017"/>
      <c r="F6522" s="2017"/>
      <c r="G6522" s="94"/>
    </row>
    <row r="6523" ht="11.25" hidden="1" customHeight="1" outlineLevel="7">
      <c r="A6523" s="101"/>
      <c r="B6523" s="102"/>
      <c r="C6523" s="103"/>
      <c r="D6523" s="2017" t="s">
        <v>220</v>
      </c>
      <c r="E6523" s="2017"/>
      <c r="F6523" s="2017"/>
      <c r="G6523" s="93"/>
    </row>
    <row r="6524" ht="11.25" hidden="1" customHeight="1" outlineLevel="7">
      <c r="A6524" s="115"/>
      <c r="B6524" s="116"/>
      <c r="C6524" s="117"/>
      <c r="D6524" s="2013" t="s">
        <v>527</v>
      </c>
      <c r="E6524" s="2013"/>
      <c r="F6524" s="2013"/>
      <c r="G6524" s="114"/>
    </row>
    <row r="6525" ht="11.25" hidden="1" customHeight="1" outlineLevel="7">
      <c r="A6525" s="101"/>
      <c r="B6525" s="102"/>
      <c r="C6525" s="103"/>
      <c r="D6525" s="2017" t="s">
        <v>529</v>
      </c>
      <c r="E6525" s="2017"/>
      <c r="F6525" s="2017"/>
      <c r="G6525" s="114"/>
    </row>
    <row r="6526" ht="11.25" hidden="1" customHeight="1" outlineLevel="7">
      <c r="A6526" s="104"/>
      <c r="B6526" s="105"/>
      <c r="C6526" s="106"/>
      <c r="D6526" s="2017" t="s">
        <v>530</v>
      </c>
      <c r="E6526" s="2017"/>
      <c r="F6526" s="2017"/>
      <c r="G6526" s="114"/>
    </row>
    <row r="6527" ht="11.25" hidden="1" customHeight="1" outlineLevel="7">
      <c r="A6527" s="95"/>
      <c r="B6527" s="96"/>
      <c r="C6527" s="97"/>
      <c r="D6527" s="2013" t="s">
        <v>532</v>
      </c>
      <c r="E6527" s="2013"/>
      <c r="F6527" s="2013"/>
      <c r="G6527" s="114"/>
    </row>
    <row r="6528" ht="11.25" hidden="1" customHeight="1" outlineLevel="7">
      <c r="A6528" s="104"/>
      <c r="B6528" s="105"/>
      <c r="C6528" s="106"/>
      <c r="D6528" s="2017" t="s">
        <v>535</v>
      </c>
      <c r="E6528" s="2017"/>
      <c r="F6528" s="2017"/>
      <c r="G6528" s="114"/>
    </row>
    <row r="6529" ht="11.25" hidden="1" customHeight="1" outlineLevel="7">
      <c r="A6529" s="95"/>
      <c r="B6529" s="96"/>
      <c r="C6529" s="97"/>
      <c r="D6529" s="2013" t="s">
        <v>542</v>
      </c>
      <c r="E6529" s="2013"/>
      <c r="F6529" s="2013"/>
      <c r="G6529" s="114"/>
    </row>
    <row r="6530" ht="11.25" hidden="1" customHeight="1" outlineLevel="7">
      <c r="A6530" s="95"/>
      <c r="B6530" s="96"/>
      <c r="C6530" s="97"/>
      <c r="D6530" s="2013" t="s">
        <v>546</v>
      </c>
      <c r="E6530" s="2013"/>
      <c r="F6530" s="2013"/>
      <c r="G6530" s="93"/>
    </row>
    <row r="6531" ht="11.25" hidden="1" customHeight="1" outlineLevel="7">
      <c r="A6531" s="104"/>
      <c r="B6531" s="105"/>
      <c r="C6531" s="106"/>
      <c r="D6531" s="2017" t="s">
        <v>554</v>
      </c>
      <c r="E6531" s="2017"/>
      <c r="F6531" s="2017"/>
      <c r="G6531" s="114"/>
    </row>
    <row r="6532" ht="11.25" hidden="1" customHeight="1" outlineLevel="7">
      <c r="A6532" s="95"/>
      <c r="B6532" s="96"/>
      <c r="C6532" s="97"/>
      <c r="D6532" s="2013" t="s">
        <v>559</v>
      </c>
      <c r="E6532" s="2013"/>
      <c r="F6532" s="2013"/>
      <c r="G6532" s="93"/>
    </row>
    <row r="6533" ht="11.25" hidden="1" customHeight="1" outlineLevel="7">
      <c r="A6533" s="95"/>
      <c r="B6533" s="96"/>
      <c r="C6533" s="97"/>
      <c r="D6533" s="2013" t="s">
        <v>564</v>
      </c>
      <c r="E6533" s="2013"/>
      <c r="F6533" s="2013"/>
      <c r="G6533" s="93"/>
    </row>
    <row r="6534" ht="11.25" hidden="1" customHeight="1" outlineLevel="7">
      <c r="A6534" s="95"/>
      <c r="B6534" s="96"/>
      <c r="C6534" s="97"/>
      <c r="D6534" s="2013" t="s">
        <v>567</v>
      </c>
      <c r="E6534" s="2013"/>
      <c r="F6534" s="2013"/>
      <c r="G6534" s="93"/>
    </row>
    <row r="6535" ht="11.25" hidden="1" customHeight="1" outlineLevel="7">
      <c r="A6535" s="95"/>
      <c r="B6535" s="96"/>
      <c r="C6535" s="97"/>
      <c r="D6535" s="2013" t="s">
        <v>569</v>
      </c>
      <c r="E6535" s="2013"/>
      <c r="F6535" s="2013"/>
      <c r="G6535" s="114"/>
    </row>
    <row r="6536" ht="11.25" hidden="1" customHeight="1" outlineLevel="7">
      <c r="A6536" s="86"/>
      <c r="B6536" s="87"/>
      <c r="C6536" s="88"/>
      <c r="D6536" s="2017" t="s">
        <v>571</v>
      </c>
      <c r="E6536" s="2017"/>
      <c r="F6536" s="2017"/>
      <c r="G6536" s="114"/>
    </row>
    <row r="6537" ht="11.25" hidden="1" customHeight="1" outlineLevel="7">
      <c r="A6537" s="101"/>
      <c r="B6537" s="102"/>
      <c r="C6537" s="103"/>
      <c r="D6537" s="2017" t="s">
        <v>572</v>
      </c>
      <c r="E6537" s="2017"/>
      <c r="F6537" s="2017"/>
      <c r="G6537" s="114"/>
    </row>
    <row r="6538" ht="11.25" hidden="1" customHeight="1" outlineLevel="7">
      <c r="A6538" s="104"/>
      <c r="B6538" s="105"/>
      <c r="C6538" s="106"/>
      <c r="D6538" s="2017" t="s">
        <v>573</v>
      </c>
      <c r="E6538" s="2017"/>
      <c r="F6538" s="2017"/>
      <c r="G6538" s="93"/>
    </row>
    <row r="6539" ht="11.25" hidden="1" customHeight="1" outlineLevel="7">
      <c r="A6539" s="95"/>
      <c r="B6539" s="96"/>
      <c r="C6539" s="97"/>
      <c r="D6539" s="2013" t="s">
        <v>582</v>
      </c>
      <c r="E6539" s="2013"/>
      <c r="F6539" s="2013"/>
      <c r="G6539" s="93"/>
    </row>
    <row r="6540" ht="11.25" hidden="1" customHeight="1" outlineLevel="7">
      <c r="A6540" s="101"/>
      <c r="B6540" s="102"/>
      <c r="C6540" s="103"/>
      <c r="D6540" s="2017" t="s">
        <v>1011</v>
      </c>
      <c r="E6540" s="2017"/>
      <c r="F6540" s="2017"/>
      <c r="G6540" s="114"/>
    </row>
    <row r="6541" ht="11.25" hidden="1" customHeight="1" outlineLevel="7">
      <c r="A6541" s="115"/>
      <c r="B6541" s="116"/>
      <c r="C6541" s="117"/>
      <c r="D6541" s="2013" t="s">
        <v>1012</v>
      </c>
      <c r="E6541" s="2013"/>
      <c r="F6541" s="2013"/>
      <c r="G6541" s="114"/>
    </row>
    <row r="6542" ht="11.25" hidden="1" customHeight="1" outlineLevel="7">
      <c r="A6542" s="115"/>
      <c r="B6542" s="116"/>
      <c r="C6542" s="117"/>
      <c r="D6542" s="2013" t="s">
        <v>1013</v>
      </c>
      <c r="E6542" s="2013"/>
      <c r="F6542" s="2013"/>
      <c r="G6542" s="114"/>
    </row>
    <row r="6543" ht="11.25" hidden="1" customHeight="1" outlineLevel="7">
      <c r="A6543" s="115"/>
      <c r="B6543" s="116"/>
      <c r="C6543" s="117"/>
      <c r="D6543" s="2013" t="s">
        <v>1014</v>
      </c>
      <c r="E6543" s="2013"/>
      <c r="F6543" s="2013"/>
      <c r="G6543" s="93"/>
    </row>
    <row r="6544" ht="11.25" hidden="1" customHeight="1" outlineLevel="7">
      <c r="A6544" s="115"/>
      <c r="B6544" s="116"/>
      <c r="C6544" s="117"/>
      <c r="D6544" s="2013" t="s">
        <v>1015</v>
      </c>
      <c r="E6544" s="2013"/>
      <c r="F6544" s="2013"/>
      <c r="G6544" s="114"/>
    </row>
    <row r="6545" ht="11.25" hidden="1" customHeight="1" outlineLevel="7">
      <c r="A6545" s="86"/>
      <c r="B6545" s="87"/>
      <c r="C6545" s="88"/>
      <c r="D6545" s="2017" t="s">
        <v>617</v>
      </c>
      <c r="E6545" s="2017"/>
      <c r="F6545" s="2017"/>
      <c r="G6545" s="114"/>
    </row>
    <row r="6546" ht="11.25" hidden="1" customHeight="1" outlineLevel="7">
      <c r="A6546" s="89"/>
      <c r="B6546" s="90"/>
      <c r="C6546" s="91"/>
      <c r="D6546" s="2013" t="s">
        <v>619</v>
      </c>
      <c r="E6546" s="2013"/>
      <c r="F6546" s="2013"/>
      <c r="G6546" s="93"/>
    </row>
    <row r="6547" ht="11.25" hidden="1" customHeight="1" outlineLevel="7">
      <c r="A6547" s="89"/>
      <c r="B6547" s="90"/>
      <c r="C6547" s="91"/>
      <c r="D6547" s="2013" t="s">
        <v>620</v>
      </c>
      <c r="E6547" s="2013"/>
      <c r="F6547" s="2013"/>
      <c r="G6547" s="114"/>
    </row>
    <row r="6548" ht="11.25" hidden="1" customHeight="1" outlineLevel="7">
      <c r="A6548" s="89"/>
      <c r="B6548" s="90"/>
      <c r="C6548" s="91"/>
      <c r="D6548" s="2013" t="s">
        <v>622</v>
      </c>
      <c r="E6548" s="2013"/>
      <c r="F6548" s="2013"/>
      <c r="G6548" s="93"/>
    </row>
    <row r="6549" ht="11.25" hidden="1" customHeight="1" outlineLevel="7">
      <c r="A6549" s="89"/>
      <c r="B6549" s="90"/>
      <c r="C6549" s="91"/>
      <c r="D6549" s="2013" t="s">
        <v>624</v>
      </c>
      <c r="E6549" s="2013"/>
      <c r="F6549" s="2013"/>
      <c r="G6549" s="93"/>
    </row>
    <row r="6550" ht="11.25" hidden="1" customHeight="1" outlineLevel="7">
      <c r="A6550" s="89"/>
      <c r="B6550" s="90"/>
      <c r="C6550" s="91"/>
      <c r="D6550" s="2013" t="s">
        <v>626</v>
      </c>
      <c r="E6550" s="2013"/>
      <c r="F6550" s="2013"/>
      <c r="G6550" s="114"/>
    </row>
    <row r="6551" ht="11.25" hidden="1" customHeight="1" outlineLevel="7">
      <c r="A6551" s="101"/>
      <c r="B6551" s="102"/>
      <c r="C6551" s="103"/>
      <c r="D6551" s="2017" t="s">
        <v>630</v>
      </c>
      <c r="E6551" s="2017"/>
      <c r="F6551" s="2017"/>
      <c r="G6551" s="93"/>
    </row>
    <row r="6552" ht="11.25" hidden="1" customHeight="1" outlineLevel="7">
      <c r="A6552" s="115"/>
      <c r="B6552" s="116"/>
      <c r="C6552" s="117"/>
      <c r="D6552" s="2013" t="s">
        <v>632</v>
      </c>
      <c r="E6552" s="2013"/>
      <c r="F6552" s="2013"/>
      <c r="G6552" s="93"/>
    </row>
    <row r="6553" ht="21.75" hidden="1" customHeight="1" outlineLevel="7">
      <c r="A6553" s="115"/>
      <c r="B6553" s="116"/>
      <c r="C6553" s="117"/>
      <c r="D6553" s="2013" t="s">
        <v>634</v>
      </c>
      <c r="E6553" s="2013"/>
      <c r="F6553" s="2013"/>
      <c r="G6553" s="93"/>
    </row>
    <row r="6554" ht="21.75" hidden="1" customHeight="1" outlineLevel="7">
      <c r="A6554" s="115"/>
      <c r="B6554" s="116"/>
      <c r="C6554" s="117"/>
      <c r="D6554" s="2013" t="s">
        <v>636</v>
      </c>
      <c r="E6554" s="2013"/>
      <c r="F6554" s="2013"/>
      <c r="G6554" s="93"/>
    </row>
    <row r="6555" ht="21.75" hidden="1" customHeight="1" outlineLevel="7">
      <c r="A6555" s="115"/>
      <c r="B6555" s="116"/>
      <c r="C6555" s="117"/>
      <c r="D6555" s="2013" t="s">
        <v>638</v>
      </c>
      <c r="E6555" s="2013"/>
      <c r="F6555" s="2013"/>
      <c r="G6555" s="114"/>
    </row>
    <row r="6556" ht="11.25" hidden="1" customHeight="1" outlineLevel="7">
      <c r="A6556" s="86"/>
      <c r="B6556" s="87"/>
      <c r="C6556" s="88"/>
      <c r="D6556" s="2017" t="s">
        <v>641</v>
      </c>
      <c r="E6556" s="2017"/>
      <c r="F6556" s="2017"/>
      <c r="G6556" s="114"/>
    </row>
    <row r="6557" ht="21.75" hidden="1" customHeight="1" outlineLevel="7">
      <c r="A6557" s="101"/>
      <c r="B6557" s="102"/>
      <c r="C6557" s="103"/>
      <c r="D6557" s="2017" t="s">
        <v>1199</v>
      </c>
      <c r="E6557" s="2017"/>
      <c r="F6557" s="2017"/>
      <c r="G6557" s="114"/>
    </row>
    <row r="6558" ht="21.75" hidden="1" customHeight="1" outlineLevel="7">
      <c r="A6558" s="115"/>
      <c r="B6558" s="116"/>
      <c r="C6558" s="117"/>
      <c r="D6558" s="2013" t="s">
        <v>1200</v>
      </c>
      <c r="E6558" s="2013"/>
      <c r="F6558" s="2013"/>
      <c r="G6558" s="93"/>
    </row>
    <row r="6559" ht="21.75" hidden="1" customHeight="1" outlineLevel="7">
      <c r="A6559" s="115"/>
      <c r="B6559" s="116"/>
      <c r="C6559" s="117"/>
      <c r="D6559" s="2013" t="s">
        <v>1201</v>
      </c>
      <c r="E6559" s="2013"/>
      <c r="F6559" s="2013"/>
      <c r="G6559" s="114"/>
    </row>
    <row r="6560" ht="21.75" hidden="1" customHeight="1" outlineLevel="7">
      <c r="A6560" s="115"/>
      <c r="B6560" s="116"/>
      <c r="C6560" s="117"/>
      <c r="D6560" s="2013" t="s">
        <v>1202</v>
      </c>
      <c r="E6560" s="2013"/>
      <c r="F6560" s="2013"/>
      <c r="G6560" s="93"/>
    </row>
    <row r="6561" ht="21.75" hidden="1" customHeight="1" outlineLevel="7">
      <c r="A6561" s="115"/>
      <c r="B6561" s="116"/>
      <c r="C6561" s="117"/>
      <c r="D6561" s="2013" t="s">
        <v>1203</v>
      </c>
      <c r="E6561" s="2013"/>
      <c r="F6561" s="2013"/>
      <c r="G6561" s="93"/>
    </row>
    <row r="6562" ht="21.75" hidden="1" customHeight="1" outlineLevel="7">
      <c r="A6562" s="115"/>
      <c r="B6562" s="116"/>
      <c r="C6562" s="117"/>
      <c r="D6562" s="2013" t="s">
        <v>1204</v>
      </c>
      <c r="E6562" s="2013"/>
      <c r="F6562" s="2013"/>
      <c r="G6562" s="93"/>
    </row>
    <row r="6563" ht="11.25" hidden="1" customHeight="1" outlineLevel="7">
      <c r="A6563" s="101"/>
      <c r="B6563" s="102"/>
      <c r="C6563" s="103"/>
      <c r="D6563" s="2017" t="s">
        <v>653</v>
      </c>
      <c r="E6563" s="2017"/>
      <c r="F6563" s="2017"/>
      <c r="G6563" s="93"/>
    </row>
    <row r="6564" ht="11.25" hidden="1" customHeight="1" outlineLevel="7">
      <c r="A6564" s="115"/>
      <c r="B6564" s="116"/>
      <c r="C6564" s="117"/>
      <c r="D6564" s="2013" t="s">
        <v>655</v>
      </c>
      <c r="E6564" s="2013"/>
      <c r="F6564" s="2013"/>
      <c r="G6564" s="114"/>
    </row>
    <row r="6565" ht="21.75" hidden="1" customHeight="1" outlineLevel="7">
      <c r="A6565" s="115"/>
      <c r="B6565" s="116"/>
      <c r="C6565" s="117"/>
      <c r="D6565" s="2013" t="s">
        <v>657</v>
      </c>
      <c r="E6565" s="2013"/>
      <c r="F6565" s="2013"/>
      <c r="G6565" s="93"/>
    </row>
    <row r="6566" ht="21.75" hidden="1" customHeight="1" outlineLevel="7">
      <c r="A6566" s="115"/>
      <c r="B6566" s="116"/>
      <c r="C6566" s="117"/>
      <c r="D6566" s="2013" t="s">
        <v>659</v>
      </c>
      <c r="E6566" s="2013"/>
      <c r="F6566" s="2013"/>
      <c r="G6566" s="93"/>
    </row>
    <row r="6567" ht="21.75" hidden="1" customHeight="1" outlineLevel="7">
      <c r="A6567" s="115"/>
      <c r="B6567" s="116"/>
      <c r="C6567" s="117"/>
      <c r="D6567" s="2013" t="s">
        <v>661</v>
      </c>
      <c r="E6567" s="2013"/>
      <c r="F6567" s="2013"/>
      <c r="G6567" s="93"/>
    </row>
    <row r="6568" ht="11.25" hidden="1" customHeight="1" outlineLevel="7">
      <c r="A6568" s="115"/>
      <c r="B6568" s="116"/>
      <c r="C6568" s="117"/>
      <c r="D6568" s="2013" t="s">
        <v>663</v>
      </c>
      <c r="E6568" s="2013"/>
      <c r="F6568" s="2013"/>
      <c r="G6568" s="93"/>
    </row>
    <row r="6569" ht="21.75" hidden="1" customHeight="1" outlineLevel="7">
      <c r="A6569" s="101"/>
      <c r="B6569" s="102"/>
      <c r="C6569" s="103"/>
      <c r="D6569" s="2017" t="s">
        <v>665</v>
      </c>
      <c r="E6569" s="2017"/>
      <c r="F6569" s="2017"/>
      <c r="G6569" s="93"/>
    </row>
    <row r="6570" ht="11.25" hidden="1" customHeight="1" outlineLevel="7">
      <c r="A6570" s="115"/>
      <c r="B6570" s="116"/>
      <c r="C6570" s="117"/>
      <c r="D6570" s="2013" t="s">
        <v>667</v>
      </c>
      <c r="E6570" s="2013"/>
      <c r="F6570" s="2013"/>
      <c r="G6570" s="114"/>
    </row>
    <row r="6571" ht="21.75" hidden="1" customHeight="1" outlineLevel="7">
      <c r="A6571" s="115"/>
      <c r="B6571" s="116"/>
      <c r="C6571" s="117"/>
      <c r="D6571" s="2013" t="s">
        <v>669</v>
      </c>
      <c r="E6571" s="2013"/>
      <c r="F6571" s="2013"/>
      <c r="G6571" s="93"/>
    </row>
    <row r="6572" ht="21.75" hidden="1" customHeight="1" outlineLevel="7">
      <c r="A6572" s="115"/>
      <c r="B6572" s="116"/>
      <c r="C6572" s="117"/>
      <c r="D6572" s="2013" t="s">
        <v>671</v>
      </c>
      <c r="E6572" s="2013"/>
      <c r="F6572" s="2013"/>
      <c r="G6572" s="93"/>
    </row>
    <row r="6573" ht="21.75" hidden="1" customHeight="1" outlineLevel="7">
      <c r="A6573" s="115"/>
      <c r="B6573" s="116"/>
      <c r="C6573" s="117"/>
      <c r="D6573" s="2013" t="s">
        <v>673</v>
      </c>
      <c r="E6573" s="2013"/>
      <c r="F6573" s="2013"/>
      <c r="G6573" s="93"/>
    </row>
    <row r="6574" ht="21.75" hidden="1" customHeight="1" outlineLevel="7">
      <c r="A6574" s="115"/>
      <c r="B6574" s="116"/>
      <c r="C6574" s="117"/>
      <c r="D6574" s="2013" t="s">
        <v>675</v>
      </c>
      <c r="E6574" s="2013"/>
      <c r="F6574" s="2013"/>
      <c r="G6574" s="93"/>
    </row>
    <row r="6575" ht="21.75" hidden="1" customHeight="1" outlineLevel="7">
      <c r="A6575" s="101"/>
      <c r="B6575" s="102"/>
      <c r="C6575" s="103"/>
      <c r="D6575" s="2017" t="s">
        <v>677</v>
      </c>
      <c r="E6575" s="2017"/>
      <c r="F6575" s="2017"/>
      <c r="G6575" s="114"/>
    </row>
    <row r="6576" ht="21.75" hidden="1" customHeight="1" outlineLevel="7">
      <c r="A6576" s="115"/>
      <c r="B6576" s="116"/>
      <c r="C6576" s="117"/>
      <c r="D6576" s="2013" t="s">
        <v>679</v>
      </c>
      <c r="E6576" s="2013"/>
      <c r="F6576" s="2013"/>
      <c r="G6576" s="114"/>
    </row>
    <row r="6577" ht="21.75" hidden="1" customHeight="1" outlineLevel="7">
      <c r="A6577" s="115"/>
      <c r="B6577" s="116"/>
      <c r="C6577" s="117"/>
      <c r="D6577" s="2013" t="s">
        <v>681</v>
      </c>
      <c r="E6577" s="2013"/>
      <c r="F6577" s="2013"/>
      <c r="G6577" s="93"/>
    </row>
    <row r="6578" ht="21.75" hidden="1" customHeight="1" outlineLevel="7">
      <c r="A6578" s="115"/>
      <c r="B6578" s="116"/>
      <c r="C6578" s="117"/>
      <c r="D6578" s="2013" t="s">
        <v>683</v>
      </c>
      <c r="E6578" s="2013"/>
      <c r="F6578" s="2013"/>
      <c r="G6578" s="93"/>
    </row>
    <row r="6579" ht="21.75" hidden="1" customHeight="1" outlineLevel="7">
      <c r="A6579" s="115"/>
      <c r="B6579" s="116"/>
      <c r="C6579" s="117"/>
      <c r="D6579" s="2013" t="s">
        <v>685</v>
      </c>
      <c r="E6579" s="2013"/>
      <c r="F6579" s="2013"/>
      <c r="G6579" s="93"/>
    </row>
    <row r="6580" ht="21.75" hidden="1" customHeight="1" outlineLevel="7">
      <c r="A6580" s="115"/>
      <c r="B6580" s="116"/>
      <c r="C6580" s="117"/>
      <c r="D6580" s="2013" t="s">
        <v>687</v>
      </c>
      <c r="E6580" s="2013"/>
      <c r="F6580" s="2013"/>
      <c r="G6580" s="93"/>
    </row>
    <row r="6581" ht="11.25" hidden="1" customHeight="1" outlineLevel="7">
      <c r="A6581" s="86"/>
      <c r="B6581" s="87"/>
      <c r="C6581" s="88"/>
      <c r="D6581" s="2017" t="s">
        <v>689</v>
      </c>
      <c r="E6581" s="2017"/>
      <c r="F6581" s="2017"/>
      <c r="G6581" s="93"/>
    </row>
    <row r="6582" ht="11.25" hidden="1" customHeight="1" outlineLevel="7">
      <c r="A6582" s="89"/>
      <c r="B6582" s="90"/>
      <c r="C6582" s="91"/>
      <c r="D6582" s="2013" t="s">
        <v>696</v>
      </c>
      <c r="E6582" s="2013"/>
      <c r="F6582" s="2013"/>
      <c r="G6582" s="114"/>
    </row>
    <row r="6583" ht="11.25" hidden="1" customHeight="1" outlineLevel="7">
      <c r="A6583" s="86"/>
      <c r="B6583" s="87"/>
      <c r="C6583" s="88"/>
      <c r="D6583" s="2017" t="s">
        <v>698</v>
      </c>
      <c r="E6583" s="2017"/>
      <c r="F6583" s="2017"/>
      <c r="G6583" s="93"/>
    </row>
    <row r="6584" ht="11.25" hidden="1" customHeight="1" outlineLevel="7">
      <c r="A6584" s="101"/>
      <c r="B6584" s="102"/>
      <c r="C6584" s="103"/>
      <c r="D6584" s="2017" t="s">
        <v>702</v>
      </c>
      <c r="E6584" s="2017"/>
      <c r="F6584" s="2017"/>
      <c r="G6584" s="93"/>
    </row>
    <row r="6585" ht="11.25" hidden="1" customHeight="1" outlineLevel="7">
      <c r="A6585" s="104"/>
      <c r="B6585" s="105"/>
      <c r="C6585" s="106"/>
      <c r="D6585" s="2017" t="s">
        <v>704</v>
      </c>
      <c r="E6585" s="2017"/>
      <c r="F6585" s="2017"/>
      <c r="G6585" s="93"/>
    </row>
    <row r="6586" ht="11.25" hidden="1" customHeight="1" outlineLevel="7">
      <c r="A6586" s="95"/>
      <c r="B6586" s="96"/>
      <c r="C6586" s="97"/>
      <c r="D6586" s="2013" t="s">
        <v>705</v>
      </c>
      <c r="E6586" s="2013"/>
      <c r="F6586" s="2013"/>
      <c r="G6586" s="93"/>
    </row>
    <row r="6587" ht="11.25" hidden="1" customHeight="1" outlineLevel="7">
      <c r="A6587" s="95"/>
      <c r="B6587" s="96"/>
      <c r="C6587" s="97"/>
      <c r="D6587" s="2013" t="s">
        <v>706</v>
      </c>
      <c r="E6587" s="2013"/>
      <c r="F6587" s="2013"/>
      <c r="G6587" s="93"/>
    </row>
    <row r="6588" ht="11.25" hidden="1" customHeight="1" outlineLevel="7">
      <c r="A6588" s="95"/>
      <c r="B6588" s="96"/>
      <c r="C6588" s="97"/>
      <c r="D6588" s="2013" t="s">
        <v>710</v>
      </c>
      <c r="E6588" s="2013"/>
      <c r="F6588" s="2013"/>
      <c r="G6588" s="114"/>
    </row>
    <row r="6589" ht="11.25" hidden="1" customHeight="1" outlineLevel="7">
      <c r="A6589" s="104"/>
      <c r="B6589" s="105"/>
      <c r="C6589" s="106"/>
      <c r="D6589" s="2017" t="s">
        <v>712</v>
      </c>
      <c r="E6589" s="2017"/>
      <c r="F6589" s="2017"/>
      <c r="G6589" s="93"/>
    </row>
    <row r="6590" ht="11.25" hidden="1" customHeight="1" outlineLevel="7">
      <c r="A6590" s="95"/>
      <c r="B6590" s="96"/>
      <c r="C6590" s="97"/>
      <c r="D6590" s="2013" t="s">
        <v>713</v>
      </c>
      <c r="E6590" s="2013"/>
      <c r="F6590" s="2013"/>
      <c r="G6590" s="93"/>
    </row>
    <row r="6591" ht="11.25" hidden="1" customHeight="1" outlineLevel="7">
      <c r="A6591" s="95"/>
      <c r="B6591" s="96"/>
      <c r="C6591" s="97"/>
      <c r="D6591" s="2013" t="s">
        <v>715</v>
      </c>
      <c r="E6591" s="2013"/>
      <c r="F6591" s="2013"/>
      <c r="G6591" s="93"/>
    </row>
    <row r="6592" ht="11.25" hidden="1" customHeight="1" outlineLevel="7">
      <c r="A6592" s="95"/>
      <c r="B6592" s="96"/>
      <c r="C6592" s="97"/>
      <c r="D6592" s="2013" t="s">
        <v>716</v>
      </c>
      <c r="E6592" s="2013"/>
      <c r="F6592" s="2013"/>
      <c r="G6592" s="93"/>
    </row>
    <row r="6593" ht="11.25" hidden="1" customHeight="1" outlineLevel="7">
      <c r="A6593" s="104"/>
      <c r="B6593" s="105"/>
      <c r="C6593" s="106"/>
      <c r="D6593" s="2017" t="s">
        <v>724</v>
      </c>
      <c r="E6593" s="2017"/>
      <c r="F6593" s="2017"/>
      <c r="G6593" s="93"/>
    </row>
    <row r="6594" ht="11.25" hidden="1" customHeight="1" outlineLevel="7">
      <c r="A6594" s="95"/>
      <c r="B6594" s="96"/>
      <c r="C6594" s="97"/>
      <c r="D6594" s="2013" t="s">
        <v>726</v>
      </c>
      <c r="E6594" s="2013"/>
      <c r="F6594" s="2013"/>
      <c r="G6594" s="114"/>
    </row>
    <row r="6595" ht="11.25" hidden="1" customHeight="1" outlineLevel="7">
      <c r="A6595" s="95"/>
      <c r="B6595" s="96"/>
      <c r="C6595" s="97"/>
      <c r="D6595" s="2013" t="s">
        <v>729</v>
      </c>
      <c r="E6595" s="2013"/>
      <c r="F6595" s="2013"/>
      <c r="G6595" s="93"/>
    </row>
    <row r="6596" ht="11.25" hidden="1" customHeight="1" outlineLevel="7">
      <c r="A6596" s="115"/>
      <c r="B6596" s="116"/>
      <c r="C6596" s="117"/>
      <c r="D6596" s="2013" t="s">
        <v>731</v>
      </c>
      <c r="E6596" s="2013"/>
      <c r="F6596" s="2013"/>
      <c r="G6596" s="93"/>
    </row>
    <row r="6597" ht="11.25" hidden="1" customHeight="1" outlineLevel="7">
      <c r="A6597" s="115"/>
      <c r="B6597" s="116"/>
      <c r="C6597" s="117"/>
      <c r="D6597" s="2013" t="s">
        <v>736</v>
      </c>
      <c r="E6597" s="2013"/>
      <c r="F6597" s="2013"/>
      <c r="G6597" s="93"/>
    </row>
    <row r="6598" ht="11.25" hidden="1" customHeight="1" outlineLevel="7">
      <c r="A6598" s="104"/>
      <c r="B6598" s="105"/>
      <c r="C6598" s="106"/>
      <c r="D6598" s="2017" t="s">
        <v>740</v>
      </c>
      <c r="E6598" s="2017"/>
      <c r="F6598" s="2017"/>
      <c r="G6598" s="93"/>
    </row>
    <row r="6599" ht="11.25" hidden="1" customHeight="1" outlineLevel="7">
      <c r="A6599" s="95"/>
      <c r="B6599" s="96"/>
      <c r="C6599" s="97"/>
      <c r="D6599" s="2013" t="s">
        <v>741</v>
      </c>
      <c r="E6599" s="2013"/>
      <c r="F6599" s="2013"/>
      <c r="G6599" s="93"/>
    </row>
    <row r="6600" ht="11.25" hidden="1" customHeight="1" outlineLevel="7">
      <c r="A6600" s="104"/>
      <c r="B6600" s="105"/>
      <c r="C6600" s="106"/>
      <c r="D6600" s="2017" t="s">
        <v>742</v>
      </c>
      <c r="E6600" s="2017"/>
      <c r="F6600" s="2017"/>
      <c r="G6600" s="114"/>
    </row>
    <row r="6601" ht="11.25" hidden="1" customHeight="1" outlineLevel="7">
      <c r="A6601" s="95"/>
      <c r="B6601" s="96"/>
      <c r="C6601" s="97"/>
      <c r="D6601" s="2013" t="s">
        <v>759</v>
      </c>
      <c r="E6601" s="2013"/>
      <c r="F6601" s="2013"/>
      <c r="G6601" s="93"/>
    </row>
    <row r="6602" ht="11.25" hidden="1" customHeight="1" outlineLevel="7">
      <c r="A6602" s="101"/>
      <c r="B6602" s="102"/>
      <c r="C6602" s="103"/>
      <c r="D6602" s="2017" t="s">
        <v>763</v>
      </c>
      <c r="E6602" s="2017"/>
      <c r="F6602" s="2017"/>
      <c r="G6602" s="114"/>
    </row>
    <row r="6603" ht="11.25" hidden="1" customHeight="1" outlineLevel="7">
      <c r="A6603" s="104"/>
      <c r="B6603" s="105"/>
      <c r="C6603" s="106"/>
      <c r="D6603" s="2017" t="s">
        <v>771</v>
      </c>
      <c r="E6603" s="2017"/>
      <c r="F6603" s="2017"/>
      <c r="G6603" s="114"/>
    </row>
    <row r="6604" ht="11.25" hidden="1" customHeight="1" outlineLevel="7">
      <c r="A6604" s="95"/>
      <c r="B6604" s="96"/>
      <c r="C6604" s="97"/>
      <c r="D6604" s="2013" t="s">
        <v>773</v>
      </c>
      <c r="E6604" s="2013"/>
      <c r="F6604" s="2013"/>
      <c r="G6604" s="114"/>
    </row>
    <row r="6605" ht="11.25" hidden="1" customHeight="1" outlineLevel="7">
      <c r="A6605" s="95"/>
      <c r="B6605" s="96"/>
      <c r="C6605" s="97"/>
      <c r="D6605" s="2013" t="s">
        <v>775</v>
      </c>
      <c r="E6605" s="2013"/>
      <c r="F6605" s="2013"/>
      <c r="G6605" s="93"/>
    </row>
    <row r="6606" ht="11.25" hidden="1" customHeight="1" outlineLevel="7">
      <c r="A6606" s="95"/>
      <c r="B6606" s="96"/>
      <c r="C6606" s="97"/>
      <c r="D6606" s="2013" t="s">
        <v>778</v>
      </c>
      <c r="E6606" s="2013"/>
      <c r="F6606" s="2013"/>
      <c r="G6606" s="93"/>
    </row>
    <row r="6607" ht="11.25" hidden="1" customHeight="1" outlineLevel="7">
      <c r="A6607" s="95"/>
      <c r="B6607" s="96"/>
      <c r="C6607" s="97"/>
      <c r="D6607" s="2013" t="s">
        <v>779</v>
      </c>
      <c r="E6607" s="2013"/>
      <c r="F6607" s="2013"/>
      <c r="G6607" s="93"/>
    </row>
    <row r="6608" ht="11.25" hidden="1" customHeight="1" outlineLevel="7">
      <c r="A6608" s="101"/>
      <c r="B6608" s="102"/>
      <c r="C6608" s="103"/>
      <c r="D6608" s="2017" t="s">
        <v>782</v>
      </c>
      <c r="E6608" s="2017"/>
      <c r="F6608" s="2017"/>
      <c r="G6608" s="114"/>
    </row>
    <row r="6609" ht="11.25" hidden="1" customHeight="1" outlineLevel="7">
      <c r="A6609" s="115"/>
      <c r="B6609" s="116"/>
      <c r="C6609" s="117"/>
      <c r="D6609" s="2013" t="s">
        <v>785</v>
      </c>
      <c r="E6609" s="2013"/>
      <c r="F6609" s="2013"/>
      <c r="G6609" s="93"/>
    </row>
    <row r="6610" ht="11.25" hidden="1" customHeight="1" outlineLevel="7">
      <c r="A6610" s="115"/>
      <c r="B6610" s="116"/>
      <c r="C6610" s="117"/>
      <c r="D6610" s="2013" t="s">
        <v>1016</v>
      </c>
      <c r="E6610" s="2013"/>
      <c r="F6610" s="2013"/>
      <c r="G6610" s="93"/>
    </row>
    <row r="6611" ht="11.25" hidden="1" customHeight="1" outlineLevel="7">
      <c r="A6611" s="101"/>
      <c r="B6611" s="102"/>
      <c r="C6611" s="103"/>
      <c r="D6611" s="2017" t="s">
        <v>789</v>
      </c>
      <c r="E6611" s="2017"/>
      <c r="F6611" s="2017"/>
      <c r="G6611" s="93"/>
    </row>
    <row r="6612" ht="21.75" hidden="1" customHeight="1" outlineLevel="7">
      <c r="A6612" s="115"/>
      <c r="B6612" s="116"/>
      <c r="C6612" s="117"/>
      <c r="D6612" s="2013" t="s">
        <v>791</v>
      </c>
      <c r="E6612" s="2013"/>
      <c r="F6612" s="2013"/>
      <c r="G6612" s="114"/>
    </row>
    <row r="6613" ht="21.75" hidden="1" customHeight="1" outlineLevel="7">
      <c r="A6613" s="115"/>
      <c r="B6613" s="116"/>
      <c r="C6613" s="117"/>
      <c r="D6613" s="2013" t="s">
        <v>793</v>
      </c>
      <c r="E6613" s="2013"/>
      <c r="F6613" s="2013"/>
      <c r="G6613" s="93"/>
    </row>
    <row r="6614" ht="11.25" hidden="1" customHeight="1" outlineLevel="7">
      <c r="A6614" s="115"/>
      <c r="B6614" s="116"/>
      <c r="C6614" s="117"/>
      <c r="D6614" s="2013" t="s">
        <v>795</v>
      </c>
      <c r="E6614" s="2013"/>
      <c r="F6614" s="2013"/>
      <c r="G6614" s="93"/>
    </row>
    <row r="6615" ht="11.25" hidden="1" customHeight="1" outlineLevel="7">
      <c r="A6615" s="115"/>
      <c r="B6615" s="116"/>
      <c r="C6615" s="117"/>
      <c r="D6615" s="2013" t="s">
        <v>796</v>
      </c>
      <c r="E6615" s="2013"/>
      <c r="F6615" s="2013"/>
      <c r="G6615" s="93"/>
    </row>
    <row r="6616" ht="11.25" hidden="1" customHeight="1" outlineLevel="7">
      <c r="A6616" s="115"/>
      <c r="B6616" s="116"/>
      <c r="C6616" s="117"/>
      <c r="D6616" s="2013" t="s">
        <v>798</v>
      </c>
      <c r="E6616" s="2013"/>
      <c r="F6616" s="2013"/>
      <c r="G6616" s="93"/>
    </row>
    <row r="6617" ht="11.25" hidden="1" customHeight="1" outlineLevel="7">
      <c r="A6617" s="115"/>
      <c r="B6617" s="116"/>
      <c r="C6617" s="117"/>
      <c r="D6617" s="2013" t="s">
        <v>799</v>
      </c>
      <c r="E6617" s="2013"/>
      <c r="F6617" s="2013"/>
      <c r="G6617" s="114"/>
    </row>
    <row r="6618" ht="11.25" hidden="1" customHeight="1" outlineLevel="7">
      <c r="A6618" s="101"/>
      <c r="B6618" s="102"/>
      <c r="C6618" s="103"/>
      <c r="D6618" s="2017" t="s">
        <v>813</v>
      </c>
      <c r="E6618" s="2017"/>
      <c r="F6618" s="2017"/>
      <c r="G6618" s="93"/>
    </row>
    <row r="6619" ht="11.25" hidden="1" customHeight="1" outlineLevel="7">
      <c r="A6619" s="115"/>
      <c r="B6619" s="116"/>
      <c r="C6619" s="117"/>
      <c r="D6619" s="2013" t="s">
        <v>822</v>
      </c>
      <c r="E6619" s="2013"/>
      <c r="F6619" s="2013"/>
      <c r="G6619" s="114"/>
    </row>
    <row r="6620" ht="11.25" hidden="1" customHeight="1" outlineLevel="7">
      <c r="A6620" s="115"/>
      <c r="B6620" s="116"/>
      <c r="C6620" s="117"/>
      <c r="D6620" s="2013" t="s">
        <v>825</v>
      </c>
      <c r="E6620" s="2013"/>
      <c r="F6620" s="2013"/>
      <c r="G6620" s="93"/>
    </row>
    <row r="6621" ht="11.25" hidden="1" customHeight="1" outlineLevel="7">
      <c r="A6621" s="80"/>
      <c r="B6621" s="81"/>
      <c r="C6621" s="82"/>
      <c r="D6621" s="2017" t="s">
        <v>405</v>
      </c>
      <c r="E6621" s="2017"/>
      <c r="F6621" s="2017"/>
      <c r="G6621" s="114"/>
    </row>
    <row r="6622" ht="11.25" hidden="1" customHeight="1" outlineLevel="7">
      <c r="A6622" s="83"/>
      <c r="B6622" s="84"/>
      <c r="C6622" s="85"/>
      <c r="D6622" s="2017" t="s">
        <v>858</v>
      </c>
      <c r="E6622" s="2017"/>
      <c r="F6622" s="2017"/>
      <c r="G6622" s="114"/>
    </row>
    <row r="6623" ht="21.75" hidden="1" customHeight="1" outlineLevel="7">
      <c r="A6623" s="118"/>
      <c r="B6623" s="119"/>
      <c r="C6623" s="120"/>
      <c r="D6623" s="2013" t="s">
        <v>860</v>
      </c>
      <c r="E6623" s="2013"/>
      <c r="F6623" s="2013"/>
      <c r="G6623" s="93"/>
    </row>
    <row r="6624" ht="11.25" hidden="1" customHeight="1" outlineLevel="7">
      <c r="A6624" s="83"/>
      <c r="B6624" s="84"/>
      <c r="C6624" s="85"/>
      <c r="D6624" s="2017" t="s">
        <v>861</v>
      </c>
      <c r="E6624" s="2017"/>
      <c r="F6624" s="2017"/>
      <c r="G6624" s="93"/>
    </row>
    <row r="6625" ht="11.25" hidden="1" customHeight="1" outlineLevel="7">
      <c r="A6625" s="118"/>
      <c r="B6625" s="119"/>
      <c r="C6625" s="120"/>
      <c r="D6625" s="2013" t="s">
        <v>861</v>
      </c>
      <c r="E6625" s="2013"/>
      <c r="F6625" s="2013"/>
      <c r="G6625" s="93"/>
    </row>
    <row r="6626" ht="11.25" hidden="1" customHeight="1" outlineLevel="7">
      <c r="A6626" s="83"/>
      <c r="B6626" s="84"/>
      <c r="C6626" s="85"/>
      <c r="D6626" s="2017" t="s">
        <v>871</v>
      </c>
      <c r="E6626" s="2017"/>
      <c r="F6626" s="2017"/>
      <c r="G6626" s="93"/>
    </row>
    <row r="6627" ht="11.25" hidden="1" customHeight="1" outlineLevel="7">
      <c r="A6627" s="118"/>
      <c r="B6627" s="119"/>
      <c r="C6627" s="120"/>
      <c r="D6627" s="2013" t="s">
        <v>872</v>
      </c>
      <c r="E6627" s="2013"/>
      <c r="F6627" s="2013"/>
      <c r="G6627" s="114"/>
    </row>
    <row r="6628" ht="11.25" hidden="1" customHeight="1" outlineLevel="7">
      <c r="A6628" s="80"/>
      <c r="B6628" s="81"/>
      <c r="C6628" s="82"/>
      <c r="D6628" s="2017" t="s">
        <v>887</v>
      </c>
      <c r="E6628" s="2017"/>
      <c r="F6628" s="2017"/>
      <c r="G6628" s="93"/>
    </row>
    <row r="6629" ht="11.25" hidden="1" customHeight="1" outlineLevel="7">
      <c r="A6629" s="83"/>
      <c r="B6629" s="84"/>
      <c r="C6629" s="85"/>
      <c r="D6629" s="2017" t="s">
        <v>893</v>
      </c>
      <c r="E6629" s="2017"/>
      <c r="F6629" s="2017"/>
      <c r="G6629" s="93"/>
    </row>
    <row r="6630" ht="11.25" hidden="1" customHeight="1" outlineLevel="7">
      <c r="A6630" s="118"/>
      <c r="B6630" s="119"/>
      <c r="C6630" s="120"/>
      <c r="D6630" s="2013" t="s">
        <v>897</v>
      </c>
      <c r="E6630" s="2013"/>
      <c r="F6630" s="2013"/>
      <c r="G6630" s="114"/>
    </row>
    <row r="6631" ht="11.25" hidden="1" customHeight="1" outlineLevel="7">
      <c r="A6631" s="83"/>
      <c r="B6631" s="84"/>
      <c r="C6631" s="85"/>
      <c r="D6631" s="2017" t="s">
        <v>898</v>
      </c>
      <c r="E6631" s="2017"/>
      <c r="F6631" s="2017"/>
      <c r="G6631" s="93"/>
    </row>
    <row r="6632" ht="11.25" hidden="1" customHeight="1" outlineLevel="7">
      <c r="A6632" s="118"/>
      <c r="B6632" s="119"/>
      <c r="C6632" s="120"/>
      <c r="D6632" s="2013" t="s">
        <v>899</v>
      </c>
      <c r="E6632" s="2013"/>
      <c r="F6632" s="2013"/>
      <c r="G6632" s="93"/>
    </row>
    <row r="6633" ht="11.25" hidden="1" customHeight="1" outlineLevel="7">
      <c r="A6633" s="83"/>
      <c r="B6633" s="84"/>
      <c r="C6633" s="85"/>
      <c r="D6633" s="2017" t="s">
        <v>907</v>
      </c>
      <c r="E6633" s="2017"/>
      <c r="F6633" s="2017"/>
      <c r="G6633" s="93"/>
    </row>
    <row r="6634" ht="11.25" hidden="1" customHeight="1" outlineLevel="7">
      <c r="A6634" s="118"/>
      <c r="B6634" s="119"/>
      <c r="C6634" s="120"/>
      <c r="D6634" s="2013" t="s">
        <v>104</v>
      </c>
      <c r="E6634" s="2013"/>
      <c r="F6634" s="2013"/>
      <c r="G6634" s="93"/>
    </row>
    <row r="6635" ht="11.25" hidden="1" customHeight="1" outlineLevel="7">
      <c r="A6635" s="98"/>
      <c r="B6635" s="99"/>
      <c r="C6635" s="100"/>
      <c r="D6635" s="2013" t="s">
        <v>920</v>
      </c>
      <c r="E6635" s="2013"/>
      <c r="F6635" s="2013"/>
      <c r="G6635" s="93"/>
    </row>
    <row r="6636" ht="11.25" hidden="1" customHeight="1" outlineLevel="7">
      <c r="A6636" s="83"/>
      <c r="B6636" s="84"/>
      <c r="C6636" s="85"/>
      <c r="D6636" s="2017" t="s">
        <v>887</v>
      </c>
      <c r="E6636" s="2017"/>
      <c r="F6636" s="2017"/>
      <c r="G6636" s="93"/>
    </row>
    <row r="6637" ht="11.25" hidden="1" customHeight="1" outlineLevel="7">
      <c r="A6637" s="118"/>
      <c r="B6637" s="119"/>
      <c r="C6637" s="120"/>
      <c r="D6637" s="2013" t="s">
        <v>928</v>
      </c>
      <c r="E6637" s="2013"/>
      <c r="F6637" s="2013"/>
      <c r="G6637" s="114"/>
    </row>
    <row r="6638" ht="11.25" hidden="1" customHeight="1" outlineLevel="7">
      <c r="A6638" s="86"/>
      <c r="B6638" s="87"/>
      <c r="C6638" s="88"/>
      <c r="D6638" s="2017" t="s">
        <v>933</v>
      </c>
      <c r="E6638" s="2017"/>
      <c r="F6638" s="2017"/>
      <c r="G6638" s="93"/>
    </row>
    <row r="6639" ht="11.25" hidden="1" customHeight="1" outlineLevel="7">
      <c r="A6639" s="89"/>
      <c r="B6639" s="90"/>
      <c r="C6639" s="91"/>
      <c r="D6639" s="2013" t="s">
        <v>934</v>
      </c>
      <c r="E6639" s="2013"/>
      <c r="F6639" s="2013"/>
      <c r="G6639" s="114"/>
    </row>
    <row r="6640" ht="21.75" hidden="1" customHeight="1" outlineLevel="7">
      <c r="A6640" s="89"/>
      <c r="B6640" s="90"/>
      <c r="C6640" s="91"/>
      <c r="D6640" s="2013" t="s">
        <v>935</v>
      </c>
      <c r="E6640" s="2013"/>
      <c r="F6640" s="2013"/>
      <c r="G6640" s="93"/>
    </row>
    <row r="6641" ht="21.75" hidden="1" customHeight="1" outlineLevel="7">
      <c r="A6641" s="89"/>
      <c r="B6641" s="90"/>
      <c r="C6641" s="91"/>
      <c r="D6641" s="2013" t="s">
        <v>937</v>
      </c>
      <c r="E6641" s="2013"/>
      <c r="F6641" s="2013"/>
      <c r="G6641" s="93"/>
    </row>
    <row r="6642" ht="11.25" hidden="1" customHeight="1" outlineLevel="7">
      <c r="A6642" s="86"/>
      <c r="B6642" s="87"/>
      <c r="C6642" s="88"/>
      <c r="D6642" s="2017" t="s">
        <v>410</v>
      </c>
      <c r="E6642" s="2017"/>
      <c r="F6642" s="2017"/>
      <c r="G6642" s="114"/>
    </row>
    <row r="6643" ht="21.75" hidden="1" customHeight="1" outlineLevel="7">
      <c r="A6643" s="89"/>
      <c r="B6643" s="90"/>
      <c r="C6643" s="91"/>
      <c r="D6643" s="2013" t="s">
        <v>947</v>
      </c>
      <c r="E6643" s="2013"/>
      <c r="F6643" s="2013"/>
      <c r="G6643" s="114"/>
    </row>
    <row r="6644" ht="11.25" hidden="1" customHeight="1" outlineLevel="7">
      <c r="A6644" s="89"/>
      <c r="B6644" s="90"/>
      <c r="C6644" s="91"/>
      <c r="D6644" s="2013" t="s">
        <v>948</v>
      </c>
      <c r="E6644" s="2013"/>
      <c r="F6644" s="2013"/>
      <c r="G6644" s="93"/>
    </row>
    <row r="6645" ht="11.25" hidden="1" customHeight="1" outlineLevel="7">
      <c r="A6645" s="89"/>
      <c r="B6645" s="90"/>
      <c r="C6645" s="91"/>
      <c r="D6645" s="2013" t="s">
        <v>949</v>
      </c>
      <c r="E6645" s="2013"/>
      <c r="F6645" s="2013"/>
      <c r="G6645" s="114"/>
    </row>
    <row r="6646" ht="21.75" hidden="1" customHeight="1" outlineLevel="7">
      <c r="A6646" s="89"/>
      <c r="B6646" s="90"/>
      <c r="C6646" s="91"/>
      <c r="D6646" s="2013" t="s">
        <v>950</v>
      </c>
      <c r="E6646" s="2013"/>
      <c r="F6646" s="2013"/>
      <c r="G6646" s="93"/>
    </row>
    <row r="6647" ht="11.25" hidden="1" customHeight="1" outlineLevel="7">
      <c r="A6647" s="118"/>
      <c r="B6647" s="119"/>
      <c r="C6647" s="120"/>
      <c r="D6647" s="2013" t="s">
        <v>417</v>
      </c>
      <c r="E6647" s="2013"/>
      <c r="F6647" s="2013"/>
      <c r="G6647" s="114"/>
    </row>
    <row r="6648" ht="11.25" hidden="1" customHeight="1" outlineLevel="4" collapsed="1">
      <c r="A6648" s="2020" t="s">
        <v>1024</v>
      </c>
      <c r="B6648" s="2020"/>
      <c r="C6648" s="2020"/>
      <c r="D6648" s="2019" t="s">
        <v>522</v>
      </c>
      <c r="E6648" s="2019"/>
      <c r="F6648" s="2019"/>
      <c r="G6648" s="93"/>
    </row>
    <row r="6649" ht="11.25" hidden="1" customHeight="1" outlineLevel="5">
      <c r="A6649" s="107"/>
      <c r="B6649" s="108"/>
      <c r="C6649" s="109"/>
      <c r="D6649" s="98"/>
      <c r="E6649" s="99"/>
      <c r="F6649" s="100"/>
      <c r="G6649" s="114"/>
    </row>
    <row r="6650" ht="11.25" hidden="1" customHeight="1" outlineLevel="5">
      <c r="A6650" s="74"/>
      <c r="B6650" s="75"/>
      <c r="C6650" s="76"/>
      <c r="D6650" s="2017" t="s">
        <v>257</v>
      </c>
      <c r="E6650" s="2017"/>
      <c r="F6650" s="2017"/>
      <c r="G6650" s="114"/>
    </row>
    <row r="6651" ht="11.25" hidden="1" customHeight="1" outlineLevel="6">
      <c r="A6651" s="77"/>
      <c r="B6651" s="78"/>
      <c r="C6651" s="79"/>
      <c r="D6651" s="2017" t="s">
        <v>442</v>
      </c>
      <c r="E6651" s="2017"/>
      <c r="F6651" s="2017"/>
      <c r="G6651" s="93"/>
    </row>
    <row r="6652" ht="11.25" hidden="1" customHeight="1" outlineLevel="7">
      <c r="A6652" s="80"/>
      <c r="B6652" s="81"/>
      <c r="C6652" s="82"/>
      <c r="D6652" s="2017" t="s">
        <v>443</v>
      </c>
      <c r="E6652" s="2017"/>
      <c r="F6652" s="2017"/>
      <c r="G6652" s="114"/>
    </row>
    <row r="6653" ht="11.25" hidden="1" customHeight="1" outlineLevel="7">
      <c r="A6653" s="83"/>
      <c r="B6653" s="84"/>
      <c r="C6653" s="85"/>
      <c r="D6653" s="2017" t="s">
        <v>444</v>
      </c>
      <c r="E6653" s="2017"/>
      <c r="F6653" s="2017"/>
      <c r="G6653" s="93"/>
    </row>
    <row r="6654" ht="11.25" hidden="1" customHeight="1" outlineLevel="7">
      <c r="A6654" s="86"/>
      <c r="B6654" s="87"/>
      <c r="C6654" s="88"/>
      <c r="D6654" s="2017" t="s">
        <v>253</v>
      </c>
      <c r="E6654" s="2017"/>
      <c r="F6654" s="2017"/>
      <c r="G6654" s="114"/>
    </row>
    <row r="6655" ht="11.25" hidden="1" customHeight="1" outlineLevel="7">
      <c r="A6655" s="101"/>
      <c r="B6655" s="102"/>
      <c r="C6655" s="103"/>
      <c r="D6655" s="2017" t="s">
        <v>515</v>
      </c>
      <c r="E6655" s="2017"/>
      <c r="F6655" s="2017"/>
      <c r="G6655" s="93"/>
    </row>
    <row r="6656" ht="11.25" hidden="1" customHeight="1" outlineLevel="7">
      <c r="A6656" s="115"/>
      <c r="B6656" s="116"/>
      <c r="C6656" s="117"/>
      <c r="D6656" s="2013" t="s">
        <v>516</v>
      </c>
      <c r="E6656" s="2013"/>
      <c r="F6656" s="2013"/>
      <c r="G6656" s="93"/>
    </row>
    <row r="6657" ht="11.25" hidden="1" customHeight="1" outlineLevel="7">
      <c r="A6657" s="104"/>
      <c r="B6657" s="105"/>
      <c r="C6657" s="106"/>
      <c r="D6657" s="2017" t="s">
        <v>518</v>
      </c>
      <c r="E6657" s="2017"/>
      <c r="F6657" s="2017"/>
      <c r="G6657" s="114"/>
    </row>
    <row r="6658" ht="11.25" hidden="1" customHeight="1" outlineLevel="7">
      <c r="A6658" s="95"/>
      <c r="B6658" s="96"/>
      <c r="C6658" s="97"/>
      <c r="D6658" s="2013" t="s">
        <v>519</v>
      </c>
      <c r="E6658" s="2013"/>
      <c r="F6658" s="2013"/>
      <c r="G6658" s="93"/>
    </row>
    <row r="6659" ht="11.25" hidden="1" customHeight="1" outlineLevel="7">
      <c r="A6659" s="95"/>
      <c r="B6659" s="96"/>
      <c r="C6659" s="97"/>
      <c r="D6659" s="2013" t="s">
        <v>520</v>
      </c>
      <c r="E6659" s="2013"/>
      <c r="F6659" s="2013"/>
      <c r="G6659" s="114"/>
    </row>
    <row r="6660" ht="11.25" hidden="1" customHeight="1" outlineLevel="7">
      <c r="A6660" s="95"/>
      <c r="B6660" s="96"/>
      <c r="C6660" s="97"/>
      <c r="D6660" s="2013" t="s">
        <v>523</v>
      </c>
      <c r="E6660" s="2013"/>
      <c r="F6660" s="2013"/>
      <c r="G6660" s="93"/>
    </row>
    <row r="6661" ht="11.25" hidden="1" customHeight="1" outlineLevel="7">
      <c r="A6661" s="86"/>
      <c r="B6661" s="87"/>
      <c r="C6661" s="88"/>
      <c r="D6661" s="2017" t="s">
        <v>524</v>
      </c>
      <c r="E6661" s="2017"/>
      <c r="F6661" s="2017"/>
      <c r="G6661" s="93"/>
    </row>
    <row r="6662" ht="11.25" hidden="1" customHeight="1" outlineLevel="7">
      <c r="A6662" s="101"/>
      <c r="B6662" s="102"/>
      <c r="C6662" s="103"/>
      <c r="D6662" s="2017" t="s">
        <v>14</v>
      </c>
      <c r="E6662" s="2017"/>
      <c r="F6662" s="2017"/>
      <c r="G6662" s="93"/>
    </row>
    <row r="6663" ht="11.25" hidden="1" customHeight="1" outlineLevel="7">
      <c r="A6663" s="104"/>
      <c r="B6663" s="105"/>
      <c r="C6663" s="106"/>
      <c r="D6663" s="2017" t="s">
        <v>845</v>
      </c>
      <c r="E6663" s="2017"/>
      <c r="F6663" s="2017"/>
      <c r="G6663" s="114"/>
    </row>
    <row r="6664" ht="11.25" hidden="1" customHeight="1" outlineLevel="7">
      <c r="A6664" s="95"/>
      <c r="B6664" s="96"/>
      <c r="C6664" s="97"/>
      <c r="D6664" s="2013" t="s">
        <v>846</v>
      </c>
      <c r="E6664" s="2013"/>
      <c r="F6664" s="2013"/>
      <c r="G6664" s="93"/>
    </row>
    <row r="6665" ht="11.25" hidden="1" customHeight="1" outlineLevel="7">
      <c r="A6665" s="95"/>
      <c r="B6665" s="96"/>
      <c r="C6665" s="97"/>
      <c r="D6665" s="2013" t="s">
        <v>847</v>
      </c>
      <c r="E6665" s="2013"/>
      <c r="F6665" s="2013"/>
      <c r="G6665" s="93"/>
    </row>
    <row r="6666" ht="11.25" hidden="1" customHeight="1" outlineLevel="7">
      <c r="A6666" s="83"/>
      <c r="B6666" s="84"/>
      <c r="C6666" s="85"/>
      <c r="D6666" s="2017" t="s">
        <v>1010</v>
      </c>
      <c r="E6666" s="2017"/>
      <c r="F6666" s="2017"/>
      <c r="G6666" s="93"/>
    </row>
    <row r="6667" ht="11.25" hidden="1" customHeight="1" outlineLevel="7">
      <c r="A6667" s="86"/>
      <c r="B6667" s="87"/>
      <c r="C6667" s="88"/>
      <c r="D6667" s="2017" t="s">
        <v>14</v>
      </c>
      <c r="E6667" s="2017"/>
      <c r="F6667" s="2017"/>
      <c r="G6667" s="93"/>
    </row>
    <row r="6668" ht="11.25" hidden="1" customHeight="1" outlineLevel="7">
      <c r="A6668" s="101"/>
      <c r="B6668" s="102"/>
      <c r="C6668" s="103"/>
      <c r="D6668" s="2017" t="s">
        <v>220</v>
      </c>
      <c r="E6668" s="2017"/>
      <c r="F6668" s="2017"/>
      <c r="G6668" s="93"/>
    </row>
    <row r="6669" ht="11.25" hidden="1" customHeight="1" outlineLevel="7">
      <c r="A6669" s="115"/>
      <c r="B6669" s="116"/>
      <c r="C6669" s="117"/>
      <c r="D6669" s="2013" t="s">
        <v>527</v>
      </c>
      <c r="E6669" s="2013"/>
      <c r="F6669" s="2013"/>
      <c r="G6669" s="94"/>
    </row>
    <row r="6670" ht="11.25" hidden="1" customHeight="1" outlineLevel="7">
      <c r="A6670" s="101"/>
      <c r="B6670" s="102"/>
      <c r="C6670" s="103"/>
      <c r="D6670" s="2017" t="s">
        <v>529</v>
      </c>
      <c r="E6670" s="2017"/>
      <c r="F6670" s="2017"/>
      <c r="G6670" s="93"/>
    </row>
    <row r="6671" ht="11.25" hidden="1" customHeight="1" outlineLevel="7">
      <c r="A6671" s="104"/>
      <c r="B6671" s="105"/>
      <c r="C6671" s="106"/>
      <c r="D6671" s="2017" t="s">
        <v>530</v>
      </c>
      <c r="E6671" s="2017"/>
      <c r="F6671" s="2017"/>
      <c r="G6671" s="114"/>
    </row>
    <row r="6672" ht="11.25" hidden="1" customHeight="1" outlineLevel="7">
      <c r="A6672" s="95"/>
      <c r="B6672" s="96"/>
      <c r="C6672" s="97"/>
      <c r="D6672" s="2013" t="s">
        <v>533</v>
      </c>
      <c r="E6672" s="2013"/>
      <c r="F6672" s="2013"/>
      <c r="G6672" s="114"/>
    </row>
    <row r="6673" ht="11.25" hidden="1" customHeight="1" outlineLevel="7">
      <c r="A6673" s="104"/>
      <c r="B6673" s="105"/>
      <c r="C6673" s="106"/>
      <c r="D6673" s="2017" t="s">
        <v>535</v>
      </c>
      <c r="E6673" s="2017"/>
      <c r="F6673" s="2017"/>
      <c r="G6673" s="114"/>
    </row>
    <row r="6674" ht="21.75" hidden="1" customHeight="1" outlineLevel="7">
      <c r="A6674" s="95"/>
      <c r="B6674" s="96"/>
      <c r="C6674" s="97"/>
      <c r="D6674" s="2013" t="s">
        <v>541</v>
      </c>
      <c r="E6674" s="2013"/>
      <c r="F6674" s="2013"/>
      <c r="G6674" s="114"/>
    </row>
    <row r="6675" ht="11.25" hidden="1" customHeight="1" outlineLevel="7">
      <c r="A6675" s="95"/>
      <c r="B6675" s="96"/>
      <c r="C6675" s="97"/>
      <c r="D6675" s="2013" t="s">
        <v>546</v>
      </c>
      <c r="E6675" s="2013"/>
      <c r="F6675" s="2013"/>
      <c r="G6675" s="114"/>
    </row>
    <row r="6676" ht="11.25" hidden="1" customHeight="1" outlineLevel="7">
      <c r="A6676" s="104"/>
      <c r="B6676" s="105"/>
      <c r="C6676" s="106"/>
      <c r="D6676" s="2017" t="s">
        <v>548</v>
      </c>
      <c r="E6676" s="2017"/>
      <c r="F6676" s="2017"/>
      <c r="G6676" s="114"/>
    </row>
    <row r="6677" ht="11.25" hidden="1" customHeight="1" outlineLevel="7">
      <c r="A6677" s="95"/>
      <c r="B6677" s="96"/>
      <c r="C6677" s="97"/>
      <c r="D6677" s="2013" t="s">
        <v>552</v>
      </c>
      <c r="E6677" s="2013"/>
      <c r="F6677" s="2013"/>
      <c r="G6677" s="93"/>
    </row>
    <row r="6678" ht="11.25" hidden="1" customHeight="1" outlineLevel="7">
      <c r="A6678" s="104"/>
      <c r="B6678" s="105"/>
      <c r="C6678" s="106"/>
      <c r="D6678" s="2017" t="s">
        <v>554</v>
      </c>
      <c r="E6678" s="2017"/>
      <c r="F6678" s="2017"/>
      <c r="G6678" s="114"/>
    </row>
    <row r="6679" ht="11.25" hidden="1" customHeight="1" outlineLevel="7">
      <c r="A6679" s="95"/>
      <c r="B6679" s="96"/>
      <c r="C6679" s="97"/>
      <c r="D6679" s="2013" t="s">
        <v>559</v>
      </c>
      <c r="E6679" s="2013"/>
      <c r="F6679" s="2013"/>
      <c r="G6679" s="93"/>
    </row>
    <row r="6680" ht="11.25" hidden="1" customHeight="1" outlineLevel="7">
      <c r="A6680" s="95"/>
      <c r="B6680" s="96"/>
      <c r="C6680" s="97"/>
      <c r="D6680" s="2013" t="s">
        <v>564</v>
      </c>
      <c r="E6680" s="2013"/>
      <c r="F6680" s="2013"/>
      <c r="G6680" s="93"/>
    </row>
    <row r="6681" ht="11.25" hidden="1" customHeight="1" outlineLevel="7">
      <c r="A6681" s="95"/>
      <c r="B6681" s="96"/>
      <c r="C6681" s="97"/>
      <c r="D6681" s="2013" t="s">
        <v>567</v>
      </c>
      <c r="E6681" s="2013"/>
      <c r="F6681" s="2013"/>
      <c r="G6681" s="93"/>
    </row>
    <row r="6682" ht="11.25" hidden="1" customHeight="1" outlineLevel="7">
      <c r="A6682" s="95"/>
      <c r="B6682" s="96"/>
      <c r="C6682" s="97"/>
      <c r="D6682" s="2013" t="s">
        <v>569</v>
      </c>
      <c r="E6682" s="2013"/>
      <c r="F6682" s="2013"/>
      <c r="G6682" s="114"/>
    </row>
    <row r="6683" ht="11.25" hidden="1" customHeight="1" outlineLevel="7">
      <c r="A6683" s="86"/>
      <c r="B6683" s="87"/>
      <c r="C6683" s="88"/>
      <c r="D6683" s="2017" t="s">
        <v>571</v>
      </c>
      <c r="E6683" s="2017"/>
      <c r="F6683" s="2017"/>
      <c r="G6683" s="114"/>
    </row>
    <row r="6684" ht="11.25" hidden="1" customHeight="1" outlineLevel="7">
      <c r="A6684" s="101"/>
      <c r="B6684" s="102"/>
      <c r="C6684" s="103"/>
      <c r="D6684" s="2017" t="s">
        <v>572</v>
      </c>
      <c r="E6684" s="2017"/>
      <c r="F6684" s="2017"/>
      <c r="G6684" s="114"/>
    </row>
    <row r="6685" ht="11.25" hidden="1" customHeight="1" outlineLevel="7">
      <c r="A6685" s="104"/>
      <c r="B6685" s="105"/>
      <c r="C6685" s="106"/>
      <c r="D6685" s="2017" t="s">
        <v>573</v>
      </c>
      <c r="E6685" s="2017"/>
      <c r="F6685" s="2017"/>
      <c r="G6685" s="93"/>
    </row>
    <row r="6686" ht="11.25" hidden="1" customHeight="1" outlineLevel="7">
      <c r="A6686" s="95"/>
      <c r="B6686" s="96"/>
      <c r="C6686" s="97"/>
      <c r="D6686" s="2013" t="s">
        <v>582</v>
      </c>
      <c r="E6686" s="2013"/>
      <c r="F6686" s="2013"/>
      <c r="G6686" s="93"/>
    </row>
    <row r="6687" ht="11.25" hidden="1" customHeight="1" outlineLevel="7">
      <c r="A6687" s="101"/>
      <c r="B6687" s="102"/>
      <c r="C6687" s="103"/>
      <c r="D6687" s="2017" t="s">
        <v>1011</v>
      </c>
      <c r="E6687" s="2017"/>
      <c r="F6687" s="2017"/>
      <c r="G6687" s="114"/>
    </row>
    <row r="6688" ht="11.25" hidden="1" customHeight="1" outlineLevel="7">
      <c r="A6688" s="115"/>
      <c r="B6688" s="116"/>
      <c r="C6688" s="117"/>
      <c r="D6688" s="2013" t="s">
        <v>1012</v>
      </c>
      <c r="E6688" s="2013"/>
      <c r="F6688" s="2013"/>
      <c r="G6688" s="114"/>
    </row>
    <row r="6689" ht="11.25" hidden="1" customHeight="1" outlineLevel="7">
      <c r="A6689" s="115"/>
      <c r="B6689" s="116"/>
      <c r="C6689" s="117"/>
      <c r="D6689" s="2013" t="s">
        <v>1013</v>
      </c>
      <c r="E6689" s="2013"/>
      <c r="F6689" s="2013"/>
      <c r="G6689" s="114"/>
    </row>
    <row r="6690" ht="11.25" hidden="1" customHeight="1" outlineLevel="7">
      <c r="A6690" s="115"/>
      <c r="B6690" s="116"/>
      <c r="C6690" s="117"/>
      <c r="D6690" s="2013" t="s">
        <v>1014</v>
      </c>
      <c r="E6690" s="2013"/>
      <c r="F6690" s="2013"/>
      <c r="G6690" s="93"/>
    </row>
    <row r="6691" ht="11.25" hidden="1" customHeight="1" outlineLevel="7">
      <c r="A6691" s="115"/>
      <c r="B6691" s="116"/>
      <c r="C6691" s="117"/>
      <c r="D6691" s="2013" t="s">
        <v>1015</v>
      </c>
      <c r="E6691" s="2013"/>
      <c r="F6691" s="2013"/>
      <c r="G6691" s="114"/>
    </row>
    <row r="6692" ht="11.25" hidden="1" customHeight="1" outlineLevel="7">
      <c r="A6692" s="86"/>
      <c r="B6692" s="87"/>
      <c r="C6692" s="88"/>
      <c r="D6692" s="2017" t="s">
        <v>617</v>
      </c>
      <c r="E6692" s="2017"/>
      <c r="F6692" s="2017"/>
      <c r="G6692" s="114"/>
    </row>
    <row r="6693" ht="11.25" hidden="1" customHeight="1" outlineLevel="7">
      <c r="A6693" s="89"/>
      <c r="B6693" s="90"/>
      <c r="C6693" s="91"/>
      <c r="D6693" s="2013" t="s">
        <v>619</v>
      </c>
      <c r="E6693" s="2013"/>
      <c r="F6693" s="2013"/>
      <c r="G6693" s="93"/>
    </row>
    <row r="6694" ht="11.25" hidden="1" customHeight="1" outlineLevel="7">
      <c r="A6694" s="89"/>
      <c r="B6694" s="90"/>
      <c r="C6694" s="91"/>
      <c r="D6694" s="2013" t="s">
        <v>620</v>
      </c>
      <c r="E6694" s="2013"/>
      <c r="F6694" s="2013"/>
      <c r="G6694" s="114"/>
    </row>
    <row r="6695" ht="11.25" hidden="1" customHeight="1" outlineLevel="7">
      <c r="A6695" s="89"/>
      <c r="B6695" s="90"/>
      <c r="C6695" s="91"/>
      <c r="D6695" s="2013" t="s">
        <v>622</v>
      </c>
      <c r="E6695" s="2013"/>
      <c r="F6695" s="2013"/>
      <c r="G6695" s="93"/>
    </row>
    <row r="6696" ht="11.25" hidden="1" customHeight="1" outlineLevel="7">
      <c r="A6696" s="89"/>
      <c r="B6696" s="90"/>
      <c r="C6696" s="91"/>
      <c r="D6696" s="2013" t="s">
        <v>626</v>
      </c>
      <c r="E6696" s="2013"/>
      <c r="F6696" s="2013"/>
      <c r="G6696" s="93"/>
    </row>
    <row r="6697" ht="11.25" hidden="1" customHeight="1" outlineLevel="7">
      <c r="A6697" s="101"/>
      <c r="B6697" s="102"/>
      <c r="C6697" s="103"/>
      <c r="D6697" s="2017" t="s">
        <v>630</v>
      </c>
      <c r="E6697" s="2017"/>
      <c r="F6697" s="2017"/>
      <c r="G6697" s="114"/>
    </row>
    <row r="6698" ht="11.25" hidden="1" customHeight="1" outlineLevel="7">
      <c r="A6698" s="115"/>
      <c r="B6698" s="116"/>
      <c r="C6698" s="117"/>
      <c r="D6698" s="2013" t="s">
        <v>632</v>
      </c>
      <c r="E6698" s="2013"/>
      <c r="F6698" s="2013"/>
      <c r="G6698" s="93"/>
    </row>
    <row r="6699" ht="21.75" hidden="1" customHeight="1" outlineLevel="7">
      <c r="A6699" s="115"/>
      <c r="B6699" s="116"/>
      <c r="C6699" s="117"/>
      <c r="D6699" s="2013" t="s">
        <v>634</v>
      </c>
      <c r="E6699" s="2013"/>
      <c r="F6699" s="2013"/>
      <c r="G6699" s="114"/>
    </row>
    <row r="6700" ht="21.75" hidden="1" customHeight="1" outlineLevel="7">
      <c r="A6700" s="115"/>
      <c r="B6700" s="116"/>
      <c r="C6700" s="117"/>
      <c r="D6700" s="2013" t="s">
        <v>636</v>
      </c>
      <c r="E6700" s="2013"/>
      <c r="F6700" s="2013"/>
      <c r="G6700" s="93"/>
    </row>
    <row r="6701" ht="21.75" hidden="1" customHeight="1" outlineLevel="7">
      <c r="A6701" s="115"/>
      <c r="B6701" s="116"/>
      <c r="C6701" s="117"/>
      <c r="D6701" s="2013" t="s">
        <v>638</v>
      </c>
      <c r="E6701" s="2013"/>
      <c r="F6701" s="2013"/>
      <c r="G6701" s="93"/>
    </row>
    <row r="6702" ht="11.25" hidden="1" customHeight="1" outlineLevel="7">
      <c r="A6702" s="86"/>
      <c r="B6702" s="87"/>
      <c r="C6702" s="88"/>
      <c r="D6702" s="2017" t="s">
        <v>641</v>
      </c>
      <c r="E6702" s="2017"/>
      <c r="F6702" s="2017"/>
      <c r="G6702" s="93"/>
    </row>
    <row r="6703" ht="21.75" hidden="1" customHeight="1" outlineLevel="7">
      <c r="A6703" s="101"/>
      <c r="B6703" s="102"/>
      <c r="C6703" s="103"/>
      <c r="D6703" s="2017" t="s">
        <v>1199</v>
      </c>
      <c r="E6703" s="2017"/>
      <c r="F6703" s="2017"/>
      <c r="G6703" s="93"/>
    </row>
    <row r="6704" ht="21.75" hidden="1" customHeight="1" outlineLevel="7">
      <c r="A6704" s="115"/>
      <c r="B6704" s="116"/>
      <c r="C6704" s="117"/>
      <c r="D6704" s="2013" t="s">
        <v>1200</v>
      </c>
      <c r="E6704" s="2013"/>
      <c r="F6704" s="2013"/>
      <c r="G6704" s="114"/>
    </row>
    <row r="6705" ht="21.75" hidden="1" customHeight="1" outlineLevel="7">
      <c r="A6705" s="115"/>
      <c r="B6705" s="116"/>
      <c r="C6705" s="117"/>
      <c r="D6705" s="2013" t="s">
        <v>1201</v>
      </c>
      <c r="E6705" s="2013"/>
      <c r="F6705" s="2013"/>
      <c r="G6705" s="114"/>
    </row>
    <row r="6706" ht="21.75" hidden="1" customHeight="1" outlineLevel="7">
      <c r="A6706" s="115"/>
      <c r="B6706" s="116"/>
      <c r="C6706" s="117"/>
      <c r="D6706" s="2013" t="s">
        <v>1202</v>
      </c>
      <c r="E6706" s="2013"/>
      <c r="F6706" s="2013"/>
      <c r="G6706" s="114"/>
    </row>
    <row r="6707" ht="21.75" hidden="1" customHeight="1" outlineLevel="7">
      <c r="A6707" s="115"/>
      <c r="B6707" s="116"/>
      <c r="C6707" s="117"/>
      <c r="D6707" s="2013" t="s">
        <v>1203</v>
      </c>
      <c r="E6707" s="2013"/>
      <c r="F6707" s="2013"/>
      <c r="G6707" s="93"/>
    </row>
    <row r="6708" ht="21.75" hidden="1" customHeight="1" outlineLevel="7">
      <c r="A6708" s="115"/>
      <c r="B6708" s="116"/>
      <c r="C6708" s="117"/>
      <c r="D6708" s="2013" t="s">
        <v>1204</v>
      </c>
      <c r="E6708" s="2013"/>
      <c r="F6708" s="2013"/>
      <c r="G6708" s="114"/>
    </row>
    <row r="6709" ht="11.25" hidden="1" customHeight="1" outlineLevel="7">
      <c r="A6709" s="101"/>
      <c r="B6709" s="102"/>
      <c r="C6709" s="103"/>
      <c r="D6709" s="2017" t="s">
        <v>653</v>
      </c>
      <c r="E6709" s="2017"/>
      <c r="F6709" s="2017"/>
      <c r="G6709" s="93"/>
    </row>
    <row r="6710" ht="11.25" hidden="1" customHeight="1" outlineLevel="7">
      <c r="A6710" s="115"/>
      <c r="B6710" s="116"/>
      <c r="C6710" s="117"/>
      <c r="D6710" s="2013" t="s">
        <v>655</v>
      </c>
      <c r="E6710" s="2013"/>
      <c r="F6710" s="2013"/>
      <c r="G6710" s="93"/>
    </row>
    <row r="6711" ht="21.75" hidden="1" customHeight="1" outlineLevel="7">
      <c r="A6711" s="115"/>
      <c r="B6711" s="116"/>
      <c r="C6711" s="117"/>
      <c r="D6711" s="2013" t="s">
        <v>657</v>
      </c>
      <c r="E6711" s="2013"/>
      <c r="F6711" s="2013"/>
      <c r="G6711" s="93"/>
    </row>
    <row r="6712" ht="21.75" hidden="1" customHeight="1" outlineLevel="7">
      <c r="A6712" s="115"/>
      <c r="B6712" s="116"/>
      <c r="C6712" s="117"/>
      <c r="D6712" s="2013" t="s">
        <v>659</v>
      </c>
      <c r="E6712" s="2013"/>
      <c r="F6712" s="2013"/>
      <c r="G6712" s="93"/>
    </row>
    <row r="6713" ht="21.75" hidden="1" customHeight="1" outlineLevel="7">
      <c r="A6713" s="115"/>
      <c r="B6713" s="116"/>
      <c r="C6713" s="117"/>
      <c r="D6713" s="2013" t="s">
        <v>661</v>
      </c>
      <c r="E6713" s="2013"/>
      <c r="F6713" s="2013"/>
      <c r="G6713" s="114"/>
    </row>
    <row r="6714" ht="11.25" hidden="1" customHeight="1" outlineLevel="7">
      <c r="A6714" s="115"/>
      <c r="B6714" s="116"/>
      <c r="C6714" s="117"/>
      <c r="D6714" s="2013" t="s">
        <v>663</v>
      </c>
      <c r="E6714" s="2013"/>
      <c r="F6714" s="2013"/>
      <c r="G6714" s="93"/>
    </row>
    <row r="6715" ht="21.75" hidden="1" customHeight="1" outlineLevel="7">
      <c r="A6715" s="101"/>
      <c r="B6715" s="102"/>
      <c r="C6715" s="103"/>
      <c r="D6715" s="2017" t="s">
        <v>665</v>
      </c>
      <c r="E6715" s="2017"/>
      <c r="F6715" s="2017"/>
      <c r="G6715" s="93"/>
    </row>
    <row r="6716" ht="11.25" hidden="1" customHeight="1" outlineLevel="7">
      <c r="A6716" s="115"/>
      <c r="B6716" s="116"/>
      <c r="C6716" s="117"/>
      <c r="D6716" s="2013" t="s">
        <v>667</v>
      </c>
      <c r="E6716" s="2013"/>
      <c r="F6716" s="2013"/>
      <c r="G6716" s="93"/>
    </row>
    <row r="6717" ht="21.75" hidden="1" customHeight="1" outlineLevel="7">
      <c r="A6717" s="115"/>
      <c r="B6717" s="116"/>
      <c r="C6717" s="117"/>
      <c r="D6717" s="2013" t="s">
        <v>669</v>
      </c>
      <c r="E6717" s="2013"/>
      <c r="F6717" s="2013"/>
      <c r="G6717" s="93"/>
    </row>
    <row r="6718" ht="21.75" hidden="1" customHeight="1" outlineLevel="7">
      <c r="A6718" s="115"/>
      <c r="B6718" s="116"/>
      <c r="C6718" s="117"/>
      <c r="D6718" s="2013" t="s">
        <v>671</v>
      </c>
      <c r="E6718" s="2013"/>
      <c r="F6718" s="2013"/>
      <c r="G6718" s="114"/>
    </row>
    <row r="6719" ht="21.75" hidden="1" customHeight="1" outlineLevel="7">
      <c r="A6719" s="115"/>
      <c r="B6719" s="116"/>
      <c r="C6719" s="117"/>
      <c r="D6719" s="2013" t="s">
        <v>673</v>
      </c>
      <c r="E6719" s="2013"/>
      <c r="F6719" s="2013"/>
      <c r="G6719" s="93"/>
    </row>
    <row r="6720" ht="21.75" hidden="1" customHeight="1" outlineLevel="7">
      <c r="A6720" s="115"/>
      <c r="B6720" s="116"/>
      <c r="C6720" s="117"/>
      <c r="D6720" s="2013" t="s">
        <v>675</v>
      </c>
      <c r="E6720" s="2013"/>
      <c r="F6720" s="2013"/>
      <c r="G6720" s="93"/>
    </row>
    <row r="6721" ht="21.75" hidden="1" customHeight="1" outlineLevel="7">
      <c r="A6721" s="101"/>
      <c r="B6721" s="102"/>
      <c r="C6721" s="103"/>
      <c r="D6721" s="2017" t="s">
        <v>677</v>
      </c>
      <c r="E6721" s="2017"/>
      <c r="F6721" s="2017"/>
      <c r="G6721" s="93"/>
    </row>
    <row r="6722" ht="21.75" hidden="1" customHeight="1" outlineLevel="7">
      <c r="A6722" s="115"/>
      <c r="B6722" s="116"/>
      <c r="C6722" s="117"/>
      <c r="D6722" s="2013" t="s">
        <v>679</v>
      </c>
      <c r="E6722" s="2013"/>
      <c r="F6722" s="2013"/>
      <c r="G6722" s="93"/>
    </row>
    <row r="6723" ht="21.75" hidden="1" customHeight="1" outlineLevel="7">
      <c r="A6723" s="115"/>
      <c r="B6723" s="116"/>
      <c r="C6723" s="117"/>
      <c r="D6723" s="2013" t="s">
        <v>681</v>
      </c>
      <c r="E6723" s="2013"/>
      <c r="F6723" s="2013"/>
      <c r="G6723" s="114"/>
    </row>
    <row r="6724" ht="21.75" hidden="1" customHeight="1" outlineLevel="7">
      <c r="A6724" s="115"/>
      <c r="B6724" s="116"/>
      <c r="C6724" s="117"/>
      <c r="D6724" s="2013" t="s">
        <v>683</v>
      </c>
      <c r="E6724" s="2013"/>
      <c r="F6724" s="2013"/>
      <c r="G6724" s="114"/>
    </row>
    <row r="6725" ht="21.75" hidden="1" customHeight="1" outlineLevel="7">
      <c r="A6725" s="115"/>
      <c r="B6725" s="116"/>
      <c r="C6725" s="117"/>
      <c r="D6725" s="2013" t="s">
        <v>685</v>
      </c>
      <c r="E6725" s="2013"/>
      <c r="F6725" s="2013"/>
      <c r="G6725" s="93"/>
    </row>
    <row r="6726" ht="11.25" hidden="1" customHeight="1" outlineLevel="7">
      <c r="A6726" s="86"/>
      <c r="B6726" s="87"/>
      <c r="C6726" s="88"/>
      <c r="D6726" s="2017" t="s">
        <v>698</v>
      </c>
      <c r="E6726" s="2017"/>
      <c r="F6726" s="2017"/>
      <c r="G6726" s="93"/>
    </row>
    <row r="6727" ht="11.25" hidden="1" customHeight="1" outlineLevel="7">
      <c r="A6727" s="101"/>
      <c r="B6727" s="102"/>
      <c r="C6727" s="103"/>
      <c r="D6727" s="2017" t="s">
        <v>702</v>
      </c>
      <c r="E6727" s="2017"/>
      <c r="F6727" s="2017"/>
      <c r="G6727" s="93"/>
    </row>
    <row r="6728" ht="11.25" hidden="1" customHeight="1" outlineLevel="7">
      <c r="A6728" s="104"/>
      <c r="B6728" s="105"/>
      <c r="C6728" s="106"/>
      <c r="D6728" s="2017" t="s">
        <v>704</v>
      </c>
      <c r="E6728" s="2017"/>
      <c r="F6728" s="2017"/>
      <c r="G6728" s="93"/>
    </row>
    <row r="6729" ht="11.25" hidden="1" customHeight="1" outlineLevel="7">
      <c r="A6729" s="95"/>
      <c r="B6729" s="96"/>
      <c r="C6729" s="97"/>
      <c r="D6729" s="2013" t="s">
        <v>705</v>
      </c>
      <c r="E6729" s="2013"/>
      <c r="F6729" s="2013"/>
      <c r="G6729" s="93"/>
    </row>
    <row r="6730" ht="11.25" hidden="1" customHeight="1" outlineLevel="7">
      <c r="A6730" s="95"/>
      <c r="B6730" s="96"/>
      <c r="C6730" s="97"/>
      <c r="D6730" s="2013" t="s">
        <v>706</v>
      </c>
      <c r="E6730" s="2013"/>
      <c r="F6730" s="2013"/>
      <c r="G6730" s="114"/>
    </row>
    <row r="6731" ht="11.25" hidden="1" customHeight="1" outlineLevel="7">
      <c r="A6731" s="95"/>
      <c r="B6731" s="96"/>
      <c r="C6731" s="97"/>
      <c r="D6731" s="2013" t="s">
        <v>710</v>
      </c>
      <c r="E6731" s="2013"/>
      <c r="F6731" s="2013"/>
      <c r="G6731" s="93"/>
    </row>
    <row r="6732" ht="11.25" hidden="1" customHeight="1" outlineLevel="7">
      <c r="A6732" s="104"/>
      <c r="B6732" s="105"/>
      <c r="C6732" s="106"/>
      <c r="D6732" s="2017" t="s">
        <v>712</v>
      </c>
      <c r="E6732" s="2017"/>
      <c r="F6732" s="2017"/>
      <c r="G6732" s="93"/>
    </row>
    <row r="6733" ht="11.25" hidden="1" customHeight="1" outlineLevel="7">
      <c r="A6733" s="95"/>
      <c r="B6733" s="96"/>
      <c r="C6733" s="97"/>
      <c r="D6733" s="2013" t="s">
        <v>713</v>
      </c>
      <c r="E6733" s="2013"/>
      <c r="F6733" s="2013"/>
      <c r="G6733" s="93"/>
    </row>
    <row r="6734" ht="11.25" hidden="1" customHeight="1" outlineLevel="7">
      <c r="A6734" s="95"/>
      <c r="B6734" s="96"/>
      <c r="C6734" s="97"/>
      <c r="D6734" s="2013" t="s">
        <v>715</v>
      </c>
      <c r="E6734" s="2013"/>
      <c r="F6734" s="2013"/>
      <c r="G6734" s="93"/>
    </row>
    <row r="6735" ht="11.25" hidden="1" customHeight="1" outlineLevel="7">
      <c r="A6735" s="95"/>
      <c r="B6735" s="96"/>
      <c r="C6735" s="97"/>
      <c r="D6735" s="2013" t="s">
        <v>716</v>
      </c>
      <c r="E6735" s="2013"/>
      <c r="F6735" s="2013"/>
      <c r="G6735" s="93"/>
    </row>
    <row r="6736" ht="11.25" hidden="1" customHeight="1" outlineLevel="7">
      <c r="A6736" s="104"/>
      <c r="B6736" s="105"/>
      <c r="C6736" s="106"/>
      <c r="D6736" s="2017" t="s">
        <v>724</v>
      </c>
      <c r="E6736" s="2017"/>
      <c r="F6736" s="2017"/>
      <c r="G6736" s="114"/>
    </row>
    <row r="6737" ht="11.25" hidden="1" customHeight="1" outlineLevel="7">
      <c r="A6737" s="95"/>
      <c r="B6737" s="96"/>
      <c r="C6737" s="97"/>
      <c r="D6737" s="2013" t="s">
        <v>726</v>
      </c>
      <c r="E6737" s="2013"/>
      <c r="F6737" s="2013"/>
      <c r="G6737" s="93"/>
    </row>
    <row r="6738" ht="11.25" hidden="1" customHeight="1" outlineLevel="7">
      <c r="A6738" s="95"/>
      <c r="B6738" s="96"/>
      <c r="C6738" s="97"/>
      <c r="D6738" s="2013" t="s">
        <v>729</v>
      </c>
      <c r="E6738" s="2013"/>
      <c r="F6738" s="2013"/>
      <c r="G6738" s="93"/>
    </row>
    <row r="6739" ht="11.25" hidden="1" customHeight="1" outlineLevel="7">
      <c r="A6739" s="115"/>
      <c r="B6739" s="116"/>
      <c r="C6739" s="117"/>
      <c r="D6739" s="2013" t="s">
        <v>731</v>
      </c>
      <c r="E6739" s="2013"/>
      <c r="F6739" s="2013"/>
      <c r="G6739" s="93"/>
    </row>
    <row r="6740" ht="11.25" hidden="1" customHeight="1" outlineLevel="7">
      <c r="A6740" s="104"/>
      <c r="B6740" s="105"/>
      <c r="C6740" s="106"/>
      <c r="D6740" s="2017" t="s">
        <v>740</v>
      </c>
      <c r="E6740" s="2017"/>
      <c r="F6740" s="2017"/>
      <c r="G6740" s="93"/>
    </row>
    <row r="6741" ht="11.25" hidden="1" customHeight="1" outlineLevel="7">
      <c r="A6741" s="95"/>
      <c r="B6741" s="96"/>
      <c r="C6741" s="97"/>
      <c r="D6741" s="2013" t="s">
        <v>741</v>
      </c>
      <c r="E6741" s="2013"/>
      <c r="F6741" s="2013"/>
      <c r="G6741" s="93"/>
    </row>
    <row r="6742" ht="11.25" hidden="1" customHeight="1" outlineLevel="7">
      <c r="A6742" s="104"/>
      <c r="B6742" s="105"/>
      <c r="C6742" s="106"/>
      <c r="D6742" s="2017" t="s">
        <v>742</v>
      </c>
      <c r="E6742" s="2017"/>
      <c r="F6742" s="2017"/>
      <c r="G6742" s="114"/>
    </row>
    <row r="6743" ht="21.75" hidden="1" customHeight="1" outlineLevel="7">
      <c r="A6743" s="95"/>
      <c r="B6743" s="96"/>
      <c r="C6743" s="97"/>
      <c r="D6743" s="2013" t="s">
        <v>746</v>
      </c>
      <c r="E6743" s="2013"/>
      <c r="F6743" s="2013"/>
      <c r="G6743" s="93"/>
    </row>
    <row r="6744" ht="21.75" hidden="1" customHeight="1" outlineLevel="7">
      <c r="A6744" s="95"/>
      <c r="B6744" s="96"/>
      <c r="C6744" s="97"/>
      <c r="D6744" s="2013" t="s">
        <v>749</v>
      </c>
      <c r="E6744" s="2013"/>
      <c r="F6744" s="2013"/>
      <c r="G6744" s="93"/>
    </row>
    <row r="6745" ht="11.25" hidden="1" customHeight="1" outlineLevel="7">
      <c r="A6745" s="95"/>
      <c r="B6745" s="96"/>
      <c r="C6745" s="97"/>
      <c r="D6745" s="2013" t="s">
        <v>759</v>
      </c>
      <c r="E6745" s="2013"/>
      <c r="F6745" s="2013"/>
      <c r="G6745" s="93"/>
    </row>
    <row r="6746" ht="11.25" hidden="1" customHeight="1" outlineLevel="7">
      <c r="A6746" s="101"/>
      <c r="B6746" s="102"/>
      <c r="C6746" s="103"/>
      <c r="D6746" s="2017" t="s">
        <v>763</v>
      </c>
      <c r="E6746" s="2017"/>
      <c r="F6746" s="2017"/>
      <c r="G6746" s="93"/>
    </row>
    <row r="6747" ht="11.25" hidden="1" customHeight="1" outlineLevel="7">
      <c r="A6747" s="104"/>
      <c r="B6747" s="105"/>
      <c r="C6747" s="106"/>
      <c r="D6747" s="2017" t="s">
        <v>771</v>
      </c>
      <c r="E6747" s="2017"/>
      <c r="F6747" s="2017"/>
      <c r="G6747" s="114"/>
    </row>
    <row r="6748" ht="11.25" hidden="1" customHeight="1" outlineLevel="7">
      <c r="A6748" s="95"/>
      <c r="B6748" s="96"/>
      <c r="C6748" s="97"/>
      <c r="D6748" s="2013" t="s">
        <v>773</v>
      </c>
      <c r="E6748" s="2013"/>
      <c r="F6748" s="2013"/>
      <c r="G6748" s="93"/>
    </row>
    <row r="6749" ht="11.25" hidden="1" customHeight="1" outlineLevel="7">
      <c r="A6749" s="95"/>
      <c r="B6749" s="96"/>
      <c r="C6749" s="97"/>
      <c r="D6749" s="2013" t="s">
        <v>775</v>
      </c>
      <c r="E6749" s="2013"/>
      <c r="F6749" s="2013"/>
      <c r="G6749" s="114"/>
    </row>
    <row r="6750" ht="11.25" hidden="1" customHeight="1" outlineLevel="7">
      <c r="A6750" s="95"/>
      <c r="B6750" s="96"/>
      <c r="C6750" s="97"/>
      <c r="D6750" s="2013" t="s">
        <v>779</v>
      </c>
      <c r="E6750" s="2013"/>
      <c r="F6750" s="2013"/>
      <c r="G6750" s="114"/>
    </row>
    <row r="6751" ht="11.25" hidden="1" customHeight="1" outlineLevel="7">
      <c r="A6751" s="101"/>
      <c r="B6751" s="102"/>
      <c r="C6751" s="103"/>
      <c r="D6751" s="2017" t="s">
        <v>782</v>
      </c>
      <c r="E6751" s="2017"/>
      <c r="F6751" s="2017"/>
      <c r="G6751" s="114"/>
    </row>
    <row r="6752" ht="11.25" hidden="1" customHeight="1" outlineLevel="7">
      <c r="A6752" s="115"/>
      <c r="B6752" s="116"/>
      <c r="C6752" s="117"/>
      <c r="D6752" s="2013" t="s">
        <v>785</v>
      </c>
      <c r="E6752" s="2013"/>
      <c r="F6752" s="2013"/>
      <c r="G6752" s="93"/>
    </row>
    <row r="6753" ht="11.25" hidden="1" customHeight="1" outlineLevel="7">
      <c r="A6753" s="115"/>
      <c r="B6753" s="116"/>
      <c r="C6753" s="117"/>
      <c r="D6753" s="2013" t="s">
        <v>1018</v>
      </c>
      <c r="E6753" s="2013"/>
      <c r="F6753" s="2013"/>
      <c r="G6753" s="93"/>
    </row>
    <row r="6754" ht="11.25" hidden="1" customHeight="1" outlineLevel="7">
      <c r="A6754" s="101"/>
      <c r="B6754" s="102"/>
      <c r="C6754" s="103"/>
      <c r="D6754" s="2017" t="s">
        <v>789</v>
      </c>
      <c r="E6754" s="2017"/>
      <c r="F6754" s="2017"/>
      <c r="G6754" s="93"/>
    </row>
    <row r="6755" ht="21.75" hidden="1" customHeight="1" outlineLevel="7">
      <c r="A6755" s="115"/>
      <c r="B6755" s="116"/>
      <c r="C6755" s="117"/>
      <c r="D6755" s="2013" t="s">
        <v>791</v>
      </c>
      <c r="E6755" s="2013"/>
      <c r="F6755" s="2013"/>
      <c r="G6755" s="114"/>
    </row>
    <row r="6756" ht="11.25" hidden="1" customHeight="1" outlineLevel="7">
      <c r="A6756" s="115"/>
      <c r="B6756" s="116"/>
      <c r="C6756" s="117"/>
      <c r="D6756" s="2013" t="s">
        <v>795</v>
      </c>
      <c r="E6756" s="2013"/>
      <c r="F6756" s="2013"/>
      <c r="G6756" s="93"/>
    </row>
    <row r="6757" ht="11.25" hidden="1" customHeight="1" outlineLevel="7">
      <c r="A6757" s="115"/>
      <c r="B6757" s="116"/>
      <c r="C6757" s="117"/>
      <c r="D6757" s="2013" t="s">
        <v>798</v>
      </c>
      <c r="E6757" s="2013"/>
      <c r="F6757" s="2013"/>
      <c r="G6757" s="93"/>
    </row>
    <row r="6758" ht="11.25" hidden="1" customHeight="1" outlineLevel="7">
      <c r="A6758" s="115"/>
      <c r="B6758" s="116"/>
      <c r="C6758" s="117"/>
      <c r="D6758" s="2013" t="s">
        <v>799</v>
      </c>
      <c r="E6758" s="2013"/>
      <c r="F6758" s="2013"/>
      <c r="G6758" s="93"/>
    </row>
    <row r="6759" ht="11.25" hidden="1" customHeight="1" outlineLevel="7">
      <c r="A6759" s="101"/>
      <c r="B6759" s="102"/>
      <c r="C6759" s="103"/>
      <c r="D6759" s="2017" t="s">
        <v>813</v>
      </c>
      <c r="E6759" s="2017"/>
      <c r="F6759" s="2017"/>
      <c r="G6759" s="114"/>
    </row>
    <row r="6760" ht="11.25" hidden="1" customHeight="1" outlineLevel="7">
      <c r="A6760" s="115"/>
      <c r="B6760" s="116"/>
      <c r="C6760" s="117"/>
      <c r="D6760" s="2013" t="s">
        <v>822</v>
      </c>
      <c r="E6760" s="2013"/>
      <c r="F6760" s="2013"/>
      <c r="G6760" s="93"/>
    </row>
    <row r="6761" ht="11.25" hidden="1" customHeight="1" outlineLevel="7">
      <c r="A6761" s="115"/>
      <c r="B6761" s="116"/>
      <c r="C6761" s="117"/>
      <c r="D6761" s="2013" t="s">
        <v>825</v>
      </c>
      <c r="E6761" s="2013"/>
      <c r="F6761" s="2013"/>
      <c r="G6761" s="93"/>
    </row>
    <row r="6762" ht="11.25" hidden="1" customHeight="1" outlineLevel="7">
      <c r="A6762" s="80"/>
      <c r="B6762" s="81"/>
      <c r="C6762" s="82"/>
      <c r="D6762" s="2017" t="s">
        <v>405</v>
      </c>
      <c r="E6762" s="2017"/>
      <c r="F6762" s="2017"/>
      <c r="G6762" s="93"/>
    </row>
    <row r="6763" ht="11.25" hidden="1" customHeight="1" outlineLevel="7">
      <c r="A6763" s="83"/>
      <c r="B6763" s="84"/>
      <c r="C6763" s="85"/>
      <c r="D6763" s="2017" t="s">
        <v>858</v>
      </c>
      <c r="E6763" s="2017"/>
      <c r="F6763" s="2017"/>
      <c r="G6763" s="114"/>
    </row>
    <row r="6764" ht="21.75" hidden="1" customHeight="1" outlineLevel="7">
      <c r="A6764" s="118"/>
      <c r="B6764" s="119"/>
      <c r="C6764" s="120"/>
      <c r="D6764" s="2013" t="s">
        <v>860</v>
      </c>
      <c r="E6764" s="2013"/>
      <c r="F6764" s="2013"/>
      <c r="G6764" s="93"/>
    </row>
    <row r="6765" ht="11.25" hidden="1" customHeight="1" outlineLevel="7">
      <c r="A6765" s="83"/>
      <c r="B6765" s="84"/>
      <c r="C6765" s="85"/>
      <c r="D6765" s="2017" t="s">
        <v>861</v>
      </c>
      <c r="E6765" s="2017"/>
      <c r="F6765" s="2017"/>
      <c r="G6765" s="114"/>
    </row>
    <row r="6766" ht="11.25" hidden="1" customHeight="1" outlineLevel="7">
      <c r="A6766" s="118"/>
      <c r="B6766" s="119"/>
      <c r="C6766" s="120"/>
      <c r="D6766" s="2013" t="s">
        <v>861</v>
      </c>
      <c r="E6766" s="2013"/>
      <c r="F6766" s="2013"/>
      <c r="G6766" s="93"/>
    </row>
    <row r="6767" ht="11.25" hidden="1" customHeight="1" outlineLevel="7">
      <c r="A6767" s="83"/>
      <c r="B6767" s="84"/>
      <c r="C6767" s="85"/>
      <c r="D6767" s="2017" t="s">
        <v>871</v>
      </c>
      <c r="E6767" s="2017"/>
      <c r="F6767" s="2017"/>
      <c r="G6767" s="93"/>
    </row>
    <row r="6768" ht="11.25" hidden="1" customHeight="1" outlineLevel="7">
      <c r="A6768" s="118"/>
      <c r="B6768" s="119"/>
      <c r="C6768" s="120"/>
      <c r="D6768" s="2013" t="s">
        <v>872</v>
      </c>
      <c r="E6768" s="2013"/>
      <c r="F6768" s="2013"/>
      <c r="G6768" s="93"/>
    </row>
    <row r="6769" ht="11.25" hidden="1" customHeight="1" outlineLevel="7">
      <c r="A6769" s="80"/>
      <c r="B6769" s="81"/>
      <c r="C6769" s="82"/>
      <c r="D6769" s="2017" t="s">
        <v>887</v>
      </c>
      <c r="E6769" s="2017"/>
      <c r="F6769" s="2017"/>
      <c r="G6769" s="114"/>
    </row>
    <row r="6770" ht="11.25" hidden="1" customHeight="1" outlineLevel="7">
      <c r="A6770" s="83"/>
      <c r="B6770" s="84"/>
      <c r="C6770" s="85"/>
      <c r="D6770" s="2017" t="s">
        <v>893</v>
      </c>
      <c r="E6770" s="2017"/>
      <c r="F6770" s="2017"/>
      <c r="G6770" s="114"/>
    </row>
    <row r="6771" ht="11.25" hidden="1" customHeight="1" outlineLevel="7">
      <c r="A6771" s="118"/>
      <c r="B6771" s="119"/>
      <c r="C6771" s="120"/>
      <c r="D6771" s="2013" t="s">
        <v>897</v>
      </c>
      <c r="E6771" s="2013"/>
      <c r="F6771" s="2013"/>
      <c r="G6771" s="93"/>
    </row>
    <row r="6772" ht="11.25" hidden="1" customHeight="1" outlineLevel="7">
      <c r="A6772" s="83"/>
      <c r="B6772" s="84"/>
      <c r="C6772" s="85"/>
      <c r="D6772" s="2017" t="s">
        <v>898</v>
      </c>
      <c r="E6772" s="2017"/>
      <c r="F6772" s="2017"/>
      <c r="G6772" s="93"/>
    </row>
    <row r="6773" ht="11.25" hidden="1" customHeight="1" outlineLevel="7">
      <c r="A6773" s="118"/>
      <c r="B6773" s="119"/>
      <c r="C6773" s="120"/>
      <c r="D6773" s="2013" t="s">
        <v>899</v>
      </c>
      <c r="E6773" s="2013"/>
      <c r="F6773" s="2013"/>
      <c r="G6773" s="93"/>
    </row>
    <row r="6774" ht="11.25" hidden="1" customHeight="1" outlineLevel="7">
      <c r="A6774" s="83"/>
      <c r="B6774" s="84"/>
      <c r="C6774" s="85"/>
      <c r="D6774" s="2017" t="s">
        <v>907</v>
      </c>
      <c r="E6774" s="2017"/>
      <c r="F6774" s="2017"/>
      <c r="G6774" s="114"/>
    </row>
    <row r="6775" ht="11.25" hidden="1" customHeight="1" outlineLevel="7">
      <c r="A6775" s="118"/>
      <c r="B6775" s="119"/>
      <c r="C6775" s="120"/>
      <c r="D6775" s="2013" t="s">
        <v>104</v>
      </c>
      <c r="E6775" s="2013"/>
      <c r="F6775" s="2013"/>
      <c r="G6775" s="93"/>
    </row>
    <row r="6776" ht="11.25" hidden="1" customHeight="1" outlineLevel="7">
      <c r="A6776" s="86"/>
      <c r="B6776" s="87"/>
      <c r="C6776" s="88"/>
      <c r="D6776" s="2017" t="s">
        <v>908</v>
      </c>
      <c r="E6776" s="2017"/>
      <c r="F6776" s="2017"/>
      <c r="G6776" s="93"/>
    </row>
    <row r="6777" ht="11.25" hidden="1" customHeight="1" outlineLevel="7">
      <c r="A6777" s="89"/>
      <c r="B6777" s="90"/>
      <c r="C6777" s="91"/>
      <c r="D6777" s="2013" t="s">
        <v>106</v>
      </c>
      <c r="E6777" s="2013"/>
      <c r="F6777" s="2013"/>
      <c r="G6777" s="114"/>
    </row>
    <row r="6778" ht="11.25" hidden="1" customHeight="1" outlineLevel="7">
      <c r="A6778" s="89"/>
      <c r="B6778" s="90"/>
      <c r="C6778" s="91"/>
      <c r="D6778" s="2013" t="s">
        <v>108</v>
      </c>
      <c r="E6778" s="2013"/>
      <c r="F6778" s="2013"/>
      <c r="G6778" s="93"/>
    </row>
    <row r="6779" ht="11.25" hidden="1" customHeight="1" outlineLevel="7">
      <c r="A6779" s="83"/>
      <c r="B6779" s="84"/>
      <c r="C6779" s="85"/>
      <c r="D6779" s="2017" t="s">
        <v>909</v>
      </c>
      <c r="E6779" s="2017"/>
      <c r="F6779" s="2017"/>
      <c r="G6779" s="93"/>
    </row>
    <row r="6780" ht="11.25" hidden="1" customHeight="1" outlineLevel="7">
      <c r="A6780" s="118"/>
      <c r="B6780" s="119"/>
      <c r="C6780" s="120"/>
      <c r="D6780" s="2013" t="s">
        <v>910</v>
      </c>
      <c r="E6780" s="2013"/>
      <c r="F6780" s="2013"/>
      <c r="G6780" s="93"/>
    </row>
    <row r="6781" ht="11.25" hidden="1" customHeight="1" outlineLevel="7">
      <c r="A6781" s="118"/>
      <c r="B6781" s="119"/>
      <c r="C6781" s="120"/>
      <c r="D6781" s="2013" t="s">
        <v>914</v>
      </c>
      <c r="E6781" s="2013"/>
      <c r="F6781" s="2013"/>
      <c r="G6781" s="93"/>
    </row>
    <row r="6782" ht="11.25" hidden="1" customHeight="1" outlineLevel="7">
      <c r="A6782" s="83"/>
      <c r="B6782" s="84"/>
      <c r="C6782" s="85"/>
      <c r="D6782" s="2017" t="s">
        <v>917</v>
      </c>
      <c r="E6782" s="2017"/>
      <c r="F6782" s="2017"/>
      <c r="G6782" s="114"/>
    </row>
    <row r="6783" ht="11.25" hidden="1" customHeight="1" outlineLevel="7">
      <c r="A6783" s="118"/>
      <c r="B6783" s="119"/>
      <c r="C6783" s="120"/>
      <c r="D6783" s="2013" t="s">
        <v>225</v>
      </c>
      <c r="E6783" s="2013"/>
      <c r="F6783" s="2013"/>
      <c r="G6783" s="93"/>
    </row>
    <row r="6784" ht="11.25" hidden="1" customHeight="1" outlineLevel="7">
      <c r="A6784" s="118"/>
      <c r="B6784" s="119"/>
      <c r="C6784" s="120"/>
      <c r="D6784" s="2013" t="s">
        <v>226</v>
      </c>
      <c r="E6784" s="2013"/>
      <c r="F6784" s="2013"/>
      <c r="G6784" s="93"/>
    </row>
    <row r="6785" ht="11.25" hidden="1" customHeight="1" outlineLevel="7">
      <c r="A6785" s="118"/>
      <c r="B6785" s="119"/>
      <c r="C6785" s="120"/>
      <c r="D6785" s="2013" t="s">
        <v>227</v>
      </c>
      <c r="E6785" s="2013"/>
      <c r="F6785" s="2013"/>
      <c r="G6785" s="114"/>
    </row>
    <row r="6786" ht="11.25" hidden="1" customHeight="1" outlineLevel="7">
      <c r="A6786" s="118"/>
      <c r="B6786" s="119"/>
      <c r="C6786" s="120"/>
      <c r="D6786" s="2013" t="s">
        <v>228</v>
      </c>
      <c r="E6786" s="2013"/>
      <c r="F6786" s="2013"/>
      <c r="G6786" s="93"/>
    </row>
    <row r="6787" ht="11.25" hidden="1" customHeight="1" outlineLevel="7">
      <c r="A6787" s="118"/>
      <c r="B6787" s="119"/>
      <c r="C6787" s="120"/>
      <c r="D6787" s="2013" t="s">
        <v>229</v>
      </c>
      <c r="E6787" s="2013"/>
      <c r="F6787" s="2013"/>
      <c r="G6787" s="93"/>
    </row>
    <row r="6788" ht="11.25" hidden="1" customHeight="1" outlineLevel="7">
      <c r="A6788" s="98"/>
      <c r="B6788" s="99"/>
      <c r="C6788" s="100"/>
      <c r="D6788" s="2013" t="s">
        <v>920</v>
      </c>
      <c r="E6788" s="2013"/>
      <c r="F6788" s="2013"/>
      <c r="G6788" s="93"/>
    </row>
    <row r="6789" ht="11.25" hidden="1" customHeight="1" outlineLevel="7">
      <c r="A6789" s="83"/>
      <c r="B6789" s="84"/>
      <c r="C6789" s="85"/>
      <c r="D6789" s="2017" t="s">
        <v>887</v>
      </c>
      <c r="E6789" s="2017"/>
      <c r="F6789" s="2017"/>
      <c r="G6789" s="93"/>
    </row>
    <row r="6790" ht="11.25" hidden="1" customHeight="1" outlineLevel="7">
      <c r="A6790" s="86"/>
      <c r="B6790" s="87"/>
      <c r="C6790" s="88"/>
      <c r="D6790" s="2017" t="s">
        <v>933</v>
      </c>
      <c r="E6790" s="2017"/>
      <c r="F6790" s="2017"/>
      <c r="G6790" s="93"/>
    </row>
    <row r="6791" ht="11.25" hidden="1" customHeight="1" outlineLevel="7">
      <c r="A6791" s="89"/>
      <c r="B6791" s="90"/>
      <c r="C6791" s="91"/>
      <c r="D6791" s="2013" t="s">
        <v>934</v>
      </c>
      <c r="E6791" s="2013"/>
      <c r="F6791" s="2013"/>
      <c r="G6791" s="114"/>
    </row>
    <row r="6792" ht="21.75" hidden="1" customHeight="1" outlineLevel="7">
      <c r="A6792" s="89"/>
      <c r="B6792" s="90"/>
      <c r="C6792" s="91"/>
      <c r="D6792" s="2013" t="s">
        <v>935</v>
      </c>
      <c r="E6792" s="2013"/>
      <c r="F6792" s="2013"/>
      <c r="G6792" s="114"/>
    </row>
    <row r="6793" ht="21.75" hidden="1" customHeight="1" outlineLevel="7">
      <c r="A6793" s="89"/>
      <c r="B6793" s="90"/>
      <c r="C6793" s="91"/>
      <c r="D6793" s="2013" t="s">
        <v>937</v>
      </c>
      <c r="E6793" s="2013"/>
      <c r="F6793" s="2013"/>
      <c r="G6793" s="93"/>
    </row>
    <row r="6794" ht="11.25" hidden="1" customHeight="1" outlineLevel="7">
      <c r="A6794" s="86"/>
      <c r="B6794" s="87"/>
      <c r="C6794" s="88"/>
      <c r="D6794" s="2017" t="s">
        <v>410</v>
      </c>
      <c r="E6794" s="2017"/>
      <c r="F6794" s="2017"/>
      <c r="G6794" s="114"/>
    </row>
    <row r="6795" ht="21.75" hidden="1" customHeight="1" outlineLevel="7">
      <c r="A6795" s="89"/>
      <c r="B6795" s="90"/>
      <c r="C6795" s="91"/>
      <c r="D6795" s="2013" t="s">
        <v>947</v>
      </c>
      <c r="E6795" s="2013"/>
      <c r="F6795" s="2013"/>
      <c r="G6795" s="93"/>
    </row>
    <row r="6796" ht="11.25" hidden="1" customHeight="1" outlineLevel="7">
      <c r="A6796" s="89"/>
      <c r="B6796" s="90"/>
      <c r="C6796" s="91"/>
      <c r="D6796" s="2013" t="s">
        <v>948</v>
      </c>
      <c r="E6796" s="2013"/>
      <c r="F6796" s="2013"/>
      <c r="G6796" s="114"/>
    </row>
    <row r="6797" ht="11.25" hidden="1" customHeight="1" outlineLevel="7">
      <c r="A6797" s="89"/>
      <c r="B6797" s="90"/>
      <c r="C6797" s="91"/>
      <c r="D6797" s="2013" t="s">
        <v>949</v>
      </c>
      <c r="E6797" s="2013"/>
      <c r="F6797" s="2013"/>
      <c r="G6797" s="93"/>
    </row>
    <row r="6798" ht="21.75" hidden="1" customHeight="1" outlineLevel="7">
      <c r="A6798" s="89"/>
      <c r="B6798" s="90"/>
      <c r="C6798" s="91"/>
      <c r="D6798" s="2013" t="s">
        <v>950</v>
      </c>
      <c r="E6798" s="2013"/>
      <c r="F6798" s="2013"/>
      <c r="G6798" s="114"/>
    </row>
    <row r="6799" ht="11.25" hidden="1" customHeight="1" outlineLevel="7">
      <c r="A6799" s="118"/>
      <c r="B6799" s="119"/>
      <c r="C6799" s="120"/>
      <c r="D6799" s="2013" t="s">
        <v>417</v>
      </c>
      <c r="E6799" s="2013"/>
      <c r="F6799" s="2013"/>
      <c r="G6799" s="114"/>
    </row>
    <row r="6800" ht="11.25" hidden="1" customHeight="1" outlineLevel="3" collapsed="1">
      <c r="A6800" s="2020" t="s">
        <v>1025</v>
      </c>
      <c r="B6800" s="2020"/>
      <c r="C6800" s="2020"/>
      <c r="D6800" s="2014" t="s">
        <v>440</v>
      </c>
      <c r="E6800" s="2014"/>
      <c r="F6800" s="2014"/>
      <c r="G6800" s="93"/>
    </row>
    <row r="6801" ht="11.25" hidden="1" customHeight="1" outlineLevel="4">
      <c r="A6801" s="95"/>
      <c r="B6801" s="96"/>
      <c r="C6801" s="97"/>
      <c r="D6801" s="98"/>
      <c r="E6801" s="99"/>
      <c r="F6801" s="100"/>
      <c r="G6801" s="114"/>
    </row>
    <row r="6802" ht="11.25" hidden="1" customHeight="1" outlineLevel="4">
      <c r="A6802" s="70"/>
      <c r="B6802" s="71"/>
      <c r="C6802" s="72"/>
      <c r="D6802" s="2017" t="s">
        <v>257</v>
      </c>
      <c r="E6802" s="2017"/>
      <c r="F6802" s="2017"/>
      <c r="G6802" s="93"/>
    </row>
    <row r="6803" ht="11.25" hidden="1" customHeight="1" outlineLevel="5">
      <c r="A6803" s="74"/>
      <c r="B6803" s="75"/>
      <c r="C6803" s="76"/>
      <c r="D6803" s="2017" t="s">
        <v>442</v>
      </c>
      <c r="E6803" s="2017"/>
      <c r="F6803" s="2017"/>
      <c r="G6803" s="114"/>
    </row>
    <row r="6804" ht="11.25" hidden="1" customHeight="1" outlineLevel="6">
      <c r="A6804" s="77"/>
      <c r="B6804" s="78"/>
      <c r="C6804" s="79"/>
      <c r="D6804" s="2017" t="s">
        <v>443</v>
      </c>
      <c r="E6804" s="2017"/>
      <c r="F6804" s="2017"/>
      <c r="G6804" s="93"/>
    </row>
    <row r="6805" ht="11.25" hidden="1" customHeight="1" outlineLevel="7">
      <c r="A6805" s="80"/>
      <c r="B6805" s="81"/>
      <c r="C6805" s="82"/>
      <c r="D6805" s="2017" t="s">
        <v>444</v>
      </c>
      <c r="E6805" s="2017"/>
      <c r="F6805" s="2017"/>
      <c r="G6805" s="114"/>
    </row>
    <row r="6806" ht="11.25" hidden="1" customHeight="1" outlineLevel="7">
      <c r="A6806" s="83"/>
      <c r="B6806" s="84"/>
      <c r="C6806" s="85"/>
      <c r="D6806" s="2017" t="s">
        <v>253</v>
      </c>
      <c r="E6806" s="2017"/>
      <c r="F6806" s="2017"/>
      <c r="G6806" s="93"/>
    </row>
    <row r="6807" ht="11.25" hidden="1" customHeight="1" outlineLevel="7">
      <c r="A6807" s="86"/>
      <c r="B6807" s="87"/>
      <c r="C6807" s="88"/>
      <c r="D6807" s="2017" t="s">
        <v>445</v>
      </c>
      <c r="E6807" s="2017"/>
      <c r="F6807" s="2017"/>
      <c r="G6807" s="93"/>
    </row>
    <row r="6808" ht="11.25" hidden="1" customHeight="1" outlineLevel="7">
      <c r="A6808" s="89"/>
      <c r="B6808" s="90"/>
      <c r="C6808" s="91"/>
      <c r="D6808" s="2013" t="s">
        <v>446</v>
      </c>
      <c r="E6808" s="2013"/>
      <c r="F6808" s="2013"/>
      <c r="G6808" s="114"/>
    </row>
    <row r="6809" ht="11.25" hidden="1" customHeight="1" outlineLevel="7">
      <c r="A6809" s="89"/>
      <c r="B6809" s="90"/>
      <c r="C6809" s="91"/>
      <c r="D6809" s="2013" t="s">
        <v>447</v>
      </c>
      <c r="E6809" s="2013"/>
      <c r="F6809" s="2013"/>
      <c r="G6809" s="93"/>
    </row>
    <row r="6810" ht="11.25" hidden="1" customHeight="1" outlineLevel="7">
      <c r="A6810" s="89"/>
      <c r="B6810" s="90"/>
      <c r="C6810" s="91"/>
      <c r="D6810" s="2013" t="s">
        <v>448</v>
      </c>
      <c r="E6810" s="2013"/>
      <c r="F6810" s="2013"/>
      <c r="G6810" s="93"/>
    </row>
    <row r="6811" ht="11.25" hidden="1" customHeight="1" outlineLevel="7">
      <c r="A6811" s="89"/>
      <c r="B6811" s="90"/>
      <c r="C6811" s="91"/>
      <c r="D6811" s="2013" t="s">
        <v>449</v>
      </c>
      <c r="E6811" s="2013"/>
      <c r="F6811" s="2013"/>
      <c r="G6811" s="114"/>
    </row>
    <row r="6812" ht="11.25" hidden="1" customHeight="1" outlineLevel="7">
      <c r="A6812" s="89"/>
      <c r="B6812" s="90"/>
      <c r="C6812" s="91"/>
      <c r="D6812" s="2013" t="s">
        <v>450</v>
      </c>
      <c r="E6812" s="2013"/>
      <c r="F6812" s="2013"/>
      <c r="G6812" s="93"/>
    </row>
    <row r="6813" ht="11.25" hidden="1" customHeight="1" outlineLevel="7">
      <c r="A6813" s="86"/>
      <c r="B6813" s="87"/>
      <c r="C6813" s="88"/>
      <c r="D6813" s="2017" t="s">
        <v>454</v>
      </c>
      <c r="E6813" s="2017"/>
      <c r="F6813" s="2017"/>
      <c r="G6813" s="93"/>
    </row>
    <row r="6814" ht="11.25" hidden="1" customHeight="1" outlineLevel="7">
      <c r="A6814" s="89"/>
      <c r="B6814" s="90"/>
      <c r="C6814" s="91"/>
      <c r="D6814" s="2013" t="s">
        <v>455</v>
      </c>
      <c r="E6814" s="2013"/>
      <c r="F6814" s="2013"/>
      <c r="G6814" s="93"/>
    </row>
    <row r="6815" ht="11.25" hidden="1" customHeight="1" outlineLevel="7">
      <c r="A6815" s="89"/>
      <c r="B6815" s="90"/>
      <c r="C6815" s="91"/>
      <c r="D6815" s="2013" t="s">
        <v>456</v>
      </c>
      <c r="E6815" s="2013"/>
      <c r="F6815" s="2013"/>
      <c r="G6815" s="93"/>
    </row>
    <row r="6816" ht="11.25" hidden="1" customHeight="1" outlineLevel="7">
      <c r="A6816" s="89"/>
      <c r="B6816" s="90"/>
      <c r="C6816" s="91"/>
      <c r="D6816" s="2013" t="s">
        <v>457</v>
      </c>
      <c r="E6816" s="2013"/>
      <c r="F6816" s="2013"/>
      <c r="G6816" s="93"/>
    </row>
    <row r="6817" ht="11.25" hidden="1" customHeight="1" outlineLevel="7">
      <c r="A6817" s="89"/>
      <c r="B6817" s="90"/>
      <c r="C6817" s="91"/>
      <c r="D6817" s="2013" t="s">
        <v>458</v>
      </c>
      <c r="E6817" s="2013"/>
      <c r="F6817" s="2013"/>
      <c r="G6817" s="93"/>
    </row>
    <row r="6818" ht="11.25" hidden="1" customHeight="1" outlineLevel="7">
      <c r="A6818" s="86"/>
      <c r="B6818" s="87"/>
      <c r="C6818" s="88"/>
      <c r="D6818" s="2017" t="s">
        <v>462</v>
      </c>
      <c r="E6818" s="2017"/>
      <c r="F6818" s="2017"/>
      <c r="G6818" s="114"/>
    </row>
    <row r="6819" ht="11.25" hidden="1" customHeight="1" outlineLevel="7">
      <c r="A6819" s="101"/>
      <c r="B6819" s="102"/>
      <c r="C6819" s="103"/>
      <c r="D6819" s="2017" t="s">
        <v>463</v>
      </c>
      <c r="E6819" s="2017"/>
      <c r="F6819" s="2017"/>
      <c r="G6819" s="114"/>
    </row>
    <row r="6820" ht="11.25" hidden="1" customHeight="1" outlineLevel="7">
      <c r="A6820" s="104"/>
      <c r="B6820" s="105"/>
      <c r="C6820" s="106"/>
      <c r="D6820" s="2017" t="s">
        <v>464</v>
      </c>
      <c r="E6820" s="2017"/>
      <c r="F6820" s="2017"/>
      <c r="G6820" s="93"/>
    </row>
    <row r="6821" ht="11.25" hidden="1" customHeight="1" outlineLevel="7">
      <c r="A6821" s="95"/>
      <c r="B6821" s="96"/>
      <c r="C6821" s="97"/>
      <c r="D6821" s="2013" t="s">
        <v>465</v>
      </c>
      <c r="E6821" s="2013"/>
      <c r="F6821" s="2013"/>
      <c r="G6821" s="93"/>
    </row>
    <row r="6822" ht="11.25" hidden="1" customHeight="1" outlineLevel="7">
      <c r="A6822" s="95"/>
      <c r="B6822" s="96"/>
      <c r="C6822" s="97"/>
      <c r="D6822" s="2013" t="s">
        <v>466</v>
      </c>
      <c r="E6822" s="2013"/>
      <c r="F6822" s="2013"/>
      <c r="G6822" s="93"/>
    </row>
    <row r="6823" ht="11.25" hidden="1" customHeight="1" outlineLevel="7">
      <c r="A6823" s="95"/>
      <c r="B6823" s="96"/>
      <c r="C6823" s="97"/>
      <c r="D6823" s="2013" t="s">
        <v>467</v>
      </c>
      <c r="E6823" s="2013"/>
      <c r="F6823" s="2013"/>
      <c r="G6823" s="114"/>
    </row>
    <row r="6824" ht="21.75" hidden="1" customHeight="1" outlineLevel="7">
      <c r="A6824" s="95"/>
      <c r="B6824" s="96"/>
      <c r="C6824" s="97"/>
      <c r="D6824" s="2013" t="s">
        <v>468</v>
      </c>
      <c r="E6824" s="2013"/>
      <c r="F6824" s="2013"/>
      <c r="G6824" s="93"/>
    </row>
    <row r="6825" ht="11.25" hidden="1" customHeight="1" outlineLevel="7">
      <c r="A6825" s="95"/>
      <c r="B6825" s="96"/>
      <c r="C6825" s="97"/>
      <c r="D6825" s="2013" t="s">
        <v>469</v>
      </c>
      <c r="E6825" s="2013"/>
      <c r="F6825" s="2013"/>
      <c r="G6825" s="93"/>
    </row>
    <row r="6826" ht="11.25" hidden="1" customHeight="1" outlineLevel="7">
      <c r="A6826" s="95"/>
      <c r="B6826" s="96"/>
      <c r="C6826" s="97"/>
      <c r="D6826" s="2013" t="s">
        <v>470</v>
      </c>
      <c r="E6826" s="2013"/>
      <c r="F6826" s="2013"/>
      <c r="G6826" s="93"/>
    </row>
    <row r="6827" ht="11.25" hidden="1" customHeight="1" outlineLevel="7">
      <c r="A6827" s="95"/>
      <c r="B6827" s="96"/>
      <c r="C6827" s="97"/>
      <c r="D6827" s="2013" t="s">
        <v>471</v>
      </c>
      <c r="E6827" s="2013"/>
      <c r="F6827" s="2013"/>
      <c r="G6827" s="93"/>
    </row>
    <row r="6828" ht="11.25" hidden="1" customHeight="1" outlineLevel="7">
      <c r="A6828" s="95"/>
      <c r="B6828" s="96"/>
      <c r="C6828" s="97"/>
      <c r="D6828" s="2013" t="s">
        <v>472</v>
      </c>
      <c r="E6828" s="2013"/>
      <c r="F6828" s="2013"/>
      <c r="G6828" s="93"/>
    </row>
    <row r="6829" ht="11.25" hidden="1" customHeight="1" outlineLevel="7">
      <c r="A6829" s="95"/>
      <c r="B6829" s="96"/>
      <c r="C6829" s="97"/>
      <c r="D6829" s="2013" t="s">
        <v>473</v>
      </c>
      <c r="E6829" s="2013"/>
      <c r="F6829" s="2013"/>
      <c r="G6829" s="69">
        <v>-7591.0632999999998</v>
      </c>
    </row>
    <row r="6830" ht="11.25" hidden="1" customHeight="1" outlineLevel="7">
      <c r="A6830" s="95"/>
      <c r="B6830" s="96"/>
      <c r="C6830" s="97"/>
      <c r="D6830" s="2013" t="s">
        <v>474</v>
      </c>
      <c r="E6830" s="2013"/>
      <c r="F6830" s="2013"/>
      <c r="G6830" s="93"/>
    </row>
    <row r="6831" ht="11.25" hidden="1" customHeight="1" outlineLevel="7">
      <c r="A6831" s="95"/>
      <c r="B6831" s="96"/>
      <c r="C6831" s="97"/>
      <c r="D6831" s="2013" t="s">
        <v>475</v>
      </c>
      <c r="E6831" s="2013"/>
      <c r="F6831" s="2013"/>
      <c r="G6831" s="73">
        <v>-7591.0632999999998</v>
      </c>
    </row>
    <row r="6832" ht="11.25" hidden="1" customHeight="1" outlineLevel="7">
      <c r="A6832" s="115"/>
      <c r="B6832" s="116"/>
      <c r="C6832" s="117"/>
      <c r="D6832" s="2013" t="s">
        <v>476</v>
      </c>
      <c r="E6832" s="2013"/>
      <c r="F6832" s="2013"/>
      <c r="G6832" s="73">
        <v>-7591.0632999999998</v>
      </c>
    </row>
    <row r="6833" ht="11.25" hidden="1" customHeight="1" outlineLevel="7">
      <c r="A6833" s="115"/>
      <c r="B6833" s="116"/>
      <c r="C6833" s="117"/>
      <c r="D6833" s="2013" t="s">
        <v>477</v>
      </c>
      <c r="E6833" s="2013"/>
      <c r="F6833" s="2013"/>
      <c r="G6833" s="73">
        <v>172154.51916</v>
      </c>
    </row>
    <row r="6834" ht="11.25" hidden="1" customHeight="1" outlineLevel="7">
      <c r="A6834" s="115"/>
      <c r="B6834" s="116"/>
      <c r="C6834" s="117"/>
      <c r="D6834" s="2013" t="s">
        <v>478</v>
      </c>
      <c r="E6834" s="2013"/>
      <c r="F6834" s="2013"/>
      <c r="G6834" s="73">
        <v>202237.68225000001</v>
      </c>
    </row>
    <row r="6835" ht="11.25" hidden="1" customHeight="1" outlineLevel="7">
      <c r="A6835" s="115"/>
      <c r="B6835" s="116"/>
      <c r="C6835" s="117"/>
      <c r="D6835" s="2013" t="s">
        <v>479</v>
      </c>
      <c r="E6835" s="2013"/>
      <c r="F6835" s="2013"/>
      <c r="G6835" s="73">
        <v>1269639.84149</v>
      </c>
    </row>
    <row r="6836" ht="11.25" hidden="1" customHeight="1" outlineLevel="7">
      <c r="A6836" s="115"/>
      <c r="B6836" s="116"/>
      <c r="C6836" s="117"/>
      <c r="D6836" s="2013" t="s">
        <v>480</v>
      </c>
      <c r="E6836" s="2013"/>
      <c r="F6836" s="2013"/>
      <c r="G6836" s="73">
        <v>1229701.15646</v>
      </c>
    </row>
    <row r="6837" ht="11.25" hidden="1" customHeight="1" outlineLevel="7">
      <c r="A6837" s="115"/>
      <c r="B6837" s="116"/>
      <c r="C6837" s="117"/>
      <c r="D6837" s="2013" t="s">
        <v>481</v>
      </c>
      <c r="E6837" s="2013"/>
      <c r="F6837" s="2013"/>
      <c r="G6837" s="92">
        <v>154512.65711999999</v>
      </c>
    </row>
    <row r="6838" ht="32.25" hidden="1" customHeight="1" outlineLevel="7">
      <c r="A6838" s="115"/>
      <c r="B6838" s="116"/>
      <c r="C6838" s="117"/>
      <c r="D6838" s="2013" t="s">
        <v>482</v>
      </c>
      <c r="E6838" s="2013"/>
      <c r="F6838" s="2013"/>
      <c r="G6838" s="93"/>
    </row>
    <row r="6839" ht="11.25" hidden="1" customHeight="1" outlineLevel="7">
      <c r="A6839" s="104"/>
      <c r="B6839" s="105"/>
      <c r="C6839" s="106"/>
      <c r="D6839" s="2017" t="s">
        <v>483</v>
      </c>
      <c r="E6839" s="2017"/>
      <c r="F6839" s="2017"/>
      <c r="G6839" s="92">
        <v>18799.026720000002</v>
      </c>
    </row>
    <row r="6840" ht="11.25" hidden="1" customHeight="1" outlineLevel="7">
      <c r="A6840" s="95"/>
      <c r="B6840" s="96"/>
      <c r="C6840" s="97"/>
      <c r="D6840" s="2013" t="s">
        <v>484</v>
      </c>
      <c r="E6840" s="2013"/>
      <c r="F6840" s="2013"/>
      <c r="G6840" s="92">
        <v>357800.33350000001</v>
      </c>
    </row>
    <row r="6841" ht="21.75" hidden="1" customHeight="1" outlineLevel="7">
      <c r="A6841" s="95"/>
      <c r="B6841" s="96"/>
      <c r="C6841" s="97"/>
      <c r="D6841" s="2013" t="s">
        <v>485</v>
      </c>
      <c r="E6841" s="2013"/>
      <c r="F6841" s="2013"/>
      <c r="G6841" s="92">
        <v>698589.13911999995</v>
      </c>
    </row>
    <row r="6842" ht="11.25" hidden="1" customHeight="1" outlineLevel="7">
      <c r="A6842" s="115"/>
      <c r="B6842" s="116"/>
      <c r="C6842" s="117"/>
      <c r="D6842" s="2013" t="s">
        <v>486</v>
      </c>
      <c r="E6842" s="2013"/>
      <c r="F6842" s="2013"/>
      <c r="G6842" s="73">
        <v>19897.559399999998</v>
      </c>
    </row>
    <row r="6843" ht="11.25" hidden="1" customHeight="1" outlineLevel="7">
      <c r="A6843" s="104"/>
      <c r="B6843" s="105"/>
      <c r="C6843" s="106"/>
      <c r="D6843" s="2017" t="s">
        <v>487</v>
      </c>
      <c r="E6843" s="2017"/>
      <c r="F6843" s="2017"/>
      <c r="G6843" s="92">
        <v>1353.9580000000001</v>
      </c>
    </row>
    <row r="6844" ht="11.25" hidden="1" customHeight="1" outlineLevel="7">
      <c r="A6844" s="95"/>
      <c r="B6844" s="96"/>
      <c r="C6844" s="97"/>
      <c r="D6844" s="2013" t="s">
        <v>488</v>
      </c>
      <c r="E6844" s="2013"/>
      <c r="F6844" s="2013"/>
      <c r="G6844" s="92">
        <v>3042.6970000000001</v>
      </c>
    </row>
    <row r="6845" ht="11.25" hidden="1" customHeight="1" outlineLevel="7">
      <c r="A6845" s="95"/>
      <c r="B6845" s="96"/>
      <c r="C6845" s="97"/>
      <c r="D6845" s="2013" t="s">
        <v>489</v>
      </c>
      <c r="E6845" s="2013"/>
      <c r="F6845" s="2013"/>
      <c r="G6845" s="92">
        <v>7021.0108</v>
      </c>
    </row>
    <row r="6846" ht="11.25" hidden="1" customHeight="1" outlineLevel="7">
      <c r="A6846" s="95"/>
      <c r="B6846" s="96"/>
      <c r="C6846" s="97"/>
      <c r="D6846" s="2013" t="s">
        <v>490</v>
      </c>
      <c r="E6846" s="2013"/>
      <c r="F6846" s="2013"/>
      <c r="G6846" s="92">
        <v>8479.8935999999994</v>
      </c>
    </row>
    <row r="6847" ht="11.25" hidden="1" customHeight="1" outlineLevel="7">
      <c r="A6847" s="95"/>
      <c r="B6847" s="96"/>
      <c r="C6847" s="97"/>
      <c r="D6847" s="2013" t="s">
        <v>491</v>
      </c>
      <c r="E6847" s="2013"/>
      <c r="F6847" s="2013"/>
      <c r="G6847" s="73">
        <v>20041.125629999999</v>
      </c>
    </row>
    <row r="6848" ht="11.25" hidden="1" customHeight="1" outlineLevel="7">
      <c r="A6848" s="95"/>
      <c r="B6848" s="96"/>
      <c r="C6848" s="97"/>
      <c r="D6848" s="2013" t="s">
        <v>492</v>
      </c>
      <c r="E6848" s="2013"/>
      <c r="F6848" s="2013"/>
      <c r="G6848" s="73">
        <v>20041.125629999999</v>
      </c>
    </row>
    <row r="6849" ht="11.25" hidden="1" customHeight="1" outlineLevel="7">
      <c r="A6849" s="95"/>
      <c r="B6849" s="96"/>
      <c r="C6849" s="97"/>
      <c r="D6849" s="2013" t="s">
        <v>493</v>
      </c>
      <c r="E6849" s="2013"/>
      <c r="F6849" s="2013"/>
      <c r="G6849" s="73">
        <v>1607.5776000000001</v>
      </c>
    </row>
    <row r="6850" ht="11.25" hidden="1" customHeight="1" outlineLevel="7">
      <c r="A6850" s="95"/>
      <c r="B6850" s="96"/>
      <c r="C6850" s="97"/>
      <c r="D6850" s="2013" t="s">
        <v>494</v>
      </c>
      <c r="E6850" s="2013"/>
      <c r="F6850" s="2013"/>
      <c r="G6850" s="110">
        <v>517.26300000000003</v>
      </c>
    </row>
    <row r="6851" ht="11.25" hidden="1" customHeight="1" outlineLevel="7">
      <c r="A6851" s="95"/>
      <c r="B6851" s="96"/>
      <c r="C6851" s="97"/>
      <c r="D6851" s="2013" t="s">
        <v>495</v>
      </c>
      <c r="E6851" s="2013"/>
      <c r="F6851" s="2013"/>
      <c r="G6851" s="110">
        <v>517.34659999999997</v>
      </c>
    </row>
    <row r="6852" ht="11.25" hidden="1" customHeight="1" outlineLevel="7">
      <c r="A6852" s="104"/>
      <c r="B6852" s="105"/>
      <c r="C6852" s="106"/>
      <c r="D6852" s="2017" t="s">
        <v>496</v>
      </c>
      <c r="E6852" s="2017"/>
      <c r="F6852" s="2017"/>
      <c r="G6852" s="93"/>
    </row>
    <row r="6853" ht="11.25" hidden="1" customHeight="1" outlineLevel="7">
      <c r="A6853" s="95"/>
      <c r="B6853" s="96"/>
      <c r="C6853" s="97"/>
      <c r="D6853" s="2013" t="s">
        <v>497</v>
      </c>
      <c r="E6853" s="2013"/>
      <c r="F6853" s="2013"/>
      <c r="G6853" s="110">
        <v>572.96720000000005</v>
      </c>
    </row>
    <row r="6854" ht="11.25" hidden="1" customHeight="1" outlineLevel="7">
      <c r="A6854" s="95"/>
      <c r="B6854" s="96"/>
      <c r="C6854" s="97"/>
      <c r="D6854" s="2013" t="s">
        <v>498</v>
      </c>
      <c r="E6854" s="2013"/>
      <c r="F6854" s="2013"/>
      <c r="G6854" s="93"/>
    </row>
    <row r="6855" ht="21.75" hidden="1" customHeight="1" outlineLevel="7">
      <c r="A6855" s="95"/>
      <c r="B6855" s="96"/>
      <c r="C6855" s="97"/>
      <c r="D6855" s="2013" t="s">
        <v>499</v>
      </c>
      <c r="E6855" s="2013"/>
      <c r="F6855" s="2013"/>
      <c r="G6855" s="93"/>
    </row>
    <row r="6856" ht="11.25" hidden="1" customHeight="1" outlineLevel="7">
      <c r="A6856" s="95"/>
      <c r="B6856" s="96"/>
      <c r="C6856" s="97"/>
      <c r="D6856" s="2013" t="s">
        <v>500</v>
      </c>
      <c r="E6856" s="2013"/>
      <c r="F6856" s="2013"/>
      <c r="G6856" s="93"/>
    </row>
    <row r="6857" ht="11.25" hidden="1" customHeight="1" outlineLevel="7">
      <c r="A6857" s="104"/>
      <c r="B6857" s="105"/>
      <c r="C6857" s="106"/>
      <c r="D6857" s="2017" t="s">
        <v>501</v>
      </c>
      <c r="E6857" s="2017"/>
      <c r="F6857" s="2017"/>
      <c r="G6857" s="93"/>
    </row>
    <row r="6858" ht="11.25" hidden="1" customHeight="1" outlineLevel="7">
      <c r="A6858" s="95"/>
      <c r="B6858" s="96"/>
      <c r="C6858" s="97"/>
      <c r="D6858" s="2013" t="s">
        <v>502</v>
      </c>
      <c r="E6858" s="2013"/>
      <c r="F6858" s="2013"/>
      <c r="G6858" s="93"/>
    </row>
    <row r="6859" ht="11.25" hidden="1" customHeight="1" outlineLevel="7">
      <c r="A6859" s="95"/>
      <c r="B6859" s="96"/>
      <c r="C6859" s="97"/>
      <c r="D6859" s="2013" t="s">
        <v>503</v>
      </c>
      <c r="E6859" s="2013"/>
      <c r="F6859" s="2013"/>
      <c r="G6859" s="93"/>
    </row>
    <row r="6860" ht="11.25" hidden="1" customHeight="1" outlineLevel="7">
      <c r="A6860" s="95"/>
      <c r="B6860" s="96"/>
      <c r="C6860" s="97"/>
      <c r="D6860" s="2013" t="s">
        <v>504</v>
      </c>
      <c r="E6860" s="2013"/>
      <c r="F6860" s="2013"/>
      <c r="G6860" s="110">
        <v>0.00080000000000000004</v>
      </c>
    </row>
    <row r="6861" ht="11.25" hidden="1" customHeight="1" outlineLevel="7">
      <c r="A6861" s="95"/>
      <c r="B6861" s="96"/>
      <c r="C6861" s="97"/>
      <c r="D6861" s="2013" t="s">
        <v>1184</v>
      </c>
      <c r="E6861" s="2013"/>
      <c r="F6861" s="2013"/>
      <c r="G6861" s="110">
        <v>586.17600000000004</v>
      </c>
    </row>
    <row r="6862" ht="11.25" hidden="1" customHeight="1" outlineLevel="7">
      <c r="A6862" s="115"/>
      <c r="B6862" s="116"/>
      <c r="C6862" s="117"/>
      <c r="D6862" s="2013" t="s">
        <v>505</v>
      </c>
      <c r="E6862" s="2013"/>
      <c r="F6862" s="2013"/>
      <c r="G6862" s="93"/>
    </row>
    <row r="6863" ht="21.75" hidden="1" customHeight="1" outlineLevel="7">
      <c r="A6863" s="115"/>
      <c r="B6863" s="116"/>
      <c r="C6863" s="117"/>
      <c r="D6863" s="2013" t="s">
        <v>506</v>
      </c>
      <c r="E6863" s="2013"/>
      <c r="F6863" s="2013"/>
      <c r="G6863" s="93"/>
    </row>
    <row r="6864" ht="11.25" hidden="1" customHeight="1" outlineLevel="7">
      <c r="A6864" s="101"/>
      <c r="B6864" s="102"/>
      <c r="C6864" s="103"/>
      <c r="D6864" s="2017" t="s">
        <v>509</v>
      </c>
      <c r="E6864" s="2017"/>
      <c r="F6864" s="2017"/>
      <c r="G6864" s="93"/>
    </row>
    <row r="6865" ht="11.25" hidden="1" customHeight="1" outlineLevel="7">
      <c r="A6865" s="115"/>
      <c r="B6865" s="116"/>
      <c r="C6865" s="117"/>
      <c r="D6865" s="2013" t="s">
        <v>510</v>
      </c>
      <c r="E6865" s="2013"/>
      <c r="F6865" s="2013"/>
      <c r="G6865" s="93"/>
    </row>
    <row r="6866" ht="11.25" hidden="1" customHeight="1" outlineLevel="7">
      <c r="A6866" s="115"/>
      <c r="B6866" s="116"/>
      <c r="C6866" s="117"/>
      <c r="D6866" s="2013" t="s">
        <v>511</v>
      </c>
      <c r="E6866" s="2013"/>
      <c r="F6866" s="2013"/>
      <c r="G6866" s="93"/>
    </row>
    <row r="6867" ht="11.25" hidden="1" customHeight="1" outlineLevel="7">
      <c r="A6867" s="115"/>
      <c r="B6867" s="116"/>
      <c r="C6867" s="117"/>
      <c r="D6867" s="2013" t="s">
        <v>512</v>
      </c>
      <c r="E6867" s="2013"/>
      <c r="F6867" s="2013"/>
      <c r="G6867" s="110">
        <v>476.34859999999998</v>
      </c>
    </row>
    <row r="6868" ht="11.25" hidden="1" customHeight="1" outlineLevel="7">
      <c r="A6868" s="86"/>
      <c r="B6868" s="87"/>
      <c r="C6868" s="88"/>
      <c r="D6868" s="2017" t="s">
        <v>515</v>
      </c>
      <c r="E6868" s="2017"/>
      <c r="F6868" s="2017"/>
      <c r="G6868" s="111">
        <v>935.00599999999997</v>
      </c>
    </row>
    <row r="6869" ht="11.25" hidden="1" customHeight="1" outlineLevel="7">
      <c r="A6869" s="89"/>
      <c r="B6869" s="90"/>
      <c r="C6869" s="91"/>
      <c r="D6869" s="2013" t="s">
        <v>516</v>
      </c>
      <c r="E6869" s="2013"/>
      <c r="F6869" s="2013"/>
      <c r="G6869" s="110">
        <v>904.04600000000005</v>
      </c>
    </row>
    <row r="6870" ht="11.25" hidden="1" customHeight="1" outlineLevel="7">
      <c r="A6870" s="101"/>
      <c r="B6870" s="102"/>
      <c r="C6870" s="103"/>
      <c r="D6870" s="2017" t="s">
        <v>518</v>
      </c>
      <c r="E6870" s="2017"/>
      <c r="F6870" s="2017"/>
      <c r="G6870" s="110">
        <v>30.960000000000001</v>
      </c>
    </row>
    <row r="6871" ht="11.25" hidden="1" customHeight="1" outlineLevel="7">
      <c r="A6871" s="115"/>
      <c r="B6871" s="116"/>
      <c r="C6871" s="117"/>
      <c r="D6871" s="2013" t="s">
        <v>519</v>
      </c>
      <c r="E6871" s="2013"/>
      <c r="F6871" s="2013"/>
      <c r="G6871" s="93"/>
    </row>
    <row r="6872" ht="11.25" hidden="1" customHeight="1" outlineLevel="7">
      <c r="A6872" s="115"/>
      <c r="B6872" s="116"/>
      <c r="C6872" s="117"/>
      <c r="D6872" s="2013" t="s">
        <v>520</v>
      </c>
      <c r="E6872" s="2013"/>
      <c r="F6872" s="2013"/>
      <c r="G6872" s="73">
        <v>6338.9620000000004</v>
      </c>
    </row>
    <row r="6873" ht="11.25" hidden="1" customHeight="1" outlineLevel="7">
      <c r="A6873" s="115"/>
      <c r="B6873" s="116"/>
      <c r="C6873" s="117"/>
      <c r="D6873" s="2013" t="s">
        <v>523</v>
      </c>
      <c r="E6873" s="2013"/>
      <c r="F6873" s="2013"/>
      <c r="G6873" s="93"/>
    </row>
    <row r="6874" ht="11.25" hidden="1" customHeight="1" outlineLevel="7">
      <c r="A6874" s="89"/>
      <c r="B6874" s="90"/>
      <c r="C6874" s="91"/>
      <c r="D6874" s="2013" t="s">
        <v>521</v>
      </c>
      <c r="E6874" s="2013"/>
      <c r="F6874" s="2013"/>
      <c r="G6874" s="93"/>
    </row>
    <row r="6875" ht="11.25" hidden="1" customHeight="1" outlineLevel="7">
      <c r="A6875" s="83"/>
      <c r="B6875" s="84"/>
      <c r="C6875" s="85"/>
      <c r="D6875" s="2017" t="s">
        <v>524</v>
      </c>
      <c r="E6875" s="2017"/>
      <c r="F6875" s="2017"/>
      <c r="G6875" s="93"/>
    </row>
    <row r="6876" ht="11.25" hidden="1" customHeight="1" outlineLevel="7">
      <c r="A6876" s="86"/>
      <c r="B6876" s="87"/>
      <c r="C6876" s="88"/>
      <c r="D6876" s="2017" t="s">
        <v>14</v>
      </c>
      <c r="E6876" s="2017"/>
      <c r="F6876" s="2017"/>
      <c r="G6876" s="93"/>
    </row>
    <row r="6877" ht="11.25" hidden="1" customHeight="1" outlineLevel="7">
      <c r="A6877" s="101"/>
      <c r="B6877" s="102"/>
      <c r="C6877" s="103"/>
      <c r="D6877" s="2017" t="s">
        <v>845</v>
      </c>
      <c r="E6877" s="2017"/>
      <c r="F6877" s="2017"/>
      <c r="G6877" s="93"/>
    </row>
    <row r="6878" ht="11.25" hidden="1" customHeight="1" outlineLevel="7">
      <c r="A6878" s="115"/>
      <c r="B6878" s="116"/>
      <c r="C6878" s="117"/>
      <c r="D6878" s="2013" t="s">
        <v>846</v>
      </c>
      <c r="E6878" s="2013"/>
      <c r="F6878" s="2013"/>
      <c r="G6878" s="92">
        <v>6338.9620000000004</v>
      </c>
    </row>
    <row r="6879" ht="11.25" hidden="1" customHeight="1" outlineLevel="7">
      <c r="A6879" s="115"/>
      <c r="B6879" s="116"/>
      <c r="C6879" s="117"/>
      <c r="D6879" s="2013" t="s">
        <v>847</v>
      </c>
      <c r="E6879" s="2013"/>
      <c r="F6879" s="2013"/>
      <c r="G6879" s="93"/>
    </row>
    <row r="6880" ht="11.25" hidden="1" customHeight="1" outlineLevel="7">
      <c r="A6880" s="101"/>
      <c r="B6880" s="102"/>
      <c r="C6880" s="103"/>
      <c r="D6880" s="2017" t="s">
        <v>525</v>
      </c>
      <c r="E6880" s="2017"/>
      <c r="F6880" s="2017"/>
      <c r="G6880" s="93"/>
    </row>
    <row r="6881" ht="21.75" hidden="1" customHeight="1" outlineLevel="7">
      <c r="A6881" s="115"/>
      <c r="B6881" s="116"/>
      <c r="C6881" s="117"/>
      <c r="D6881" s="2013" t="s">
        <v>526</v>
      </c>
      <c r="E6881" s="2013"/>
      <c r="F6881" s="2013"/>
      <c r="G6881" s="73">
        <v>1136.9166299999999</v>
      </c>
    </row>
    <row r="6882" ht="11.25" hidden="1" customHeight="1" outlineLevel="7">
      <c r="A6882" s="101"/>
      <c r="B6882" s="102"/>
      <c r="C6882" s="103"/>
      <c r="D6882" s="2017" t="s">
        <v>220</v>
      </c>
      <c r="E6882" s="2017"/>
      <c r="F6882" s="2017"/>
      <c r="G6882" s="110">
        <v>93.239999999999995</v>
      </c>
    </row>
    <row r="6883" ht="11.25" hidden="1" customHeight="1" outlineLevel="7">
      <c r="A6883" s="115"/>
      <c r="B6883" s="116"/>
      <c r="C6883" s="117"/>
      <c r="D6883" s="2013" t="s">
        <v>527</v>
      </c>
      <c r="E6883" s="2013"/>
      <c r="F6883" s="2013"/>
      <c r="G6883" s="93"/>
    </row>
    <row r="6884" ht="11.25" hidden="1" customHeight="1" outlineLevel="7">
      <c r="A6884" s="115"/>
      <c r="B6884" s="116"/>
      <c r="C6884" s="117"/>
      <c r="D6884" s="2013" t="s">
        <v>528</v>
      </c>
      <c r="E6884" s="2013"/>
      <c r="F6884" s="2013"/>
      <c r="G6884" s="92">
        <v>1043.6766299999999</v>
      </c>
    </row>
    <row r="6885" ht="11.25" hidden="1" customHeight="1" outlineLevel="7">
      <c r="A6885" s="101"/>
      <c r="B6885" s="102"/>
      <c r="C6885" s="103"/>
      <c r="D6885" s="2017" t="s">
        <v>529</v>
      </c>
      <c r="E6885" s="2017"/>
      <c r="F6885" s="2017"/>
      <c r="G6885" s="93"/>
    </row>
    <row r="6886" ht="11.25" hidden="1" customHeight="1" outlineLevel="7">
      <c r="A6886" s="104"/>
      <c r="B6886" s="105"/>
      <c r="C6886" s="106"/>
      <c r="D6886" s="2017" t="s">
        <v>530</v>
      </c>
      <c r="E6886" s="2017"/>
      <c r="F6886" s="2017"/>
      <c r="G6886" s="111">
        <v>207.79300000000001</v>
      </c>
    </row>
    <row r="6887" ht="11.25" hidden="1" customHeight="1" outlineLevel="7">
      <c r="A6887" s="95"/>
      <c r="B6887" s="96"/>
      <c r="C6887" s="97"/>
      <c r="D6887" s="2013" t="s">
        <v>532</v>
      </c>
      <c r="E6887" s="2013"/>
      <c r="F6887" s="2013"/>
      <c r="G6887" s="93"/>
    </row>
    <row r="6888" ht="11.25" hidden="1" customHeight="1" outlineLevel="7">
      <c r="A6888" s="95"/>
      <c r="B6888" s="96"/>
      <c r="C6888" s="97"/>
      <c r="D6888" s="2013" t="s">
        <v>533</v>
      </c>
      <c r="E6888" s="2013"/>
      <c r="F6888" s="2013"/>
      <c r="G6888" s="93"/>
    </row>
    <row r="6889" ht="11.25" hidden="1" customHeight="1" outlineLevel="7">
      <c r="A6889" s="115"/>
      <c r="B6889" s="116"/>
      <c r="C6889" s="117"/>
      <c r="D6889" s="2013" t="s">
        <v>841</v>
      </c>
      <c r="E6889" s="2013"/>
      <c r="F6889" s="2013"/>
      <c r="G6889" s="110">
        <v>187.40199999999999</v>
      </c>
    </row>
    <row r="6890" ht="11.25" hidden="1" customHeight="1" outlineLevel="7">
      <c r="A6890" s="104"/>
      <c r="B6890" s="105"/>
      <c r="C6890" s="106"/>
      <c r="D6890" s="2017" t="s">
        <v>535</v>
      </c>
      <c r="E6890" s="2017"/>
      <c r="F6890" s="2017"/>
      <c r="G6890" s="110">
        <v>20.390999999999998</v>
      </c>
    </row>
    <row r="6891" ht="11.25" hidden="1" customHeight="1" outlineLevel="7">
      <c r="A6891" s="95"/>
      <c r="B6891" s="96"/>
      <c r="C6891" s="97"/>
      <c r="D6891" s="2013" t="s">
        <v>537</v>
      </c>
      <c r="E6891" s="2013"/>
      <c r="F6891" s="2013"/>
      <c r="G6891" s="93"/>
    </row>
    <row r="6892" ht="11.25" hidden="1" customHeight="1" outlineLevel="7">
      <c r="A6892" s="95"/>
      <c r="B6892" s="96"/>
      <c r="C6892" s="97"/>
      <c r="D6892" s="2013" t="s">
        <v>538</v>
      </c>
      <c r="E6892" s="2013"/>
      <c r="F6892" s="2013"/>
      <c r="G6892" s="92">
        <v>8752.3457999999991</v>
      </c>
    </row>
    <row r="6893" ht="11.25" hidden="1" customHeight="1" outlineLevel="7">
      <c r="A6893" s="95"/>
      <c r="B6893" s="96"/>
      <c r="C6893" s="97"/>
      <c r="D6893" s="2013" t="s">
        <v>539</v>
      </c>
      <c r="E6893" s="2013"/>
      <c r="F6893" s="2013"/>
      <c r="G6893" s="114"/>
    </row>
    <row r="6894" ht="21.75" hidden="1" customHeight="1" outlineLevel="7">
      <c r="A6894" s="95"/>
      <c r="B6894" s="96"/>
      <c r="C6894" s="97"/>
      <c r="D6894" s="2013" t="s">
        <v>540</v>
      </c>
      <c r="E6894" s="2013"/>
      <c r="F6894" s="2013"/>
      <c r="G6894" s="93"/>
    </row>
    <row r="6895" ht="21.75" hidden="1" customHeight="1" outlineLevel="7">
      <c r="A6895" s="95"/>
      <c r="B6895" s="96"/>
      <c r="C6895" s="97"/>
      <c r="D6895" s="2013" t="s">
        <v>541</v>
      </c>
      <c r="E6895" s="2013"/>
      <c r="F6895" s="2013"/>
      <c r="G6895" s="93"/>
    </row>
    <row r="6896" ht="11.25" hidden="1" customHeight="1" outlineLevel="7">
      <c r="A6896" s="95"/>
      <c r="B6896" s="96"/>
      <c r="C6896" s="97"/>
      <c r="D6896" s="2013" t="s">
        <v>542</v>
      </c>
      <c r="E6896" s="2013"/>
      <c r="F6896" s="2013"/>
      <c r="G6896" s="93"/>
    </row>
    <row r="6897" ht="11.25" hidden="1" customHeight="1" outlineLevel="7">
      <c r="A6897" s="95"/>
      <c r="B6897" s="96"/>
      <c r="C6897" s="97"/>
      <c r="D6897" s="2013" t="s">
        <v>543</v>
      </c>
      <c r="E6897" s="2013"/>
      <c r="F6897" s="2013"/>
      <c r="G6897" s="114"/>
    </row>
    <row r="6898" ht="11.25" hidden="1" customHeight="1" outlineLevel="7">
      <c r="A6898" s="95"/>
      <c r="B6898" s="96"/>
      <c r="C6898" s="97"/>
      <c r="D6898" s="2013" t="s">
        <v>545</v>
      </c>
      <c r="E6898" s="2013"/>
      <c r="F6898" s="2013"/>
      <c r="G6898" s="93"/>
    </row>
    <row r="6899" ht="11.25" hidden="1" customHeight="1" outlineLevel="7">
      <c r="A6899" s="95"/>
      <c r="B6899" s="96"/>
      <c r="C6899" s="97"/>
      <c r="D6899" s="2013" t="s">
        <v>546</v>
      </c>
      <c r="E6899" s="2013"/>
      <c r="F6899" s="2013"/>
      <c r="G6899" s="114"/>
    </row>
    <row r="6900" ht="11.25" hidden="1" customHeight="1" outlineLevel="7">
      <c r="A6900" s="95"/>
      <c r="B6900" s="96"/>
      <c r="C6900" s="97"/>
      <c r="D6900" s="2013" t="s">
        <v>547</v>
      </c>
      <c r="E6900" s="2013"/>
      <c r="F6900" s="2013"/>
      <c r="G6900" s="93"/>
    </row>
    <row r="6901" ht="11.25" hidden="1" customHeight="1" outlineLevel="7">
      <c r="A6901" s="104"/>
      <c r="B6901" s="105"/>
      <c r="C6901" s="106"/>
      <c r="D6901" s="2017" t="s">
        <v>548</v>
      </c>
      <c r="E6901" s="2017"/>
      <c r="F6901" s="2017"/>
      <c r="G6901" s="93"/>
    </row>
    <row r="6902" ht="11.25" hidden="1" customHeight="1" outlineLevel="7">
      <c r="A6902" s="95"/>
      <c r="B6902" s="96"/>
      <c r="C6902" s="97"/>
      <c r="D6902" s="2013" t="s">
        <v>549</v>
      </c>
      <c r="E6902" s="2013"/>
      <c r="F6902" s="2013"/>
      <c r="G6902" s="93"/>
    </row>
    <row r="6903" ht="11.25" hidden="1" customHeight="1" outlineLevel="7">
      <c r="A6903" s="95"/>
      <c r="B6903" s="96"/>
      <c r="C6903" s="97"/>
      <c r="D6903" s="2013" t="s">
        <v>550</v>
      </c>
      <c r="E6903" s="2013"/>
      <c r="F6903" s="2013"/>
      <c r="G6903" s="93"/>
    </row>
    <row r="6904" ht="11.25" hidden="1" customHeight="1" outlineLevel="7">
      <c r="A6904" s="95"/>
      <c r="B6904" s="96"/>
      <c r="C6904" s="97"/>
      <c r="D6904" s="2013" t="s">
        <v>551</v>
      </c>
      <c r="E6904" s="2013"/>
      <c r="F6904" s="2013"/>
      <c r="G6904" s="73">
        <v>-1067402.1592399999</v>
      </c>
    </row>
    <row r="6905" ht="11.25" hidden="1" customHeight="1" outlineLevel="7">
      <c r="A6905" s="95"/>
      <c r="B6905" s="96"/>
      <c r="C6905" s="97"/>
      <c r="D6905" s="2013" t="s">
        <v>552</v>
      </c>
      <c r="E6905" s="2013"/>
      <c r="F6905" s="2013"/>
      <c r="G6905" s="73">
        <v>-421738.45762</v>
      </c>
    </row>
    <row r="6906" ht="11.25" hidden="1" customHeight="1" outlineLevel="7">
      <c r="A6906" s="95"/>
      <c r="B6906" s="96"/>
      <c r="C6906" s="97"/>
      <c r="D6906" s="2013" t="s">
        <v>553</v>
      </c>
      <c r="E6906" s="2013"/>
      <c r="F6906" s="2013"/>
      <c r="G6906" s="114"/>
    </row>
    <row r="6907" ht="11.25" hidden="1" customHeight="1" outlineLevel="7">
      <c r="A6907" s="95"/>
      <c r="B6907" s="96"/>
      <c r="C6907" s="97"/>
      <c r="D6907" s="2013" t="s">
        <v>1189</v>
      </c>
      <c r="E6907" s="2013"/>
      <c r="F6907" s="2013"/>
      <c r="G6907" s="93"/>
    </row>
    <row r="6908" ht="11.25" hidden="1" customHeight="1" outlineLevel="7">
      <c r="A6908" s="104"/>
      <c r="B6908" s="105"/>
      <c r="C6908" s="106"/>
      <c r="D6908" s="2017" t="s">
        <v>554</v>
      </c>
      <c r="E6908" s="2017"/>
      <c r="F6908" s="2017"/>
      <c r="G6908" s="93"/>
    </row>
    <row r="6909" ht="11.25" hidden="1" customHeight="1" outlineLevel="7">
      <c r="A6909" s="95"/>
      <c r="B6909" s="96"/>
      <c r="C6909" s="97"/>
      <c r="D6909" s="2013" t="s">
        <v>556</v>
      </c>
      <c r="E6909" s="2013"/>
      <c r="F6909" s="2013"/>
      <c r="G6909" s="73">
        <v>-366414.43446999998</v>
      </c>
    </row>
    <row r="6910" ht="11.25" hidden="1" customHeight="1" outlineLevel="7">
      <c r="A6910" s="95"/>
      <c r="B6910" s="96"/>
      <c r="C6910" s="97"/>
      <c r="D6910" s="2013" t="s">
        <v>557</v>
      </c>
      <c r="E6910" s="2013"/>
      <c r="F6910" s="2013"/>
      <c r="G6910" s="92">
        <v>-366414.43446999998</v>
      </c>
    </row>
    <row r="6911" ht="11.25" hidden="1" customHeight="1" outlineLevel="7">
      <c r="A6911" s="95"/>
      <c r="B6911" s="96"/>
      <c r="C6911" s="97"/>
      <c r="D6911" s="2013" t="s">
        <v>559</v>
      </c>
      <c r="E6911" s="2013"/>
      <c r="F6911" s="2013"/>
      <c r="G6911" s="73">
        <v>-6860.5420899999999</v>
      </c>
    </row>
    <row r="6912" ht="11.25" hidden="1" customHeight="1" outlineLevel="7">
      <c r="A6912" s="95"/>
      <c r="B6912" s="96"/>
      <c r="C6912" s="97"/>
      <c r="D6912" s="2013" t="s">
        <v>560</v>
      </c>
      <c r="E6912" s="2013"/>
      <c r="F6912" s="2013"/>
      <c r="G6912" s="92">
        <v>-5513.0300900000002</v>
      </c>
    </row>
    <row r="6913" ht="11.25" hidden="1" customHeight="1" outlineLevel="7">
      <c r="A6913" s="95"/>
      <c r="B6913" s="96"/>
      <c r="C6913" s="97"/>
      <c r="D6913" s="2013" t="s">
        <v>562</v>
      </c>
      <c r="E6913" s="2013"/>
      <c r="F6913" s="2013"/>
      <c r="G6913" s="92">
        <v>-1347.5119999999999</v>
      </c>
    </row>
    <row r="6914" ht="11.25" hidden="1" customHeight="1" outlineLevel="7">
      <c r="A6914" s="95"/>
      <c r="B6914" s="96"/>
      <c r="C6914" s="97"/>
      <c r="D6914" s="2013" t="s">
        <v>563</v>
      </c>
      <c r="E6914" s="2013"/>
      <c r="F6914" s="2013"/>
      <c r="G6914" s="73">
        <v>-48463.481059999998</v>
      </c>
    </row>
    <row r="6915" ht="11.25" hidden="1" customHeight="1" outlineLevel="7">
      <c r="A6915" s="95"/>
      <c r="B6915" s="96"/>
      <c r="C6915" s="97"/>
      <c r="D6915" s="2013" t="s">
        <v>564</v>
      </c>
      <c r="E6915" s="2013"/>
      <c r="F6915" s="2013"/>
      <c r="G6915" s="73">
        <v>-11374.27982</v>
      </c>
    </row>
    <row r="6916" ht="11.25" hidden="1" customHeight="1" outlineLevel="7">
      <c r="A6916" s="95"/>
      <c r="B6916" s="96"/>
      <c r="C6916" s="97"/>
      <c r="D6916" s="2013" t="s">
        <v>565</v>
      </c>
      <c r="E6916" s="2013"/>
      <c r="F6916" s="2013"/>
      <c r="G6916" s="110">
        <v>-526.47001999999998</v>
      </c>
    </row>
    <row r="6917" ht="11.25" hidden="1" customHeight="1" outlineLevel="7">
      <c r="A6917" s="95"/>
      <c r="B6917" s="96"/>
      <c r="C6917" s="97"/>
      <c r="D6917" s="2013" t="s">
        <v>566</v>
      </c>
      <c r="E6917" s="2013"/>
      <c r="F6917" s="2013"/>
      <c r="G6917" s="92">
        <v>-10847.809800000001</v>
      </c>
    </row>
    <row r="6918" ht="11.25" hidden="1" customHeight="1" outlineLevel="7">
      <c r="A6918" s="95"/>
      <c r="B6918" s="96"/>
      <c r="C6918" s="97"/>
      <c r="D6918" s="2013" t="s">
        <v>567</v>
      </c>
      <c r="E6918" s="2013"/>
      <c r="F6918" s="2013"/>
      <c r="G6918" s="93"/>
    </row>
    <row r="6919" ht="11.25" hidden="1" customHeight="1" outlineLevel="7">
      <c r="A6919" s="95"/>
      <c r="B6919" s="96"/>
      <c r="C6919" s="97"/>
      <c r="D6919" s="2013" t="s">
        <v>568</v>
      </c>
      <c r="E6919" s="2013"/>
      <c r="F6919" s="2013"/>
      <c r="G6919" s="73">
        <v>-8806.0164100000002</v>
      </c>
    </row>
    <row r="6920" ht="11.25" hidden="1" customHeight="1" outlineLevel="7">
      <c r="A6920" s="95"/>
      <c r="B6920" s="96"/>
      <c r="C6920" s="97"/>
      <c r="D6920" s="2013" t="s">
        <v>569</v>
      </c>
      <c r="E6920" s="2013"/>
      <c r="F6920" s="2013"/>
      <c r="G6920" s="92">
        <v>-1238.2016000000001</v>
      </c>
    </row>
    <row r="6921" ht="11.25" hidden="1" customHeight="1" outlineLevel="7">
      <c r="A6921" s="95"/>
      <c r="B6921" s="96"/>
      <c r="C6921" s="97"/>
      <c r="D6921" s="2013" t="s">
        <v>570</v>
      </c>
      <c r="E6921" s="2013"/>
      <c r="F6921" s="2013"/>
      <c r="G6921" s="110">
        <v>-61.200000000000003</v>
      </c>
    </row>
    <row r="6922" ht="11.25" hidden="1" customHeight="1" outlineLevel="7">
      <c r="A6922" s="86"/>
      <c r="B6922" s="87"/>
      <c r="C6922" s="88"/>
      <c r="D6922" s="2017" t="s">
        <v>571</v>
      </c>
      <c r="E6922" s="2017"/>
      <c r="F6922" s="2017"/>
      <c r="G6922" s="110">
        <v>-141.75899999999999</v>
      </c>
    </row>
    <row r="6923" ht="11.25" hidden="1" customHeight="1" outlineLevel="7">
      <c r="A6923" s="101"/>
      <c r="B6923" s="102"/>
      <c r="C6923" s="103"/>
      <c r="D6923" s="2017" t="s">
        <v>572</v>
      </c>
      <c r="E6923" s="2017"/>
      <c r="F6923" s="2017"/>
      <c r="G6923" s="110">
        <v>-87.949770000000001</v>
      </c>
    </row>
    <row r="6924" ht="11.25" hidden="1" customHeight="1" outlineLevel="7">
      <c r="A6924" s="104"/>
      <c r="B6924" s="105"/>
      <c r="C6924" s="106"/>
      <c r="D6924" s="2017" t="s">
        <v>573</v>
      </c>
      <c r="E6924" s="2017"/>
      <c r="F6924" s="2017"/>
      <c r="G6924" s="110">
        <v>-591.60040000000004</v>
      </c>
    </row>
    <row r="6925" ht="11.25" hidden="1" customHeight="1" outlineLevel="7">
      <c r="A6925" s="95"/>
      <c r="B6925" s="96"/>
      <c r="C6925" s="97"/>
      <c r="D6925" s="2013" t="s">
        <v>574</v>
      </c>
      <c r="E6925" s="2013"/>
      <c r="F6925" s="2013"/>
      <c r="G6925" s="110">
        <v>-224.1842</v>
      </c>
    </row>
    <row r="6926" ht="11.25" hidden="1" customHeight="1" outlineLevel="7">
      <c r="A6926" s="95"/>
      <c r="B6926" s="96"/>
      <c r="C6926" s="97"/>
      <c r="D6926" s="2013" t="s">
        <v>575</v>
      </c>
      <c r="E6926" s="2013"/>
      <c r="F6926" s="2013"/>
      <c r="G6926" s="92">
        <v>-5193.1206400000001</v>
      </c>
    </row>
    <row r="6927" ht="11.25" hidden="1" customHeight="1" outlineLevel="7">
      <c r="A6927" s="95"/>
      <c r="B6927" s="96"/>
      <c r="C6927" s="97"/>
      <c r="D6927" s="2013" t="s">
        <v>576</v>
      </c>
      <c r="E6927" s="2013"/>
      <c r="F6927" s="2013"/>
      <c r="G6927" s="110">
        <v>-161.8766</v>
      </c>
    </row>
    <row r="6928" ht="21.75" hidden="1" customHeight="1" outlineLevel="7">
      <c r="A6928" s="95"/>
      <c r="B6928" s="96"/>
      <c r="C6928" s="97"/>
      <c r="D6928" s="2013" t="s">
        <v>577</v>
      </c>
      <c r="E6928" s="2013"/>
      <c r="F6928" s="2013"/>
      <c r="G6928" s="92">
        <v>-1061.9962</v>
      </c>
    </row>
    <row r="6929" ht="21.75" hidden="1" customHeight="1" outlineLevel="7">
      <c r="A6929" s="95"/>
      <c r="B6929" s="96"/>
      <c r="C6929" s="97"/>
      <c r="D6929" s="2013" t="s">
        <v>578</v>
      </c>
      <c r="E6929" s="2013"/>
      <c r="F6929" s="2013"/>
      <c r="G6929" s="110">
        <v>-44.128</v>
      </c>
    </row>
    <row r="6930" ht="11.25" hidden="1" customHeight="1" outlineLevel="7">
      <c r="A6930" s="95"/>
      <c r="B6930" s="96"/>
      <c r="C6930" s="97"/>
      <c r="D6930" s="2013" t="s">
        <v>579</v>
      </c>
      <c r="E6930" s="2013"/>
      <c r="F6930" s="2013"/>
      <c r="G6930" s="73">
        <v>-14658.8902</v>
      </c>
    </row>
    <row r="6931" ht="11.25" hidden="1" customHeight="1" outlineLevel="7">
      <c r="A6931" s="95"/>
      <c r="B6931" s="96"/>
      <c r="C6931" s="97"/>
      <c r="D6931" s="2013" t="s">
        <v>580</v>
      </c>
      <c r="E6931" s="2013"/>
      <c r="F6931" s="2013"/>
      <c r="G6931" s="92">
        <v>-13944.8902</v>
      </c>
    </row>
    <row r="6932" ht="11.25" hidden="1" customHeight="1" outlineLevel="7">
      <c r="A6932" s="95"/>
      <c r="B6932" s="96"/>
      <c r="C6932" s="97"/>
      <c r="D6932" s="2013" t="s">
        <v>581</v>
      </c>
      <c r="E6932" s="2013"/>
      <c r="F6932" s="2013"/>
      <c r="G6932" s="93"/>
    </row>
    <row r="6933" ht="11.25" hidden="1" customHeight="1" outlineLevel="7">
      <c r="A6933" s="95"/>
      <c r="B6933" s="96"/>
      <c r="C6933" s="97"/>
      <c r="D6933" s="2013" t="s">
        <v>582</v>
      </c>
      <c r="E6933" s="2013"/>
      <c r="F6933" s="2013"/>
      <c r="G6933" s="93"/>
    </row>
    <row r="6934" ht="11.25" hidden="1" customHeight="1" outlineLevel="7">
      <c r="A6934" s="95"/>
      <c r="B6934" s="96"/>
      <c r="C6934" s="97"/>
      <c r="D6934" s="2013" t="s">
        <v>583</v>
      </c>
      <c r="E6934" s="2013"/>
      <c r="F6934" s="2013"/>
      <c r="G6934" s="110">
        <v>-714</v>
      </c>
    </row>
    <row r="6935" ht="11.25" hidden="1" customHeight="1" outlineLevel="7">
      <c r="A6935" s="95"/>
      <c r="B6935" s="96"/>
      <c r="C6935" s="97"/>
      <c r="D6935" s="2013" t="s">
        <v>584</v>
      </c>
      <c r="E6935" s="2013"/>
      <c r="F6935" s="2013"/>
      <c r="G6935" s="93"/>
    </row>
    <row r="6936" ht="11.25" hidden="1" customHeight="1" outlineLevel="7">
      <c r="A6936" s="95"/>
      <c r="B6936" s="96"/>
      <c r="C6936" s="97"/>
      <c r="D6936" s="2013" t="s">
        <v>585</v>
      </c>
      <c r="E6936" s="2013"/>
      <c r="F6936" s="2013"/>
      <c r="G6936" s="93"/>
    </row>
    <row r="6937" ht="11.25" hidden="1" customHeight="1" outlineLevel="7">
      <c r="A6937" s="104"/>
      <c r="B6937" s="105"/>
      <c r="C6937" s="106"/>
      <c r="D6937" s="2017" t="s">
        <v>586</v>
      </c>
      <c r="E6937" s="2017"/>
      <c r="F6937" s="2017"/>
      <c r="G6937" s="73">
        <v>-13624.29464</v>
      </c>
    </row>
    <row r="6938" ht="11.25" hidden="1" customHeight="1" outlineLevel="7">
      <c r="A6938" s="95"/>
      <c r="B6938" s="96"/>
      <c r="C6938" s="97"/>
      <c r="D6938" s="2013" t="s">
        <v>587</v>
      </c>
      <c r="E6938" s="2013"/>
      <c r="F6938" s="2013"/>
      <c r="G6938" s="92">
        <v>-1757.8182200000001</v>
      </c>
    </row>
    <row r="6939" ht="11.25" hidden="1" customHeight="1" outlineLevel="7">
      <c r="A6939" s="95"/>
      <c r="B6939" s="96"/>
      <c r="C6939" s="97"/>
      <c r="D6939" s="2013" t="s">
        <v>588</v>
      </c>
      <c r="E6939" s="2013"/>
      <c r="F6939" s="2013"/>
      <c r="G6939" s="92">
        <v>-6728.8031499999997</v>
      </c>
    </row>
    <row r="6940" ht="11.25" hidden="1" customHeight="1" outlineLevel="7">
      <c r="A6940" s="95"/>
      <c r="B6940" s="96"/>
      <c r="C6940" s="97"/>
      <c r="D6940" s="2013" t="s">
        <v>589</v>
      </c>
      <c r="E6940" s="2013"/>
      <c r="F6940" s="2013"/>
      <c r="G6940" s="110">
        <v>-158.63927000000001</v>
      </c>
    </row>
    <row r="6941" ht="21.75" hidden="1" customHeight="1" outlineLevel="7">
      <c r="A6941" s="95"/>
      <c r="B6941" s="96"/>
      <c r="C6941" s="97"/>
      <c r="D6941" s="2013" t="s">
        <v>590</v>
      </c>
      <c r="E6941" s="2013"/>
      <c r="F6941" s="2013"/>
      <c r="G6941" s="110">
        <v>-248.07597999999999</v>
      </c>
    </row>
    <row r="6942" ht="11.25" hidden="1" customHeight="1" outlineLevel="7">
      <c r="A6942" s="95"/>
      <c r="B6942" s="96"/>
      <c r="C6942" s="97"/>
      <c r="D6942" s="2013" t="s">
        <v>591</v>
      </c>
      <c r="E6942" s="2013"/>
      <c r="F6942" s="2013"/>
      <c r="G6942" s="110">
        <v>-130.5324</v>
      </c>
    </row>
    <row r="6943" ht="11.25" hidden="1" customHeight="1" outlineLevel="7">
      <c r="A6943" s="95"/>
      <c r="B6943" s="96"/>
      <c r="C6943" s="97"/>
      <c r="D6943" s="2013" t="s">
        <v>592</v>
      </c>
      <c r="E6943" s="2013"/>
      <c r="F6943" s="2013"/>
      <c r="G6943" s="110">
        <v>-113.97497</v>
      </c>
    </row>
    <row r="6944" ht="11.25" hidden="1" customHeight="1" outlineLevel="7">
      <c r="A6944" s="95"/>
      <c r="B6944" s="96"/>
      <c r="C6944" s="97"/>
      <c r="D6944" s="2013" t="s">
        <v>593</v>
      </c>
      <c r="E6944" s="2013"/>
      <c r="F6944" s="2013"/>
      <c r="G6944" s="110">
        <v>-280.26799999999997</v>
      </c>
    </row>
    <row r="6945" ht="11.25" hidden="1" customHeight="1" outlineLevel="7">
      <c r="A6945" s="95"/>
      <c r="B6945" s="96"/>
      <c r="C6945" s="97"/>
      <c r="D6945" s="2013" t="s">
        <v>965</v>
      </c>
      <c r="E6945" s="2013"/>
      <c r="F6945" s="2013"/>
      <c r="G6945" s="110">
        <v>-206.73060000000001</v>
      </c>
    </row>
    <row r="6946" ht="11.25" hidden="1" customHeight="1" outlineLevel="7">
      <c r="A6946" s="95"/>
      <c r="B6946" s="96"/>
      <c r="C6946" s="97"/>
      <c r="D6946" s="2013" t="s">
        <v>594</v>
      </c>
      <c r="E6946" s="2013"/>
      <c r="F6946" s="2013"/>
      <c r="G6946" s="92">
        <v>-1177.0126</v>
      </c>
    </row>
    <row r="6947" ht="11.25" hidden="1" customHeight="1" outlineLevel="7">
      <c r="A6947" s="101"/>
      <c r="B6947" s="102"/>
      <c r="C6947" s="103"/>
      <c r="D6947" s="2017" t="s">
        <v>35</v>
      </c>
      <c r="E6947" s="2017"/>
      <c r="F6947" s="2017"/>
      <c r="G6947" s="92">
        <v>-1561.6134</v>
      </c>
    </row>
    <row r="6948" ht="11.25" hidden="1" customHeight="1" outlineLevel="7">
      <c r="A6948" s="115"/>
      <c r="B6948" s="116"/>
      <c r="C6948" s="117"/>
      <c r="D6948" s="2013" t="s">
        <v>595</v>
      </c>
      <c r="E6948" s="2013"/>
      <c r="F6948" s="2013"/>
      <c r="G6948" s="110">
        <v>-165.614</v>
      </c>
    </row>
    <row r="6949" ht="11.25" hidden="1" customHeight="1" outlineLevel="7">
      <c r="A6949" s="115"/>
      <c r="B6949" s="116"/>
      <c r="C6949" s="117"/>
      <c r="D6949" s="2013" t="s">
        <v>596</v>
      </c>
      <c r="E6949" s="2013"/>
      <c r="F6949" s="2013"/>
      <c r="G6949" s="110">
        <v>-929.91999999999996</v>
      </c>
    </row>
    <row r="6950" ht="11.25" hidden="1" customHeight="1" outlineLevel="7">
      <c r="A6950" s="115"/>
      <c r="B6950" s="116"/>
      <c r="C6950" s="117"/>
      <c r="D6950" s="2013" t="s">
        <v>598</v>
      </c>
      <c r="E6950" s="2013"/>
      <c r="F6950" s="2013"/>
      <c r="G6950" s="110">
        <v>-165.29204999999999</v>
      </c>
    </row>
    <row r="6951" ht="11.25" hidden="1" customHeight="1" outlineLevel="7">
      <c r="A6951" s="115"/>
      <c r="B6951" s="116"/>
      <c r="C6951" s="117"/>
      <c r="D6951" s="2013" t="s">
        <v>599</v>
      </c>
      <c r="E6951" s="2013"/>
      <c r="F6951" s="2013"/>
      <c r="G6951" s="73">
        <v>-161009.79699999999</v>
      </c>
    </row>
    <row r="6952" ht="11.25" hidden="1" customHeight="1" outlineLevel="7">
      <c r="A6952" s="101"/>
      <c r="B6952" s="102"/>
      <c r="C6952" s="103"/>
      <c r="D6952" s="2017" t="s">
        <v>601</v>
      </c>
      <c r="E6952" s="2017"/>
      <c r="F6952" s="2017"/>
      <c r="G6952" s="73">
        <v>-6310.3288000000002</v>
      </c>
    </row>
    <row r="6953" ht="11.25" hidden="1" customHeight="1" outlineLevel="7">
      <c r="A6953" s="104"/>
      <c r="B6953" s="105"/>
      <c r="C6953" s="106"/>
      <c r="D6953" s="2017" t="s">
        <v>602</v>
      </c>
      <c r="E6953" s="2017"/>
      <c r="F6953" s="2017"/>
      <c r="G6953" s="73">
        <v>-1697.5755999999999</v>
      </c>
    </row>
    <row r="6954" ht="11.25" hidden="1" customHeight="1" outlineLevel="7">
      <c r="A6954" s="95"/>
      <c r="B6954" s="96"/>
      <c r="C6954" s="97"/>
      <c r="D6954" s="2013" t="s">
        <v>603</v>
      </c>
      <c r="E6954" s="2013"/>
      <c r="F6954" s="2013"/>
      <c r="G6954" s="93"/>
    </row>
    <row r="6955" ht="11.25" hidden="1" customHeight="1" outlineLevel="7">
      <c r="A6955" s="95"/>
      <c r="B6955" s="96"/>
      <c r="C6955" s="97"/>
      <c r="D6955" s="2013" t="s">
        <v>604</v>
      </c>
      <c r="E6955" s="2013"/>
      <c r="F6955" s="2013"/>
      <c r="G6955" s="110">
        <v>-40</v>
      </c>
    </row>
    <row r="6956" ht="11.25" hidden="1" customHeight="1" outlineLevel="7">
      <c r="A6956" s="115"/>
      <c r="B6956" s="116"/>
      <c r="C6956" s="117"/>
      <c r="D6956" s="2013" t="s">
        <v>605</v>
      </c>
      <c r="E6956" s="2013"/>
      <c r="F6956" s="2013"/>
      <c r="G6956" s="110">
        <v>-178.77860000000001</v>
      </c>
    </row>
    <row r="6957" ht="21.75" hidden="1" customHeight="1" outlineLevel="7">
      <c r="A6957" s="115"/>
      <c r="B6957" s="116"/>
      <c r="C6957" s="117"/>
      <c r="D6957" s="2013" t="s">
        <v>606</v>
      </c>
      <c r="E6957" s="2013"/>
      <c r="F6957" s="2013"/>
      <c r="G6957" s="110">
        <v>-197.95320000000001</v>
      </c>
    </row>
    <row r="6958" ht="11.25" hidden="1" customHeight="1" outlineLevel="7">
      <c r="A6958" s="89"/>
      <c r="B6958" s="90"/>
      <c r="C6958" s="91"/>
      <c r="D6958" s="2013" t="s">
        <v>607</v>
      </c>
      <c r="E6958" s="2013"/>
      <c r="F6958" s="2013"/>
      <c r="G6958" s="110">
        <v>-352.72460000000001</v>
      </c>
    </row>
    <row r="6959" ht="11.25" hidden="1" customHeight="1" outlineLevel="7">
      <c r="A6959" s="101"/>
      <c r="B6959" s="102"/>
      <c r="C6959" s="103"/>
      <c r="D6959" s="2017" t="s">
        <v>608</v>
      </c>
      <c r="E6959" s="2017"/>
      <c r="F6959" s="2017"/>
      <c r="G6959" s="110">
        <v>-530.96000000000004</v>
      </c>
    </row>
    <row r="6960" ht="11.25" hidden="1" customHeight="1" outlineLevel="7">
      <c r="A6960" s="115"/>
      <c r="B6960" s="116"/>
      <c r="C6960" s="117"/>
      <c r="D6960" s="2013" t="s">
        <v>609</v>
      </c>
      <c r="E6960" s="2013"/>
      <c r="F6960" s="2013"/>
      <c r="G6960" s="110">
        <v>-37.566000000000003</v>
      </c>
    </row>
    <row r="6961" ht="11.25" hidden="1" customHeight="1" outlineLevel="7">
      <c r="A6961" s="115"/>
      <c r="B6961" s="116"/>
      <c r="C6961" s="117"/>
      <c r="D6961" s="2013" t="s">
        <v>610</v>
      </c>
      <c r="E6961" s="2013"/>
      <c r="F6961" s="2013"/>
      <c r="G6961" s="110">
        <v>-20</v>
      </c>
    </row>
    <row r="6962" ht="11.25" hidden="1" customHeight="1" outlineLevel="7">
      <c r="A6962" s="115"/>
      <c r="B6962" s="116"/>
      <c r="C6962" s="117"/>
      <c r="D6962" s="2013" t="s">
        <v>611</v>
      </c>
      <c r="E6962" s="2013"/>
      <c r="F6962" s="2013"/>
      <c r="G6962" s="110">
        <v>-131.52000000000001</v>
      </c>
    </row>
    <row r="6963" ht="11.25" hidden="1" customHeight="1" outlineLevel="7">
      <c r="A6963" s="115"/>
      <c r="B6963" s="116"/>
      <c r="C6963" s="117"/>
      <c r="D6963" s="2013" t="s">
        <v>612</v>
      </c>
      <c r="E6963" s="2013"/>
      <c r="F6963" s="2013"/>
      <c r="G6963" s="110">
        <v>-144.23840000000001</v>
      </c>
    </row>
    <row r="6964" ht="11.25" hidden="1" customHeight="1" outlineLevel="7">
      <c r="A6964" s="115"/>
      <c r="B6964" s="116"/>
      <c r="C6964" s="117"/>
      <c r="D6964" s="2013" t="s">
        <v>838</v>
      </c>
      <c r="E6964" s="2013"/>
      <c r="F6964" s="2013"/>
      <c r="G6964" s="110">
        <v>-38.297199999999997</v>
      </c>
    </row>
    <row r="6965" ht="11.25" hidden="1" customHeight="1" outlineLevel="7">
      <c r="A6965" s="115"/>
      <c r="B6965" s="116"/>
      <c r="C6965" s="117"/>
      <c r="D6965" s="2013" t="s">
        <v>613</v>
      </c>
      <c r="E6965" s="2013"/>
      <c r="F6965" s="2013"/>
      <c r="G6965" s="110">
        <v>-25.537600000000001</v>
      </c>
    </row>
    <row r="6966" ht="11.25" hidden="1" customHeight="1" outlineLevel="7">
      <c r="A6966" s="115"/>
      <c r="B6966" s="116"/>
      <c r="C6966" s="117"/>
      <c r="D6966" s="2013" t="s">
        <v>614</v>
      </c>
      <c r="E6966" s="2013"/>
      <c r="F6966" s="2013"/>
      <c r="G6966" s="73">
        <v>-4612.7532000000001</v>
      </c>
    </row>
    <row r="6967" ht="11.25" hidden="1" customHeight="1" outlineLevel="7">
      <c r="A6967" s="115"/>
      <c r="B6967" s="116"/>
      <c r="C6967" s="117"/>
      <c r="D6967" s="2013" t="s">
        <v>615</v>
      </c>
      <c r="E6967" s="2013"/>
      <c r="F6967" s="2013"/>
      <c r="G6967" s="110">
        <v>-118.7426</v>
      </c>
    </row>
    <row r="6968" ht="11.25" hidden="1" customHeight="1" outlineLevel="7">
      <c r="A6968" s="115"/>
      <c r="B6968" s="116"/>
      <c r="C6968" s="117"/>
      <c r="D6968" s="2013" t="s">
        <v>616</v>
      </c>
      <c r="E6968" s="2013"/>
      <c r="F6968" s="2013"/>
      <c r="G6968" s="110">
        <v>-344.00240000000002</v>
      </c>
    </row>
    <row r="6969" ht="11.25" hidden="1" customHeight="1" outlineLevel="7">
      <c r="A6969" s="86"/>
      <c r="B6969" s="87"/>
      <c r="C6969" s="88"/>
      <c r="D6969" s="2017" t="s">
        <v>617</v>
      </c>
      <c r="E6969" s="2017"/>
      <c r="F6969" s="2017"/>
      <c r="G6969" s="110">
        <v>-790.42939999999999</v>
      </c>
    </row>
    <row r="6970" ht="11.25" hidden="1" customHeight="1" outlineLevel="7">
      <c r="A6970" s="89"/>
      <c r="B6970" s="90"/>
      <c r="C6970" s="91"/>
      <c r="D6970" s="2013" t="s">
        <v>619</v>
      </c>
      <c r="E6970" s="2013"/>
      <c r="F6970" s="2013"/>
      <c r="G6970" s="110">
        <v>-107.0676</v>
      </c>
    </row>
    <row r="6971" ht="11.25" hidden="1" customHeight="1" outlineLevel="7">
      <c r="A6971" s="89"/>
      <c r="B6971" s="90"/>
      <c r="C6971" s="91"/>
      <c r="D6971" s="2013" t="s">
        <v>620</v>
      </c>
      <c r="E6971" s="2013"/>
      <c r="F6971" s="2013"/>
      <c r="G6971" s="110">
        <v>-711.43259999999998</v>
      </c>
    </row>
    <row r="6972" ht="11.25" hidden="1" customHeight="1" outlineLevel="7">
      <c r="A6972" s="89"/>
      <c r="B6972" s="90"/>
      <c r="C6972" s="91"/>
      <c r="D6972" s="2013" t="s">
        <v>622</v>
      </c>
      <c r="E6972" s="2013"/>
      <c r="F6972" s="2013"/>
      <c r="G6972" s="110">
        <v>-256.86200000000002</v>
      </c>
    </row>
    <row r="6973" ht="11.25" hidden="1" customHeight="1" outlineLevel="7">
      <c r="A6973" s="89"/>
      <c r="B6973" s="90"/>
      <c r="C6973" s="91"/>
      <c r="D6973" s="2013" t="s">
        <v>624</v>
      </c>
      <c r="E6973" s="2013"/>
      <c r="F6973" s="2013"/>
      <c r="G6973" s="110">
        <v>-549.01660000000004</v>
      </c>
    </row>
    <row r="6974" ht="11.25" hidden="1" customHeight="1" outlineLevel="7">
      <c r="A6974" s="89"/>
      <c r="B6974" s="90"/>
      <c r="C6974" s="91"/>
      <c r="D6974" s="2013" t="s">
        <v>626</v>
      </c>
      <c r="E6974" s="2013"/>
      <c r="F6974" s="2013"/>
      <c r="G6974" s="93"/>
    </row>
    <row r="6975" ht="11.25" hidden="1" customHeight="1" outlineLevel="7">
      <c r="A6975" s="89"/>
      <c r="B6975" s="90"/>
      <c r="C6975" s="91"/>
      <c r="D6975" s="2013" t="s">
        <v>628</v>
      </c>
      <c r="E6975" s="2013"/>
      <c r="F6975" s="2013"/>
      <c r="G6975" s="92">
        <v>-1735.2</v>
      </c>
    </row>
    <row r="6976" ht="11.25" hidden="1" customHeight="1" outlineLevel="7">
      <c r="A6976" s="101"/>
      <c r="B6976" s="102"/>
      <c r="C6976" s="103"/>
      <c r="D6976" s="2017" t="s">
        <v>630</v>
      </c>
      <c r="E6976" s="2017"/>
      <c r="F6976" s="2017"/>
      <c r="G6976" s="111">
        <v>-110.8386</v>
      </c>
    </row>
    <row r="6977" ht="11.25" hidden="1" customHeight="1" outlineLevel="7">
      <c r="A6977" s="115"/>
      <c r="B6977" s="116"/>
      <c r="C6977" s="117"/>
      <c r="D6977" s="2013" t="s">
        <v>632</v>
      </c>
      <c r="E6977" s="2013"/>
      <c r="F6977" s="2013"/>
      <c r="G6977" s="93"/>
    </row>
    <row r="6978" ht="21.75" hidden="1" customHeight="1" outlineLevel="7">
      <c r="A6978" s="115"/>
      <c r="B6978" s="116"/>
      <c r="C6978" s="117"/>
      <c r="D6978" s="2013" t="s">
        <v>634</v>
      </c>
      <c r="E6978" s="2013"/>
      <c r="F6978" s="2013"/>
      <c r="G6978" s="93"/>
    </row>
    <row r="6979" ht="21.75" hidden="1" customHeight="1" outlineLevel="7">
      <c r="A6979" s="115"/>
      <c r="B6979" s="116"/>
      <c r="C6979" s="117"/>
      <c r="D6979" s="2013" t="s">
        <v>636</v>
      </c>
      <c r="E6979" s="2013"/>
      <c r="F6979" s="2013"/>
      <c r="G6979" s="93"/>
    </row>
    <row r="6980" ht="21.75" hidden="1" customHeight="1" outlineLevel="7">
      <c r="A6980" s="115"/>
      <c r="B6980" s="116"/>
      <c r="C6980" s="117"/>
      <c r="D6980" s="2013" t="s">
        <v>638</v>
      </c>
      <c r="E6980" s="2013"/>
      <c r="F6980" s="2013"/>
      <c r="G6980" s="110">
        <v>-110.8386</v>
      </c>
    </row>
    <row r="6981" ht="11.25" hidden="1" customHeight="1" outlineLevel="7">
      <c r="A6981" s="86"/>
      <c r="B6981" s="87"/>
      <c r="C6981" s="88"/>
      <c r="D6981" s="2017" t="s">
        <v>641</v>
      </c>
      <c r="E6981" s="2017"/>
      <c r="F6981" s="2017"/>
      <c r="G6981" s="73">
        <v>-151173.63089</v>
      </c>
    </row>
    <row r="6982" ht="21.75" hidden="1" customHeight="1" outlineLevel="7">
      <c r="A6982" s="101"/>
      <c r="B6982" s="102"/>
      <c r="C6982" s="103"/>
      <c r="D6982" s="2017" t="s">
        <v>642</v>
      </c>
      <c r="E6982" s="2017"/>
      <c r="F6982" s="2017"/>
      <c r="G6982" s="73">
        <v>-71119.183560000005</v>
      </c>
    </row>
    <row r="6983" ht="21.75" hidden="1" customHeight="1" outlineLevel="7">
      <c r="A6983" s="115"/>
      <c r="B6983" s="116"/>
      <c r="C6983" s="117"/>
      <c r="D6983" s="2013" t="s">
        <v>643</v>
      </c>
      <c r="E6983" s="2013"/>
      <c r="F6983" s="2013"/>
      <c r="G6983" s="92">
        <v>-51932.262199999997</v>
      </c>
    </row>
    <row r="6984" ht="21.75" hidden="1" customHeight="1" outlineLevel="7">
      <c r="A6984" s="115"/>
      <c r="B6984" s="116"/>
      <c r="C6984" s="117"/>
      <c r="D6984" s="2013" t="s">
        <v>645</v>
      </c>
      <c r="E6984" s="2013"/>
      <c r="F6984" s="2013"/>
      <c r="G6984" s="92">
        <v>-19186.921350000001</v>
      </c>
    </row>
    <row r="6985" ht="21.75" hidden="1" customHeight="1" outlineLevel="7">
      <c r="A6985" s="115"/>
      <c r="B6985" s="116"/>
      <c r="C6985" s="117"/>
      <c r="D6985" s="2013" t="s">
        <v>647</v>
      </c>
      <c r="E6985" s="2013"/>
      <c r="F6985" s="2013"/>
      <c r="G6985" s="92">
        <v>-80054.447329999995</v>
      </c>
    </row>
    <row r="6986" ht="21.75" hidden="1" customHeight="1" outlineLevel="7">
      <c r="A6986" s="115"/>
      <c r="B6986" s="116"/>
      <c r="C6986" s="117"/>
      <c r="D6986" s="2013" t="s">
        <v>649</v>
      </c>
      <c r="E6986" s="2013"/>
      <c r="F6986" s="2013"/>
      <c r="G6986" s="93"/>
    </row>
    <row r="6987" ht="21.75" hidden="1" customHeight="1" outlineLevel="7">
      <c r="A6987" s="115"/>
      <c r="B6987" s="116"/>
      <c r="C6987" s="117"/>
      <c r="D6987" s="2013" t="s">
        <v>651</v>
      </c>
      <c r="E6987" s="2013"/>
      <c r="F6987" s="2013"/>
      <c r="G6987" s="110">
        <v>-450.83159999999998</v>
      </c>
    </row>
    <row r="6988" ht="11.25" hidden="1" customHeight="1" outlineLevel="7">
      <c r="A6988" s="101"/>
      <c r="B6988" s="102"/>
      <c r="C6988" s="103"/>
      <c r="D6988" s="2017" t="s">
        <v>653</v>
      </c>
      <c r="E6988" s="2017"/>
      <c r="F6988" s="2017"/>
      <c r="G6988" s="73">
        <v>-2964.1671200000001</v>
      </c>
    </row>
    <row r="6989" ht="11.25" hidden="1" customHeight="1" outlineLevel="7">
      <c r="A6989" s="115"/>
      <c r="B6989" s="116"/>
      <c r="C6989" s="117"/>
      <c r="D6989" s="2013" t="s">
        <v>655</v>
      </c>
      <c r="E6989" s="2013"/>
      <c r="F6989" s="2013"/>
      <c r="G6989" s="110">
        <v>-255.47300000000001</v>
      </c>
    </row>
    <row r="6990" ht="21.75" hidden="1" customHeight="1" outlineLevel="7">
      <c r="A6990" s="115"/>
      <c r="B6990" s="116"/>
      <c r="C6990" s="117"/>
      <c r="D6990" s="2013" t="s">
        <v>657</v>
      </c>
      <c r="E6990" s="2013"/>
      <c r="F6990" s="2013"/>
      <c r="G6990" s="93"/>
    </row>
    <row r="6991" ht="21.75" hidden="1" customHeight="1" outlineLevel="7">
      <c r="A6991" s="115"/>
      <c r="B6991" s="116"/>
      <c r="C6991" s="117"/>
      <c r="D6991" s="2013" t="s">
        <v>659</v>
      </c>
      <c r="E6991" s="2013"/>
      <c r="F6991" s="2013"/>
      <c r="G6991" s="110">
        <v>-80</v>
      </c>
    </row>
    <row r="6992" ht="21.75" hidden="1" customHeight="1" outlineLevel="7">
      <c r="A6992" s="115"/>
      <c r="B6992" s="116"/>
      <c r="C6992" s="117"/>
      <c r="D6992" s="2013" t="s">
        <v>661</v>
      </c>
      <c r="E6992" s="2013"/>
      <c r="F6992" s="2013"/>
      <c r="G6992" s="92">
        <v>-1272.3710799999999</v>
      </c>
    </row>
    <row r="6993" ht="11.25" hidden="1" customHeight="1" outlineLevel="7">
      <c r="A6993" s="115"/>
      <c r="B6993" s="116"/>
      <c r="C6993" s="117"/>
      <c r="D6993" s="2013" t="s">
        <v>663</v>
      </c>
      <c r="E6993" s="2013"/>
      <c r="F6993" s="2013"/>
      <c r="G6993" s="110">
        <v>-148.97120000000001</v>
      </c>
    </row>
    <row r="6994" ht="21.75" hidden="1" customHeight="1" outlineLevel="7">
      <c r="A6994" s="101"/>
      <c r="B6994" s="102"/>
      <c r="C6994" s="103"/>
      <c r="D6994" s="2017" t="s">
        <v>665</v>
      </c>
      <c r="E6994" s="2017"/>
      <c r="F6994" s="2017"/>
      <c r="G6994" s="110">
        <v>-22.487400000000001</v>
      </c>
    </row>
    <row r="6995" ht="11.25" hidden="1" customHeight="1" outlineLevel="7">
      <c r="A6995" s="115"/>
      <c r="B6995" s="116"/>
      <c r="C6995" s="117"/>
      <c r="D6995" s="2013" t="s">
        <v>667</v>
      </c>
      <c r="E6995" s="2013"/>
      <c r="F6995" s="2013"/>
      <c r="G6995" s="110">
        <v>-626.53624000000002</v>
      </c>
    </row>
    <row r="6996" ht="21.75" hidden="1" customHeight="1" outlineLevel="7">
      <c r="A6996" s="115"/>
      <c r="B6996" s="116"/>
      <c r="C6996" s="117"/>
      <c r="D6996" s="2013" t="s">
        <v>669</v>
      </c>
      <c r="E6996" s="2013"/>
      <c r="F6996" s="2013"/>
      <c r="G6996" s="110">
        <v>-259.50259999999997</v>
      </c>
    </row>
    <row r="6997" ht="21.75" hidden="1" customHeight="1" outlineLevel="7">
      <c r="A6997" s="115"/>
      <c r="B6997" s="116"/>
      <c r="C6997" s="117"/>
      <c r="D6997" s="2013" t="s">
        <v>671</v>
      </c>
      <c r="E6997" s="2013"/>
      <c r="F6997" s="2013"/>
      <c r="G6997" s="110">
        <v>-298.82560000000001</v>
      </c>
    </row>
    <row r="6998" ht="21.75" hidden="1" customHeight="1" outlineLevel="7">
      <c r="A6998" s="115"/>
      <c r="B6998" s="116"/>
      <c r="C6998" s="117"/>
      <c r="D6998" s="2013" t="s">
        <v>673</v>
      </c>
      <c r="E6998" s="2013"/>
      <c r="F6998" s="2013"/>
      <c r="G6998" s="73">
        <v>-228623.05635999999</v>
      </c>
    </row>
    <row r="6999" ht="21.75" hidden="1" customHeight="1" outlineLevel="7">
      <c r="A6999" s="115"/>
      <c r="B6999" s="116"/>
      <c r="C6999" s="117"/>
      <c r="D6999" s="2013" t="s">
        <v>675</v>
      </c>
      <c r="E6999" s="2013"/>
      <c r="F6999" s="2013"/>
      <c r="G6999" s="92">
        <v>-125376.68633</v>
      </c>
    </row>
    <row r="7000" ht="21.75" hidden="1" customHeight="1" outlineLevel="7">
      <c r="A7000" s="101"/>
      <c r="B7000" s="102"/>
      <c r="C7000" s="103"/>
      <c r="D7000" s="2017" t="s">
        <v>677</v>
      </c>
      <c r="E7000" s="2017"/>
      <c r="F7000" s="2017"/>
      <c r="G7000" s="92">
        <v>-19713.90883</v>
      </c>
    </row>
    <row r="7001" ht="21.75" hidden="1" customHeight="1" outlineLevel="7">
      <c r="A7001" s="115"/>
      <c r="B7001" s="116"/>
      <c r="C7001" s="117"/>
      <c r="D7001" s="2013" t="s">
        <v>679</v>
      </c>
      <c r="E7001" s="2013"/>
      <c r="F7001" s="2013"/>
      <c r="G7001" s="92">
        <v>-12896.67344</v>
      </c>
    </row>
    <row r="7002" ht="21.75" hidden="1" customHeight="1" outlineLevel="7">
      <c r="A7002" s="115"/>
      <c r="B7002" s="116"/>
      <c r="C7002" s="117"/>
      <c r="D7002" s="2013" t="s">
        <v>681</v>
      </c>
      <c r="E7002" s="2013"/>
      <c r="F7002" s="2013"/>
      <c r="G7002" s="92">
        <v>-1710.4432099999999</v>
      </c>
    </row>
    <row r="7003" ht="21.75" hidden="1" customHeight="1" outlineLevel="7">
      <c r="A7003" s="115"/>
      <c r="B7003" s="116"/>
      <c r="C7003" s="117"/>
      <c r="D7003" s="2013" t="s">
        <v>683</v>
      </c>
      <c r="E7003" s="2013"/>
      <c r="F7003" s="2013"/>
      <c r="G7003" s="92">
        <v>-34900.87242</v>
      </c>
    </row>
    <row r="7004" ht="21.75" hidden="1" customHeight="1" outlineLevel="7">
      <c r="A7004" s="115"/>
      <c r="B7004" s="116"/>
      <c r="C7004" s="117"/>
      <c r="D7004" s="2013" t="s">
        <v>685</v>
      </c>
      <c r="E7004" s="2013"/>
      <c r="F7004" s="2013"/>
      <c r="G7004" s="93"/>
    </row>
    <row r="7005" ht="21.75" hidden="1" customHeight="1" outlineLevel="7">
      <c r="A7005" s="115"/>
      <c r="B7005" s="116"/>
      <c r="C7005" s="117"/>
      <c r="D7005" s="2013" t="s">
        <v>687</v>
      </c>
      <c r="E7005" s="2013"/>
      <c r="F7005" s="2013"/>
      <c r="G7005" s="73">
        <v>-34024.472130000002</v>
      </c>
    </row>
    <row r="7006" ht="11.25" hidden="1" customHeight="1" outlineLevel="7">
      <c r="A7006" s="86"/>
      <c r="B7006" s="87"/>
      <c r="C7006" s="88"/>
      <c r="D7006" s="2017" t="s">
        <v>689</v>
      </c>
      <c r="E7006" s="2017"/>
      <c r="F7006" s="2017"/>
      <c r="G7006" s="92">
        <v>-16949.683720000001</v>
      </c>
    </row>
    <row r="7007" ht="11.25" hidden="1" customHeight="1" outlineLevel="7">
      <c r="A7007" s="89"/>
      <c r="B7007" s="90"/>
      <c r="C7007" s="91"/>
      <c r="D7007" s="2013" t="s">
        <v>691</v>
      </c>
      <c r="E7007" s="2013"/>
      <c r="F7007" s="2013"/>
      <c r="G7007" s="92">
        <v>-3084.0015400000002</v>
      </c>
    </row>
    <row r="7008" ht="11.25" hidden="1" customHeight="1" outlineLevel="7">
      <c r="A7008" s="89"/>
      <c r="B7008" s="90"/>
      <c r="C7008" s="91"/>
      <c r="D7008" s="2013" t="s">
        <v>692</v>
      </c>
      <c r="E7008" s="2013"/>
      <c r="F7008" s="2013"/>
      <c r="G7008" s="92">
        <v>-7456.5210900000002</v>
      </c>
    </row>
    <row r="7009" ht="11.25" hidden="1" customHeight="1" outlineLevel="7">
      <c r="A7009" s="89"/>
      <c r="B7009" s="90"/>
      <c r="C7009" s="91"/>
      <c r="D7009" s="2013" t="s">
        <v>693</v>
      </c>
      <c r="E7009" s="2013"/>
      <c r="F7009" s="2013"/>
      <c r="G7009" s="92">
        <v>-6534.2657799999997</v>
      </c>
    </row>
    <row r="7010" ht="11.25" hidden="1" customHeight="1" outlineLevel="7">
      <c r="A7010" s="89"/>
      <c r="B7010" s="90"/>
      <c r="C7010" s="91"/>
      <c r="D7010" s="2013" t="s">
        <v>694</v>
      </c>
      <c r="E7010" s="2013"/>
      <c r="F7010" s="2013"/>
      <c r="G7010" s="73">
        <v>-68706.402000000002</v>
      </c>
    </row>
    <row r="7011" ht="11.25" hidden="1" customHeight="1" outlineLevel="7">
      <c r="A7011" s="89"/>
      <c r="B7011" s="90"/>
      <c r="C7011" s="91"/>
      <c r="D7011" s="2013" t="s">
        <v>695</v>
      </c>
      <c r="E7011" s="2013"/>
      <c r="F7011" s="2013"/>
      <c r="G7011" s="73">
        <v>-49692.702839999998</v>
      </c>
    </row>
    <row r="7012" ht="11.25" hidden="1" customHeight="1" outlineLevel="7">
      <c r="A7012" s="89"/>
      <c r="B7012" s="90"/>
      <c r="C7012" s="91"/>
      <c r="D7012" s="2013" t="s">
        <v>696</v>
      </c>
      <c r="E7012" s="2013"/>
      <c r="F7012" s="2013"/>
      <c r="G7012" s="92">
        <v>-42503.992330000001</v>
      </c>
    </row>
    <row r="7013" ht="11.25" hidden="1" customHeight="1" outlineLevel="7">
      <c r="A7013" s="86"/>
      <c r="B7013" s="87"/>
      <c r="C7013" s="88"/>
      <c r="D7013" s="2017" t="s">
        <v>698</v>
      </c>
      <c r="E7013" s="2017"/>
      <c r="F7013" s="2017"/>
      <c r="G7013" s="92">
        <v>-1404.71578</v>
      </c>
    </row>
    <row r="7014" ht="11.25" hidden="1" customHeight="1" outlineLevel="7">
      <c r="A7014" s="101"/>
      <c r="B7014" s="102"/>
      <c r="C7014" s="103"/>
      <c r="D7014" s="2017" t="s">
        <v>699</v>
      </c>
      <c r="E7014" s="2017"/>
      <c r="F7014" s="2017"/>
      <c r="G7014" s="92">
        <v>-1463.95607</v>
      </c>
    </row>
    <row r="7015" ht="11.25" hidden="1" customHeight="1" outlineLevel="7">
      <c r="A7015" s="115"/>
      <c r="B7015" s="116"/>
      <c r="C7015" s="117"/>
      <c r="D7015" s="2013" t="s">
        <v>700</v>
      </c>
      <c r="E7015" s="2013"/>
      <c r="F7015" s="2013"/>
      <c r="G7015" s="110">
        <v>-650.25274999999999</v>
      </c>
    </row>
    <row r="7016" ht="11.25" hidden="1" customHeight="1" outlineLevel="7">
      <c r="A7016" s="115"/>
      <c r="B7016" s="116"/>
      <c r="C7016" s="117"/>
      <c r="D7016" s="2013" t="s">
        <v>701</v>
      </c>
      <c r="E7016" s="2013"/>
      <c r="F7016" s="2013"/>
      <c r="G7016" s="92">
        <v>-3669.7859199999998</v>
      </c>
    </row>
    <row r="7017" ht="11.25" hidden="1" customHeight="1" outlineLevel="7">
      <c r="A7017" s="101"/>
      <c r="B7017" s="102"/>
      <c r="C7017" s="103"/>
      <c r="D7017" s="2017" t="s">
        <v>702</v>
      </c>
      <c r="E7017" s="2017"/>
      <c r="F7017" s="2017"/>
      <c r="G7017" s="73">
        <v>-11686.293669999999</v>
      </c>
    </row>
    <row r="7018" ht="11.25" hidden="1" customHeight="1" outlineLevel="7">
      <c r="A7018" s="104"/>
      <c r="B7018" s="105"/>
      <c r="C7018" s="106"/>
      <c r="D7018" s="2017" t="s">
        <v>704</v>
      </c>
      <c r="E7018" s="2017"/>
      <c r="F7018" s="2017"/>
      <c r="G7018" s="92">
        <v>-9951.0478299999995</v>
      </c>
    </row>
    <row r="7019" ht="11.25" hidden="1" customHeight="1" outlineLevel="7">
      <c r="A7019" s="95"/>
      <c r="B7019" s="96"/>
      <c r="C7019" s="97"/>
      <c r="D7019" s="2013" t="s">
        <v>705</v>
      </c>
      <c r="E7019" s="2013"/>
      <c r="F7019" s="2013"/>
      <c r="G7019" s="110">
        <v>-333.24525999999997</v>
      </c>
    </row>
    <row r="7020" ht="11.25" hidden="1" customHeight="1" outlineLevel="7">
      <c r="A7020" s="95"/>
      <c r="B7020" s="96"/>
      <c r="C7020" s="97"/>
      <c r="D7020" s="2013" t="s">
        <v>706</v>
      </c>
      <c r="E7020" s="2013"/>
      <c r="F7020" s="2013"/>
      <c r="G7020" s="110">
        <v>-380.28242999999998</v>
      </c>
    </row>
    <row r="7021" ht="11.25" hidden="1" customHeight="1" outlineLevel="7">
      <c r="A7021" s="95"/>
      <c r="B7021" s="96"/>
      <c r="C7021" s="97"/>
      <c r="D7021" s="2013" t="s">
        <v>707</v>
      </c>
      <c r="E7021" s="2013"/>
      <c r="F7021" s="2013"/>
      <c r="G7021" s="110">
        <v>-157.28424000000001</v>
      </c>
    </row>
    <row r="7022" ht="11.25" hidden="1" customHeight="1" outlineLevel="7">
      <c r="A7022" s="95"/>
      <c r="B7022" s="96"/>
      <c r="C7022" s="97"/>
      <c r="D7022" s="2013" t="s">
        <v>708</v>
      </c>
      <c r="E7022" s="2013"/>
      <c r="F7022" s="2013"/>
      <c r="G7022" s="110">
        <v>-864.43389999999999</v>
      </c>
    </row>
    <row r="7023" ht="11.25" hidden="1" customHeight="1" outlineLevel="7">
      <c r="A7023" s="95"/>
      <c r="B7023" s="96"/>
      <c r="C7023" s="97"/>
      <c r="D7023" s="2013" t="s">
        <v>709</v>
      </c>
      <c r="E7023" s="2013"/>
      <c r="F7023" s="2013"/>
      <c r="G7023" s="111">
        <v>-916.57123000000001</v>
      </c>
    </row>
    <row r="7024" ht="11.25" hidden="1" customHeight="1" outlineLevel="7">
      <c r="A7024" s="95"/>
      <c r="B7024" s="96"/>
      <c r="C7024" s="97"/>
      <c r="D7024" s="2013" t="s">
        <v>710</v>
      </c>
      <c r="E7024" s="2013"/>
      <c r="F7024" s="2013"/>
      <c r="G7024" s="110">
        <v>-780.47421999999995</v>
      </c>
    </row>
    <row r="7025" ht="11.25" hidden="1" customHeight="1" outlineLevel="7">
      <c r="A7025" s="95"/>
      <c r="B7025" s="96"/>
      <c r="C7025" s="97"/>
      <c r="D7025" s="2013" t="s">
        <v>711</v>
      </c>
      <c r="E7025" s="2013"/>
      <c r="F7025" s="2013"/>
      <c r="G7025" s="110">
        <v>-26.135570000000001</v>
      </c>
    </row>
    <row r="7026" ht="11.25" hidden="1" customHeight="1" outlineLevel="7">
      <c r="A7026" s="104"/>
      <c r="B7026" s="105"/>
      <c r="C7026" s="106"/>
      <c r="D7026" s="2017" t="s">
        <v>712</v>
      </c>
      <c r="E7026" s="2017"/>
      <c r="F7026" s="2017"/>
      <c r="G7026" s="110">
        <v>-29.8262</v>
      </c>
    </row>
    <row r="7027" ht="11.25" hidden="1" customHeight="1" outlineLevel="7">
      <c r="A7027" s="95"/>
      <c r="B7027" s="96"/>
      <c r="C7027" s="97"/>
      <c r="D7027" s="2013" t="s">
        <v>713</v>
      </c>
      <c r="E7027" s="2013"/>
      <c r="F7027" s="2013"/>
      <c r="G7027" s="110">
        <v>-12.336209999999999</v>
      </c>
    </row>
    <row r="7028" ht="11.25" hidden="1" customHeight="1" outlineLevel="7">
      <c r="A7028" s="95"/>
      <c r="B7028" s="96"/>
      <c r="C7028" s="97"/>
      <c r="D7028" s="2013" t="s">
        <v>714</v>
      </c>
      <c r="E7028" s="2013"/>
      <c r="F7028" s="2013"/>
      <c r="G7028" s="110">
        <v>-67.799019999999999</v>
      </c>
    </row>
    <row r="7029" ht="11.25" hidden="1" customHeight="1" outlineLevel="7">
      <c r="A7029" s="95"/>
      <c r="B7029" s="96"/>
      <c r="C7029" s="97"/>
      <c r="D7029" s="2013" t="s">
        <v>715</v>
      </c>
      <c r="E7029" s="2013"/>
      <c r="F7029" s="2013"/>
      <c r="G7029" s="73">
        <v>-6410.8342499999999</v>
      </c>
    </row>
    <row r="7030" ht="11.25" hidden="1" customHeight="1" outlineLevel="7">
      <c r="A7030" s="95"/>
      <c r="B7030" s="96"/>
      <c r="C7030" s="97"/>
      <c r="D7030" s="2013" t="s">
        <v>716</v>
      </c>
      <c r="E7030" s="2013"/>
      <c r="F7030" s="2013"/>
      <c r="G7030" s="92">
        <v>-5514.6130499999999</v>
      </c>
    </row>
    <row r="7031" ht="21.75" hidden="1" customHeight="1" outlineLevel="7">
      <c r="A7031" s="95"/>
      <c r="B7031" s="96"/>
      <c r="C7031" s="97"/>
      <c r="D7031" s="2013" t="s">
        <v>717</v>
      </c>
      <c r="E7031" s="2013"/>
      <c r="F7031" s="2013"/>
      <c r="G7031" s="110">
        <v>-177.89931000000001</v>
      </c>
    </row>
    <row r="7032" ht="11.25" hidden="1" customHeight="1" outlineLevel="7">
      <c r="A7032" s="95"/>
      <c r="B7032" s="96"/>
      <c r="C7032" s="97"/>
      <c r="D7032" s="2013" t="s">
        <v>718</v>
      </c>
      <c r="E7032" s="2013"/>
      <c r="F7032" s="2013"/>
      <c r="G7032" s="110">
        <v>-166.45312000000001</v>
      </c>
    </row>
    <row r="7033" ht="11.25" hidden="1" customHeight="1" outlineLevel="7">
      <c r="A7033" s="95"/>
      <c r="B7033" s="96"/>
      <c r="C7033" s="97"/>
      <c r="D7033" s="2013" t="s">
        <v>719</v>
      </c>
      <c r="E7033" s="2013"/>
      <c r="F7033" s="2013"/>
      <c r="G7033" s="110">
        <v>-79.213970000000003</v>
      </c>
    </row>
    <row r="7034" ht="11.25" hidden="1" customHeight="1" outlineLevel="7">
      <c r="A7034" s="104"/>
      <c r="B7034" s="105"/>
      <c r="C7034" s="106"/>
      <c r="D7034" s="2017" t="s">
        <v>720</v>
      </c>
      <c r="E7034" s="2017"/>
      <c r="F7034" s="2017"/>
      <c r="G7034" s="110">
        <v>-472.65481</v>
      </c>
    </row>
    <row r="7035" ht="11.25" hidden="1" customHeight="1" outlineLevel="7">
      <c r="A7035" s="95"/>
      <c r="B7035" s="96"/>
      <c r="C7035" s="97"/>
      <c r="D7035" s="2013" t="s">
        <v>721</v>
      </c>
      <c r="E7035" s="2013"/>
      <c r="F7035" s="2013"/>
      <c r="G7035" s="73">
        <v>-121503.18090000001</v>
      </c>
    </row>
    <row r="7036" ht="11.25" hidden="1" customHeight="1" outlineLevel="7">
      <c r="A7036" s="95"/>
      <c r="B7036" s="96"/>
      <c r="C7036" s="97"/>
      <c r="D7036" s="2013" t="s">
        <v>722</v>
      </c>
      <c r="E7036" s="2013"/>
      <c r="F7036" s="2013"/>
      <c r="G7036" s="110">
        <v>-643.19075999999995</v>
      </c>
    </row>
    <row r="7037" ht="11.25" hidden="1" customHeight="1" outlineLevel="7">
      <c r="A7037" s="95"/>
      <c r="B7037" s="96"/>
      <c r="C7037" s="97"/>
      <c r="D7037" s="2013" t="s">
        <v>723</v>
      </c>
      <c r="E7037" s="2013"/>
      <c r="F7037" s="2013"/>
      <c r="G7037" s="92">
        <v>-24543.91964</v>
      </c>
    </row>
    <row r="7038" ht="11.25" hidden="1" customHeight="1" outlineLevel="7">
      <c r="A7038" s="104"/>
      <c r="B7038" s="105"/>
      <c r="C7038" s="106"/>
      <c r="D7038" s="2017" t="s">
        <v>724</v>
      </c>
      <c r="E7038" s="2017"/>
      <c r="F7038" s="2017"/>
      <c r="G7038" s="92">
        <v>-1681.40047</v>
      </c>
    </row>
    <row r="7039" ht="11.25" hidden="1" customHeight="1" outlineLevel="7">
      <c r="A7039" s="95"/>
      <c r="B7039" s="96"/>
      <c r="C7039" s="97"/>
      <c r="D7039" s="2013" t="s">
        <v>725</v>
      </c>
      <c r="E7039" s="2013"/>
      <c r="F7039" s="2013"/>
      <c r="G7039" s="92">
        <v>-17512.613549999998</v>
      </c>
    </row>
    <row r="7040" ht="11.25" hidden="1" customHeight="1" outlineLevel="7">
      <c r="A7040" s="95"/>
      <c r="B7040" s="96"/>
      <c r="C7040" s="97"/>
      <c r="D7040" s="2013" t="s">
        <v>726</v>
      </c>
      <c r="E7040" s="2013"/>
      <c r="F7040" s="2013"/>
      <c r="G7040" s="92">
        <v>-16884.064040000001</v>
      </c>
    </row>
    <row r="7041" ht="11.25" hidden="1" customHeight="1" outlineLevel="7">
      <c r="A7041" s="95"/>
      <c r="B7041" s="96"/>
      <c r="C7041" s="97"/>
      <c r="D7041" s="2013" t="s">
        <v>727</v>
      </c>
      <c r="E7041" s="2013"/>
      <c r="F7041" s="2013"/>
      <c r="G7041" s="92">
        <v>-60237.992440000002</v>
      </c>
    </row>
    <row r="7042" ht="21.75" hidden="1" customHeight="1" outlineLevel="7">
      <c r="A7042" s="95"/>
      <c r="B7042" s="96"/>
      <c r="C7042" s="97"/>
      <c r="D7042" s="2013" t="s">
        <v>728</v>
      </c>
      <c r="E7042" s="2013"/>
      <c r="F7042" s="2013"/>
      <c r="G7042" s="73">
        <v>-65821.265360000005</v>
      </c>
    </row>
    <row r="7043" ht="11.25" hidden="1" customHeight="1" outlineLevel="7">
      <c r="A7043" s="95"/>
      <c r="B7043" s="96"/>
      <c r="C7043" s="97"/>
      <c r="D7043" s="2013" t="s">
        <v>729</v>
      </c>
      <c r="E7043" s="2013"/>
      <c r="F7043" s="2013"/>
      <c r="G7043" s="73">
        <v>-2830.3948300000002</v>
      </c>
    </row>
    <row r="7044" ht="11.25" hidden="1" customHeight="1" outlineLevel="7">
      <c r="A7044" s="95"/>
      <c r="B7044" s="96"/>
      <c r="C7044" s="97"/>
      <c r="D7044" s="2013" t="s">
        <v>730</v>
      </c>
      <c r="E7044" s="2013"/>
      <c r="F7044" s="2013"/>
      <c r="G7044" s="92">
        <v>-2716.7012</v>
      </c>
    </row>
    <row r="7045" ht="11.25" hidden="1" customHeight="1" outlineLevel="7">
      <c r="A7045" s="115"/>
      <c r="B7045" s="116"/>
      <c r="C7045" s="117"/>
      <c r="D7045" s="2013" t="s">
        <v>731</v>
      </c>
      <c r="E7045" s="2013"/>
      <c r="F7045" s="2013"/>
      <c r="G7045" s="110">
        <v>-113.69363</v>
      </c>
    </row>
    <row r="7046" ht="11.25" hidden="1" customHeight="1" outlineLevel="7">
      <c r="A7046" s="104"/>
      <c r="B7046" s="105"/>
      <c r="C7046" s="106"/>
      <c r="D7046" s="2017" t="s">
        <v>732</v>
      </c>
      <c r="E7046" s="2017"/>
      <c r="F7046" s="2017"/>
      <c r="G7046" s="73">
        <v>-20349.42771</v>
      </c>
    </row>
    <row r="7047" ht="11.25" hidden="1" customHeight="1" outlineLevel="7">
      <c r="A7047" s="95"/>
      <c r="B7047" s="96"/>
      <c r="C7047" s="97"/>
      <c r="D7047" s="2013" t="s">
        <v>733</v>
      </c>
      <c r="E7047" s="2013"/>
      <c r="F7047" s="2013"/>
      <c r="G7047" s="73">
        <v>-2088.0248000000001</v>
      </c>
    </row>
    <row r="7048" ht="21.75" hidden="1" customHeight="1" outlineLevel="7">
      <c r="A7048" s="95"/>
      <c r="B7048" s="96"/>
      <c r="C7048" s="97"/>
      <c r="D7048" s="2013" t="s">
        <v>1186</v>
      </c>
      <c r="E7048" s="2013"/>
      <c r="F7048" s="2013"/>
      <c r="G7048" s="110">
        <v>-910.61199999999997</v>
      </c>
    </row>
    <row r="7049" ht="11.25" hidden="1" customHeight="1" outlineLevel="7">
      <c r="A7049" s="95"/>
      <c r="B7049" s="96"/>
      <c r="C7049" s="97"/>
      <c r="D7049" s="2013" t="s">
        <v>735</v>
      </c>
      <c r="E7049" s="2013"/>
      <c r="F7049" s="2013"/>
      <c r="G7049" s="110">
        <v>-260</v>
      </c>
    </row>
    <row r="7050" ht="11.25" hidden="1" customHeight="1" outlineLevel="7">
      <c r="A7050" s="115"/>
      <c r="B7050" s="116"/>
      <c r="C7050" s="117"/>
      <c r="D7050" s="2013" t="s">
        <v>736</v>
      </c>
      <c r="E7050" s="2013"/>
      <c r="F7050" s="2013"/>
      <c r="G7050" s="110">
        <v>-74.964200000000005</v>
      </c>
    </row>
    <row r="7051" ht="21.75" hidden="1" customHeight="1" outlineLevel="7">
      <c r="A7051" s="115"/>
      <c r="B7051" s="116"/>
      <c r="C7051" s="117"/>
      <c r="D7051" s="2013" t="s">
        <v>737</v>
      </c>
      <c r="E7051" s="2013"/>
      <c r="F7051" s="2013"/>
      <c r="G7051" s="110">
        <v>-73.199399999999997</v>
      </c>
    </row>
    <row r="7052" ht="11.25" hidden="1" customHeight="1" outlineLevel="7">
      <c r="A7052" s="115"/>
      <c r="B7052" s="116"/>
      <c r="C7052" s="117"/>
      <c r="D7052" s="2013" t="s">
        <v>738</v>
      </c>
      <c r="E7052" s="2013"/>
      <c r="F7052" s="2013"/>
      <c r="G7052" s="110">
        <v>-4.5372000000000003</v>
      </c>
    </row>
    <row r="7053" ht="11.25" hidden="1" customHeight="1" outlineLevel="7">
      <c r="A7053" s="115"/>
      <c r="B7053" s="116"/>
      <c r="C7053" s="117"/>
      <c r="D7053" s="2013" t="s">
        <v>739</v>
      </c>
      <c r="E7053" s="2013"/>
      <c r="F7053" s="2013"/>
      <c r="G7053" s="110">
        <v>-764.71199999999999</v>
      </c>
    </row>
    <row r="7054" ht="11.25" hidden="1" customHeight="1" outlineLevel="7">
      <c r="A7054" s="104"/>
      <c r="B7054" s="105"/>
      <c r="C7054" s="106"/>
      <c r="D7054" s="2017" t="s">
        <v>740</v>
      </c>
      <c r="E7054" s="2017"/>
      <c r="F7054" s="2017"/>
      <c r="G7054" s="93"/>
    </row>
    <row r="7055" ht="11.25" hidden="1" customHeight="1" outlineLevel="7">
      <c r="A7055" s="95"/>
      <c r="B7055" s="96"/>
      <c r="C7055" s="97"/>
      <c r="D7055" s="2013" t="s">
        <v>741</v>
      </c>
      <c r="E7055" s="2013"/>
      <c r="F7055" s="2013"/>
      <c r="G7055" s="111">
        <v>-721.79475000000002</v>
      </c>
    </row>
    <row r="7056" ht="11.25" hidden="1" customHeight="1" outlineLevel="7">
      <c r="A7056" s="104"/>
      <c r="B7056" s="105"/>
      <c r="C7056" s="106"/>
      <c r="D7056" s="2017" t="s">
        <v>742</v>
      </c>
      <c r="E7056" s="2017"/>
      <c r="F7056" s="2017"/>
      <c r="G7056" s="110">
        <v>-152.94835</v>
      </c>
    </row>
    <row r="7057" ht="11.25" hidden="1" customHeight="1" outlineLevel="7">
      <c r="A7057" s="95"/>
      <c r="B7057" s="96"/>
      <c r="C7057" s="97"/>
      <c r="D7057" s="2013" t="s">
        <v>744</v>
      </c>
      <c r="E7057" s="2013"/>
      <c r="F7057" s="2013"/>
      <c r="G7057" s="110">
        <v>-77.123599999999996</v>
      </c>
    </row>
    <row r="7058" ht="21.75" hidden="1" customHeight="1" outlineLevel="7">
      <c r="A7058" s="95"/>
      <c r="B7058" s="96"/>
      <c r="C7058" s="97"/>
      <c r="D7058" s="2013" t="s">
        <v>745</v>
      </c>
      <c r="E7058" s="2013"/>
      <c r="F7058" s="2013"/>
      <c r="G7058" s="110">
        <v>-345.24619999999999</v>
      </c>
    </row>
    <row r="7059" ht="21.75" hidden="1" customHeight="1" outlineLevel="7">
      <c r="A7059" s="95"/>
      <c r="B7059" s="96"/>
      <c r="C7059" s="97"/>
      <c r="D7059" s="2013" t="s">
        <v>746</v>
      </c>
      <c r="E7059" s="2013"/>
      <c r="F7059" s="2013"/>
      <c r="G7059" s="110">
        <v>-24.266999999999999</v>
      </c>
    </row>
    <row r="7060" ht="21.75" hidden="1" customHeight="1" outlineLevel="7">
      <c r="A7060" s="95"/>
      <c r="B7060" s="96"/>
      <c r="C7060" s="97"/>
      <c r="D7060" s="2013" t="s">
        <v>748</v>
      </c>
      <c r="E7060" s="2013"/>
      <c r="F7060" s="2013"/>
      <c r="G7060" s="110">
        <v>-9.1595999999999993</v>
      </c>
    </row>
    <row r="7061" ht="21.75" hidden="1" customHeight="1" outlineLevel="7">
      <c r="A7061" s="95"/>
      <c r="B7061" s="96"/>
      <c r="C7061" s="97"/>
      <c r="D7061" s="2013" t="s">
        <v>749</v>
      </c>
      <c r="E7061" s="2013"/>
      <c r="F7061" s="2013"/>
      <c r="G7061" s="110">
        <v>-112.49760000000001</v>
      </c>
    </row>
    <row r="7062" ht="11.25" hidden="1" customHeight="1" outlineLevel="7">
      <c r="A7062" s="95"/>
      <c r="B7062" s="96"/>
      <c r="C7062" s="97"/>
      <c r="D7062" s="2013" t="s">
        <v>751</v>
      </c>
      <c r="E7062" s="2013"/>
      <c r="F7062" s="2013"/>
      <c r="G7062" s="110">
        <v>-0.5524</v>
      </c>
    </row>
    <row r="7063" ht="11.25" hidden="1" customHeight="1" outlineLevel="7">
      <c r="A7063" s="95"/>
      <c r="B7063" s="96"/>
      <c r="C7063" s="97"/>
      <c r="D7063" s="2013" t="s">
        <v>752</v>
      </c>
      <c r="E7063" s="2013"/>
      <c r="F7063" s="2013"/>
      <c r="G7063" s="73">
        <v>-2205.8316</v>
      </c>
    </row>
    <row r="7064" ht="21.75" hidden="1" customHeight="1" outlineLevel="7">
      <c r="A7064" s="95"/>
      <c r="B7064" s="96"/>
      <c r="C7064" s="97"/>
      <c r="D7064" s="2013" t="s">
        <v>754</v>
      </c>
      <c r="E7064" s="2013"/>
      <c r="F7064" s="2013"/>
      <c r="G7064" s="110">
        <v>-696.78700000000003</v>
      </c>
    </row>
    <row r="7065" ht="11.25" hidden="1" customHeight="1" outlineLevel="7">
      <c r="A7065" s="95"/>
      <c r="B7065" s="96"/>
      <c r="C7065" s="97"/>
      <c r="D7065" s="2013" t="s">
        <v>755</v>
      </c>
      <c r="E7065" s="2013"/>
      <c r="F7065" s="2013"/>
      <c r="G7065" s="92">
        <v>-1415.9485999999999</v>
      </c>
    </row>
    <row r="7066" ht="11.25" hidden="1" customHeight="1" outlineLevel="7">
      <c r="A7066" s="95"/>
      <c r="B7066" s="96"/>
      <c r="C7066" s="97"/>
      <c r="D7066" s="2013" t="s">
        <v>756</v>
      </c>
      <c r="E7066" s="2013"/>
      <c r="F7066" s="2013"/>
      <c r="G7066" s="110">
        <v>-93.096000000000004</v>
      </c>
    </row>
    <row r="7067" ht="21.75" hidden="1" customHeight="1" outlineLevel="7">
      <c r="A7067" s="95"/>
      <c r="B7067" s="96"/>
      <c r="C7067" s="97"/>
      <c r="D7067" s="2013" t="s">
        <v>757</v>
      </c>
      <c r="E7067" s="2013"/>
      <c r="F7067" s="2013"/>
      <c r="G7067" s="73">
        <v>-5347.6130199999998</v>
      </c>
    </row>
    <row r="7068" ht="11.25" hidden="1" customHeight="1" outlineLevel="7">
      <c r="A7068" s="95"/>
      <c r="B7068" s="96"/>
      <c r="C7068" s="97"/>
      <c r="D7068" s="2013" t="s">
        <v>843</v>
      </c>
      <c r="E7068" s="2013"/>
      <c r="F7068" s="2013"/>
      <c r="G7068" s="110">
        <v>-403.08316000000002</v>
      </c>
    </row>
    <row r="7069" ht="11.25" hidden="1" customHeight="1" outlineLevel="7">
      <c r="A7069" s="95"/>
      <c r="B7069" s="96"/>
      <c r="C7069" s="97"/>
      <c r="D7069" s="2013" t="s">
        <v>758</v>
      </c>
      <c r="E7069" s="2013"/>
      <c r="F7069" s="2013"/>
      <c r="G7069" s="92">
        <v>-1868.05242</v>
      </c>
    </row>
    <row r="7070" ht="11.25" hidden="1" customHeight="1" outlineLevel="7">
      <c r="A7070" s="95"/>
      <c r="B7070" s="96"/>
      <c r="C7070" s="97"/>
      <c r="D7070" s="2013" t="s">
        <v>759</v>
      </c>
      <c r="E7070" s="2013"/>
      <c r="F7070" s="2013"/>
      <c r="G7070" s="110">
        <v>-441.19799999999998</v>
      </c>
    </row>
    <row r="7071" ht="11.25" hidden="1" customHeight="1" outlineLevel="7">
      <c r="A7071" s="95"/>
      <c r="B7071" s="96"/>
      <c r="C7071" s="97"/>
      <c r="D7071" s="2013" t="s">
        <v>760</v>
      </c>
      <c r="E7071" s="2013"/>
      <c r="F7071" s="2013"/>
      <c r="G7071" s="110">
        <v>-934.10625000000005</v>
      </c>
    </row>
    <row r="7072" ht="11.25" hidden="1" customHeight="1" outlineLevel="7">
      <c r="A7072" s="95"/>
      <c r="B7072" s="96"/>
      <c r="C7072" s="97"/>
      <c r="D7072" s="2013" t="s">
        <v>839</v>
      </c>
      <c r="E7072" s="2013"/>
      <c r="F7072" s="2013"/>
      <c r="G7072" s="92">
        <v>-1629.69559</v>
      </c>
    </row>
    <row r="7073" ht="21.75" hidden="1" customHeight="1" outlineLevel="7">
      <c r="A7073" s="95"/>
      <c r="B7073" s="96"/>
      <c r="C7073" s="97"/>
      <c r="D7073" s="2013" t="s">
        <v>400</v>
      </c>
      <c r="E7073" s="2013"/>
      <c r="F7073" s="2013"/>
      <c r="G7073" s="110">
        <v>-71.477599999999995</v>
      </c>
    </row>
    <row r="7074" ht="11.25" hidden="1" customHeight="1" outlineLevel="7">
      <c r="A7074" s="95"/>
      <c r="B7074" s="96"/>
      <c r="C7074" s="97"/>
      <c r="D7074" s="2013" t="s">
        <v>401</v>
      </c>
      <c r="E7074" s="2013"/>
      <c r="F7074" s="2013"/>
      <c r="G7074" s="110">
        <v>-5.0999999999999996</v>
      </c>
    </row>
    <row r="7075" ht="11.25" hidden="1" customHeight="1" outlineLevel="7">
      <c r="A7075" s="95"/>
      <c r="B7075" s="96"/>
      <c r="C7075" s="97"/>
      <c r="D7075" s="2013" t="s">
        <v>761</v>
      </c>
      <c r="E7075" s="2013"/>
      <c r="F7075" s="2013"/>
      <c r="G7075" s="111">
        <v>-466.05531999999999</v>
      </c>
    </row>
    <row r="7076" ht="21.75" hidden="1" customHeight="1" outlineLevel="7">
      <c r="A7076" s="115"/>
      <c r="B7076" s="116"/>
      <c r="C7076" s="117"/>
      <c r="D7076" s="2013" t="s">
        <v>762</v>
      </c>
      <c r="E7076" s="2013"/>
      <c r="F7076" s="2013"/>
      <c r="G7076" s="110">
        <v>-362.54000000000002</v>
      </c>
    </row>
    <row r="7077" ht="11.25" hidden="1" customHeight="1" outlineLevel="7">
      <c r="A7077" s="101"/>
      <c r="B7077" s="102"/>
      <c r="C7077" s="103"/>
      <c r="D7077" s="2017" t="s">
        <v>763</v>
      </c>
      <c r="E7077" s="2017"/>
      <c r="F7077" s="2017"/>
      <c r="G7077" s="110">
        <v>-58.767119999999998</v>
      </c>
    </row>
    <row r="7078" ht="11.25" hidden="1" customHeight="1" outlineLevel="7">
      <c r="A7078" s="104"/>
      <c r="B7078" s="105"/>
      <c r="C7078" s="106"/>
      <c r="D7078" s="2017" t="s">
        <v>765</v>
      </c>
      <c r="E7078" s="2017"/>
      <c r="F7078" s="2017"/>
      <c r="G7078" s="110">
        <v>-44.748199999999997</v>
      </c>
    </row>
    <row r="7079" ht="11.25" hidden="1" customHeight="1" outlineLevel="7">
      <c r="A7079" s="95"/>
      <c r="B7079" s="96"/>
      <c r="C7079" s="97"/>
      <c r="D7079" s="2013" t="s">
        <v>766</v>
      </c>
      <c r="E7079" s="2013"/>
      <c r="F7079" s="2013"/>
      <c r="G7079" s="92">
        <v>-3117.23261</v>
      </c>
    </row>
    <row r="7080" ht="11.25" hidden="1" customHeight="1" outlineLevel="7">
      <c r="A7080" s="95"/>
      <c r="B7080" s="96"/>
      <c r="C7080" s="97"/>
      <c r="D7080" s="2013" t="s">
        <v>767</v>
      </c>
      <c r="E7080" s="2013"/>
      <c r="F7080" s="2013"/>
      <c r="G7080" s="110">
        <v>-265.19999999999999</v>
      </c>
    </row>
    <row r="7081" ht="21.75" hidden="1" customHeight="1" outlineLevel="7">
      <c r="A7081" s="95"/>
      <c r="B7081" s="96"/>
      <c r="C7081" s="97"/>
      <c r="D7081" s="2013" t="s">
        <v>770</v>
      </c>
      <c r="E7081" s="2013"/>
      <c r="F7081" s="2013"/>
      <c r="G7081" s="110">
        <v>-91.791399999999996</v>
      </c>
    </row>
    <row r="7082" ht="11.25" hidden="1" customHeight="1" outlineLevel="7">
      <c r="A7082" s="104"/>
      <c r="B7082" s="105"/>
      <c r="C7082" s="106"/>
      <c r="D7082" s="2017" t="s">
        <v>771</v>
      </c>
      <c r="E7082" s="2017"/>
      <c r="F7082" s="2017"/>
      <c r="G7082" s="110">
        <v>-129.422</v>
      </c>
    </row>
    <row r="7083" ht="11.25" hidden="1" customHeight="1" outlineLevel="7">
      <c r="A7083" s="95"/>
      <c r="B7083" s="96"/>
      <c r="C7083" s="97"/>
      <c r="D7083" s="2013" t="s">
        <v>773</v>
      </c>
      <c r="E7083" s="2013"/>
      <c r="F7083" s="2013"/>
      <c r="G7083" s="111">
        <v>-361.53120000000001</v>
      </c>
    </row>
    <row r="7084" ht="11.25" hidden="1" customHeight="1" outlineLevel="7">
      <c r="A7084" s="95"/>
      <c r="B7084" s="96"/>
      <c r="C7084" s="97"/>
      <c r="D7084" s="2013" t="s">
        <v>775</v>
      </c>
      <c r="E7084" s="2013"/>
      <c r="F7084" s="2013"/>
      <c r="G7084" s="110">
        <v>-361.53120000000001</v>
      </c>
    </row>
    <row r="7085" ht="21.75" hidden="1" customHeight="1" outlineLevel="7">
      <c r="A7085" s="95"/>
      <c r="B7085" s="96"/>
      <c r="C7085" s="97"/>
      <c r="D7085" s="2013" t="s">
        <v>777</v>
      </c>
      <c r="E7085" s="2013"/>
      <c r="F7085" s="2013"/>
      <c r="G7085" s="73">
        <v>-5466.6310000000003</v>
      </c>
    </row>
    <row r="7086" ht="11.25" hidden="1" customHeight="1" outlineLevel="7">
      <c r="A7086" s="95"/>
      <c r="B7086" s="96"/>
      <c r="C7086" s="97"/>
      <c r="D7086" s="2013" t="s">
        <v>778</v>
      </c>
      <c r="E7086" s="2013"/>
      <c r="F7086" s="2013"/>
      <c r="G7086" s="110">
        <v>-224.6816</v>
      </c>
    </row>
    <row r="7087" ht="11.25" hidden="1" customHeight="1" outlineLevel="7">
      <c r="A7087" s="95"/>
      <c r="B7087" s="96"/>
      <c r="C7087" s="97"/>
      <c r="D7087" s="2013" t="s">
        <v>779</v>
      </c>
      <c r="E7087" s="2013"/>
      <c r="F7087" s="2013"/>
      <c r="G7087" s="110">
        <v>-37.896000000000001</v>
      </c>
    </row>
    <row r="7088" ht="11.25" hidden="1" customHeight="1" outlineLevel="7">
      <c r="A7088" s="115"/>
      <c r="B7088" s="116"/>
      <c r="C7088" s="117"/>
      <c r="D7088" s="2013" t="s">
        <v>781</v>
      </c>
      <c r="E7088" s="2013"/>
      <c r="F7088" s="2013"/>
      <c r="G7088" s="110">
        <v>-666.37739999999997</v>
      </c>
    </row>
    <row r="7089" ht="11.25" hidden="1" customHeight="1" outlineLevel="7">
      <c r="A7089" s="101"/>
      <c r="B7089" s="102"/>
      <c r="C7089" s="103"/>
      <c r="D7089" s="2017" t="s">
        <v>782</v>
      </c>
      <c r="E7089" s="2017"/>
      <c r="F7089" s="2017"/>
      <c r="G7089" s="110">
        <v>-1.9984</v>
      </c>
    </row>
    <row r="7090" ht="21.75" hidden="1" customHeight="1" outlineLevel="7">
      <c r="A7090" s="115"/>
      <c r="B7090" s="116"/>
      <c r="C7090" s="117"/>
      <c r="D7090" s="2013" t="s">
        <v>783</v>
      </c>
      <c r="E7090" s="2013"/>
      <c r="F7090" s="2013"/>
      <c r="G7090" s="110">
        <v>-117.15900000000001</v>
      </c>
    </row>
    <row r="7091" ht="11.25" hidden="1" customHeight="1" outlineLevel="7">
      <c r="A7091" s="115"/>
      <c r="B7091" s="116"/>
      <c r="C7091" s="117"/>
      <c r="D7091" s="2013" t="s">
        <v>784</v>
      </c>
      <c r="E7091" s="2013"/>
      <c r="F7091" s="2013"/>
      <c r="G7091" s="110">
        <v>-61.633600000000001</v>
      </c>
    </row>
    <row r="7092" ht="11.25" hidden="1" customHeight="1" outlineLevel="7">
      <c r="A7092" s="115"/>
      <c r="B7092" s="116"/>
      <c r="C7092" s="117"/>
      <c r="D7092" s="2013" t="s">
        <v>785</v>
      </c>
      <c r="E7092" s="2013"/>
      <c r="F7092" s="2013"/>
      <c r="G7092" s="110">
        <v>-70</v>
      </c>
    </row>
    <row r="7093" ht="11.25" hidden="1" customHeight="1" outlineLevel="7">
      <c r="A7093" s="115"/>
      <c r="B7093" s="116"/>
      <c r="C7093" s="117"/>
      <c r="D7093" s="2013" t="s">
        <v>1018</v>
      </c>
      <c r="E7093" s="2013"/>
      <c r="F7093" s="2013"/>
      <c r="G7093" s="93"/>
    </row>
    <row r="7094" ht="11.25" hidden="1" customHeight="1" outlineLevel="7">
      <c r="A7094" s="115"/>
      <c r="B7094" s="116"/>
      <c r="C7094" s="117"/>
      <c r="D7094" s="2013" t="s">
        <v>787</v>
      </c>
      <c r="E7094" s="2013"/>
      <c r="F7094" s="2013"/>
      <c r="G7094" s="110">
        <v>-164.62</v>
      </c>
    </row>
    <row r="7095" ht="11.25" hidden="1" customHeight="1" outlineLevel="7">
      <c r="A7095" s="115"/>
      <c r="B7095" s="116"/>
      <c r="C7095" s="117"/>
      <c r="D7095" s="2013" t="s">
        <v>788</v>
      </c>
      <c r="E7095" s="2013"/>
      <c r="F7095" s="2013"/>
      <c r="G7095" s="110">
        <v>-254.75</v>
      </c>
    </row>
    <row r="7096" ht="11.25" hidden="1" customHeight="1" outlineLevel="7">
      <c r="A7096" s="101"/>
      <c r="B7096" s="102"/>
      <c r="C7096" s="103"/>
      <c r="D7096" s="2017" t="s">
        <v>789</v>
      </c>
      <c r="E7096" s="2017"/>
      <c r="F7096" s="2017"/>
      <c r="G7096" s="93"/>
    </row>
    <row r="7097" ht="21.75" hidden="1" customHeight="1" outlineLevel="7">
      <c r="A7097" s="115"/>
      <c r="B7097" s="116"/>
      <c r="C7097" s="117"/>
      <c r="D7097" s="2013" t="s">
        <v>791</v>
      </c>
      <c r="E7097" s="2013"/>
      <c r="F7097" s="2013"/>
      <c r="G7097" s="93"/>
    </row>
    <row r="7098" ht="21.75" hidden="1" customHeight="1" outlineLevel="7">
      <c r="A7098" s="115"/>
      <c r="B7098" s="116"/>
      <c r="C7098" s="117"/>
      <c r="D7098" s="2013" t="s">
        <v>793</v>
      </c>
      <c r="E7098" s="2013"/>
      <c r="F7098" s="2013"/>
      <c r="G7098" s="93"/>
    </row>
    <row r="7099" ht="11.25" hidden="1" customHeight="1" outlineLevel="7">
      <c r="A7099" s="115"/>
      <c r="B7099" s="116"/>
      <c r="C7099" s="117"/>
      <c r="D7099" s="2013" t="s">
        <v>795</v>
      </c>
      <c r="E7099" s="2013"/>
      <c r="F7099" s="2013"/>
      <c r="G7099" s="92">
        <v>-3573.9802</v>
      </c>
    </row>
    <row r="7100" ht="11.25" hidden="1" customHeight="1" outlineLevel="7">
      <c r="A7100" s="115"/>
      <c r="B7100" s="116"/>
      <c r="C7100" s="117"/>
      <c r="D7100" s="2013" t="s">
        <v>796</v>
      </c>
      <c r="E7100" s="2013"/>
      <c r="F7100" s="2013"/>
      <c r="G7100" s="110">
        <v>-31.2608</v>
      </c>
    </row>
    <row r="7101" ht="11.25" hidden="1" customHeight="1" outlineLevel="7">
      <c r="A7101" s="115"/>
      <c r="B7101" s="116"/>
      <c r="C7101" s="117"/>
      <c r="D7101" s="2013" t="s">
        <v>798</v>
      </c>
      <c r="E7101" s="2013"/>
      <c r="F7101" s="2013"/>
      <c r="G7101" s="110">
        <v>-10.08</v>
      </c>
    </row>
    <row r="7102" ht="11.25" hidden="1" customHeight="1" outlineLevel="7">
      <c r="A7102" s="115"/>
      <c r="B7102" s="116"/>
      <c r="C7102" s="117"/>
      <c r="D7102" s="2013" t="s">
        <v>799</v>
      </c>
      <c r="E7102" s="2013"/>
      <c r="F7102" s="2013"/>
      <c r="G7102" s="110">
        <v>-48.75</v>
      </c>
    </row>
    <row r="7103" ht="11.25" hidden="1" customHeight="1" outlineLevel="7">
      <c r="A7103" s="115"/>
      <c r="B7103" s="116"/>
      <c r="C7103" s="117"/>
      <c r="D7103" s="2013" t="s">
        <v>801</v>
      </c>
      <c r="E7103" s="2013"/>
      <c r="F7103" s="2013"/>
      <c r="G7103" s="110">
        <v>-6.7999999999999998</v>
      </c>
    </row>
    <row r="7104" ht="11.25" hidden="1" customHeight="1" outlineLevel="7">
      <c r="A7104" s="115"/>
      <c r="B7104" s="116"/>
      <c r="C7104" s="117"/>
      <c r="D7104" s="2013" t="s">
        <v>844</v>
      </c>
      <c r="E7104" s="2013"/>
      <c r="F7104" s="2013"/>
      <c r="G7104" s="110">
        <v>-196.64400000000001</v>
      </c>
    </row>
    <row r="7105" ht="11.25" hidden="1" customHeight="1" outlineLevel="7">
      <c r="A7105" s="101"/>
      <c r="B7105" s="102"/>
      <c r="C7105" s="103"/>
      <c r="D7105" s="2017" t="s">
        <v>802</v>
      </c>
      <c r="E7105" s="2017"/>
      <c r="F7105" s="2017"/>
      <c r="G7105" s="110">
        <v>-83.200000000000003</v>
      </c>
    </row>
    <row r="7106" ht="11.25" hidden="1" customHeight="1" outlineLevel="7">
      <c r="A7106" s="115"/>
      <c r="B7106" s="116"/>
      <c r="C7106" s="117"/>
      <c r="D7106" s="2013" t="s">
        <v>804</v>
      </c>
      <c r="E7106" s="2013"/>
      <c r="F7106" s="2013"/>
      <c r="G7106" s="73">
        <v>-4310.6763799999999</v>
      </c>
    </row>
    <row r="7107" ht="11.25" hidden="1" customHeight="1" outlineLevel="7">
      <c r="A7107" s="115"/>
      <c r="B7107" s="116"/>
      <c r="C7107" s="117"/>
      <c r="D7107" s="2013" t="s">
        <v>805</v>
      </c>
      <c r="E7107" s="2013"/>
      <c r="F7107" s="2013"/>
      <c r="G7107" s="73">
        <v>-1432.8900000000001</v>
      </c>
    </row>
    <row r="7108" ht="11.25" hidden="1" customHeight="1" outlineLevel="7">
      <c r="A7108" s="115"/>
      <c r="B7108" s="116"/>
      <c r="C7108" s="117"/>
      <c r="D7108" s="2013" t="s">
        <v>806</v>
      </c>
      <c r="E7108" s="2013"/>
      <c r="F7108" s="2013"/>
      <c r="G7108" s="110">
        <v>-356.30000000000001</v>
      </c>
    </row>
    <row r="7109" ht="11.25" hidden="1" customHeight="1" outlineLevel="7">
      <c r="A7109" s="115"/>
      <c r="B7109" s="116"/>
      <c r="C7109" s="117"/>
      <c r="D7109" s="2013" t="s">
        <v>808</v>
      </c>
      <c r="E7109" s="2013"/>
      <c r="F7109" s="2013"/>
      <c r="G7109" s="110">
        <v>-900.64999999999998</v>
      </c>
    </row>
    <row r="7110" ht="21.75" hidden="1" customHeight="1" outlineLevel="7">
      <c r="A7110" s="115"/>
      <c r="B7110" s="116"/>
      <c r="C7110" s="117"/>
      <c r="D7110" s="2013" t="s">
        <v>809</v>
      </c>
      <c r="E7110" s="2013"/>
      <c r="F7110" s="2013"/>
      <c r="G7110" s="110">
        <v>-175.94</v>
      </c>
    </row>
    <row r="7111" ht="11.25" hidden="1" customHeight="1" outlineLevel="7">
      <c r="A7111" s="115"/>
      <c r="B7111" s="116"/>
      <c r="C7111" s="117"/>
      <c r="D7111" s="2013" t="s">
        <v>810</v>
      </c>
      <c r="E7111" s="2013"/>
      <c r="F7111" s="2013"/>
      <c r="G7111" s="73">
        <v>-2825.8113800000001</v>
      </c>
    </row>
    <row r="7112" ht="11.25" hidden="1" customHeight="1" outlineLevel="7">
      <c r="A7112" s="89"/>
      <c r="B7112" s="90"/>
      <c r="C7112" s="91"/>
      <c r="D7112" s="2013" t="s">
        <v>812</v>
      </c>
      <c r="E7112" s="2013"/>
      <c r="F7112" s="2013"/>
      <c r="G7112" s="110">
        <v>-605.37059999999997</v>
      </c>
    </row>
    <row r="7113" ht="11.25" hidden="1" customHeight="1" outlineLevel="7">
      <c r="A7113" s="101"/>
      <c r="B7113" s="102"/>
      <c r="C7113" s="103"/>
      <c r="D7113" s="2017" t="s">
        <v>813</v>
      </c>
      <c r="E7113" s="2017"/>
      <c r="F7113" s="2017"/>
      <c r="G7113" s="92">
        <v>-1940.7397800000001</v>
      </c>
    </row>
    <row r="7114" ht="11.25" hidden="1" customHeight="1" outlineLevel="7">
      <c r="A7114" s="104"/>
      <c r="B7114" s="105"/>
      <c r="C7114" s="106"/>
      <c r="D7114" s="2017" t="s">
        <v>815</v>
      </c>
      <c r="E7114" s="2017"/>
      <c r="F7114" s="2017"/>
      <c r="G7114" s="110">
        <v>-72.257800000000003</v>
      </c>
    </row>
    <row r="7115" ht="11.25" hidden="1" customHeight="1" outlineLevel="7">
      <c r="A7115" s="95"/>
      <c r="B7115" s="96"/>
      <c r="C7115" s="97"/>
      <c r="D7115" s="2013" t="s">
        <v>816</v>
      </c>
      <c r="E7115" s="2013"/>
      <c r="F7115" s="2013"/>
      <c r="G7115" s="110">
        <v>-126.5932</v>
      </c>
    </row>
    <row r="7116" ht="11.25" hidden="1" customHeight="1" outlineLevel="7">
      <c r="A7116" s="95"/>
      <c r="B7116" s="96"/>
      <c r="C7116" s="97"/>
      <c r="D7116" s="2013" t="s">
        <v>817</v>
      </c>
      <c r="E7116" s="2013"/>
      <c r="F7116" s="2013"/>
      <c r="G7116" s="110">
        <v>-80.849999999999994</v>
      </c>
    </row>
    <row r="7117" ht="21.75" hidden="1" customHeight="1" outlineLevel="7">
      <c r="A7117" s="95"/>
      <c r="B7117" s="96"/>
      <c r="C7117" s="97"/>
      <c r="D7117" s="2013" t="s">
        <v>818</v>
      </c>
      <c r="E7117" s="2013"/>
      <c r="F7117" s="2013"/>
      <c r="G7117" s="110">
        <v>-51.975000000000001</v>
      </c>
    </row>
    <row r="7118" ht="21.75" hidden="1" customHeight="1" outlineLevel="7">
      <c r="A7118" s="95"/>
      <c r="B7118" s="96"/>
      <c r="C7118" s="97"/>
      <c r="D7118" s="2013" t="s">
        <v>819</v>
      </c>
      <c r="E7118" s="2013"/>
      <c r="F7118" s="2013"/>
      <c r="G7118" s="73">
        <v>-3633.02313</v>
      </c>
    </row>
    <row r="7119" ht="11.25" hidden="1" customHeight="1" outlineLevel="7">
      <c r="A7119" s="95"/>
      <c r="B7119" s="96"/>
      <c r="C7119" s="97"/>
      <c r="D7119" s="2013" t="s">
        <v>820</v>
      </c>
      <c r="E7119" s="2013"/>
      <c r="F7119" s="2013"/>
      <c r="G7119" s="110">
        <v>-774.42181000000005</v>
      </c>
    </row>
    <row r="7120" ht="11.25" hidden="1" customHeight="1" outlineLevel="7">
      <c r="A7120" s="95"/>
      <c r="B7120" s="96"/>
      <c r="C7120" s="97"/>
      <c r="D7120" s="2013" t="s">
        <v>821</v>
      </c>
      <c r="E7120" s="2013"/>
      <c r="F7120" s="2013"/>
      <c r="G7120" s="93"/>
    </row>
    <row r="7121" ht="11.25" hidden="1" customHeight="1" outlineLevel="7">
      <c r="A7121" s="115"/>
      <c r="B7121" s="116"/>
      <c r="C7121" s="117"/>
      <c r="D7121" s="2013" t="s">
        <v>822</v>
      </c>
      <c r="E7121" s="2013"/>
      <c r="F7121" s="2013"/>
      <c r="G7121" s="110">
        <v>-858.53809999999999</v>
      </c>
    </row>
    <row r="7122" ht="11.25" hidden="1" customHeight="1" outlineLevel="7">
      <c r="A7122" s="115"/>
      <c r="B7122" s="116"/>
      <c r="C7122" s="117"/>
      <c r="D7122" s="2013" t="s">
        <v>823</v>
      </c>
      <c r="E7122" s="2013"/>
      <c r="F7122" s="2013"/>
      <c r="G7122" s="93"/>
    </row>
    <row r="7123" ht="11.25" hidden="1" customHeight="1" outlineLevel="7">
      <c r="A7123" s="115"/>
      <c r="B7123" s="116"/>
      <c r="C7123" s="117"/>
      <c r="D7123" s="2013" t="s">
        <v>824</v>
      </c>
      <c r="E7123" s="2013"/>
      <c r="F7123" s="2013"/>
      <c r="G7123" s="110">
        <v>-896.80273999999997</v>
      </c>
    </row>
    <row r="7124" ht="11.25" hidden="1" customHeight="1" outlineLevel="7">
      <c r="A7124" s="115"/>
      <c r="B7124" s="116"/>
      <c r="C7124" s="117"/>
      <c r="D7124" s="2013" t="s">
        <v>825</v>
      </c>
      <c r="E7124" s="2013"/>
      <c r="F7124" s="2013"/>
      <c r="G7124" s="92">
        <v>-1103.2604799999999</v>
      </c>
    </row>
    <row r="7125" ht="11.25" hidden="1" customHeight="1" outlineLevel="7">
      <c r="A7125" s="104"/>
      <c r="B7125" s="105"/>
      <c r="C7125" s="106"/>
      <c r="D7125" s="2017" t="s">
        <v>826</v>
      </c>
      <c r="E7125" s="2017"/>
      <c r="F7125" s="2017"/>
      <c r="G7125" s="73">
        <v>-6855.8388000000004</v>
      </c>
    </row>
    <row r="7126" ht="11.25" hidden="1" customHeight="1" outlineLevel="7">
      <c r="A7126" s="95"/>
      <c r="B7126" s="96"/>
      <c r="C7126" s="97"/>
      <c r="D7126" s="2013" t="s">
        <v>828</v>
      </c>
      <c r="E7126" s="2013"/>
      <c r="F7126" s="2013"/>
      <c r="G7126" s="110">
        <v>-256.63780000000003</v>
      </c>
    </row>
    <row r="7127" ht="21.75" hidden="1" customHeight="1" outlineLevel="7">
      <c r="A7127" s="95"/>
      <c r="B7127" s="96"/>
      <c r="C7127" s="97"/>
      <c r="D7127" s="2013" t="s">
        <v>829</v>
      </c>
      <c r="E7127" s="2013"/>
      <c r="F7127" s="2013"/>
      <c r="G7127" s="110">
        <v>-8.0763999999999996</v>
      </c>
    </row>
    <row r="7128" ht="11.25" hidden="1" customHeight="1" outlineLevel="7">
      <c r="A7128" s="104"/>
      <c r="B7128" s="105"/>
      <c r="C7128" s="106"/>
      <c r="D7128" s="2017" t="s">
        <v>831</v>
      </c>
      <c r="E7128" s="2017"/>
      <c r="F7128" s="2017"/>
      <c r="G7128" s="92">
        <v>-2479.5439999999999</v>
      </c>
    </row>
    <row r="7129" ht="11.25" hidden="1" customHeight="1" outlineLevel="7">
      <c r="A7129" s="95"/>
      <c r="B7129" s="96"/>
      <c r="C7129" s="97"/>
      <c r="D7129" s="2013" t="s">
        <v>832</v>
      </c>
      <c r="E7129" s="2013"/>
      <c r="F7129" s="2013"/>
      <c r="G7129" s="110">
        <v>-100.187</v>
      </c>
    </row>
    <row r="7130" ht="11.25" hidden="1" customHeight="1" outlineLevel="7">
      <c r="A7130" s="95"/>
      <c r="B7130" s="96"/>
      <c r="C7130" s="97"/>
      <c r="D7130" s="2013" t="s">
        <v>833</v>
      </c>
      <c r="E7130" s="2013"/>
      <c r="F7130" s="2013"/>
      <c r="G7130" s="110">
        <v>-262.42579999999998</v>
      </c>
    </row>
    <row r="7131" ht="21.75" hidden="1" customHeight="1" outlineLevel="7">
      <c r="A7131" s="115"/>
      <c r="B7131" s="116"/>
      <c r="C7131" s="117"/>
      <c r="D7131" s="2013" t="s">
        <v>834</v>
      </c>
      <c r="E7131" s="2013"/>
      <c r="F7131" s="2013"/>
      <c r="G7131" s="92">
        <v>-3748.9677999999999</v>
      </c>
    </row>
    <row r="7132" ht="11.25" hidden="1" customHeight="1" outlineLevel="7">
      <c r="A7132" s="115"/>
      <c r="B7132" s="116"/>
      <c r="C7132" s="117"/>
      <c r="D7132" s="2013" t="s">
        <v>835</v>
      </c>
      <c r="E7132" s="2013"/>
      <c r="F7132" s="2013"/>
      <c r="G7132" s="93"/>
    </row>
    <row r="7133" ht="11.25" hidden="1" customHeight="1" outlineLevel="7">
      <c r="A7133" s="115"/>
      <c r="B7133" s="116"/>
      <c r="C7133" s="117"/>
      <c r="D7133" s="2013" t="s">
        <v>836</v>
      </c>
      <c r="E7133" s="2013"/>
      <c r="F7133" s="2013"/>
      <c r="G7133" s="93"/>
    </row>
    <row r="7134" ht="11.25" hidden="1" customHeight="1" outlineLevel="7">
      <c r="A7134" s="115"/>
      <c r="B7134" s="116"/>
      <c r="C7134" s="117"/>
      <c r="D7134" s="2013" t="s">
        <v>837</v>
      </c>
      <c r="E7134" s="2013"/>
      <c r="F7134" s="2013"/>
      <c r="G7134" s="73">
        <v>-18402.66531</v>
      </c>
    </row>
    <row r="7135" ht="11.25" hidden="1" customHeight="1" outlineLevel="7">
      <c r="A7135" s="80"/>
      <c r="B7135" s="81"/>
      <c r="C7135" s="82"/>
      <c r="D7135" s="2017" t="s">
        <v>963</v>
      </c>
      <c r="E7135" s="2017"/>
      <c r="F7135" s="2017"/>
      <c r="G7135" s="93"/>
    </row>
    <row r="7136" ht="11.25" hidden="1" customHeight="1" outlineLevel="7">
      <c r="A7136" s="83"/>
      <c r="B7136" s="84"/>
      <c r="C7136" s="85"/>
      <c r="D7136" s="2017" t="s">
        <v>14</v>
      </c>
      <c r="E7136" s="2017"/>
      <c r="F7136" s="2017"/>
      <c r="G7136" s="110">
        <v>-340.09140000000002</v>
      </c>
    </row>
    <row r="7137" ht="11.25" hidden="1" customHeight="1" outlineLevel="7">
      <c r="A7137" s="86"/>
      <c r="B7137" s="87"/>
      <c r="C7137" s="88"/>
      <c r="D7137" s="2017" t="s">
        <v>529</v>
      </c>
      <c r="E7137" s="2017"/>
      <c r="F7137" s="2017"/>
      <c r="G7137" s="110">
        <v>-320.39999999999998</v>
      </c>
    </row>
    <row r="7138" ht="11.25" hidden="1" customHeight="1" outlineLevel="7">
      <c r="A7138" s="101"/>
      <c r="B7138" s="102"/>
      <c r="C7138" s="103"/>
      <c r="D7138" s="2017" t="s">
        <v>964</v>
      </c>
      <c r="E7138" s="2017"/>
      <c r="F7138" s="2017"/>
      <c r="G7138" s="92">
        <v>-17719.157709999999</v>
      </c>
    </row>
    <row r="7139" ht="11.25" hidden="1" customHeight="1" outlineLevel="7">
      <c r="A7139" s="115"/>
      <c r="B7139" s="116"/>
      <c r="C7139" s="117"/>
      <c r="D7139" s="2013" t="s">
        <v>546</v>
      </c>
      <c r="E7139" s="2013"/>
      <c r="F7139" s="2013"/>
      <c r="G7139" s="110">
        <v>-0.035200000000000002</v>
      </c>
    </row>
    <row r="7140" ht="11.25" hidden="1" customHeight="1" outlineLevel="7">
      <c r="A7140" s="101"/>
      <c r="B7140" s="102"/>
      <c r="C7140" s="103"/>
      <c r="D7140" s="2017" t="s">
        <v>554</v>
      </c>
      <c r="E7140" s="2017"/>
      <c r="F7140" s="2017"/>
      <c r="G7140" s="110">
        <v>-22.981000000000002</v>
      </c>
    </row>
    <row r="7141" ht="11.25" hidden="1" customHeight="1" outlineLevel="7">
      <c r="A7141" s="115"/>
      <c r="B7141" s="116"/>
      <c r="C7141" s="117"/>
      <c r="D7141" s="2013" t="s">
        <v>557</v>
      </c>
      <c r="E7141" s="2013"/>
      <c r="F7141" s="2013"/>
      <c r="G7141" s="110">
        <v>-174.08000000000001</v>
      </c>
    </row>
    <row r="7142" ht="11.25" hidden="1" customHeight="1" outlineLevel="7">
      <c r="A7142" s="115"/>
      <c r="B7142" s="116"/>
      <c r="C7142" s="117"/>
      <c r="D7142" s="2013" t="s">
        <v>559</v>
      </c>
      <c r="E7142" s="2013"/>
      <c r="F7142" s="2013"/>
      <c r="G7142" s="73">
        <v>-9265.1592000000001</v>
      </c>
    </row>
    <row r="7143" ht="11.25" hidden="1" customHeight="1" outlineLevel="7">
      <c r="A7143" s="115"/>
      <c r="B7143" s="116"/>
      <c r="C7143" s="117"/>
      <c r="D7143" s="2013" t="s">
        <v>564</v>
      </c>
      <c r="E7143" s="2013"/>
      <c r="F7143" s="2013"/>
      <c r="G7143" s="73">
        <v>-6684.0500000000002</v>
      </c>
    </row>
    <row r="7144" ht="11.25" hidden="1" customHeight="1" outlineLevel="7">
      <c r="A7144" s="115"/>
      <c r="B7144" s="116"/>
      <c r="C7144" s="117"/>
      <c r="D7144" s="2013" t="s">
        <v>565</v>
      </c>
      <c r="E7144" s="2013"/>
      <c r="F7144" s="2013"/>
      <c r="G7144" s="93"/>
    </row>
    <row r="7145" ht="11.25" hidden="1" customHeight="1" outlineLevel="7">
      <c r="A7145" s="115"/>
      <c r="B7145" s="116"/>
      <c r="C7145" s="117"/>
      <c r="D7145" s="2013" t="s">
        <v>566</v>
      </c>
      <c r="E7145" s="2013"/>
      <c r="F7145" s="2013"/>
      <c r="G7145" s="92">
        <v>-6400</v>
      </c>
    </row>
    <row r="7146" ht="11.25" hidden="1" customHeight="1" outlineLevel="7">
      <c r="A7146" s="115"/>
      <c r="B7146" s="116"/>
      <c r="C7146" s="117"/>
      <c r="D7146" s="2013" t="s">
        <v>567</v>
      </c>
      <c r="E7146" s="2013"/>
      <c r="F7146" s="2013"/>
      <c r="G7146" s="93"/>
    </row>
    <row r="7147" ht="11.25" hidden="1" customHeight="1" outlineLevel="7">
      <c r="A7147" s="115"/>
      <c r="B7147" s="116"/>
      <c r="C7147" s="117"/>
      <c r="D7147" s="2013" t="s">
        <v>569</v>
      </c>
      <c r="E7147" s="2013"/>
      <c r="F7147" s="2013"/>
      <c r="G7147" s="110">
        <v>-131.80000000000001</v>
      </c>
    </row>
    <row r="7148" ht="11.25" hidden="1" customHeight="1" outlineLevel="7">
      <c r="A7148" s="115"/>
      <c r="B7148" s="116"/>
      <c r="C7148" s="117"/>
      <c r="D7148" s="2013" t="s">
        <v>570</v>
      </c>
      <c r="E7148" s="2013"/>
      <c r="F7148" s="2013"/>
      <c r="G7148" s="93"/>
    </row>
    <row r="7149" ht="11.25" hidden="1" customHeight="1" outlineLevel="7">
      <c r="A7149" s="83"/>
      <c r="B7149" s="84"/>
      <c r="C7149" s="85"/>
      <c r="D7149" s="2017" t="s">
        <v>571</v>
      </c>
      <c r="E7149" s="2017"/>
      <c r="F7149" s="2017"/>
      <c r="G7149" s="110">
        <v>-152.25</v>
      </c>
    </row>
    <row r="7150" ht="11.25" hidden="1" customHeight="1" outlineLevel="7">
      <c r="A7150" s="86"/>
      <c r="B7150" s="87"/>
      <c r="C7150" s="88"/>
      <c r="D7150" s="2017" t="s">
        <v>572</v>
      </c>
      <c r="E7150" s="2017"/>
      <c r="F7150" s="2017"/>
      <c r="G7150" s="110">
        <v>-560.48599999999999</v>
      </c>
    </row>
    <row r="7151" ht="11.25" hidden="1" customHeight="1" outlineLevel="7">
      <c r="A7151" s="101"/>
      <c r="B7151" s="102"/>
      <c r="C7151" s="103"/>
      <c r="D7151" s="2017" t="s">
        <v>573</v>
      </c>
      <c r="E7151" s="2017"/>
      <c r="F7151" s="2017"/>
      <c r="G7151" s="110">
        <v>-104</v>
      </c>
    </row>
    <row r="7152" ht="11.25" hidden="1" customHeight="1" outlineLevel="7">
      <c r="A7152" s="115"/>
      <c r="B7152" s="116"/>
      <c r="C7152" s="117"/>
      <c r="D7152" s="2013" t="s">
        <v>582</v>
      </c>
      <c r="E7152" s="2013"/>
      <c r="F7152" s="2013"/>
      <c r="G7152" s="110">
        <v>-5</v>
      </c>
    </row>
    <row r="7153" ht="11.25" hidden="1" customHeight="1" outlineLevel="7">
      <c r="A7153" s="115"/>
      <c r="B7153" s="116"/>
      <c r="C7153" s="117"/>
      <c r="D7153" s="2013" t="s">
        <v>585</v>
      </c>
      <c r="E7153" s="2013"/>
      <c r="F7153" s="2013"/>
      <c r="G7153" s="110">
        <v>-759.02880000000005</v>
      </c>
    </row>
    <row r="7154" ht="11.25" hidden="1" customHeight="1" outlineLevel="7">
      <c r="A7154" s="101"/>
      <c r="B7154" s="102"/>
      <c r="C7154" s="103"/>
      <c r="D7154" s="2017" t="s">
        <v>586</v>
      </c>
      <c r="E7154" s="2017"/>
      <c r="F7154" s="2017"/>
      <c r="G7154" s="73">
        <v>-1076.3969999999999</v>
      </c>
    </row>
    <row r="7155" ht="11.25" hidden="1" customHeight="1" outlineLevel="7">
      <c r="A7155" s="115"/>
      <c r="B7155" s="116"/>
      <c r="C7155" s="117"/>
      <c r="D7155" s="2013" t="s">
        <v>965</v>
      </c>
      <c r="E7155" s="2013"/>
      <c r="F7155" s="2013"/>
      <c r="G7155" s="110">
        <v>-214.43680000000001</v>
      </c>
    </row>
    <row r="7156" ht="11.25" hidden="1" customHeight="1" outlineLevel="7">
      <c r="A7156" s="83"/>
      <c r="B7156" s="84"/>
      <c r="C7156" s="85"/>
      <c r="D7156" s="2017" t="s">
        <v>617</v>
      </c>
      <c r="E7156" s="2017"/>
      <c r="F7156" s="2017"/>
      <c r="G7156" s="110">
        <v>-861.96019999999999</v>
      </c>
    </row>
    <row r="7157" ht="11.25" hidden="1" customHeight="1" outlineLevel="7">
      <c r="A7157" s="118"/>
      <c r="B7157" s="119"/>
      <c r="C7157" s="120"/>
      <c r="D7157" s="2013" t="s">
        <v>619</v>
      </c>
      <c r="E7157" s="2013"/>
      <c r="F7157" s="2013"/>
      <c r="G7157" s="111">
        <v>-20</v>
      </c>
    </row>
    <row r="7158" ht="11.25" hidden="1" customHeight="1" outlineLevel="7">
      <c r="A7158" s="118"/>
      <c r="B7158" s="119"/>
      <c r="C7158" s="120"/>
      <c r="D7158" s="2013" t="s">
        <v>620</v>
      </c>
      <c r="E7158" s="2013"/>
      <c r="F7158" s="2013"/>
      <c r="G7158" s="110">
        <v>-20</v>
      </c>
    </row>
    <row r="7159" ht="11.25" hidden="1" customHeight="1" outlineLevel="7">
      <c r="A7159" s="118"/>
      <c r="B7159" s="119"/>
      <c r="C7159" s="120"/>
      <c r="D7159" s="2013" t="s">
        <v>624</v>
      </c>
      <c r="E7159" s="2013"/>
      <c r="F7159" s="2013"/>
      <c r="G7159" s="93"/>
    </row>
    <row r="7160" ht="11.25" hidden="1" customHeight="1" outlineLevel="7">
      <c r="A7160" s="118"/>
      <c r="B7160" s="119"/>
      <c r="C7160" s="120"/>
      <c r="D7160" s="2013" t="s">
        <v>626</v>
      </c>
      <c r="E7160" s="2013"/>
      <c r="F7160" s="2013"/>
      <c r="G7160" s="110">
        <v>-11.6</v>
      </c>
    </row>
    <row r="7161" ht="11.25" hidden="1" customHeight="1" outlineLevel="7">
      <c r="A7161" s="86"/>
      <c r="B7161" s="87"/>
      <c r="C7161" s="88"/>
      <c r="D7161" s="2017" t="s">
        <v>630</v>
      </c>
      <c r="E7161" s="2017"/>
      <c r="F7161" s="2017"/>
      <c r="G7161" s="110">
        <v>-29.9496</v>
      </c>
    </row>
    <row r="7162" ht="11.25" hidden="1" customHeight="1" outlineLevel="7">
      <c r="A7162" s="89"/>
      <c r="B7162" s="90"/>
      <c r="C7162" s="91"/>
      <c r="D7162" s="2013" t="s">
        <v>632</v>
      </c>
      <c r="E7162" s="2013"/>
      <c r="F7162" s="2013"/>
      <c r="G7162" s="93"/>
    </row>
    <row r="7163" ht="21.75" hidden="1" customHeight="1" outlineLevel="7">
      <c r="A7163" s="89"/>
      <c r="B7163" s="90"/>
      <c r="C7163" s="91"/>
      <c r="D7163" s="2013" t="s">
        <v>634</v>
      </c>
      <c r="E7163" s="2013"/>
      <c r="F7163" s="2013"/>
      <c r="G7163" s="110">
        <v>-14.6478</v>
      </c>
    </row>
    <row r="7164" ht="21.75" hidden="1" customHeight="1" outlineLevel="7">
      <c r="A7164" s="89"/>
      <c r="B7164" s="90"/>
      <c r="C7164" s="91"/>
      <c r="D7164" s="2013" t="s">
        <v>636</v>
      </c>
      <c r="E7164" s="2013"/>
      <c r="F7164" s="2013"/>
      <c r="G7164" s="73">
        <v>-30083.163089999998</v>
      </c>
    </row>
    <row r="7165" ht="21.75" hidden="1" customHeight="1" outlineLevel="7">
      <c r="A7165" s="89"/>
      <c r="B7165" s="90"/>
      <c r="C7165" s="91"/>
      <c r="D7165" s="2013" t="s">
        <v>638</v>
      </c>
      <c r="E7165" s="2013"/>
      <c r="F7165" s="2013"/>
      <c r="G7165" s="111">
        <v>-885.21888000000001</v>
      </c>
    </row>
    <row r="7166" ht="11.25" hidden="1" customHeight="1" outlineLevel="7">
      <c r="A7166" s="83"/>
      <c r="B7166" s="84"/>
      <c r="C7166" s="85"/>
      <c r="D7166" s="2017" t="s">
        <v>641</v>
      </c>
      <c r="E7166" s="2017"/>
      <c r="F7166" s="2017"/>
      <c r="G7166" s="111">
        <v>-885.21888000000001</v>
      </c>
    </row>
    <row r="7167" ht="21.75" hidden="1" customHeight="1" outlineLevel="7">
      <c r="A7167" s="86"/>
      <c r="B7167" s="87"/>
      <c r="C7167" s="88"/>
      <c r="D7167" s="2017" t="s">
        <v>642</v>
      </c>
      <c r="E7167" s="2017"/>
      <c r="F7167" s="2017"/>
      <c r="G7167" s="111">
        <v>-180.91329999999999</v>
      </c>
    </row>
    <row r="7168" ht="21.75" hidden="1" customHeight="1" outlineLevel="7">
      <c r="A7168" s="89"/>
      <c r="B7168" s="90"/>
      <c r="C7168" s="91"/>
      <c r="D7168" s="2013" t="s">
        <v>643</v>
      </c>
      <c r="E7168" s="2013"/>
      <c r="F7168" s="2013"/>
      <c r="G7168" s="110">
        <v>-180.91329999999999</v>
      </c>
    </row>
    <row r="7169" ht="21.75" hidden="1" customHeight="1" outlineLevel="7">
      <c r="A7169" s="89"/>
      <c r="B7169" s="90"/>
      <c r="C7169" s="91"/>
      <c r="D7169" s="2013" t="s">
        <v>645</v>
      </c>
      <c r="E7169" s="2013"/>
      <c r="F7169" s="2013"/>
      <c r="G7169" s="111">
        <v>-704.30557999999996</v>
      </c>
    </row>
    <row r="7170" ht="21.75" hidden="1" customHeight="1" outlineLevel="7">
      <c r="A7170" s="89"/>
      <c r="B7170" s="90"/>
      <c r="C7170" s="91"/>
      <c r="D7170" s="2013" t="s">
        <v>647</v>
      </c>
      <c r="E7170" s="2013"/>
      <c r="F7170" s="2013"/>
      <c r="G7170" s="110">
        <v>-11.91633</v>
      </c>
    </row>
    <row r="7171" ht="21.75" hidden="1" customHeight="1" outlineLevel="7">
      <c r="A7171" s="89"/>
      <c r="B7171" s="90"/>
      <c r="C7171" s="91"/>
      <c r="D7171" s="2013" t="s">
        <v>649</v>
      </c>
      <c r="E7171" s="2013"/>
      <c r="F7171" s="2013"/>
      <c r="G7171" s="110">
        <v>-45.839509999999997</v>
      </c>
    </row>
    <row r="7172" ht="21.75" hidden="1" customHeight="1" outlineLevel="7">
      <c r="A7172" s="89"/>
      <c r="B7172" s="90"/>
      <c r="C7172" s="91"/>
      <c r="D7172" s="2013" t="s">
        <v>651</v>
      </c>
      <c r="E7172" s="2013"/>
      <c r="F7172" s="2013"/>
      <c r="G7172" s="110">
        <v>-25.349969999999999</v>
      </c>
    </row>
    <row r="7173" ht="21.75" hidden="1" customHeight="1" outlineLevel="7">
      <c r="A7173" s="86"/>
      <c r="B7173" s="87"/>
      <c r="C7173" s="88"/>
      <c r="D7173" s="2017" t="s">
        <v>966</v>
      </c>
      <c r="E7173" s="2017"/>
      <c r="F7173" s="2017"/>
      <c r="G7173" s="110">
        <v>-17.21603</v>
      </c>
    </row>
    <row r="7174" ht="11.25" hidden="1" customHeight="1" outlineLevel="7">
      <c r="A7174" s="89"/>
      <c r="B7174" s="90"/>
      <c r="C7174" s="91"/>
      <c r="D7174" s="2013" t="s">
        <v>655</v>
      </c>
      <c r="E7174" s="2013"/>
      <c r="F7174" s="2013"/>
      <c r="G7174" s="110">
        <v>-183.84352000000001</v>
      </c>
    </row>
    <row r="7175" ht="21.75" hidden="1" customHeight="1" outlineLevel="7">
      <c r="A7175" s="89"/>
      <c r="B7175" s="90"/>
      <c r="C7175" s="91"/>
      <c r="D7175" s="2013" t="s">
        <v>657</v>
      </c>
      <c r="E7175" s="2013"/>
      <c r="F7175" s="2013"/>
      <c r="G7175" s="110">
        <v>-259.76736</v>
      </c>
    </row>
    <row r="7176" ht="21.75" hidden="1" customHeight="1" outlineLevel="7">
      <c r="A7176" s="89"/>
      <c r="B7176" s="90"/>
      <c r="C7176" s="91"/>
      <c r="D7176" s="2013" t="s">
        <v>659</v>
      </c>
      <c r="E7176" s="2013"/>
      <c r="F7176" s="2013"/>
      <c r="G7176" s="110">
        <v>-82.127920000000003</v>
      </c>
    </row>
    <row r="7177" ht="21.75" hidden="1" customHeight="1" outlineLevel="7">
      <c r="A7177" s="89"/>
      <c r="B7177" s="90"/>
      <c r="C7177" s="91"/>
      <c r="D7177" s="2013" t="s">
        <v>661</v>
      </c>
      <c r="E7177" s="2013"/>
      <c r="F7177" s="2013"/>
      <c r="G7177" s="110">
        <v>-78.244929999999997</v>
      </c>
    </row>
    <row r="7178" ht="11.25" hidden="1" customHeight="1" outlineLevel="7">
      <c r="A7178" s="89"/>
      <c r="B7178" s="90"/>
      <c r="C7178" s="91"/>
      <c r="D7178" s="2013" t="s">
        <v>663</v>
      </c>
      <c r="E7178" s="2013"/>
      <c r="F7178" s="2013"/>
      <c r="G7178" s="111">
        <v>-122.00064999999999</v>
      </c>
    </row>
    <row r="7179" ht="11.25" hidden="1" customHeight="1" outlineLevel="7">
      <c r="A7179" s="86"/>
      <c r="B7179" s="87"/>
      <c r="C7179" s="88"/>
      <c r="D7179" s="2017" t="s">
        <v>667</v>
      </c>
      <c r="E7179" s="2017"/>
      <c r="F7179" s="2017"/>
      <c r="G7179" s="111">
        <v>-122.00064999999999</v>
      </c>
    </row>
    <row r="7180" ht="11.25" hidden="1" customHeight="1" outlineLevel="7">
      <c r="A7180" s="89"/>
      <c r="B7180" s="90"/>
      <c r="C7180" s="91"/>
      <c r="D7180" s="2013" t="s">
        <v>667</v>
      </c>
      <c r="E7180" s="2013"/>
      <c r="F7180" s="2013"/>
      <c r="G7180" s="111">
        <v>-106.68035999999999</v>
      </c>
    </row>
    <row r="7181" ht="21.75" hidden="1" customHeight="1" outlineLevel="7">
      <c r="A7181" s="89"/>
      <c r="B7181" s="90"/>
      <c r="C7181" s="91"/>
      <c r="D7181" s="2013" t="s">
        <v>669</v>
      </c>
      <c r="E7181" s="2013"/>
      <c r="F7181" s="2013"/>
      <c r="G7181" s="110">
        <v>-101.85231</v>
      </c>
    </row>
    <row r="7182" ht="21.75" hidden="1" customHeight="1" outlineLevel="7">
      <c r="A7182" s="89"/>
      <c r="B7182" s="90"/>
      <c r="C7182" s="91"/>
      <c r="D7182" s="2013" t="s">
        <v>671</v>
      </c>
      <c r="E7182" s="2013"/>
      <c r="F7182" s="2013"/>
      <c r="G7182" s="110">
        <v>-4.8280500000000002</v>
      </c>
    </row>
    <row r="7183" ht="21.75" hidden="1" customHeight="1" outlineLevel="7">
      <c r="A7183" s="89"/>
      <c r="B7183" s="90"/>
      <c r="C7183" s="91"/>
      <c r="D7183" s="2013" t="s">
        <v>673</v>
      </c>
      <c r="E7183" s="2013"/>
      <c r="F7183" s="2013"/>
      <c r="G7183" s="111">
        <v>-15.32029</v>
      </c>
    </row>
    <row r="7184" ht="21.75" hidden="1" customHeight="1" outlineLevel="7">
      <c r="A7184" s="89"/>
      <c r="B7184" s="90"/>
      <c r="C7184" s="91"/>
      <c r="D7184" s="2013" t="s">
        <v>675</v>
      </c>
      <c r="E7184" s="2013"/>
      <c r="F7184" s="2013"/>
      <c r="G7184" s="110">
        <v>-15.32029</v>
      </c>
    </row>
    <row r="7185" ht="21.75" hidden="1" customHeight="1" outlineLevel="7">
      <c r="A7185" s="86"/>
      <c r="B7185" s="87"/>
      <c r="C7185" s="88"/>
      <c r="D7185" s="2017" t="s">
        <v>677</v>
      </c>
      <c r="E7185" s="2017"/>
      <c r="F7185" s="2017"/>
      <c r="G7185" s="73">
        <v>-18658.245999999999</v>
      </c>
    </row>
    <row r="7186" ht="21.75" hidden="1" customHeight="1" outlineLevel="7">
      <c r="A7186" s="89"/>
      <c r="B7186" s="90"/>
      <c r="C7186" s="91"/>
      <c r="D7186" s="2013" t="s">
        <v>679</v>
      </c>
      <c r="E7186" s="2013"/>
      <c r="F7186" s="2013"/>
      <c r="G7186" s="92">
        <v>-8329.8959099999993</v>
      </c>
    </row>
    <row r="7187" ht="21.75" hidden="1" customHeight="1" outlineLevel="7">
      <c r="A7187" s="89"/>
      <c r="B7187" s="90"/>
      <c r="C7187" s="91"/>
      <c r="D7187" s="2013" t="s">
        <v>681</v>
      </c>
      <c r="E7187" s="2013"/>
      <c r="F7187" s="2013"/>
      <c r="G7187" s="110">
        <v>-920.63073999999995</v>
      </c>
    </row>
    <row r="7188" ht="21.75" hidden="1" customHeight="1" outlineLevel="7">
      <c r="A7188" s="89"/>
      <c r="B7188" s="90"/>
      <c r="C7188" s="91"/>
      <c r="D7188" s="2013" t="s">
        <v>683</v>
      </c>
      <c r="E7188" s="2013"/>
      <c r="F7188" s="2013"/>
      <c r="G7188" s="110">
        <v>-787.03895999999997</v>
      </c>
    </row>
    <row r="7189" ht="21.75" hidden="1" customHeight="1" outlineLevel="7">
      <c r="A7189" s="89"/>
      <c r="B7189" s="90"/>
      <c r="C7189" s="91"/>
      <c r="D7189" s="2013" t="s">
        <v>685</v>
      </c>
      <c r="E7189" s="2013"/>
      <c r="F7189" s="2013"/>
      <c r="G7189" s="92">
        <v>-1784.7439899999999</v>
      </c>
    </row>
    <row r="7190" ht="21.75" hidden="1" customHeight="1" outlineLevel="7">
      <c r="A7190" s="89"/>
      <c r="B7190" s="90"/>
      <c r="C7190" s="91"/>
      <c r="D7190" s="2013" t="s">
        <v>687</v>
      </c>
      <c r="E7190" s="2013"/>
      <c r="F7190" s="2013"/>
      <c r="G7190" s="73">
        <v>-6835.9364100000003</v>
      </c>
    </row>
    <row r="7191" ht="11.25" hidden="1" customHeight="1" outlineLevel="7">
      <c r="A7191" s="83"/>
      <c r="B7191" s="84"/>
      <c r="C7191" s="85"/>
      <c r="D7191" s="2017" t="s">
        <v>689</v>
      </c>
      <c r="E7191" s="2017"/>
      <c r="F7191" s="2017"/>
      <c r="G7191" s="92">
        <v>-1430.2660800000001</v>
      </c>
    </row>
    <row r="7192" ht="11.25" hidden="1" customHeight="1" outlineLevel="7">
      <c r="A7192" s="118"/>
      <c r="B7192" s="119"/>
      <c r="C7192" s="120"/>
      <c r="D7192" s="2013" t="s">
        <v>696</v>
      </c>
      <c r="E7192" s="2013"/>
      <c r="F7192" s="2013"/>
      <c r="G7192" s="110">
        <v>-141.75197</v>
      </c>
    </row>
    <row r="7193" ht="11.25" hidden="1" customHeight="1" outlineLevel="7">
      <c r="A7193" s="83"/>
      <c r="B7193" s="84"/>
      <c r="C7193" s="85"/>
      <c r="D7193" s="2017" t="s">
        <v>698</v>
      </c>
      <c r="E7193" s="2017"/>
      <c r="F7193" s="2017"/>
      <c r="G7193" s="92">
        <v>-3054.2447499999998</v>
      </c>
    </row>
    <row r="7194" ht="11.25" hidden="1" customHeight="1" outlineLevel="7">
      <c r="A7194" s="86"/>
      <c r="B7194" s="87"/>
      <c r="C7194" s="88"/>
      <c r="D7194" s="2017" t="s">
        <v>702</v>
      </c>
      <c r="E7194" s="2017"/>
      <c r="F7194" s="2017"/>
      <c r="G7194" s="92">
        <v>-2209.67362</v>
      </c>
    </row>
    <row r="7195" ht="11.25" hidden="1" customHeight="1" outlineLevel="7">
      <c r="A7195" s="101"/>
      <c r="B7195" s="102"/>
      <c r="C7195" s="103"/>
      <c r="D7195" s="2017" t="s">
        <v>704</v>
      </c>
      <c r="E7195" s="2017"/>
      <c r="F7195" s="2017"/>
      <c r="G7195" s="73">
        <v>-4822.9263799999999</v>
      </c>
    </row>
    <row r="7196" ht="11.25" hidden="1" customHeight="1" outlineLevel="7">
      <c r="A7196" s="115"/>
      <c r="B7196" s="116"/>
      <c r="C7196" s="117"/>
      <c r="D7196" s="2013" t="s">
        <v>705</v>
      </c>
      <c r="E7196" s="2013"/>
      <c r="F7196" s="2013"/>
      <c r="G7196" s="73">
        <v>-3487.69812</v>
      </c>
    </row>
    <row r="7197" ht="11.25" hidden="1" customHeight="1" outlineLevel="7">
      <c r="A7197" s="115"/>
      <c r="B7197" s="116"/>
      <c r="C7197" s="117"/>
      <c r="D7197" s="2013" t="s">
        <v>706</v>
      </c>
      <c r="E7197" s="2013"/>
      <c r="F7197" s="2013"/>
      <c r="G7197" s="92">
        <v>-2389.3773500000002</v>
      </c>
    </row>
    <row r="7198" ht="11.25" hidden="1" customHeight="1" outlineLevel="7">
      <c r="A7198" s="115"/>
      <c r="B7198" s="116"/>
      <c r="C7198" s="117"/>
      <c r="D7198" s="2013" t="s">
        <v>708</v>
      </c>
      <c r="E7198" s="2013"/>
      <c r="F7198" s="2013"/>
      <c r="G7198" s="110">
        <v>-236.67633000000001</v>
      </c>
    </row>
    <row r="7199" ht="11.25" hidden="1" customHeight="1" outlineLevel="7">
      <c r="A7199" s="115"/>
      <c r="B7199" s="116"/>
      <c r="C7199" s="117"/>
      <c r="D7199" s="2013" t="s">
        <v>709</v>
      </c>
      <c r="E7199" s="2013"/>
      <c r="F7199" s="2013"/>
      <c r="G7199" s="110">
        <v>-555.85469999999998</v>
      </c>
    </row>
    <row r="7200" ht="11.25" hidden="1" customHeight="1" outlineLevel="7">
      <c r="A7200" s="115"/>
      <c r="B7200" s="116"/>
      <c r="C7200" s="117"/>
      <c r="D7200" s="2013" t="s">
        <v>710</v>
      </c>
      <c r="E7200" s="2013"/>
      <c r="F7200" s="2013"/>
      <c r="G7200" s="110">
        <v>-30.448250000000002</v>
      </c>
    </row>
    <row r="7201" ht="11.25" hidden="1" customHeight="1" outlineLevel="7">
      <c r="A7201" s="115"/>
      <c r="B7201" s="116"/>
      <c r="C7201" s="117"/>
      <c r="D7201" s="2013" t="s">
        <v>711</v>
      </c>
      <c r="E7201" s="2013"/>
      <c r="F7201" s="2013"/>
      <c r="G7201" s="110">
        <v>-275.34149000000002</v>
      </c>
    </row>
    <row r="7202" ht="11.25" hidden="1" customHeight="1" outlineLevel="7">
      <c r="A7202" s="101"/>
      <c r="B7202" s="102"/>
      <c r="C7202" s="103"/>
      <c r="D7202" s="2017" t="s">
        <v>712</v>
      </c>
      <c r="E7202" s="2017"/>
      <c r="F7202" s="2017"/>
      <c r="G7202" s="111">
        <v>-942.13545999999997</v>
      </c>
    </row>
    <row r="7203" ht="21.75" hidden="1" customHeight="1" outlineLevel="7">
      <c r="A7203" s="115"/>
      <c r="B7203" s="116"/>
      <c r="C7203" s="117"/>
      <c r="D7203" s="2013" t="s">
        <v>717</v>
      </c>
      <c r="E7203" s="2013"/>
      <c r="F7203" s="2013"/>
      <c r="G7203" s="110">
        <v>-593.50282000000004</v>
      </c>
    </row>
    <row r="7204" ht="11.25" hidden="1" customHeight="1" outlineLevel="7">
      <c r="A7204" s="101"/>
      <c r="B7204" s="102"/>
      <c r="C7204" s="103"/>
      <c r="D7204" s="2017" t="s">
        <v>720</v>
      </c>
      <c r="E7204" s="2017"/>
      <c r="F7204" s="2017"/>
      <c r="G7204" s="110">
        <v>-112.69335</v>
      </c>
    </row>
    <row r="7205" ht="11.25" hidden="1" customHeight="1" outlineLevel="7">
      <c r="A7205" s="115"/>
      <c r="B7205" s="116"/>
      <c r="C7205" s="117"/>
      <c r="D7205" s="2013" t="s">
        <v>721</v>
      </c>
      <c r="E7205" s="2013"/>
      <c r="F7205" s="2013"/>
      <c r="G7205" s="110">
        <v>-155.76644999999999</v>
      </c>
    </row>
    <row r="7206" ht="11.25" hidden="1" customHeight="1" outlineLevel="7">
      <c r="A7206" s="115"/>
      <c r="B7206" s="116"/>
      <c r="C7206" s="117"/>
      <c r="D7206" s="2013" t="s">
        <v>722</v>
      </c>
      <c r="E7206" s="2013"/>
      <c r="F7206" s="2013"/>
      <c r="G7206" s="110">
        <v>-7.2293599999999998</v>
      </c>
    </row>
    <row r="7207" ht="11.25" hidden="1" customHeight="1" outlineLevel="7">
      <c r="A7207" s="101"/>
      <c r="B7207" s="102"/>
      <c r="C7207" s="103"/>
      <c r="D7207" s="2017" t="s">
        <v>724</v>
      </c>
      <c r="E7207" s="2017"/>
      <c r="F7207" s="2017"/>
      <c r="G7207" s="110">
        <v>-72.943470000000005</v>
      </c>
    </row>
    <row r="7208" ht="11.25" hidden="1" customHeight="1" outlineLevel="7">
      <c r="A7208" s="115"/>
      <c r="B7208" s="116"/>
      <c r="C7208" s="117"/>
      <c r="D7208" s="2013" t="s">
        <v>725</v>
      </c>
      <c r="E7208" s="2013"/>
      <c r="F7208" s="2013"/>
      <c r="G7208" s="111">
        <v>-73.893000000000001</v>
      </c>
    </row>
    <row r="7209" ht="11.25" hidden="1" customHeight="1" outlineLevel="7">
      <c r="A7209" s="115"/>
      <c r="B7209" s="116"/>
      <c r="C7209" s="117"/>
      <c r="D7209" s="2013" t="s">
        <v>726</v>
      </c>
      <c r="E7209" s="2013"/>
      <c r="F7209" s="2013"/>
      <c r="G7209" s="110">
        <v>-46.549219999999998</v>
      </c>
    </row>
    <row r="7210" ht="11.25" hidden="1" customHeight="1" outlineLevel="7">
      <c r="A7210" s="115"/>
      <c r="B7210" s="116"/>
      <c r="C7210" s="117"/>
      <c r="D7210" s="2013" t="s">
        <v>729</v>
      </c>
      <c r="E7210" s="2013"/>
      <c r="F7210" s="2013"/>
      <c r="G7210" s="110">
        <v>-8.83873</v>
      </c>
    </row>
    <row r="7211" ht="11.25" hidden="1" customHeight="1" outlineLevel="7">
      <c r="A7211" s="115"/>
      <c r="B7211" s="116"/>
      <c r="C7211" s="117"/>
      <c r="D7211" s="2013" t="s">
        <v>730</v>
      </c>
      <c r="E7211" s="2013"/>
      <c r="F7211" s="2013"/>
      <c r="G7211" s="110">
        <v>-12.216989999999999</v>
      </c>
    </row>
    <row r="7212" ht="11.25" hidden="1" customHeight="1" outlineLevel="7">
      <c r="A7212" s="101"/>
      <c r="B7212" s="102"/>
      <c r="C7212" s="103"/>
      <c r="D7212" s="2017" t="s">
        <v>967</v>
      </c>
      <c r="E7212" s="2017"/>
      <c r="F7212" s="2017"/>
      <c r="G7212" s="110">
        <v>-0.56699999999999995</v>
      </c>
    </row>
    <row r="7213" ht="11.25" hidden="1" customHeight="1" outlineLevel="7">
      <c r="A7213" s="115"/>
      <c r="B7213" s="116"/>
      <c r="C7213" s="117"/>
      <c r="D7213" s="2013" t="s">
        <v>968</v>
      </c>
      <c r="E7213" s="2013"/>
      <c r="F7213" s="2013"/>
      <c r="G7213" s="110">
        <v>-5.72105</v>
      </c>
    </row>
    <row r="7214" ht="11.25" hidden="1" customHeight="1" outlineLevel="7">
      <c r="A7214" s="115"/>
      <c r="B7214" s="116"/>
      <c r="C7214" s="117"/>
      <c r="D7214" s="2013" t="s">
        <v>1196</v>
      </c>
      <c r="E7214" s="2013"/>
      <c r="F7214" s="2013"/>
      <c r="G7214" s="111">
        <v>-319.19979999999998</v>
      </c>
    </row>
    <row r="7215" ht="11.25" hidden="1" customHeight="1" outlineLevel="7">
      <c r="A7215" s="89"/>
      <c r="B7215" s="90"/>
      <c r="C7215" s="91"/>
      <c r="D7215" s="2013" t="s">
        <v>731</v>
      </c>
      <c r="E7215" s="2013"/>
      <c r="F7215" s="2013"/>
      <c r="G7215" s="110">
        <v>-246.17133999999999</v>
      </c>
    </row>
    <row r="7216" ht="11.25" hidden="1" customHeight="1" outlineLevel="7">
      <c r="A7216" s="101"/>
      <c r="B7216" s="102"/>
      <c r="C7216" s="103"/>
      <c r="D7216" s="2017" t="s">
        <v>732</v>
      </c>
      <c r="E7216" s="2017"/>
      <c r="F7216" s="2017"/>
      <c r="G7216" s="110">
        <v>-0.23263</v>
      </c>
    </row>
    <row r="7217" ht="21.75" hidden="1" customHeight="1" outlineLevel="7">
      <c r="A7217" s="115"/>
      <c r="B7217" s="116"/>
      <c r="C7217" s="117"/>
      <c r="D7217" s="2013" t="s">
        <v>969</v>
      </c>
      <c r="E7217" s="2013"/>
      <c r="F7217" s="2013"/>
      <c r="G7217" s="110">
        <v>-44.15014</v>
      </c>
    </row>
    <row r="7218" ht="21.75" hidden="1" customHeight="1" outlineLevel="7">
      <c r="A7218" s="115"/>
      <c r="B7218" s="116"/>
      <c r="C7218" s="117"/>
      <c r="D7218" s="2013" t="s">
        <v>1197</v>
      </c>
      <c r="E7218" s="2013"/>
      <c r="F7218" s="2013"/>
      <c r="G7218" s="110">
        <v>-2.5586099999999998</v>
      </c>
    </row>
    <row r="7219" ht="11.25" hidden="1" customHeight="1" outlineLevel="7">
      <c r="A7219" s="115"/>
      <c r="B7219" s="116"/>
      <c r="C7219" s="117"/>
      <c r="D7219" s="2013" t="s">
        <v>734</v>
      </c>
      <c r="E7219" s="2013"/>
      <c r="F7219" s="2013"/>
      <c r="G7219" s="110">
        <v>-26.08708</v>
      </c>
    </row>
    <row r="7220" ht="11.25" hidden="1" customHeight="1" outlineLevel="7">
      <c r="A7220" s="115"/>
      <c r="B7220" s="116"/>
      <c r="C7220" s="117"/>
      <c r="D7220" s="2013" t="s">
        <v>735</v>
      </c>
      <c r="E7220" s="2013"/>
      <c r="F7220" s="2013"/>
      <c r="G7220" s="111">
        <v>-3.7828400000000002</v>
      </c>
    </row>
    <row r="7221" ht="11.25" hidden="1" customHeight="1" outlineLevel="7">
      <c r="A7221" s="89"/>
      <c r="B7221" s="90"/>
      <c r="C7221" s="91"/>
      <c r="D7221" s="2013" t="s">
        <v>736</v>
      </c>
      <c r="E7221" s="2013"/>
      <c r="F7221" s="2013"/>
      <c r="G7221" s="110">
        <v>-3.7828400000000002</v>
      </c>
    </row>
    <row r="7222" ht="11.25" hidden="1" customHeight="1" outlineLevel="7">
      <c r="A7222" s="101"/>
      <c r="B7222" s="102"/>
      <c r="C7222" s="103"/>
      <c r="D7222" s="2017" t="s">
        <v>970</v>
      </c>
      <c r="E7222" s="2017"/>
      <c r="F7222" s="2017"/>
      <c r="G7222" s="73">
        <v>-5590.9883499999996</v>
      </c>
    </row>
    <row r="7223" ht="11.25" hidden="1" customHeight="1" outlineLevel="7">
      <c r="A7223" s="115"/>
      <c r="B7223" s="116"/>
      <c r="C7223" s="117"/>
      <c r="D7223" s="2013" t="s">
        <v>971</v>
      </c>
      <c r="E7223" s="2013"/>
      <c r="F7223" s="2013"/>
      <c r="G7223" s="73">
        <v>-1713.9137000000001</v>
      </c>
    </row>
    <row r="7224" ht="11.25" hidden="1" customHeight="1" outlineLevel="7">
      <c r="A7224" s="115"/>
      <c r="B7224" s="116"/>
      <c r="C7224" s="117"/>
      <c r="D7224" s="2013" t="s">
        <v>741</v>
      </c>
      <c r="E7224" s="2013"/>
      <c r="F7224" s="2013"/>
      <c r="G7224" s="111">
        <v>-161.0437</v>
      </c>
    </row>
    <row r="7225" ht="11.25" hidden="1" customHeight="1" outlineLevel="7">
      <c r="A7225" s="101"/>
      <c r="B7225" s="102"/>
      <c r="C7225" s="103"/>
      <c r="D7225" s="2017" t="s">
        <v>742</v>
      </c>
      <c r="E7225" s="2017"/>
      <c r="F7225" s="2017"/>
      <c r="G7225" s="110">
        <v>-57.11403</v>
      </c>
    </row>
    <row r="7226" ht="11.25" hidden="1" customHeight="1" outlineLevel="7">
      <c r="A7226" s="115"/>
      <c r="B7226" s="116"/>
      <c r="C7226" s="117"/>
      <c r="D7226" s="2013" t="s">
        <v>744</v>
      </c>
      <c r="E7226" s="2013"/>
      <c r="F7226" s="2013"/>
      <c r="G7226" s="110">
        <v>-13.126429999999999</v>
      </c>
    </row>
    <row r="7227" ht="11.25" hidden="1" customHeight="1" outlineLevel="7">
      <c r="A7227" s="115"/>
      <c r="B7227" s="116"/>
      <c r="C7227" s="117"/>
      <c r="D7227" s="2013" t="s">
        <v>756</v>
      </c>
      <c r="E7227" s="2013"/>
      <c r="F7227" s="2013"/>
      <c r="G7227" s="110">
        <v>-11.030609999999999</v>
      </c>
    </row>
    <row r="7228" ht="21.75" hidden="1" customHeight="1" outlineLevel="7">
      <c r="A7228" s="115"/>
      <c r="B7228" s="116"/>
      <c r="C7228" s="117"/>
      <c r="D7228" s="2013" t="s">
        <v>757</v>
      </c>
      <c r="E7228" s="2013"/>
      <c r="F7228" s="2013"/>
      <c r="G7228" s="110">
        <v>-4.6725599999999998</v>
      </c>
    </row>
    <row r="7229" ht="11.25" hidden="1" customHeight="1" outlineLevel="7">
      <c r="A7229" s="115"/>
      <c r="B7229" s="116"/>
      <c r="C7229" s="117"/>
      <c r="D7229" s="2013" t="s">
        <v>758</v>
      </c>
      <c r="E7229" s="2013"/>
      <c r="F7229" s="2013"/>
      <c r="G7229" s="110">
        <v>-69.400930000000002</v>
      </c>
    </row>
    <row r="7230" ht="11.25" hidden="1" customHeight="1" outlineLevel="7">
      <c r="A7230" s="115"/>
      <c r="B7230" s="116"/>
      <c r="C7230" s="117"/>
      <c r="D7230" s="2013" t="s">
        <v>759</v>
      </c>
      <c r="E7230" s="2013"/>
      <c r="F7230" s="2013"/>
      <c r="G7230" s="110">
        <v>-5.6991399999999999</v>
      </c>
    </row>
    <row r="7231" ht="11.25" hidden="1" customHeight="1" outlineLevel="7">
      <c r="A7231" s="115"/>
      <c r="B7231" s="116"/>
      <c r="C7231" s="117"/>
      <c r="D7231" s="2013" t="s">
        <v>972</v>
      </c>
      <c r="E7231" s="2013"/>
      <c r="F7231" s="2013"/>
      <c r="G7231" s="111">
        <v>-13.28463</v>
      </c>
    </row>
    <row r="7232" ht="11.25" hidden="1" customHeight="1" outlineLevel="7">
      <c r="A7232" s="115"/>
      <c r="B7232" s="116"/>
      <c r="C7232" s="117"/>
      <c r="D7232" s="2013" t="s">
        <v>760</v>
      </c>
      <c r="E7232" s="2013"/>
      <c r="F7232" s="2013"/>
      <c r="G7232" s="110">
        <v>-13.28463</v>
      </c>
    </row>
    <row r="7233" ht="11.25" hidden="1" customHeight="1" outlineLevel="7">
      <c r="A7233" s="86"/>
      <c r="B7233" s="87"/>
      <c r="C7233" s="88"/>
      <c r="D7233" s="2017" t="s">
        <v>763</v>
      </c>
      <c r="E7233" s="2017"/>
      <c r="F7233" s="2017"/>
      <c r="G7233" s="111">
        <v>-205.42922999999999</v>
      </c>
    </row>
    <row r="7234" ht="11.25" hidden="1" customHeight="1" outlineLevel="7">
      <c r="A7234" s="101"/>
      <c r="B7234" s="102"/>
      <c r="C7234" s="103"/>
      <c r="D7234" s="2017" t="s">
        <v>765</v>
      </c>
      <c r="E7234" s="2017"/>
      <c r="F7234" s="2017"/>
      <c r="G7234" s="110">
        <v>-17.745270000000001</v>
      </c>
    </row>
    <row r="7235" ht="11.25" hidden="1" customHeight="1" outlineLevel="7">
      <c r="A7235" s="115"/>
      <c r="B7235" s="116"/>
      <c r="C7235" s="117"/>
      <c r="D7235" s="2013" t="s">
        <v>766</v>
      </c>
      <c r="E7235" s="2013"/>
      <c r="F7235" s="2013"/>
      <c r="G7235" s="110">
        <v>-187.68396000000001</v>
      </c>
    </row>
    <row r="7236" ht="11.25" hidden="1" customHeight="1" outlineLevel="7">
      <c r="A7236" s="115"/>
      <c r="B7236" s="116"/>
      <c r="C7236" s="117"/>
      <c r="D7236" s="2013" t="s">
        <v>767</v>
      </c>
      <c r="E7236" s="2013"/>
      <c r="F7236" s="2013"/>
      <c r="G7236" s="111">
        <v>-306.68335000000002</v>
      </c>
    </row>
    <row r="7237" ht="21.75" hidden="1" customHeight="1" outlineLevel="7">
      <c r="A7237" s="115"/>
      <c r="B7237" s="116"/>
      <c r="C7237" s="117"/>
      <c r="D7237" s="2013" t="s">
        <v>768</v>
      </c>
      <c r="E7237" s="2013"/>
      <c r="F7237" s="2013"/>
      <c r="G7237" s="110">
        <v>-31.4604</v>
      </c>
    </row>
    <row r="7238" ht="21.75" hidden="1" customHeight="1" outlineLevel="7">
      <c r="A7238" s="115"/>
      <c r="B7238" s="116"/>
      <c r="C7238" s="117"/>
      <c r="D7238" s="2013" t="s">
        <v>769</v>
      </c>
      <c r="E7238" s="2013"/>
      <c r="F7238" s="2013"/>
      <c r="G7238" s="110">
        <v>-48.729610000000001</v>
      </c>
    </row>
    <row r="7239" ht="21.75" hidden="1" customHeight="1" outlineLevel="7">
      <c r="A7239" s="115"/>
      <c r="B7239" s="116"/>
      <c r="C7239" s="117"/>
      <c r="D7239" s="2013" t="s">
        <v>770</v>
      </c>
      <c r="E7239" s="2013"/>
      <c r="F7239" s="2013"/>
      <c r="G7239" s="110">
        <v>-225.28826000000001</v>
      </c>
    </row>
    <row r="7240" ht="11.25" hidden="1" customHeight="1" outlineLevel="7">
      <c r="A7240" s="101"/>
      <c r="B7240" s="102"/>
      <c r="C7240" s="103"/>
      <c r="D7240" s="2017" t="s">
        <v>771</v>
      </c>
      <c r="E7240" s="2017"/>
      <c r="F7240" s="2017"/>
      <c r="G7240" s="110">
        <v>-1.2050799999999999</v>
      </c>
    </row>
    <row r="7241" ht="11.25" hidden="1" customHeight="1" outlineLevel="7">
      <c r="A7241" s="115"/>
      <c r="B7241" s="116"/>
      <c r="C7241" s="117"/>
      <c r="D7241" s="2013" t="s">
        <v>773</v>
      </c>
      <c r="E7241" s="2013"/>
      <c r="F7241" s="2013"/>
      <c r="G7241" s="111">
        <v>-132.64379</v>
      </c>
    </row>
    <row r="7242" ht="11.25" hidden="1" customHeight="1" outlineLevel="7">
      <c r="A7242" s="115"/>
      <c r="B7242" s="116"/>
      <c r="C7242" s="117"/>
      <c r="D7242" s="2013" t="s">
        <v>775</v>
      </c>
      <c r="E7242" s="2013"/>
      <c r="F7242" s="2013"/>
      <c r="G7242" s="110">
        <v>-102.00321</v>
      </c>
    </row>
    <row r="7243" ht="21.75" hidden="1" customHeight="1" outlineLevel="7">
      <c r="A7243" s="115"/>
      <c r="B7243" s="116"/>
      <c r="C7243" s="117"/>
      <c r="D7243" s="2013" t="s">
        <v>777</v>
      </c>
      <c r="E7243" s="2013"/>
      <c r="F7243" s="2013"/>
      <c r="G7243" s="110">
        <v>-30.64059</v>
      </c>
    </row>
    <row r="7244" ht="11.25" hidden="1" customHeight="1" outlineLevel="7">
      <c r="A7244" s="115"/>
      <c r="B7244" s="116"/>
      <c r="C7244" s="117"/>
      <c r="D7244" s="2013" t="s">
        <v>778</v>
      </c>
      <c r="E7244" s="2013"/>
      <c r="F7244" s="2013"/>
      <c r="G7244" s="110">
        <v>-27.576519999999999</v>
      </c>
    </row>
    <row r="7245" ht="11.25" hidden="1" customHeight="1" outlineLevel="7">
      <c r="A7245" s="115"/>
      <c r="B7245" s="116"/>
      <c r="C7245" s="117"/>
      <c r="D7245" s="2013" t="s">
        <v>779</v>
      </c>
      <c r="E7245" s="2013"/>
      <c r="F7245" s="2013"/>
      <c r="G7245" s="111">
        <v>-196.04935</v>
      </c>
    </row>
    <row r="7246" ht="11.25" hidden="1" customHeight="1" outlineLevel="7">
      <c r="A7246" s="89"/>
      <c r="B7246" s="90"/>
      <c r="C7246" s="91"/>
      <c r="D7246" s="2013" t="s">
        <v>781</v>
      </c>
      <c r="E7246" s="2013"/>
      <c r="F7246" s="2013"/>
      <c r="G7246" s="110">
        <v>-31.26097</v>
      </c>
    </row>
    <row r="7247" ht="11.25" hidden="1" customHeight="1" outlineLevel="7">
      <c r="A7247" s="86"/>
      <c r="B7247" s="87"/>
      <c r="C7247" s="88"/>
      <c r="D7247" s="2017" t="s">
        <v>782</v>
      </c>
      <c r="E7247" s="2017"/>
      <c r="F7247" s="2017"/>
      <c r="G7247" s="110">
        <v>-68.51164</v>
      </c>
    </row>
    <row r="7248" ht="11.25" hidden="1" customHeight="1" outlineLevel="7">
      <c r="A7248" s="89"/>
      <c r="B7248" s="90"/>
      <c r="C7248" s="91"/>
      <c r="D7248" s="2013" t="s">
        <v>786</v>
      </c>
      <c r="E7248" s="2013"/>
      <c r="F7248" s="2013"/>
      <c r="G7248" s="110">
        <v>-19.09122</v>
      </c>
    </row>
    <row r="7249" ht="11.25" hidden="1" customHeight="1" outlineLevel="7">
      <c r="A7249" s="86"/>
      <c r="B7249" s="87"/>
      <c r="C7249" s="88"/>
      <c r="D7249" s="2017" t="s">
        <v>789</v>
      </c>
      <c r="E7249" s="2017"/>
      <c r="F7249" s="2017"/>
      <c r="G7249" s="110">
        <v>-77.185519999999997</v>
      </c>
    </row>
    <row r="7250" ht="21.75" hidden="1" customHeight="1" outlineLevel="7">
      <c r="A7250" s="89"/>
      <c r="B7250" s="90"/>
      <c r="C7250" s="91"/>
      <c r="D7250" s="2013" t="s">
        <v>791</v>
      </c>
      <c r="E7250" s="2013"/>
      <c r="F7250" s="2013"/>
      <c r="G7250" s="110">
        <v>-275.28728000000001</v>
      </c>
    </row>
    <row r="7251" ht="11.25" hidden="1" customHeight="1" outlineLevel="7">
      <c r="A7251" s="89"/>
      <c r="B7251" s="90"/>
      <c r="C7251" s="91"/>
      <c r="D7251" s="2013" t="s">
        <v>973</v>
      </c>
      <c r="E7251" s="2013"/>
      <c r="F7251" s="2013"/>
      <c r="G7251" s="111">
        <v>-75.757149999999996</v>
      </c>
    </row>
    <row r="7252" ht="11.25" hidden="1" customHeight="1" outlineLevel="7">
      <c r="A7252" s="89"/>
      <c r="B7252" s="90"/>
      <c r="C7252" s="91"/>
      <c r="D7252" s="2013" t="s">
        <v>796</v>
      </c>
      <c r="E7252" s="2013"/>
      <c r="F7252" s="2013"/>
      <c r="G7252" s="110">
        <v>-1.52163</v>
      </c>
    </row>
    <row r="7253" ht="11.25" hidden="1" customHeight="1" outlineLevel="7">
      <c r="A7253" s="89"/>
      <c r="B7253" s="90"/>
      <c r="C7253" s="91"/>
      <c r="D7253" s="2013" t="s">
        <v>798</v>
      </c>
      <c r="E7253" s="2013"/>
      <c r="F7253" s="2013"/>
      <c r="G7253" s="110">
        <v>-74.235519999999994</v>
      </c>
    </row>
    <row r="7254" ht="11.25" hidden="1" customHeight="1" outlineLevel="7">
      <c r="A7254" s="89"/>
      <c r="B7254" s="90"/>
      <c r="C7254" s="91"/>
      <c r="D7254" s="2013" t="s">
        <v>799</v>
      </c>
      <c r="E7254" s="2013"/>
      <c r="F7254" s="2013"/>
      <c r="G7254" s="111">
        <v>-320.15868999999998</v>
      </c>
    </row>
    <row r="7255" ht="11.25" hidden="1" customHeight="1" outlineLevel="7">
      <c r="A7255" s="89"/>
      <c r="B7255" s="90"/>
      <c r="C7255" s="91"/>
      <c r="D7255" s="2013" t="s">
        <v>801</v>
      </c>
      <c r="E7255" s="2013"/>
      <c r="F7255" s="2013"/>
      <c r="G7255" s="110">
        <v>-12.74982</v>
      </c>
    </row>
    <row r="7256" ht="11.25" hidden="1" customHeight="1" outlineLevel="7">
      <c r="A7256" s="89"/>
      <c r="B7256" s="90"/>
      <c r="C7256" s="91"/>
      <c r="D7256" s="2013" t="s">
        <v>974</v>
      </c>
      <c r="E7256" s="2013"/>
      <c r="F7256" s="2013"/>
      <c r="G7256" s="110">
        <v>-29.585799999999999</v>
      </c>
    </row>
    <row r="7257" ht="11.25" hidden="1" customHeight="1" outlineLevel="7">
      <c r="A7257" s="86"/>
      <c r="B7257" s="87"/>
      <c r="C7257" s="88"/>
      <c r="D7257" s="2017" t="s">
        <v>802</v>
      </c>
      <c r="E7257" s="2017"/>
      <c r="F7257" s="2017"/>
      <c r="G7257" s="110">
        <v>-54.16957</v>
      </c>
    </row>
    <row r="7258" ht="11.25" hidden="1" customHeight="1" outlineLevel="7">
      <c r="A7258" s="89"/>
      <c r="B7258" s="90"/>
      <c r="C7258" s="91"/>
      <c r="D7258" s="2013" t="s">
        <v>808</v>
      </c>
      <c r="E7258" s="2013"/>
      <c r="F7258" s="2013"/>
      <c r="G7258" s="110">
        <v>-13.447649999999999</v>
      </c>
    </row>
    <row r="7259" ht="11.25" hidden="1" customHeight="1" outlineLevel="7">
      <c r="A7259" s="86"/>
      <c r="B7259" s="87"/>
      <c r="C7259" s="88"/>
      <c r="D7259" s="2017" t="s">
        <v>813</v>
      </c>
      <c r="E7259" s="2017"/>
      <c r="F7259" s="2017"/>
      <c r="G7259" s="110">
        <v>-190.90992</v>
      </c>
    </row>
    <row r="7260" ht="11.25" hidden="1" customHeight="1" outlineLevel="7">
      <c r="A7260" s="101"/>
      <c r="B7260" s="102"/>
      <c r="C7260" s="103"/>
      <c r="D7260" s="2017" t="s">
        <v>815</v>
      </c>
      <c r="E7260" s="2017"/>
      <c r="F7260" s="2017"/>
      <c r="G7260" s="110">
        <v>-12.978809999999999</v>
      </c>
    </row>
    <row r="7261" ht="21.75" hidden="1" customHeight="1" outlineLevel="7">
      <c r="A7261" s="115"/>
      <c r="B7261" s="116"/>
      <c r="C7261" s="117"/>
      <c r="D7261" s="2013" t="s">
        <v>819</v>
      </c>
      <c r="E7261" s="2013"/>
      <c r="F7261" s="2013"/>
      <c r="G7261" s="110">
        <v>-6.3171200000000001</v>
      </c>
    </row>
    <row r="7262" ht="11.25" hidden="1" customHeight="1" outlineLevel="7">
      <c r="A7262" s="115"/>
      <c r="B7262" s="116"/>
      <c r="C7262" s="117"/>
      <c r="D7262" s="2013" t="s">
        <v>820</v>
      </c>
      <c r="E7262" s="2013"/>
      <c r="F7262" s="2013"/>
      <c r="G7262" s="73">
        <v>-1636.7266199999999</v>
      </c>
    </row>
    <row r="7263" ht="11.25" hidden="1" customHeight="1" outlineLevel="7">
      <c r="A7263" s="89"/>
      <c r="B7263" s="90"/>
      <c r="C7263" s="91"/>
      <c r="D7263" s="2013" t="s">
        <v>822</v>
      </c>
      <c r="E7263" s="2013"/>
      <c r="F7263" s="2013"/>
      <c r="G7263" s="111">
        <v>-218.00121999999999</v>
      </c>
    </row>
    <row r="7264" ht="11.25" hidden="1" customHeight="1" outlineLevel="7">
      <c r="A7264" s="89"/>
      <c r="B7264" s="90"/>
      <c r="C7264" s="91"/>
      <c r="D7264" s="2013" t="s">
        <v>824</v>
      </c>
      <c r="E7264" s="2013"/>
      <c r="F7264" s="2013"/>
      <c r="G7264" s="110">
        <v>-40.370069999999998</v>
      </c>
    </row>
    <row r="7265" ht="11.25" hidden="1" customHeight="1" outlineLevel="7">
      <c r="A7265" s="89"/>
      <c r="B7265" s="90"/>
      <c r="C7265" s="91"/>
      <c r="D7265" s="2013" t="s">
        <v>825</v>
      </c>
      <c r="E7265" s="2013"/>
      <c r="F7265" s="2013"/>
      <c r="G7265" s="110">
        <v>-118.79928</v>
      </c>
    </row>
    <row r="7266" ht="11.25" hidden="1" customHeight="1" outlineLevel="7">
      <c r="A7266" s="101"/>
      <c r="B7266" s="102"/>
      <c r="C7266" s="103"/>
      <c r="D7266" s="2017" t="s">
        <v>826</v>
      </c>
      <c r="E7266" s="2017"/>
      <c r="F7266" s="2017"/>
      <c r="G7266" s="110">
        <v>-5.9446899999999996</v>
      </c>
    </row>
    <row r="7267" ht="11.25" hidden="1" customHeight="1" outlineLevel="7">
      <c r="A7267" s="115"/>
      <c r="B7267" s="116"/>
      <c r="C7267" s="117"/>
      <c r="D7267" s="2013" t="s">
        <v>828</v>
      </c>
      <c r="E7267" s="2013"/>
      <c r="F7267" s="2013"/>
      <c r="G7267" s="110">
        <v>-30.0562</v>
      </c>
    </row>
    <row r="7268" ht="21.75" hidden="1" customHeight="1" outlineLevel="7">
      <c r="A7268" s="115"/>
      <c r="B7268" s="116"/>
      <c r="C7268" s="117"/>
      <c r="D7268" s="2013" t="s">
        <v>829</v>
      </c>
      <c r="E7268" s="2013"/>
      <c r="F7268" s="2013"/>
      <c r="G7268" s="110">
        <v>-22.83099</v>
      </c>
    </row>
    <row r="7269" ht="21.75" hidden="1" customHeight="1" outlineLevel="7">
      <c r="A7269" s="89"/>
      <c r="B7269" s="90"/>
      <c r="C7269" s="91"/>
      <c r="D7269" s="2013" t="s">
        <v>834</v>
      </c>
      <c r="E7269" s="2013"/>
      <c r="F7269" s="2013"/>
      <c r="G7269" s="73">
        <v>-1412.7065600000001</v>
      </c>
    </row>
    <row r="7270" ht="11.25" hidden="1" customHeight="1" outlineLevel="7">
      <c r="A7270" s="89"/>
      <c r="B7270" s="90"/>
      <c r="C7270" s="91"/>
      <c r="D7270" s="2013" t="s">
        <v>975</v>
      </c>
      <c r="E7270" s="2013"/>
      <c r="F7270" s="2013"/>
      <c r="G7270" s="110">
        <v>-68.621939999999995</v>
      </c>
    </row>
    <row r="7271" ht="11.25" hidden="1" customHeight="1" outlineLevel="7">
      <c r="A7271" s="89"/>
      <c r="B7271" s="90"/>
      <c r="C7271" s="91"/>
      <c r="D7271" s="2013" t="s">
        <v>835</v>
      </c>
      <c r="E7271" s="2013"/>
      <c r="F7271" s="2013"/>
      <c r="G7271" s="110">
        <v>-561.53096000000005</v>
      </c>
    </row>
    <row r="7272" ht="11.25" hidden="1" customHeight="1" outlineLevel="7">
      <c r="A7272" s="89"/>
      <c r="B7272" s="90"/>
      <c r="C7272" s="91"/>
      <c r="D7272" s="2013" t="s">
        <v>837</v>
      </c>
      <c r="E7272" s="2013"/>
      <c r="F7272" s="2013"/>
      <c r="G7272" s="110">
        <v>-14.70748</v>
      </c>
    </row>
    <row r="7273" ht="11.25" hidden="1" customHeight="1" outlineLevel="7">
      <c r="A7273" s="89"/>
      <c r="B7273" s="90"/>
      <c r="C7273" s="91"/>
      <c r="D7273" s="2013" t="s">
        <v>976</v>
      </c>
      <c r="E7273" s="2013"/>
      <c r="F7273" s="2013"/>
      <c r="G7273" s="110">
        <v>-765.64319</v>
      </c>
    </row>
    <row r="7274" ht="11.25" hidden="1" customHeight="1" outlineLevel="7">
      <c r="A7274" s="89"/>
      <c r="B7274" s="90"/>
      <c r="C7274" s="91"/>
      <c r="D7274" s="2013" t="s">
        <v>977</v>
      </c>
      <c r="E7274" s="2013"/>
      <c r="F7274" s="2013"/>
      <c r="G7274" s="110">
        <v>-2.2029800000000002</v>
      </c>
    </row>
    <row r="7275" ht="11.25" hidden="1" customHeight="1" outlineLevel="7">
      <c r="A7275" s="89"/>
      <c r="B7275" s="90"/>
      <c r="C7275" s="91"/>
      <c r="D7275" s="2013" t="s">
        <v>978</v>
      </c>
      <c r="E7275" s="2013"/>
      <c r="F7275" s="2013"/>
      <c r="G7275" s="110">
        <v>-6.01884</v>
      </c>
    </row>
    <row r="7276" ht="11.25" hidden="1" customHeight="1" outlineLevel="7">
      <c r="A7276" s="89"/>
      <c r="B7276" s="90"/>
      <c r="C7276" s="91"/>
      <c r="D7276" s="2013" t="s">
        <v>1198</v>
      </c>
      <c r="E7276" s="2013"/>
      <c r="F7276" s="2013"/>
      <c r="G7276" s="111">
        <v>-22.15682</v>
      </c>
    </row>
    <row r="7277" ht="11.25" hidden="1" customHeight="1" outlineLevel="7">
      <c r="A7277" s="89"/>
      <c r="B7277" s="90"/>
      <c r="C7277" s="91"/>
      <c r="D7277" s="2013" t="s">
        <v>979</v>
      </c>
      <c r="E7277" s="2013"/>
      <c r="F7277" s="2013"/>
      <c r="G7277" s="110">
        <v>-22.15682</v>
      </c>
    </row>
    <row r="7278" ht="11.25" hidden="1" customHeight="1" outlineLevel="7">
      <c r="A7278" s="80"/>
      <c r="B7278" s="81"/>
      <c r="C7278" s="82"/>
      <c r="D7278" s="2017" t="s">
        <v>1010</v>
      </c>
      <c r="E7278" s="2017"/>
      <c r="F7278" s="2017"/>
      <c r="G7278" s="111">
        <v>-389.54318000000001</v>
      </c>
    </row>
    <row r="7279" ht="11.25" hidden="1" customHeight="1" outlineLevel="7">
      <c r="A7279" s="83"/>
      <c r="B7279" s="84"/>
      <c r="C7279" s="85"/>
      <c r="D7279" s="2017" t="s">
        <v>14</v>
      </c>
      <c r="E7279" s="2017"/>
      <c r="F7279" s="2017"/>
      <c r="G7279" s="110">
        <v>-9.4955200000000008</v>
      </c>
    </row>
    <row r="7280" ht="11.25" hidden="1" customHeight="1" outlineLevel="7">
      <c r="A7280" s="86"/>
      <c r="B7280" s="87"/>
      <c r="C7280" s="88"/>
      <c r="D7280" s="2017" t="s">
        <v>220</v>
      </c>
      <c r="E7280" s="2017"/>
      <c r="F7280" s="2017"/>
      <c r="G7280" s="110">
        <v>-0.090120000000000006</v>
      </c>
    </row>
    <row r="7281" ht="11.25" hidden="1" customHeight="1" outlineLevel="7">
      <c r="A7281" s="89"/>
      <c r="B7281" s="90"/>
      <c r="C7281" s="91"/>
      <c r="D7281" s="2013" t="s">
        <v>527</v>
      </c>
      <c r="E7281" s="2013"/>
      <c r="F7281" s="2013"/>
      <c r="G7281" s="110">
        <v>-27.123519999999999</v>
      </c>
    </row>
    <row r="7282" ht="11.25" hidden="1" customHeight="1" outlineLevel="7">
      <c r="A7282" s="86"/>
      <c r="B7282" s="87"/>
      <c r="C7282" s="88"/>
      <c r="D7282" s="2017" t="s">
        <v>529</v>
      </c>
      <c r="E7282" s="2017"/>
      <c r="F7282" s="2017"/>
      <c r="G7282" s="110">
        <v>-7.99587</v>
      </c>
    </row>
    <row r="7283" ht="11.25" hidden="1" customHeight="1" outlineLevel="7">
      <c r="A7283" s="101"/>
      <c r="B7283" s="102"/>
      <c r="C7283" s="103"/>
      <c r="D7283" s="2017" t="s">
        <v>530</v>
      </c>
      <c r="E7283" s="2017"/>
      <c r="F7283" s="2017"/>
      <c r="G7283" s="110">
        <v>-114.49654</v>
      </c>
    </row>
    <row r="7284" ht="11.25" hidden="1" customHeight="1" outlineLevel="7">
      <c r="A7284" s="115"/>
      <c r="B7284" s="116"/>
      <c r="C7284" s="117"/>
      <c r="D7284" s="2013" t="s">
        <v>532</v>
      </c>
      <c r="E7284" s="2013"/>
      <c r="F7284" s="2013"/>
      <c r="G7284" s="110">
        <v>-0.44122</v>
      </c>
    </row>
    <row r="7285" ht="11.25" hidden="1" customHeight="1" outlineLevel="7">
      <c r="A7285" s="115"/>
      <c r="B7285" s="116"/>
      <c r="C7285" s="117"/>
      <c r="D7285" s="2013" t="s">
        <v>533</v>
      </c>
      <c r="E7285" s="2013"/>
      <c r="F7285" s="2013"/>
      <c r="G7285" s="110">
        <v>-229.90040999999999</v>
      </c>
    </row>
    <row r="7286" ht="11.25" hidden="1" customHeight="1" outlineLevel="7">
      <c r="A7286" s="101"/>
      <c r="B7286" s="102"/>
      <c r="C7286" s="103"/>
      <c r="D7286" s="2017" t="s">
        <v>535</v>
      </c>
      <c r="E7286" s="2017"/>
      <c r="F7286" s="2017"/>
      <c r="G7286" s="111">
        <v>-1.1022400000000001</v>
      </c>
    </row>
    <row r="7287" ht="21.75" hidden="1" customHeight="1" outlineLevel="7">
      <c r="A7287" s="115"/>
      <c r="B7287" s="116"/>
      <c r="C7287" s="117"/>
      <c r="D7287" s="2013" t="s">
        <v>541</v>
      </c>
      <c r="E7287" s="2013"/>
      <c r="F7287" s="2013"/>
      <c r="G7287" s="110">
        <v>-1.1022400000000001</v>
      </c>
    </row>
    <row r="7288" ht="11.25" hidden="1" customHeight="1" outlineLevel="7">
      <c r="A7288" s="115"/>
      <c r="B7288" s="116"/>
      <c r="C7288" s="117"/>
      <c r="D7288" s="2013" t="s">
        <v>542</v>
      </c>
      <c r="E7288" s="2013"/>
      <c r="F7288" s="2013"/>
      <c r="G7288" s="73">
        <v>-1827.5457799999999</v>
      </c>
    </row>
    <row r="7289" ht="11.25" hidden="1" customHeight="1" outlineLevel="7">
      <c r="A7289" s="115"/>
      <c r="B7289" s="116"/>
      <c r="C7289" s="117"/>
      <c r="D7289" s="2013" t="s">
        <v>546</v>
      </c>
      <c r="E7289" s="2013"/>
      <c r="F7289" s="2013"/>
      <c r="G7289" s="111">
        <v>-7.6537199999999999</v>
      </c>
    </row>
    <row r="7290" ht="11.25" hidden="1" customHeight="1" outlineLevel="7">
      <c r="A7290" s="101"/>
      <c r="B7290" s="102"/>
      <c r="C7290" s="103"/>
      <c r="D7290" s="2017" t="s">
        <v>548</v>
      </c>
      <c r="E7290" s="2017"/>
      <c r="F7290" s="2017"/>
      <c r="G7290" s="110">
        <v>-1.30545</v>
      </c>
    </row>
    <row r="7291" ht="11.25" hidden="1" customHeight="1" outlineLevel="7">
      <c r="A7291" s="115"/>
      <c r="B7291" s="116"/>
      <c r="C7291" s="117"/>
      <c r="D7291" s="2013" t="s">
        <v>552</v>
      </c>
      <c r="E7291" s="2013"/>
      <c r="F7291" s="2013"/>
      <c r="G7291" s="110">
        <v>-6.3482700000000003</v>
      </c>
    </row>
    <row r="7292" ht="11.25" hidden="1" customHeight="1" outlineLevel="7">
      <c r="A7292" s="101"/>
      <c r="B7292" s="102"/>
      <c r="C7292" s="103"/>
      <c r="D7292" s="2017" t="s">
        <v>554</v>
      </c>
      <c r="E7292" s="2017"/>
      <c r="F7292" s="2017"/>
      <c r="G7292" s="110">
        <v>-29.414960000000001</v>
      </c>
    </row>
    <row r="7293" ht="11.25" hidden="1" customHeight="1" outlineLevel="7">
      <c r="A7293" s="115"/>
      <c r="B7293" s="116"/>
      <c r="C7293" s="117"/>
      <c r="D7293" s="2013" t="s">
        <v>559</v>
      </c>
      <c r="E7293" s="2013"/>
      <c r="F7293" s="2013"/>
      <c r="G7293" s="110">
        <v>-10.56953</v>
      </c>
    </row>
    <row r="7294" ht="11.25" hidden="1" customHeight="1" outlineLevel="7">
      <c r="A7294" s="115"/>
      <c r="B7294" s="116"/>
      <c r="C7294" s="117"/>
      <c r="D7294" s="2013" t="s">
        <v>564</v>
      </c>
      <c r="E7294" s="2013"/>
      <c r="F7294" s="2013"/>
      <c r="G7294" s="110">
        <v>-257.38092999999998</v>
      </c>
    </row>
    <row r="7295" ht="11.25" hidden="1" customHeight="1" outlineLevel="7">
      <c r="A7295" s="115"/>
      <c r="B7295" s="116"/>
      <c r="C7295" s="117"/>
      <c r="D7295" s="2013" t="s">
        <v>567</v>
      </c>
      <c r="E7295" s="2013"/>
      <c r="F7295" s="2013"/>
      <c r="G7295" s="111">
        <v>-14.12476</v>
      </c>
    </row>
    <row r="7296" ht="11.25" hidden="1" customHeight="1" outlineLevel="7">
      <c r="A7296" s="115"/>
      <c r="B7296" s="116"/>
      <c r="C7296" s="117"/>
      <c r="D7296" s="2013" t="s">
        <v>569</v>
      </c>
      <c r="E7296" s="2013"/>
      <c r="F7296" s="2013"/>
      <c r="G7296" s="110">
        <v>-10.96186</v>
      </c>
    </row>
    <row r="7297" ht="11.25" hidden="1" customHeight="1" outlineLevel="7">
      <c r="A7297" s="83"/>
      <c r="B7297" s="84"/>
      <c r="C7297" s="85"/>
      <c r="D7297" s="2017" t="s">
        <v>571</v>
      </c>
      <c r="E7297" s="2017"/>
      <c r="F7297" s="2017"/>
      <c r="G7297" s="110">
        <v>-3.1629</v>
      </c>
    </row>
    <row r="7298" ht="11.25" hidden="1" customHeight="1" outlineLevel="7">
      <c r="A7298" s="86"/>
      <c r="B7298" s="87"/>
      <c r="C7298" s="88"/>
      <c r="D7298" s="2017" t="s">
        <v>572</v>
      </c>
      <c r="E7298" s="2017"/>
      <c r="F7298" s="2017"/>
      <c r="G7298" s="110">
        <v>-4.8275399999999999</v>
      </c>
    </row>
    <row r="7299" ht="11.25" hidden="1" customHeight="1" outlineLevel="7">
      <c r="A7299" s="101"/>
      <c r="B7299" s="102"/>
      <c r="C7299" s="103"/>
      <c r="D7299" s="2017" t="s">
        <v>573</v>
      </c>
      <c r="E7299" s="2017"/>
      <c r="F7299" s="2017"/>
      <c r="G7299" s="110">
        <v>-257.65217999999999</v>
      </c>
    </row>
    <row r="7300" ht="11.25" hidden="1" customHeight="1" outlineLevel="7">
      <c r="A7300" s="115"/>
      <c r="B7300" s="116"/>
      <c r="C7300" s="117"/>
      <c r="D7300" s="2013" t="s">
        <v>582</v>
      </c>
      <c r="E7300" s="2013"/>
      <c r="F7300" s="2013"/>
      <c r="G7300" s="110">
        <v>-175.06599</v>
      </c>
    </row>
    <row r="7301" ht="11.25" hidden="1" customHeight="1" outlineLevel="7">
      <c r="A7301" s="86"/>
      <c r="B7301" s="87"/>
      <c r="C7301" s="88"/>
      <c r="D7301" s="2017" t="s">
        <v>1011</v>
      </c>
      <c r="E7301" s="2017"/>
      <c r="F7301" s="2017"/>
      <c r="G7301" s="110">
        <v>-116.9825</v>
      </c>
    </row>
    <row r="7302" ht="11.25" hidden="1" customHeight="1" outlineLevel="7">
      <c r="A7302" s="89"/>
      <c r="B7302" s="90"/>
      <c r="C7302" s="91"/>
      <c r="D7302" s="2013" t="s">
        <v>1012</v>
      </c>
      <c r="E7302" s="2013"/>
      <c r="F7302" s="2013"/>
      <c r="G7302" s="110">
        <v>-693.4778</v>
      </c>
    </row>
    <row r="7303" ht="11.25" hidden="1" customHeight="1" outlineLevel="7">
      <c r="A7303" s="89"/>
      <c r="B7303" s="90"/>
      <c r="C7303" s="91"/>
      <c r="D7303" s="2013" t="s">
        <v>1013</v>
      </c>
      <c r="E7303" s="2013"/>
      <c r="F7303" s="2013"/>
      <c r="G7303" s="110">
        <v>-166.76434</v>
      </c>
    </row>
    <row r="7304" ht="11.25" hidden="1" customHeight="1" outlineLevel="7">
      <c r="A7304" s="89"/>
      <c r="B7304" s="90"/>
      <c r="C7304" s="91"/>
      <c r="D7304" s="2013" t="s">
        <v>1014</v>
      </c>
      <c r="E7304" s="2013"/>
      <c r="F7304" s="2013"/>
      <c r="G7304" s="110">
        <v>-45.294310000000003</v>
      </c>
    </row>
    <row r="7305" ht="11.25" hidden="1" customHeight="1" outlineLevel="7">
      <c r="A7305" s="89"/>
      <c r="B7305" s="90"/>
      <c r="C7305" s="91"/>
      <c r="D7305" s="2013" t="s">
        <v>1015</v>
      </c>
      <c r="E7305" s="2013"/>
      <c r="F7305" s="2013"/>
      <c r="G7305" s="110">
        <v>-18.844889999999999</v>
      </c>
    </row>
    <row r="7306" ht="11.25" hidden="1" customHeight="1" outlineLevel="7">
      <c r="A7306" s="83"/>
      <c r="B7306" s="84"/>
      <c r="C7306" s="85"/>
      <c r="D7306" s="2017" t="s">
        <v>617</v>
      </c>
      <c r="E7306" s="2017"/>
      <c r="F7306" s="2017"/>
      <c r="G7306" s="110">
        <v>-29.492319999999999</v>
      </c>
    </row>
    <row r="7307" ht="11.25" hidden="1" customHeight="1" outlineLevel="7">
      <c r="A7307" s="118"/>
      <c r="B7307" s="119"/>
      <c r="C7307" s="120"/>
      <c r="D7307" s="2013" t="s">
        <v>619</v>
      </c>
      <c r="E7307" s="2013"/>
      <c r="F7307" s="2013"/>
      <c r="G7307" s="114"/>
    </row>
    <row r="7308" ht="11.25" hidden="1" customHeight="1" outlineLevel="7">
      <c r="A7308" s="118"/>
      <c r="B7308" s="119"/>
      <c r="C7308" s="120"/>
      <c r="D7308" s="2013" t="s">
        <v>620</v>
      </c>
      <c r="E7308" s="2013"/>
      <c r="F7308" s="2013"/>
      <c r="G7308" s="114"/>
    </row>
    <row r="7309" ht="11.25" hidden="1" customHeight="1" outlineLevel="7">
      <c r="A7309" s="118"/>
      <c r="B7309" s="119"/>
      <c r="C7309" s="120"/>
      <c r="D7309" s="2013" t="s">
        <v>622</v>
      </c>
      <c r="E7309" s="2013"/>
      <c r="F7309" s="2013"/>
      <c r="G7309" s="114"/>
    </row>
    <row r="7310" ht="11.25" hidden="1" customHeight="1" outlineLevel="7">
      <c r="A7310" s="118"/>
      <c r="B7310" s="119"/>
      <c r="C7310" s="120"/>
      <c r="D7310" s="2013" t="s">
        <v>624</v>
      </c>
      <c r="E7310" s="2013"/>
      <c r="F7310" s="2013"/>
      <c r="G7310" s="93"/>
    </row>
    <row r="7311" ht="11.25" hidden="1" customHeight="1" outlineLevel="7">
      <c r="A7311" s="118"/>
      <c r="B7311" s="119"/>
      <c r="C7311" s="120"/>
      <c r="D7311" s="2013" t="s">
        <v>626</v>
      </c>
      <c r="E7311" s="2013"/>
      <c r="F7311" s="2013"/>
      <c r="G7311" s="114"/>
    </row>
    <row r="7312" ht="11.25" hidden="1" customHeight="1" outlineLevel="7">
      <c r="A7312" s="86"/>
      <c r="B7312" s="87"/>
      <c r="C7312" s="88"/>
      <c r="D7312" s="2017" t="s">
        <v>630</v>
      </c>
      <c r="E7312" s="2017"/>
      <c r="F7312" s="2017"/>
      <c r="G7312" s="114"/>
    </row>
    <row r="7313" ht="11.25" hidden="1" customHeight="1" outlineLevel="7">
      <c r="A7313" s="89"/>
      <c r="B7313" s="90"/>
      <c r="C7313" s="91"/>
      <c r="D7313" s="2013" t="s">
        <v>632</v>
      </c>
      <c r="E7313" s="2013"/>
      <c r="F7313" s="2013"/>
      <c r="G7313" s="93"/>
    </row>
    <row r="7314" ht="21.75" hidden="1" customHeight="1" outlineLevel="7">
      <c r="A7314" s="89"/>
      <c r="B7314" s="90"/>
      <c r="C7314" s="91"/>
      <c r="D7314" s="2013" t="s">
        <v>634</v>
      </c>
      <c r="E7314" s="2013"/>
      <c r="F7314" s="2013"/>
      <c r="G7314" s="93"/>
    </row>
    <row r="7315" ht="21.75" hidden="1" customHeight="1" outlineLevel="7">
      <c r="A7315" s="89"/>
      <c r="B7315" s="90"/>
      <c r="C7315" s="91"/>
      <c r="D7315" s="2013" t="s">
        <v>636</v>
      </c>
      <c r="E7315" s="2013"/>
      <c r="F7315" s="2013"/>
      <c r="G7315" s="114"/>
    </row>
    <row r="7316" ht="21.75" hidden="1" customHeight="1" outlineLevel="7">
      <c r="A7316" s="89"/>
      <c r="B7316" s="90"/>
      <c r="C7316" s="91"/>
      <c r="D7316" s="2013" t="s">
        <v>638</v>
      </c>
      <c r="E7316" s="2013"/>
      <c r="F7316" s="2013"/>
      <c r="G7316" s="93"/>
    </row>
    <row r="7317" ht="11.25" hidden="1" customHeight="1" outlineLevel="7">
      <c r="A7317" s="83"/>
      <c r="B7317" s="84"/>
      <c r="C7317" s="85"/>
      <c r="D7317" s="2017" t="s">
        <v>641</v>
      </c>
      <c r="E7317" s="2017"/>
      <c r="F7317" s="2017"/>
      <c r="G7317" s="93"/>
    </row>
    <row r="7318" ht="21.75" hidden="1" customHeight="1" outlineLevel="7">
      <c r="A7318" s="86"/>
      <c r="B7318" s="87"/>
      <c r="C7318" s="88"/>
      <c r="D7318" s="2017" t="s">
        <v>1199</v>
      </c>
      <c r="E7318" s="2017"/>
      <c r="F7318" s="2017"/>
      <c r="G7318" s="93"/>
    </row>
    <row r="7319" ht="21.75" hidden="1" customHeight="1" outlineLevel="7">
      <c r="A7319" s="89"/>
      <c r="B7319" s="90"/>
      <c r="C7319" s="91"/>
      <c r="D7319" s="2013" t="s">
        <v>1200</v>
      </c>
      <c r="E7319" s="2013"/>
      <c r="F7319" s="2013"/>
      <c r="G7319" s="114"/>
    </row>
    <row r="7320" ht="21.75" hidden="1" customHeight="1" outlineLevel="7">
      <c r="A7320" s="89"/>
      <c r="B7320" s="90"/>
      <c r="C7320" s="91"/>
      <c r="D7320" s="2013" t="s">
        <v>1201</v>
      </c>
      <c r="E7320" s="2013"/>
      <c r="F7320" s="2013"/>
      <c r="G7320" s="93"/>
    </row>
    <row r="7321" ht="21.75" hidden="1" customHeight="1" outlineLevel="7">
      <c r="A7321" s="89"/>
      <c r="B7321" s="90"/>
      <c r="C7321" s="91"/>
      <c r="D7321" s="2013" t="s">
        <v>1202</v>
      </c>
      <c r="E7321" s="2013"/>
      <c r="F7321" s="2013"/>
      <c r="G7321" s="114"/>
    </row>
    <row r="7322" ht="21.75" hidden="1" customHeight="1" outlineLevel="7">
      <c r="A7322" s="89"/>
      <c r="B7322" s="90"/>
      <c r="C7322" s="91"/>
      <c r="D7322" s="2013" t="s">
        <v>1203</v>
      </c>
      <c r="E7322" s="2013"/>
      <c r="F7322" s="2013"/>
      <c r="G7322" s="93"/>
    </row>
    <row r="7323" ht="21.75" hidden="1" customHeight="1" outlineLevel="7">
      <c r="A7323" s="89"/>
      <c r="B7323" s="90"/>
      <c r="C7323" s="91"/>
      <c r="D7323" s="2013" t="s">
        <v>1204</v>
      </c>
      <c r="E7323" s="2013"/>
      <c r="F7323" s="2013"/>
      <c r="G7323" s="93"/>
    </row>
    <row r="7324" ht="11.25" hidden="1" customHeight="1" outlineLevel="7">
      <c r="A7324" s="86"/>
      <c r="B7324" s="87"/>
      <c r="C7324" s="88"/>
      <c r="D7324" s="2017" t="s">
        <v>653</v>
      </c>
      <c r="E7324" s="2017"/>
      <c r="F7324" s="2017"/>
      <c r="G7324" s="93"/>
    </row>
    <row r="7325" ht="11.25" hidden="1" customHeight="1" outlineLevel="7">
      <c r="A7325" s="89"/>
      <c r="B7325" s="90"/>
      <c r="C7325" s="91"/>
      <c r="D7325" s="2013" t="s">
        <v>655</v>
      </c>
      <c r="E7325" s="2013"/>
      <c r="F7325" s="2013"/>
      <c r="G7325" s="93"/>
    </row>
    <row r="7326" ht="21.75" hidden="1" customHeight="1" outlineLevel="7">
      <c r="A7326" s="89"/>
      <c r="B7326" s="90"/>
      <c r="C7326" s="91"/>
      <c r="D7326" s="2013" t="s">
        <v>657</v>
      </c>
      <c r="E7326" s="2013"/>
      <c r="F7326" s="2013"/>
      <c r="G7326" s="114"/>
    </row>
    <row r="7327" ht="21.75" hidden="1" customHeight="1" outlineLevel="7">
      <c r="A7327" s="89"/>
      <c r="B7327" s="90"/>
      <c r="C7327" s="91"/>
      <c r="D7327" s="2013" t="s">
        <v>659</v>
      </c>
      <c r="E7327" s="2013"/>
      <c r="F7327" s="2013"/>
      <c r="G7327" s="114"/>
    </row>
    <row r="7328" ht="21.75" hidden="1" customHeight="1" outlineLevel="7">
      <c r="A7328" s="89"/>
      <c r="B7328" s="90"/>
      <c r="C7328" s="91"/>
      <c r="D7328" s="2013" t="s">
        <v>661</v>
      </c>
      <c r="E7328" s="2013"/>
      <c r="F7328" s="2013"/>
      <c r="G7328" s="114"/>
    </row>
    <row r="7329" ht="11.25" hidden="1" customHeight="1" outlineLevel="7">
      <c r="A7329" s="89"/>
      <c r="B7329" s="90"/>
      <c r="C7329" s="91"/>
      <c r="D7329" s="2013" t="s">
        <v>663</v>
      </c>
      <c r="E7329" s="2013"/>
      <c r="F7329" s="2013"/>
      <c r="G7329" s="93"/>
    </row>
    <row r="7330" ht="21.75" hidden="1" customHeight="1" outlineLevel="7">
      <c r="A7330" s="86"/>
      <c r="B7330" s="87"/>
      <c r="C7330" s="88"/>
      <c r="D7330" s="2017" t="s">
        <v>665</v>
      </c>
      <c r="E7330" s="2017"/>
      <c r="F7330" s="2017"/>
      <c r="G7330" s="114"/>
    </row>
    <row r="7331" ht="11.25" hidden="1" customHeight="1" outlineLevel="7">
      <c r="A7331" s="89"/>
      <c r="B7331" s="90"/>
      <c r="C7331" s="91"/>
      <c r="D7331" s="2013" t="s">
        <v>667</v>
      </c>
      <c r="E7331" s="2013"/>
      <c r="F7331" s="2013"/>
      <c r="G7331" s="93"/>
    </row>
    <row r="7332" ht="21.75" hidden="1" customHeight="1" outlineLevel="7">
      <c r="A7332" s="89"/>
      <c r="B7332" s="90"/>
      <c r="C7332" s="91"/>
      <c r="D7332" s="2013" t="s">
        <v>669</v>
      </c>
      <c r="E7332" s="2013"/>
      <c r="F7332" s="2013"/>
      <c r="G7332" s="93"/>
    </row>
    <row r="7333" ht="21.75" hidden="1" customHeight="1" outlineLevel="7">
      <c r="A7333" s="89"/>
      <c r="B7333" s="90"/>
      <c r="C7333" s="91"/>
      <c r="D7333" s="2013" t="s">
        <v>671</v>
      </c>
      <c r="E7333" s="2013"/>
      <c r="F7333" s="2013"/>
      <c r="G7333" s="93"/>
    </row>
    <row r="7334" ht="21.75" hidden="1" customHeight="1" outlineLevel="7">
      <c r="A7334" s="89"/>
      <c r="B7334" s="90"/>
      <c r="C7334" s="91"/>
      <c r="D7334" s="2013" t="s">
        <v>673</v>
      </c>
      <c r="E7334" s="2013"/>
      <c r="F7334" s="2013"/>
      <c r="G7334" s="93"/>
    </row>
    <row r="7335" ht="21.75" hidden="1" customHeight="1" outlineLevel="7">
      <c r="A7335" s="89"/>
      <c r="B7335" s="90"/>
      <c r="C7335" s="91"/>
      <c r="D7335" s="2013" t="s">
        <v>675</v>
      </c>
      <c r="E7335" s="2013"/>
      <c r="F7335" s="2013"/>
      <c r="G7335" s="114"/>
    </row>
    <row r="7336" ht="21.75" hidden="1" customHeight="1" outlineLevel="7">
      <c r="A7336" s="86"/>
      <c r="B7336" s="87"/>
      <c r="C7336" s="88"/>
      <c r="D7336" s="2017" t="s">
        <v>677</v>
      </c>
      <c r="E7336" s="2017"/>
      <c r="F7336" s="2017"/>
      <c r="G7336" s="93"/>
    </row>
    <row r="7337" ht="21.75" hidden="1" customHeight="1" outlineLevel="7">
      <c r="A7337" s="89"/>
      <c r="B7337" s="90"/>
      <c r="C7337" s="91"/>
      <c r="D7337" s="2013" t="s">
        <v>679</v>
      </c>
      <c r="E7337" s="2013"/>
      <c r="F7337" s="2013"/>
      <c r="G7337" s="93"/>
    </row>
    <row r="7338" ht="21.75" hidden="1" customHeight="1" outlineLevel="7">
      <c r="A7338" s="89"/>
      <c r="B7338" s="90"/>
      <c r="C7338" s="91"/>
      <c r="D7338" s="2013" t="s">
        <v>681</v>
      </c>
      <c r="E7338" s="2013"/>
      <c r="F7338" s="2013"/>
      <c r="G7338" s="93"/>
    </row>
    <row r="7339" ht="21.75" hidden="1" customHeight="1" outlineLevel="7">
      <c r="A7339" s="89"/>
      <c r="B7339" s="90"/>
      <c r="C7339" s="91"/>
      <c r="D7339" s="2013" t="s">
        <v>683</v>
      </c>
      <c r="E7339" s="2013"/>
      <c r="F7339" s="2013"/>
      <c r="G7339" s="93"/>
    </row>
    <row r="7340" ht="21.75" hidden="1" customHeight="1" outlineLevel="7">
      <c r="A7340" s="89"/>
      <c r="B7340" s="90"/>
      <c r="C7340" s="91"/>
      <c r="D7340" s="2013" t="s">
        <v>685</v>
      </c>
      <c r="E7340" s="2013"/>
      <c r="F7340" s="2013"/>
      <c r="G7340" s="93"/>
    </row>
    <row r="7341" ht="21.75" hidden="1" customHeight="1" outlineLevel="7">
      <c r="A7341" s="89"/>
      <c r="B7341" s="90"/>
      <c r="C7341" s="91"/>
      <c r="D7341" s="2013" t="s">
        <v>687</v>
      </c>
      <c r="E7341" s="2013"/>
      <c r="F7341" s="2013"/>
      <c r="G7341" s="114"/>
    </row>
    <row r="7342" ht="11.25" hidden="1" customHeight="1" outlineLevel="7">
      <c r="A7342" s="83"/>
      <c r="B7342" s="84"/>
      <c r="C7342" s="85"/>
      <c r="D7342" s="2017" t="s">
        <v>689</v>
      </c>
      <c r="E7342" s="2017"/>
      <c r="F7342" s="2017"/>
      <c r="G7342" s="93"/>
    </row>
    <row r="7343" ht="11.25" hidden="1" customHeight="1" outlineLevel="7">
      <c r="A7343" s="118"/>
      <c r="B7343" s="119"/>
      <c r="C7343" s="120"/>
      <c r="D7343" s="2013" t="s">
        <v>696</v>
      </c>
      <c r="E7343" s="2013"/>
      <c r="F7343" s="2013"/>
      <c r="G7343" s="93"/>
    </row>
    <row r="7344" ht="11.25" hidden="1" customHeight="1" outlineLevel="7">
      <c r="A7344" s="83"/>
      <c r="B7344" s="84"/>
      <c r="C7344" s="85"/>
      <c r="D7344" s="2017" t="s">
        <v>698</v>
      </c>
      <c r="E7344" s="2017"/>
      <c r="F7344" s="2017"/>
      <c r="G7344" s="93"/>
    </row>
    <row r="7345" ht="11.25" hidden="1" customHeight="1" outlineLevel="7">
      <c r="A7345" s="86"/>
      <c r="B7345" s="87"/>
      <c r="C7345" s="88"/>
      <c r="D7345" s="2017" t="s">
        <v>702</v>
      </c>
      <c r="E7345" s="2017"/>
      <c r="F7345" s="2017"/>
      <c r="G7345" s="93"/>
    </row>
    <row r="7346" ht="11.25" hidden="1" customHeight="1" outlineLevel="7">
      <c r="A7346" s="101"/>
      <c r="B7346" s="102"/>
      <c r="C7346" s="103"/>
      <c r="D7346" s="2017" t="s">
        <v>704</v>
      </c>
      <c r="E7346" s="2017"/>
      <c r="F7346" s="2017"/>
      <c r="G7346" s="114"/>
    </row>
    <row r="7347" ht="11.25" hidden="1" customHeight="1" outlineLevel="7">
      <c r="A7347" s="115"/>
      <c r="B7347" s="116"/>
      <c r="C7347" s="117"/>
      <c r="D7347" s="2013" t="s">
        <v>705</v>
      </c>
      <c r="E7347" s="2013"/>
      <c r="F7347" s="2013"/>
      <c r="G7347" s="114"/>
    </row>
    <row r="7348" ht="11.25" hidden="1" customHeight="1" outlineLevel="7">
      <c r="A7348" s="115"/>
      <c r="B7348" s="116"/>
      <c r="C7348" s="117"/>
      <c r="D7348" s="2013" t="s">
        <v>706</v>
      </c>
      <c r="E7348" s="2013"/>
      <c r="F7348" s="2013"/>
      <c r="G7348" s="93"/>
    </row>
    <row r="7349" ht="11.25" hidden="1" customHeight="1" outlineLevel="7">
      <c r="A7349" s="115"/>
      <c r="B7349" s="116"/>
      <c r="C7349" s="117"/>
      <c r="D7349" s="2013" t="s">
        <v>710</v>
      </c>
      <c r="E7349" s="2013"/>
      <c r="F7349" s="2013"/>
      <c r="G7349" s="93"/>
    </row>
    <row r="7350" ht="11.25" hidden="1" customHeight="1" outlineLevel="7">
      <c r="A7350" s="101"/>
      <c r="B7350" s="102"/>
      <c r="C7350" s="103"/>
      <c r="D7350" s="2017" t="s">
        <v>712</v>
      </c>
      <c r="E7350" s="2017"/>
      <c r="F7350" s="2017"/>
      <c r="G7350" s="93"/>
    </row>
    <row r="7351" ht="11.25" hidden="1" customHeight="1" outlineLevel="7">
      <c r="A7351" s="115"/>
      <c r="B7351" s="116"/>
      <c r="C7351" s="117"/>
      <c r="D7351" s="2013" t="s">
        <v>713</v>
      </c>
      <c r="E7351" s="2013"/>
      <c r="F7351" s="2013"/>
      <c r="G7351" s="93"/>
    </row>
    <row r="7352" ht="11.25" hidden="1" customHeight="1" outlineLevel="7">
      <c r="A7352" s="115"/>
      <c r="B7352" s="116"/>
      <c r="C7352" s="117"/>
      <c r="D7352" s="2013" t="s">
        <v>715</v>
      </c>
      <c r="E7352" s="2013"/>
      <c r="F7352" s="2013"/>
      <c r="G7352" s="93"/>
    </row>
    <row r="7353" ht="11.25" hidden="1" customHeight="1" outlineLevel="7">
      <c r="A7353" s="115"/>
      <c r="B7353" s="116"/>
      <c r="C7353" s="117"/>
      <c r="D7353" s="2013" t="s">
        <v>716</v>
      </c>
      <c r="E7353" s="2013"/>
      <c r="F7353" s="2013"/>
      <c r="G7353" s="114"/>
    </row>
    <row r="7354" ht="11.25" hidden="1" customHeight="1" outlineLevel="7">
      <c r="A7354" s="101"/>
      <c r="B7354" s="102"/>
      <c r="C7354" s="103"/>
      <c r="D7354" s="2017" t="s">
        <v>724</v>
      </c>
      <c r="E7354" s="2017"/>
      <c r="F7354" s="2017"/>
      <c r="G7354" s="93"/>
    </row>
    <row r="7355" ht="11.25" hidden="1" customHeight="1" outlineLevel="7">
      <c r="A7355" s="115"/>
      <c r="B7355" s="116"/>
      <c r="C7355" s="117"/>
      <c r="D7355" s="2013" t="s">
        <v>726</v>
      </c>
      <c r="E7355" s="2013"/>
      <c r="F7355" s="2013"/>
      <c r="G7355" s="93"/>
    </row>
    <row r="7356" ht="11.25" hidden="1" customHeight="1" outlineLevel="7">
      <c r="A7356" s="115"/>
      <c r="B7356" s="116"/>
      <c r="C7356" s="117"/>
      <c r="D7356" s="2013" t="s">
        <v>729</v>
      </c>
      <c r="E7356" s="2013"/>
      <c r="F7356" s="2013"/>
      <c r="G7356" s="93"/>
    </row>
    <row r="7357" ht="11.25" hidden="1" customHeight="1" outlineLevel="7">
      <c r="A7357" s="89"/>
      <c r="B7357" s="90"/>
      <c r="C7357" s="91"/>
      <c r="D7357" s="2013" t="s">
        <v>731</v>
      </c>
      <c r="E7357" s="2013"/>
      <c r="F7357" s="2013"/>
      <c r="G7357" s="93"/>
    </row>
    <row r="7358" ht="11.25" hidden="1" customHeight="1" outlineLevel="7">
      <c r="A7358" s="89"/>
      <c r="B7358" s="90"/>
      <c r="C7358" s="91"/>
      <c r="D7358" s="2013" t="s">
        <v>736</v>
      </c>
      <c r="E7358" s="2013"/>
      <c r="F7358" s="2013"/>
      <c r="G7358" s="93"/>
    </row>
    <row r="7359" ht="11.25" hidden="1" customHeight="1" outlineLevel="7">
      <c r="A7359" s="101"/>
      <c r="B7359" s="102"/>
      <c r="C7359" s="103"/>
      <c r="D7359" s="2017" t="s">
        <v>740</v>
      </c>
      <c r="E7359" s="2017"/>
      <c r="F7359" s="2017"/>
      <c r="G7359" s="114"/>
    </row>
    <row r="7360" ht="11.25" hidden="1" customHeight="1" outlineLevel="7">
      <c r="A7360" s="115"/>
      <c r="B7360" s="116"/>
      <c r="C7360" s="117"/>
      <c r="D7360" s="2013" t="s">
        <v>741</v>
      </c>
      <c r="E7360" s="2013"/>
      <c r="F7360" s="2013"/>
      <c r="G7360" s="93"/>
    </row>
    <row r="7361" ht="11.25" hidden="1" customHeight="1" outlineLevel="7">
      <c r="A7361" s="101"/>
      <c r="B7361" s="102"/>
      <c r="C7361" s="103"/>
      <c r="D7361" s="2017" t="s">
        <v>742</v>
      </c>
      <c r="E7361" s="2017"/>
      <c r="F7361" s="2017"/>
      <c r="G7361" s="93"/>
    </row>
    <row r="7362" ht="21.75" hidden="1" customHeight="1" outlineLevel="7">
      <c r="A7362" s="115"/>
      <c r="B7362" s="116"/>
      <c r="C7362" s="117"/>
      <c r="D7362" s="2013" t="s">
        <v>746</v>
      </c>
      <c r="E7362" s="2013"/>
      <c r="F7362" s="2013"/>
      <c r="G7362" s="93"/>
    </row>
    <row r="7363" ht="21.75" hidden="1" customHeight="1" outlineLevel="7">
      <c r="A7363" s="115"/>
      <c r="B7363" s="116"/>
      <c r="C7363" s="117"/>
      <c r="D7363" s="2013" t="s">
        <v>749</v>
      </c>
      <c r="E7363" s="2013"/>
      <c r="F7363" s="2013"/>
      <c r="G7363" s="93"/>
    </row>
    <row r="7364" ht="11.25" hidden="1" customHeight="1" outlineLevel="7">
      <c r="A7364" s="115"/>
      <c r="B7364" s="116"/>
      <c r="C7364" s="117"/>
      <c r="D7364" s="2013" t="s">
        <v>759</v>
      </c>
      <c r="E7364" s="2013"/>
      <c r="F7364" s="2013"/>
      <c r="G7364" s="93"/>
    </row>
    <row r="7365" ht="11.25" hidden="1" customHeight="1" outlineLevel="7">
      <c r="A7365" s="86"/>
      <c r="B7365" s="87"/>
      <c r="C7365" s="88"/>
      <c r="D7365" s="2017" t="s">
        <v>763</v>
      </c>
      <c r="E7365" s="2017"/>
      <c r="F7365" s="2017"/>
      <c r="G7365" s="114"/>
    </row>
    <row r="7366" ht="11.25" hidden="1" customHeight="1" outlineLevel="7">
      <c r="A7366" s="101"/>
      <c r="B7366" s="102"/>
      <c r="C7366" s="103"/>
      <c r="D7366" s="2017" t="s">
        <v>771</v>
      </c>
      <c r="E7366" s="2017"/>
      <c r="F7366" s="2017"/>
      <c r="G7366" s="93"/>
    </row>
    <row r="7367" ht="11.25" hidden="1" customHeight="1" outlineLevel="7">
      <c r="A7367" s="115"/>
      <c r="B7367" s="116"/>
      <c r="C7367" s="117"/>
      <c r="D7367" s="2013" t="s">
        <v>773</v>
      </c>
      <c r="E7367" s="2013"/>
      <c r="F7367" s="2013"/>
      <c r="G7367" s="93"/>
    </row>
    <row r="7368" ht="11.25" hidden="1" customHeight="1" outlineLevel="7">
      <c r="A7368" s="115"/>
      <c r="B7368" s="116"/>
      <c r="C7368" s="117"/>
      <c r="D7368" s="2013" t="s">
        <v>775</v>
      </c>
      <c r="E7368" s="2013"/>
      <c r="F7368" s="2013"/>
      <c r="G7368" s="93"/>
    </row>
    <row r="7369" ht="11.25" hidden="1" customHeight="1" outlineLevel="7">
      <c r="A7369" s="115"/>
      <c r="B7369" s="116"/>
      <c r="C7369" s="117"/>
      <c r="D7369" s="2013" t="s">
        <v>778</v>
      </c>
      <c r="E7369" s="2013"/>
      <c r="F7369" s="2013"/>
      <c r="G7369" s="93"/>
    </row>
    <row r="7370" ht="11.25" hidden="1" customHeight="1" outlineLevel="7">
      <c r="A7370" s="115"/>
      <c r="B7370" s="116"/>
      <c r="C7370" s="117"/>
      <c r="D7370" s="2013" t="s">
        <v>779</v>
      </c>
      <c r="E7370" s="2013"/>
      <c r="F7370" s="2013"/>
      <c r="G7370" s="93"/>
    </row>
    <row r="7371" ht="11.25" hidden="1" customHeight="1" outlineLevel="7">
      <c r="A7371" s="86"/>
      <c r="B7371" s="87"/>
      <c r="C7371" s="88"/>
      <c r="D7371" s="2017" t="s">
        <v>782</v>
      </c>
      <c r="E7371" s="2017"/>
      <c r="F7371" s="2017"/>
      <c r="G7371" s="114"/>
    </row>
    <row r="7372" ht="11.25" hidden="1" customHeight="1" outlineLevel="7">
      <c r="A7372" s="89"/>
      <c r="B7372" s="90"/>
      <c r="C7372" s="91"/>
      <c r="D7372" s="2013" t="s">
        <v>785</v>
      </c>
      <c r="E7372" s="2013"/>
      <c r="F7372" s="2013"/>
      <c r="G7372" s="93"/>
    </row>
    <row r="7373" ht="11.25" hidden="1" customHeight="1" outlineLevel="7">
      <c r="A7373" s="89"/>
      <c r="B7373" s="90"/>
      <c r="C7373" s="91"/>
      <c r="D7373" s="2013" t="s">
        <v>1018</v>
      </c>
      <c r="E7373" s="2013"/>
      <c r="F7373" s="2013"/>
      <c r="G7373" s="114"/>
    </row>
    <row r="7374" ht="11.25" hidden="1" customHeight="1" outlineLevel="7">
      <c r="A7374" s="89"/>
      <c r="B7374" s="90"/>
      <c r="C7374" s="91"/>
      <c r="D7374" s="2013" t="s">
        <v>1016</v>
      </c>
      <c r="E7374" s="2013"/>
      <c r="F7374" s="2013"/>
      <c r="G7374" s="114"/>
    </row>
    <row r="7375" ht="11.25" hidden="1" customHeight="1" outlineLevel="7">
      <c r="A7375" s="86"/>
      <c r="B7375" s="87"/>
      <c r="C7375" s="88"/>
      <c r="D7375" s="2017" t="s">
        <v>789</v>
      </c>
      <c r="E7375" s="2017"/>
      <c r="F7375" s="2017"/>
      <c r="G7375" s="114"/>
    </row>
    <row r="7376" ht="21.75" hidden="1" customHeight="1" outlineLevel="7">
      <c r="A7376" s="89"/>
      <c r="B7376" s="90"/>
      <c r="C7376" s="91"/>
      <c r="D7376" s="2013" t="s">
        <v>791</v>
      </c>
      <c r="E7376" s="2013"/>
      <c r="F7376" s="2013"/>
      <c r="G7376" s="93"/>
    </row>
    <row r="7377" ht="21.75" hidden="1" customHeight="1" outlineLevel="7">
      <c r="A7377" s="89"/>
      <c r="B7377" s="90"/>
      <c r="C7377" s="91"/>
      <c r="D7377" s="2013" t="s">
        <v>793</v>
      </c>
      <c r="E7377" s="2013"/>
      <c r="F7377" s="2013"/>
      <c r="G7377" s="93"/>
    </row>
    <row r="7378" ht="11.25" hidden="1" customHeight="1" outlineLevel="7">
      <c r="A7378" s="89"/>
      <c r="B7378" s="90"/>
      <c r="C7378" s="91"/>
      <c r="D7378" s="2013" t="s">
        <v>795</v>
      </c>
      <c r="E7378" s="2013"/>
      <c r="F7378" s="2013"/>
      <c r="G7378" s="93"/>
    </row>
    <row r="7379" ht="11.25" hidden="1" customHeight="1" outlineLevel="7">
      <c r="A7379" s="89"/>
      <c r="B7379" s="90"/>
      <c r="C7379" s="91"/>
      <c r="D7379" s="2013" t="s">
        <v>796</v>
      </c>
      <c r="E7379" s="2013"/>
      <c r="F7379" s="2013"/>
      <c r="G7379" s="114"/>
    </row>
    <row r="7380" ht="11.25" hidden="1" customHeight="1" outlineLevel="7">
      <c r="A7380" s="89"/>
      <c r="B7380" s="90"/>
      <c r="C7380" s="91"/>
      <c r="D7380" s="2013" t="s">
        <v>798</v>
      </c>
      <c r="E7380" s="2013"/>
      <c r="F7380" s="2013"/>
      <c r="G7380" s="93"/>
    </row>
    <row r="7381" ht="11.25" hidden="1" customHeight="1" outlineLevel="7">
      <c r="A7381" s="89"/>
      <c r="B7381" s="90"/>
      <c r="C7381" s="91"/>
      <c r="D7381" s="2013" t="s">
        <v>799</v>
      </c>
      <c r="E7381" s="2013"/>
      <c r="F7381" s="2013"/>
      <c r="G7381" s="93"/>
    </row>
    <row r="7382" ht="11.25" hidden="1" customHeight="1" outlineLevel="7">
      <c r="A7382" s="86"/>
      <c r="B7382" s="87"/>
      <c r="C7382" s="88"/>
      <c r="D7382" s="2017" t="s">
        <v>813</v>
      </c>
      <c r="E7382" s="2017"/>
      <c r="F7382" s="2017"/>
      <c r="G7382" s="93"/>
    </row>
    <row r="7383" ht="11.25" hidden="1" customHeight="1" outlineLevel="7">
      <c r="A7383" s="89"/>
      <c r="B7383" s="90"/>
      <c r="C7383" s="91"/>
      <c r="D7383" s="2013" t="s">
        <v>822</v>
      </c>
      <c r="E7383" s="2013"/>
      <c r="F7383" s="2013"/>
      <c r="G7383" s="114"/>
    </row>
    <row r="7384" ht="11.25" hidden="1" customHeight="1" outlineLevel="7">
      <c r="A7384" s="89"/>
      <c r="B7384" s="90"/>
      <c r="C7384" s="91"/>
      <c r="D7384" s="2013" t="s">
        <v>825</v>
      </c>
      <c r="E7384" s="2013"/>
      <c r="F7384" s="2013"/>
      <c r="G7384" s="93"/>
    </row>
    <row r="7385" ht="11.25" hidden="1" customHeight="1" outlineLevel="6">
      <c r="A7385" s="77"/>
      <c r="B7385" s="78"/>
      <c r="C7385" s="79"/>
      <c r="D7385" s="2017" t="s">
        <v>984</v>
      </c>
      <c r="E7385" s="2017"/>
      <c r="F7385" s="2017"/>
      <c r="G7385" s="93"/>
    </row>
    <row r="7386" ht="11.25" hidden="1" customHeight="1" outlineLevel="7">
      <c r="A7386" s="121"/>
      <c r="B7386" s="122"/>
      <c r="C7386" s="123"/>
      <c r="D7386" s="2013" t="s">
        <v>988</v>
      </c>
      <c r="E7386" s="2013"/>
      <c r="F7386" s="2013"/>
      <c r="G7386" s="93"/>
    </row>
    <row r="7387" ht="21.75" hidden="1" customHeight="1" outlineLevel="7">
      <c r="A7387" s="121"/>
      <c r="B7387" s="122"/>
      <c r="C7387" s="123"/>
      <c r="D7387" s="2013" t="s">
        <v>985</v>
      </c>
      <c r="E7387" s="2013"/>
      <c r="F7387" s="2013"/>
      <c r="G7387" s="93"/>
    </row>
    <row r="7388" ht="11.25" hidden="1" customHeight="1" outlineLevel="6">
      <c r="A7388" s="77"/>
      <c r="B7388" s="78"/>
      <c r="C7388" s="79"/>
      <c r="D7388" s="2017" t="s">
        <v>992</v>
      </c>
      <c r="E7388" s="2017"/>
      <c r="F7388" s="2017"/>
      <c r="G7388" s="114"/>
    </row>
    <row r="7389" ht="11.25" hidden="1" customHeight="1" outlineLevel="7">
      <c r="A7389" s="121"/>
      <c r="B7389" s="122"/>
      <c r="C7389" s="123"/>
      <c r="D7389" s="2013" t="s">
        <v>994</v>
      </c>
      <c r="E7389" s="2013"/>
      <c r="F7389" s="2013"/>
      <c r="G7389" s="93"/>
    </row>
    <row r="7390" ht="11.25" hidden="1" customHeight="1" outlineLevel="7">
      <c r="A7390" s="121"/>
      <c r="B7390" s="122"/>
      <c r="C7390" s="123"/>
      <c r="D7390" s="2013" t="s">
        <v>995</v>
      </c>
      <c r="E7390" s="2013"/>
      <c r="F7390" s="2013"/>
      <c r="G7390" s="114"/>
    </row>
    <row r="7391" ht="11.25" hidden="1" customHeight="1" outlineLevel="7">
      <c r="A7391" s="121"/>
      <c r="B7391" s="122"/>
      <c r="C7391" s="123"/>
      <c r="D7391" s="2013" t="s">
        <v>996</v>
      </c>
      <c r="E7391" s="2013"/>
      <c r="F7391" s="2013"/>
      <c r="G7391" s="93"/>
    </row>
    <row r="7392" ht="11.25" hidden="1" customHeight="1" outlineLevel="7">
      <c r="A7392" s="121"/>
      <c r="B7392" s="122"/>
      <c r="C7392" s="123"/>
      <c r="D7392" s="2013" t="s">
        <v>997</v>
      </c>
      <c r="E7392" s="2013"/>
      <c r="F7392" s="2013"/>
      <c r="G7392" s="93"/>
    </row>
    <row r="7393" ht="11.25" hidden="1" customHeight="1" outlineLevel="7">
      <c r="A7393" s="121"/>
      <c r="B7393" s="122"/>
      <c r="C7393" s="123"/>
      <c r="D7393" s="2013" t="s">
        <v>998</v>
      </c>
      <c r="E7393" s="2013"/>
      <c r="F7393" s="2013"/>
      <c r="G7393" s="93"/>
    </row>
    <row r="7394" ht="21.75" hidden="1" customHeight="1" outlineLevel="7">
      <c r="A7394" s="121"/>
      <c r="B7394" s="122"/>
      <c r="C7394" s="123"/>
      <c r="D7394" s="2013" t="s">
        <v>999</v>
      </c>
      <c r="E7394" s="2013"/>
      <c r="F7394" s="2013"/>
      <c r="G7394" s="114"/>
    </row>
    <row r="7395" ht="11.25" hidden="1" customHeight="1" outlineLevel="6">
      <c r="A7395" s="77"/>
      <c r="B7395" s="78"/>
      <c r="C7395" s="79"/>
      <c r="D7395" s="2017" t="s">
        <v>405</v>
      </c>
      <c r="E7395" s="2017"/>
      <c r="F7395" s="2017"/>
      <c r="G7395" s="114"/>
    </row>
    <row r="7396" ht="11.25" hidden="1" customHeight="1" outlineLevel="7">
      <c r="A7396" s="80"/>
      <c r="B7396" s="81"/>
      <c r="C7396" s="82"/>
      <c r="D7396" s="2017" t="s">
        <v>853</v>
      </c>
      <c r="E7396" s="2017"/>
      <c r="F7396" s="2017"/>
      <c r="G7396" s="93"/>
    </row>
    <row r="7397" ht="11.25" hidden="1" customHeight="1" outlineLevel="7">
      <c r="A7397" s="98"/>
      <c r="B7397" s="99"/>
      <c r="C7397" s="100"/>
      <c r="D7397" s="2013" t="s">
        <v>855</v>
      </c>
      <c r="E7397" s="2013"/>
      <c r="F7397" s="2013"/>
      <c r="G7397" s="93"/>
    </row>
    <row r="7398" ht="11.25" hidden="1" customHeight="1" outlineLevel="7">
      <c r="A7398" s="98"/>
      <c r="B7398" s="99"/>
      <c r="C7398" s="100"/>
      <c r="D7398" s="2013" t="s">
        <v>856</v>
      </c>
      <c r="E7398" s="2013"/>
      <c r="F7398" s="2013"/>
      <c r="G7398" s="93"/>
    </row>
    <row r="7399" ht="11.25" hidden="1" customHeight="1" outlineLevel="7">
      <c r="A7399" s="80"/>
      <c r="B7399" s="81"/>
      <c r="C7399" s="82"/>
      <c r="D7399" s="2017" t="s">
        <v>858</v>
      </c>
      <c r="E7399" s="2017"/>
      <c r="F7399" s="2017"/>
      <c r="G7399" s="93"/>
    </row>
    <row r="7400" ht="11.25" hidden="1" customHeight="1" outlineLevel="7">
      <c r="A7400" s="98"/>
      <c r="B7400" s="99"/>
      <c r="C7400" s="100"/>
      <c r="D7400" s="2013" t="s">
        <v>859</v>
      </c>
      <c r="E7400" s="2013"/>
      <c r="F7400" s="2013"/>
      <c r="G7400" s="114"/>
    </row>
    <row r="7401" ht="21.75" hidden="1" customHeight="1" outlineLevel="7">
      <c r="A7401" s="98"/>
      <c r="B7401" s="99"/>
      <c r="C7401" s="100"/>
      <c r="D7401" s="2013" t="s">
        <v>860</v>
      </c>
      <c r="E7401" s="2013"/>
      <c r="F7401" s="2013"/>
      <c r="G7401" s="93"/>
    </row>
    <row r="7402" ht="11.25" hidden="1" customHeight="1" outlineLevel="7">
      <c r="A7402" s="80"/>
      <c r="B7402" s="81"/>
      <c r="C7402" s="82"/>
      <c r="D7402" s="2017" t="s">
        <v>861</v>
      </c>
      <c r="E7402" s="2017"/>
      <c r="F7402" s="2017"/>
      <c r="G7402" s="93"/>
    </row>
    <row r="7403" ht="11.25" hidden="1" customHeight="1" outlineLevel="7">
      <c r="A7403" s="98"/>
      <c r="B7403" s="99"/>
      <c r="C7403" s="100"/>
      <c r="D7403" s="2013" t="s">
        <v>861</v>
      </c>
      <c r="E7403" s="2013"/>
      <c r="F7403" s="2013"/>
      <c r="G7403" s="93"/>
    </row>
    <row r="7404" ht="11.25" hidden="1" customHeight="1" outlineLevel="7">
      <c r="A7404" s="80"/>
      <c r="B7404" s="81"/>
      <c r="C7404" s="82"/>
      <c r="D7404" s="2017" t="s">
        <v>862</v>
      </c>
      <c r="E7404" s="2017"/>
      <c r="F7404" s="2017"/>
      <c r="G7404" s="114"/>
    </row>
    <row r="7405" ht="11.25" hidden="1" customHeight="1" outlineLevel="7">
      <c r="A7405" s="98"/>
      <c r="B7405" s="99"/>
      <c r="C7405" s="100"/>
      <c r="D7405" s="2013" t="s">
        <v>863</v>
      </c>
      <c r="E7405" s="2013"/>
      <c r="F7405" s="2013"/>
      <c r="G7405" s="93"/>
    </row>
    <row r="7406" ht="11.25" hidden="1" customHeight="1" outlineLevel="7">
      <c r="A7406" s="80"/>
      <c r="B7406" s="81"/>
      <c r="C7406" s="82"/>
      <c r="D7406" s="2017" t="s">
        <v>864</v>
      </c>
      <c r="E7406" s="2017"/>
      <c r="F7406" s="2017"/>
      <c r="G7406" s="93"/>
    </row>
    <row r="7407" ht="11.25" hidden="1" customHeight="1" outlineLevel="7">
      <c r="A7407" s="98"/>
      <c r="B7407" s="99"/>
      <c r="C7407" s="100"/>
      <c r="D7407" s="2013" t="s">
        <v>865</v>
      </c>
      <c r="E7407" s="2013"/>
      <c r="F7407" s="2013"/>
      <c r="G7407" s="93"/>
    </row>
    <row r="7408" ht="11.25" hidden="1" customHeight="1" outlineLevel="7">
      <c r="A7408" s="80"/>
      <c r="B7408" s="81"/>
      <c r="C7408" s="82"/>
      <c r="D7408" s="2017" t="s">
        <v>866</v>
      </c>
      <c r="E7408" s="2017"/>
      <c r="F7408" s="2017"/>
      <c r="G7408" s="93"/>
    </row>
    <row r="7409" ht="11.25" hidden="1" customHeight="1" outlineLevel="7">
      <c r="A7409" s="98"/>
      <c r="B7409" s="99"/>
      <c r="C7409" s="100"/>
      <c r="D7409" s="2013" t="s">
        <v>867</v>
      </c>
      <c r="E7409" s="2013"/>
      <c r="F7409" s="2013"/>
      <c r="G7409" s="93"/>
    </row>
    <row r="7410" ht="21.75" hidden="1" customHeight="1" outlineLevel="7">
      <c r="A7410" s="98"/>
      <c r="B7410" s="99"/>
      <c r="C7410" s="100"/>
      <c r="D7410" s="2013" t="s">
        <v>868</v>
      </c>
      <c r="E7410" s="2013"/>
      <c r="F7410" s="2013"/>
      <c r="G7410" s="93"/>
    </row>
    <row r="7411" ht="11.25" hidden="1" customHeight="1" outlineLevel="7">
      <c r="A7411" s="98"/>
      <c r="B7411" s="99"/>
      <c r="C7411" s="100"/>
      <c r="D7411" s="2013" t="s">
        <v>869</v>
      </c>
      <c r="E7411" s="2013"/>
      <c r="F7411" s="2013"/>
      <c r="G7411" s="114"/>
    </row>
    <row r="7412" ht="11.25" hidden="1" customHeight="1" outlineLevel="7">
      <c r="A7412" s="80"/>
      <c r="B7412" s="81"/>
      <c r="C7412" s="82"/>
      <c r="D7412" s="2017" t="s">
        <v>871</v>
      </c>
      <c r="E7412" s="2017"/>
      <c r="F7412" s="2017"/>
      <c r="G7412" s="93"/>
    </row>
    <row r="7413" ht="11.25" hidden="1" customHeight="1" outlineLevel="7">
      <c r="A7413" s="98"/>
      <c r="B7413" s="99"/>
      <c r="C7413" s="100"/>
      <c r="D7413" s="2013" t="s">
        <v>872</v>
      </c>
      <c r="E7413" s="2013"/>
      <c r="F7413" s="2013"/>
      <c r="G7413" s="114"/>
    </row>
    <row r="7414" ht="21.75" hidden="1" customHeight="1" outlineLevel="7">
      <c r="A7414" s="98"/>
      <c r="B7414" s="99"/>
      <c r="C7414" s="100"/>
      <c r="D7414" s="2013" t="s">
        <v>873</v>
      </c>
      <c r="E7414" s="2013"/>
      <c r="F7414" s="2013"/>
      <c r="G7414" s="93"/>
    </row>
    <row r="7415" ht="11.25" hidden="1" customHeight="1" outlineLevel="7">
      <c r="A7415" s="98"/>
      <c r="B7415" s="99"/>
      <c r="C7415" s="100"/>
      <c r="D7415" s="2013" t="s">
        <v>874</v>
      </c>
      <c r="E7415" s="2013"/>
      <c r="F7415" s="2013"/>
      <c r="G7415" s="93"/>
    </row>
    <row r="7416" ht="21.75" hidden="1" customHeight="1" outlineLevel="7">
      <c r="A7416" s="98"/>
      <c r="B7416" s="99"/>
      <c r="C7416" s="100"/>
      <c r="D7416" s="2013" t="s">
        <v>875</v>
      </c>
      <c r="E7416" s="2013"/>
      <c r="F7416" s="2013"/>
      <c r="G7416" s="73">
        <v>14978.474190000001</v>
      </c>
    </row>
    <row r="7417" ht="11.25" hidden="1" customHeight="1" outlineLevel="7">
      <c r="A7417" s="121"/>
      <c r="B7417" s="122"/>
      <c r="C7417" s="123"/>
      <c r="D7417" s="2013" t="s">
        <v>876</v>
      </c>
      <c r="E7417" s="2013"/>
      <c r="F7417" s="2013"/>
      <c r="G7417" s="92">
        <v>1026.2281499999999</v>
      </c>
    </row>
    <row r="7418" ht="11.25" hidden="1" customHeight="1" outlineLevel="7">
      <c r="A7418" s="121"/>
      <c r="B7418" s="122"/>
      <c r="C7418" s="123"/>
      <c r="D7418" s="2013" t="s">
        <v>877</v>
      </c>
      <c r="E7418" s="2013"/>
      <c r="F7418" s="2013"/>
      <c r="G7418" s="92">
        <v>13952.24604</v>
      </c>
    </row>
    <row r="7419" ht="21.75" hidden="1" customHeight="1" outlineLevel="7">
      <c r="A7419" s="121"/>
      <c r="B7419" s="122"/>
      <c r="C7419" s="123"/>
      <c r="D7419" s="2013" t="s">
        <v>878</v>
      </c>
      <c r="E7419" s="2013"/>
      <c r="F7419" s="2013"/>
      <c r="G7419" s="73">
        <v>-205136.93799999999</v>
      </c>
    </row>
    <row r="7420" ht="11.25" hidden="1" customHeight="1" outlineLevel="7">
      <c r="A7420" s="121"/>
      <c r="B7420" s="122"/>
      <c r="C7420" s="123"/>
      <c r="D7420" s="2013" t="s">
        <v>879</v>
      </c>
      <c r="E7420" s="2013"/>
      <c r="F7420" s="2013"/>
      <c r="G7420" s="92">
        <v>-127102.89200000001</v>
      </c>
    </row>
    <row r="7421" ht="21.75" hidden="1" customHeight="1" outlineLevel="7">
      <c r="A7421" s="121"/>
      <c r="B7421" s="122"/>
      <c r="C7421" s="123"/>
      <c r="D7421" s="2013" t="s">
        <v>880</v>
      </c>
      <c r="E7421" s="2013"/>
      <c r="F7421" s="2013"/>
      <c r="G7421" s="92">
        <v>-17110.862000000001</v>
      </c>
    </row>
    <row r="7422" ht="11.25" hidden="1" customHeight="1" outlineLevel="6">
      <c r="A7422" s="77"/>
      <c r="B7422" s="78"/>
      <c r="C7422" s="79"/>
      <c r="D7422" s="2017" t="s">
        <v>887</v>
      </c>
      <c r="E7422" s="2017"/>
      <c r="F7422" s="2017"/>
      <c r="G7422" s="92">
        <v>-39537.336000000003</v>
      </c>
    </row>
    <row r="7423" ht="11.25" hidden="1" customHeight="1" outlineLevel="7">
      <c r="A7423" s="80"/>
      <c r="B7423" s="81"/>
      <c r="C7423" s="82"/>
      <c r="D7423" s="2017" t="s">
        <v>230</v>
      </c>
      <c r="E7423" s="2017"/>
      <c r="F7423" s="2017"/>
      <c r="G7423" s="92">
        <v>-2584.3539999999998</v>
      </c>
    </row>
    <row r="7424" ht="11.25" hidden="1" customHeight="1" outlineLevel="7">
      <c r="A7424" s="98"/>
      <c r="B7424" s="99"/>
      <c r="C7424" s="100"/>
      <c r="D7424" s="2013" t="s">
        <v>1190</v>
      </c>
      <c r="E7424" s="2013"/>
      <c r="F7424" s="2013"/>
      <c r="G7424" s="92">
        <v>-18801.493999999999</v>
      </c>
    </row>
    <row r="7425" ht="11.25" hidden="1" customHeight="1" outlineLevel="7">
      <c r="A7425" s="98"/>
      <c r="B7425" s="99"/>
      <c r="C7425" s="100"/>
      <c r="D7425" s="2013" t="s">
        <v>1191</v>
      </c>
      <c r="E7425" s="2013"/>
      <c r="F7425" s="2013"/>
      <c r="G7425" s="93"/>
    </row>
    <row r="7426" ht="11.25" hidden="1" customHeight="1" outlineLevel="7">
      <c r="A7426" s="80"/>
      <c r="B7426" s="81"/>
      <c r="C7426" s="82"/>
      <c r="D7426" s="2017" t="s">
        <v>889</v>
      </c>
      <c r="E7426" s="2017"/>
      <c r="F7426" s="2017"/>
      <c r="G7426" s="73">
        <v>64732.625650000002</v>
      </c>
    </row>
    <row r="7427" ht="11.25" hidden="1" customHeight="1" outlineLevel="7">
      <c r="A7427" s="98"/>
      <c r="B7427" s="99"/>
      <c r="C7427" s="100"/>
      <c r="D7427" s="2013" t="s">
        <v>891</v>
      </c>
      <c r="E7427" s="2013"/>
      <c r="F7427" s="2013"/>
      <c r="G7427" s="111">
        <v>454.84739999999999</v>
      </c>
    </row>
    <row r="7428" ht="11.25" hidden="1" customHeight="1" outlineLevel="7">
      <c r="A7428" s="80"/>
      <c r="B7428" s="81"/>
      <c r="C7428" s="82"/>
      <c r="D7428" s="2017" t="s">
        <v>893</v>
      </c>
      <c r="E7428" s="2017"/>
      <c r="F7428" s="2017"/>
      <c r="G7428" s="110">
        <v>454.84739999999999</v>
      </c>
    </row>
    <row r="7429" ht="11.25" hidden="1" customHeight="1" outlineLevel="7">
      <c r="A7429" s="98"/>
      <c r="B7429" s="99"/>
      <c r="C7429" s="100"/>
      <c r="D7429" s="2013" t="s">
        <v>895</v>
      </c>
      <c r="E7429" s="2013"/>
      <c r="F7429" s="2013"/>
      <c r="G7429" s="93"/>
    </row>
    <row r="7430" ht="11.25" hidden="1" customHeight="1" outlineLevel="7">
      <c r="A7430" s="98"/>
      <c r="B7430" s="99"/>
      <c r="C7430" s="100"/>
      <c r="D7430" s="2013" t="s">
        <v>897</v>
      </c>
      <c r="E7430" s="2013"/>
      <c r="F7430" s="2013"/>
      <c r="G7430" s="93"/>
    </row>
    <row r="7431" ht="11.25" hidden="1" customHeight="1" outlineLevel="7">
      <c r="A7431" s="80"/>
      <c r="B7431" s="81"/>
      <c r="C7431" s="82"/>
      <c r="D7431" s="2017" t="s">
        <v>898</v>
      </c>
      <c r="E7431" s="2017"/>
      <c r="F7431" s="2017"/>
      <c r="G7431" s="73">
        <v>58933.4274</v>
      </c>
    </row>
    <row r="7432" ht="11.25" hidden="1" customHeight="1" outlineLevel="7">
      <c r="A7432" s="98"/>
      <c r="B7432" s="99"/>
      <c r="C7432" s="100"/>
      <c r="D7432" s="2013" t="s">
        <v>899</v>
      </c>
      <c r="E7432" s="2013"/>
      <c r="F7432" s="2013"/>
      <c r="G7432" s="92">
        <v>58933.4274</v>
      </c>
    </row>
    <row r="7433" ht="11.25" hidden="1" customHeight="1" outlineLevel="7">
      <c r="A7433" s="98"/>
      <c r="B7433" s="99"/>
      <c r="C7433" s="100"/>
      <c r="D7433" s="2013" t="s">
        <v>901</v>
      </c>
      <c r="E7433" s="2013"/>
      <c r="F7433" s="2013"/>
      <c r="G7433" s="93"/>
    </row>
    <row r="7434" ht="11.25" hidden="1" customHeight="1" outlineLevel="7">
      <c r="A7434" s="121"/>
      <c r="B7434" s="122"/>
      <c r="C7434" s="123"/>
      <c r="D7434" s="2013" t="s">
        <v>1192</v>
      </c>
      <c r="E7434" s="2013"/>
      <c r="F7434" s="2013"/>
      <c r="G7434" s="114"/>
    </row>
    <row r="7435" ht="11.25" hidden="1" customHeight="1" outlineLevel="7">
      <c r="A7435" s="80"/>
      <c r="B7435" s="81"/>
      <c r="C7435" s="82"/>
      <c r="D7435" s="2017" t="s">
        <v>903</v>
      </c>
      <c r="E7435" s="2017"/>
      <c r="F7435" s="2017"/>
      <c r="G7435" s="93"/>
    </row>
    <row r="7436" ht="11.25" hidden="1" customHeight="1" outlineLevel="7">
      <c r="A7436" s="98"/>
      <c r="B7436" s="99"/>
      <c r="C7436" s="100"/>
      <c r="D7436" s="2013" t="s">
        <v>904</v>
      </c>
      <c r="E7436" s="2013"/>
      <c r="F7436" s="2013"/>
      <c r="G7436" s="114"/>
    </row>
    <row r="7437" ht="11.25" hidden="1" customHeight="1" outlineLevel="7">
      <c r="A7437" s="80"/>
      <c r="B7437" s="81"/>
      <c r="C7437" s="82"/>
      <c r="D7437" s="2017" t="s">
        <v>905</v>
      </c>
      <c r="E7437" s="2017"/>
      <c r="F7437" s="2017"/>
      <c r="G7437" s="93"/>
    </row>
    <row r="7438" ht="11.25" hidden="1" customHeight="1" outlineLevel="7">
      <c r="A7438" s="98"/>
      <c r="B7438" s="99"/>
      <c r="C7438" s="100"/>
      <c r="D7438" s="2013" t="s">
        <v>905</v>
      </c>
      <c r="E7438" s="2013"/>
      <c r="F7438" s="2013"/>
      <c r="G7438" s="111">
        <v>178.62917999999999</v>
      </c>
    </row>
    <row r="7439" ht="11.25" hidden="1" customHeight="1" outlineLevel="7">
      <c r="A7439" s="80"/>
      <c r="B7439" s="81"/>
      <c r="C7439" s="82"/>
      <c r="D7439" s="2017" t="s">
        <v>907</v>
      </c>
      <c r="E7439" s="2017"/>
      <c r="F7439" s="2017"/>
      <c r="G7439" s="110">
        <v>178.62917999999999</v>
      </c>
    </row>
    <row r="7440" ht="11.25" hidden="1" customHeight="1" outlineLevel="7">
      <c r="A7440" s="98"/>
      <c r="B7440" s="99"/>
      <c r="C7440" s="100"/>
      <c r="D7440" s="2013" t="s">
        <v>104</v>
      </c>
      <c r="E7440" s="2013"/>
      <c r="F7440" s="2013"/>
      <c r="G7440" s="73">
        <v>1149.2788399999999</v>
      </c>
    </row>
    <row r="7441" ht="11.25" hidden="1" customHeight="1" outlineLevel="7">
      <c r="A7441" s="83"/>
      <c r="B7441" s="84"/>
      <c r="C7441" s="85"/>
      <c r="D7441" s="2017" t="s">
        <v>908</v>
      </c>
      <c r="E7441" s="2017"/>
      <c r="F7441" s="2017"/>
      <c r="G7441" s="93"/>
    </row>
    <row r="7442" ht="11.25" hidden="1" customHeight="1" outlineLevel="7">
      <c r="A7442" s="118"/>
      <c r="B7442" s="119"/>
      <c r="C7442" s="120"/>
      <c r="D7442" s="2013" t="s">
        <v>106</v>
      </c>
      <c r="E7442" s="2013"/>
      <c r="F7442" s="2013"/>
      <c r="G7442" s="93"/>
    </row>
    <row r="7443" ht="11.25" hidden="1" customHeight="1" outlineLevel="7">
      <c r="A7443" s="118"/>
      <c r="B7443" s="119"/>
      <c r="C7443" s="120"/>
      <c r="D7443" s="2013" t="s">
        <v>108</v>
      </c>
      <c r="E7443" s="2013"/>
      <c r="F7443" s="2013"/>
      <c r="G7443" s="92">
        <v>1149.2788399999999</v>
      </c>
    </row>
    <row r="7444" ht="11.25" hidden="1" customHeight="1" outlineLevel="7">
      <c r="A7444" s="121"/>
      <c r="B7444" s="122"/>
      <c r="C7444" s="123"/>
      <c r="D7444" s="2013" t="s">
        <v>404</v>
      </c>
      <c r="E7444" s="2013"/>
      <c r="F7444" s="2013"/>
      <c r="G7444" s="73">
        <v>3541.7882599999998</v>
      </c>
    </row>
    <row r="7445" ht="11.25" hidden="1" customHeight="1" outlineLevel="7">
      <c r="A7445" s="80"/>
      <c r="B7445" s="81"/>
      <c r="C7445" s="82"/>
      <c r="D7445" s="2017" t="s">
        <v>909</v>
      </c>
      <c r="E7445" s="2017"/>
      <c r="F7445" s="2017"/>
      <c r="G7445" s="93"/>
    </row>
    <row r="7446" ht="11.25" hidden="1" customHeight="1" outlineLevel="7">
      <c r="A7446" s="98"/>
      <c r="B7446" s="99"/>
      <c r="C7446" s="100"/>
      <c r="D7446" s="2013" t="s">
        <v>910</v>
      </c>
      <c r="E7446" s="2013"/>
      <c r="F7446" s="2013"/>
      <c r="G7446" s="93"/>
    </row>
    <row r="7447" ht="21.75" hidden="1" customHeight="1" outlineLevel="7">
      <c r="A7447" s="98"/>
      <c r="B7447" s="99"/>
      <c r="C7447" s="100"/>
      <c r="D7447" s="2013" t="s">
        <v>911</v>
      </c>
      <c r="E7447" s="2013"/>
      <c r="F7447" s="2013"/>
      <c r="G7447" s="110">
        <v>831.96425999999997</v>
      </c>
    </row>
    <row r="7448" ht="11.25" hidden="1" customHeight="1" outlineLevel="7">
      <c r="A7448" s="98"/>
      <c r="B7448" s="99"/>
      <c r="C7448" s="100"/>
      <c r="D7448" s="2013" t="s">
        <v>912</v>
      </c>
      <c r="E7448" s="2013"/>
      <c r="F7448" s="2013"/>
      <c r="G7448" s="92">
        <v>2709.8240000000001</v>
      </c>
    </row>
    <row r="7449" ht="11.25" hidden="1" customHeight="1" outlineLevel="7">
      <c r="A7449" s="98"/>
      <c r="B7449" s="99"/>
      <c r="C7449" s="100"/>
      <c r="D7449" s="2013" t="s">
        <v>913</v>
      </c>
      <c r="E7449" s="2013"/>
      <c r="F7449" s="2013"/>
      <c r="G7449" s="93"/>
    </row>
    <row r="7450" ht="11.25" hidden="1" customHeight="1" outlineLevel="7">
      <c r="A7450" s="98"/>
      <c r="B7450" s="99"/>
      <c r="C7450" s="100"/>
      <c r="D7450" s="2013" t="s">
        <v>914</v>
      </c>
      <c r="E7450" s="2013"/>
      <c r="F7450" s="2013"/>
      <c r="G7450" s="110">
        <v>153.71000000000001</v>
      </c>
    </row>
    <row r="7451" ht="21.75" hidden="1" customHeight="1" outlineLevel="7">
      <c r="A7451" s="98"/>
      <c r="B7451" s="99"/>
      <c r="C7451" s="100"/>
      <c r="D7451" s="2013" t="s">
        <v>915</v>
      </c>
      <c r="E7451" s="2013"/>
      <c r="F7451" s="2013"/>
      <c r="G7451" s="110">
        <v>18.899999999999999</v>
      </c>
    </row>
    <row r="7452" ht="11.25" hidden="1" customHeight="1" outlineLevel="7">
      <c r="A7452" s="98"/>
      <c r="B7452" s="99"/>
      <c r="C7452" s="100"/>
      <c r="D7452" s="2013" t="s">
        <v>916</v>
      </c>
      <c r="E7452" s="2013"/>
      <c r="F7452" s="2013"/>
      <c r="G7452" s="93"/>
    </row>
    <row r="7453" ht="11.25" hidden="1" customHeight="1" outlineLevel="7">
      <c r="A7453" s="80"/>
      <c r="B7453" s="81"/>
      <c r="C7453" s="82"/>
      <c r="D7453" s="2017" t="s">
        <v>917</v>
      </c>
      <c r="E7453" s="2017"/>
      <c r="F7453" s="2017"/>
      <c r="G7453" s="110">
        <v>302.04457000000002</v>
      </c>
    </row>
    <row r="7454" ht="11.25" hidden="1" customHeight="1" outlineLevel="7">
      <c r="A7454" s="98"/>
      <c r="B7454" s="99"/>
      <c r="C7454" s="100"/>
      <c r="D7454" s="2013" t="s">
        <v>918</v>
      </c>
      <c r="E7454" s="2013"/>
      <c r="F7454" s="2013"/>
      <c r="G7454" s="73">
        <v>-54319.744299999998</v>
      </c>
    </row>
    <row r="7455" ht="11.25" hidden="1" customHeight="1" outlineLevel="7">
      <c r="A7455" s="98"/>
      <c r="B7455" s="99"/>
      <c r="C7455" s="100"/>
      <c r="D7455" s="2013" t="s">
        <v>225</v>
      </c>
      <c r="E7455" s="2013"/>
      <c r="F7455" s="2013"/>
      <c r="G7455" s="111">
        <v>-0.98829999999999996</v>
      </c>
    </row>
    <row r="7456" ht="11.25" hidden="1" customHeight="1" outlineLevel="7">
      <c r="A7456" s="98"/>
      <c r="B7456" s="99"/>
      <c r="C7456" s="100"/>
      <c r="D7456" s="2013" t="s">
        <v>226</v>
      </c>
      <c r="E7456" s="2013"/>
      <c r="F7456" s="2013"/>
      <c r="G7456" s="110">
        <v>-0.98829999999999996</v>
      </c>
    </row>
    <row r="7457" ht="11.25" hidden="1" customHeight="1" outlineLevel="7">
      <c r="A7457" s="98"/>
      <c r="B7457" s="99"/>
      <c r="C7457" s="100"/>
      <c r="D7457" s="2013" t="s">
        <v>227</v>
      </c>
      <c r="E7457" s="2013"/>
      <c r="F7457" s="2013"/>
      <c r="G7457" s="93"/>
    </row>
    <row r="7458" ht="11.25" hidden="1" customHeight="1" outlineLevel="7">
      <c r="A7458" s="98"/>
      <c r="B7458" s="99"/>
      <c r="C7458" s="100"/>
      <c r="D7458" s="2013" t="s">
        <v>228</v>
      </c>
      <c r="E7458" s="2013"/>
      <c r="F7458" s="2013"/>
      <c r="G7458" s="111">
        <v>-0.27444000000000002</v>
      </c>
    </row>
    <row r="7459" ht="11.25" hidden="1" customHeight="1" outlineLevel="7">
      <c r="A7459" s="98"/>
      <c r="B7459" s="99"/>
      <c r="C7459" s="100"/>
      <c r="D7459" s="2013" t="s">
        <v>229</v>
      </c>
      <c r="E7459" s="2013"/>
      <c r="F7459" s="2013"/>
      <c r="G7459" s="110">
        <v>-0.27444000000000002</v>
      </c>
    </row>
    <row r="7460" ht="11.25" hidden="1" customHeight="1" outlineLevel="7">
      <c r="A7460" s="121"/>
      <c r="B7460" s="122"/>
      <c r="C7460" s="123"/>
      <c r="D7460" s="2013" t="s">
        <v>920</v>
      </c>
      <c r="E7460" s="2013"/>
      <c r="F7460" s="2013"/>
      <c r="G7460" s="111">
        <v>-16.91347</v>
      </c>
    </row>
    <row r="7461" ht="21.75" hidden="1" customHeight="1" outlineLevel="7">
      <c r="A7461" s="121"/>
      <c r="B7461" s="122"/>
      <c r="C7461" s="123"/>
      <c r="D7461" s="2013" t="s">
        <v>231</v>
      </c>
      <c r="E7461" s="2013"/>
      <c r="F7461" s="2013"/>
      <c r="G7461" s="110">
        <v>-16.91347</v>
      </c>
    </row>
    <row r="7462" ht="21.75" hidden="1" customHeight="1" outlineLevel="7">
      <c r="A7462" s="80"/>
      <c r="B7462" s="81"/>
      <c r="C7462" s="82"/>
      <c r="D7462" s="2017" t="s">
        <v>921</v>
      </c>
      <c r="E7462" s="2017"/>
      <c r="F7462" s="2017"/>
      <c r="G7462" s="93"/>
    </row>
    <row r="7463" ht="11.25" hidden="1" customHeight="1" outlineLevel="7">
      <c r="A7463" s="98"/>
      <c r="B7463" s="99"/>
      <c r="C7463" s="100"/>
      <c r="D7463" s="2013" t="s">
        <v>922</v>
      </c>
      <c r="E7463" s="2013"/>
      <c r="F7463" s="2013"/>
      <c r="G7463" s="73">
        <v>-6031.78262</v>
      </c>
    </row>
    <row r="7464" ht="11.25" hidden="1" customHeight="1" outlineLevel="7">
      <c r="A7464" s="98"/>
      <c r="B7464" s="99"/>
      <c r="C7464" s="100"/>
      <c r="D7464" s="2013" t="s">
        <v>923</v>
      </c>
      <c r="E7464" s="2013"/>
      <c r="F7464" s="2013"/>
      <c r="G7464" s="93"/>
    </row>
    <row r="7465" ht="21.75" hidden="1" customHeight="1" outlineLevel="7">
      <c r="A7465" s="98"/>
      <c r="B7465" s="99"/>
      <c r="C7465" s="100"/>
      <c r="D7465" s="2013" t="s">
        <v>924</v>
      </c>
      <c r="E7465" s="2013"/>
      <c r="F7465" s="2013"/>
      <c r="G7465" s="92">
        <v>-1000</v>
      </c>
    </row>
    <row r="7466" ht="11.25" hidden="1" customHeight="1" outlineLevel="7">
      <c r="A7466" s="80"/>
      <c r="B7466" s="81"/>
      <c r="C7466" s="82"/>
      <c r="D7466" s="2017" t="s">
        <v>925</v>
      </c>
      <c r="E7466" s="2017"/>
      <c r="F7466" s="2017"/>
      <c r="G7466" s="92">
        <v>-5031.78262</v>
      </c>
    </row>
    <row r="7467" ht="21.75" hidden="1" customHeight="1" outlineLevel="7">
      <c r="A7467" s="98"/>
      <c r="B7467" s="99"/>
      <c r="C7467" s="100"/>
      <c r="D7467" s="2013" t="s">
        <v>1193</v>
      </c>
      <c r="E7467" s="2013"/>
      <c r="F7467" s="2013"/>
      <c r="G7467" s="93"/>
    </row>
    <row r="7468" ht="21.75" hidden="1" customHeight="1" outlineLevel="7">
      <c r="A7468" s="98"/>
      <c r="B7468" s="99"/>
      <c r="C7468" s="100"/>
      <c r="D7468" s="2013" t="s">
        <v>926</v>
      </c>
      <c r="E7468" s="2013"/>
      <c r="F7468" s="2013"/>
      <c r="G7468" s="73">
        <v>-6408.4098100000001</v>
      </c>
    </row>
    <row r="7469" ht="11.25" hidden="1" customHeight="1" outlineLevel="7">
      <c r="A7469" s="98"/>
      <c r="B7469" s="99"/>
      <c r="C7469" s="100"/>
      <c r="D7469" s="2013" t="s">
        <v>1194</v>
      </c>
      <c r="E7469" s="2013"/>
      <c r="F7469" s="2013"/>
      <c r="G7469" s="92">
        <v>-6408.4098100000001</v>
      </c>
    </row>
    <row r="7470" ht="11.25" hidden="1" customHeight="1" outlineLevel="7">
      <c r="A7470" s="80"/>
      <c r="B7470" s="81"/>
      <c r="C7470" s="82"/>
      <c r="D7470" s="2017" t="s">
        <v>887</v>
      </c>
      <c r="E7470" s="2017"/>
      <c r="F7470" s="2017"/>
      <c r="G7470" s="73">
        <v>-2005.70982</v>
      </c>
    </row>
    <row r="7471" ht="11.25" hidden="1" customHeight="1" outlineLevel="7">
      <c r="A7471" s="98"/>
      <c r="B7471" s="99"/>
      <c r="C7471" s="100"/>
      <c r="D7471" s="2013" t="s">
        <v>927</v>
      </c>
      <c r="E7471" s="2013"/>
      <c r="F7471" s="2013"/>
      <c r="G7471" s="92">
        <v>-2005.70982</v>
      </c>
    </row>
    <row r="7472" ht="11.25" hidden="1" customHeight="1" outlineLevel="7">
      <c r="A7472" s="98"/>
      <c r="B7472" s="99"/>
      <c r="C7472" s="100"/>
      <c r="D7472" s="2013" t="s">
        <v>928</v>
      </c>
      <c r="E7472" s="2013"/>
      <c r="F7472" s="2013"/>
      <c r="G7472" s="73">
        <v>-10815.25675</v>
      </c>
    </row>
    <row r="7473" ht="11.25" hidden="1" customHeight="1" outlineLevel="7">
      <c r="A7473" s="98"/>
      <c r="B7473" s="99"/>
      <c r="C7473" s="100"/>
      <c r="D7473" s="2013" t="s">
        <v>929</v>
      </c>
      <c r="E7473" s="2013"/>
      <c r="F7473" s="2013"/>
      <c r="G7473" s="92">
        <v>-8701.3060600000008</v>
      </c>
    </row>
    <row r="7474" ht="11.25" hidden="1" customHeight="1" outlineLevel="7">
      <c r="A7474" s="98"/>
      <c r="B7474" s="99"/>
      <c r="C7474" s="100"/>
      <c r="D7474" s="2013" t="s">
        <v>932</v>
      </c>
      <c r="E7474" s="2013"/>
      <c r="F7474" s="2013"/>
      <c r="G7474" s="73">
        <v>-2113.9506900000001</v>
      </c>
    </row>
    <row r="7475" ht="11.25" hidden="1" customHeight="1" outlineLevel="7">
      <c r="A7475" s="83"/>
      <c r="B7475" s="84"/>
      <c r="C7475" s="85"/>
      <c r="D7475" s="2017" t="s">
        <v>933</v>
      </c>
      <c r="E7475" s="2017"/>
      <c r="F7475" s="2017"/>
      <c r="G7475" s="92">
        <v>-1462.9340500000001</v>
      </c>
    </row>
    <row r="7476" ht="11.25" hidden="1" customHeight="1" outlineLevel="7">
      <c r="A7476" s="118"/>
      <c r="B7476" s="119"/>
      <c r="C7476" s="120"/>
      <c r="D7476" s="2013" t="s">
        <v>934</v>
      </c>
      <c r="E7476" s="2013"/>
      <c r="F7476" s="2013"/>
      <c r="G7476" s="110">
        <v>-651.01664000000005</v>
      </c>
    </row>
    <row r="7477" ht="21.75" hidden="1" customHeight="1" outlineLevel="7">
      <c r="A7477" s="118"/>
      <c r="B7477" s="119"/>
      <c r="C7477" s="120"/>
      <c r="D7477" s="2013" t="s">
        <v>935</v>
      </c>
      <c r="E7477" s="2013"/>
      <c r="F7477" s="2013"/>
      <c r="G7477" s="110">
        <v>-728.79621999999995</v>
      </c>
    </row>
    <row r="7478" ht="11.25" hidden="1" customHeight="1" outlineLevel="7">
      <c r="A7478" s="118"/>
      <c r="B7478" s="119"/>
      <c r="C7478" s="120"/>
      <c r="D7478" s="2013" t="s">
        <v>936</v>
      </c>
      <c r="E7478" s="2013"/>
      <c r="F7478" s="2013"/>
      <c r="G7478" s="111">
        <v>-200.12893</v>
      </c>
    </row>
    <row r="7479" ht="21.75" hidden="1" customHeight="1" outlineLevel="7">
      <c r="A7479" s="118"/>
      <c r="B7479" s="119"/>
      <c r="C7479" s="120"/>
      <c r="D7479" s="2013" t="s">
        <v>937</v>
      </c>
      <c r="E7479" s="2013"/>
      <c r="F7479" s="2013"/>
      <c r="G7479" s="110">
        <v>-29.600000000000001</v>
      </c>
    </row>
    <row r="7480" ht="21.75" hidden="1" customHeight="1" outlineLevel="7">
      <c r="A7480" s="118"/>
      <c r="B7480" s="119"/>
      <c r="C7480" s="120"/>
      <c r="D7480" s="2013" t="s">
        <v>232</v>
      </c>
      <c r="E7480" s="2013"/>
      <c r="F7480" s="2013"/>
      <c r="G7480" s="93"/>
    </row>
    <row r="7481" ht="21.75" hidden="1" customHeight="1" outlineLevel="7">
      <c r="A7481" s="118"/>
      <c r="B7481" s="119"/>
      <c r="C7481" s="120"/>
      <c r="D7481" s="2013" t="s">
        <v>233</v>
      </c>
      <c r="E7481" s="2013"/>
      <c r="F7481" s="2013"/>
      <c r="G7481" s="110">
        <v>-17</v>
      </c>
    </row>
    <row r="7482" ht="11.25" hidden="1" customHeight="1" outlineLevel="7">
      <c r="A7482" s="98"/>
      <c r="B7482" s="99"/>
      <c r="C7482" s="100"/>
      <c r="D7482" s="2013" t="s">
        <v>406</v>
      </c>
      <c r="E7482" s="2013"/>
      <c r="F7482" s="2013"/>
      <c r="G7482" s="110">
        <v>-9.8000000000000007</v>
      </c>
    </row>
    <row r="7483" ht="11.25" hidden="1" customHeight="1" outlineLevel="7">
      <c r="A7483" s="98"/>
      <c r="B7483" s="99"/>
      <c r="C7483" s="100"/>
      <c r="D7483" s="2013" t="s">
        <v>407</v>
      </c>
      <c r="E7483" s="2013"/>
      <c r="F7483" s="2013"/>
      <c r="G7483" s="110">
        <v>-69.654929999999993</v>
      </c>
    </row>
    <row r="7484" ht="11.25" hidden="1" customHeight="1" outlineLevel="7">
      <c r="A7484" s="98"/>
      <c r="B7484" s="99"/>
      <c r="C7484" s="100"/>
      <c r="D7484" s="2013" t="s">
        <v>938</v>
      </c>
      <c r="E7484" s="2013"/>
      <c r="F7484" s="2013"/>
      <c r="G7484" s="93"/>
    </row>
    <row r="7485" ht="11.25" hidden="1" customHeight="1" outlineLevel="7">
      <c r="A7485" s="98"/>
      <c r="B7485" s="99"/>
      <c r="C7485" s="100"/>
      <c r="D7485" s="2013" t="s">
        <v>939</v>
      </c>
      <c r="E7485" s="2013"/>
      <c r="F7485" s="2013"/>
      <c r="G7485" s="110">
        <v>-74.073999999999998</v>
      </c>
    </row>
    <row r="7486" ht="11.25" hidden="1" customHeight="1" outlineLevel="7">
      <c r="A7486" s="98"/>
      <c r="B7486" s="99"/>
      <c r="C7486" s="100"/>
      <c r="D7486" s="2013" t="s">
        <v>408</v>
      </c>
      <c r="E7486" s="2013"/>
      <c r="F7486" s="2013"/>
      <c r="G7486" s="73">
        <v>-1924.7009700000001</v>
      </c>
    </row>
    <row r="7487" ht="11.25" hidden="1" customHeight="1" outlineLevel="7">
      <c r="A7487" s="98"/>
      <c r="B7487" s="99"/>
      <c r="C7487" s="100"/>
      <c r="D7487" s="2013" t="s">
        <v>415</v>
      </c>
      <c r="E7487" s="2013"/>
      <c r="F7487" s="2013"/>
      <c r="G7487" s="93"/>
    </row>
    <row r="7488" ht="11.25" hidden="1" customHeight="1" outlineLevel="7">
      <c r="A7488" s="98"/>
      <c r="B7488" s="99"/>
      <c r="C7488" s="100"/>
      <c r="D7488" s="2013" t="s">
        <v>940</v>
      </c>
      <c r="E7488" s="2013"/>
      <c r="F7488" s="2013"/>
      <c r="G7488" s="110">
        <v>-165.41159999999999</v>
      </c>
    </row>
    <row r="7489" ht="11.25" hidden="1" customHeight="1" outlineLevel="7">
      <c r="A7489" s="98"/>
      <c r="B7489" s="99"/>
      <c r="C7489" s="100"/>
      <c r="D7489" s="2013" t="s">
        <v>941</v>
      </c>
      <c r="E7489" s="2013"/>
      <c r="F7489" s="2013"/>
      <c r="G7489" s="110">
        <v>-427.04790000000003</v>
      </c>
    </row>
    <row r="7490" ht="11.25" hidden="1" customHeight="1" outlineLevel="7">
      <c r="A7490" s="98"/>
      <c r="B7490" s="99"/>
      <c r="C7490" s="100"/>
      <c r="D7490" s="2013" t="s">
        <v>942</v>
      </c>
      <c r="E7490" s="2013"/>
      <c r="F7490" s="2013"/>
      <c r="G7490" s="110">
        <v>-771.09128999999996</v>
      </c>
    </row>
    <row r="7491" ht="11.25" hidden="1" customHeight="1" outlineLevel="7">
      <c r="A7491" s="98"/>
      <c r="B7491" s="99"/>
      <c r="C7491" s="100"/>
      <c r="D7491" s="2013" t="s">
        <v>409</v>
      </c>
      <c r="E7491" s="2013"/>
      <c r="F7491" s="2013"/>
      <c r="G7491" s="110">
        <v>-223.68602999999999</v>
      </c>
    </row>
    <row r="7492" ht="11.25" hidden="1" customHeight="1" outlineLevel="7">
      <c r="A7492" s="98"/>
      <c r="B7492" s="99"/>
      <c r="C7492" s="100"/>
      <c r="D7492" s="2013" t="s">
        <v>943</v>
      </c>
      <c r="E7492" s="2013"/>
      <c r="F7492" s="2013"/>
      <c r="G7492" s="110">
        <v>-337.46415000000002</v>
      </c>
    </row>
    <row r="7493" ht="11.25" hidden="1" customHeight="1" outlineLevel="7">
      <c r="A7493" s="98"/>
      <c r="B7493" s="99"/>
      <c r="C7493" s="100"/>
      <c r="D7493" s="2013" t="s">
        <v>944</v>
      </c>
      <c r="E7493" s="2013"/>
      <c r="F7493" s="2013"/>
      <c r="G7493" s="92">
        <v>-6051.8370000000004</v>
      </c>
    </row>
    <row r="7494" ht="11.25" hidden="1" customHeight="1" outlineLevel="7">
      <c r="A7494" s="98"/>
      <c r="B7494" s="99"/>
      <c r="C7494" s="100"/>
      <c r="D7494" s="2013" t="s">
        <v>413</v>
      </c>
      <c r="E7494" s="2013"/>
      <c r="F7494" s="2013"/>
      <c r="G7494" s="110">
        <v>-29.916429999999998</v>
      </c>
    </row>
    <row r="7495" ht="21.75" hidden="1" customHeight="1" outlineLevel="7">
      <c r="A7495" s="98"/>
      <c r="B7495" s="99"/>
      <c r="C7495" s="100"/>
      <c r="D7495" s="2013" t="s">
        <v>945</v>
      </c>
      <c r="E7495" s="2013"/>
      <c r="F7495" s="2013"/>
      <c r="G7495" s="111">
        <v>-22.88109</v>
      </c>
    </row>
    <row r="7496" ht="21.75" hidden="1" customHeight="1" outlineLevel="7">
      <c r="A7496" s="98"/>
      <c r="B7496" s="99"/>
      <c r="C7496" s="100"/>
      <c r="D7496" s="2013" t="s">
        <v>419</v>
      </c>
      <c r="E7496" s="2013"/>
      <c r="F7496" s="2013"/>
      <c r="G7496" s="110">
        <v>-3.20634</v>
      </c>
    </row>
    <row r="7497" ht="11.25" hidden="1" customHeight="1" outlineLevel="7">
      <c r="A7497" s="98"/>
      <c r="B7497" s="99"/>
      <c r="C7497" s="100"/>
      <c r="D7497" s="2013" t="s">
        <v>414</v>
      </c>
      <c r="E7497" s="2013"/>
      <c r="F7497" s="2013"/>
      <c r="G7497" s="110">
        <v>-3.11849</v>
      </c>
    </row>
    <row r="7498" ht="21.75" hidden="1" customHeight="1" outlineLevel="7">
      <c r="A7498" s="98"/>
      <c r="B7498" s="99"/>
      <c r="C7498" s="100"/>
      <c r="D7498" s="2013" t="s">
        <v>946</v>
      </c>
      <c r="E7498" s="2013"/>
      <c r="F7498" s="2013"/>
      <c r="G7498" s="110">
        <v>-16.556260000000002</v>
      </c>
    </row>
    <row r="7499" ht="11.25" hidden="1" customHeight="1" outlineLevel="7">
      <c r="A7499" s="83"/>
      <c r="B7499" s="84"/>
      <c r="C7499" s="85"/>
      <c r="D7499" s="2017" t="s">
        <v>410</v>
      </c>
      <c r="E7499" s="2017"/>
      <c r="F7499" s="2017"/>
      <c r="G7499" s="111">
        <v>-178.77079000000001</v>
      </c>
    </row>
    <row r="7500" ht="21.75" hidden="1" customHeight="1" outlineLevel="7">
      <c r="A7500" s="118"/>
      <c r="B7500" s="119"/>
      <c r="C7500" s="120"/>
      <c r="D7500" s="2013" t="s">
        <v>947</v>
      </c>
      <c r="E7500" s="2013"/>
      <c r="F7500" s="2013"/>
      <c r="G7500" s="110">
        <v>-12.73751</v>
      </c>
    </row>
    <row r="7501" ht="11.25" hidden="1" customHeight="1" outlineLevel="7">
      <c r="A7501" s="118"/>
      <c r="B7501" s="119"/>
      <c r="C7501" s="120"/>
      <c r="D7501" s="2013" t="s">
        <v>948</v>
      </c>
      <c r="E7501" s="2013"/>
      <c r="F7501" s="2013"/>
      <c r="G7501" s="110">
        <v>-164.85862</v>
      </c>
    </row>
    <row r="7502" ht="11.25" hidden="1" customHeight="1" outlineLevel="7">
      <c r="A7502" s="118"/>
      <c r="B7502" s="119"/>
      <c r="C7502" s="120"/>
      <c r="D7502" s="2013" t="s">
        <v>949</v>
      </c>
      <c r="E7502" s="2013"/>
      <c r="F7502" s="2013"/>
      <c r="G7502" s="110">
        <v>-1.17466</v>
      </c>
    </row>
    <row r="7503" ht="21.75" hidden="1" customHeight="1" outlineLevel="7">
      <c r="A7503" s="118"/>
      <c r="B7503" s="119"/>
      <c r="C7503" s="120"/>
      <c r="D7503" s="2013" t="s">
        <v>950</v>
      </c>
      <c r="E7503" s="2013"/>
      <c r="F7503" s="2013"/>
      <c r="G7503" s="73">
        <v>-19903.377670000002</v>
      </c>
    </row>
    <row r="7504" ht="11.25" hidden="1" customHeight="1" outlineLevel="7">
      <c r="A7504" s="83"/>
      <c r="B7504" s="84"/>
      <c r="C7504" s="85"/>
      <c r="D7504" s="2017" t="s">
        <v>951</v>
      </c>
      <c r="E7504" s="2017"/>
      <c r="F7504" s="2017"/>
      <c r="G7504" s="110">
        <v>-133.74382</v>
      </c>
    </row>
    <row r="7505" ht="21.75" hidden="1" customHeight="1" outlineLevel="7">
      <c r="A7505" s="118"/>
      <c r="B7505" s="119"/>
      <c r="C7505" s="120"/>
      <c r="D7505" s="2013" t="s">
        <v>411</v>
      </c>
      <c r="E7505" s="2013"/>
      <c r="F7505" s="2013"/>
      <c r="G7505" s="92">
        <v>-2645.9381600000002</v>
      </c>
    </row>
    <row r="7506" ht="21.75" hidden="1" customHeight="1" outlineLevel="7">
      <c r="A7506" s="118"/>
      <c r="B7506" s="119"/>
      <c r="C7506" s="120"/>
      <c r="D7506" s="2013" t="s">
        <v>412</v>
      </c>
      <c r="E7506" s="2013"/>
      <c r="F7506" s="2013"/>
      <c r="G7506" s="110">
        <v>-30.171220000000002</v>
      </c>
    </row>
    <row r="7507" ht="11.25" hidden="1" customHeight="1" outlineLevel="7">
      <c r="A7507" s="118"/>
      <c r="B7507" s="119"/>
      <c r="C7507" s="120"/>
      <c r="D7507" s="2013" t="s">
        <v>1195</v>
      </c>
      <c r="E7507" s="2013"/>
      <c r="F7507" s="2013"/>
      <c r="G7507" s="110">
        <v>-43.922440000000002</v>
      </c>
    </row>
    <row r="7508" ht="11.25" hidden="1" customHeight="1" outlineLevel="7">
      <c r="A7508" s="98"/>
      <c r="B7508" s="99"/>
      <c r="C7508" s="100"/>
      <c r="D7508" s="2013" t="s">
        <v>417</v>
      </c>
      <c r="E7508" s="2013"/>
      <c r="F7508" s="2013"/>
      <c r="G7508" s="73">
        <v>-1607.1771699999999</v>
      </c>
    </row>
    <row r="7509" ht="11.25" hidden="1" customHeight="1" outlineLevel="7">
      <c r="A7509" s="98"/>
      <c r="B7509" s="99"/>
      <c r="C7509" s="100"/>
      <c r="D7509" s="2013" t="s">
        <v>952</v>
      </c>
      <c r="E7509" s="2013"/>
      <c r="F7509" s="2013"/>
      <c r="G7509" s="92">
        <v>-1314.4152200000001</v>
      </c>
    </row>
    <row r="7510" ht="11.25" hidden="1" customHeight="1" outlineLevel="7">
      <c r="A7510" s="98"/>
      <c r="B7510" s="99"/>
      <c r="C7510" s="100"/>
      <c r="D7510" s="2013" t="s">
        <v>953</v>
      </c>
      <c r="E7510" s="2013"/>
      <c r="F7510" s="2013"/>
      <c r="G7510" s="110">
        <v>-27.031590000000001</v>
      </c>
    </row>
    <row r="7511" ht="21.75" hidden="1" customHeight="1" outlineLevel="7">
      <c r="A7511" s="98"/>
      <c r="B7511" s="99"/>
      <c r="C7511" s="100"/>
      <c r="D7511" s="2013" t="s">
        <v>956</v>
      </c>
      <c r="E7511" s="2013"/>
      <c r="F7511" s="2013"/>
      <c r="G7511" s="93"/>
    </row>
    <row r="7512" ht="11.25" hidden="1" customHeight="1" outlineLevel="3" collapsed="1">
      <c r="A7512" s="2020" t="s">
        <v>1026</v>
      </c>
      <c r="B7512" s="2020"/>
      <c r="C7512" s="2020"/>
      <c r="D7512" s="2014" t="s">
        <v>453</v>
      </c>
      <c r="E7512" s="2014"/>
      <c r="F7512" s="2014"/>
      <c r="G7512" s="110">
        <v>-255.40904</v>
      </c>
    </row>
    <row r="7513" ht="11.25" hidden="1" customHeight="1" outlineLevel="4">
      <c r="A7513" s="95"/>
      <c r="B7513" s="96"/>
      <c r="C7513" s="97"/>
      <c r="D7513" s="98"/>
      <c r="E7513" s="99"/>
      <c r="F7513" s="100"/>
      <c r="G7513" s="110">
        <v>-5.1831100000000001</v>
      </c>
    </row>
    <row r="7514" ht="11.25" hidden="1" customHeight="1" outlineLevel="4">
      <c r="A7514" s="70"/>
      <c r="B7514" s="71"/>
      <c r="C7514" s="72"/>
      <c r="D7514" s="2017" t="s">
        <v>257</v>
      </c>
      <c r="E7514" s="2017"/>
      <c r="F7514" s="2017"/>
      <c r="G7514" s="110">
        <v>-5.1382199999999996</v>
      </c>
    </row>
    <row r="7515" ht="11.25" hidden="1" customHeight="1" outlineLevel="5">
      <c r="A7515" s="74"/>
      <c r="B7515" s="75"/>
      <c r="C7515" s="76"/>
      <c r="D7515" s="2017" t="s">
        <v>442</v>
      </c>
      <c r="E7515" s="2017"/>
      <c r="F7515" s="2017"/>
      <c r="G7515" s="92">
        <v>-1682.6629700000001</v>
      </c>
    </row>
    <row r="7516" ht="11.25" hidden="1" customHeight="1" outlineLevel="6">
      <c r="A7516" s="77"/>
      <c r="B7516" s="78"/>
      <c r="C7516" s="79"/>
      <c r="D7516" s="2017" t="s">
        <v>443</v>
      </c>
      <c r="E7516" s="2017"/>
      <c r="F7516" s="2017"/>
      <c r="G7516" s="92">
        <v>-1200.8484800000001</v>
      </c>
    </row>
    <row r="7517" ht="11.25" hidden="1" customHeight="1" outlineLevel="7">
      <c r="A7517" s="80"/>
      <c r="B7517" s="81"/>
      <c r="C7517" s="82"/>
      <c r="D7517" s="2017" t="s">
        <v>444</v>
      </c>
      <c r="E7517" s="2017"/>
      <c r="F7517" s="2017"/>
      <c r="G7517" s="110">
        <v>-139.18394000000001</v>
      </c>
    </row>
    <row r="7518" ht="11.25" hidden="1" customHeight="1" outlineLevel="7">
      <c r="A7518" s="83"/>
      <c r="B7518" s="84"/>
      <c r="C7518" s="85"/>
      <c r="D7518" s="2017" t="s">
        <v>253</v>
      </c>
      <c r="E7518" s="2017"/>
      <c r="F7518" s="2017"/>
      <c r="G7518" s="92">
        <v>-1388.00758</v>
      </c>
    </row>
    <row r="7519" ht="11.25" hidden="1" customHeight="1" outlineLevel="7">
      <c r="A7519" s="86"/>
      <c r="B7519" s="87"/>
      <c r="C7519" s="88"/>
      <c r="D7519" s="2017" t="s">
        <v>454</v>
      </c>
      <c r="E7519" s="2017"/>
      <c r="F7519" s="2017"/>
      <c r="G7519" s="92">
        <v>-1499.8244999999999</v>
      </c>
    </row>
    <row r="7520" ht="11.25" hidden="1" customHeight="1" outlineLevel="7">
      <c r="A7520" s="89"/>
      <c r="B7520" s="90"/>
      <c r="C7520" s="91"/>
      <c r="D7520" s="2013" t="s">
        <v>455</v>
      </c>
      <c r="E7520" s="2013"/>
      <c r="F7520" s="2013"/>
      <c r="G7520" s="110">
        <v>-36.463819999999998</v>
      </c>
    </row>
    <row r="7521" ht="11.25" hidden="1" customHeight="1" outlineLevel="7">
      <c r="A7521" s="89"/>
      <c r="B7521" s="90"/>
      <c r="C7521" s="91"/>
      <c r="D7521" s="2013" t="s">
        <v>456</v>
      </c>
      <c r="E7521" s="2013"/>
      <c r="F7521" s="2013"/>
      <c r="G7521" s="110">
        <v>-172.23214999999999</v>
      </c>
    </row>
    <row r="7522" ht="11.25" hidden="1" customHeight="1" outlineLevel="7">
      <c r="A7522" s="89"/>
      <c r="B7522" s="90"/>
      <c r="C7522" s="91"/>
      <c r="D7522" s="2013" t="s">
        <v>457</v>
      </c>
      <c r="E7522" s="2013"/>
      <c r="F7522" s="2013"/>
      <c r="G7522" s="110">
        <v>-255.15376000000001</v>
      </c>
    </row>
    <row r="7523" ht="11.25" hidden="1" customHeight="1" outlineLevel="7">
      <c r="A7523" s="89"/>
      <c r="B7523" s="90"/>
      <c r="C7523" s="91"/>
      <c r="D7523" s="2013" t="s">
        <v>458</v>
      </c>
      <c r="E7523" s="2013"/>
      <c r="F7523" s="2013"/>
      <c r="G7523" s="110">
        <v>-322.38598000000002</v>
      </c>
    </row>
    <row r="7524" ht="11.25" hidden="1" customHeight="1" outlineLevel="7">
      <c r="A7524" s="83"/>
      <c r="B7524" s="84"/>
      <c r="C7524" s="85"/>
      <c r="D7524" s="2017" t="s">
        <v>524</v>
      </c>
      <c r="E7524" s="2017"/>
      <c r="F7524" s="2017"/>
      <c r="G7524" s="110">
        <v>-257.25441999999998</v>
      </c>
    </row>
    <row r="7525" ht="11.25" hidden="1" customHeight="1" outlineLevel="7">
      <c r="A7525" s="86"/>
      <c r="B7525" s="87"/>
      <c r="C7525" s="88"/>
      <c r="D7525" s="2017" t="s">
        <v>14</v>
      </c>
      <c r="E7525" s="2017"/>
      <c r="F7525" s="2017"/>
      <c r="G7525" s="110">
        <v>-81.92474</v>
      </c>
    </row>
    <row r="7526" ht="11.25" hidden="1" customHeight="1" outlineLevel="7">
      <c r="A7526" s="101"/>
      <c r="B7526" s="102"/>
      <c r="C7526" s="103"/>
      <c r="D7526" s="2017" t="s">
        <v>220</v>
      </c>
      <c r="E7526" s="2017"/>
      <c r="F7526" s="2017"/>
      <c r="G7526" s="110">
        <v>-235.25551999999999</v>
      </c>
    </row>
    <row r="7527" ht="11.25" hidden="1" customHeight="1" outlineLevel="7">
      <c r="A7527" s="115"/>
      <c r="B7527" s="116"/>
      <c r="C7527" s="117"/>
      <c r="D7527" s="2013" t="s">
        <v>527</v>
      </c>
      <c r="E7527" s="2013"/>
      <c r="F7527" s="2013"/>
      <c r="G7527" s="110">
        <v>-158.11789999999999</v>
      </c>
    </row>
    <row r="7528" ht="11.25" hidden="1" customHeight="1" outlineLevel="7">
      <c r="A7528" s="115"/>
      <c r="B7528" s="116"/>
      <c r="C7528" s="117"/>
      <c r="D7528" s="2013" t="s">
        <v>528</v>
      </c>
      <c r="E7528" s="2013"/>
      <c r="F7528" s="2013"/>
      <c r="G7528" s="110">
        <v>-6.8574000000000002</v>
      </c>
    </row>
    <row r="7529" ht="11.25" hidden="1" customHeight="1" outlineLevel="7">
      <c r="A7529" s="101"/>
      <c r="B7529" s="102"/>
      <c r="C7529" s="103"/>
      <c r="D7529" s="2017" t="s">
        <v>529</v>
      </c>
      <c r="E7529" s="2017"/>
      <c r="F7529" s="2017"/>
      <c r="G7529" s="110">
        <v>-94.869550000000004</v>
      </c>
    </row>
    <row r="7530" ht="11.25" hidden="1" customHeight="1" outlineLevel="7">
      <c r="A7530" s="104"/>
      <c r="B7530" s="105"/>
      <c r="C7530" s="106"/>
      <c r="D7530" s="2017" t="s">
        <v>530</v>
      </c>
      <c r="E7530" s="2017"/>
      <c r="F7530" s="2017"/>
      <c r="G7530" s="93"/>
    </row>
    <row r="7531" ht="11.25" hidden="1" customHeight="1" outlineLevel="7">
      <c r="A7531" s="95"/>
      <c r="B7531" s="96"/>
      <c r="C7531" s="97"/>
      <c r="D7531" s="2013" t="s">
        <v>532</v>
      </c>
      <c r="E7531" s="2013"/>
      <c r="F7531" s="2013"/>
      <c r="G7531" s="110">
        <v>-673.16989000000001</v>
      </c>
    </row>
    <row r="7532" ht="11.25" hidden="1" customHeight="1" outlineLevel="7">
      <c r="A7532" s="95"/>
      <c r="B7532" s="96"/>
      <c r="C7532" s="97"/>
      <c r="D7532" s="2013" t="s">
        <v>533</v>
      </c>
      <c r="E7532" s="2013"/>
      <c r="F7532" s="2013"/>
      <c r="G7532" s="73">
        <v>-4438.2395999999999</v>
      </c>
    </row>
    <row r="7533" ht="11.25" hidden="1" customHeight="1" outlineLevel="7">
      <c r="A7533" s="104"/>
      <c r="B7533" s="105"/>
      <c r="C7533" s="106"/>
      <c r="D7533" s="2017" t="s">
        <v>535</v>
      </c>
      <c r="E7533" s="2017"/>
      <c r="F7533" s="2017"/>
      <c r="G7533" s="92">
        <v>-3210.9416099999999</v>
      </c>
    </row>
    <row r="7534" ht="11.25" hidden="1" customHeight="1" outlineLevel="7">
      <c r="A7534" s="95"/>
      <c r="B7534" s="96"/>
      <c r="C7534" s="97"/>
      <c r="D7534" s="2013" t="s">
        <v>539</v>
      </c>
      <c r="E7534" s="2013"/>
      <c r="F7534" s="2013"/>
      <c r="G7534" s="110">
        <v>-765.35176999999999</v>
      </c>
    </row>
    <row r="7535" ht="21.75" hidden="1" customHeight="1" outlineLevel="7">
      <c r="A7535" s="95"/>
      <c r="B7535" s="96"/>
      <c r="C7535" s="97"/>
      <c r="D7535" s="2013" t="s">
        <v>540</v>
      </c>
      <c r="E7535" s="2013"/>
      <c r="F7535" s="2013"/>
      <c r="G7535" s="110">
        <v>-60.02975</v>
      </c>
    </row>
    <row r="7536" ht="21.75" hidden="1" customHeight="1" outlineLevel="7">
      <c r="A7536" s="95"/>
      <c r="B7536" s="96"/>
      <c r="C7536" s="97"/>
      <c r="D7536" s="2013" t="s">
        <v>541</v>
      </c>
      <c r="E7536" s="2013"/>
      <c r="F7536" s="2013"/>
      <c r="G7536" s="110">
        <v>-401.91647</v>
      </c>
    </row>
    <row r="7537" ht="11.25" hidden="1" customHeight="1" outlineLevel="7">
      <c r="A7537" s="95"/>
      <c r="B7537" s="96"/>
      <c r="C7537" s="97"/>
      <c r="D7537" s="2013" t="s">
        <v>542</v>
      </c>
      <c r="E7537" s="2013"/>
      <c r="F7537" s="2013"/>
      <c r="G7537" s="73">
        <v>-1781.2828</v>
      </c>
    </row>
    <row r="7538" ht="11.25" hidden="1" customHeight="1" outlineLevel="7">
      <c r="A7538" s="95"/>
      <c r="B7538" s="96"/>
      <c r="C7538" s="97"/>
      <c r="D7538" s="2013" t="s">
        <v>546</v>
      </c>
      <c r="E7538" s="2013"/>
      <c r="F7538" s="2013"/>
      <c r="G7538" s="92">
        <v>-1773.6168</v>
      </c>
    </row>
    <row r="7539" ht="11.25" hidden="1" customHeight="1" outlineLevel="7">
      <c r="A7539" s="95"/>
      <c r="B7539" s="96"/>
      <c r="C7539" s="97"/>
      <c r="D7539" s="2013" t="s">
        <v>547</v>
      </c>
      <c r="E7539" s="2013"/>
      <c r="F7539" s="2013"/>
      <c r="G7539" s="110">
        <v>-7.6660000000000004</v>
      </c>
    </row>
    <row r="7540" ht="11.25" hidden="1" customHeight="1" outlineLevel="7">
      <c r="A7540" s="104"/>
      <c r="B7540" s="105"/>
      <c r="C7540" s="106"/>
      <c r="D7540" s="2017" t="s">
        <v>548</v>
      </c>
      <c r="E7540" s="2017"/>
      <c r="F7540" s="2017"/>
      <c r="G7540" s="93"/>
    </row>
    <row r="7541" ht="11.25" hidden="1" customHeight="1" outlineLevel="7">
      <c r="A7541" s="95"/>
      <c r="B7541" s="96"/>
      <c r="C7541" s="97"/>
      <c r="D7541" s="2013" t="s">
        <v>551</v>
      </c>
      <c r="E7541" s="2013"/>
      <c r="F7541" s="2013"/>
      <c r="G7541" s="110">
        <v>-919.27322000000004</v>
      </c>
    </row>
    <row r="7542" ht="11.25" hidden="1" customHeight="1" outlineLevel="7">
      <c r="A7542" s="95"/>
      <c r="B7542" s="96"/>
      <c r="C7542" s="97"/>
      <c r="D7542" s="2013" t="s">
        <v>552</v>
      </c>
      <c r="E7542" s="2013"/>
      <c r="F7542" s="2013"/>
      <c r="G7542" s="110">
        <v>-84.048540000000003</v>
      </c>
    </row>
    <row r="7543" ht="11.25" hidden="1" customHeight="1" outlineLevel="7">
      <c r="A7543" s="95"/>
      <c r="B7543" s="96"/>
      <c r="C7543" s="97"/>
      <c r="D7543" s="2013" t="s">
        <v>553</v>
      </c>
      <c r="E7543" s="2013"/>
      <c r="F7543" s="2013"/>
      <c r="G7543" s="110">
        <v>-15.3681</v>
      </c>
    </row>
    <row r="7544" ht="11.25" hidden="1" customHeight="1" outlineLevel="7">
      <c r="A7544" s="104"/>
      <c r="B7544" s="105"/>
      <c r="C7544" s="106"/>
      <c r="D7544" s="2017" t="s">
        <v>554</v>
      </c>
      <c r="E7544" s="2017"/>
      <c r="F7544" s="2017"/>
      <c r="G7544" s="93"/>
    </row>
    <row r="7545" ht="11.25" hidden="1" customHeight="1" outlineLevel="7">
      <c r="A7545" s="95"/>
      <c r="B7545" s="96"/>
      <c r="C7545" s="97"/>
      <c r="D7545" s="2013" t="s">
        <v>556</v>
      </c>
      <c r="E7545" s="2013"/>
      <c r="F7545" s="2013"/>
      <c r="G7545" s="94"/>
    </row>
    <row r="7546" ht="11.25" hidden="1" customHeight="1" outlineLevel="7">
      <c r="A7546" s="95"/>
      <c r="B7546" s="96"/>
      <c r="C7546" s="97"/>
      <c r="D7546" s="2013" t="s">
        <v>557</v>
      </c>
      <c r="E7546" s="2013"/>
      <c r="F7546" s="2013"/>
      <c r="G7546" s="93"/>
    </row>
    <row r="7547" ht="11.25" hidden="1" customHeight="1" outlineLevel="7">
      <c r="A7547" s="95"/>
      <c r="B7547" s="96"/>
      <c r="C7547" s="97"/>
      <c r="D7547" s="2013" t="s">
        <v>559</v>
      </c>
      <c r="E7547" s="2013"/>
      <c r="F7547" s="2013"/>
      <c r="G7547" s="114"/>
    </row>
    <row r="7548" ht="11.25" hidden="1" customHeight="1" outlineLevel="7">
      <c r="A7548" s="95"/>
      <c r="B7548" s="96"/>
      <c r="C7548" s="97"/>
      <c r="D7548" s="2013" t="s">
        <v>560</v>
      </c>
      <c r="E7548" s="2013"/>
      <c r="F7548" s="2013"/>
      <c r="G7548" s="114"/>
    </row>
    <row r="7549" ht="11.25" hidden="1" customHeight="1" outlineLevel="7">
      <c r="A7549" s="95"/>
      <c r="B7549" s="96"/>
      <c r="C7549" s="97"/>
      <c r="D7549" s="2013" t="s">
        <v>562</v>
      </c>
      <c r="E7549" s="2013"/>
      <c r="F7549" s="2013"/>
      <c r="G7549" s="114"/>
    </row>
    <row r="7550" ht="11.25" hidden="1" customHeight="1" outlineLevel="7">
      <c r="A7550" s="95"/>
      <c r="B7550" s="96"/>
      <c r="C7550" s="97"/>
      <c r="D7550" s="2013" t="s">
        <v>563</v>
      </c>
      <c r="E7550" s="2013"/>
      <c r="F7550" s="2013"/>
      <c r="G7550" s="114"/>
    </row>
    <row r="7551" ht="11.25" hidden="1" customHeight="1" outlineLevel="7">
      <c r="A7551" s="95"/>
      <c r="B7551" s="96"/>
      <c r="C7551" s="97"/>
      <c r="D7551" s="2013" t="s">
        <v>564</v>
      </c>
      <c r="E7551" s="2013"/>
      <c r="F7551" s="2013"/>
      <c r="G7551" s="114"/>
    </row>
    <row r="7552" ht="11.25" hidden="1" customHeight="1" outlineLevel="7">
      <c r="A7552" s="95"/>
      <c r="B7552" s="96"/>
      <c r="C7552" s="97"/>
      <c r="D7552" s="2013" t="s">
        <v>565</v>
      </c>
      <c r="E7552" s="2013"/>
      <c r="F7552" s="2013"/>
      <c r="G7552" s="114"/>
    </row>
    <row r="7553" ht="11.25" hidden="1" customHeight="1" outlineLevel="7">
      <c r="A7553" s="95"/>
      <c r="B7553" s="96"/>
      <c r="C7553" s="97"/>
      <c r="D7553" s="2013" t="s">
        <v>566</v>
      </c>
      <c r="E7553" s="2013"/>
      <c r="F7553" s="2013"/>
      <c r="G7553" s="93"/>
    </row>
    <row r="7554" ht="11.25" hidden="1" customHeight="1" outlineLevel="7">
      <c r="A7554" s="95"/>
      <c r="B7554" s="96"/>
      <c r="C7554" s="97"/>
      <c r="D7554" s="2013" t="s">
        <v>567</v>
      </c>
      <c r="E7554" s="2013"/>
      <c r="F7554" s="2013"/>
      <c r="G7554" s="93"/>
    </row>
    <row r="7555" ht="11.25" hidden="1" customHeight="1" outlineLevel="7">
      <c r="A7555" s="95"/>
      <c r="B7555" s="96"/>
      <c r="C7555" s="97"/>
      <c r="D7555" s="2013" t="s">
        <v>568</v>
      </c>
      <c r="E7555" s="2013"/>
      <c r="F7555" s="2013"/>
      <c r="G7555" s="93"/>
    </row>
    <row r="7556" ht="11.25" hidden="1" customHeight="1" outlineLevel="7">
      <c r="A7556" s="95"/>
      <c r="B7556" s="96"/>
      <c r="C7556" s="97"/>
      <c r="D7556" s="2013" t="s">
        <v>569</v>
      </c>
      <c r="E7556" s="2013"/>
      <c r="F7556" s="2013"/>
      <c r="G7556" s="93"/>
    </row>
    <row r="7557" ht="11.25" hidden="1" customHeight="1" outlineLevel="7">
      <c r="A7557" s="95"/>
      <c r="B7557" s="96"/>
      <c r="C7557" s="97"/>
      <c r="D7557" s="2013" t="s">
        <v>570</v>
      </c>
      <c r="E7557" s="2013"/>
      <c r="F7557" s="2013"/>
      <c r="G7557" s="114"/>
    </row>
    <row r="7558" ht="11.25" hidden="1" customHeight="1" outlineLevel="7">
      <c r="A7558" s="86"/>
      <c r="B7558" s="87"/>
      <c r="C7558" s="88"/>
      <c r="D7558" s="2017" t="s">
        <v>571</v>
      </c>
      <c r="E7558" s="2017"/>
      <c r="F7558" s="2017"/>
      <c r="G7558" s="114"/>
    </row>
    <row r="7559" ht="11.25" hidden="1" customHeight="1" outlineLevel="7">
      <c r="A7559" s="101"/>
      <c r="B7559" s="102"/>
      <c r="C7559" s="103"/>
      <c r="D7559" s="2017" t="s">
        <v>572</v>
      </c>
      <c r="E7559" s="2017"/>
      <c r="F7559" s="2017"/>
      <c r="G7559" s="114"/>
    </row>
    <row r="7560" ht="11.25" hidden="1" customHeight="1" outlineLevel="7">
      <c r="A7560" s="104"/>
      <c r="B7560" s="105"/>
      <c r="C7560" s="106"/>
      <c r="D7560" s="2017" t="s">
        <v>573</v>
      </c>
      <c r="E7560" s="2017"/>
      <c r="F7560" s="2017"/>
      <c r="G7560" s="93"/>
    </row>
    <row r="7561" ht="11.25" hidden="1" customHeight="1" outlineLevel="7">
      <c r="A7561" s="95"/>
      <c r="B7561" s="96"/>
      <c r="C7561" s="97"/>
      <c r="D7561" s="2013" t="s">
        <v>576</v>
      </c>
      <c r="E7561" s="2013"/>
      <c r="F7561" s="2013"/>
      <c r="G7561" s="93"/>
    </row>
    <row r="7562" ht="21.75" hidden="1" customHeight="1" outlineLevel="7">
      <c r="A7562" s="95"/>
      <c r="B7562" s="96"/>
      <c r="C7562" s="97"/>
      <c r="D7562" s="2013" t="s">
        <v>577</v>
      </c>
      <c r="E7562" s="2013"/>
      <c r="F7562" s="2013"/>
      <c r="G7562" s="114"/>
    </row>
    <row r="7563" ht="21.75" hidden="1" customHeight="1" outlineLevel="7">
      <c r="A7563" s="95"/>
      <c r="B7563" s="96"/>
      <c r="C7563" s="97"/>
      <c r="D7563" s="2013" t="s">
        <v>578</v>
      </c>
      <c r="E7563" s="2013"/>
      <c r="F7563" s="2013"/>
      <c r="G7563" s="114"/>
    </row>
    <row r="7564" ht="11.25" hidden="1" customHeight="1" outlineLevel="7">
      <c r="A7564" s="95"/>
      <c r="B7564" s="96"/>
      <c r="C7564" s="97"/>
      <c r="D7564" s="2013" t="s">
        <v>579</v>
      </c>
      <c r="E7564" s="2013"/>
      <c r="F7564" s="2013"/>
      <c r="G7564" s="93"/>
    </row>
    <row r="7565" ht="11.25" hidden="1" customHeight="1" outlineLevel="7">
      <c r="A7565" s="95"/>
      <c r="B7565" s="96"/>
      <c r="C7565" s="97"/>
      <c r="D7565" s="2013" t="s">
        <v>582</v>
      </c>
      <c r="E7565" s="2013"/>
      <c r="F7565" s="2013"/>
      <c r="G7565" s="93"/>
    </row>
    <row r="7566" ht="11.25" hidden="1" customHeight="1" outlineLevel="7">
      <c r="A7566" s="95"/>
      <c r="B7566" s="96"/>
      <c r="C7566" s="97"/>
      <c r="D7566" s="2013" t="s">
        <v>583</v>
      </c>
      <c r="E7566" s="2013"/>
      <c r="F7566" s="2013"/>
      <c r="G7566" s="114"/>
    </row>
    <row r="7567" ht="11.25" hidden="1" customHeight="1" outlineLevel="7">
      <c r="A7567" s="95"/>
      <c r="B7567" s="96"/>
      <c r="C7567" s="97"/>
      <c r="D7567" s="2013" t="s">
        <v>584</v>
      </c>
      <c r="E7567" s="2013"/>
      <c r="F7567" s="2013"/>
      <c r="G7567" s="93"/>
    </row>
    <row r="7568" ht="11.25" hidden="1" customHeight="1" outlineLevel="7">
      <c r="A7568" s="95"/>
      <c r="B7568" s="96"/>
      <c r="C7568" s="97"/>
      <c r="D7568" s="2013" t="s">
        <v>585</v>
      </c>
      <c r="E7568" s="2013"/>
      <c r="F7568" s="2013"/>
      <c r="G7568" s="93"/>
    </row>
    <row r="7569" ht="11.25" hidden="1" customHeight="1" outlineLevel="7">
      <c r="A7569" s="104"/>
      <c r="B7569" s="105"/>
      <c r="C7569" s="106"/>
      <c r="D7569" s="2017" t="s">
        <v>586</v>
      </c>
      <c r="E7569" s="2017"/>
      <c r="F7569" s="2017"/>
      <c r="G7569" s="93"/>
    </row>
    <row r="7570" ht="11.25" hidden="1" customHeight="1" outlineLevel="7">
      <c r="A7570" s="95"/>
      <c r="B7570" s="96"/>
      <c r="C7570" s="97"/>
      <c r="D7570" s="2013" t="s">
        <v>589</v>
      </c>
      <c r="E7570" s="2013"/>
      <c r="F7570" s="2013"/>
      <c r="G7570" s="93"/>
    </row>
    <row r="7571" ht="21.75" hidden="1" customHeight="1" outlineLevel="7">
      <c r="A7571" s="95"/>
      <c r="B7571" s="96"/>
      <c r="C7571" s="97"/>
      <c r="D7571" s="2013" t="s">
        <v>590</v>
      </c>
      <c r="E7571" s="2013"/>
      <c r="F7571" s="2013"/>
      <c r="G7571" s="93"/>
    </row>
    <row r="7572" ht="11.25" hidden="1" customHeight="1" outlineLevel="7">
      <c r="A7572" s="95"/>
      <c r="B7572" s="96"/>
      <c r="C7572" s="97"/>
      <c r="D7572" s="2013" t="s">
        <v>591</v>
      </c>
      <c r="E7572" s="2013"/>
      <c r="F7572" s="2013"/>
      <c r="G7572" s="93"/>
    </row>
    <row r="7573" ht="11.25" hidden="1" customHeight="1" outlineLevel="7">
      <c r="A7573" s="95"/>
      <c r="B7573" s="96"/>
      <c r="C7573" s="97"/>
      <c r="D7573" s="2013" t="s">
        <v>592</v>
      </c>
      <c r="E7573" s="2013"/>
      <c r="F7573" s="2013"/>
      <c r="G7573" s="114"/>
    </row>
    <row r="7574" ht="11.25" hidden="1" customHeight="1" outlineLevel="7">
      <c r="A7574" s="95"/>
      <c r="B7574" s="96"/>
      <c r="C7574" s="97"/>
      <c r="D7574" s="2013" t="s">
        <v>965</v>
      </c>
      <c r="E7574" s="2013"/>
      <c r="F7574" s="2013"/>
      <c r="G7574" s="93"/>
    </row>
    <row r="7575" ht="11.25" hidden="1" customHeight="1" outlineLevel="7">
      <c r="A7575" s="95"/>
      <c r="B7575" s="96"/>
      <c r="C7575" s="97"/>
      <c r="D7575" s="2013" t="s">
        <v>594</v>
      </c>
      <c r="E7575" s="2013"/>
      <c r="F7575" s="2013"/>
      <c r="G7575" s="93"/>
    </row>
    <row r="7576" ht="11.25" hidden="1" customHeight="1" outlineLevel="7">
      <c r="A7576" s="101"/>
      <c r="B7576" s="102"/>
      <c r="C7576" s="103"/>
      <c r="D7576" s="2017" t="s">
        <v>35</v>
      </c>
      <c r="E7576" s="2017"/>
      <c r="F7576" s="2017"/>
      <c r="G7576" s="93"/>
    </row>
    <row r="7577" ht="11.25" hidden="1" customHeight="1" outlineLevel="7">
      <c r="A7577" s="115"/>
      <c r="B7577" s="116"/>
      <c r="C7577" s="117"/>
      <c r="D7577" s="2013" t="s">
        <v>595</v>
      </c>
      <c r="E7577" s="2013"/>
      <c r="F7577" s="2013"/>
      <c r="G7577" s="114"/>
    </row>
    <row r="7578" ht="11.25" hidden="1" customHeight="1" outlineLevel="7">
      <c r="A7578" s="115"/>
      <c r="B7578" s="116"/>
      <c r="C7578" s="117"/>
      <c r="D7578" s="2013" t="s">
        <v>598</v>
      </c>
      <c r="E7578" s="2013"/>
      <c r="F7578" s="2013"/>
      <c r="G7578" s="93"/>
    </row>
    <row r="7579" ht="11.25" hidden="1" customHeight="1" outlineLevel="7">
      <c r="A7579" s="115"/>
      <c r="B7579" s="116"/>
      <c r="C7579" s="117"/>
      <c r="D7579" s="2013" t="s">
        <v>599</v>
      </c>
      <c r="E7579" s="2013"/>
      <c r="F7579" s="2013"/>
      <c r="G7579" s="93"/>
    </row>
    <row r="7580" ht="11.25" hidden="1" customHeight="1" outlineLevel="7">
      <c r="A7580" s="101"/>
      <c r="B7580" s="102"/>
      <c r="C7580" s="103"/>
      <c r="D7580" s="2017" t="s">
        <v>608</v>
      </c>
      <c r="E7580" s="2017"/>
      <c r="F7580" s="2017"/>
      <c r="G7580" s="93"/>
    </row>
    <row r="7581" ht="11.25" hidden="1" customHeight="1" outlineLevel="7">
      <c r="A7581" s="115"/>
      <c r="B7581" s="116"/>
      <c r="C7581" s="117"/>
      <c r="D7581" s="2013" t="s">
        <v>609</v>
      </c>
      <c r="E7581" s="2013"/>
      <c r="F7581" s="2013"/>
      <c r="G7581" s="93"/>
    </row>
    <row r="7582" ht="11.25" hidden="1" customHeight="1" outlineLevel="7">
      <c r="A7582" s="115"/>
      <c r="B7582" s="116"/>
      <c r="C7582" s="117"/>
      <c r="D7582" s="2013" t="s">
        <v>611</v>
      </c>
      <c r="E7582" s="2013"/>
      <c r="F7582" s="2013"/>
      <c r="G7582" s="93"/>
    </row>
    <row r="7583" ht="11.25" hidden="1" customHeight="1" outlineLevel="7">
      <c r="A7583" s="115"/>
      <c r="B7583" s="116"/>
      <c r="C7583" s="117"/>
      <c r="D7583" s="2013" t="s">
        <v>838</v>
      </c>
      <c r="E7583" s="2013"/>
      <c r="F7583" s="2013"/>
      <c r="G7583" s="93"/>
    </row>
    <row r="7584" ht="11.25" hidden="1" customHeight="1" outlineLevel="7">
      <c r="A7584" s="115"/>
      <c r="B7584" s="116"/>
      <c r="C7584" s="117"/>
      <c r="D7584" s="2013" t="s">
        <v>613</v>
      </c>
      <c r="E7584" s="2013"/>
      <c r="F7584" s="2013"/>
      <c r="G7584" s="93"/>
    </row>
    <row r="7585" ht="11.25" hidden="1" customHeight="1" outlineLevel="7">
      <c r="A7585" s="115"/>
      <c r="B7585" s="116"/>
      <c r="C7585" s="117"/>
      <c r="D7585" s="2013" t="s">
        <v>614</v>
      </c>
      <c r="E7585" s="2013"/>
      <c r="F7585" s="2013"/>
      <c r="G7585" s="93"/>
    </row>
    <row r="7586" ht="11.25" hidden="1" customHeight="1" outlineLevel="7">
      <c r="A7586" s="115"/>
      <c r="B7586" s="116"/>
      <c r="C7586" s="117"/>
      <c r="D7586" s="2013" t="s">
        <v>615</v>
      </c>
      <c r="E7586" s="2013"/>
      <c r="F7586" s="2013"/>
      <c r="G7586" s="93"/>
    </row>
    <row r="7587" ht="11.25" hidden="1" customHeight="1" outlineLevel="7">
      <c r="A7587" s="115"/>
      <c r="B7587" s="116"/>
      <c r="C7587" s="117"/>
      <c r="D7587" s="2013" t="s">
        <v>616</v>
      </c>
      <c r="E7587" s="2013"/>
      <c r="F7587" s="2013"/>
      <c r="G7587" s="93"/>
    </row>
    <row r="7588" ht="11.25" hidden="1" customHeight="1" outlineLevel="7">
      <c r="A7588" s="86"/>
      <c r="B7588" s="87"/>
      <c r="C7588" s="88"/>
      <c r="D7588" s="2017" t="s">
        <v>617</v>
      </c>
      <c r="E7588" s="2017"/>
      <c r="F7588" s="2017"/>
      <c r="G7588" s="93"/>
    </row>
    <row r="7589" ht="11.25" hidden="1" customHeight="1" outlineLevel="7">
      <c r="A7589" s="89"/>
      <c r="B7589" s="90"/>
      <c r="C7589" s="91"/>
      <c r="D7589" s="2013" t="s">
        <v>619</v>
      </c>
      <c r="E7589" s="2013"/>
      <c r="F7589" s="2013"/>
      <c r="G7589" s="93"/>
    </row>
    <row r="7590" ht="11.25" hidden="1" customHeight="1" outlineLevel="7">
      <c r="A7590" s="89"/>
      <c r="B7590" s="90"/>
      <c r="C7590" s="91"/>
      <c r="D7590" s="2013" t="s">
        <v>620</v>
      </c>
      <c r="E7590" s="2013"/>
      <c r="F7590" s="2013"/>
      <c r="G7590" s="93"/>
    </row>
    <row r="7591" ht="11.25" hidden="1" customHeight="1" outlineLevel="7">
      <c r="A7591" s="89"/>
      <c r="B7591" s="90"/>
      <c r="C7591" s="91"/>
      <c r="D7591" s="2013" t="s">
        <v>622</v>
      </c>
      <c r="E7591" s="2013"/>
      <c r="F7591" s="2013"/>
      <c r="G7591" s="114"/>
    </row>
    <row r="7592" ht="11.25" hidden="1" customHeight="1" outlineLevel="7">
      <c r="A7592" s="89"/>
      <c r="B7592" s="90"/>
      <c r="C7592" s="91"/>
      <c r="D7592" s="2013" t="s">
        <v>624</v>
      </c>
      <c r="E7592" s="2013"/>
      <c r="F7592" s="2013"/>
      <c r="G7592" s="114"/>
    </row>
    <row r="7593" ht="11.25" hidden="1" customHeight="1" outlineLevel="7">
      <c r="A7593" s="89"/>
      <c r="B7593" s="90"/>
      <c r="C7593" s="91"/>
      <c r="D7593" s="2013" t="s">
        <v>626</v>
      </c>
      <c r="E7593" s="2013"/>
      <c r="F7593" s="2013"/>
      <c r="G7593" s="114"/>
    </row>
    <row r="7594" ht="11.25" hidden="1" customHeight="1" outlineLevel="7">
      <c r="A7594" s="101"/>
      <c r="B7594" s="102"/>
      <c r="C7594" s="103"/>
      <c r="D7594" s="2017" t="s">
        <v>630</v>
      </c>
      <c r="E7594" s="2017"/>
      <c r="F7594" s="2017"/>
      <c r="G7594" s="93"/>
    </row>
    <row r="7595" ht="11.25" hidden="1" customHeight="1" outlineLevel="7">
      <c r="A7595" s="115"/>
      <c r="B7595" s="116"/>
      <c r="C7595" s="117"/>
      <c r="D7595" s="2013" t="s">
        <v>632</v>
      </c>
      <c r="E7595" s="2013"/>
      <c r="F7595" s="2013"/>
      <c r="G7595" s="93"/>
    </row>
    <row r="7596" ht="21.75" hidden="1" customHeight="1" outlineLevel="7">
      <c r="A7596" s="115"/>
      <c r="B7596" s="116"/>
      <c r="C7596" s="117"/>
      <c r="D7596" s="2013" t="s">
        <v>634</v>
      </c>
      <c r="E7596" s="2013"/>
      <c r="F7596" s="2013"/>
      <c r="G7596" s="93"/>
    </row>
    <row r="7597" ht="21.75" hidden="1" customHeight="1" outlineLevel="7">
      <c r="A7597" s="115"/>
      <c r="B7597" s="116"/>
      <c r="C7597" s="117"/>
      <c r="D7597" s="2013" t="s">
        <v>636</v>
      </c>
      <c r="E7597" s="2013"/>
      <c r="F7597" s="2013"/>
      <c r="G7597" s="93"/>
    </row>
    <row r="7598" ht="21.75" hidden="1" customHeight="1" outlineLevel="7">
      <c r="A7598" s="115"/>
      <c r="B7598" s="116"/>
      <c r="C7598" s="117"/>
      <c r="D7598" s="2013" t="s">
        <v>638</v>
      </c>
      <c r="E7598" s="2013"/>
      <c r="F7598" s="2013"/>
      <c r="G7598" s="93"/>
    </row>
    <row r="7599" ht="11.25" hidden="1" customHeight="1" outlineLevel="7">
      <c r="A7599" s="86"/>
      <c r="B7599" s="87"/>
      <c r="C7599" s="88"/>
      <c r="D7599" s="2017" t="s">
        <v>641</v>
      </c>
      <c r="E7599" s="2017"/>
      <c r="F7599" s="2017"/>
      <c r="G7599" s="93"/>
    </row>
    <row r="7600" ht="21.75" hidden="1" customHeight="1" outlineLevel="7">
      <c r="A7600" s="101"/>
      <c r="B7600" s="102"/>
      <c r="C7600" s="103"/>
      <c r="D7600" s="2017" t="s">
        <v>642</v>
      </c>
      <c r="E7600" s="2017"/>
      <c r="F7600" s="2017"/>
      <c r="G7600" s="93"/>
    </row>
    <row r="7601" ht="21.75" hidden="1" customHeight="1" outlineLevel="7">
      <c r="A7601" s="115"/>
      <c r="B7601" s="116"/>
      <c r="C7601" s="117"/>
      <c r="D7601" s="2013" t="s">
        <v>643</v>
      </c>
      <c r="E7601" s="2013"/>
      <c r="F7601" s="2013"/>
      <c r="G7601" s="93"/>
    </row>
    <row r="7602" ht="21.75" hidden="1" customHeight="1" outlineLevel="7">
      <c r="A7602" s="115"/>
      <c r="B7602" s="116"/>
      <c r="C7602" s="117"/>
      <c r="D7602" s="2013" t="s">
        <v>645</v>
      </c>
      <c r="E7602" s="2013"/>
      <c r="F7602" s="2013"/>
      <c r="G7602" s="114"/>
    </row>
    <row r="7603" ht="21.75" hidden="1" customHeight="1" outlineLevel="7">
      <c r="A7603" s="115"/>
      <c r="B7603" s="116"/>
      <c r="C7603" s="117"/>
      <c r="D7603" s="2013" t="s">
        <v>647</v>
      </c>
      <c r="E7603" s="2013"/>
      <c r="F7603" s="2013"/>
      <c r="G7603" s="93"/>
    </row>
    <row r="7604" ht="21.75" hidden="1" customHeight="1" outlineLevel="7">
      <c r="A7604" s="115"/>
      <c r="B7604" s="116"/>
      <c r="C7604" s="117"/>
      <c r="D7604" s="2013" t="s">
        <v>649</v>
      </c>
      <c r="E7604" s="2013"/>
      <c r="F7604" s="2013"/>
      <c r="G7604" s="93"/>
    </row>
    <row r="7605" ht="21.75" hidden="1" customHeight="1" outlineLevel="7">
      <c r="A7605" s="115"/>
      <c r="B7605" s="116"/>
      <c r="C7605" s="117"/>
      <c r="D7605" s="2013" t="s">
        <v>651</v>
      </c>
      <c r="E7605" s="2013"/>
      <c r="F7605" s="2013"/>
      <c r="G7605" s="93"/>
    </row>
    <row r="7606" ht="11.25" hidden="1" customHeight="1" outlineLevel="7">
      <c r="A7606" s="101"/>
      <c r="B7606" s="102"/>
      <c r="C7606" s="103"/>
      <c r="D7606" s="2017" t="s">
        <v>653</v>
      </c>
      <c r="E7606" s="2017"/>
      <c r="F7606" s="2017"/>
      <c r="G7606" s="93"/>
    </row>
    <row r="7607" ht="11.25" hidden="1" customHeight="1" outlineLevel="7">
      <c r="A7607" s="115"/>
      <c r="B7607" s="116"/>
      <c r="C7607" s="117"/>
      <c r="D7607" s="2013" t="s">
        <v>655</v>
      </c>
      <c r="E7607" s="2013"/>
      <c r="F7607" s="2013"/>
      <c r="G7607" s="93"/>
    </row>
    <row r="7608" ht="21.75" hidden="1" customHeight="1" outlineLevel="7">
      <c r="A7608" s="115"/>
      <c r="B7608" s="116"/>
      <c r="C7608" s="117"/>
      <c r="D7608" s="2013" t="s">
        <v>657</v>
      </c>
      <c r="E7608" s="2013"/>
      <c r="F7608" s="2013"/>
      <c r="G7608" s="93"/>
    </row>
    <row r="7609" ht="21.75" hidden="1" customHeight="1" outlineLevel="7">
      <c r="A7609" s="115"/>
      <c r="B7609" s="116"/>
      <c r="C7609" s="117"/>
      <c r="D7609" s="2013" t="s">
        <v>659</v>
      </c>
      <c r="E7609" s="2013"/>
      <c r="F7609" s="2013"/>
      <c r="G7609" s="114"/>
    </row>
    <row r="7610" ht="21.75" hidden="1" customHeight="1" outlineLevel="7">
      <c r="A7610" s="115"/>
      <c r="B7610" s="116"/>
      <c r="C7610" s="117"/>
      <c r="D7610" s="2013" t="s">
        <v>661</v>
      </c>
      <c r="E7610" s="2013"/>
      <c r="F7610" s="2013"/>
      <c r="G7610" s="93"/>
    </row>
    <row r="7611" ht="11.25" hidden="1" customHeight="1" outlineLevel="7">
      <c r="A7611" s="115"/>
      <c r="B7611" s="116"/>
      <c r="C7611" s="117"/>
      <c r="D7611" s="2013" t="s">
        <v>663</v>
      </c>
      <c r="E7611" s="2013"/>
      <c r="F7611" s="2013"/>
      <c r="G7611" s="93"/>
    </row>
    <row r="7612" ht="21.75" hidden="1" customHeight="1" outlineLevel="7">
      <c r="A7612" s="101"/>
      <c r="B7612" s="102"/>
      <c r="C7612" s="103"/>
      <c r="D7612" s="2017" t="s">
        <v>665</v>
      </c>
      <c r="E7612" s="2017"/>
      <c r="F7612" s="2017"/>
      <c r="G7612" s="93"/>
    </row>
    <row r="7613" ht="11.25" hidden="1" customHeight="1" outlineLevel="7">
      <c r="A7613" s="115"/>
      <c r="B7613" s="116"/>
      <c r="C7613" s="117"/>
      <c r="D7613" s="2013" t="s">
        <v>667</v>
      </c>
      <c r="E7613" s="2013"/>
      <c r="F7613" s="2013"/>
      <c r="G7613" s="114"/>
    </row>
    <row r="7614" ht="21.75" hidden="1" customHeight="1" outlineLevel="7">
      <c r="A7614" s="115"/>
      <c r="B7614" s="116"/>
      <c r="C7614" s="117"/>
      <c r="D7614" s="2013" t="s">
        <v>669</v>
      </c>
      <c r="E7614" s="2013"/>
      <c r="F7614" s="2013"/>
      <c r="G7614" s="93"/>
    </row>
    <row r="7615" ht="21.75" hidden="1" customHeight="1" outlineLevel="7">
      <c r="A7615" s="115"/>
      <c r="B7615" s="116"/>
      <c r="C7615" s="117"/>
      <c r="D7615" s="2013" t="s">
        <v>671</v>
      </c>
      <c r="E7615" s="2013"/>
      <c r="F7615" s="2013"/>
      <c r="G7615" s="93"/>
    </row>
    <row r="7616" ht="21.75" hidden="1" customHeight="1" outlineLevel="7">
      <c r="A7616" s="115"/>
      <c r="B7616" s="116"/>
      <c r="C7616" s="117"/>
      <c r="D7616" s="2013" t="s">
        <v>673</v>
      </c>
      <c r="E7616" s="2013"/>
      <c r="F7616" s="2013"/>
      <c r="G7616" s="93"/>
    </row>
    <row r="7617" ht="21.75" hidden="1" customHeight="1" outlineLevel="7">
      <c r="A7617" s="115"/>
      <c r="B7617" s="116"/>
      <c r="C7617" s="117"/>
      <c r="D7617" s="2013" t="s">
        <v>675</v>
      </c>
      <c r="E7617" s="2013"/>
      <c r="F7617" s="2013"/>
      <c r="G7617" s="93"/>
    </row>
    <row r="7618" ht="21.75" hidden="1" customHeight="1" outlineLevel="7">
      <c r="A7618" s="101"/>
      <c r="B7618" s="102"/>
      <c r="C7618" s="103"/>
      <c r="D7618" s="2017" t="s">
        <v>677</v>
      </c>
      <c r="E7618" s="2017"/>
      <c r="F7618" s="2017"/>
      <c r="G7618" s="93"/>
    </row>
    <row r="7619" ht="21.75" hidden="1" customHeight="1" outlineLevel="7">
      <c r="A7619" s="115"/>
      <c r="B7619" s="116"/>
      <c r="C7619" s="117"/>
      <c r="D7619" s="2013" t="s">
        <v>679</v>
      </c>
      <c r="E7619" s="2013"/>
      <c r="F7619" s="2013"/>
      <c r="G7619" s="93"/>
    </row>
    <row r="7620" ht="21.75" hidden="1" customHeight="1" outlineLevel="7">
      <c r="A7620" s="115"/>
      <c r="B7620" s="116"/>
      <c r="C7620" s="117"/>
      <c r="D7620" s="2013" t="s">
        <v>681</v>
      </c>
      <c r="E7620" s="2013"/>
      <c r="F7620" s="2013"/>
      <c r="G7620" s="93"/>
    </row>
    <row r="7621" ht="21.75" hidden="1" customHeight="1" outlineLevel="7">
      <c r="A7621" s="115"/>
      <c r="B7621" s="116"/>
      <c r="C7621" s="117"/>
      <c r="D7621" s="2013" t="s">
        <v>683</v>
      </c>
      <c r="E7621" s="2013"/>
      <c r="F7621" s="2013"/>
      <c r="G7621" s="114"/>
    </row>
    <row r="7622" ht="21.75" hidden="1" customHeight="1" outlineLevel="7">
      <c r="A7622" s="115"/>
      <c r="B7622" s="116"/>
      <c r="C7622" s="117"/>
      <c r="D7622" s="2013" t="s">
        <v>685</v>
      </c>
      <c r="E7622" s="2013"/>
      <c r="F7622" s="2013"/>
      <c r="G7622" s="93"/>
    </row>
    <row r="7623" ht="21.75" hidden="1" customHeight="1" outlineLevel="7">
      <c r="A7623" s="115"/>
      <c r="B7623" s="116"/>
      <c r="C7623" s="117"/>
      <c r="D7623" s="2013" t="s">
        <v>687</v>
      </c>
      <c r="E7623" s="2013"/>
      <c r="F7623" s="2013"/>
      <c r="G7623" s="93"/>
    </row>
    <row r="7624" ht="11.25" hidden="1" customHeight="1" outlineLevel="7">
      <c r="A7624" s="86"/>
      <c r="B7624" s="87"/>
      <c r="C7624" s="88"/>
      <c r="D7624" s="2017" t="s">
        <v>689</v>
      </c>
      <c r="E7624" s="2017"/>
      <c r="F7624" s="2017"/>
      <c r="G7624" s="93"/>
    </row>
    <row r="7625" ht="11.25" hidden="1" customHeight="1" outlineLevel="7">
      <c r="A7625" s="89"/>
      <c r="B7625" s="90"/>
      <c r="C7625" s="91"/>
      <c r="D7625" s="2013" t="s">
        <v>692</v>
      </c>
      <c r="E7625" s="2013"/>
      <c r="F7625" s="2013"/>
      <c r="G7625" s="93"/>
    </row>
    <row r="7626" ht="11.25" hidden="1" customHeight="1" outlineLevel="7">
      <c r="A7626" s="89"/>
      <c r="B7626" s="90"/>
      <c r="C7626" s="91"/>
      <c r="D7626" s="2013" t="s">
        <v>693</v>
      </c>
      <c r="E7626" s="2013"/>
      <c r="F7626" s="2013"/>
      <c r="G7626" s="93"/>
    </row>
    <row r="7627" ht="11.25" hidden="1" customHeight="1" outlineLevel="7">
      <c r="A7627" s="89"/>
      <c r="B7627" s="90"/>
      <c r="C7627" s="91"/>
      <c r="D7627" s="2013" t="s">
        <v>694</v>
      </c>
      <c r="E7627" s="2013"/>
      <c r="F7627" s="2013"/>
      <c r="G7627" s="114"/>
    </row>
    <row r="7628" ht="11.25" hidden="1" customHeight="1" outlineLevel="7">
      <c r="A7628" s="89"/>
      <c r="B7628" s="90"/>
      <c r="C7628" s="91"/>
      <c r="D7628" s="2013" t="s">
        <v>695</v>
      </c>
      <c r="E7628" s="2013"/>
      <c r="F7628" s="2013"/>
      <c r="G7628" s="93"/>
    </row>
    <row r="7629" ht="11.25" hidden="1" customHeight="1" outlineLevel="7">
      <c r="A7629" s="89"/>
      <c r="B7629" s="90"/>
      <c r="C7629" s="91"/>
      <c r="D7629" s="2013" t="s">
        <v>696</v>
      </c>
      <c r="E7629" s="2013"/>
      <c r="F7629" s="2013"/>
      <c r="G7629" s="93"/>
    </row>
    <row r="7630" ht="11.25" hidden="1" customHeight="1" outlineLevel="7">
      <c r="A7630" s="86"/>
      <c r="B7630" s="87"/>
      <c r="C7630" s="88"/>
      <c r="D7630" s="2017" t="s">
        <v>698</v>
      </c>
      <c r="E7630" s="2017"/>
      <c r="F7630" s="2017"/>
      <c r="G7630" s="93"/>
    </row>
    <row r="7631" ht="11.25" hidden="1" customHeight="1" outlineLevel="7">
      <c r="A7631" s="101"/>
      <c r="B7631" s="102"/>
      <c r="C7631" s="103"/>
      <c r="D7631" s="2017" t="s">
        <v>699</v>
      </c>
      <c r="E7631" s="2017"/>
      <c r="F7631" s="2017"/>
      <c r="G7631" s="93"/>
    </row>
    <row r="7632" ht="11.25" hidden="1" customHeight="1" outlineLevel="7">
      <c r="A7632" s="115"/>
      <c r="B7632" s="116"/>
      <c r="C7632" s="117"/>
      <c r="D7632" s="2013" t="s">
        <v>700</v>
      </c>
      <c r="E7632" s="2013"/>
      <c r="F7632" s="2013"/>
      <c r="G7632" s="114"/>
    </row>
    <row r="7633" ht="11.25" hidden="1" customHeight="1" outlineLevel="7">
      <c r="A7633" s="115"/>
      <c r="B7633" s="116"/>
      <c r="C7633" s="117"/>
      <c r="D7633" s="2013" t="s">
        <v>701</v>
      </c>
      <c r="E7633" s="2013"/>
      <c r="F7633" s="2013"/>
      <c r="G7633" s="114"/>
    </row>
    <row r="7634" ht="11.25" hidden="1" customHeight="1" outlineLevel="7">
      <c r="A7634" s="101"/>
      <c r="B7634" s="102"/>
      <c r="C7634" s="103"/>
      <c r="D7634" s="2017" t="s">
        <v>702</v>
      </c>
      <c r="E7634" s="2017"/>
      <c r="F7634" s="2017"/>
      <c r="G7634" s="93"/>
    </row>
    <row r="7635" ht="11.25" hidden="1" customHeight="1" outlineLevel="7">
      <c r="A7635" s="104"/>
      <c r="B7635" s="105"/>
      <c r="C7635" s="106"/>
      <c r="D7635" s="2017" t="s">
        <v>704</v>
      </c>
      <c r="E7635" s="2017"/>
      <c r="F7635" s="2017"/>
      <c r="G7635" s="93"/>
    </row>
    <row r="7636" ht="11.25" hidden="1" customHeight="1" outlineLevel="7">
      <c r="A7636" s="95"/>
      <c r="B7636" s="96"/>
      <c r="C7636" s="97"/>
      <c r="D7636" s="2013" t="s">
        <v>705</v>
      </c>
      <c r="E7636" s="2013"/>
      <c r="F7636" s="2013"/>
      <c r="G7636" s="93"/>
    </row>
    <row r="7637" ht="11.25" hidden="1" customHeight="1" outlineLevel="7">
      <c r="A7637" s="95"/>
      <c r="B7637" s="96"/>
      <c r="C7637" s="97"/>
      <c r="D7637" s="2013" t="s">
        <v>706</v>
      </c>
      <c r="E7637" s="2013"/>
      <c r="F7637" s="2013"/>
      <c r="G7637" s="93"/>
    </row>
    <row r="7638" ht="11.25" hidden="1" customHeight="1" outlineLevel="7">
      <c r="A7638" s="95"/>
      <c r="B7638" s="96"/>
      <c r="C7638" s="97"/>
      <c r="D7638" s="2013" t="s">
        <v>707</v>
      </c>
      <c r="E7638" s="2013"/>
      <c r="F7638" s="2013"/>
      <c r="G7638" s="93"/>
    </row>
    <row r="7639" ht="11.25" hidden="1" customHeight="1" outlineLevel="7">
      <c r="A7639" s="95"/>
      <c r="B7639" s="96"/>
      <c r="C7639" s="97"/>
      <c r="D7639" s="2013" t="s">
        <v>708</v>
      </c>
      <c r="E7639" s="2013"/>
      <c r="F7639" s="2013"/>
      <c r="G7639" s="114"/>
    </row>
    <row r="7640" ht="11.25" hidden="1" customHeight="1" outlineLevel="7">
      <c r="A7640" s="95"/>
      <c r="B7640" s="96"/>
      <c r="C7640" s="97"/>
      <c r="D7640" s="2013" t="s">
        <v>709</v>
      </c>
      <c r="E7640" s="2013"/>
      <c r="F7640" s="2013"/>
      <c r="G7640" s="93"/>
    </row>
    <row r="7641" ht="11.25" hidden="1" customHeight="1" outlineLevel="7">
      <c r="A7641" s="95"/>
      <c r="B7641" s="96"/>
      <c r="C7641" s="97"/>
      <c r="D7641" s="2013" t="s">
        <v>710</v>
      </c>
      <c r="E7641" s="2013"/>
      <c r="F7641" s="2013"/>
      <c r="G7641" s="93"/>
    </row>
    <row r="7642" ht="11.25" hidden="1" customHeight="1" outlineLevel="7">
      <c r="A7642" s="95"/>
      <c r="B7642" s="96"/>
      <c r="C7642" s="97"/>
      <c r="D7642" s="2013" t="s">
        <v>711</v>
      </c>
      <c r="E7642" s="2013"/>
      <c r="F7642" s="2013"/>
      <c r="G7642" s="93"/>
    </row>
    <row r="7643" ht="11.25" hidden="1" customHeight="1" outlineLevel="7">
      <c r="A7643" s="104"/>
      <c r="B7643" s="105"/>
      <c r="C7643" s="106"/>
      <c r="D7643" s="2017" t="s">
        <v>712</v>
      </c>
      <c r="E7643" s="2017"/>
      <c r="F7643" s="2017"/>
      <c r="G7643" s="93"/>
    </row>
    <row r="7644" ht="11.25" hidden="1" customHeight="1" outlineLevel="7">
      <c r="A7644" s="95"/>
      <c r="B7644" s="96"/>
      <c r="C7644" s="97"/>
      <c r="D7644" s="2013" t="s">
        <v>713</v>
      </c>
      <c r="E7644" s="2013"/>
      <c r="F7644" s="2013"/>
      <c r="G7644" s="93"/>
    </row>
    <row r="7645" ht="11.25" hidden="1" customHeight="1" outlineLevel="7">
      <c r="A7645" s="95"/>
      <c r="B7645" s="96"/>
      <c r="C7645" s="97"/>
      <c r="D7645" s="2013" t="s">
        <v>714</v>
      </c>
      <c r="E7645" s="2013"/>
      <c r="F7645" s="2013"/>
      <c r="G7645" s="114"/>
    </row>
    <row r="7646" ht="11.25" hidden="1" customHeight="1" outlineLevel="7">
      <c r="A7646" s="95"/>
      <c r="B7646" s="96"/>
      <c r="C7646" s="97"/>
      <c r="D7646" s="2013" t="s">
        <v>715</v>
      </c>
      <c r="E7646" s="2013"/>
      <c r="F7646" s="2013"/>
      <c r="G7646" s="93"/>
    </row>
    <row r="7647" ht="11.25" hidden="1" customHeight="1" outlineLevel="7">
      <c r="A7647" s="95"/>
      <c r="B7647" s="96"/>
      <c r="C7647" s="97"/>
      <c r="D7647" s="2013" t="s">
        <v>716</v>
      </c>
      <c r="E7647" s="2013"/>
      <c r="F7647" s="2013"/>
      <c r="G7647" s="93"/>
    </row>
    <row r="7648" ht="21.75" hidden="1" customHeight="1" outlineLevel="7">
      <c r="A7648" s="95"/>
      <c r="B7648" s="96"/>
      <c r="C7648" s="97"/>
      <c r="D7648" s="2013" t="s">
        <v>717</v>
      </c>
      <c r="E7648" s="2013"/>
      <c r="F7648" s="2013"/>
      <c r="G7648" s="93"/>
    </row>
    <row r="7649" ht="11.25" hidden="1" customHeight="1" outlineLevel="7">
      <c r="A7649" s="95"/>
      <c r="B7649" s="96"/>
      <c r="C7649" s="97"/>
      <c r="D7649" s="2013" t="s">
        <v>718</v>
      </c>
      <c r="E7649" s="2013"/>
      <c r="F7649" s="2013"/>
      <c r="G7649" s="93"/>
    </row>
    <row r="7650" ht="11.25" hidden="1" customHeight="1" outlineLevel="7">
      <c r="A7650" s="95"/>
      <c r="B7650" s="96"/>
      <c r="C7650" s="97"/>
      <c r="D7650" s="2013" t="s">
        <v>719</v>
      </c>
      <c r="E7650" s="2013"/>
      <c r="F7650" s="2013"/>
      <c r="G7650" s="93"/>
    </row>
    <row r="7651" ht="11.25" hidden="1" customHeight="1" outlineLevel="7">
      <c r="A7651" s="104"/>
      <c r="B7651" s="105"/>
      <c r="C7651" s="106"/>
      <c r="D7651" s="2017" t="s">
        <v>720</v>
      </c>
      <c r="E7651" s="2017"/>
      <c r="F7651" s="2017"/>
      <c r="G7651" s="114"/>
    </row>
    <row r="7652" ht="11.25" hidden="1" customHeight="1" outlineLevel="7">
      <c r="A7652" s="95"/>
      <c r="B7652" s="96"/>
      <c r="C7652" s="97"/>
      <c r="D7652" s="2013" t="s">
        <v>721</v>
      </c>
      <c r="E7652" s="2013"/>
      <c r="F7652" s="2013"/>
      <c r="G7652" s="93"/>
    </row>
    <row r="7653" ht="11.25" hidden="1" customHeight="1" outlineLevel="7">
      <c r="A7653" s="95"/>
      <c r="B7653" s="96"/>
      <c r="C7653" s="97"/>
      <c r="D7653" s="2013" t="s">
        <v>722</v>
      </c>
      <c r="E7653" s="2013"/>
      <c r="F7653" s="2013"/>
      <c r="G7653" s="93"/>
    </row>
    <row r="7654" ht="11.25" hidden="1" customHeight="1" outlineLevel="7">
      <c r="A7654" s="95"/>
      <c r="B7654" s="96"/>
      <c r="C7654" s="97"/>
      <c r="D7654" s="2013" t="s">
        <v>723</v>
      </c>
      <c r="E7654" s="2013"/>
      <c r="F7654" s="2013"/>
      <c r="G7654" s="93"/>
    </row>
    <row r="7655" ht="11.25" hidden="1" customHeight="1" outlineLevel="7">
      <c r="A7655" s="104"/>
      <c r="B7655" s="105"/>
      <c r="C7655" s="106"/>
      <c r="D7655" s="2017" t="s">
        <v>724</v>
      </c>
      <c r="E7655" s="2017"/>
      <c r="F7655" s="2017"/>
      <c r="G7655" s="93"/>
    </row>
    <row r="7656" ht="11.25" hidden="1" customHeight="1" outlineLevel="7">
      <c r="A7656" s="95"/>
      <c r="B7656" s="96"/>
      <c r="C7656" s="97"/>
      <c r="D7656" s="2013" t="s">
        <v>725</v>
      </c>
      <c r="E7656" s="2013"/>
      <c r="F7656" s="2013"/>
      <c r="G7656" s="93"/>
    </row>
    <row r="7657" ht="11.25" hidden="1" customHeight="1" outlineLevel="7">
      <c r="A7657" s="95"/>
      <c r="B7657" s="96"/>
      <c r="C7657" s="97"/>
      <c r="D7657" s="2013" t="s">
        <v>726</v>
      </c>
      <c r="E7657" s="2013"/>
      <c r="F7657" s="2013"/>
      <c r="G7657" s="114"/>
    </row>
    <row r="7658" ht="11.25" hidden="1" customHeight="1" outlineLevel="7">
      <c r="A7658" s="95"/>
      <c r="B7658" s="96"/>
      <c r="C7658" s="97"/>
      <c r="D7658" s="2013" t="s">
        <v>727</v>
      </c>
      <c r="E7658" s="2013"/>
      <c r="F7658" s="2013"/>
      <c r="G7658" s="93"/>
    </row>
    <row r="7659" ht="21.75" hidden="1" customHeight="1" outlineLevel="7">
      <c r="A7659" s="95"/>
      <c r="B7659" s="96"/>
      <c r="C7659" s="97"/>
      <c r="D7659" s="2013" t="s">
        <v>728</v>
      </c>
      <c r="E7659" s="2013"/>
      <c r="F7659" s="2013"/>
      <c r="G7659" s="93"/>
    </row>
    <row r="7660" ht="11.25" hidden="1" customHeight="1" outlineLevel="7">
      <c r="A7660" s="95"/>
      <c r="B7660" s="96"/>
      <c r="C7660" s="97"/>
      <c r="D7660" s="2013" t="s">
        <v>729</v>
      </c>
      <c r="E7660" s="2013"/>
      <c r="F7660" s="2013"/>
      <c r="G7660" s="93"/>
    </row>
    <row r="7661" ht="11.25" hidden="1" customHeight="1" outlineLevel="7">
      <c r="A7661" s="95"/>
      <c r="B7661" s="96"/>
      <c r="C7661" s="97"/>
      <c r="D7661" s="2013" t="s">
        <v>730</v>
      </c>
      <c r="E7661" s="2013"/>
      <c r="F7661" s="2013"/>
      <c r="G7661" s="93"/>
    </row>
    <row r="7662" ht="11.25" hidden="1" customHeight="1" outlineLevel="7">
      <c r="A7662" s="115"/>
      <c r="B7662" s="116"/>
      <c r="C7662" s="117"/>
      <c r="D7662" s="2013" t="s">
        <v>731</v>
      </c>
      <c r="E7662" s="2013"/>
      <c r="F7662" s="2013"/>
      <c r="G7662" s="93"/>
    </row>
    <row r="7663" ht="11.25" hidden="1" customHeight="1" outlineLevel="7">
      <c r="A7663" s="104"/>
      <c r="B7663" s="105"/>
      <c r="C7663" s="106"/>
      <c r="D7663" s="2017" t="s">
        <v>732</v>
      </c>
      <c r="E7663" s="2017"/>
      <c r="F7663" s="2017"/>
      <c r="G7663" s="114"/>
    </row>
    <row r="7664" ht="11.25" hidden="1" customHeight="1" outlineLevel="7">
      <c r="A7664" s="95"/>
      <c r="B7664" s="96"/>
      <c r="C7664" s="97"/>
      <c r="D7664" s="2013" t="s">
        <v>733</v>
      </c>
      <c r="E7664" s="2013"/>
      <c r="F7664" s="2013"/>
      <c r="G7664" s="114"/>
    </row>
    <row r="7665" ht="11.25" hidden="1" customHeight="1" outlineLevel="7">
      <c r="A7665" s="95"/>
      <c r="B7665" s="96"/>
      <c r="C7665" s="97"/>
      <c r="D7665" s="2013" t="s">
        <v>735</v>
      </c>
      <c r="E7665" s="2013"/>
      <c r="F7665" s="2013"/>
      <c r="G7665" s="93"/>
    </row>
    <row r="7666" ht="11.25" hidden="1" customHeight="1" outlineLevel="7">
      <c r="A7666" s="115"/>
      <c r="B7666" s="116"/>
      <c r="C7666" s="117"/>
      <c r="D7666" s="2013" t="s">
        <v>736</v>
      </c>
      <c r="E7666" s="2013"/>
      <c r="F7666" s="2013"/>
      <c r="G7666" s="93"/>
    </row>
    <row r="7667" ht="21.75" hidden="1" customHeight="1" outlineLevel="7">
      <c r="A7667" s="115"/>
      <c r="B7667" s="116"/>
      <c r="C7667" s="117"/>
      <c r="D7667" s="2013" t="s">
        <v>737</v>
      </c>
      <c r="E7667" s="2013"/>
      <c r="F7667" s="2013"/>
      <c r="G7667" s="114"/>
    </row>
    <row r="7668" ht="11.25" hidden="1" customHeight="1" outlineLevel="7">
      <c r="A7668" s="115"/>
      <c r="B7668" s="116"/>
      <c r="C7668" s="117"/>
      <c r="D7668" s="2013" t="s">
        <v>738</v>
      </c>
      <c r="E7668" s="2013"/>
      <c r="F7668" s="2013"/>
      <c r="G7668" s="114"/>
    </row>
    <row r="7669" ht="11.25" hidden="1" customHeight="1" outlineLevel="7">
      <c r="A7669" s="115"/>
      <c r="B7669" s="116"/>
      <c r="C7669" s="117"/>
      <c r="D7669" s="2013" t="s">
        <v>739</v>
      </c>
      <c r="E7669" s="2013"/>
      <c r="F7669" s="2013"/>
      <c r="G7669" s="93"/>
    </row>
    <row r="7670" ht="11.25" hidden="1" customHeight="1" outlineLevel="7">
      <c r="A7670" s="104"/>
      <c r="B7670" s="105"/>
      <c r="C7670" s="106"/>
      <c r="D7670" s="2017" t="s">
        <v>740</v>
      </c>
      <c r="E7670" s="2017"/>
      <c r="F7670" s="2017"/>
      <c r="G7670" s="93"/>
    </row>
    <row r="7671" ht="11.25" hidden="1" customHeight="1" outlineLevel="7">
      <c r="A7671" s="95"/>
      <c r="B7671" s="96"/>
      <c r="C7671" s="97"/>
      <c r="D7671" s="2013" t="s">
        <v>741</v>
      </c>
      <c r="E7671" s="2013"/>
      <c r="F7671" s="2013"/>
      <c r="G7671" s="93"/>
    </row>
    <row r="7672" ht="11.25" hidden="1" customHeight="1" outlineLevel="7">
      <c r="A7672" s="104"/>
      <c r="B7672" s="105"/>
      <c r="C7672" s="106"/>
      <c r="D7672" s="2017" t="s">
        <v>742</v>
      </c>
      <c r="E7672" s="2017"/>
      <c r="F7672" s="2017"/>
      <c r="G7672" s="93"/>
    </row>
    <row r="7673" ht="11.25" hidden="1" customHeight="1" outlineLevel="7">
      <c r="A7673" s="95"/>
      <c r="B7673" s="96"/>
      <c r="C7673" s="97"/>
      <c r="D7673" s="2013" t="s">
        <v>744</v>
      </c>
      <c r="E7673" s="2013"/>
      <c r="F7673" s="2013"/>
      <c r="G7673" s="93"/>
    </row>
    <row r="7674" ht="21.75" hidden="1" customHeight="1" outlineLevel="7">
      <c r="A7674" s="95"/>
      <c r="B7674" s="96"/>
      <c r="C7674" s="97"/>
      <c r="D7674" s="2013" t="s">
        <v>745</v>
      </c>
      <c r="E7674" s="2013"/>
      <c r="F7674" s="2013"/>
      <c r="G7674" s="93"/>
    </row>
    <row r="7675" ht="21.75" hidden="1" customHeight="1" outlineLevel="7">
      <c r="A7675" s="95"/>
      <c r="B7675" s="96"/>
      <c r="C7675" s="97"/>
      <c r="D7675" s="2013" t="s">
        <v>746</v>
      </c>
      <c r="E7675" s="2013"/>
      <c r="F7675" s="2013"/>
      <c r="G7675" s="93"/>
    </row>
    <row r="7676" ht="21.75" hidden="1" customHeight="1" outlineLevel="7">
      <c r="A7676" s="95"/>
      <c r="B7676" s="96"/>
      <c r="C7676" s="97"/>
      <c r="D7676" s="2013" t="s">
        <v>748</v>
      </c>
      <c r="E7676" s="2013"/>
      <c r="F7676" s="2013"/>
      <c r="G7676" s="114"/>
    </row>
    <row r="7677" ht="21.75" hidden="1" customHeight="1" outlineLevel="7">
      <c r="A7677" s="95"/>
      <c r="B7677" s="96"/>
      <c r="C7677" s="97"/>
      <c r="D7677" s="2013" t="s">
        <v>749</v>
      </c>
      <c r="E7677" s="2013"/>
      <c r="F7677" s="2013"/>
      <c r="G7677" s="93"/>
    </row>
    <row r="7678" ht="11.25" hidden="1" customHeight="1" outlineLevel="7">
      <c r="A7678" s="95"/>
      <c r="B7678" s="96"/>
      <c r="C7678" s="97"/>
      <c r="D7678" s="2013" t="s">
        <v>751</v>
      </c>
      <c r="E7678" s="2013"/>
      <c r="F7678" s="2013"/>
      <c r="G7678" s="93"/>
    </row>
    <row r="7679" ht="11.25" hidden="1" customHeight="1" outlineLevel="7">
      <c r="A7679" s="95"/>
      <c r="B7679" s="96"/>
      <c r="C7679" s="97"/>
      <c r="D7679" s="2013" t="s">
        <v>752</v>
      </c>
      <c r="E7679" s="2013"/>
      <c r="F7679" s="2013"/>
      <c r="G7679" s="93"/>
    </row>
    <row r="7680" ht="11.25" hidden="1" customHeight="1" outlineLevel="7">
      <c r="A7680" s="95"/>
      <c r="B7680" s="96"/>
      <c r="C7680" s="97"/>
      <c r="D7680" s="2013" t="s">
        <v>756</v>
      </c>
      <c r="E7680" s="2013"/>
      <c r="F7680" s="2013"/>
      <c r="G7680" s="93"/>
    </row>
    <row r="7681" ht="21.75" hidden="1" customHeight="1" outlineLevel="7">
      <c r="A7681" s="95"/>
      <c r="B7681" s="96"/>
      <c r="C7681" s="97"/>
      <c r="D7681" s="2013" t="s">
        <v>757</v>
      </c>
      <c r="E7681" s="2013"/>
      <c r="F7681" s="2013"/>
      <c r="G7681" s="93"/>
    </row>
    <row r="7682" ht="11.25" hidden="1" customHeight="1" outlineLevel="7">
      <c r="A7682" s="95"/>
      <c r="B7682" s="96"/>
      <c r="C7682" s="97"/>
      <c r="D7682" s="2013" t="s">
        <v>758</v>
      </c>
      <c r="E7682" s="2013"/>
      <c r="F7682" s="2013"/>
      <c r="G7682" s="93"/>
    </row>
    <row r="7683" ht="11.25" hidden="1" customHeight="1" outlineLevel="7">
      <c r="A7683" s="95"/>
      <c r="B7683" s="96"/>
      <c r="C7683" s="97"/>
      <c r="D7683" s="2013" t="s">
        <v>759</v>
      </c>
      <c r="E7683" s="2013"/>
      <c r="F7683" s="2013"/>
      <c r="G7683" s="93"/>
    </row>
    <row r="7684" ht="11.25" hidden="1" customHeight="1" outlineLevel="7">
      <c r="A7684" s="95"/>
      <c r="B7684" s="96"/>
      <c r="C7684" s="97"/>
      <c r="D7684" s="2013" t="s">
        <v>760</v>
      </c>
      <c r="E7684" s="2013"/>
      <c r="F7684" s="2013"/>
      <c r="G7684" s="114"/>
    </row>
    <row r="7685" ht="11.25" hidden="1" customHeight="1" outlineLevel="7">
      <c r="A7685" s="95"/>
      <c r="B7685" s="96"/>
      <c r="C7685" s="97"/>
      <c r="D7685" s="2013" t="s">
        <v>839</v>
      </c>
      <c r="E7685" s="2013"/>
      <c r="F7685" s="2013"/>
      <c r="G7685" s="93"/>
    </row>
    <row r="7686" ht="21.75" hidden="1" customHeight="1" outlineLevel="7">
      <c r="A7686" s="95"/>
      <c r="B7686" s="96"/>
      <c r="C7686" s="97"/>
      <c r="D7686" s="2013" t="s">
        <v>400</v>
      </c>
      <c r="E7686" s="2013"/>
      <c r="F7686" s="2013"/>
      <c r="G7686" s="93"/>
    </row>
    <row r="7687" ht="11.25" hidden="1" customHeight="1" outlineLevel="7">
      <c r="A7687" s="95"/>
      <c r="B7687" s="96"/>
      <c r="C7687" s="97"/>
      <c r="D7687" s="2013" t="s">
        <v>401</v>
      </c>
      <c r="E7687" s="2013"/>
      <c r="F7687" s="2013"/>
      <c r="G7687" s="93"/>
    </row>
    <row r="7688" ht="11.25" hidden="1" customHeight="1" outlineLevel="7">
      <c r="A7688" s="95"/>
      <c r="B7688" s="96"/>
      <c r="C7688" s="97"/>
      <c r="D7688" s="2013" t="s">
        <v>761</v>
      </c>
      <c r="E7688" s="2013"/>
      <c r="F7688" s="2013"/>
      <c r="G7688" s="114"/>
    </row>
    <row r="7689" ht="21.75" hidden="1" customHeight="1" outlineLevel="7">
      <c r="A7689" s="115"/>
      <c r="B7689" s="116"/>
      <c r="C7689" s="117"/>
      <c r="D7689" s="2013" t="s">
        <v>762</v>
      </c>
      <c r="E7689" s="2013"/>
      <c r="F7689" s="2013"/>
      <c r="G7689" s="93"/>
    </row>
    <row r="7690" ht="11.25" hidden="1" customHeight="1" outlineLevel="7">
      <c r="A7690" s="101"/>
      <c r="B7690" s="102"/>
      <c r="C7690" s="103"/>
      <c r="D7690" s="2017" t="s">
        <v>763</v>
      </c>
      <c r="E7690" s="2017"/>
      <c r="F7690" s="2017"/>
      <c r="G7690" s="93"/>
    </row>
    <row r="7691" ht="11.25" hidden="1" customHeight="1" outlineLevel="7">
      <c r="A7691" s="104"/>
      <c r="B7691" s="105"/>
      <c r="C7691" s="106"/>
      <c r="D7691" s="2017" t="s">
        <v>765</v>
      </c>
      <c r="E7691" s="2017"/>
      <c r="F7691" s="2017"/>
      <c r="G7691" s="93"/>
    </row>
    <row r="7692" ht="11.25" hidden="1" customHeight="1" outlineLevel="7">
      <c r="A7692" s="95"/>
      <c r="B7692" s="96"/>
      <c r="C7692" s="97"/>
      <c r="D7692" s="2013" t="s">
        <v>766</v>
      </c>
      <c r="E7692" s="2013"/>
      <c r="F7692" s="2013"/>
      <c r="G7692" s="93"/>
    </row>
    <row r="7693" ht="11.25" hidden="1" customHeight="1" outlineLevel="7">
      <c r="A7693" s="95"/>
      <c r="B7693" s="96"/>
      <c r="C7693" s="97"/>
      <c r="D7693" s="2013" t="s">
        <v>767</v>
      </c>
      <c r="E7693" s="2013"/>
      <c r="F7693" s="2013"/>
      <c r="G7693" s="93"/>
    </row>
    <row r="7694" ht="21.75" hidden="1" customHeight="1" outlineLevel="7">
      <c r="A7694" s="95"/>
      <c r="B7694" s="96"/>
      <c r="C7694" s="97"/>
      <c r="D7694" s="2013" t="s">
        <v>770</v>
      </c>
      <c r="E7694" s="2013"/>
      <c r="F7694" s="2013"/>
      <c r="G7694" s="93"/>
    </row>
    <row r="7695" ht="11.25" hidden="1" customHeight="1" outlineLevel="7">
      <c r="A7695" s="104"/>
      <c r="B7695" s="105"/>
      <c r="C7695" s="106"/>
      <c r="D7695" s="2017" t="s">
        <v>771</v>
      </c>
      <c r="E7695" s="2017"/>
      <c r="F7695" s="2017"/>
      <c r="G7695" s="93"/>
    </row>
    <row r="7696" ht="11.25" hidden="1" customHeight="1" outlineLevel="7">
      <c r="A7696" s="95"/>
      <c r="B7696" s="96"/>
      <c r="C7696" s="97"/>
      <c r="D7696" s="2013" t="s">
        <v>773</v>
      </c>
      <c r="E7696" s="2013"/>
      <c r="F7696" s="2013"/>
      <c r="G7696" s="114"/>
    </row>
    <row r="7697" ht="11.25" hidden="1" customHeight="1" outlineLevel="7">
      <c r="A7697" s="95"/>
      <c r="B7697" s="96"/>
      <c r="C7697" s="97"/>
      <c r="D7697" s="2013" t="s">
        <v>775</v>
      </c>
      <c r="E7697" s="2013"/>
      <c r="F7697" s="2013"/>
      <c r="G7697" s="93"/>
    </row>
    <row r="7698" ht="21.75" hidden="1" customHeight="1" outlineLevel="7">
      <c r="A7698" s="95"/>
      <c r="B7698" s="96"/>
      <c r="C7698" s="97"/>
      <c r="D7698" s="2013" t="s">
        <v>777</v>
      </c>
      <c r="E7698" s="2013"/>
      <c r="F7698" s="2013"/>
      <c r="G7698" s="93"/>
    </row>
    <row r="7699" ht="11.25" hidden="1" customHeight="1" outlineLevel="7">
      <c r="A7699" s="95"/>
      <c r="B7699" s="96"/>
      <c r="C7699" s="97"/>
      <c r="D7699" s="2013" t="s">
        <v>778</v>
      </c>
      <c r="E7699" s="2013"/>
      <c r="F7699" s="2013"/>
      <c r="G7699" s="93"/>
    </row>
    <row r="7700" ht="11.25" hidden="1" customHeight="1" outlineLevel="7">
      <c r="A7700" s="95"/>
      <c r="B7700" s="96"/>
      <c r="C7700" s="97"/>
      <c r="D7700" s="2013" t="s">
        <v>779</v>
      </c>
      <c r="E7700" s="2013"/>
      <c r="F7700" s="2013"/>
      <c r="G7700" s="93"/>
    </row>
    <row r="7701" ht="11.25" hidden="1" customHeight="1" outlineLevel="7">
      <c r="A7701" s="115"/>
      <c r="B7701" s="116"/>
      <c r="C7701" s="117"/>
      <c r="D7701" s="2013" t="s">
        <v>781</v>
      </c>
      <c r="E7701" s="2013"/>
      <c r="F7701" s="2013"/>
      <c r="G7701" s="93"/>
    </row>
    <row r="7702" ht="11.25" hidden="1" customHeight="1" outlineLevel="7">
      <c r="A7702" s="101"/>
      <c r="B7702" s="102"/>
      <c r="C7702" s="103"/>
      <c r="D7702" s="2017" t="s">
        <v>782</v>
      </c>
      <c r="E7702" s="2017"/>
      <c r="F7702" s="2017"/>
      <c r="G7702" s="93"/>
    </row>
    <row r="7703" ht="21.75" hidden="1" customHeight="1" outlineLevel="7">
      <c r="A7703" s="115"/>
      <c r="B7703" s="116"/>
      <c r="C7703" s="117"/>
      <c r="D7703" s="2013" t="s">
        <v>783</v>
      </c>
      <c r="E7703" s="2013"/>
      <c r="F7703" s="2013"/>
      <c r="G7703" s="114"/>
    </row>
    <row r="7704" ht="11.25" hidden="1" customHeight="1" outlineLevel="7">
      <c r="A7704" s="115"/>
      <c r="B7704" s="116"/>
      <c r="C7704" s="117"/>
      <c r="D7704" s="2013" t="s">
        <v>784</v>
      </c>
      <c r="E7704" s="2013"/>
      <c r="F7704" s="2013"/>
      <c r="G7704" s="93"/>
    </row>
    <row r="7705" ht="11.25" hidden="1" customHeight="1" outlineLevel="7">
      <c r="A7705" s="115"/>
      <c r="B7705" s="116"/>
      <c r="C7705" s="117"/>
      <c r="D7705" s="2013" t="s">
        <v>785</v>
      </c>
      <c r="E7705" s="2013"/>
      <c r="F7705" s="2013"/>
      <c r="G7705" s="114"/>
    </row>
    <row r="7706" ht="11.25" hidden="1" customHeight="1" outlineLevel="7">
      <c r="A7706" s="115"/>
      <c r="B7706" s="116"/>
      <c r="C7706" s="117"/>
      <c r="D7706" s="2013" t="s">
        <v>1018</v>
      </c>
      <c r="E7706" s="2013"/>
      <c r="F7706" s="2013"/>
      <c r="G7706" s="93"/>
    </row>
    <row r="7707" ht="11.25" hidden="1" customHeight="1" outlineLevel="7">
      <c r="A7707" s="115"/>
      <c r="B7707" s="116"/>
      <c r="C7707" s="117"/>
      <c r="D7707" s="2013" t="s">
        <v>788</v>
      </c>
      <c r="E7707" s="2013"/>
      <c r="F7707" s="2013"/>
      <c r="G7707" s="93"/>
    </row>
    <row r="7708" ht="11.25" hidden="1" customHeight="1" outlineLevel="7">
      <c r="A7708" s="101"/>
      <c r="B7708" s="102"/>
      <c r="C7708" s="103"/>
      <c r="D7708" s="2017" t="s">
        <v>789</v>
      </c>
      <c r="E7708" s="2017"/>
      <c r="F7708" s="2017"/>
      <c r="G7708" s="93"/>
    </row>
    <row r="7709" ht="21.75" hidden="1" customHeight="1" outlineLevel="7">
      <c r="A7709" s="115"/>
      <c r="B7709" s="116"/>
      <c r="C7709" s="117"/>
      <c r="D7709" s="2013" t="s">
        <v>791</v>
      </c>
      <c r="E7709" s="2013"/>
      <c r="F7709" s="2013"/>
      <c r="G7709" s="93"/>
    </row>
    <row r="7710" ht="21.75" hidden="1" customHeight="1" outlineLevel="7">
      <c r="A7710" s="115"/>
      <c r="B7710" s="116"/>
      <c r="C7710" s="117"/>
      <c r="D7710" s="2013" t="s">
        <v>793</v>
      </c>
      <c r="E7710" s="2013"/>
      <c r="F7710" s="2013"/>
      <c r="G7710" s="93"/>
    </row>
    <row r="7711" ht="11.25" hidden="1" customHeight="1" outlineLevel="7">
      <c r="A7711" s="115"/>
      <c r="B7711" s="116"/>
      <c r="C7711" s="117"/>
      <c r="D7711" s="2013" t="s">
        <v>795</v>
      </c>
      <c r="E7711" s="2013"/>
      <c r="F7711" s="2013"/>
      <c r="G7711" s="93"/>
    </row>
    <row r="7712" ht="11.25" hidden="1" customHeight="1" outlineLevel="7">
      <c r="A7712" s="115"/>
      <c r="B7712" s="116"/>
      <c r="C7712" s="117"/>
      <c r="D7712" s="2013" t="s">
        <v>796</v>
      </c>
      <c r="E7712" s="2013"/>
      <c r="F7712" s="2013"/>
      <c r="G7712" s="93"/>
    </row>
    <row r="7713" ht="11.25" hidden="1" customHeight="1" outlineLevel="7">
      <c r="A7713" s="115"/>
      <c r="B7713" s="116"/>
      <c r="C7713" s="117"/>
      <c r="D7713" s="2013" t="s">
        <v>798</v>
      </c>
      <c r="E7713" s="2013"/>
      <c r="F7713" s="2013"/>
      <c r="G7713" s="93"/>
    </row>
    <row r="7714" ht="11.25" hidden="1" customHeight="1" outlineLevel="7">
      <c r="A7714" s="115"/>
      <c r="B7714" s="116"/>
      <c r="C7714" s="117"/>
      <c r="D7714" s="2013" t="s">
        <v>799</v>
      </c>
      <c r="E7714" s="2013"/>
      <c r="F7714" s="2013"/>
      <c r="G7714" s="93"/>
    </row>
    <row r="7715" ht="11.25" hidden="1" customHeight="1" outlineLevel="7">
      <c r="A7715" s="115"/>
      <c r="B7715" s="116"/>
      <c r="C7715" s="117"/>
      <c r="D7715" s="2013" t="s">
        <v>801</v>
      </c>
      <c r="E7715" s="2013"/>
      <c r="F7715" s="2013"/>
      <c r="G7715" s="93"/>
    </row>
    <row r="7716" ht="11.25" hidden="1" customHeight="1" outlineLevel="7">
      <c r="A7716" s="101"/>
      <c r="B7716" s="102"/>
      <c r="C7716" s="103"/>
      <c r="D7716" s="2017" t="s">
        <v>802</v>
      </c>
      <c r="E7716" s="2017"/>
      <c r="F7716" s="2017"/>
      <c r="G7716" s="93"/>
    </row>
    <row r="7717" ht="11.25" hidden="1" customHeight="1" outlineLevel="7">
      <c r="A7717" s="115"/>
      <c r="B7717" s="116"/>
      <c r="C7717" s="117"/>
      <c r="D7717" s="2013" t="s">
        <v>804</v>
      </c>
      <c r="E7717" s="2013"/>
      <c r="F7717" s="2013"/>
      <c r="G7717" s="93"/>
    </row>
    <row r="7718" ht="11.25" hidden="1" customHeight="1" outlineLevel="7">
      <c r="A7718" s="115"/>
      <c r="B7718" s="116"/>
      <c r="C7718" s="117"/>
      <c r="D7718" s="2013" t="s">
        <v>805</v>
      </c>
      <c r="E7718" s="2013"/>
      <c r="F7718" s="2013"/>
      <c r="G7718" s="93"/>
    </row>
    <row r="7719" ht="11.25" hidden="1" customHeight="1" outlineLevel="7">
      <c r="A7719" s="115"/>
      <c r="B7719" s="116"/>
      <c r="C7719" s="117"/>
      <c r="D7719" s="2013" t="s">
        <v>806</v>
      </c>
      <c r="E7719" s="2013"/>
      <c r="F7719" s="2013"/>
      <c r="G7719" s="93"/>
    </row>
    <row r="7720" ht="11.25" hidden="1" customHeight="1" outlineLevel="7">
      <c r="A7720" s="115"/>
      <c r="B7720" s="116"/>
      <c r="C7720" s="117"/>
      <c r="D7720" s="2013" t="s">
        <v>808</v>
      </c>
      <c r="E7720" s="2013"/>
      <c r="F7720" s="2013"/>
      <c r="G7720" s="93"/>
    </row>
    <row r="7721" ht="21.75" hidden="1" customHeight="1" outlineLevel="7">
      <c r="A7721" s="115"/>
      <c r="B7721" s="116"/>
      <c r="C7721" s="117"/>
      <c r="D7721" s="2013" t="s">
        <v>809</v>
      </c>
      <c r="E7721" s="2013"/>
      <c r="F7721" s="2013"/>
      <c r="G7721" s="93"/>
    </row>
    <row r="7722" ht="11.25" hidden="1" customHeight="1" outlineLevel="7">
      <c r="A7722" s="115"/>
      <c r="B7722" s="116"/>
      <c r="C7722" s="117"/>
      <c r="D7722" s="2013" t="s">
        <v>810</v>
      </c>
      <c r="E7722" s="2013"/>
      <c r="F7722" s="2013"/>
      <c r="G7722" s="93"/>
    </row>
    <row r="7723" ht="11.25" hidden="1" customHeight="1" outlineLevel="7">
      <c r="A7723" s="89"/>
      <c r="B7723" s="90"/>
      <c r="C7723" s="91"/>
      <c r="D7723" s="2013" t="s">
        <v>812</v>
      </c>
      <c r="E7723" s="2013"/>
      <c r="F7723" s="2013"/>
      <c r="G7723" s="114"/>
    </row>
    <row r="7724" ht="11.25" hidden="1" customHeight="1" outlineLevel="7">
      <c r="A7724" s="101"/>
      <c r="B7724" s="102"/>
      <c r="C7724" s="103"/>
      <c r="D7724" s="2017" t="s">
        <v>813</v>
      </c>
      <c r="E7724" s="2017"/>
      <c r="F7724" s="2017"/>
      <c r="G7724" s="114"/>
    </row>
    <row r="7725" ht="11.25" hidden="1" customHeight="1" outlineLevel="7">
      <c r="A7725" s="104"/>
      <c r="B7725" s="105"/>
      <c r="C7725" s="106"/>
      <c r="D7725" s="2017" t="s">
        <v>815</v>
      </c>
      <c r="E7725" s="2017"/>
      <c r="F7725" s="2017"/>
      <c r="G7725" s="93"/>
    </row>
    <row r="7726" ht="11.25" hidden="1" customHeight="1" outlineLevel="7">
      <c r="A7726" s="95"/>
      <c r="B7726" s="96"/>
      <c r="C7726" s="97"/>
      <c r="D7726" s="2013" t="s">
        <v>820</v>
      </c>
      <c r="E7726" s="2013"/>
      <c r="F7726" s="2013"/>
      <c r="G7726" s="93"/>
    </row>
    <row r="7727" ht="11.25" hidden="1" customHeight="1" outlineLevel="7">
      <c r="A7727" s="95"/>
      <c r="B7727" s="96"/>
      <c r="C7727" s="97"/>
      <c r="D7727" s="2013" t="s">
        <v>821</v>
      </c>
      <c r="E7727" s="2013"/>
      <c r="F7727" s="2013"/>
      <c r="G7727" s="93"/>
    </row>
    <row r="7728" ht="11.25" hidden="1" customHeight="1" outlineLevel="7">
      <c r="A7728" s="115"/>
      <c r="B7728" s="116"/>
      <c r="C7728" s="117"/>
      <c r="D7728" s="2013" t="s">
        <v>822</v>
      </c>
      <c r="E7728" s="2013"/>
      <c r="F7728" s="2013"/>
      <c r="G7728" s="114"/>
    </row>
    <row r="7729" ht="11.25" hidden="1" customHeight="1" outlineLevel="7">
      <c r="A7729" s="115"/>
      <c r="B7729" s="116"/>
      <c r="C7729" s="117"/>
      <c r="D7729" s="2013" t="s">
        <v>823</v>
      </c>
      <c r="E7729" s="2013"/>
      <c r="F7729" s="2013"/>
      <c r="G7729" s="93"/>
    </row>
    <row r="7730" ht="11.25" hidden="1" customHeight="1" outlineLevel="7">
      <c r="A7730" s="115"/>
      <c r="B7730" s="116"/>
      <c r="C7730" s="117"/>
      <c r="D7730" s="2013" t="s">
        <v>824</v>
      </c>
      <c r="E7730" s="2013"/>
      <c r="F7730" s="2013"/>
      <c r="G7730" s="93"/>
    </row>
    <row r="7731" ht="11.25" hidden="1" customHeight="1" outlineLevel="7">
      <c r="A7731" s="115"/>
      <c r="B7731" s="116"/>
      <c r="C7731" s="117"/>
      <c r="D7731" s="2013" t="s">
        <v>825</v>
      </c>
      <c r="E7731" s="2013"/>
      <c r="F7731" s="2013"/>
      <c r="G7731" s="93"/>
    </row>
    <row r="7732" ht="11.25" hidden="1" customHeight="1" outlineLevel="7">
      <c r="A7732" s="104"/>
      <c r="B7732" s="105"/>
      <c r="C7732" s="106"/>
      <c r="D7732" s="2017" t="s">
        <v>826</v>
      </c>
      <c r="E7732" s="2017"/>
      <c r="F7732" s="2017"/>
      <c r="G7732" s="93"/>
    </row>
    <row r="7733" ht="11.25" hidden="1" customHeight="1" outlineLevel="7">
      <c r="A7733" s="95"/>
      <c r="B7733" s="96"/>
      <c r="C7733" s="97"/>
      <c r="D7733" s="2013" t="s">
        <v>828</v>
      </c>
      <c r="E7733" s="2013"/>
      <c r="F7733" s="2013"/>
      <c r="G7733" s="93"/>
    </row>
    <row r="7734" ht="21.75" hidden="1" customHeight="1" outlineLevel="7">
      <c r="A7734" s="95"/>
      <c r="B7734" s="96"/>
      <c r="C7734" s="97"/>
      <c r="D7734" s="2013" t="s">
        <v>829</v>
      </c>
      <c r="E7734" s="2013"/>
      <c r="F7734" s="2013"/>
      <c r="G7734" s="93"/>
    </row>
    <row r="7735" ht="11.25" hidden="1" customHeight="1" outlineLevel="7">
      <c r="A7735" s="104"/>
      <c r="B7735" s="105"/>
      <c r="C7735" s="106"/>
      <c r="D7735" s="2017" t="s">
        <v>831</v>
      </c>
      <c r="E7735" s="2017"/>
      <c r="F7735" s="2017"/>
      <c r="G7735" s="114"/>
    </row>
    <row r="7736" ht="11.25" hidden="1" customHeight="1" outlineLevel="7">
      <c r="A7736" s="95"/>
      <c r="B7736" s="96"/>
      <c r="C7736" s="97"/>
      <c r="D7736" s="2013" t="s">
        <v>832</v>
      </c>
      <c r="E7736" s="2013"/>
      <c r="F7736" s="2013"/>
      <c r="G7736" s="93"/>
    </row>
    <row r="7737" ht="11.25" hidden="1" customHeight="1" outlineLevel="7">
      <c r="A7737" s="95"/>
      <c r="B7737" s="96"/>
      <c r="C7737" s="97"/>
      <c r="D7737" s="2013" t="s">
        <v>833</v>
      </c>
      <c r="E7737" s="2013"/>
      <c r="F7737" s="2013"/>
      <c r="G7737" s="93"/>
    </row>
    <row r="7738" ht="21.75" hidden="1" customHeight="1" outlineLevel="7">
      <c r="A7738" s="115"/>
      <c r="B7738" s="116"/>
      <c r="C7738" s="117"/>
      <c r="D7738" s="2013" t="s">
        <v>834</v>
      </c>
      <c r="E7738" s="2013"/>
      <c r="F7738" s="2013"/>
      <c r="G7738" s="93"/>
    </row>
    <row r="7739" ht="11.25" hidden="1" customHeight="1" outlineLevel="7">
      <c r="A7739" s="115"/>
      <c r="B7739" s="116"/>
      <c r="C7739" s="117"/>
      <c r="D7739" s="2013" t="s">
        <v>835</v>
      </c>
      <c r="E7739" s="2013"/>
      <c r="F7739" s="2013"/>
      <c r="G7739" s="93"/>
    </row>
    <row r="7740" ht="11.25" hidden="1" customHeight="1" outlineLevel="7">
      <c r="A7740" s="115"/>
      <c r="B7740" s="116"/>
      <c r="C7740" s="117"/>
      <c r="D7740" s="2013" t="s">
        <v>836</v>
      </c>
      <c r="E7740" s="2013"/>
      <c r="F7740" s="2013"/>
      <c r="G7740" s="93"/>
    </row>
    <row r="7741" ht="11.25" hidden="1" customHeight="1" outlineLevel="7">
      <c r="A7741" s="115"/>
      <c r="B7741" s="116"/>
      <c r="C7741" s="117"/>
      <c r="D7741" s="2013" t="s">
        <v>837</v>
      </c>
      <c r="E7741" s="2013"/>
      <c r="F7741" s="2013"/>
      <c r="G7741" s="114"/>
    </row>
    <row r="7742" ht="11.25" hidden="1" customHeight="1" outlineLevel="7">
      <c r="A7742" s="80"/>
      <c r="B7742" s="81"/>
      <c r="C7742" s="82"/>
      <c r="D7742" s="2017" t="s">
        <v>963</v>
      </c>
      <c r="E7742" s="2017"/>
      <c r="F7742" s="2017"/>
      <c r="G7742" s="93"/>
    </row>
    <row r="7743" ht="11.25" hidden="1" customHeight="1" outlineLevel="7">
      <c r="A7743" s="83"/>
      <c r="B7743" s="84"/>
      <c r="C7743" s="85"/>
      <c r="D7743" s="2017" t="s">
        <v>14</v>
      </c>
      <c r="E7743" s="2017"/>
      <c r="F7743" s="2017"/>
      <c r="G7743" s="93"/>
    </row>
    <row r="7744" ht="11.25" hidden="1" customHeight="1" outlineLevel="7">
      <c r="A7744" s="86"/>
      <c r="B7744" s="87"/>
      <c r="C7744" s="88"/>
      <c r="D7744" s="2017" t="s">
        <v>529</v>
      </c>
      <c r="E7744" s="2017"/>
      <c r="F7744" s="2017"/>
      <c r="G7744" s="93"/>
    </row>
    <row r="7745" ht="11.25" hidden="1" customHeight="1" outlineLevel="7">
      <c r="A7745" s="101"/>
      <c r="B7745" s="102"/>
      <c r="C7745" s="103"/>
      <c r="D7745" s="2017" t="s">
        <v>964</v>
      </c>
      <c r="E7745" s="2017"/>
      <c r="F7745" s="2017"/>
      <c r="G7745" s="93"/>
    </row>
    <row r="7746" ht="11.25" hidden="1" customHeight="1" outlineLevel="7">
      <c r="A7746" s="115"/>
      <c r="B7746" s="116"/>
      <c r="C7746" s="117"/>
      <c r="D7746" s="2013" t="s">
        <v>546</v>
      </c>
      <c r="E7746" s="2013"/>
      <c r="F7746" s="2013"/>
      <c r="G7746" s="93"/>
    </row>
    <row r="7747" ht="11.25" hidden="1" customHeight="1" outlineLevel="7">
      <c r="A7747" s="101"/>
      <c r="B7747" s="102"/>
      <c r="C7747" s="103"/>
      <c r="D7747" s="2017" t="s">
        <v>554</v>
      </c>
      <c r="E7747" s="2017"/>
      <c r="F7747" s="2017"/>
      <c r="G7747" s="93"/>
    </row>
    <row r="7748" ht="11.25" hidden="1" customHeight="1" outlineLevel="7">
      <c r="A7748" s="115"/>
      <c r="B7748" s="116"/>
      <c r="C7748" s="117"/>
      <c r="D7748" s="2013" t="s">
        <v>557</v>
      </c>
      <c r="E7748" s="2013"/>
      <c r="F7748" s="2013"/>
      <c r="G7748" s="93"/>
    </row>
    <row r="7749" ht="11.25" hidden="1" customHeight="1" outlineLevel="7">
      <c r="A7749" s="115"/>
      <c r="B7749" s="116"/>
      <c r="C7749" s="117"/>
      <c r="D7749" s="2013" t="s">
        <v>559</v>
      </c>
      <c r="E7749" s="2013"/>
      <c r="F7749" s="2013"/>
      <c r="G7749" s="114"/>
    </row>
    <row r="7750" ht="11.25" hidden="1" customHeight="1" outlineLevel="7">
      <c r="A7750" s="115"/>
      <c r="B7750" s="116"/>
      <c r="C7750" s="117"/>
      <c r="D7750" s="2013" t="s">
        <v>564</v>
      </c>
      <c r="E7750" s="2013"/>
      <c r="F7750" s="2013"/>
      <c r="G7750" s="93"/>
    </row>
    <row r="7751" ht="11.25" hidden="1" customHeight="1" outlineLevel="7">
      <c r="A7751" s="115"/>
      <c r="B7751" s="116"/>
      <c r="C7751" s="117"/>
      <c r="D7751" s="2013" t="s">
        <v>565</v>
      </c>
      <c r="E7751" s="2013"/>
      <c r="F7751" s="2013"/>
      <c r="G7751" s="93"/>
    </row>
    <row r="7752" ht="11.25" hidden="1" customHeight="1" outlineLevel="7">
      <c r="A7752" s="115"/>
      <c r="B7752" s="116"/>
      <c r="C7752" s="117"/>
      <c r="D7752" s="2013" t="s">
        <v>566</v>
      </c>
      <c r="E7752" s="2013"/>
      <c r="F7752" s="2013"/>
      <c r="G7752" s="93"/>
    </row>
    <row r="7753" ht="11.25" hidden="1" customHeight="1" outlineLevel="7">
      <c r="A7753" s="115"/>
      <c r="B7753" s="116"/>
      <c r="C7753" s="117"/>
      <c r="D7753" s="2013" t="s">
        <v>567</v>
      </c>
      <c r="E7753" s="2013"/>
      <c r="F7753" s="2013"/>
      <c r="G7753" s="93"/>
    </row>
    <row r="7754" ht="11.25" hidden="1" customHeight="1" outlineLevel="7">
      <c r="A7754" s="115"/>
      <c r="B7754" s="116"/>
      <c r="C7754" s="117"/>
      <c r="D7754" s="2013" t="s">
        <v>569</v>
      </c>
      <c r="E7754" s="2013"/>
      <c r="F7754" s="2013"/>
      <c r="G7754" s="93"/>
    </row>
    <row r="7755" ht="11.25" hidden="1" customHeight="1" outlineLevel="7">
      <c r="A7755" s="115"/>
      <c r="B7755" s="116"/>
      <c r="C7755" s="117"/>
      <c r="D7755" s="2013" t="s">
        <v>570</v>
      </c>
      <c r="E7755" s="2013"/>
      <c r="F7755" s="2013"/>
      <c r="G7755" s="93"/>
    </row>
    <row r="7756" ht="11.25" hidden="1" customHeight="1" outlineLevel="7">
      <c r="A7756" s="83"/>
      <c r="B7756" s="84"/>
      <c r="C7756" s="85"/>
      <c r="D7756" s="2017" t="s">
        <v>571</v>
      </c>
      <c r="E7756" s="2017"/>
      <c r="F7756" s="2017"/>
      <c r="G7756" s="93"/>
    </row>
    <row r="7757" ht="11.25" hidden="1" customHeight="1" outlineLevel="7">
      <c r="A7757" s="86"/>
      <c r="B7757" s="87"/>
      <c r="C7757" s="88"/>
      <c r="D7757" s="2017" t="s">
        <v>572</v>
      </c>
      <c r="E7757" s="2017"/>
      <c r="F7757" s="2017"/>
      <c r="G7757" s="114"/>
    </row>
    <row r="7758" ht="11.25" hidden="1" customHeight="1" outlineLevel="7">
      <c r="A7758" s="101"/>
      <c r="B7758" s="102"/>
      <c r="C7758" s="103"/>
      <c r="D7758" s="2017" t="s">
        <v>573</v>
      </c>
      <c r="E7758" s="2017"/>
      <c r="F7758" s="2017"/>
      <c r="G7758" s="114"/>
    </row>
    <row r="7759" ht="11.25" hidden="1" customHeight="1" outlineLevel="7">
      <c r="A7759" s="115"/>
      <c r="B7759" s="116"/>
      <c r="C7759" s="117"/>
      <c r="D7759" s="2013" t="s">
        <v>582</v>
      </c>
      <c r="E7759" s="2013"/>
      <c r="F7759" s="2013"/>
      <c r="G7759" s="93"/>
    </row>
    <row r="7760" ht="11.25" hidden="1" customHeight="1" outlineLevel="7">
      <c r="A7760" s="115"/>
      <c r="B7760" s="116"/>
      <c r="C7760" s="117"/>
      <c r="D7760" s="2013" t="s">
        <v>585</v>
      </c>
      <c r="E7760" s="2013"/>
      <c r="F7760" s="2013"/>
      <c r="G7760" s="93"/>
    </row>
    <row r="7761" ht="11.25" hidden="1" customHeight="1" outlineLevel="7">
      <c r="A7761" s="101"/>
      <c r="B7761" s="102"/>
      <c r="C7761" s="103"/>
      <c r="D7761" s="2017" t="s">
        <v>586</v>
      </c>
      <c r="E7761" s="2017"/>
      <c r="F7761" s="2017"/>
      <c r="G7761" s="93"/>
    </row>
    <row r="7762" ht="11.25" hidden="1" customHeight="1" outlineLevel="7">
      <c r="A7762" s="115"/>
      <c r="B7762" s="116"/>
      <c r="C7762" s="117"/>
      <c r="D7762" s="2013" t="s">
        <v>965</v>
      </c>
      <c r="E7762" s="2013"/>
      <c r="F7762" s="2013"/>
      <c r="G7762" s="93"/>
    </row>
    <row r="7763" ht="11.25" hidden="1" customHeight="1" outlineLevel="7">
      <c r="A7763" s="83"/>
      <c r="B7763" s="84"/>
      <c r="C7763" s="85"/>
      <c r="D7763" s="2017" t="s">
        <v>617</v>
      </c>
      <c r="E7763" s="2017"/>
      <c r="F7763" s="2017"/>
      <c r="G7763" s="93"/>
    </row>
    <row r="7764" ht="11.25" hidden="1" customHeight="1" outlineLevel="7">
      <c r="A7764" s="118"/>
      <c r="B7764" s="119"/>
      <c r="C7764" s="120"/>
      <c r="D7764" s="2013" t="s">
        <v>619</v>
      </c>
      <c r="E7764" s="2013"/>
      <c r="F7764" s="2013"/>
      <c r="G7764" s="93"/>
    </row>
    <row r="7765" ht="11.25" hidden="1" customHeight="1" outlineLevel="7">
      <c r="A7765" s="118"/>
      <c r="B7765" s="119"/>
      <c r="C7765" s="120"/>
      <c r="D7765" s="2013" t="s">
        <v>620</v>
      </c>
      <c r="E7765" s="2013"/>
      <c r="F7765" s="2013"/>
      <c r="G7765" s="114"/>
    </row>
    <row r="7766" ht="11.25" hidden="1" customHeight="1" outlineLevel="7">
      <c r="A7766" s="118"/>
      <c r="B7766" s="119"/>
      <c r="C7766" s="120"/>
      <c r="D7766" s="2013" t="s">
        <v>624</v>
      </c>
      <c r="E7766" s="2013"/>
      <c r="F7766" s="2013"/>
      <c r="G7766" s="93"/>
    </row>
    <row r="7767" ht="11.25" hidden="1" customHeight="1" outlineLevel="7">
      <c r="A7767" s="118"/>
      <c r="B7767" s="119"/>
      <c r="C7767" s="120"/>
      <c r="D7767" s="2013" t="s">
        <v>626</v>
      </c>
      <c r="E7767" s="2013"/>
      <c r="F7767" s="2013"/>
      <c r="G7767" s="93"/>
    </row>
    <row r="7768" ht="11.25" hidden="1" customHeight="1" outlineLevel="7">
      <c r="A7768" s="86"/>
      <c r="B7768" s="87"/>
      <c r="C7768" s="88"/>
      <c r="D7768" s="2017" t="s">
        <v>630</v>
      </c>
      <c r="E7768" s="2017"/>
      <c r="F7768" s="2017"/>
      <c r="G7768" s="114"/>
    </row>
    <row r="7769" ht="11.25" hidden="1" customHeight="1" outlineLevel="7">
      <c r="A7769" s="89"/>
      <c r="B7769" s="90"/>
      <c r="C7769" s="91"/>
      <c r="D7769" s="2013" t="s">
        <v>632</v>
      </c>
      <c r="E7769" s="2013"/>
      <c r="F7769" s="2013"/>
      <c r="G7769" s="93"/>
    </row>
    <row r="7770" ht="21.75" hidden="1" customHeight="1" outlineLevel="7">
      <c r="A7770" s="89"/>
      <c r="B7770" s="90"/>
      <c r="C7770" s="91"/>
      <c r="D7770" s="2013" t="s">
        <v>634</v>
      </c>
      <c r="E7770" s="2013"/>
      <c r="F7770" s="2013"/>
      <c r="G7770" s="93"/>
    </row>
    <row r="7771" ht="21.75" hidden="1" customHeight="1" outlineLevel="7">
      <c r="A7771" s="89"/>
      <c r="B7771" s="90"/>
      <c r="C7771" s="91"/>
      <c r="D7771" s="2013" t="s">
        <v>636</v>
      </c>
      <c r="E7771" s="2013"/>
      <c r="F7771" s="2013"/>
      <c r="G7771" s="93"/>
    </row>
    <row r="7772" ht="21.75" hidden="1" customHeight="1" outlineLevel="7">
      <c r="A7772" s="89"/>
      <c r="B7772" s="90"/>
      <c r="C7772" s="91"/>
      <c r="D7772" s="2013" t="s">
        <v>638</v>
      </c>
      <c r="E7772" s="2013"/>
      <c r="F7772" s="2013"/>
      <c r="G7772" s="93"/>
    </row>
    <row r="7773" ht="11.25" hidden="1" customHeight="1" outlineLevel="7">
      <c r="A7773" s="83"/>
      <c r="B7773" s="84"/>
      <c r="C7773" s="85"/>
      <c r="D7773" s="2017" t="s">
        <v>641</v>
      </c>
      <c r="E7773" s="2017"/>
      <c r="F7773" s="2017"/>
      <c r="G7773" s="93"/>
    </row>
    <row r="7774" ht="21.75" hidden="1" customHeight="1" outlineLevel="7">
      <c r="A7774" s="86"/>
      <c r="B7774" s="87"/>
      <c r="C7774" s="88"/>
      <c r="D7774" s="2017" t="s">
        <v>642</v>
      </c>
      <c r="E7774" s="2017"/>
      <c r="F7774" s="2017"/>
      <c r="G7774" s="93"/>
    </row>
    <row r="7775" ht="21.75" hidden="1" customHeight="1" outlineLevel="7">
      <c r="A7775" s="89"/>
      <c r="B7775" s="90"/>
      <c r="C7775" s="91"/>
      <c r="D7775" s="2013" t="s">
        <v>643</v>
      </c>
      <c r="E7775" s="2013"/>
      <c r="F7775" s="2013"/>
      <c r="G7775" s="114"/>
    </row>
    <row r="7776" ht="21.75" hidden="1" customHeight="1" outlineLevel="7">
      <c r="A7776" s="89"/>
      <c r="B7776" s="90"/>
      <c r="C7776" s="91"/>
      <c r="D7776" s="2013" t="s">
        <v>645</v>
      </c>
      <c r="E7776" s="2013"/>
      <c r="F7776" s="2013"/>
      <c r="G7776" s="114"/>
    </row>
    <row r="7777" ht="21.75" hidden="1" customHeight="1" outlineLevel="7">
      <c r="A7777" s="89"/>
      <c r="B7777" s="90"/>
      <c r="C7777" s="91"/>
      <c r="D7777" s="2013" t="s">
        <v>647</v>
      </c>
      <c r="E7777" s="2013"/>
      <c r="F7777" s="2013"/>
      <c r="G7777" s="114"/>
    </row>
    <row r="7778" ht="21.75" hidden="1" customHeight="1" outlineLevel="7">
      <c r="A7778" s="89"/>
      <c r="B7778" s="90"/>
      <c r="C7778" s="91"/>
      <c r="D7778" s="2013" t="s">
        <v>649</v>
      </c>
      <c r="E7778" s="2013"/>
      <c r="F7778" s="2013"/>
      <c r="G7778" s="114"/>
    </row>
    <row r="7779" ht="21.75" hidden="1" customHeight="1" outlineLevel="7">
      <c r="A7779" s="89"/>
      <c r="B7779" s="90"/>
      <c r="C7779" s="91"/>
      <c r="D7779" s="2013" t="s">
        <v>651</v>
      </c>
      <c r="E7779" s="2013"/>
      <c r="F7779" s="2013"/>
      <c r="G7779" s="93"/>
    </row>
    <row r="7780" ht="21.75" hidden="1" customHeight="1" outlineLevel="7">
      <c r="A7780" s="86"/>
      <c r="B7780" s="87"/>
      <c r="C7780" s="88"/>
      <c r="D7780" s="2017" t="s">
        <v>966</v>
      </c>
      <c r="E7780" s="2017"/>
      <c r="F7780" s="2017"/>
      <c r="G7780" s="114"/>
    </row>
    <row r="7781" ht="11.25" hidden="1" customHeight="1" outlineLevel="7">
      <c r="A7781" s="89"/>
      <c r="B7781" s="90"/>
      <c r="C7781" s="91"/>
      <c r="D7781" s="2013" t="s">
        <v>655</v>
      </c>
      <c r="E7781" s="2013"/>
      <c r="F7781" s="2013"/>
      <c r="G7781" s="93"/>
    </row>
    <row r="7782" ht="21.75" hidden="1" customHeight="1" outlineLevel="7">
      <c r="A7782" s="89"/>
      <c r="B7782" s="90"/>
      <c r="C7782" s="91"/>
      <c r="D7782" s="2013" t="s">
        <v>657</v>
      </c>
      <c r="E7782" s="2013"/>
      <c r="F7782" s="2013"/>
      <c r="G7782" s="93"/>
    </row>
    <row r="7783" ht="21.75" hidden="1" customHeight="1" outlineLevel="7">
      <c r="A7783" s="89"/>
      <c r="B7783" s="90"/>
      <c r="C7783" s="91"/>
      <c r="D7783" s="2013" t="s">
        <v>659</v>
      </c>
      <c r="E7783" s="2013"/>
      <c r="F7783" s="2013"/>
      <c r="G7783" s="93"/>
    </row>
    <row r="7784" ht="21.75" hidden="1" customHeight="1" outlineLevel="7">
      <c r="A7784" s="89"/>
      <c r="B7784" s="90"/>
      <c r="C7784" s="91"/>
      <c r="D7784" s="2013" t="s">
        <v>661</v>
      </c>
      <c r="E7784" s="2013"/>
      <c r="F7784" s="2013"/>
      <c r="G7784" s="93"/>
    </row>
    <row r="7785" ht="11.25" hidden="1" customHeight="1" outlineLevel="7">
      <c r="A7785" s="89"/>
      <c r="B7785" s="90"/>
      <c r="C7785" s="91"/>
      <c r="D7785" s="2013" t="s">
        <v>663</v>
      </c>
      <c r="E7785" s="2013"/>
      <c r="F7785" s="2013"/>
      <c r="G7785" s="93"/>
    </row>
    <row r="7786" ht="11.25" hidden="1" customHeight="1" outlineLevel="7">
      <c r="A7786" s="86"/>
      <c r="B7786" s="87"/>
      <c r="C7786" s="88"/>
      <c r="D7786" s="2017" t="s">
        <v>667</v>
      </c>
      <c r="E7786" s="2017"/>
      <c r="F7786" s="2017"/>
      <c r="G7786" s="93"/>
    </row>
    <row r="7787" ht="11.25" hidden="1" customHeight="1" outlineLevel="7">
      <c r="A7787" s="89"/>
      <c r="B7787" s="90"/>
      <c r="C7787" s="91"/>
      <c r="D7787" s="2013" t="s">
        <v>667</v>
      </c>
      <c r="E7787" s="2013"/>
      <c r="F7787" s="2013"/>
      <c r="G7787" s="93"/>
    </row>
    <row r="7788" ht="21.75" hidden="1" customHeight="1" outlineLevel="7">
      <c r="A7788" s="89"/>
      <c r="B7788" s="90"/>
      <c r="C7788" s="91"/>
      <c r="D7788" s="2013" t="s">
        <v>669</v>
      </c>
      <c r="E7788" s="2013"/>
      <c r="F7788" s="2013"/>
      <c r="G7788" s="93"/>
    </row>
    <row r="7789" ht="21.75" hidden="1" customHeight="1" outlineLevel="7">
      <c r="A7789" s="89"/>
      <c r="B7789" s="90"/>
      <c r="C7789" s="91"/>
      <c r="D7789" s="2013" t="s">
        <v>671</v>
      </c>
      <c r="E7789" s="2013"/>
      <c r="F7789" s="2013"/>
      <c r="G7789" s="114"/>
    </row>
    <row r="7790" ht="21.75" hidden="1" customHeight="1" outlineLevel="7">
      <c r="A7790" s="89"/>
      <c r="B7790" s="90"/>
      <c r="C7790" s="91"/>
      <c r="D7790" s="2013" t="s">
        <v>673</v>
      </c>
      <c r="E7790" s="2013"/>
      <c r="F7790" s="2013"/>
      <c r="G7790" s="114"/>
    </row>
    <row r="7791" ht="21.75" hidden="1" customHeight="1" outlineLevel="7">
      <c r="A7791" s="89"/>
      <c r="B7791" s="90"/>
      <c r="C7791" s="91"/>
      <c r="D7791" s="2013" t="s">
        <v>675</v>
      </c>
      <c r="E7791" s="2013"/>
      <c r="F7791" s="2013"/>
      <c r="G7791" s="114"/>
    </row>
    <row r="7792" ht="21.75" hidden="1" customHeight="1" outlineLevel="7">
      <c r="A7792" s="86"/>
      <c r="B7792" s="87"/>
      <c r="C7792" s="88"/>
      <c r="D7792" s="2017" t="s">
        <v>677</v>
      </c>
      <c r="E7792" s="2017"/>
      <c r="F7792" s="2017"/>
      <c r="G7792" s="93"/>
    </row>
    <row r="7793" ht="21.75" hidden="1" customHeight="1" outlineLevel="7">
      <c r="A7793" s="89"/>
      <c r="B7793" s="90"/>
      <c r="C7793" s="91"/>
      <c r="D7793" s="2013" t="s">
        <v>679</v>
      </c>
      <c r="E7793" s="2013"/>
      <c r="F7793" s="2013"/>
      <c r="G7793" s="93"/>
    </row>
    <row r="7794" ht="21.75" hidden="1" customHeight="1" outlineLevel="7">
      <c r="A7794" s="89"/>
      <c r="B7794" s="90"/>
      <c r="C7794" s="91"/>
      <c r="D7794" s="2013" t="s">
        <v>681</v>
      </c>
      <c r="E7794" s="2013"/>
      <c r="F7794" s="2013"/>
      <c r="G7794" s="114"/>
    </row>
    <row r="7795" ht="21.75" hidden="1" customHeight="1" outlineLevel="7">
      <c r="A7795" s="89"/>
      <c r="B7795" s="90"/>
      <c r="C7795" s="91"/>
      <c r="D7795" s="2013" t="s">
        <v>683</v>
      </c>
      <c r="E7795" s="2013"/>
      <c r="F7795" s="2013"/>
      <c r="G7795" s="93"/>
    </row>
    <row r="7796" ht="21.75" hidden="1" customHeight="1" outlineLevel="7">
      <c r="A7796" s="89"/>
      <c r="B7796" s="90"/>
      <c r="C7796" s="91"/>
      <c r="D7796" s="2013" t="s">
        <v>685</v>
      </c>
      <c r="E7796" s="2013"/>
      <c r="F7796" s="2013"/>
      <c r="G7796" s="114"/>
    </row>
    <row r="7797" ht="21.75" hidden="1" customHeight="1" outlineLevel="7">
      <c r="A7797" s="89"/>
      <c r="B7797" s="90"/>
      <c r="C7797" s="91"/>
      <c r="D7797" s="2013" t="s">
        <v>687</v>
      </c>
      <c r="E7797" s="2013"/>
      <c r="F7797" s="2013"/>
      <c r="G7797" s="93"/>
    </row>
    <row r="7798" ht="11.25" hidden="1" customHeight="1" outlineLevel="7">
      <c r="A7798" s="83"/>
      <c r="B7798" s="84"/>
      <c r="C7798" s="85"/>
      <c r="D7798" s="2017" t="s">
        <v>689</v>
      </c>
      <c r="E7798" s="2017"/>
      <c r="F7798" s="2017"/>
      <c r="G7798" s="93"/>
    </row>
    <row r="7799" ht="11.25" hidden="1" customHeight="1" outlineLevel="7">
      <c r="A7799" s="118"/>
      <c r="B7799" s="119"/>
      <c r="C7799" s="120"/>
      <c r="D7799" s="2013" t="s">
        <v>696</v>
      </c>
      <c r="E7799" s="2013"/>
      <c r="F7799" s="2013"/>
      <c r="G7799" s="93"/>
    </row>
    <row r="7800" ht="11.25" hidden="1" customHeight="1" outlineLevel="7">
      <c r="A7800" s="83"/>
      <c r="B7800" s="84"/>
      <c r="C7800" s="85"/>
      <c r="D7800" s="2017" t="s">
        <v>698</v>
      </c>
      <c r="E7800" s="2017"/>
      <c r="F7800" s="2017"/>
      <c r="G7800" s="93"/>
    </row>
    <row r="7801" ht="11.25" hidden="1" customHeight="1" outlineLevel="7">
      <c r="A7801" s="86"/>
      <c r="B7801" s="87"/>
      <c r="C7801" s="88"/>
      <c r="D7801" s="2017" t="s">
        <v>702</v>
      </c>
      <c r="E7801" s="2017"/>
      <c r="F7801" s="2017"/>
      <c r="G7801" s="114"/>
    </row>
    <row r="7802" ht="11.25" hidden="1" customHeight="1" outlineLevel="7">
      <c r="A7802" s="101"/>
      <c r="B7802" s="102"/>
      <c r="C7802" s="103"/>
      <c r="D7802" s="2017" t="s">
        <v>704</v>
      </c>
      <c r="E7802" s="2017"/>
      <c r="F7802" s="2017"/>
      <c r="G7802" s="93"/>
    </row>
    <row r="7803" ht="11.25" hidden="1" customHeight="1" outlineLevel="7">
      <c r="A7803" s="115"/>
      <c r="B7803" s="116"/>
      <c r="C7803" s="117"/>
      <c r="D7803" s="2013" t="s">
        <v>705</v>
      </c>
      <c r="E7803" s="2013"/>
      <c r="F7803" s="2013"/>
      <c r="G7803" s="93"/>
    </row>
    <row r="7804" ht="11.25" hidden="1" customHeight="1" outlineLevel="7">
      <c r="A7804" s="115"/>
      <c r="B7804" s="116"/>
      <c r="C7804" s="117"/>
      <c r="D7804" s="2013" t="s">
        <v>706</v>
      </c>
      <c r="E7804" s="2013"/>
      <c r="F7804" s="2013"/>
      <c r="G7804" s="93"/>
    </row>
    <row r="7805" ht="11.25" hidden="1" customHeight="1" outlineLevel="7">
      <c r="A7805" s="115"/>
      <c r="B7805" s="116"/>
      <c r="C7805" s="117"/>
      <c r="D7805" s="2013" t="s">
        <v>708</v>
      </c>
      <c r="E7805" s="2013"/>
      <c r="F7805" s="2013"/>
      <c r="G7805" s="93"/>
    </row>
    <row r="7806" ht="11.25" hidden="1" customHeight="1" outlineLevel="7">
      <c r="A7806" s="115"/>
      <c r="B7806" s="116"/>
      <c r="C7806" s="117"/>
      <c r="D7806" s="2013" t="s">
        <v>709</v>
      </c>
      <c r="E7806" s="2013"/>
      <c r="F7806" s="2013"/>
      <c r="G7806" s="114"/>
    </row>
    <row r="7807" ht="11.25" hidden="1" customHeight="1" outlineLevel="7">
      <c r="A7807" s="115"/>
      <c r="B7807" s="116"/>
      <c r="C7807" s="117"/>
      <c r="D7807" s="2013" t="s">
        <v>710</v>
      </c>
      <c r="E7807" s="2013"/>
      <c r="F7807" s="2013"/>
      <c r="G7807" s="114"/>
    </row>
    <row r="7808" ht="11.25" hidden="1" customHeight="1" outlineLevel="7">
      <c r="A7808" s="115"/>
      <c r="B7808" s="116"/>
      <c r="C7808" s="117"/>
      <c r="D7808" s="2013" t="s">
        <v>711</v>
      </c>
      <c r="E7808" s="2013"/>
      <c r="F7808" s="2013"/>
      <c r="G7808" s="93"/>
    </row>
    <row r="7809" ht="11.25" hidden="1" customHeight="1" outlineLevel="7">
      <c r="A7809" s="101"/>
      <c r="B7809" s="102"/>
      <c r="C7809" s="103"/>
      <c r="D7809" s="2017" t="s">
        <v>712</v>
      </c>
      <c r="E7809" s="2017"/>
      <c r="F7809" s="2017"/>
      <c r="G7809" s="93"/>
    </row>
    <row r="7810" ht="21.75" hidden="1" customHeight="1" outlineLevel="7">
      <c r="A7810" s="115"/>
      <c r="B7810" s="116"/>
      <c r="C7810" s="117"/>
      <c r="D7810" s="2013" t="s">
        <v>717</v>
      </c>
      <c r="E7810" s="2013"/>
      <c r="F7810" s="2013"/>
      <c r="G7810" s="93"/>
    </row>
    <row r="7811" ht="11.25" hidden="1" customHeight="1" outlineLevel="7">
      <c r="A7811" s="101"/>
      <c r="B7811" s="102"/>
      <c r="C7811" s="103"/>
      <c r="D7811" s="2017" t="s">
        <v>720</v>
      </c>
      <c r="E7811" s="2017"/>
      <c r="F7811" s="2017"/>
      <c r="G7811" s="93"/>
    </row>
    <row r="7812" ht="11.25" hidden="1" customHeight="1" outlineLevel="7">
      <c r="A7812" s="115"/>
      <c r="B7812" s="116"/>
      <c r="C7812" s="117"/>
      <c r="D7812" s="2013" t="s">
        <v>721</v>
      </c>
      <c r="E7812" s="2013"/>
      <c r="F7812" s="2013"/>
      <c r="G7812" s="93"/>
    </row>
    <row r="7813" ht="11.25" hidden="1" customHeight="1" outlineLevel="7">
      <c r="A7813" s="115"/>
      <c r="B7813" s="116"/>
      <c r="C7813" s="117"/>
      <c r="D7813" s="2013" t="s">
        <v>722</v>
      </c>
      <c r="E7813" s="2013"/>
      <c r="F7813" s="2013"/>
      <c r="G7813" s="114"/>
    </row>
    <row r="7814" ht="11.25" hidden="1" customHeight="1" outlineLevel="7">
      <c r="A7814" s="101"/>
      <c r="B7814" s="102"/>
      <c r="C7814" s="103"/>
      <c r="D7814" s="2017" t="s">
        <v>724</v>
      </c>
      <c r="E7814" s="2017"/>
      <c r="F7814" s="2017"/>
      <c r="G7814" s="93"/>
    </row>
    <row r="7815" ht="11.25" hidden="1" customHeight="1" outlineLevel="7">
      <c r="A7815" s="115"/>
      <c r="B7815" s="116"/>
      <c r="C7815" s="117"/>
      <c r="D7815" s="2013" t="s">
        <v>725</v>
      </c>
      <c r="E7815" s="2013"/>
      <c r="F7815" s="2013"/>
      <c r="G7815" s="93"/>
    </row>
    <row r="7816" ht="11.25" hidden="1" customHeight="1" outlineLevel="7">
      <c r="A7816" s="115"/>
      <c r="B7816" s="116"/>
      <c r="C7816" s="117"/>
      <c r="D7816" s="2013" t="s">
        <v>726</v>
      </c>
      <c r="E7816" s="2013"/>
      <c r="F7816" s="2013"/>
      <c r="G7816" s="93"/>
    </row>
    <row r="7817" ht="11.25" hidden="1" customHeight="1" outlineLevel="7">
      <c r="A7817" s="115"/>
      <c r="B7817" s="116"/>
      <c r="C7817" s="117"/>
      <c r="D7817" s="2013" t="s">
        <v>729</v>
      </c>
      <c r="E7817" s="2013"/>
      <c r="F7817" s="2013"/>
      <c r="G7817" s="93"/>
    </row>
    <row r="7818" ht="11.25" hidden="1" customHeight="1" outlineLevel="7">
      <c r="A7818" s="115"/>
      <c r="B7818" s="116"/>
      <c r="C7818" s="117"/>
      <c r="D7818" s="2013" t="s">
        <v>730</v>
      </c>
      <c r="E7818" s="2013"/>
      <c r="F7818" s="2013"/>
      <c r="G7818" s="93"/>
    </row>
    <row r="7819" ht="11.25" hidden="1" customHeight="1" outlineLevel="7">
      <c r="A7819" s="101"/>
      <c r="B7819" s="102"/>
      <c r="C7819" s="103"/>
      <c r="D7819" s="2017" t="s">
        <v>967</v>
      </c>
      <c r="E7819" s="2017"/>
      <c r="F7819" s="2017"/>
      <c r="G7819" s="114"/>
    </row>
    <row r="7820" ht="11.25" hidden="1" customHeight="1" outlineLevel="7">
      <c r="A7820" s="115"/>
      <c r="B7820" s="116"/>
      <c r="C7820" s="117"/>
      <c r="D7820" s="2013" t="s">
        <v>968</v>
      </c>
      <c r="E7820" s="2013"/>
      <c r="F7820" s="2013"/>
      <c r="G7820" s="93"/>
    </row>
    <row r="7821" ht="11.25" hidden="1" customHeight="1" outlineLevel="7">
      <c r="A7821" s="115"/>
      <c r="B7821" s="116"/>
      <c r="C7821" s="117"/>
      <c r="D7821" s="2013" t="s">
        <v>1196</v>
      </c>
      <c r="E7821" s="2013"/>
      <c r="F7821" s="2013"/>
      <c r="G7821" s="93"/>
    </row>
    <row r="7822" ht="11.25" hidden="1" customHeight="1" outlineLevel="7">
      <c r="A7822" s="89"/>
      <c r="B7822" s="90"/>
      <c r="C7822" s="91"/>
      <c r="D7822" s="2013" t="s">
        <v>731</v>
      </c>
      <c r="E7822" s="2013"/>
      <c r="F7822" s="2013"/>
      <c r="G7822" s="93"/>
    </row>
    <row r="7823" ht="11.25" hidden="1" customHeight="1" outlineLevel="7">
      <c r="A7823" s="101"/>
      <c r="B7823" s="102"/>
      <c r="C7823" s="103"/>
      <c r="D7823" s="2017" t="s">
        <v>732</v>
      </c>
      <c r="E7823" s="2017"/>
      <c r="F7823" s="2017"/>
      <c r="G7823" s="93"/>
    </row>
    <row r="7824" ht="21.75" hidden="1" customHeight="1" outlineLevel="7">
      <c r="A7824" s="115"/>
      <c r="B7824" s="116"/>
      <c r="C7824" s="117"/>
      <c r="D7824" s="2013" t="s">
        <v>969</v>
      </c>
      <c r="E7824" s="2013"/>
      <c r="F7824" s="2013"/>
      <c r="G7824" s="93"/>
    </row>
    <row r="7825" ht="21.75" hidden="1" customHeight="1" outlineLevel="7">
      <c r="A7825" s="115"/>
      <c r="B7825" s="116"/>
      <c r="C7825" s="117"/>
      <c r="D7825" s="2013" t="s">
        <v>1197</v>
      </c>
      <c r="E7825" s="2013"/>
      <c r="F7825" s="2013"/>
      <c r="G7825" s="114"/>
    </row>
    <row r="7826" ht="11.25" hidden="1" customHeight="1" outlineLevel="7">
      <c r="A7826" s="115"/>
      <c r="B7826" s="116"/>
      <c r="C7826" s="117"/>
      <c r="D7826" s="2013" t="s">
        <v>734</v>
      </c>
      <c r="E7826" s="2013"/>
      <c r="F7826" s="2013"/>
      <c r="G7826" s="93"/>
    </row>
    <row r="7827" ht="11.25" hidden="1" customHeight="1" outlineLevel="7">
      <c r="A7827" s="115"/>
      <c r="B7827" s="116"/>
      <c r="C7827" s="117"/>
      <c r="D7827" s="2013" t="s">
        <v>735</v>
      </c>
      <c r="E7827" s="2013"/>
      <c r="F7827" s="2013"/>
      <c r="G7827" s="93"/>
    </row>
    <row r="7828" ht="11.25" hidden="1" customHeight="1" outlineLevel="7">
      <c r="A7828" s="89"/>
      <c r="B7828" s="90"/>
      <c r="C7828" s="91"/>
      <c r="D7828" s="2013" t="s">
        <v>736</v>
      </c>
      <c r="E7828" s="2013"/>
      <c r="F7828" s="2013"/>
      <c r="G7828" s="93"/>
    </row>
    <row r="7829" ht="11.25" hidden="1" customHeight="1" outlineLevel="7">
      <c r="A7829" s="101"/>
      <c r="B7829" s="102"/>
      <c r="C7829" s="103"/>
      <c r="D7829" s="2017" t="s">
        <v>970</v>
      </c>
      <c r="E7829" s="2017"/>
      <c r="F7829" s="2017"/>
      <c r="G7829" s="93"/>
    </row>
    <row r="7830" ht="11.25" hidden="1" customHeight="1" outlineLevel="7">
      <c r="A7830" s="115"/>
      <c r="B7830" s="116"/>
      <c r="C7830" s="117"/>
      <c r="D7830" s="2013" t="s">
        <v>971</v>
      </c>
      <c r="E7830" s="2013"/>
      <c r="F7830" s="2013"/>
      <c r="G7830" s="93"/>
    </row>
    <row r="7831" ht="11.25" hidden="1" customHeight="1" outlineLevel="7">
      <c r="A7831" s="115"/>
      <c r="B7831" s="116"/>
      <c r="C7831" s="117"/>
      <c r="D7831" s="2013" t="s">
        <v>741</v>
      </c>
      <c r="E7831" s="2013"/>
      <c r="F7831" s="2013"/>
      <c r="G7831" s="114"/>
    </row>
    <row r="7832" ht="11.25" hidden="1" customHeight="1" outlineLevel="7">
      <c r="A7832" s="101"/>
      <c r="B7832" s="102"/>
      <c r="C7832" s="103"/>
      <c r="D7832" s="2017" t="s">
        <v>742</v>
      </c>
      <c r="E7832" s="2017"/>
      <c r="F7832" s="2017"/>
      <c r="G7832" s="93"/>
    </row>
    <row r="7833" ht="11.25" hidden="1" customHeight="1" outlineLevel="7">
      <c r="A7833" s="115"/>
      <c r="B7833" s="116"/>
      <c r="C7833" s="117"/>
      <c r="D7833" s="2013" t="s">
        <v>744</v>
      </c>
      <c r="E7833" s="2013"/>
      <c r="F7833" s="2013"/>
      <c r="G7833" s="114"/>
    </row>
    <row r="7834" ht="11.25" hidden="1" customHeight="1" outlineLevel="7">
      <c r="A7834" s="115"/>
      <c r="B7834" s="116"/>
      <c r="C7834" s="117"/>
      <c r="D7834" s="2013" t="s">
        <v>756</v>
      </c>
      <c r="E7834" s="2013"/>
      <c r="F7834" s="2013"/>
      <c r="G7834" s="114"/>
    </row>
    <row r="7835" ht="21.75" hidden="1" customHeight="1" outlineLevel="7">
      <c r="A7835" s="115"/>
      <c r="B7835" s="116"/>
      <c r="C7835" s="117"/>
      <c r="D7835" s="2013" t="s">
        <v>757</v>
      </c>
      <c r="E7835" s="2013"/>
      <c r="F7835" s="2013"/>
      <c r="G7835" s="114"/>
    </row>
    <row r="7836" ht="11.25" hidden="1" customHeight="1" outlineLevel="7">
      <c r="A7836" s="115"/>
      <c r="B7836" s="116"/>
      <c r="C7836" s="117"/>
      <c r="D7836" s="2013" t="s">
        <v>758</v>
      </c>
      <c r="E7836" s="2013"/>
      <c r="F7836" s="2013"/>
      <c r="G7836" s="93"/>
    </row>
    <row r="7837" ht="11.25" hidden="1" customHeight="1" outlineLevel="7">
      <c r="A7837" s="115"/>
      <c r="B7837" s="116"/>
      <c r="C7837" s="117"/>
      <c r="D7837" s="2013" t="s">
        <v>759</v>
      </c>
      <c r="E7837" s="2013"/>
      <c r="F7837" s="2013"/>
      <c r="G7837" s="93"/>
    </row>
    <row r="7838" ht="11.25" hidden="1" customHeight="1" outlineLevel="7">
      <c r="A7838" s="115"/>
      <c r="B7838" s="116"/>
      <c r="C7838" s="117"/>
      <c r="D7838" s="2013" t="s">
        <v>972</v>
      </c>
      <c r="E7838" s="2013"/>
      <c r="F7838" s="2013"/>
      <c r="G7838" s="93"/>
    </row>
    <row r="7839" ht="11.25" hidden="1" customHeight="1" outlineLevel="7">
      <c r="A7839" s="115"/>
      <c r="B7839" s="116"/>
      <c r="C7839" s="117"/>
      <c r="D7839" s="2013" t="s">
        <v>760</v>
      </c>
      <c r="E7839" s="2013"/>
      <c r="F7839" s="2013"/>
      <c r="G7839" s="93"/>
    </row>
    <row r="7840" ht="11.25" hidden="1" customHeight="1" outlineLevel="7">
      <c r="A7840" s="86"/>
      <c r="B7840" s="87"/>
      <c r="C7840" s="88"/>
      <c r="D7840" s="2017" t="s">
        <v>763</v>
      </c>
      <c r="E7840" s="2017"/>
      <c r="F7840" s="2017"/>
      <c r="G7840" s="93"/>
    </row>
    <row r="7841" ht="11.25" hidden="1" customHeight="1" outlineLevel="7">
      <c r="A7841" s="101"/>
      <c r="B7841" s="102"/>
      <c r="C7841" s="103"/>
      <c r="D7841" s="2017" t="s">
        <v>765</v>
      </c>
      <c r="E7841" s="2017"/>
      <c r="F7841" s="2017"/>
      <c r="G7841" s="93"/>
    </row>
    <row r="7842" ht="11.25" hidden="1" customHeight="1" outlineLevel="7">
      <c r="A7842" s="115"/>
      <c r="B7842" s="116"/>
      <c r="C7842" s="117"/>
      <c r="D7842" s="2013" t="s">
        <v>766</v>
      </c>
      <c r="E7842" s="2013"/>
      <c r="F7842" s="2013"/>
      <c r="G7842" s="114"/>
    </row>
    <row r="7843" ht="11.25" hidden="1" customHeight="1" outlineLevel="7">
      <c r="A7843" s="115"/>
      <c r="B7843" s="116"/>
      <c r="C7843" s="117"/>
      <c r="D7843" s="2013" t="s">
        <v>767</v>
      </c>
      <c r="E7843" s="2013"/>
      <c r="F7843" s="2013"/>
      <c r="G7843" s="93"/>
    </row>
    <row r="7844" ht="21.75" hidden="1" customHeight="1" outlineLevel="7">
      <c r="A7844" s="115"/>
      <c r="B7844" s="116"/>
      <c r="C7844" s="117"/>
      <c r="D7844" s="2013" t="s">
        <v>768</v>
      </c>
      <c r="E7844" s="2013"/>
      <c r="F7844" s="2013"/>
      <c r="G7844" s="114"/>
    </row>
    <row r="7845" ht="21.75" hidden="1" customHeight="1" outlineLevel="7">
      <c r="A7845" s="115"/>
      <c r="B7845" s="116"/>
      <c r="C7845" s="117"/>
      <c r="D7845" s="2013" t="s">
        <v>769</v>
      </c>
      <c r="E7845" s="2013"/>
      <c r="F7845" s="2013"/>
      <c r="G7845" s="93"/>
    </row>
    <row r="7846" ht="21.75" hidden="1" customHeight="1" outlineLevel="7">
      <c r="A7846" s="115"/>
      <c r="B7846" s="116"/>
      <c r="C7846" s="117"/>
      <c r="D7846" s="2013" t="s">
        <v>770</v>
      </c>
      <c r="E7846" s="2013"/>
      <c r="F7846" s="2013"/>
      <c r="G7846" s="93"/>
    </row>
    <row r="7847" ht="11.25" hidden="1" customHeight="1" outlineLevel="7">
      <c r="A7847" s="101"/>
      <c r="B7847" s="102"/>
      <c r="C7847" s="103"/>
      <c r="D7847" s="2017" t="s">
        <v>771</v>
      </c>
      <c r="E7847" s="2017"/>
      <c r="F7847" s="2017"/>
      <c r="G7847" s="114"/>
    </row>
    <row r="7848" ht="11.25" hidden="1" customHeight="1" outlineLevel="7">
      <c r="A7848" s="115"/>
      <c r="B7848" s="116"/>
      <c r="C7848" s="117"/>
      <c r="D7848" s="2013" t="s">
        <v>773</v>
      </c>
      <c r="E7848" s="2013"/>
      <c r="F7848" s="2013"/>
      <c r="G7848" s="93"/>
    </row>
    <row r="7849" ht="11.25" hidden="1" customHeight="1" outlineLevel="7">
      <c r="A7849" s="115"/>
      <c r="B7849" s="116"/>
      <c r="C7849" s="117"/>
      <c r="D7849" s="2013" t="s">
        <v>775</v>
      </c>
      <c r="E7849" s="2013"/>
      <c r="F7849" s="2013"/>
      <c r="G7849" s="93"/>
    </row>
    <row r="7850" ht="21.75" hidden="1" customHeight="1" outlineLevel="7">
      <c r="A7850" s="115"/>
      <c r="B7850" s="116"/>
      <c r="C7850" s="117"/>
      <c r="D7850" s="2013" t="s">
        <v>777</v>
      </c>
      <c r="E7850" s="2013"/>
      <c r="F7850" s="2013"/>
      <c r="G7850" s="93"/>
    </row>
    <row r="7851" ht="11.25" hidden="1" customHeight="1" outlineLevel="7">
      <c r="A7851" s="115"/>
      <c r="B7851" s="116"/>
      <c r="C7851" s="117"/>
      <c r="D7851" s="2013" t="s">
        <v>778</v>
      </c>
      <c r="E7851" s="2013"/>
      <c r="F7851" s="2013"/>
      <c r="G7851" s="93"/>
    </row>
    <row r="7852" ht="11.25" hidden="1" customHeight="1" outlineLevel="7">
      <c r="A7852" s="115"/>
      <c r="B7852" s="116"/>
      <c r="C7852" s="117"/>
      <c r="D7852" s="2013" t="s">
        <v>779</v>
      </c>
      <c r="E7852" s="2013"/>
      <c r="F7852" s="2013"/>
      <c r="G7852" s="114"/>
    </row>
    <row r="7853" ht="11.25" hidden="1" customHeight="1" outlineLevel="7">
      <c r="A7853" s="89"/>
      <c r="B7853" s="90"/>
      <c r="C7853" s="91"/>
      <c r="D7853" s="2013" t="s">
        <v>781</v>
      </c>
      <c r="E7853" s="2013"/>
      <c r="F7853" s="2013"/>
      <c r="G7853" s="93"/>
    </row>
    <row r="7854" ht="11.25" hidden="1" customHeight="1" outlineLevel="7">
      <c r="A7854" s="86"/>
      <c r="B7854" s="87"/>
      <c r="C7854" s="88"/>
      <c r="D7854" s="2017" t="s">
        <v>782</v>
      </c>
      <c r="E7854" s="2017"/>
      <c r="F7854" s="2017"/>
      <c r="G7854" s="93"/>
    </row>
    <row r="7855" ht="11.25" hidden="1" customHeight="1" outlineLevel="7">
      <c r="A7855" s="89"/>
      <c r="B7855" s="90"/>
      <c r="C7855" s="91"/>
      <c r="D7855" s="2013" t="s">
        <v>786</v>
      </c>
      <c r="E7855" s="2013"/>
      <c r="F7855" s="2013"/>
      <c r="G7855" s="93"/>
    </row>
    <row r="7856" ht="11.25" hidden="1" customHeight="1" outlineLevel="7">
      <c r="A7856" s="86"/>
      <c r="B7856" s="87"/>
      <c r="C7856" s="88"/>
      <c r="D7856" s="2017" t="s">
        <v>789</v>
      </c>
      <c r="E7856" s="2017"/>
      <c r="F7856" s="2017"/>
      <c r="G7856" s="114"/>
    </row>
    <row r="7857" ht="21.75" hidden="1" customHeight="1" outlineLevel="7">
      <c r="A7857" s="89"/>
      <c r="B7857" s="90"/>
      <c r="C7857" s="91"/>
      <c r="D7857" s="2013" t="s">
        <v>791</v>
      </c>
      <c r="E7857" s="2013"/>
      <c r="F7857" s="2013"/>
      <c r="G7857" s="93"/>
    </row>
    <row r="7858" ht="11.25" hidden="1" customHeight="1" outlineLevel="7">
      <c r="A7858" s="89"/>
      <c r="B7858" s="90"/>
      <c r="C7858" s="91"/>
      <c r="D7858" s="2013" t="s">
        <v>973</v>
      </c>
      <c r="E7858" s="2013"/>
      <c r="F7858" s="2013"/>
      <c r="G7858" s="93"/>
    </row>
    <row r="7859" ht="11.25" hidden="1" customHeight="1" outlineLevel="7">
      <c r="A7859" s="89"/>
      <c r="B7859" s="90"/>
      <c r="C7859" s="91"/>
      <c r="D7859" s="2013" t="s">
        <v>796</v>
      </c>
      <c r="E7859" s="2013"/>
      <c r="F7859" s="2013"/>
      <c r="G7859" s="93"/>
    </row>
    <row r="7860" ht="11.25" hidden="1" customHeight="1" outlineLevel="7">
      <c r="A7860" s="89"/>
      <c r="B7860" s="90"/>
      <c r="C7860" s="91"/>
      <c r="D7860" s="2013" t="s">
        <v>798</v>
      </c>
      <c r="E7860" s="2013"/>
      <c r="F7860" s="2013"/>
      <c r="G7860" s="93"/>
    </row>
    <row r="7861" ht="11.25" hidden="1" customHeight="1" outlineLevel="7">
      <c r="A7861" s="89"/>
      <c r="B7861" s="90"/>
      <c r="C7861" s="91"/>
      <c r="D7861" s="2013" t="s">
        <v>799</v>
      </c>
      <c r="E7861" s="2013"/>
      <c r="F7861" s="2013"/>
      <c r="G7861" s="93"/>
    </row>
    <row r="7862" ht="11.25" hidden="1" customHeight="1" outlineLevel="7">
      <c r="A7862" s="89"/>
      <c r="B7862" s="90"/>
      <c r="C7862" s="91"/>
      <c r="D7862" s="2013" t="s">
        <v>801</v>
      </c>
      <c r="E7862" s="2013"/>
      <c r="F7862" s="2013"/>
      <c r="G7862" s="114"/>
    </row>
    <row r="7863" ht="11.25" hidden="1" customHeight="1" outlineLevel="7">
      <c r="A7863" s="89"/>
      <c r="B7863" s="90"/>
      <c r="C7863" s="91"/>
      <c r="D7863" s="2013" t="s">
        <v>974</v>
      </c>
      <c r="E7863" s="2013"/>
      <c r="F7863" s="2013"/>
      <c r="G7863" s="93"/>
    </row>
    <row r="7864" ht="11.25" hidden="1" customHeight="1" outlineLevel="7">
      <c r="A7864" s="86"/>
      <c r="B7864" s="87"/>
      <c r="C7864" s="88"/>
      <c r="D7864" s="2017" t="s">
        <v>802</v>
      </c>
      <c r="E7864" s="2017"/>
      <c r="F7864" s="2017"/>
      <c r="G7864" s="93"/>
    </row>
    <row r="7865" ht="11.25" hidden="1" customHeight="1" outlineLevel="7">
      <c r="A7865" s="89"/>
      <c r="B7865" s="90"/>
      <c r="C7865" s="91"/>
      <c r="D7865" s="2013" t="s">
        <v>808</v>
      </c>
      <c r="E7865" s="2013"/>
      <c r="F7865" s="2013"/>
      <c r="G7865" s="114"/>
    </row>
    <row r="7866" ht="11.25" hidden="1" customHeight="1" outlineLevel="7">
      <c r="A7866" s="86"/>
      <c r="B7866" s="87"/>
      <c r="C7866" s="88"/>
      <c r="D7866" s="2017" t="s">
        <v>813</v>
      </c>
      <c r="E7866" s="2017"/>
      <c r="F7866" s="2017"/>
      <c r="G7866" s="93"/>
    </row>
    <row r="7867" ht="11.25" hidden="1" customHeight="1" outlineLevel="7">
      <c r="A7867" s="101"/>
      <c r="B7867" s="102"/>
      <c r="C7867" s="103"/>
      <c r="D7867" s="2017" t="s">
        <v>815</v>
      </c>
      <c r="E7867" s="2017"/>
      <c r="F7867" s="2017"/>
      <c r="G7867" s="93"/>
    </row>
    <row r="7868" ht="21.75" hidden="1" customHeight="1" outlineLevel="7">
      <c r="A7868" s="115"/>
      <c r="B7868" s="116"/>
      <c r="C7868" s="117"/>
      <c r="D7868" s="2013" t="s">
        <v>819</v>
      </c>
      <c r="E7868" s="2013"/>
      <c r="F7868" s="2013"/>
      <c r="G7868" s="93"/>
    </row>
    <row r="7869" ht="11.25" hidden="1" customHeight="1" outlineLevel="7">
      <c r="A7869" s="115"/>
      <c r="B7869" s="116"/>
      <c r="C7869" s="117"/>
      <c r="D7869" s="2013" t="s">
        <v>820</v>
      </c>
      <c r="E7869" s="2013"/>
      <c r="F7869" s="2013"/>
      <c r="G7869" s="93"/>
    </row>
    <row r="7870" ht="11.25" hidden="1" customHeight="1" outlineLevel="7">
      <c r="A7870" s="89"/>
      <c r="B7870" s="90"/>
      <c r="C7870" s="91"/>
      <c r="D7870" s="2013" t="s">
        <v>822</v>
      </c>
      <c r="E7870" s="2013"/>
      <c r="F7870" s="2013"/>
      <c r="G7870" s="93"/>
    </row>
    <row r="7871" ht="11.25" hidden="1" customHeight="1" outlineLevel="7">
      <c r="A7871" s="89"/>
      <c r="B7871" s="90"/>
      <c r="C7871" s="91"/>
      <c r="D7871" s="2013" t="s">
        <v>824</v>
      </c>
      <c r="E7871" s="2013"/>
      <c r="F7871" s="2013"/>
      <c r="G7871" s="93"/>
    </row>
    <row r="7872" ht="11.25" hidden="1" customHeight="1" outlineLevel="7">
      <c r="A7872" s="89"/>
      <c r="B7872" s="90"/>
      <c r="C7872" s="91"/>
      <c r="D7872" s="2013" t="s">
        <v>825</v>
      </c>
      <c r="E7872" s="2013"/>
      <c r="F7872" s="2013"/>
      <c r="G7872" s="93"/>
    </row>
    <row r="7873" ht="11.25" hidden="1" customHeight="1" outlineLevel="7">
      <c r="A7873" s="101"/>
      <c r="B7873" s="102"/>
      <c r="C7873" s="103"/>
      <c r="D7873" s="2017" t="s">
        <v>826</v>
      </c>
      <c r="E7873" s="2017"/>
      <c r="F7873" s="2017"/>
      <c r="G7873" s="114"/>
    </row>
    <row r="7874" ht="11.25" hidden="1" customHeight="1" outlineLevel="7">
      <c r="A7874" s="115"/>
      <c r="B7874" s="116"/>
      <c r="C7874" s="117"/>
      <c r="D7874" s="2013" t="s">
        <v>828</v>
      </c>
      <c r="E7874" s="2013"/>
      <c r="F7874" s="2013"/>
      <c r="G7874" s="114"/>
    </row>
    <row r="7875" ht="21.75" hidden="1" customHeight="1" outlineLevel="7">
      <c r="A7875" s="115"/>
      <c r="B7875" s="116"/>
      <c r="C7875" s="117"/>
      <c r="D7875" s="2013" t="s">
        <v>829</v>
      </c>
      <c r="E7875" s="2013"/>
      <c r="F7875" s="2013"/>
      <c r="G7875" s="93"/>
    </row>
    <row r="7876" ht="21.75" hidden="1" customHeight="1" outlineLevel="7">
      <c r="A7876" s="89"/>
      <c r="B7876" s="90"/>
      <c r="C7876" s="91"/>
      <c r="D7876" s="2013" t="s">
        <v>834</v>
      </c>
      <c r="E7876" s="2013"/>
      <c r="F7876" s="2013"/>
      <c r="G7876" s="93"/>
    </row>
    <row r="7877" ht="11.25" hidden="1" customHeight="1" outlineLevel="7">
      <c r="A7877" s="89"/>
      <c r="B7877" s="90"/>
      <c r="C7877" s="91"/>
      <c r="D7877" s="2013" t="s">
        <v>975</v>
      </c>
      <c r="E7877" s="2013"/>
      <c r="F7877" s="2013"/>
      <c r="G7877" s="93"/>
    </row>
    <row r="7878" ht="11.25" hidden="1" customHeight="1" outlineLevel="7">
      <c r="A7878" s="89"/>
      <c r="B7878" s="90"/>
      <c r="C7878" s="91"/>
      <c r="D7878" s="2013" t="s">
        <v>835</v>
      </c>
      <c r="E7878" s="2013"/>
      <c r="F7878" s="2013"/>
      <c r="G7878" s="93"/>
    </row>
    <row r="7879" ht="11.25" hidden="1" customHeight="1" outlineLevel="7">
      <c r="A7879" s="89"/>
      <c r="B7879" s="90"/>
      <c r="C7879" s="91"/>
      <c r="D7879" s="2013" t="s">
        <v>837</v>
      </c>
      <c r="E7879" s="2013"/>
      <c r="F7879" s="2013"/>
      <c r="G7879" s="93"/>
    </row>
    <row r="7880" ht="11.25" hidden="1" customHeight="1" outlineLevel="7">
      <c r="A7880" s="89"/>
      <c r="B7880" s="90"/>
      <c r="C7880" s="91"/>
      <c r="D7880" s="2013" t="s">
        <v>976</v>
      </c>
      <c r="E7880" s="2013"/>
      <c r="F7880" s="2013"/>
      <c r="G7880" s="114"/>
    </row>
    <row r="7881" ht="11.25" hidden="1" customHeight="1" outlineLevel="7">
      <c r="A7881" s="89"/>
      <c r="B7881" s="90"/>
      <c r="C7881" s="91"/>
      <c r="D7881" s="2013" t="s">
        <v>977</v>
      </c>
      <c r="E7881" s="2013"/>
      <c r="F7881" s="2013"/>
      <c r="G7881" s="93"/>
    </row>
    <row r="7882" ht="11.25" hidden="1" customHeight="1" outlineLevel="7">
      <c r="A7882" s="89"/>
      <c r="B7882" s="90"/>
      <c r="C7882" s="91"/>
      <c r="D7882" s="2013" t="s">
        <v>978</v>
      </c>
      <c r="E7882" s="2013"/>
      <c r="F7882" s="2013"/>
      <c r="G7882" s="93"/>
    </row>
    <row r="7883" ht="11.25" hidden="1" customHeight="1" outlineLevel="7">
      <c r="A7883" s="89"/>
      <c r="B7883" s="90"/>
      <c r="C7883" s="91"/>
      <c r="D7883" s="2013" t="s">
        <v>1198</v>
      </c>
      <c r="E7883" s="2013"/>
      <c r="F7883" s="2013"/>
      <c r="G7883" s="93"/>
    </row>
    <row r="7884" ht="11.25" hidden="1" customHeight="1" outlineLevel="7">
      <c r="A7884" s="89"/>
      <c r="B7884" s="90"/>
      <c r="C7884" s="91"/>
      <c r="D7884" s="2013" t="s">
        <v>979</v>
      </c>
      <c r="E7884" s="2013"/>
      <c r="F7884" s="2013"/>
      <c r="G7884" s="93"/>
    </row>
    <row r="7885" ht="11.25" hidden="1" customHeight="1" outlineLevel="6">
      <c r="A7885" s="77"/>
      <c r="B7885" s="78"/>
      <c r="C7885" s="79"/>
      <c r="D7885" s="2017" t="s">
        <v>405</v>
      </c>
      <c r="E7885" s="2017"/>
      <c r="F7885" s="2017"/>
      <c r="G7885" s="93"/>
    </row>
    <row r="7886" ht="11.25" hidden="1" customHeight="1" outlineLevel="7">
      <c r="A7886" s="80"/>
      <c r="B7886" s="81"/>
      <c r="C7886" s="82"/>
      <c r="D7886" s="2017" t="s">
        <v>853</v>
      </c>
      <c r="E7886" s="2017"/>
      <c r="F7886" s="2017"/>
      <c r="G7886" s="93"/>
    </row>
    <row r="7887" ht="11.25" hidden="1" customHeight="1" outlineLevel="7">
      <c r="A7887" s="98"/>
      <c r="B7887" s="99"/>
      <c r="C7887" s="100"/>
      <c r="D7887" s="2013" t="s">
        <v>855</v>
      </c>
      <c r="E7887" s="2013"/>
      <c r="F7887" s="2013"/>
      <c r="G7887" s="114"/>
    </row>
    <row r="7888" ht="11.25" hidden="1" customHeight="1" outlineLevel="7">
      <c r="A7888" s="98"/>
      <c r="B7888" s="99"/>
      <c r="C7888" s="100"/>
      <c r="D7888" s="2013" t="s">
        <v>856</v>
      </c>
      <c r="E7888" s="2013"/>
      <c r="F7888" s="2013"/>
      <c r="G7888" s="93"/>
    </row>
    <row r="7889" ht="11.25" hidden="1" customHeight="1" outlineLevel="7">
      <c r="A7889" s="80"/>
      <c r="B7889" s="81"/>
      <c r="C7889" s="82"/>
      <c r="D7889" s="2017" t="s">
        <v>864</v>
      </c>
      <c r="E7889" s="2017"/>
      <c r="F7889" s="2017"/>
      <c r="G7889" s="114"/>
    </row>
    <row r="7890" ht="11.25" hidden="1" customHeight="1" outlineLevel="7">
      <c r="A7890" s="98"/>
      <c r="B7890" s="99"/>
      <c r="C7890" s="100"/>
      <c r="D7890" s="2013" t="s">
        <v>865</v>
      </c>
      <c r="E7890" s="2013"/>
      <c r="F7890" s="2013"/>
      <c r="G7890" s="93"/>
    </row>
    <row r="7891" ht="11.25" hidden="1" customHeight="1" outlineLevel="7">
      <c r="A7891" s="80"/>
      <c r="B7891" s="81"/>
      <c r="C7891" s="82"/>
      <c r="D7891" s="2017" t="s">
        <v>866</v>
      </c>
      <c r="E7891" s="2017"/>
      <c r="F7891" s="2017"/>
      <c r="G7891" s="93"/>
    </row>
    <row r="7892" ht="21.75" hidden="1" customHeight="1" outlineLevel="7">
      <c r="A7892" s="98"/>
      <c r="B7892" s="99"/>
      <c r="C7892" s="100"/>
      <c r="D7892" s="2013" t="s">
        <v>868</v>
      </c>
      <c r="E7892" s="2013"/>
      <c r="F7892" s="2013"/>
      <c r="G7892" s="93"/>
    </row>
    <row r="7893" ht="11.25" hidden="1" customHeight="1" outlineLevel="7">
      <c r="A7893" s="98"/>
      <c r="B7893" s="99"/>
      <c r="C7893" s="100"/>
      <c r="D7893" s="2013" t="s">
        <v>869</v>
      </c>
      <c r="E7893" s="2013"/>
      <c r="F7893" s="2013"/>
      <c r="G7893" s="93"/>
    </row>
    <row r="7894" ht="11.25" hidden="1" customHeight="1" outlineLevel="7">
      <c r="A7894" s="80"/>
      <c r="B7894" s="81"/>
      <c r="C7894" s="82"/>
      <c r="D7894" s="2017" t="s">
        <v>871</v>
      </c>
      <c r="E7894" s="2017"/>
      <c r="F7894" s="2017"/>
      <c r="G7894" s="93"/>
    </row>
    <row r="7895" ht="11.25" hidden="1" customHeight="1" outlineLevel="7">
      <c r="A7895" s="98"/>
      <c r="B7895" s="99"/>
      <c r="C7895" s="100"/>
      <c r="D7895" s="2013" t="s">
        <v>872</v>
      </c>
      <c r="E7895" s="2013"/>
      <c r="F7895" s="2013"/>
      <c r="G7895" s="93"/>
    </row>
    <row r="7896" ht="21.75" hidden="1" customHeight="1" outlineLevel="7">
      <c r="A7896" s="98"/>
      <c r="B7896" s="99"/>
      <c r="C7896" s="100"/>
      <c r="D7896" s="2013" t="s">
        <v>873</v>
      </c>
      <c r="E7896" s="2013"/>
      <c r="F7896" s="2013"/>
      <c r="G7896" s="93"/>
    </row>
    <row r="7897" ht="11.25" hidden="1" customHeight="1" outlineLevel="7">
      <c r="A7897" s="98"/>
      <c r="B7897" s="99"/>
      <c r="C7897" s="100"/>
      <c r="D7897" s="2013" t="s">
        <v>874</v>
      </c>
      <c r="E7897" s="2013"/>
      <c r="F7897" s="2013"/>
      <c r="G7897" s="114"/>
    </row>
    <row r="7898" ht="11.25" hidden="1" customHeight="1" outlineLevel="7">
      <c r="A7898" s="121"/>
      <c r="B7898" s="122"/>
      <c r="C7898" s="123"/>
      <c r="D7898" s="2013" t="s">
        <v>877</v>
      </c>
      <c r="E7898" s="2013"/>
      <c r="F7898" s="2013"/>
      <c r="G7898" s="93"/>
    </row>
    <row r="7899" ht="11.25" hidden="1" customHeight="1" outlineLevel="7">
      <c r="A7899" s="121"/>
      <c r="B7899" s="122"/>
      <c r="C7899" s="123"/>
      <c r="D7899" s="2013" t="s">
        <v>879</v>
      </c>
      <c r="E7899" s="2013"/>
      <c r="F7899" s="2013"/>
      <c r="G7899" s="114"/>
    </row>
    <row r="7900" ht="21.75" hidden="1" customHeight="1" outlineLevel="7">
      <c r="A7900" s="121"/>
      <c r="B7900" s="122"/>
      <c r="C7900" s="123"/>
      <c r="D7900" s="2013" t="s">
        <v>880</v>
      </c>
      <c r="E7900" s="2013"/>
      <c r="F7900" s="2013"/>
      <c r="G7900" s="114"/>
    </row>
    <row r="7901" ht="11.25" hidden="1" customHeight="1" outlineLevel="6">
      <c r="A7901" s="77"/>
      <c r="B7901" s="78"/>
      <c r="C7901" s="79"/>
      <c r="D7901" s="2017" t="s">
        <v>887</v>
      </c>
      <c r="E7901" s="2017"/>
      <c r="F7901" s="2017"/>
      <c r="G7901" s="93"/>
    </row>
    <row r="7902" ht="11.25" hidden="1" customHeight="1" outlineLevel="7">
      <c r="A7902" s="80"/>
      <c r="B7902" s="81"/>
      <c r="C7902" s="82"/>
      <c r="D7902" s="2017" t="s">
        <v>230</v>
      </c>
      <c r="E7902" s="2017"/>
      <c r="F7902" s="2017"/>
      <c r="G7902" s="93"/>
    </row>
    <row r="7903" ht="11.25" hidden="1" customHeight="1" outlineLevel="7">
      <c r="A7903" s="98"/>
      <c r="B7903" s="99"/>
      <c r="C7903" s="100"/>
      <c r="D7903" s="2013" t="s">
        <v>1190</v>
      </c>
      <c r="E7903" s="2013"/>
      <c r="F7903" s="2013"/>
      <c r="G7903" s="93"/>
    </row>
    <row r="7904" ht="11.25" hidden="1" customHeight="1" outlineLevel="7">
      <c r="A7904" s="98"/>
      <c r="B7904" s="99"/>
      <c r="C7904" s="100"/>
      <c r="D7904" s="2013" t="s">
        <v>1191</v>
      </c>
      <c r="E7904" s="2013"/>
      <c r="F7904" s="2013"/>
      <c r="G7904" s="93"/>
    </row>
    <row r="7905" ht="11.25" hidden="1" customHeight="1" outlineLevel="7">
      <c r="A7905" s="80"/>
      <c r="B7905" s="81"/>
      <c r="C7905" s="82"/>
      <c r="D7905" s="2017" t="s">
        <v>889</v>
      </c>
      <c r="E7905" s="2017"/>
      <c r="F7905" s="2017"/>
      <c r="G7905" s="93"/>
    </row>
    <row r="7906" ht="11.25" hidden="1" customHeight="1" outlineLevel="7">
      <c r="A7906" s="98"/>
      <c r="B7906" s="99"/>
      <c r="C7906" s="100"/>
      <c r="D7906" s="2013" t="s">
        <v>891</v>
      </c>
      <c r="E7906" s="2013"/>
      <c r="F7906" s="2013"/>
      <c r="G7906" s="114"/>
    </row>
    <row r="7907" ht="11.25" hidden="1" customHeight="1" outlineLevel="7">
      <c r="A7907" s="80"/>
      <c r="B7907" s="81"/>
      <c r="C7907" s="82"/>
      <c r="D7907" s="2017" t="s">
        <v>893</v>
      </c>
      <c r="E7907" s="2017"/>
      <c r="F7907" s="2017"/>
      <c r="G7907" s="93"/>
    </row>
    <row r="7908" ht="11.25" hidden="1" customHeight="1" outlineLevel="7">
      <c r="A7908" s="98"/>
      <c r="B7908" s="99"/>
      <c r="C7908" s="100"/>
      <c r="D7908" s="2013" t="s">
        <v>895</v>
      </c>
      <c r="E7908" s="2013"/>
      <c r="F7908" s="2013"/>
      <c r="G7908" s="93"/>
    </row>
    <row r="7909" ht="11.25" hidden="1" customHeight="1" outlineLevel="7">
      <c r="A7909" s="80"/>
      <c r="B7909" s="81"/>
      <c r="C7909" s="82"/>
      <c r="D7909" s="2017" t="s">
        <v>898</v>
      </c>
      <c r="E7909" s="2017"/>
      <c r="F7909" s="2017"/>
      <c r="G7909" s="93"/>
    </row>
    <row r="7910" ht="11.25" hidden="1" customHeight="1" outlineLevel="7">
      <c r="A7910" s="98"/>
      <c r="B7910" s="99"/>
      <c r="C7910" s="100"/>
      <c r="D7910" s="2013" t="s">
        <v>901</v>
      </c>
      <c r="E7910" s="2013"/>
      <c r="F7910" s="2013"/>
      <c r="G7910" s="93"/>
    </row>
    <row r="7911" ht="11.25" hidden="1" customHeight="1" outlineLevel="7">
      <c r="A7911" s="121"/>
      <c r="B7911" s="122"/>
      <c r="C7911" s="123"/>
      <c r="D7911" s="2013" t="s">
        <v>1192</v>
      </c>
      <c r="E7911" s="2013"/>
      <c r="F7911" s="2013"/>
      <c r="G7911" s="93"/>
    </row>
    <row r="7912" ht="11.25" hidden="1" customHeight="1" outlineLevel="7">
      <c r="A7912" s="80"/>
      <c r="B7912" s="81"/>
      <c r="C7912" s="82"/>
      <c r="D7912" s="2017" t="s">
        <v>903</v>
      </c>
      <c r="E7912" s="2017"/>
      <c r="F7912" s="2017"/>
      <c r="G7912" s="93"/>
    </row>
    <row r="7913" ht="11.25" hidden="1" customHeight="1" outlineLevel="7">
      <c r="A7913" s="98"/>
      <c r="B7913" s="99"/>
      <c r="C7913" s="100"/>
      <c r="D7913" s="2013" t="s">
        <v>904</v>
      </c>
      <c r="E7913" s="2013"/>
      <c r="F7913" s="2013"/>
      <c r="G7913" s="93"/>
    </row>
    <row r="7914" ht="11.25" hidden="1" customHeight="1" outlineLevel="7">
      <c r="A7914" s="80"/>
      <c r="B7914" s="81"/>
      <c r="C7914" s="82"/>
      <c r="D7914" s="2017" t="s">
        <v>905</v>
      </c>
      <c r="E7914" s="2017"/>
      <c r="F7914" s="2017"/>
      <c r="G7914" s="93"/>
    </row>
    <row r="7915" ht="11.25" hidden="1" customHeight="1" outlineLevel="7">
      <c r="A7915" s="98"/>
      <c r="B7915" s="99"/>
      <c r="C7915" s="100"/>
      <c r="D7915" s="2013" t="s">
        <v>905</v>
      </c>
      <c r="E7915" s="2013"/>
      <c r="F7915" s="2013"/>
      <c r="G7915" s="93"/>
    </row>
    <row r="7916" ht="11.25" hidden="1" customHeight="1" outlineLevel="7">
      <c r="A7916" s="80"/>
      <c r="B7916" s="81"/>
      <c r="C7916" s="82"/>
      <c r="D7916" s="2017" t="s">
        <v>907</v>
      </c>
      <c r="E7916" s="2017"/>
      <c r="F7916" s="2017"/>
      <c r="G7916" s="93"/>
    </row>
    <row r="7917" ht="11.25" hidden="1" customHeight="1" outlineLevel="7">
      <c r="A7917" s="98"/>
      <c r="B7917" s="99"/>
      <c r="C7917" s="100"/>
      <c r="D7917" s="2013" t="s">
        <v>104</v>
      </c>
      <c r="E7917" s="2013"/>
      <c r="F7917" s="2013"/>
      <c r="G7917" s="93"/>
    </row>
    <row r="7918" ht="11.25" hidden="1" customHeight="1" outlineLevel="7">
      <c r="A7918" s="83"/>
      <c r="B7918" s="84"/>
      <c r="C7918" s="85"/>
      <c r="D7918" s="2017" t="s">
        <v>908</v>
      </c>
      <c r="E7918" s="2017"/>
      <c r="F7918" s="2017"/>
      <c r="G7918" s="114"/>
    </row>
    <row r="7919" ht="11.25" hidden="1" customHeight="1" outlineLevel="7">
      <c r="A7919" s="118"/>
      <c r="B7919" s="119"/>
      <c r="C7919" s="120"/>
      <c r="D7919" s="2013" t="s">
        <v>106</v>
      </c>
      <c r="E7919" s="2013"/>
      <c r="F7919" s="2013"/>
      <c r="G7919" s="114"/>
    </row>
    <row r="7920" ht="11.25" hidden="1" customHeight="1" outlineLevel="7">
      <c r="A7920" s="118"/>
      <c r="B7920" s="119"/>
      <c r="C7920" s="120"/>
      <c r="D7920" s="2013" t="s">
        <v>108</v>
      </c>
      <c r="E7920" s="2013"/>
      <c r="F7920" s="2013"/>
      <c r="G7920" s="93"/>
    </row>
    <row r="7921" ht="11.25" hidden="1" customHeight="1" outlineLevel="7">
      <c r="A7921" s="121"/>
      <c r="B7921" s="122"/>
      <c r="C7921" s="123"/>
      <c r="D7921" s="2013" t="s">
        <v>404</v>
      </c>
      <c r="E7921" s="2013"/>
      <c r="F7921" s="2013"/>
      <c r="G7921" s="93"/>
    </row>
    <row r="7922" ht="11.25" hidden="1" customHeight="1" outlineLevel="7">
      <c r="A7922" s="80"/>
      <c r="B7922" s="81"/>
      <c r="C7922" s="82"/>
      <c r="D7922" s="2017" t="s">
        <v>909</v>
      </c>
      <c r="E7922" s="2017"/>
      <c r="F7922" s="2017"/>
      <c r="G7922" s="114"/>
    </row>
    <row r="7923" ht="11.25" hidden="1" customHeight="1" outlineLevel="7">
      <c r="A7923" s="98"/>
      <c r="B7923" s="99"/>
      <c r="C7923" s="100"/>
      <c r="D7923" s="2013" t="s">
        <v>910</v>
      </c>
      <c r="E7923" s="2013"/>
      <c r="F7923" s="2013"/>
      <c r="G7923" s="93"/>
    </row>
    <row r="7924" ht="21.75" hidden="1" customHeight="1" outlineLevel="7">
      <c r="A7924" s="98"/>
      <c r="B7924" s="99"/>
      <c r="C7924" s="100"/>
      <c r="D7924" s="2013" t="s">
        <v>911</v>
      </c>
      <c r="E7924" s="2013"/>
      <c r="F7924" s="2013"/>
      <c r="G7924" s="114"/>
    </row>
    <row r="7925" ht="11.25" hidden="1" customHeight="1" outlineLevel="7">
      <c r="A7925" s="98"/>
      <c r="B7925" s="99"/>
      <c r="C7925" s="100"/>
      <c r="D7925" s="2013" t="s">
        <v>912</v>
      </c>
      <c r="E7925" s="2013"/>
      <c r="F7925" s="2013"/>
      <c r="G7925" s="93"/>
    </row>
    <row r="7926" ht="11.25" hidden="1" customHeight="1" outlineLevel="7">
      <c r="A7926" s="98"/>
      <c r="B7926" s="99"/>
      <c r="C7926" s="100"/>
      <c r="D7926" s="2013" t="s">
        <v>913</v>
      </c>
      <c r="E7926" s="2013"/>
      <c r="F7926" s="2013"/>
      <c r="G7926" s="93"/>
    </row>
    <row r="7927" ht="11.25" hidden="1" customHeight="1" outlineLevel="7">
      <c r="A7927" s="98"/>
      <c r="B7927" s="99"/>
      <c r="C7927" s="100"/>
      <c r="D7927" s="2013" t="s">
        <v>914</v>
      </c>
      <c r="E7927" s="2013"/>
      <c r="F7927" s="2013"/>
      <c r="G7927" s="114"/>
    </row>
    <row r="7928" ht="21.75" hidden="1" customHeight="1" outlineLevel="7">
      <c r="A7928" s="98"/>
      <c r="B7928" s="99"/>
      <c r="C7928" s="100"/>
      <c r="D7928" s="2013" t="s">
        <v>915</v>
      </c>
      <c r="E7928" s="2013"/>
      <c r="F7928" s="2013"/>
      <c r="G7928" s="93"/>
    </row>
    <row r="7929" ht="11.25" hidden="1" customHeight="1" outlineLevel="7">
      <c r="A7929" s="98"/>
      <c r="B7929" s="99"/>
      <c r="C7929" s="100"/>
      <c r="D7929" s="2013" t="s">
        <v>916</v>
      </c>
      <c r="E7929" s="2013"/>
      <c r="F7929" s="2013"/>
      <c r="G7929" s="93"/>
    </row>
    <row r="7930" ht="11.25" hidden="1" customHeight="1" outlineLevel="7">
      <c r="A7930" s="80"/>
      <c r="B7930" s="81"/>
      <c r="C7930" s="82"/>
      <c r="D7930" s="2017" t="s">
        <v>917</v>
      </c>
      <c r="E7930" s="2017"/>
      <c r="F7930" s="2017"/>
      <c r="G7930" s="93"/>
    </row>
    <row r="7931" ht="11.25" hidden="1" customHeight="1" outlineLevel="7">
      <c r="A7931" s="98"/>
      <c r="B7931" s="99"/>
      <c r="C7931" s="100"/>
      <c r="D7931" s="2013" t="s">
        <v>918</v>
      </c>
      <c r="E7931" s="2013"/>
      <c r="F7931" s="2013"/>
      <c r="G7931" s="93"/>
    </row>
    <row r="7932" ht="11.25" hidden="1" customHeight="1" outlineLevel="7">
      <c r="A7932" s="98"/>
      <c r="B7932" s="99"/>
      <c r="C7932" s="100"/>
      <c r="D7932" s="2013" t="s">
        <v>225</v>
      </c>
      <c r="E7932" s="2013"/>
      <c r="F7932" s="2013"/>
      <c r="G7932" s="93"/>
    </row>
    <row r="7933" ht="11.25" hidden="1" customHeight="1" outlineLevel="7">
      <c r="A7933" s="98"/>
      <c r="B7933" s="99"/>
      <c r="C7933" s="100"/>
      <c r="D7933" s="2013" t="s">
        <v>226</v>
      </c>
      <c r="E7933" s="2013"/>
      <c r="F7933" s="2013"/>
      <c r="G7933" s="93"/>
    </row>
    <row r="7934" ht="11.25" hidden="1" customHeight="1" outlineLevel="7">
      <c r="A7934" s="98"/>
      <c r="B7934" s="99"/>
      <c r="C7934" s="100"/>
      <c r="D7934" s="2013" t="s">
        <v>227</v>
      </c>
      <c r="E7934" s="2013"/>
      <c r="F7934" s="2013"/>
      <c r="G7934" s="114"/>
    </row>
    <row r="7935" ht="11.25" hidden="1" customHeight="1" outlineLevel="7">
      <c r="A7935" s="98"/>
      <c r="B7935" s="99"/>
      <c r="C7935" s="100"/>
      <c r="D7935" s="2013" t="s">
        <v>228</v>
      </c>
      <c r="E7935" s="2013"/>
      <c r="F7935" s="2013"/>
      <c r="G7935" s="114"/>
    </row>
    <row r="7936" ht="11.25" hidden="1" customHeight="1" outlineLevel="7">
      <c r="A7936" s="98"/>
      <c r="B7936" s="99"/>
      <c r="C7936" s="100"/>
      <c r="D7936" s="2013" t="s">
        <v>229</v>
      </c>
      <c r="E7936" s="2013"/>
      <c r="F7936" s="2013"/>
      <c r="G7936" s="93"/>
    </row>
    <row r="7937" ht="11.25" hidden="1" customHeight="1" outlineLevel="7">
      <c r="A7937" s="121"/>
      <c r="B7937" s="122"/>
      <c r="C7937" s="123"/>
      <c r="D7937" s="2013" t="s">
        <v>920</v>
      </c>
      <c r="E7937" s="2013"/>
      <c r="F7937" s="2013"/>
      <c r="G7937" s="93"/>
    </row>
    <row r="7938" ht="21.75" hidden="1" customHeight="1" outlineLevel="7">
      <c r="A7938" s="121"/>
      <c r="B7938" s="122"/>
      <c r="C7938" s="123"/>
      <c r="D7938" s="2013" t="s">
        <v>231</v>
      </c>
      <c r="E7938" s="2013"/>
      <c r="F7938" s="2013"/>
      <c r="G7938" s="114"/>
    </row>
    <row r="7939" ht="21.75" hidden="1" customHeight="1" outlineLevel="7">
      <c r="A7939" s="80"/>
      <c r="B7939" s="81"/>
      <c r="C7939" s="82"/>
      <c r="D7939" s="2017" t="s">
        <v>921</v>
      </c>
      <c r="E7939" s="2017"/>
      <c r="F7939" s="2017"/>
      <c r="G7939" s="93"/>
    </row>
    <row r="7940" ht="11.25" hidden="1" customHeight="1" outlineLevel="7">
      <c r="A7940" s="98"/>
      <c r="B7940" s="99"/>
      <c r="C7940" s="100"/>
      <c r="D7940" s="2013" t="s">
        <v>922</v>
      </c>
      <c r="E7940" s="2013"/>
      <c r="F7940" s="2013"/>
      <c r="G7940" s="114"/>
    </row>
    <row r="7941" ht="11.25" hidden="1" customHeight="1" outlineLevel="7">
      <c r="A7941" s="98"/>
      <c r="B7941" s="99"/>
      <c r="C7941" s="100"/>
      <c r="D7941" s="2013" t="s">
        <v>923</v>
      </c>
      <c r="E7941" s="2013"/>
      <c r="F7941" s="2013"/>
      <c r="G7941" s="93"/>
    </row>
    <row r="7942" ht="21.75" hidden="1" customHeight="1" outlineLevel="7">
      <c r="A7942" s="98"/>
      <c r="B7942" s="99"/>
      <c r="C7942" s="100"/>
      <c r="D7942" s="2013" t="s">
        <v>924</v>
      </c>
      <c r="E7942" s="2013"/>
      <c r="F7942" s="2013"/>
      <c r="G7942" s="114"/>
    </row>
    <row r="7943" ht="11.25" hidden="1" customHeight="1" outlineLevel="7">
      <c r="A7943" s="80"/>
      <c r="B7943" s="81"/>
      <c r="C7943" s="82"/>
      <c r="D7943" s="2017" t="s">
        <v>925</v>
      </c>
      <c r="E7943" s="2017"/>
      <c r="F7943" s="2017"/>
      <c r="G7943" s="93"/>
    </row>
    <row r="7944" ht="21.75" hidden="1" customHeight="1" outlineLevel="7">
      <c r="A7944" s="98"/>
      <c r="B7944" s="99"/>
      <c r="C7944" s="100"/>
      <c r="D7944" s="2013" t="s">
        <v>1193</v>
      </c>
      <c r="E7944" s="2013"/>
      <c r="F7944" s="2013"/>
      <c r="G7944" s="93"/>
    </row>
    <row r="7945" ht="21.75" hidden="1" customHeight="1" outlineLevel="7">
      <c r="A7945" s="98"/>
      <c r="B7945" s="99"/>
      <c r="C7945" s="100"/>
      <c r="D7945" s="2013" t="s">
        <v>926</v>
      </c>
      <c r="E7945" s="2013"/>
      <c r="F7945" s="2013"/>
      <c r="G7945" s="114"/>
    </row>
    <row r="7946" ht="11.25" hidden="1" customHeight="1" outlineLevel="7">
      <c r="A7946" s="98"/>
      <c r="B7946" s="99"/>
      <c r="C7946" s="100"/>
      <c r="D7946" s="2013" t="s">
        <v>1194</v>
      </c>
      <c r="E7946" s="2013"/>
      <c r="F7946" s="2013"/>
      <c r="G7946" s="93"/>
    </row>
    <row r="7947" ht="11.25" hidden="1" customHeight="1" outlineLevel="7">
      <c r="A7947" s="80"/>
      <c r="B7947" s="81"/>
      <c r="C7947" s="82"/>
      <c r="D7947" s="2017" t="s">
        <v>887</v>
      </c>
      <c r="E7947" s="2017"/>
      <c r="F7947" s="2017"/>
      <c r="G7947" s="114"/>
    </row>
    <row r="7948" ht="11.25" hidden="1" customHeight="1" outlineLevel="7">
      <c r="A7948" s="98"/>
      <c r="B7948" s="99"/>
      <c r="C7948" s="100"/>
      <c r="D7948" s="2013" t="s">
        <v>928</v>
      </c>
      <c r="E7948" s="2013"/>
      <c r="F7948" s="2013"/>
      <c r="G7948" s="93"/>
    </row>
    <row r="7949" ht="11.25" hidden="1" customHeight="1" outlineLevel="7">
      <c r="A7949" s="98"/>
      <c r="B7949" s="99"/>
      <c r="C7949" s="100"/>
      <c r="D7949" s="2013" t="s">
        <v>929</v>
      </c>
      <c r="E7949" s="2013"/>
      <c r="F7949" s="2013"/>
      <c r="G7949" s="114"/>
    </row>
    <row r="7950" ht="11.25" hidden="1" customHeight="1" outlineLevel="7">
      <c r="A7950" s="98"/>
      <c r="B7950" s="99"/>
      <c r="C7950" s="100"/>
      <c r="D7950" s="2013" t="s">
        <v>932</v>
      </c>
      <c r="E7950" s="2013"/>
      <c r="F7950" s="2013"/>
      <c r="G7950" s="93"/>
    </row>
    <row r="7951" ht="11.25" hidden="1" customHeight="1" outlineLevel="7">
      <c r="A7951" s="83"/>
      <c r="B7951" s="84"/>
      <c r="C7951" s="85"/>
      <c r="D7951" s="2017" t="s">
        <v>933</v>
      </c>
      <c r="E7951" s="2017"/>
      <c r="F7951" s="2017"/>
      <c r="G7951" s="114"/>
    </row>
    <row r="7952" ht="11.25" hidden="1" customHeight="1" outlineLevel="7">
      <c r="A7952" s="118"/>
      <c r="B7952" s="119"/>
      <c r="C7952" s="120"/>
      <c r="D7952" s="2013" t="s">
        <v>934</v>
      </c>
      <c r="E7952" s="2013"/>
      <c r="F7952" s="2013"/>
      <c r="G7952" s="93"/>
    </row>
    <row r="7953" ht="21.75" hidden="1" customHeight="1" outlineLevel="7">
      <c r="A7953" s="118"/>
      <c r="B7953" s="119"/>
      <c r="C7953" s="120"/>
      <c r="D7953" s="2013" t="s">
        <v>935</v>
      </c>
      <c r="E7953" s="2013"/>
      <c r="F7953" s="2013"/>
      <c r="G7953" s="93"/>
    </row>
    <row r="7954" ht="11.25" hidden="1" customHeight="1" outlineLevel="7">
      <c r="A7954" s="118"/>
      <c r="B7954" s="119"/>
      <c r="C7954" s="120"/>
      <c r="D7954" s="2013" t="s">
        <v>936</v>
      </c>
      <c r="E7954" s="2013"/>
      <c r="F7954" s="2013"/>
      <c r="G7954" s="93"/>
    </row>
    <row r="7955" ht="21.75" hidden="1" customHeight="1" outlineLevel="7">
      <c r="A7955" s="118"/>
      <c r="B7955" s="119"/>
      <c r="C7955" s="120"/>
      <c r="D7955" s="2013" t="s">
        <v>937</v>
      </c>
      <c r="E7955" s="2013"/>
      <c r="F7955" s="2013"/>
      <c r="G7955" s="114"/>
    </row>
    <row r="7956" ht="21.75" hidden="1" customHeight="1" outlineLevel="7">
      <c r="A7956" s="118"/>
      <c r="B7956" s="119"/>
      <c r="C7956" s="120"/>
      <c r="D7956" s="2013" t="s">
        <v>232</v>
      </c>
      <c r="E7956" s="2013"/>
      <c r="F7956" s="2013"/>
      <c r="G7956" s="93"/>
    </row>
    <row r="7957" ht="21.75" hidden="1" customHeight="1" outlineLevel="7">
      <c r="A7957" s="118"/>
      <c r="B7957" s="119"/>
      <c r="C7957" s="120"/>
      <c r="D7957" s="2013" t="s">
        <v>233</v>
      </c>
      <c r="E7957" s="2013"/>
      <c r="F7957" s="2013"/>
      <c r="G7957" s="93"/>
    </row>
    <row r="7958" ht="11.25" hidden="1" customHeight="1" outlineLevel="7">
      <c r="A7958" s="98"/>
      <c r="B7958" s="99"/>
      <c r="C7958" s="100"/>
      <c r="D7958" s="2013" t="s">
        <v>406</v>
      </c>
      <c r="E7958" s="2013"/>
      <c r="F7958" s="2013"/>
      <c r="G7958" s="93"/>
    </row>
    <row r="7959" ht="11.25" hidden="1" customHeight="1" outlineLevel="7">
      <c r="A7959" s="98"/>
      <c r="B7959" s="99"/>
      <c r="C7959" s="100"/>
      <c r="D7959" s="2013" t="s">
        <v>407</v>
      </c>
      <c r="E7959" s="2013"/>
      <c r="F7959" s="2013"/>
      <c r="G7959" s="93"/>
    </row>
    <row r="7960" ht="11.25" hidden="1" customHeight="1" outlineLevel="7">
      <c r="A7960" s="98"/>
      <c r="B7960" s="99"/>
      <c r="C7960" s="100"/>
      <c r="D7960" s="2013" t="s">
        <v>938</v>
      </c>
      <c r="E7960" s="2013"/>
      <c r="F7960" s="2013"/>
      <c r="G7960" s="93"/>
    </row>
    <row r="7961" ht="11.25" hidden="1" customHeight="1" outlineLevel="7">
      <c r="A7961" s="98"/>
      <c r="B7961" s="99"/>
      <c r="C7961" s="100"/>
      <c r="D7961" s="2013" t="s">
        <v>939</v>
      </c>
      <c r="E7961" s="2013"/>
      <c r="F7961" s="2013"/>
      <c r="G7961" s="93"/>
    </row>
    <row r="7962" ht="11.25" hidden="1" customHeight="1" outlineLevel="7">
      <c r="A7962" s="98"/>
      <c r="B7962" s="99"/>
      <c r="C7962" s="100"/>
      <c r="D7962" s="2013" t="s">
        <v>408</v>
      </c>
      <c r="E7962" s="2013"/>
      <c r="F7962" s="2013"/>
      <c r="G7962" s="93"/>
    </row>
    <row r="7963" ht="11.25" hidden="1" customHeight="1" outlineLevel="7">
      <c r="A7963" s="98"/>
      <c r="B7963" s="99"/>
      <c r="C7963" s="100"/>
      <c r="D7963" s="2013" t="s">
        <v>415</v>
      </c>
      <c r="E7963" s="2013"/>
      <c r="F7963" s="2013"/>
      <c r="G7963" s="114"/>
    </row>
    <row r="7964" ht="11.25" hidden="1" customHeight="1" outlineLevel="7">
      <c r="A7964" s="98"/>
      <c r="B7964" s="99"/>
      <c r="C7964" s="100"/>
      <c r="D7964" s="2013" t="s">
        <v>940</v>
      </c>
      <c r="E7964" s="2013"/>
      <c r="F7964" s="2013"/>
      <c r="G7964" s="93"/>
    </row>
    <row r="7965" ht="11.25" hidden="1" customHeight="1" outlineLevel="7">
      <c r="A7965" s="98"/>
      <c r="B7965" s="99"/>
      <c r="C7965" s="100"/>
      <c r="D7965" s="2013" t="s">
        <v>941</v>
      </c>
      <c r="E7965" s="2013"/>
      <c r="F7965" s="2013"/>
      <c r="G7965" s="93"/>
    </row>
    <row r="7966" ht="11.25" hidden="1" customHeight="1" outlineLevel="7">
      <c r="A7966" s="98"/>
      <c r="B7966" s="99"/>
      <c r="C7966" s="100"/>
      <c r="D7966" s="2013" t="s">
        <v>942</v>
      </c>
      <c r="E7966" s="2013"/>
      <c r="F7966" s="2013"/>
      <c r="G7966" s="93"/>
    </row>
    <row r="7967" ht="11.25" hidden="1" customHeight="1" outlineLevel="7">
      <c r="A7967" s="98"/>
      <c r="B7967" s="99"/>
      <c r="C7967" s="100"/>
      <c r="D7967" s="2013" t="s">
        <v>409</v>
      </c>
      <c r="E7967" s="2013"/>
      <c r="F7967" s="2013"/>
      <c r="G7967" s="93"/>
    </row>
    <row r="7968" ht="11.25" hidden="1" customHeight="1" outlineLevel="7">
      <c r="A7968" s="98"/>
      <c r="B7968" s="99"/>
      <c r="C7968" s="100"/>
      <c r="D7968" s="2013" t="s">
        <v>943</v>
      </c>
      <c r="E7968" s="2013"/>
      <c r="F7968" s="2013"/>
      <c r="G7968" s="93"/>
    </row>
    <row r="7969" ht="11.25" hidden="1" customHeight="1" outlineLevel="7">
      <c r="A7969" s="98"/>
      <c r="B7969" s="99"/>
      <c r="C7969" s="100"/>
      <c r="D7969" s="2013" t="s">
        <v>944</v>
      </c>
      <c r="E7969" s="2013"/>
      <c r="F7969" s="2013"/>
      <c r="G7969" s="93"/>
    </row>
    <row r="7970" ht="11.25" hidden="1" customHeight="1" outlineLevel="7">
      <c r="A7970" s="98"/>
      <c r="B7970" s="99"/>
      <c r="C7970" s="100"/>
      <c r="D7970" s="2013" t="s">
        <v>413</v>
      </c>
      <c r="E7970" s="2013"/>
      <c r="F7970" s="2013"/>
      <c r="G7970" s="93"/>
    </row>
    <row r="7971" ht="21.75" hidden="1" customHeight="1" outlineLevel="7">
      <c r="A7971" s="98"/>
      <c r="B7971" s="99"/>
      <c r="C7971" s="100"/>
      <c r="D7971" s="2013" t="s">
        <v>945</v>
      </c>
      <c r="E7971" s="2013"/>
      <c r="F7971" s="2013"/>
      <c r="G7971" s="93"/>
    </row>
    <row r="7972" ht="21.75" hidden="1" customHeight="1" outlineLevel="7">
      <c r="A7972" s="98"/>
      <c r="B7972" s="99"/>
      <c r="C7972" s="100"/>
      <c r="D7972" s="2013" t="s">
        <v>419</v>
      </c>
      <c r="E7972" s="2013"/>
      <c r="F7972" s="2013"/>
      <c r="G7972" s="114"/>
    </row>
    <row r="7973" ht="11.25" hidden="1" customHeight="1" outlineLevel="7">
      <c r="A7973" s="98"/>
      <c r="B7973" s="99"/>
      <c r="C7973" s="100"/>
      <c r="D7973" s="2013" t="s">
        <v>414</v>
      </c>
      <c r="E7973" s="2013"/>
      <c r="F7973" s="2013"/>
      <c r="G7973" s="93"/>
    </row>
    <row r="7974" ht="21.75" hidden="1" customHeight="1" outlineLevel="7">
      <c r="A7974" s="98"/>
      <c r="B7974" s="99"/>
      <c r="C7974" s="100"/>
      <c r="D7974" s="2013" t="s">
        <v>946</v>
      </c>
      <c r="E7974" s="2013"/>
      <c r="F7974" s="2013"/>
      <c r="G7974" s="93"/>
    </row>
    <row r="7975" ht="11.25" hidden="1" customHeight="1" outlineLevel="7">
      <c r="A7975" s="83"/>
      <c r="B7975" s="84"/>
      <c r="C7975" s="85"/>
      <c r="D7975" s="2017" t="s">
        <v>410</v>
      </c>
      <c r="E7975" s="2017"/>
      <c r="F7975" s="2017"/>
      <c r="G7975" s="93"/>
    </row>
    <row r="7976" ht="21.75" hidden="1" customHeight="1" outlineLevel="7">
      <c r="A7976" s="118"/>
      <c r="B7976" s="119"/>
      <c r="C7976" s="120"/>
      <c r="D7976" s="2013" t="s">
        <v>947</v>
      </c>
      <c r="E7976" s="2013"/>
      <c r="F7976" s="2013"/>
      <c r="G7976" s="114"/>
    </row>
    <row r="7977" ht="11.25" hidden="1" customHeight="1" outlineLevel="7">
      <c r="A7977" s="118"/>
      <c r="B7977" s="119"/>
      <c r="C7977" s="120"/>
      <c r="D7977" s="2013" t="s">
        <v>948</v>
      </c>
      <c r="E7977" s="2013"/>
      <c r="F7977" s="2013"/>
      <c r="G7977" s="93"/>
    </row>
    <row r="7978" ht="11.25" hidden="1" customHeight="1" outlineLevel="7">
      <c r="A7978" s="118"/>
      <c r="B7978" s="119"/>
      <c r="C7978" s="120"/>
      <c r="D7978" s="2013" t="s">
        <v>949</v>
      </c>
      <c r="E7978" s="2013"/>
      <c r="F7978" s="2013"/>
      <c r="G7978" s="93"/>
    </row>
    <row r="7979" ht="21.75" hidden="1" customHeight="1" outlineLevel="7">
      <c r="A7979" s="118"/>
      <c r="B7979" s="119"/>
      <c r="C7979" s="120"/>
      <c r="D7979" s="2013" t="s">
        <v>950</v>
      </c>
      <c r="E7979" s="2013"/>
      <c r="F7979" s="2013"/>
      <c r="G7979" s="93"/>
    </row>
    <row r="7980" ht="11.25" hidden="1" customHeight="1" outlineLevel="7">
      <c r="A7980" s="83"/>
      <c r="B7980" s="84"/>
      <c r="C7980" s="85"/>
      <c r="D7980" s="2017" t="s">
        <v>951</v>
      </c>
      <c r="E7980" s="2017"/>
      <c r="F7980" s="2017"/>
      <c r="G7980" s="114"/>
    </row>
    <row r="7981" ht="21.75" hidden="1" customHeight="1" outlineLevel="7">
      <c r="A7981" s="118"/>
      <c r="B7981" s="119"/>
      <c r="C7981" s="120"/>
      <c r="D7981" s="2013" t="s">
        <v>411</v>
      </c>
      <c r="E7981" s="2013"/>
      <c r="F7981" s="2013"/>
      <c r="G7981" s="93"/>
    </row>
    <row r="7982" ht="11.25" hidden="1" customHeight="1" outlineLevel="7">
      <c r="A7982" s="118"/>
      <c r="B7982" s="119"/>
      <c r="C7982" s="120"/>
      <c r="D7982" s="2013" t="s">
        <v>1195</v>
      </c>
      <c r="E7982" s="2013"/>
      <c r="F7982" s="2013"/>
      <c r="G7982" s="93"/>
    </row>
    <row r="7983" ht="11.25" hidden="1" customHeight="1" outlineLevel="7">
      <c r="A7983" s="98"/>
      <c r="B7983" s="99"/>
      <c r="C7983" s="100"/>
      <c r="D7983" s="2013" t="s">
        <v>417</v>
      </c>
      <c r="E7983" s="2013"/>
      <c r="F7983" s="2013"/>
      <c r="G7983" s="93"/>
    </row>
    <row r="7984" ht="11.25" hidden="1" customHeight="1" outlineLevel="7">
      <c r="A7984" s="98"/>
      <c r="B7984" s="99"/>
      <c r="C7984" s="100"/>
      <c r="D7984" s="2013" t="s">
        <v>952</v>
      </c>
      <c r="E7984" s="2013"/>
      <c r="F7984" s="2013"/>
      <c r="G7984" s="114"/>
    </row>
    <row r="7985" ht="11.25" hidden="1" customHeight="1" outlineLevel="7">
      <c r="A7985" s="98"/>
      <c r="B7985" s="99"/>
      <c r="C7985" s="100"/>
      <c r="D7985" s="2013" t="s">
        <v>953</v>
      </c>
      <c r="E7985" s="2013"/>
      <c r="F7985" s="2013"/>
      <c r="G7985" s="93"/>
    </row>
    <row r="7986" ht="11.25" hidden="1" customHeight="1" outlineLevel="3" collapsed="1">
      <c r="A7986" s="2012" t="s">
        <v>1027</v>
      </c>
      <c r="B7986" s="2012"/>
      <c r="C7986" s="2012"/>
      <c r="D7986" s="2016" t="s">
        <v>459</v>
      </c>
      <c r="E7986" s="2016"/>
      <c r="F7986" s="2016"/>
      <c r="G7986" s="93"/>
    </row>
    <row r="7987" ht="11.25" hidden="1" customHeight="1" outlineLevel="4">
      <c r="A7987" s="2020" t="s">
        <v>1028</v>
      </c>
      <c r="B7987" s="2020"/>
      <c r="C7987" s="2020"/>
      <c r="D7987" s="2019" t="s">
        <v>461</v>
      </c>
      <c r="E7987" s="2019"/>
      <c r="F7987" s="2019"/>
      <c r="G7987" s="93"/>
    </row>
    <row r="7988" ht="11.25" hidden="1" customHeight="1" outlineLevel="5">
      <c r="A7988" s="107"/>
      <c r="B7988" s="108"/>
      <c r="C7988" s="109"/>
      <c r="D7988" s="98"/>
      <c r="E7988" s="99"/>
      <c r="F7988" s="100"/>
      <c r="G7988" s="93"/>
    </row>
    <row r="7989" ht="11.25" hidden="1" customHeight="1" outlineLevel="5">
      <c r="A7989" s="74"/>
      <c r="B7989" s="75"/>
      <c r="C7989" s="76"/>
      <c r="D7989" s="2017" t="s">
        <v>257</v>
      </c>
      <c r="E7989" s="2017"/>
      <c r="F7989" s="2017"/>
      <c r="G7989" s="93"/>
    </row>
    <row r="7990" ht="11.25" hidden="1" customHeight="1" outlineLevel="6">
      <c r="A7990" s="77"/>
      <c r="B7990" s="78"/>
      <c r="C7990" s="79"/>
      <c r="D7990" s="2017" t="s">
        <v>442</v>
      </c>
      <c r="E7990" s="2017"/>
      <c r="F7990" s="2017"/>
      <c r="G7990" s="93"/>
    </row>
    <row r="7991" ht="11.25" hidden="1" customHeight="1" outlineLevel="7">
      <c r="A7991" s="80"/>
      <c r="B7991" s="81"/>
      <c r="C7991" s="82"/>
      <c r="D7991" s="2017" t="s">
        <v>443</v>
      </c>
      <c r="E7991" s="2017"/>
      <c r="F7991" s="2017"/>
      <c r="G7991" s="93"/>
    </row>
    <row r="7992" ht="11.25" hidden="1" customHeight="1" outlineLevel="7">
      <c r="A7992" s="83"/>
      <c r="B7992" s="84"/>
      <c r="C7992" s="85"/>
      <c r="D7992" s="2017" t="s">
        <v>444</v>
      </c>
      <c r="E7992" s="2017"/>
      <c r="F7992" s="2017"/>
      <c r="G7992" s="93"/>
    </row>
    <row r="7993" ht="11.25" hidden="1" customHeight="1" outlineLevel="7">
      <c r="A7993" s="86"/>
      <c r="B7993" s="87"/>
      <c r="C7993" s="88"/>
      <c r="D7993" s="2017" t="s">
        <v>253</v>
      </c>
      <c r="E7993" s="2017"/>
      <c r="F7993" s="2017"/>
      <c r="G7993" s="93"/>
    </row>
    <row r="7994" ht="11.25" hidden="1" customHeight="1" outlineLevel="7">
      <c r="A7994" s="101"/>
      <c r="B7994" s="102"/>
      <c r="C7994" s="103"/>
      <c r="D7994" s="2017" t="s">
        <v>462</v>
      </c>
      <c r="E7994" s="2017"/>
      <c r="F7994" s="2017"/>
      <c r="G7994" s="93"/>
    </row>
    <row r="7995" ht="11.25" hidden="1" customHeight="1" outlineLevel="7">
      <c r="A7995" s="104"/>
      <c r="B7995" s="105"/>
      <c r="C7995" s="106"/>
      <c r="D7995" s="2017" t="s">
        <v>463</v>
      </c>
      <c r="E7995" s="2017"/>
      <c r="F7995" s="2017"/>
      <c r="G7995" s="93"/>
    </row>
    <row r="7996" ht="11.25" hidden="1" customHeight="1" outlineLevel="7">
      <c r="A7996" s="70"/>
      <c r="B7996" s="71"/>
      <c r="C7996" s="72"/>
      <c r="D7996" s="2017" t="s">
        <v>464</v>
      </c>
      <c r="E7996" s="2017"/>
      <c r="F7996" s="2017"/>
      <c r="G7996" s="93"/>
    </row>
    <row r="7997" ht="11.25" hidden="1" customHeight="1" outlineLevel="7">
      <c r="A7997" s="107"/>
      <c r="B7997" s="108"/>
      <c r="C7997" s="109"/>
      <c r="D7997" s="2013" t="s">
        <v>465</v>
      </c>
      <c r="E7997" s="2013"/>
      <c r="F7997" s="2013"/>
      <c r="G7997" s="93"/>
    </row>
    <row r="7998" ht="11.25" hidden="1" customHeight="1" outlineLevel="7">
      <c r="A7998" s="107"/>
      <c r="B7998" s="108"/>
      <c r="C7998" s="109"/>
      <c r="D7998" s="2013" t="s">
        <v>466</v>
      </c>
      <c r="E7998" s="2013"/>
      <c r="F7998" s="2013"/>
      <c r="G7998" s="93"/>
    </row>
    <row r="7999" ht="11.25" hidden="1" customHeight="1" outlineLevel="7">
      <c r="A7999" s="107"/>
      <c r="B7999" s="108"/>
      <c r="C7999" s="109"/>
      <c r="D7999" s="2013" t="s">
        <v>467</v>
      </c>
      <c r="E7999" s="2013"/>
      <c r="F7999" s="2013"/>
      <c r="G7999" s="93"/>
    </row>
    <row r="8000" ht="21.75" hidden="1" customHeight="1" outlineLevel="7">
      <c r="A8000" s="107"/>
      <c r="B8000" s="108"/>
      <c r="C8000" s="109"/>
      <c r="D8000" s="2013" t="s">
        <v>468</v>
      </c>
      <c r="E8000" s="2013"/>
      <c r="F8000" s="2013"/>
      <c r="G8000" s="93"/>
    </row>
    <row r="8001" ht="11.25" hidden="1" customHeight="1" outlineLevel="7">
      <c r="A8001" s="107"/>
      <c r="B8001" s="108"/>
      <c r="C8001" s="109"/>
      <c r="D8001" s="2013" t="s">
        <v>469</v>
      </c>
      <c r="E8001" s="2013"/>
      <c r="F8001" s="2013"/>
      <c r="G8001" s="93"/>
    </row>
    <row r="8002" ht="11.25" hidden="1" customHeight="1" outlineLevel="7">
      <c r="A8002" s="107"/>
      <c r="B8002" s="108"/>
      <c r="C8002" s="109"/>
      <c r="D8002" s="2013" t="s">
        <v>470</v>
      </c>
      <c r="E8002" s="2013"/>
      <c r="F8002" s="2013"/>
      <c r="G8002" s="93"/>
    </row>
    <row r="8003" ht="11.25" hidden="1" customHeight="1" outlineLevel="7">
      <c r="A8003" s="107"/>
      <c r="B8003" s="108"/>
      <c r="C8003" s="109"/>
      <c r="D8003" s="2013" t="s">
        <v>471</v>
      </c>
      <c r="E8003" s="2013"/>
      <c r="F8003" s="2013"/>
      <c r="G8003" s="93"/>
    </row>
    <row r="8004" ht="11.25" hidden="1" customHeight="1" outlineLevel="7">
      <c r="A8004" s="107"/>
      <c r="B8004" s="108"/>
      <c r="C8004" s="109"/>
      <c r="D8004" s="2013" t="s">
        <v>472</v>
      </c>
      <c r="E8004" s="2013"/>
      <c r="F8004" s="2013"/>
      <c r="G8004" s="93"/>
    </row>
    <row r="8005" ht="11.25" hidden="1" customHeight="1" outlineLevel="7">
      <c r="A8005" s="107"/>
      <c r="B8005" s="108"/>
      <c r="C8005" s="109"/>
      <c r="D8005" s="2013" t="s">
        <v>473</v>
      </c>
      <c r="E8005" s="2013"/>
      <c r="F8005" s="2013"/>
      <c r="G8005" s="93"/>
    </row>
    <row r="8006" ht="11.25" hidden="1" customHeight="1" outlineLevel="7">
      <c r="A8006" s="107"/>
      <c r="B8006" s="108"/>
      <c r="C8006" s="109"/>
      <c r="D8006" s="2013" t="s">
        <v>474</v>
      </c>
      <c r="E8006" s="2013"/>
      <c r="F8006" s="2013"/>
      <c r="G8006" s="93"/>
    </row>
    <row r="8007" ht="11.25" hidden="1" customHeight="1" outlineLevel="7">
      <c r="A8007" s="107"/>
      <c r="B8007" s="108"/>
      <c r="C8007" s="109"/>
      <c r="D8007" s="2013" t="s">
        <v>475</v>
      </c>
      <c r="E8007" s="2013"/>
      <c r="F8007" s="2013"/>
      <c r="G8007" s="93"/>
    </row>
    <row r="8008" ht="11.25" hidden="1" customHeight="1" outlineLevel="7">
      <c r="A8008" s="95"/>
      <c r="B8008" s="96"/>
      <c r="C8008" s="97"/>
      <c r="D8008" s="2013" t="s">
        <v>476</v>
      </c>
      <c r="E8008" s="2013"/>
      <c r="F8008" s="2013"/>
      <c r="G8008" s="114"/>
    </row>
    <row r="8009" ht="11.25" hidden="1" customHeight="1" outlineLevel="7">
      <c r="A8009" s="95"/>
      <c r="B8009" s="96"/>
      <c r="C8009" s="97"/>
      <c r="D8009" s="2013" t="s">
        <v>477</v>
      </c>
      <c r="E8009" s="2013"/>
      <c r="F8009" s="2013"/>
      <c r="G8009" s="93"/>
    </row>
    <row r="8010" ht="11.25" hidden="1" customHeight="1" outlineLevel="7">
      <c r="A8010" s="95"/>
      <c r="B8010" s="96"/>
      <c r="C8010" s="97"/>
      <c r="D8010" s="2013" t="s">
        <v>478</v>
      </c>
      <c r="E8010" s="2013"/>
      <c r="F8010" s="2013"/>
      <c r="G8010" s="93"/>
    </row>
    <row r="8011" ht="11.25" hidden="1" customHeight="1" outlineLevel="7">
      <c r="A8011" s="95"/>
      <c r="B8011" s="96"/>
      <c r="C8011" s="97"/>
      <c r="D8011" s="2013" t="s">
        <v>479</v>
      </c>
      <c r="E8011" s="2013"/>
      <c r="F8011" s="2013"/>
      <c r="G8011" s="93"/>
    </row>
    <row r="8012" ht="11.25" hidden="1" customHeight="1" outlineLevel="7">
      <c r="A8012" s="95"/>
      <c r="B8012" s="96"/>
      <c r="C8012" s="97"/>
      <c r="D8012" s="2013" t="s">
        <v>480</v>
      </c>
      <c r="E8012" s="2013"/>
      <c r="F8012" s="2013"/>
      <c r="G8012" s="93"/>
    </row>
    <row r="8013" ht="11.25" hidden="1" customHeight="1" outlineLevel="7">
      <c r="A8013" s="95"/>
      <c r="B8013" s="96"/>
      <c r="C8013" s="97"/>
      <c r="D8013" s="2013" t="s">
        <v>481</v>
      </c>
      <c r="E8013" s="2013"/>
      <c r="F8013" s="2013"/>
      <c r="G8013" s="114"/>
    </row>
    <row r="8014" ht="32.25" hidden="1" customHeight="1" outlineLevel="7">
      <c r="A8014" s="95"/>
      <c r="B8014" s="96"/>
      <c r="C8014" s="97"/>
      <c r="D8014" s="2013" t="s">
        <v>482</v>
      </c>
      <c r="E8014" s="2013"/>
      <c r="F8014" s="2013"/>
      <c r="G8014" s="93"/>
    </row>
    <row r="8015" ht="11.25" hidden="1" customHeight="1" outlineLevel="7">
      <c r="A8015" s="70"/>
      <c r="B8015" s="71"/>
      <c r="C8015" s="72"/>
      <c r="D8015" s="2017" t="s">
        <v>483</v>
      </c>
      <c r="E8015" s="2017"/>
      <c r="F8015" s="2017"/>
      <c r="G8015" s="93"/>
    </row>
    <row r="8016" ht="11.25" hidden="1" customHeight="1" outlineLevel="7">
      <c r="A8016" s="107"/>
      <c r="B8016" s="108"/>
      <c r="C8016" s="109"/>
      <c r="D8016" s="2013" t="s">
        <v>484</v>
      </c>
      <c r="E8016" s="2013"/>
      <c r="F8016" s="2013"/>
      <c r="G8016" s="93"/>
    </row>
    <row r="8017" ht="21.75" hidden="1" customHeight="1" outlineLevel="7">
      <c r="A8017" s="107"/>
      <c r="B8017" s="108"/>
      <c r="C8017" s="109"/>
      <c r="D8017" s="2013" t="s">
        <v>485</v>
      </c>
      <c r="E8017" s="2013"/>
      <c r="F8017" s="2013"/>
      <c r="G8017" s="93"/>
    </row>
    <row r="8018" ht="11.25" hidden="1" customHeight="1" outlineLevel="7">
      <c r="A8018" s="95"/>
      <c r="B8018" s="96"/>
      <c r="C8018" s="97"/>
      <c r="D8018" s="2013" t="s">
        <v>486</v>
      </c>
      <c r="E8018" s="2013"/>
      <c r="F8018" s="2013"/>
      <c r="G8018" s="93"/>
    </row>
    <row r="8019" ht="11.25" hidden="1" customHeight="1" outlineLevel="7">
      <c r="A8019" s="70"/>
      <c r="B8019" s="71"/>
      <c r="C8019" s="72"/>
      <c r="D8019" s="2017" t="s">
        <v>487</v>
      </c>
      <c r="E8019" s="2017"/>
      <c r="F8019" s="2017"/>
      <c r="G8019" s="113"/>
    </row>
    <row r="8020" ht="11.25" hidden="1" customHeight="1" outlineLevel="7">
      <c r="A8020" s="107"/>
      <c r="B8020" s="108"/>
      <c r="C8020" s="109"/>
      <c r="D8020" s="2013" t="s">
        <v>488</v>
      </c>
      <c r="E8020" s="2013"/>
      <c r="F8020" s="2013"/>
      <c r="G8020" s="94"/>
    </row>
    <row r="8021" ht="11.25" hidden="1" customHeight="1" outlineLevel="7">
      <c r="A8021" s="107"/>
      <c r="B8021" s="108"/>
      <c r="C8021" s="109"/>
      <c r="D8021" s="2013" t="s">
        <v>489</v>
      </c>
      <c r="E8021" s="2013"/>
      <c r="F8021" s="2013"/>
      <c r="G8021" s="93"/>
    </row>
    <row r="8022" ht="11.25" hidden="1" customHeight="1" outlineLevel="7">
      <c r="A8022" s="107"/>
      <c r="B8022" s="108"/>
      <c r="C8022" s="109"/>
      <c r="D8022" s="2013" t="s">
        <v>490</v>
      </c>
      <c r="E8022" s="2013"/>
      <c r="F8022" s="2013"/>
      <c r="G8022" s="114"/>
    </row>
    <row r="8023" ht="11.25" hidden="1" customHeight="1" outlineLevel="7">
      <c r="A8023" s="107"/>
      <c r="B8023" s="108"/>
      <c r="C8023" s="109"/>
      <c r="D8023" s="2013" t="s">
        <v>491</v>
      </c>
      <c r="E8023" s="2013"/>
      <c r="F8023" s="2013"/>
      <c r="G8023" s="114"/>
    </row>
    <row r="8024" ht="11.25" hidden="1" customHeight="1" outlineLevel="7">
      <c r="A8024" s="107"/>
      <c r="B8024" s="108"/>
      <c r="C8024" s="109"/>
      <c r="D8024" s="2013" t="s">
        <v>492</v>
      </c>
      <c r="E8024" s="2013"/>
      <c r="F8024" s="2013"/>
      <c r="G8024" s="114"/>
    </row>
    <row r="8025" ht="11.25" hidden="1" customHeight="1" outlineLevel="7">
      <c r="A8025" s="107"/>
      <c r="B8025" s="108"/>
      <c r="C8025" s="109"/>
      <c r="D8025" s="2013" t="s">
        <v>493</v>
      </c>
      <c r="E8025" s="2013"/>
      <c r="F8025" s="2013"/>
      <c r="G8025" s="114"/>
    </row>
    <row r="8026" ht="11.25" hidden="1" customHeight="1" outlineLevel="7">
      <c r="A8026" s="107"/>
      <c r="B8026" s="108"/>
      <c r="C8026" s="109"/>
      <c r="D8026" s="2013" t="s">
        <v>494</v>
      </c>
      <c r="E8026" s="2013"/>
      <c r="F8026" s="2013"/>
      <c r="G8026" s="114"/>
    </row>
    <row r="8027" ht="11.25" hidden="1" customHeight="1" outlineLevel="7">
      <c r="A8027" s="107"/>
      <c r="B8027" s="108"/>
      <c r="C8027" s="109"/>
      <c r="D8027" s="2013" t="s">
        <v>495</v>
      </c>
      <c r="E8027" s="2013"/>
      <c r="F8027" s="2013"/>
      <c r="G8027" s="114"/>
    </row>
    <row r="8028" ht="11.25" hidden="1" customHeight="1" outlineLevel="7">
      <c r="A8028" s="70"/>
      <c r="B8028" s="71"/>
      <c r="C8028" s="72"/>
      <c r="D8028" s="2017" t="s">
        <v>496</v>
      </c>
      <c r="E8028" s="2017"/>
      <c r="F8028" s="2017"/>
      <c r="G8028" s="114"/>
    </row>
    <row r="8029" ht="11.25" hidden="1" customHeight="1" outlineLevel="7">
      <c r="A8029" s="107"/>
      <c r="B8029" s="108"/>
      <c r="C8029" s="109"/>
      <c r="D8029" s="2013" t="s">
        <v>497</v>
      </c>
      <c r="E8029" s="2013"/>
      <c r="F8029" s="2013"/>
      <c r="G8029" s="114"/>
    </row>
    <row r="8030" ht="11.25" hidden="1" customHeight="1" outlineLevel="7">
      <c r="A8030" s="107"/>
      <c r="B8030" s="108"/>
      <c r="C8030" s="109"/>
      <c r="D8030" s="2013" t="s">
        <v>498</v>
      </c>
      <c r="E8030" s="2013"/>
      <c r="F8030" s="2013"/>
      <c r="G8030" s="93"/>
    </row>
    <row r="8031" ht="21.75" hidden="1" customHeight="1" outlineLevel="7">
      <c r="A8031" s="107"/>
      <c r="B8031" s="108"/>
      <c r="C8031" s="109"/>
      <c r="D8031" s="2013" t="s">
        <v>499</v>
      </c>
      <c r="E8031" s="2013"/>
      <c r="F8031" s="2013"/>
      <c r="G8031" s="93"/>
    </row>
    <row r="8032" ht="11.25" hidden="1" customHeight="1" outlineLevel="7">
      <c r="A8032" s="107"/>
      <c r="B8032" s="108"/>
      <c r="C8032" s="109"/>
      <c r="D8032" s="2013" t="s">
        <v>500</v>
      </c>
      <c r="E8032" s="2013"/>
      <c r="F8032" s="2013"/>
      <c r="G8032" s="93"/>
    </row>
    <row r="8033" ht="11.25" hidden="1" customHeight="1" outlineLevel="7">
      <c r="A8033" s="70"/>
      <c r="B8033" s="71"/>
      <c r="C8033" s="72"/>
      <c r="D8033" s="2017" t="s">
        <v>501</v>
      </c>
      <c r="E8033" s="2017"/>
      <c r="F8033" s="2017"/>
      <c r="G8033" s="93"/>
    </row>
    <row r="8034" ht="11.25" hidden="1" customHeight="1" outlineLevel="7">
      <c r="A8034" s="107"/>
      <c r="B8034" s="108"/>
      <c r="C8034" s="109"/>
      <c r="D8034" s="2013" t="s">
        <v>502</v>
      </c>
      <c r="E8034" s="2013"/>
      <c r="F8034" s="2013"/>
      <c r="G8034" s="93"/>
    </row>
    <row r="8035" ht="11.25" hidden="1" customHeight="1" outlineLevel="7">
      <c r="A8035" s="107"/>
      <c r="B8035" s="108"/>
      <c r="C8035" s="109"/>
      <c r="D8035" s="2013" t="s">
        <v>503</v>
      </c>
      <c r="E8035" s="2013"/>
      <c r="F8035" s="2013"/>
      <c r="G8035" s="93"/>
    </row>
    <row r="8036" ht="11.25" hidden="1" customHeight="1" outlineLevel="7">
      <c r="A8036" s="107"/>
      <c r="B8036" s="108"/>
      <c r="C8036" s="109"/>
      <c r="D8036" s="2013" t="s">
        <v>504</v>
      </c>
      <c r="E8036" s="2013"/>
      <c r="F8036" s="2013"/>
      <c r="G8036" s="93"/>
    </row>
    <row r="8037" ht="11.25" hidden="1" customHeight="1" outlineLevel="7">
      <c r="A8037" s="107"/>
      <c r="B8037" s="108"/>
      <c r="C8037" s="109"/>
      <c r="D8037" s="2013" t="s">
        <v>1184</v>
      </c>
      <c r="E8037" s="2013"/>
      <c r="F8037" s="2013"/>
      <c r="G8037" s="93"/>
    </row>
    <row r="8038" ht="11.25" hidden="1" customHeight="1" outlineLevel="7">
      <c r="A8038" s="95"/>
      <c r="B8038" s="96"/>
      <c r="C8038" s="97"/>
      <c r="D8038" s="2013" t="s">
        <v>505</v>
      </c>
      <c r="E8038" s="2013"/>
      <c r="F8038" s="2013"/>
      <c r="G8038" s="93"/>
    </row>
    <row r="8039" ht="21.75" hidden="1" customHeight="1" outlineLevel="7">
      <c r="A8039" s="95"/>
      <c r="B8039" s="96"/>
      <c r="C8039" s="97"/>
      <c r="D8039" s="2013" t="s">
        <v>506</v>
      </c>
      <c r="E8039" s="2013"/>
      <c r="F8039" s="2013"/>
      <c r="G8039" s="93"/>
    </row>
    <row r="8040" ht="11.25" hidden="1" customHeight="1" outlineLevel="7">
      <c r="A8040" s="86"/>
      <c r="B8040" s="87"/>
      <c r="C8040" s="88"/>
      <c r="D8040" s="2017" t="s">
        <v>524</v>
      </c>
      <c r="E8040" s="2017"/>
      <c r="F8040" s="2017"/>
      <c r="G8040" s="93"/>
    </row>
    <row r="8041" ht="11.25" hidden="1" customHeight="1" outlineLevel="7">
      <c r="A8041" s="101"/>
      <c r="B8041" s="102"/>
      <c r="C8041" s="103"/>
      <c r="D8041" s="2017" t="s">
        <v>14</v>
      </c>
      <c r="E8041" s="2017"/>
      <c r="F8041" s="2017"/>
      <c r="G8041" s="93"/>
    </row>
    <row r="8042" ht="11.25" hidden="1" customHeight="1" outlineLevel="7">
      <c r="A8042" s="104"/>
      <c r="B8042" s="105"/>
      <c r="C8042" s="106"/>
      <c r="D8042" s="2017" t="s">
        <v>220</v>
      </c>
      <c r="E8042" s="2017"/>
      <c r="F8042" s="2017"/>
      <c r="G8042" s="93"/>
    </row>
    <row r="8043" ht="11.25" hidden="1" customHeight="1" outlineLevel="7">
      <c r="A8043" s="95"/>
      <c r="B8043" s="96"/>
      <c r="C8043" s="97"/>
      <c r="D8043" s="2013" t="s">
        <v>527</v>
      </c>
      <c r="E8043" s="2013"/>
      <c r="F8043" s="2013"/>
      <c r="G8043" s="93"/>
    </row>
    <row r="8044" ht="11.25" hidden="1" customHeight="1" outlineLevel="7">
      <c r="A8044" s="95"/>
      <c r="B8044" s="96"/>
      <c r="C8044" s="97"/>
      <c r="D8044" s="2013" t="s">
        <v>528</v>
      </c>
      <c r="E8044" s="2013"/>
      <c r="F8044" s="2013"/>
      <c r="G8044" s="93"/>
    </row>
    <row r="8045" ht="11.25" hidden="1" customHeight="1" outlineLevel="7">
      <c r="A8045" s="104"/>
      <c r="B8045" s="105"/>
      <c r="C8045" s="106"/>
      <c r="D8045" s="2017" t="s">
        <v>529</v>
      </c>
      <c r="E8045" s="2017"/>
      <c r="F8045" s="2017"/>
      <c r="G8045" s="93"/>
    </row>
    <row r="8046" ht="11.25" hidden="1" customHeight="1" outlineLevel="7">
      <c r="A8046" s="70"/>
      <c r="B8046" s="71"/>
      <c r="C8046" s="72"/>
      <c r="D8046" s="2017" t="s">
        <v>530</v>
      </c>
      <c r="E8046" s="2017"/>
      <c r="F8046" s="2017"/>
      <c r="G8046" s="93"/>
    </row>
    <row r="8047" ht="11.25" hidden="1" customHeight="1" outlineLevel="7">
      <c r="A8047" s="107"/>
      <c r="B8047" s="108"/>
      <c r="C8047" s="109"/>
      <c r="D8047" s="2013" t="s">
        <v>532</v>
      </c>
      <c r="E8047" s="2013"/>
      <c r="F8047" s="2013"/>
      <c r="G8047" s="93"/>
    </row>
    <row r="8048" ht="11.25" hidden="1" customHeight="1" outlineLevel="7">
      <c r="A8048" s="107"/>
      <c r="B8048" s="108"/>
      <c r="C8048" s="109"/>
      <c r="D8048" s="2013" t="s">
        <v>533</v>
      </c>
      <c r="E8048" s="2013"/>
      <c r="F8048" s="2013"/>
      <c r="G8048" s="114"/>
    </row>
    <row r="8049" ht="11.25" hidden="1" customHeight="1" outlineLevel="7">
      <c r="A8049" s="95"/>
      <c r="B8049" s="96"/>
      <c r="C8049" s="97"/>
      <c r="D8049" s="2013" t="s">
        <v>841</v>
      </c>
      <c r="E8049" s="2013"/>
      <c r="F8049" s="2013"/>
      <c r="G8049" s="93"/>
    </row>
    <row r="8050" ht="11.25" hidden="1" customHeight="1" outlineLevel="7">
      <c r="A8050" s="70"/>
      <c r="B8050" s="71"/>
      <c r="C8050" s="72"/>
      <c r="D8050" s="2017" t="s">
        <v>535</v>
      </c>
      <c r="E8050" s="2017"/>
      <c r="F8050" s="2017"/>
      <c r="G8050" s="93"/>
    </row>
    <row r="8051" ht="11.25" hidden="1" customHeight="1" outlineLevel="7">
      <c r="A8051" s="107"/>
      <c r="B8051" s="108"/>
      <c r="C8051" s="109"/>
      <c r="D8051" s="2013" t="s">
        <v>539</v>
      </c>
      <c r="E8051" s="2013"/>
      <c r="F8051" s="2013"/>
      <c r="G8051" s="93"/>
    </row>
    <row r="8052" ht="21.75" hidden="1" customHeight="1" outlineLevel="7">
      <c r="A8052" s="107"/>
      <c r="B8052" s="108"/>
      <c r="C8052" s="109"/>
      <c r="D8052" s="2013" t="s">
        <v>540</v>
      </c>
      <c r="E8052" s="2013"/>
      <c r="F8052" s="2013"/>
      <c r="G8052" s="114"/>
    </row>
    <row r="8053" ht="21.75" hidden="1" customHeight="1" outlineLevel="7">
      <c r="A8053" s="107"/>
      <c r="B8053" s="108"/>
      <c r="C8053" s="109"/>
      <c r="D8053" s="2013" t="s">
        <v>541</v>
      </c>
      <c r="E8053" s="2013"/>
      <c r="F8053" s="2013"/>
      <c r="G8053" s="93"/>
    </row>
    <row r="8054" ht="11.25" hidden="1" customHeight="1" outlineLevel="7">
      <c r="A8054" s="107"/>
      <c r="B8054" s="108"/>
      <c r="C8054" s="109"/>
      <c r="D8054" s="2013" t="s">
        <v>542</v>
      </c>
      <c r="E8054" s="2013"/>
      <c r="F8054" s="2013"/>
      <c r="G8054" s="93"/>
    </row>
    <row r="8055" ht="11.25" hidden="1" customHeight="1" outlineLevel="7">
      <c r="A8055" s="107"/>
      <c r="B8055" s="108"/>
      <c r="C8055" s="109"/>
      <c r="D8055" s="2013" t="s">
        <v>546</v>
      </c>
      <c r="E8055" s="2013"/>
      <c r="F8055" s="2013"/>
      <c r="G8055" s="93"/>
    </row>
    <row r="8056" ht="11.25" hidden="1" customHeight="1" outlineLevel="7">
      <c r="A8056" s="107"/>
      <c r="B8056" s="108"/>
      <c r="C8056" s="109"/>
      <c r="D8056" s="2013" t="s">
        <v>547</v>
      </c>
      <c r="E8056" s="2013"/>
      <c r="F8056" s="2013"/>
      <c r="G8056" s="93"/>
    </row>
    <row r="8057" ht="11.25" hidden="1" customHeight="1" outlineLevel="7">
      <c r="A8057" s="70"/>
      <c r="B8057" s="71"/>
      <c r="C8057" s="72"/>
      <c r="D8057" s="2017" t="s">
        <v>548</v>
      </c>
      <c r="E8057" s="2017"/>
      <c r="F8057" s="2017"/>
      <c r="G8057" s="93"/>
    </row>
    <row r="8058" ht="11.25" hidden="1" customHeight="1" outlineLevel="7">
      <c r="A8058" s="107"/>
      <c r="B8058" s="108"/>
      <c r="C8058" s="109"/>
      <c r="D8058" s="2013" t="s">
        <v>551</v>
      </c>
      <c r="E8058" s="2013"/>
      <c r="F8058" s="2013"/>
      <c r="G8058" s="93"/>
    </row>
    <row r="8059" ht="11.25" hidden="1" customHeight="1" outlineLevel="7">
      <c r="A8059" s="107"/>
      <c r="B8059" s="108"/>
      <c r="C8059" s="109"/>
      <c r="D8059" s="2013" t="s">
        <v>552</v>
      </c>
      <c r="E8059" s="2013"/>
      <c r="F8059" s="2013"/>
      <c r="G8059" s="93"/>
    </row>
    <row r="8060" ht="11.25" hidden="1" customHeight="1" outlineLevel="7">
      <c r="A8060" s="107"/>
      <c r="B8060" s="108"/>
      <c r="C8060" s="109"/>
      <c r="D8060" s="2013" t="s">
        <v>553</v>
      </c>
      <c r="E8060" s="2013"/>
      <c r="F8060" s="2013"/>
      <c r="G8060" s="93"/>
    </row>
    <row r="8061" ht="11.25" hidden="1" customHeight="1" outlineLevel="7">
      <c r="A8061" s="70"/>
      <c r="B8061" s="71"/>
      <c r="C8061" s="72"/>
      <c r="D8061" s="2017" t="s">
        <v>554</v>
      </c>
      <c r="E8061" s="2017"/>
      <c r="F8061" s="2017"/>
      <c r="G8061" s="114"/>
    </row>
    <row r="8062" ht="11.25" hidden="1" customHeight="1" outlineLevel="7">
      <c r="A8062" s="107"/>
      <c r="B8062" s="108"/>
      <c r="C8062" s="109"/>
      <c r="D8062" s="2013" t="s">
        <v>556</v>
      </c>
      <c r="E8062" s="2013"/>
      <c r="F8062" s="2013"/>
      <c r="G8062" s="93"/>
    </row>
    <row r="8063" ht="11.25" hidden="1" customHeight="1" outlineLevel="7">
      <c r="A8063" s="107"/>
      <c r="B8063" s="108"/>
      <c r="C8063" s="109"/>
      <c r="D8063" s="2013" t="s">
        <v>557</v>
      </c>
      <c r="E8063" s="2013"/>
      <c r="F8063" s="2013"/>
      <c r="G8063" s="93"/>
    </row>
    <row r="8064" ht="11.25" hidden="1" customHeight="1" outlineLevel="7">
      <c r="A8064" s="107"/>
      <c r="B8064" s="108"/>
      <c r="C8064" s="109"/>
      <c r="D8064" s="2013" t="s">
        <v>559</v>
      </c>
      <c r="E8064" s="2013"/>
      <c r="F8064" s="2013"/>
      <c r="G8064" s="93"/>
    </row>
    <row r="8065" ht="11.25" hidden="1" customHeight="1" outlineLevel="7">
      <c r="A8065" s="107"/>
      <c r="B8065" s="108"/>
      <c r="C8065" s="109"/>
      <c r="D8065" s="2013" t="s">
        <v>560</v>
      </c>
      <c r="E8065" s="2013"/>
      <c r="F8065" s="2013"/>
      <c r="G8065" s="93"/>
    </row>
    <row r="8066" ht="11.25" hidden="1" customHeight="1" outlineLevel="7">
      <c r="A8066" s="107"/>
      <c r="B8066" s="108"/>
      <c r="C8066" s="109"/>
      <c r="D8066" s="2013" t="s">
        <v>562</v>
      </c>
      <c r="E8066" s="2013"/>
      <c r="F8066" s="2013"/>
      <c r="G8066" s="114"/>
    </row>
    <row r="8067" ht="11.25" hidden="1" customHeight="1" outlineLevel="7">
      <c r="A8067" s="107"/>
      <c r="B8067" s="108"/>
      <c r="C8067" s="109"/>
      <c r="D8067" s="2013" t="s">
        <v>563</v>
      </c>
      <c r="E8067" s="2013"/>
      <c r="F8067" s="2013"/>
      <c r="G8067" s="93"/>
    </row>
    <row r="8068" ht="11.25" hidden="1" customHeight="1" outlineLevel="7">
      <c r="A8068" s="107"/>
      <c r="B8068" s="108"/>
      <c r="C8068" s="109"/>
      <c r="D8068" s="2013" t="s">
        <v>564</v>
      </c>
      <c r="E8068" s="2013"/>
      <c r="F8068" s="2013"/>
      <c r="G8068" s="93"/>
    </row>
    <row r="8069" ht="11.25" hidden="1" customHeight="1" outlineLevel="7">
      <c r="A8069" s="107"/>
      <c r="B8069" s="108"/>
      <c r="C8069" s="109"/>
      <c r="D8069" s="2013" t="s">
        <v>565</v>
      </c>
      <c r="E8069" s="2013"/>
      <c r="F8069" s="2013"/>
      <c r="G8069" s="93"/>
    </row>
    <row r="8070" ht="11.25" hidden="1" customHeight="1" outlineLevel="7">
      <c r="A8070" s="107"/>
      <c r="B8070" s="108"/>
      <c r="C8070" s="109"/>
      <c r="D8070" s="2013" t="s">
        <v>566</v>
      </c>
      <c r="E8070" s="2013"/>
      <c r="F8070" s="2013"/>
      <c r="G8070" s="93"/>
    </row>
    <row r="8071" ht="11.25" hidden="1" customHeight="1" outlineLevel="7">
      <c r="A8071" s="107"/>
      <c r="B8071" s="108"/>
      <c r="C8071" s="109"/>
      <c r="D8071" s="2013" t="s">
        <v>567</v>
      </c>
      <c r="E8071" s="2013"/>
      <c r="F8071" s="2013"/>
      <c r="G8071" s="93"/>
    </row>
    <row r="8072" ht="11.25" hidden="1" customHeight="1" outlineLevel="7">
      <c r="A8072" s="107"/>
      <c r="B8072" s="108"/>
      <c r="C8072" s="109"/>
      <c r="D8072" s="2013" t="s">
        <v>568</v>
      </c>
      <c r="E8072" s="2013"/>
      <c r="F8072" s="2013"/>
      <c r="G8072" s="93"/>
    </row>
    <row r="8073" ht="11.25" hidden="1" customHeight="1" outlineLevel="7">
      <c r="A8073" s="107"/>
      <c r="B8073" s="108"/>
      <c r="C8073" s="109"/>
      <c r="D8073" s="2013" t="s">
        <v>569</v>
      </c>
      <c r="E8073" s="2013"/>
      <c r="F8073" s="2013"/>
      <c r="G8073" s="114"/>
    </row>
    <row r="8074" ht="11.25" hidden="1" customHeight="1" outlineLevel="7">
      <c r="A8074" s="107"/>
      <c r="B8074" s="108"/>
      <c r="C8074" s="109"/>
      <c r="D8074" s="2013" t="s">
        <v>570</v>
      </c>
      <c r="E8074" s="2013"/>
      <c r="F8074" s="2013"/>
      <c r="G8074" s="114"/>
    </row>
    <row r="8075" ht="11.25" hidden="1" customHeight="1" outlineLevel="7">
      <c r="A8075" s="101"/>
      <c r="B8075" s="102"/>
      <c r="C8075" s="103"/>
      <c r="D8075" s="2017" t="s">
        <v>571</v>
      </c>
      <c r="E8075" s="2017"/>
      <c r="F8075" s="2017"/>
      <c r="G8075" s="114"/>
    </row>
    <row r="8076" ht="11.25" hidden="1" customHeight="1" outlineLevel="7">
      <c r="A8076" s="104"/>
      <c r="B8076" s="105"/>
      <c r="C8076" s="106"/>
      <c r="D8076" s="2017" t="s">
        <v>572</v>
      </c>
      <c r="E8076" s="2017"/>
      <c r="F8076" s="2017"/>
      <c r="G8076" s="93"/>
    </row>
    <row r="8077" ht="11.25" hidden="1" customHeight="1" outlineLevel="7">
      <c r="A8077" s="70"/>
      <c r="B8077" s="71"/>
      <c r="C8077" s="72"/>
      <c r="D8077" s="2017" t="s">
        <v>573</v>
      </c>
      <c r="E8077" s="2017"/>
      <c r="F8077" s="2017"/>
      <c r="G8077" s="93"/>
    </row>
    <row r="8078" ht="11.25" hidden="1" customHeight="1" outlineLevel="7">
      <c r="A8078" s="107"/>
      <c r="B8078" s="108"/>
      <c r="C8078" s="109"/>
      <c r="D8078" s="2013" t="s">
        <v>576</v>
      </c>
      <c r="E8078" s="2013"/>
      <c r="F8078" s="2013"/>
      <c r="G8078" s="114"/>
    </row>
    <row r="8079" ht="21.75" hidden="1" customHeight="1" outlineLevel="7">
      <c r="A8079" s="107"/>
      <c r="B8079" s="108"/>
      <c r="C8079" s="109"/>
      <c r="D8079" s="2013" t="s">
        <v>577</v>
      </c>
      <c r="E8079" s="2013"/>
      <c r="F8079" s="2013"/>
      <c r="G8079" s="114"/>
    </row>
    <row r="8080" ht="21.75" hidden="1" customHeight="1" outlineLevel="7">
      <c r="A8080" s="107"/>
      <c r="B8080" s="108"/>
      <c r="C8080" s="109"/>
      <c r="D8080" s="2013" t="s">
        <v>578</v>
      </c>
      <c r="E8080" s="2013"/>
      <c r="F8080" s="2013"/>
      <c r="G8080" s="93"/>
    </row>
    <row r="8081" ht="11.25" hidden="1" customHeight="1" outlineLevel="7">
      <c r="A8081" s="107"/>
      <c r="B8081" s="108"/>
      <c r="C8081" s="109"/>
      <c r="D8081" s="2013" t="s">
        <v>579</v>
      </c>
      <c r="E8081" s="2013"/>
      <c r="F8081" s="2013"/>
      <c r="G8081" s="93"/>
    </row>
    <row r="8082" ht="11.25" hidden="1" customHeight="1" outlineLevel="7">
      <c r="A8082" s="107"/>
      <c r="B8082" s="108"/>
      <c r="C8082" s="109"/>
      <c r="D8082" s="2013" t="s">
        <v>582</v>
      </c>
      <c r="E8082" s="2013"/>
      <c r="F8082" s="2013"/>
      <c r="G8082" s="93"/>
    </row>
    <row r="8083" ht="11.25" hidden="1" customHeight="1" outlineLevel="7">
      <c r="A8083" s="107"/>
      <c r="B8083" s="108"/>
      <c r="C8083" s="109"/>
      <c r="D8083" s="2013" t="s">
        <v>583</v>
      </c>
      <c r="E8083" s="2013"/>
      <c r="F8083" s="2013"/>
      <c r="G8083" s="114"/>
    </row>
    <row r="8084" ht="11.25" hidden="1" customHeight="1" outlineLevel="7">
      <c r="A8084" s="107"/>
      <c r="B8084" s="108"/>
      <c r="C8084" s="109"/>
      <c r="D8084" s="2013" t="s">
        <v>584</v>
      </c>
      <c r="E8084" s="2013"/>
      <c r="F8084" s="2013"/>
      <c r="G8084" s="93"/>
    </row>
    <row r="8085" ht="11.25" hidden="1" customHeight="1" outlineLevel="7">
      <c r="A8085" s="107"/>
      <c r="B8085" s="108"/>
      <c r="C8085" s="109"/>
      <c r="D8085" s="2013" t="s">
        <v>585</v>
      </c>
      <c r="E8085" s="2013"/>
      <c r="F8085" s="2013"/>
      <c r="G8085" s="93"/>
    </row>
    <row r="8086" ht="11.25" hidden="1" customHeight="1" outlineLevel="7">
      <c r="A8086" s="70"/>
      <c r="B8086" s="71"/>
      <c r="C8086" s="72"/>
      <c r="D8086" s="2017" t="s">
        <v>586</v>
      </c>
      <c r="E8086" s="2017"/>
      <c r="F8086" s="2017"/>
      <c r="G8086" s="93"/>
    </row>
    <row r="8087" ht="11.25" hidden="1" customHeight="1" outlineLevel="7">
      <c r="A8087" s="107"/>
      <c r="B8087" s="108"/>
      <c r="C8087" s="109"/>
      <c r="D8087" s="2013" t="s">
        <v>589</v>
      </c>
      <c r="E8087" s="2013"/>
      <c r="F8087" s="2013"/>
      <c r="G8087" s="93"/>
    </row>
    <row r="8088" ht="21.75" hidden="1" customHeight="1" outlineLevel="7">
      <c r="A8088" s="107"/>
      <c r="B8088" s="108"/>
      <c r="C8088" s="109"/>
      <c r="D8088" s="2013" t="s">
        <v>590</v>
      </c>
      <c r="E8088" s="2013"/>
      <c r="F8088" s="2013"/>
      <c r="G8088" s="93"/>
    </row>
    <row r="8089" ht="11.25" hidden="1" customHeight="1" outlineLevel="7">
      <c r="A8089" s="107"/>
      <c r="B8089" s="108"/>
      <c r="C8089" s="109"/>
      <c r="D8089" s="2013" t="s">
        <v>591</v>
      </c>
      <c r="E8089" s="2013"/>
      <c r="F8089" s="2013"/>
      <c r="G8089" s="93"/>
    </row>
    <row r="8090" ht="11.25" hidden="1" customHeight="1" outlineLevel="7">
      <c r="A8090" s="107"/>
      <c r="B8090" s="108"/>
      <c r="C8090" s="109"/>
      <c r="D8090" s="2013" t="s">
        <v>592</v>
      </c>
      <c r="E8090" s="2013"/>
      <c r="F8090" s="2013"/>
      <c r="G8090" s="114"/>
    </row>
    <row r="8091" ht="11.25" hidden="1" customHeight="1" outlineLevel="7">
      <c r="A8091" s="107"/>
      <c r="B8091" s="108"/>
      <c r="C8091" s="109"/>
      <c r="D8091" s="2013" t="s">
        <v>965</v>
      </c>
      <c r="E8091" s="2013"/>
      <c r="F8091" s="2013"/>
      <c r="G8091" s="93"/>
    </row>
    <row r="8092" ht="11.25" hidden="1" customHeight="1" outlineLevel="7">
      <c r="A8092" s="107"/>
      <c r="B8092" s="108"/>
      <c r="C8092" s="109"/>
      <c r="D8092" s="2013" t="s">
        <v>594</v>
      </c>
      <c r="E8092" s="2013"/>
      <c r="F8092" s="2013"/>
      <c r="G8092" s="93"/>
    </row>
    <row r="8093" ht="11.25" hidden="1" customHeight="1" outlineLevel="7">
      <c r="A8093" s="104"/>
      <c r="B8093" s="105"/>
      <c r="C8093" s="106"/>
      <c r="D8093" s="2017" t="s">
        <v>35</v>
      </c>
      <c r="E8093" s="2017"/>
      <c r="F8093" s="2017"/>
      <c r="G8093" s="93"/>
    </row>
    <row r="8094" ht="11.25" hidden="1" customHeight="1" outlineLevel="7">
      <c r="A8094" s="95"/>
      <c r="B8094" s="96"/>
      <c r="C8094" s="97"/>
      <c r="D8094" s="2013" t="s">
        <v>595</v>
      </c>
      <c r="E8094" s="2013"/>
      <c r="F8094" s="2013"/>
      <c r="G8094" s="114"/>
    </row>
    <row r="8095" ht="11.25" hidden="1" customHeight="1" outlineLevel="7">
      <c r="A8095" s="95"/>
      <c r="B8095" s="96"/>
      <c r="C8095" s="97"/>
      <c r="D8095" s="2013" t="s">
        <v>598</v>
      </c>
      <c r="E8095" s="2013"/>
      <c r="F8095" s="2013"/>
      <c r="G8095" s="93"/>
    </row>
    <row r="8096" ht="11.25" hidden="1" customHeight="1" outlineLevel="7">
      <c r="A8096" s="95"/>
      <c r="B8096" s="96"/>
      <c r="C8096" s="97"/>
      <c r="D8096" s="2013" t="s">
        <v>599</v>
      </c>
      <c r="E8096" s="2013"/>
      <c r="F8096" s="2013"/>
      <c r="G8096" s="93"/>
    </row>
    <row r="8097" ht="11.25" hidden="1" customHeight="1" outlineLevel="7">
      <c r="A8097" s="104"/>
      <c r="B8097" s="105"/>
      <c r="C8097" s="106"/>
      <c r="D8097" s="2017" t="s">
        <v>608</v>
      </c>
      <c r="E8097" s="2017"/>
      <c r="F8097" s="2017"/>
      <c r="G8097" s="93"/>
    </row>
    <row r="8098" ht="11.25" hidden="1" customHeight="1" outlineLevel="7">
      <c r="A8098" s="95"/>
      <c r="B8098" s="96"/>
      <c r="C8098" s="97"/>
      <c r="D8098" s="2013" t="s">
        <v>609</v>
      </c>
      <c r="E8098" s="2013"/>
      <c r="F8098" s="2013"/>
      <c r="G8098" s="93"/>
    </row>
    <row r="8099" ht="11.25" hidden="1" customHeight="1" outlineLevel="7">
      <c r="A8099" s="95"/>
      <c r="B8099" s="96"/>
      <c r="C8099" s="97"/>
      <c r="D8099" s="2013" t="s">
        <v>611</v>
      </c>
      <c r="E8099" s="2013"/>
      <c r="F8099" s="2013"/>
      <c r="G8099" s="93"/>
    </row>
    <row r="8100" ht="11.25" hidden="1" customHeight="1" outlineLevel="7">
      <c r="A8100" s="95"/>
      <c r="B8100" s="96"/>
      <c r="C8100" s="97"/>
      <c r="D8100" s="2013" t="s">
        <v>613</v>
      </c>
      <c r="E8100" s="2013"/>
      <c r="F8100" s="2013"/>
      <c r="G8100" s="93"/>
    </row>
    <row r="8101" ht="11.25" hidden="1" customHeight="1" outlineLevel="7">
      <c r="A8101" s="95"/>
      <c r="B8101" s="96"/>
      <c r="C8101" s="97"/>
      <c r="D8101" s="2013" t="s">
        <v>614</v>
      </c>
      <c r="E8101" s="2013"/>
      <c r="F8101" s="2013"/>
      <c r="G8101" s="93"/>
    </row>
    <row r="8102" ht="11.25" hidden="1" customHeight="1" outlineLevel="7">
      <c r="A8102" s="95"/>
      <c r="B8102" s="96"/>
      <c r="C8102" s="97"/>
      <c r="D8102" s="2013" t="s">
        <v>615</v>
      </c>
      <c r="E8102" s="2013"/>
      <c r="F8102" s="2013"/>
      <c r="G8102" s="93"/>
    </row>
    <row r="8103" ht="11.25" hidden="1" customHeight="1" outlineLevel="7">
      <c r="A8103" s="95"/>
      <c r="B8103" s="96"/>
      <c r="C8103" s="97"/>
      <c r="D8103" s="2013" t="s">
        <v>616</v>
      </c>
      <c r="E8103" s="2013"/>
      <c r="F8103" s="2013"/>
      <c r="G8103" s="93"/>
    </row>
    <row r="8104" ht="11.25" hidden="1" customHeight="1" outlineLevel="7">
      <c r="A8104" s="101"/>
      <c r="B8104" s="102"/>
      <c r="C8104" s="103"/>
      <c r="D8104" s="2017" t="s">
        <v>617</v>
      </c>
      <c r="E8104" s="2017"/>
      <c r="F8104" s="2017"/>
      <c r="G8104" s="93"/>
    </row>
    <row r="8105" ht="11.25" hidden="1" customHeight="1" outlineLevel="7">
      <c r="A8105" s="115"/>
      <c r="B8105" s="116"/>
      <c r="C8105" s="117"/>
      <c r="D8105" s="2013" t="s">
        <v>619</v>
      </c>
      <c r="E8105" s="2013"/>
      <c r="F8105" s="2013"/>
      <c r="G8105" s="93"/>
    </row>
    <row r="8106" ht="11.25" hidden="1" customHeight="1" outlineLevel="7">
      <c r="A8106" s="115"/>
      <c r="B8106" s="116"/>
      <c r="C8106" s="117"/>
      <c r="D8106" s="2013" t="s">
        <v>620</v>
      </c>
      <c r="E8106" s="2013"/>
      <c r="F8106" s="2013"/>
      <c r="G8106" s="93"/>
    </row>
    <row r="8107" ht="11.25" hidden="1" customHeight="1" outlineLevel="7">
      <c r="A8107" s="115"/>
      <c r="B8107" s="116"/>
      <c r="C8107" s="117"/>
      <c r="D8107" s="2013" t="s">
        <v>622</v>
      </c>
      <c r="E8107" s="2013"/>
      <c r="F8107" s="2013"/>
      <c r="G8107" s="93"/>
    </row>
    <row r="8108" ht="11.25" hidden="1" customHeight="1" outlineLevel="7">
      <c r="A8108" s="115"/>
      <c r="B8108" s="116"/>
      <c r="C8108" s="117"/>
      <c r="D8108" s="2013" t="s">
        <v>624</v>
      </c>
      <c r="E8108" s="2013"/>
      <c r="F8108" s="2013"/>
      <c r="G8108" s="114"/>
    </row>
    <row r="8109" ht="11.25" hidden="1" customHeight="1" outlineLevel="7">
      <c r="A8109" s="115"/>
      <c r="B8109" s="116"/>
      <c r="C8109" s="117"/>
      <c r="D8109" s="2013" t="s">
        <v>626</v>
      </c>
      <c r="E8109" s="2013"/>
      <c r="F8109" s="2013"/>
      <c r="G8109" s="114"/>
    </row>
    <row r="8110" ht="11.25" hidden="1" customHeight="1" outlineLevel="7">
      <c r="A8110" s="104"/>
      <c r="B8110" s="105"/>
      <c r="C8110" s="106"/>
      <c r="D8110" s="2017" t="s">
        <v>630</v>
      </c>
      <c r="E8110" s="2017"/>
      <c r="F8110" s="2017"/>
      <c r="G8110" s="114"/>
    </row>
    <row r="8111" ht="11.25" hidden="1" customHeight="1" outlineLevel="7">
      <c r="A8111" s="95"/>
      <c r="B8111" s="96"/>
      <c r="C8111" s="97"/>
      <c r="D8111" s="2013" t="s">
        <v>632</v>
      </c>
      <c r="E8111" s="2013"/>
      <c r="F8111" s="2013"/>
      <c r="G8111" s="93"/>
    </row>
    <row r="8112" ht="21.75" hidden="1" customHeight="1" outlineLevel="7">
      <c r="A8112" s="95"/>
      <c r="B8112" s="96"/>
      <c r="C8112" s="97"/>
      <c r="D8112" s="2013" t="s">
        <v>634</v>
      </c>
      <c r="E8112" s="2013"/>
      <c r="F8112" s="2013"/>
      <c r="G8112" s="93"/>
    </row>
    <row r="8113" ht="21.75" hidden="1" customHeight="1" outlineLevel="7">
      <c r="A8113" s="95"/>
      <c r="B8113" s="96"/>
      <c r="C8113" s="97"/>
      <c r="D8113" s="2013" t="s">
        <v>636</v>
      </c>
      <c r="E8113" s="2013"/>
      <c r="F8113" s="2013"/>
      <c r="G8113" s="93"/>
    </row>
    <row r="8114" ht="21.75" hidden="1" customHeight="1" outlineLevel="7">
      <c r="A8114" s="95"/>
      <c r="B8114" s="96"/>
      <c r="C8114" s="97"/>
      <c r="D8114" s="2013" t="s">
        <v>638</v>
      </c>
      <c r="E8114" s="2013"/>
      <c r="F8114" s="2013"/>
      <c r="G8114" s="93"/>
    </row>
    <row r="8115" ht="11.25" hidden="1" customHeight="1" outlineLevel="7">
      <c r="A8115" s="101"/>
      <c r="B8115" s="102"/>
      <c r="C8115" s="103"/>
      <c r="D8115" s="2017" t="s">
        <v>641</v>
      </c>
      <c r="E8115" s="2017"/>
      <c r="F8115" s="2017"/>
      <c r="G8115" s="93"/>
    </row>
    <row r="8116" ht="21.75" hidden="1" customHeight="1" outlineLevel="7">
      <c r="A8116" s="104"/>
      <c r="B8116" s="105"/>
      <c r="C8116" s="106"/>
      <c r="D8116" s="2017" t="s">
        <v>642</v>
      </c>
      <c r="E8116" s="2017"/>
      <c r="F8116" s="2017"/>
      <c r="G8116" s="93"/>
    </row>
    <row r="8117" ht="21.75" hidden="1" customHeight="1" outlineLevel="7">
      <c r="A8117" s="95"/>
      <c r="B8117" s="96"/>
      <c r="C8117" s="97"/>
      <c r="D8117" s="2013" t="s">
        <v>643</v>
      </c>
      <c r="E8117" s="2013"/>
      <c r="F8117" s="2013"/>
      <c r="G8117" s="93"/>
    </row>
    <row r="8118" ht="21.75" hidden="1" customHeight="1" outlineLevel="7">
      <c r="A8118" s="95"/>
      <c r="B8118" s="96"/>
      <c r="C8118" s="97"/>
      <c r="D8118" s="2013" t="s">
        <v>645</v>
      </c>
      <c r="E8118" s="2013"/>
      <c r="F8118" s="2013"/>
      <c r="G8118" s="93"/>
    </row>
    <row r="8119" ht="21.75" hidden="1" customHeight="1" outlineLevel="7">
      <c r="A8119" s="95"/>
      <c r="B8119" s="96"/>
      <c r="C8119" s="97"/>
      <c r="D8119" s="2013" t="s">
        <v>647</v>
      </c>
      <c r="E8119" s="2013"/>
      <c r="F8119" s="2013"/>
      <c r="G8119" s="114"/>
    </row>
    <row r="8120" ht="21.75" hidden="1" customHeight="1" outlineLevel="7">
      <c r="A8120" s="95"/>
      <c r="B8120" s="96"/>
      <c r="C8120" s="97"/>
      <c r="D8120" s="2013" t="s">
        <v>649</v>
      </c>
      <c r="E8120" s="2013"/>
      <c r="F8120" s="2013"/>
      <c r="G8120" s="93"/>
    </row>
    <row r="8121" ht="21.75" hidden="1" customHeight="1" outlineLevel="7">
      <c r="A8121" s="95"/>
      <c r="B8121" s="96"/>
      <c r="C8121" s="97"/>
      <c r="D8121" s="2013" t="s">
        <v>651</v>
      </c>
      <c r="E8121" s="2013"/>
      <c r="F8121" s="2013"/>
      <c r="G8121" s="93"/>
    </row>
    <row r="8122" ht="11.25" hidden="1" customHeight="1" outlineLevel="7">
      <c r="A8122" s="104"/>
      <c r="B8122" s="105"/>
      <c r="C8122" s="106"/>
      <c r="D8122" s="2017" t="s">
        <v>653</v>
      </c>
      <c r="E8122" s="2017"/>
      <c r="F8122" s="2017"/>
      <c r="G8122" s="93"/>
    </row>
    <row r="8123" ht="11.25" hidden="1" customHeight="1" outlineLevel="7">
      <c r="A8123" s="95"/>
      <c r="B8123" s="96"/>
      <c r="C8123" s="97"/>
      <c r="D8123" s="2013" t="s">
        <v>655</v>
      </c>
      <c r="E8123" s="2013"/>
      <c r="F8123" s="2013"/>
      <c r="G8123" s="93"/>
    </row>
    <row r="8124" ht="21.75" hidden="1" customHeight="1" outlineLevel="7">
      <c r="A8124" s="95"/>
      <c r="B8124" s="96"/>
      <c r="C8124" s="97"/>
      <c r="D8124" s="2013" t="s">
        <v>657</v>
      </c>
      <c r="E8124" s="2013"/>
      <c r="F8124" s="2013"/>
      <c r="G8124" s="93"/>
    </row>
    <row r="8125" ht="21.75" hidden="1" customHeight="1" outlineLevel="7">
      <c r="A8125" s="95"/>
      <c r="B8125" s="96"/>
      <c r="C8125" s="97"/>
      <c r="D8125" s="2013" t="s">
        <v>659</v>
      </c>
      <c r="E8125" s="2013"/>
      <c r="F8125" s="2013"/>
      <c r="G8125" s="93"/>
    </row>
    <row r="8126" ht="21.75" hidden="1" customHeight="1" outlineLevel="7">
      <c r="A8126" s="95"/>
      <c r="B8126" s="96"/>
      <c r="C8126" s="97"/>
      <c r="D8126" s="2013" t="s">
        <v>661</v>
      </c>
      <c r="E8126" s="2013"/>
      <c r="F8126" s="2013"/>
      <c r="G8126" s="114"/>
    </row>
    <row r="8127" ht="11.25" hidden="1" customHeight="1" outlineLevel="7">
      <c r="A8127" s="95"/>
      <c r="B8127" s="96"/>
      <c r="C8127" s="97"/>
      <c r="D8127" s="2013" t="s">
        <v>663</v>
      </c>
      <c r="E8127" s="2013"/>
      <c r="F8127" s="2013"/>
      <c r="G8127" s="93"/>
    </row>
    <row r="8128" ht="21.75" hidden="1" customHeight="1" outlineLevel="7">
      <c r="A8128" s="104"/>
      <c r="B8128" s="105"/>
      <c r="C8128" s="106"/>
      <c r="D8128" s="2017" t="s">
        <v>665</v>
      </c>
      <c r="E8128" s="2017"/>
      <c r="F8128" s="2017"/>
      <c r="G8128" s="93"/>
    </row>
    <row r="8129" ht="11.25" hidden="1" customHeight="1" outlineLevel="7">
      <c r="A8129" s="95"/>
      <c r="B8129" s="96"/>
      <c r="C8129" s="97"/>
      <c r="D8129" s="2013" t="s">
        <v>667</v>
      </c>
      <c r="E8129" s="2013"/>
      <c r="F8129" s="2013"/>
      <c r="G8129" s="93"/>
    </row>
    <row r="8130" ht="21.75" hidden="1" customHeight="1" outlineLevel="7">
      <c r="A8130" s="95"/>
      <c r="B8130" s="96"/>
      <c r="C8130" s="97"/>
      <c r="D8130" s="2013" t="s">
        <v>669</v>
      </c>
      <c r="E8130" s="2013"/>
      <c r="F8130" s="2013"/>
      <c r="G8130" s="114"/>
    </row>
    <row r="8131" ht="21.75" hidden="1" customHeight="1" outlineLevel="7">
      <c r="A8131" s="95"/>
      <c r="B8131" s="96"/>
      <c r="C8131" s="97"/>
      <c r="D8131" s="2013" t="s">
        <v>671</v>
      </c>
      <c r="E8131" s="2013"/>
      <c r="F8131" s="2013"/>
      <c r="G8131" s="93"/>
    </row>
    <row r="8132" ht="21.75" hidden="1" customHeight="1" outlineLevel="7">
      <c r="A8132" s="95"/>
      <c r="B8132" s="96"/>
      <c r="C8132" s="97"/>
      <c r="D8132" s="2013" t="s">
        <v>673</v>
      </c>
      <c r="E8132" s="2013"/>
      <c r="F8132" s="2013"/>
      <c r="G8132" s="93"/>
    </row>
    <row r="8133" ht="21.75" hidden="1" customHeight="1" outlineLevel="7">
      <c r="A8133" s="95"/>
      <c r="B8133" s="96"/>
      <c r="C8133" s="97"/>
      <c r="D8133" s="2013" t="s">
        <v>675</v>
      </c>
      <c r="E8133" s="2013"/>
      <c r="F8133" s="2013"/>
      <c r="G8133" s="93"/>
    </row>
    <row r="8134" ht="21.75" hidden="1" customHeight="1" outlineLevel="7">
      <c r="A8134" s="104"/>
      <c r="B8134" s="105"/>
      <c r="C8134" s="106"/>
      <c r="D8134" s="2017" t="s">
        <v>677</v>
      </c>
      <c r="E8134" s="2017"/>
      <c r="F8134" s="2017"/>
      <c r="G8134" s="93"/>
    </row>
    <row r="8135" ht="21.75" hidden="1" customHeight="1" outlineLevel="7">
      <c r="A8135" s="95"/>
      <c r="B8135" s="96"/>
      <c r="C8135" s="97"/>
      <c r="D8135" s="2013" t="s">
        <v>679</v>
      </c>
      <c r="E8135" s="2013"/>
      <c r="F8135" s="2013"/>
      <c r="G8135" s="93"/>
    </row>
    <row r="8136" ht="21.75" hidden="1" customHeight="1" outlineLevel="7">
      <c r="A8136" s="95"/>
      <c r="B8136" s="96"/>
      <c r="C8136" s="97"/>
      <c r="D8136" s="2013" t="s">
        <v>681</v>
      </c>
      <c r="E8136" s="2013"/>
      <c r="F8136" s="2013"/>
      <c r="G8136" s="93"/>
    </row>
    <row r="8137" ht="21.75" hidden="1" customHeight="1" outlineLevel="7">
      <c r="A8137" s="95"/>
      <c r="B8137" s="96"/>
      <c r="C8137" s="97"/>
      <c r="D8137" s="2013" t="s">
        <v>683</v>
      </c>
      <c r="E8137" s="2013"/>
      <c r="F8137" s="2013"/>
      <c r="G8137" s="114"/>
    </row>
    <row r="8138" ht="21.75" hidden="1" customHeight="1" outlineLevel="7">
      <c r="A8138" s="95"/>
      <c r="B8138" s="96"/>
      <c r="C8138" s="97"/>
      <c r="D8138" s="2013" t="s">
        <v>685</v>
      </c>
      <c r="E8138" s="2013"/>
      <c r="F8138" s="2013"/>
      <c r="G8138" s="93"/>
    </row>
    <row r="8139" ht="21.75" hidden="1" customHeight="1" outlineLevel="7">
      <c r="A8139" s="95"/>
      <c r="B8139" s="96"/>
      <c r="C8139" s="97"/>
      <c r="D8139" s="2013" t="s">
        <v>687</v>
      </c>
      <c r="E8139" s="2013"/>
      <c r="F8139" s="2013"/>
      <c r="G8139" s="93"/>
    </row>
    <row r="8140" ht="11.25" hidden="1" customHeight="1" outlineLevel="7">
      <c r="A8140" s="101"/>
      <c r="B8140" s="102"/>
      <c r="C8140" s="103"/>
      <c r="D8140" s="2017" t="s">
        <v>689</v>
      </c>
      <c r="E8140" s="2017"/>
      <c r="F8140" s="2017"/>
      <c r="G8140" s="93"/>
    </row>
    <row r="8141" ht="11.25" hidden="1" customHeight="1" outlineLevel="7">
      <c r="A8141" s="115"/>
      <c r="B8141" s="116"/>
      <c r="C8141" s="117"/>
      <c r="D8141" s="2013" t="s">
        <v>692</v>
      </c>
      <c r="E8141" s="2013"/>
      <c r="F8141" s="2013"/>
      <c r="G8141" s="93"/>
    </row>
    <row r="8142" ht="11.25" hidden="1" customHeight="1" outlineLevel="7">
      <c r="A8142" s="115"/>
      <c r="B8142" s="116"/>
      <c r="C8142" s="117"/>
      <c r="D8142" s="2013" t="s">
        <v>693</v>
      </c>
      <c r="E8142" s="2013"/>
      <c r="F8142" s="2013"/>
      <c r="G8142" s="93"/>
    </row>
    <row r="8143" ht="11.25" hidden="1" customHeight="1" outlineLevel="7">
      <c r="A8143" s="115"/>
      <c r="B8143" s="116"/>
      <c r="C8143" s="117"/>
      <c r="D8143" s="2013" t="s">
        <v>694</v>
      </c>
      <c r="E8143" s="2013"/>
      <c r="F8143" s="2013"/>
      <c r="G8143" s="114"/>
    </row>
    <row r="8144" ht="11.25" hidden="1" customHeight="1" outlineLevel="7">
      <c r="A8144" s="115"/>
      <c r="B8144" s="116"/>
      <c r="C8144" s="117"/>
      <c r="D8144" s="2013" t="s">
        <v>695</v>
      </c>
      <c r="E8144" s="2013"/>
      <c r="F8144" s="2013"/>
      <c r="G8144" s="93"/>
    </row>
    <row r="8145" ht="11.25" hidden="1" customHeight="1" outlineLevel="7">
      <c r="A8145" s="115"/>
      <c r="B8145" s="116"/>
      <c r="C8145" s="117"/>
      <c r="D8145" s="2013" t="s">
        <v>696</v>
      </c>
      <c r="E8145" s="2013"/>
      <c r="F8145" s="2013"/>
      <c r="G8145" s="93"/>
    </row>
    <row r="8146" ht="11.25" hidden="1" customHeight="1" outlineLevel="7">
      <c r="A8146" s="101"/>
      <c r="B8146" s="102"/>
      <c r="C8146" s="103"/>
      <c r="D8146" s="2017" t="s">
        <v>698</v>
      </c>
      <c r="E8146" s="2017"/>
      <c r="F8146" s="2017"/>
      <c r="G8146" s="93"/>
    </row>
    <row r="8147" ht="11.25" hidden="1" customHeight="1" outlineLevel="7">
      <c r="A8147" s="104"/>
      <c r="B8147" s="105"/>
      <c r="C8147" s="106"/>
      <c r="D8147" s="2017" t="s">
        <v>699</v>
      </c>
      <c r="E8147" s="2017"/>
      <c r="F8147" s="2017"/>
      <c r="G8147" s="93"/>
    </row>
    <row r="8148" ht="11.25" hidden="1" customHeight="1" outlineLevel="7">
      <c r="A8148" s="95"/>
      <c r="B8148" s="96"/>
      <c r="C8148" s="97"/>
      <c r="D8148" s="2013" t="s">
        <v>701</v>
      </c>
      <c r="E8148" s="2013"/>
      <c r="F8148" s="2013"/>
      <c r="G8148" s="114"/>
    </row>
    <row r="8149" ht="11.25" hidden="1" customHeight="1" outlineLevel="7">
      <c r="A8149" s="104"/>
      <c r="B8149" s="105"/>
      <c r="C8149" s="106"/>
      <c r="D8149" s="2017" t="s">
        <v>702</v>
      </c>
      <c r="E8149" s="2017"/>
      <c r="F8149" s="2017"/>
      <c r="G8149" s="114"/>
    </row>
    <row r="8150" ht="11.25" hidden="1" customHeight="1" outlineLevel="7">
      <c r="A8150" s="70"/>
      <c r="B8150" s="71"/>
      <c r="C8150" s="72"/>
      <c r="D8150" s="2017" t="s">
        <v>704</v>
      </c>
      <c r="E8150" s="2017"/>
      <c r="F8150" s="2017"/>
      <c r="G8150" s="93"/>
    </row>
    <row r="8151" ht="11.25" hidden="1" customHeight="1" outlineLevel="7">
      <c r="A8151" s="107"/>
      <c r="B8151" s="108"/>
      <c r="C8151" s="109"/>
      <c r="D8151" s="2013" t="s">
        <v>705</v>
      </c>
      <c r="E8151" s="2013"/>
      <c r="F8151" s="2013"/>
      <c r="G8151" s="93"/>
    </row>
    <row r="8152" ht="11.25" hidden="1" customHeight="1" outlineLevel="7">
      <c r="A8152" s="107"/>
      <c r="B8152" s="108"/>
      <c r="C8152" s="109"/>
      <c r="D8152" s="2013" t="s">
        <v>706</v>
      </c>
      <c r="E8152" s="2013"/>
      <c r="F8152" s="2013"/>
      <c r="G8152" s="93"/>
    </row>
    <row r="8153" ht="11.25" hidden="1" customHeight="1" outlineLevel="7">
      <c r="A8153" s="107"/>
      <c r="B8153" s="108"/>
      <c r="C8153" s="109"/>
      <c r="D8153" s="2013" t="s">
        <v>707</v>
      </c>
      <c r="E8153" s="2013"/>
      <c r="F8153" s="2013"/>
      <c r="G8153" s="93"/>
    </row>
    <row r="8154" ht="11.25" hidden="1" customHeight="1" outlineLevel="7">
      <c r="A8154" s="107"/>
      <c r="B8154" s="108"/>
      <c r="C8154" s="109"/>
      <c r="D8154" s="2013" t="s">
        <v>708</v>
      </c>
      <c r="E8154" s="2013"/>
      <c r="F8154" s="2013"/>
      <c r="G8154" s="93"/>
    </row>
    <row r="8155" ht="11.25" hidden="1" customHeight="1" outlineLevel="7">
      <c r="A8155" s="107"/>
      <c r="B8155" s="108"/>
      <c r="C8155" s="109"/>
      <c r="D8155" s="2013" t="s">
        <v>709</v>
      </c>
      <c r="E8155" s="2013"/>
      <c r="F8155" s="2013"/>
      <c r="G8155" s="114"/>
    </row>
    <row r="8156" ht="11.25" hidden="1" customHeight="1" outlineLevel="7">
      <c r="A8156" s="107"/>
      <c r="B8156" s="108"/>
      <c r="C8156" s="109"/>
      <c r="D8156" s="2013" t="s">
        <v>710</v>
      </c>
      <c r="E8156" s="2013"/>
      <c r="F8156" s="2013"/>
      <c r="G8156" s="93"/>
    </row>
    <row r="8157" ht="11.25" hidden="1" customHeight="1" outlineLevel="7">
      <c r="A8157" s="107"/>
      <c r="B8157" s="108"/>
      <c r="C8157" s="109"/>
      <c r="D8157" s="2013" t="s">
        <v>711</v>
      </c>
      <c r="E8157" s="2013"/>
      <c r="F8157" s="2013"/>
      <c r="G8157" s="93"/>
    </row>
    <row r="8158" ht="11.25" hidden="1" customHeight="1" outlineLevel="7">
      <c r="A8158" s="70"/>
      <c r="B8158" s="71"/>
      <c r="C8158" s="72"/>
      <c r="D8158" s="2017" t="s">
        <v>712</v>
      </c>
      <c r="E8158" s="2017"/>
      <c r="F8158" s="2017"/>
      <c r="G8158" s="93"/>
    </row>
    <row r="8159" ht="11.25" hidden="1" customHeight="1" outlineLevel="7">
      <c r="A8159" s="107"/>
      <c r="B8159" s="108"/>
      <c r="C8159" s="109"/>
      <c r="D8159" s="2013" t="s">
        <v>713</v>
      </c>
      <c r="E8159" s="2013"/>
      <c r="F8159" s="2013"/>
      <c r="G8159" s="93"/>
    </row>
    <row r="8160" ht="11.25" hidden="1" customHeight="1" outlineLevel="7">
      <c r="A8160" s="107"/>
      <c r="B8160" s="108"/>
      <c r="C8160" s="109"/>
      <c r="D8160" s="2013" t="s">
        <v>714</v>
      </c>
      <c r="E8160" s="2013"/>
      <c r="F8160" s="2013"/>
      <c r="G8160" s="93"/>
    </row>
    <row r="8161" ht="11.25" hidden="1" customHeight="1" outlineLevel="7">
      <c r="A8161" s="107"/>
      <c r="B8161" s="108"/>
      <c r="C8161" s="109"/>
      <c r="D8161" s="2013" t="s">
        <v>715</v>
      </c>
      <c r="E8161" s="2013"/>
      <c r="F8161" s="2013"/>
      <c r="G8161" s="114"/>
    </row>
    <row r="8162" ht="11.25" hidden="1" customHeight="1" outlineLevel="7">
      <c r="A8162" s="107"/>
      <c r="B8162" s="108"/>
      <c r="C8162" s="109"/>
      <c r="D8162" s="2013" t="s">
        <v>716</v>
      </c>
      <c r="E8162" s="2013"/>
      <c r="F8162" s="2013"/>
      <c r="G8162" s="93"/>
    </row>
    <row r="8163" ht="21.75" hidden="1" customHeight="1" outlineLevel="7">
      <c r="A8163" s="107"/>
      <c r="B8163" s="108"/>
      <c r="C8163" s="109"/>
      <c r="D8163" s="2013" t="s">
        <v>717</v>
      </c>
      <c r="E8163" s="2013"/>
      <c r="F8163" s="2013"/>
      <c r="G8163" s="93"/>
    </row>
    <row r="8164" ht="11.25" hidden="1" customHeight="1" outlineLevel="7">
      <c r="A8164" s="107"/>
      <c r="B8164" s="108"/>
      <c r="C8164" s="109"/>
      <c r="D8164" s="2013" t="s">
        <v>718</v>
      </c>
      <c r="E8164" s="2013"/>
      <c r="F8164" s="2013"/>
      <c r="G8164" s="93"/>
    </row>
    <row r="8165" ht="11.25" hidden="1" customHeight="1" outlineLevel="7">
      <c r="A8165" s="107"/>
      <c r="B8165" s="108"/>
      <c r="C8165" s="109"/>
      <c r="D8165" s="2013" t="s">
        <v>719</v>
      </c>
      <c r="E8165" s="2013"/>
      <c r="F8165" s="2013"/>
      <c r="G8165" s="93"/>
    </row>
    <row r="8166" ht="11.25" hidden="1" customHeight="1" outlineLevel="7">
      <c r="A8166" s="70"/>
      <c r="B8166" s="71"/>
      <c r="C8166" s="72"/>
      <c r="D8166" s="2017" t="s">
        <v>720</v>
      </c>
      <c r="E8166" s="2017"/>
      <c r="F8166" s="2017"/>
      <c r="G8166" s="93"/>
    </row>
    <row r="8167" ht="11.25" hidden="1" customHeight="1" outlineLevel="7">
      <c r="A8167" s="107"/>
      <c r="B8167" s="108"/>
      <c r="C8167" s="109"/>
      <c r="D8167" s="2013" t="s">
        <v>721</v>
      </c>
      <c r="E8167" s="2013"/>
      <c r="F8167" s="2013"/>
      <c r="G8167" s="114"/>
    </row>
    <row r="8168" ht="11.25" hidden="1" customHeight="1" outlineLevel="7">
      <c r="A8168" s="107"/>
      <c r="B8168" s="108"/>
      <c r="C8168" s="109"/>
      <c r="D8168" s="2013" t="s">
        <v>722</v>
      </c>
      <c r="E8168" s="2013"/>
      <c r="F8168" s="2013"/>
      <c r="G8168" s="93"/>
    </row>
    <row r="8169" ht="11.25" hidden="1" customHeight="1" outlineLevel="7">
      <c r="A8169" s="107"/>
      <c r="B8169" s="108"/>
      <c r="C8169" s="109"/>
      <c r="D8169" s="2013" t="s">
        <v>723</v>
      </c>
      <c r="E8169" s="2013"/>
      <c r="F8169" s="2013"/>
      <c r="G8169" s="93"/>
    </row>
    <row r="8170" ht="11.25" hidden="1" customHeight="1" outlineLevel="7">
      <c r="A8170" s="70"/>
      <c r="B8170" s="71"/>
      <c r="C8170" s="72"/>
      <c r="D8170" s="2017" t="s">
        <v>724</v>
      </c>
      <c r="E8170" s="2017"/>
      <c r="F8170" s="2017"/>
      <c r="G8170" s="93"/>
    </row>
    <row r="8171" ht="11.25" hidden="1" customHeight="1" outlineLevel="7">
      <c r="A8171" s="107"/>
      <c r="B8171" s="108"/>
      <c r="C8171" s="109"/>
      <c r="D8171" s="2013" t="s">
        <v>725</v>
      </c>
      <c r="E8171" s="2013"/>
      <c r="F8171" s="2013"/>
      <c r="G8171" s="93"/>
    </row>
    <row r="8172" ht="11.25" hidden="1" customHeight="1" outlineLevel="7">
      <c r="A8172" s="107"/>
      <c r="B8172" s="108"/>
      <c r="C8172" s="109"/>
      <c r="D8172" s="2013" t="s">
        <v>726</v>
      </c>
      <c r="E8172" s="2013"/>
      <c r="F8172" s="2013"/>
      <c r="G8172" s="93"/>
    </row>
    <row r="8173" ht="11.25" hidden="1" customHeight="1" outlineLevel="7">
      <c r="A8173" s="107"/>
      <c r="B8173" s="108"/>
      <c r="C8173" s="109"/>
      <c r="D8173" s="2013" t="s">
        <v>727</v>
      </c>
      <c r="E8173" s="2013"/>
      <c r="F8173" s="2013"/>
      <c r="G8173" s="114"/>
    </row>
    <row r="8174" ht="21.75" hidden="1" customHeight="1" outlineLevel="7">
      <c r="A8174" s="107"/>
      <c r="B8174" s="108"/>
      <c r="C8174" s="109"/>
      <c r="D8174" s="2013" t="s">
        <v>728</v>
      </c>
      <c r="E8174" s="2013"/>
      <c r="F8174" s="2013"/>
      <c r="G8174" s="93"/>
    </row>
    <row r="8175" ht="11.25" hidden="1" customHeight="1" outlineLevel="7">
      <c r="A8175" s="107"/>
      <c r="B8175" s="108"/>
      <c r="C8175" s="109"/>
      <c r="D8175" s="2013" t="s">
        <v>729</v>
      </c>
      <c r="E8175" s="2013"/>
      <c r="F8175" s="2013"/>
      <c r="G8175" s="93"/>
    </row>
    <row r="8176" ht="11.25" hidden="1" customHeight="1" outlineLevel="7">
      <c r="A8176" s="107"/>
      <c r="B8176" s="108"/>
      <c r="C8176" s="109"/>
      <c r="D8176" s="2013" t="s">
        <v>730</v>
      </c>
      <c r="E8176" s="2013"/>
      <c r="F8176" s="2013"/>
      <c r="G8176" s="93"/>
    </row>
    <row r="8177" ht="11.25" hidden="1" customHeight="1" outlineLevel="7">
      <c r="A8177" s="95"/>
      <c r="B8177" s="96"/>
      <c r="C8177" s="97"/>
      <c r="D8177" s="2013" t="s">
        <v>731</v>
      </c>
      <c r="E8177" s="2013"/>
      <c r="F8177" s="2013"/>
      <c r="G8177" s="93"/>
    </row>
    <row r="8178" ht="11.25" hidden="1" customHeight="1" outlineLevel="7">
      <c r="A8178" s="70"/>
      <c r="B8178" s="71"/>
      <c r="C8178" s="72"/>
      <c r="D8178" s="2017" t="s">
        <v>732</v>
      </c>
      <c r="E8178" s="2017"/>
      <c r="F8178" s="2017"/>
      <c r="G8178" s="93"/>
    </row>
    <row r="8179" ht="11.25" hidden="1" customHeight="1" outlineLevel="7">
      <c r="A8179" s="107"/>
      <c r="B8179" s="108"/>
      <c r="C8179" s="109"/>
      <c r="D8179" s="2013" t="s">
        <v>733</v>
      </c>
      <c r="E8179" s="2013"/>
      <c r="F8179" s="2013"/>
      <c r="G8179" s="114"/>
    </row>
    <row r="8180" ht="11.25" hidden="1" customHeight="1" outlineLevel="7">
      <c r="A8180" s="107"/>
      <c r="B8180" s="108"/>
      <c r="C8180" s="109"/>
      <c r="D8180" s="2013" t="s">
        <v>735</v>
      </c>
      <c r="E8180" s="2013"/>
      <c r="F8180" s="2013"/>
      <c r="G8180" s="114"/>
    </row>
    <row r="8181" ht="11.25" hidden="1" customHeight="1" outlineLevel="7">
      <c r="A8181" s="95"/>
      <c r="B8181" s="96"/>
      <c r="C8181" s="97"/>
      <c r="D8181" s="2013" t="s">
        <v>736</v>
      </c>
      <c r="E8181" s="2013"/>
      <c r="F8181" s="2013"/>
      <c r="G8181" s="93"/>
    </row>
    <row r="8182" ht="21.75" hidden="1" customHeight="1" outlineLevel="7">
      <c r="A8182" s="95"/>
      <c r="B8182" s="96"/>
      <c r="C8182" s="97"/>
      <c r="D8182" s="2013" t="s">
        <v>737</v>
      </c>
      <c r="E8182" s="2013"/>
      <c r="F8182" s="2013"/>
      <c r="G8182" s="114"/>
    </row>
    <row r="8183" ht="11.25" hidden="1" customHeight="1" outlineLevel="7">
      <c r="A8183" s="95"/>
      <c r="B8183" s="96"/>
      <c r="C8183" s="97"/>
      <c r="D8183" s="2013" t="s">
        <v>738</v>
      </c>
      <c r="E8183" s="2013"/>
      <c r="F8183" s="2013"/>
      <c r="G8183" s="114"/>
    </row>
    <row r="8184" ht="11.25" hidden="1" customHeight="1" outlineLevel="7">
      <c r="A8184" s="95"/>
      <c r="B8184" s="96"/>
      <c r="C8184" s="97"/>
      <c r="D8184" s="2013" t="s">
        <v>739</v>
      </c>
      <c r="E8184" s="2013"/>
      <c r="F8184" s="2013"/>
      <c r="G8184" s="93"/>
    </row>
    <row r="8185" ht="11.25" hidden="1" customHeight="1" outlineLevel="7">
      <c r="A8185" s="70"/>
      <c r="B8185" s="71"/>
      <c r="C8185" s="72"/>
      <c r="D8185" s="2017" t="s">
        <v>740</v>
      </c>
      <c r="E8185" s="2017"/>
      <c r="F8185" s="2017"/>
      <c r="G8185" s="93"/>
    </row>
    <row r="8186" ht="11.25" hidden="1" customHeight="1" outlineLevel="7">
      <c r="A8186" s="107"/>
      <c r="B8186" s="108"/>
      <c r="C8186" s="109"/>
      <c r="D8186" s="2013" t="s">
        <v>741</v>
      </c>
      <c r="E8186" s="2013"/>
      <c r="F8186" s="2013"/>
      <c r="G8186" s="93"/>
    </row>
    <row r="8187" ht="11.25" hidden="1" customHeight="1" outlineLevel="7">
      <c r="A8187" s="70"/>
      <c r="B8187" s="71"/>
      <c r="C8187" s="72"/>
      <c r="D8187" s="2017" t="s">
        <v>742</v>
      </c>
      <c r="E8187" s="2017"/>
      <c r="F8187" s="2017"/>
      <c r="G8187" s="93"/>
    </row>
    <row r="8188" ht="11.25" hidden="1" customHeight="1" outlineLevel="7">
      <c r="A8188" s="107"/>
      <c r="B8188" s="108"/>
      <c r="C8188" s="109"/>
      <c r="D8188" s="2013" t="s">
        <v>744</v>
      </c>
      <c r="E8188" s="2013"/>
      <c r="F8188" s="2013"/>
      <c r="G8188" s="93"/>
    </row>
    <row r="8189" ht="21.75" hidden="1" customHeight="1" outlineLevel="7">
      <c r="A8189" s="107"/>
      <c r="B8189" s="108"/>
      <c r="C8189" s="109"/>
      <c r="D8189" s="2013" t="s">
        <v>745</v>
      </c>
      <c r="E8189" s="2013"/>
      <c r="F8189" s="2013"/>
      <c r="G8189" s="93"/>
    </row>
    <row r="8190" ht="21.75" hidden="1" customHeight="1" outlineLevel="7">
      <c r="A8190" s="107"/>
      <c r="B8190" s="108"/>
      <c r="C8190" s="109"/>
      <c r="D8190" s="2013" t="s">
        <v>746</v>
      </c>
      <c r="E8190" s="2013"/>
      <c r="F8190" s="2013"/>
      <c r="G8190" s="93"/>
    </row>
    <row r="8191" ht="21.75" hidden="1" customHeight="1" outlineLevel="7">
      <c r="A8191" s="107"/>
      <c r="B8191" s="108"/>
      <c r="C8191" s="109"/>
      <c r="D8191" s="2013" t="s">
        <v>748</v>
      </c>
      <c r="E8191" s="2013"/>
      <c r="F8191" s="2013"/>
      <c r="G8191" s="114"/>
    </row>
    <row r="8192" ht="21.75" hidden="1" customHeight="1" outlineLevel="7">
      <c r="A8192" s="107"/>
      <c r="B8192" s="108"/>
      <c r="C8192" s="109"/>
      <c r="D8192" s="2013" t="s">
        <v>749</v>
      </c>
      <c r="E8192" s="2013"/>
      <c r="F8192" s="2013"/>
      <c r="G8192" s="93"/>
    </row>
    <row r="8193" ht="11.25" hidden="1" customHeight="1" outlineLevel="7">
      <c r="A8193" s="107"/>
      <c r="B8193" s="108"/>
      <c r="C8193" s="109"/>
      <c r="D8193" s="2013" t="s">
        <v>751</v>
      </c>
      <c r="E8193" s="2013"/>
      <c r="F8193" s="2013"/>
      <c r="G8193" s="93"/>
    </row>
    <row r="8194" ht="11.25" hidden="1" customHeight="1" outlineLevel="7">
      <c r="A8194" s="107"/>
      <c r="B8194" s="108"/>
      <c r="C8194" s="109"/>
      <c r="D8194" s="2013" t="s">
        <v>752</v>
      </c>
      <c r="E8194" s="2013"/>
      <c r="F8194" s="2013"/>
      <c r="G8194" s="93"/>
    </row>
    <row r="8195" ht="11.25" hidden="1" customHeight="1" outlineLevel="7">
      <c r="A8195" s="107"/>
      <c r="B8195" s="108"/>
      <c r="C8195" s="109"/>
      <c r="D8195" s="2013" t="s">
        <v>756</v>
      </c>
      <c r="E8195" s="2013"/>
      <c r="F8195" s="2013"/>
      <c r="G8195" s="93"/>
    </row>
    <row r="8196" ht="21.75" hidden="1" customHeight="1" outlineLevel="7">
      <c r="A8196" s="107"/>
      <c r="B8196" s="108"/>
      <c r="C8196" s="109"/>
      <c r="D8196" s="2013" t="s">
        <v>757</v>
      </c>
      <c r="E8196" s="2013"/>
      <c r="F8196" s="2013"/>
      <c r="G8196" s="93"/>
    </row>
    <row r="8197" ht="11.25" hidden="1" customHeight="1" outlineLevel="7">
      <c r="A8197" s="107"/>
      <c r="B8197" s="108"/>
      <c r="C8197" s="109"/>
      <c r="D8197" s="2013" t="s">
        <v>758</v>
      </c>
      <c r="E8197" s="2013"/>
      <c r="F8197" s="2013"/>
      <c r="G8197" s="93"/>
    </row>
    <row r="8198" ht="11.25" hidden="1" customHeight="1" outlineLevel="7">
      <c r="A8198" s="107"/>
      <c r="B8198" s="108"/>
      <c r="C8198" s="109"/>
      <c r="D8198" s="2013" t="s">
        <v>759</v>
      </c>
      <c r="E8198" s="2013"/>
      <c r="F8198" s="2013"/>
      <c r="G8198" s="93"/>
    </row>
    <row r="8199" ht="11.25" hidden="1" customHeight="1" outlineLevel="7">
      <c r="A8199" s="107"/>
      <c r="B8199" s="108"/>
      <c r="C8199" s="109"/>
      <c r="D8199" s="2013" t="s">
        <v>760</v>
      </c>
      <c r="E8199" s="2013"/>
      <c r="F8199" s="2013"/>
      <c r="G8199" s="114"/>
    </row>
    <row r="8200" ht="21.75" hidden="1" customHeight="1" outlineLevel="7">
      <c r="A8200" s="107"/>
      <c r="B8200" s="108"/>
      <c r="C8200" s="109"/>
      <c r="D8200" s="2013" t="s">
        <v>400</v>
      </c>
      <c r="E8200" s="2013"/>
      <c r="F8200" s="2013"/>
      <c r="G8200" s="93"/>
    </row>
    <row r="8201" ht="11.25" hidden="1" customHeight="1" outlineLevel="7">
      <c r="A8201" s="107"/>
      <c r="B8201" s="108"/>
      <c r="C8201" s="109"/>
      <c r="D8201" s="2013" t="s">
        <v>761</v>
      </c>
      <c r="E8201" s="2013"/>
      <c r="F8201" s="2013"/>
      <c r="G8201" s="93"/>
    </row>
    <row r="8202" ht="21.75" hidden="1" customHeight="1" outlineLevel="7">
      <c r="A8202" s="95"/>
      <c r="B8202" s="96"/>
      <c r="C8202" s="97"/>
      <c r="D8202" s="2013" t="s">
        <v>762</v>
      </c>
      <c r="E8202" s="2013"/>
      <c r="F8202" s="2013"/>
      <c r="G8202" s="93"/>
    </row>
    <row r="8203" ht="11.25" hidden="1" customHeight="1" outlineLevel="7">
      <c r="A8203" s="104"/>
      <c r="B8203" s="105"/>
      <c r="C8203" s="106"/>
      <c r="D8203" s="2017" t="s">
        <v>763</v>
      </c>
      <c r="E8203" s="2017"/>
      <c r="F8203" s="2017"/>
      <c r="G8203" s="114"/>
    </row>
    <row r="8204" ht="11.25" hidden="1" customHeight="1" outlineLevel="7">
      <c r="A8204" s="70"/>
      <c r="B8204" s="71"/>
      <c r="C8204" s="72"/>
      <c r="D8204" s="2017" t="s">
        <v>765</v>
      </c>
      <c r="E8204" s="2017"/>
      <c r="F8204" s="2017"/>
      <c r="G8204" s="93"/>
    </row>
    <row r="8205" ht="11.25" hidden="1" customHeight="1" outlineLevel="7">
      <c r="A8205" s="107"/>
      <c r="B8205" s="108"/>
      <c r="C8205" s="109"/>
      <c r="D8205" s="2013" t="s">
        <v>766</v>
      </c>
      <c r="E8205" s="2013"/>
      <c r="F8205" s="2013"/>
      <c r="G8205" s="93"/>
    </row>
    <row r="8206" ht="11.25" hidden="1" customHeight="1" outlineLevel="7">
      <c r="A8206" s="107"/>
      <c r="B8206" s="108"/>
      <c r="C8206" s="109"/>
      <c r="D8206" s="2013" t="s">
        <v>767</v>
      </c>
      <c r="E8206" s="2013"/>
      <c r="F8206" s="2013"/>
      <c r="G8206" s="93"/>
    </row>
    <row r="8207" ht="21.75" hidden="1" customHeight="1" outlineLevel="7">
      <c r="A8207" s="107"/>
      <c r="B8207" s="108"/>
      <c r="C8207" s="109"/>
      <c r="D8207" s="2013" t="s">
        <v>770</v>
      </c>
      <c r="E8207" s="2013"/>
      <c r="F8207" s="2013"/>
      <c r="G8207" s="93"/>
    </row>
    <row r="8208" ht="11.25" hidden="1" customHeight="1" outlineLevel="7">
      <c r="A8208" s="70"/>
      <c r="B8208" s="71"/>
      <c r="C8208" s="72"/>
      <c r="D8208" s="2017" t="s">
        <v>771</v>
      </c>
      <c r="E8208" s="2017"/>
      <c r="F8208" s="2017"/>
      <c r="G8208" s="93"/>
    </row>
    <row r="8209" ht="11.25" hidden="1" customHeight="1" outlineLevel="7">
      <c r="A8209" s="107"/>
      <c r="B8209" s="108"/>
      <c r="C8209" s="109"/>
      <c r="D8209" s="2013" t="s">
        <v>773</v>
      </c>
      <c r="E8209" s="2013"/>
      <c r="F8209" s="2013"/>
      <c r="G8209" s="93"/>
    </row>
    <row r="8210" ht="11.25" hidden="1" customHeight="1" outlineLevel="7">
      <c r="A8210" s="107"/>
      <c r="B8210" s="108"/>
      <c r="C8210" s="109"/>
      <c r="D8210" s="2013" t="s">
        <v>775</v>
      </c>
      <c r="E8210" s="2013"/>
      <c r="F8210" s="2013"/>
      <c r="G8210" s="93"/>
    </row>
    <row r="8211" ht="21.75" hidden="1" customHeight="1" outlineLevel="7">
      <c r="A8211" s="107"/>
      <c r="B8211" s="108"/>
      <c r="C8211" s="109"/>
      <c r="D8211" s="2013" t="s">
        <v>777</v>
      </c>
      <c r="E8211" s="2013"/>
      <c r="F8211" s="2013"/>
      <c r="G8211" s="114"/>
    </row>
    <row r="8212" ht="11.25" hidden="1" customHeight="1" outlineLevel="7">
      <c r="A8212" s="107"/>
      <c r="B8212" s="108"/>
      <c r="C8212" s="109"/>
      <c r="D8212" s="2013" t="s">
        <v>778</v>
      </c>
      <c r="E8212" s="2013"/>
      <c r="F8212" s="2013"/>
      <c r="G8212" s="93"/>
    </row>
    <row r="8213" ht="11.25" hidden="1" customHeight="1" outlineLevel="7">
      <c r="A8213" s="107"/>
      <c r="B8213" s="108"/>
      <c r="C8213" s="109"/>
      <c r="D8213" s="2013" t="s">
        <v>779</v>
      </c>
      <c r="E8213" s="2013"/>
      <c r="F8213" s="2013"/>
      <c r="G8213" s="93"/>
    </row>
    <row r="8214" ht="11.25" hidden="1" customHeight="1" outlineLevel="7">
      <c r="A8214" s="95"/>
      <c r="B8214" s="96"/>
      <c r="C8214" s="97"/>
      <c r="D8214" s="2013" t="s">
        <v>781</v>
      </c>
      <c r="E8214" s="2013"/>
      <c r="F8214" s="2013"/>
      <c r="G8214" s="93"/>
    </row>
    <row r="8215" ht="11.25" hidden="1" customHeight="1" outlineLevel="7">
      <c r="A8215" s="104"/>
      <c r="B8215" s="105"/>
      <c r="C8215" s="106"/>
      <c r="D8215" s="2017" t="s">
        <v>782</v>
      </c>
      <c r="E8215" s="2017"/>
      <c r="F8215" s="2017"/>
      <c r="G8215" s="93"/>
    </row>
    <row r="8216" ht="21.75" hidden="1" customHeight="1" outlineLevel="7">
      <c r="A8216" s="95"/>
      <c r="B8216" s="96"/>
      <c r="C8216" s="97"/>
      <c r="D8216" s="2013" t="s">
        <v>783</v>
      </c>
      <c r="E8216" s="2013"/>
      <c r="F8216" s="2013"/>
      <c r="G8216" s="93"/>
    </row>
    <row r="8217" ht="11.25" hidden="1" customHeight="1" outlineLevel="7">
      <c r="A8217" s="95"/>
      <c r="B8217" s="96"/>
      <c r="C8217" s="97"/>
      <c r="D8217" s="2013" t="s">
        <v>784</v>
      </c>
      <c r="E8217" s="2013"/>
      <c r="F8217" s="2013"/>
      <c r="G8217" s="93"/>
    </row>
    <row r="8218" ht="11.25" hidden="1" customHeight="1" outlineLevel="7">
      <c r="A8218" s="95"/>
      <c r="B8218" s="96"/>
      <c r="C8218" s="97"/>
      <c r="D8218" s="2013" t="s">
        <v>785</v>
      </c>
      <c r="E8218" s="2013"/>
      <c r="F8218" s="2013"/>
      <c r="G8218" s="114"/>
    </row>
    <row r="8219" ht="11.25" hidden="1" customHeight="1" outlineLevel="7">
      <c r="A8219" s="95"/>
      <c r="B8219" s="96"/>
      <c r="C8219" s="97"/>
      <c r="D8219" s="2013" t="s">
        <v>1018</v>
      </c>
      <c r="E8219" s="2013"/>
      <c r="F8219" s="2013"/>
      <c r="G8219" s="93"/>
    </row>
    <row r="8220" ht="11.25" hidden="1" customHeight="1" outlineLevel="7">
      <c r="A8220" s="95"/>
      <c r="B8220" s="96"/>
      <c r="C8220" s="97"/>
      <c r="D8220" s="2013" t="s">
        <v>788</v>
      </c>
      <c r="E8220" s="2013"/>
      <c r="F8220" s="2013"/>
      <c r="G8220" s="114"/>
    </row>
    <row r="8221" ht="11.25" hidden="1" customHeight="1" outlineLevel="7">
      <c r="A8221" s="104"/>
      <c r="B8221" s="105"/>
      <c r="C8221" s="106"/>
      <c r="D8221" s="2017" t="s">
        <v>789</v>
      </c>
      <c r="E8221" s="2017"/>
      <c r="F8221" s="2017"/>
      <c r="G8221" s="93"/>
    </row>
    <row r="8222" ht="21.75" hidden="1" customHeight="1" outlineLevel="7">
      <c r="A8222" s="95"/>
      <c r="B8222" s="96"/>
      <c r="C8222" s="97"/>
      <c r="D8222" s="2013" t="s">
        <v>791</v>
      </c>
      <c r="E8222" s="2013"/>
      <c r="F8222" s="2013"/>
      <c r="G8222" s="93"/>
    </row>
    <row r="8223" ht="21.75" hidden="1" customHeight="1" outlineLevel="7">
      <c r="A8223" s="95"/>
      <c r="B8223" s="96"/>
      <c r="C8223" s="97"/>
      <c r="D8223" s="2013" t="s">
        <v>793</v>
      </c>
      <c r="E8223" s="2013"/>
      <c r="F8223" s="2013"/>
      <c r="G8223" s="93"/>
    </row>
    <row r="8224" ht="11.25" hidden="1" customHeight="1" outlineLevel="7">
      <c r="A8224" s="95"/>
      <c r="B8224" s="96"/>
      <c r="C8224" s="97"/>
      <c r="D8224" s="2013" t="s">
        <v>795</v>
      </c>
      <c r="E8224" s="2013"/>
      <c r="F8224" s="2013"/>
      <c r="G8224" s="93"/>
    </row>
    <row r="8225" ht="11.25" hidden="1" customHeight="1" outlineLevel="7">
      <c r="A8225" s="95"/>
      <c r="B8225" s="96"/>
      <c r="C8225" s="97"/>
      <c r="D8225" s="2013" t="s">
        <v>796</v>
      </c>
      <c r="E8225" s="2013"/>
      <c r="F8225" s="2013"/>
      <c r="G8225" s="93"/>
    </row>
    <row r="8226" ht="11.25" hidden="1" customHeight="1" outlineLevel="7">
      <c r="A8226" s="95"/>
      <c r="B8226" s="96"/>
      <c r="C8226" s="97"/>
      <c r="D8226" s="2013" t="s">
        <v>798</v>
      </c>
      <c r="E8226" s="2013"/>
      <c r="F8226" s="2013"/>
      <c r="G8226" s="93"/>
    </row>
    <row r="8227" ht="11.25" hidden="1" customHeight="1" outlineLevel="7">
      <c r="A8227" s="95"/>
      <c r="B8227" s="96"/>
      <c r="C8227" s="97"/>
      <c r="D8227" s="2013" t="s">
        <v>799</v>
      </c>
      <c r="E8227" s="2013"/>
      <c r="F8227" s="2013"/>
      <c r="G8227" s="93"/>
    </row>
    <row r="8228" ht="11.25" hidden="1" customHeight="1" outlineLevel="7">
      <c r="A8228" s="95"/>
      <c r="B8228" s="96"/>
      <c r="C8228" s="97"/>
      <c r="D8228" s="2013" t="s">
        <v>801</v>
      </c>
      <c r="E8228" s="2013"/>
      <c r="F8228" s="2013"/>
      <c r="G8228" s="93"/>
    </row>
    <row r="8229" ht="11.25" hidden="1" customHeight="1" outlineLevel="7">
      <c r="A8229" s="104"/>
      <c r="B8229" s="105"/>
      <c r="C8229" s="106"/>
      <c r="D8229" s="2017" t="s">
        <v>802</v>
      </c>
      <c r="E8229" s="2017"/>
      <c r="F8229" s="2017"/>
      <c r="G8229" s="93"/>
    </row>
    <row r="8230" ht="11.25" hidden="1" customHeight="1" outlineLevel="7">
      <c r="A8230" s="95"/>
      <c r="B8230" s="96"/>
      <c r="C8230" s="97"/>
      <c r="D8230" s="2013" t="s">
        <v>804</v>
      </c>
      <c r="E8230" s="2013"/>
      <c r="F8230" s="2013"/>
      <c r="G8230" s="93"/>
    </row>
    <row r="8231" ht="11.25" hidden="1" customHeight="1" outlineLevel="7">
      <c r="A8231" s="95"/>
      <c r="B8231" s="96"/>
      <c r="C8231" s="97"/>
      <c r="D8231" s="2013" t="s">
        <v>805</v>
      </c>
      <c r="E8231" s="2013"/>
      <c r="F8231" s="2013"/>
      <c r="G8231" s="93"/>
    </row>
    <row r="8232" ht="11.25" hidden="1" customHeight="1" outlineLevel="7">
      <c r="A8232" s="95"/>
      <c r="B8232" s="96"/>
      <c r="C8232" s="97"/>
      <c r="D8232" s="2013" t="s">
        <v>806</v>
      </c>
      <c r="E8232" s="2013"/>
      <c r="F8232" s="2013"/>
      <c r="G8232" s="93"/>
    </row>
    <row r="8233" ht="11.25" hidden="1" customHeight="1" outlineLevel="7">
      <c r="A8233" s="95"/>
      <c r="B8233" s="96"/>
      <c r="C8233" s="97"/>
      <c r="D8233" s="2013" t="s">
        <v>808</v>
      </c>
      <c r="E8233" s="2013"/>
      <c r="F8233" s="2013"/>
      <c r="G8233" s="93"/>
    </row>
    <row r="8234" ht="21.75" hidden="1" customHeight="1" outlineLevel="7">
      <c r="A8234" s="95"/>
      <c r="B8234" s="96"/>
      <c r="C8234" s="97"/>
      <c r="D8234" s="2013" t="s">
        <v>809</v>
      </c>
      <c r="E8234" s="2013"/>
      <c r="F8234" s="2013"/>
      <c r="G8234" s="93"/>
    </row>
    <row r="8235" ht="11.25" hidden="1" customHeight="1" outlineLevel="7">
      <c r="A8235" s="95"/>
      <c r="B8235" s="96"/>
      <c r="C8235" s="97"/>
      <c r="D8235" s="2013" t="s">
        <v>810</v>
      </c>
      <c r="E8235" s="2013"/>
      <c r="F8235" s="2013"/>
      <c r="G8235" s="93"/>
    </row>
    <row r="8236" ht="11.25" hidden="1" customHeight="1" outlineLevel="7">
      <c r="A8236" s="115"/>
      <c r="B8236" s="116"/>
      <c r="C8236" s="117"/>
      <c r="D8236" s="2013" t="s">
        <v>812</v>
      </c>
      <c r="E8236" s="2013"/>
      <c r="F8236" s="2013"/>
      <c r="G8236" s="114"/>
    </row>
    <row r="8237" ht="11.25" hidden="1" customHeight="1" outlineLevel="7">
      <c r="A8237" s="104"/>
      <c r="B8237" s="105"/>
      <c r="C8237" s="106"/>
      <c r="D8237" s="2017" t="s">
        <v>813</v>
      </c>
      <c r="E8237" s="2017"/>
      <c r="F8237" s="2017"/>
      <c r="G8237" s="114"/>
    </row>
    <row r="8238" ht="11.25" hidden="1" customHeight="1" outlineLevel="7">
      <c r="A8238" s="70"/>
      <c r="B8238" s="71"/>
      <c r="C8238" s="72"/>
      <c r="D8238" s="2017" t="s">
        <v>815</v>
      </c>
      <c r="E8238" s="2017"/>
      <c r="F8238" s="2017"/>
      <c r="G8238" s="93"/>
    </row>
    <row r="8239" ht="11.25" hidden="1" customHeight="1" outlineLevel="7">
      <c r="A8239" s="107"/>
      <c r="B8239" s="108"/>
      <c r="C8239" s="109"/>
      <c r="D8239" s="2013" t="s">
        <v>820</v>
      </c>
      <c r="E8239" s="2013"/>
      <c r="F8239" s="2013"/>
      <c r="G8239" s="93"/>
    </row>
    <row r="8240" ht="11.25" hidden="1" customHeight="1" outlineLevel="7">
      <c r="A8240" s="107"/>
      <c r="B8240" s="108"/>
      <c r="C8240" s="109"/>
      <c r="D8240" s="2013" t="s">
        <v>821</v>
      </c>
      <c r="E8240" s="2013"/>
      <c r="F8240" s="2013"/>
      <c r="G8240" s="93"/>
    </row>
    <row r="8241" ht="11.25" hidden="1" customHeight="1" outlineLevel="7">
      <c r="A8241" s="95"/>
      <c r="B8241" s="96"/>
      <c r="C8241" s="97"/>
      <c r="D8241" s="2013" t="s">
        <v>822</v>
      </c>
      <c r="E8241" s="2013"/>
      <c r="F8241" s="2013"/>
      <c r="G8241" s="114"/>
    </row>
    <row r="8242" ht="11.25" hidden="1" customHeight="1" outlineLevel="7">
      <c r="A8242" s="95"/>
      <c r="B8242" s="96"/>
      <c r="C8242" s="97"/>
      <c r="D8242" s="2013" t="s">
        <v>823</v>
      </c>
      <c r="E8242" s="2013"/>
      <c r="F8242" s="2013"/>
      <c r="G8242" s="93"/>
    </row>
    <row r="8243" ht="11.25" hidden="1" customHeight="1" outlineLevel="7">
      <c r="A8243" s="95"/>
      <c r="B8243" s="96"/>
      <c r="C8243" s="97"/>
      <c r="D8243" s="2013" t="s">
        <v>824</v>
      </c>
      <c r="E8243" s="2013"/>
      <c r="F8243" s="2013"/>
      <c r="G8243" s="93"/>
    </row>
    <row r="8244" ht="11.25" hidden="1" customHeight="1" outlineLevel="7">
      <c r="A8244" s="95"/>
      <c r="B8244" s="96"/>
      <c r="C8244" s="97"/>
      <c r="D8244" s="2013" t="s">
        <v>825</v>
      </c>
      <c r="E8244" s="2013"/>
      <c r="F8244" s="2013"/>
      <c r="G8244" s="93"/>
    </row>
    <row r="8245" ht="11.25" hidden="1" customHeight="1" outlineLevel="7">
      <c r="A8245" s="70"/>
      <c r="B8245" s="71"/>
      <c r="C8245" s="72"/>
      <c r="D8245" s="2017" t="s">
        <v>826</v>
      </c>
      <c r="E8245" s="2017"/>
      <c r="F8245" s="2017"/>
      <c r="G8245" s="93"/>
    </row>
    <row r="8246" ht="11.25" hidden="1" customHeight="1" outlineLevel="7">
      <c r="A8246" s="107"/>
      <c r="B8246" s="108"/>
      <c r="C8246" s="109"/>
      <c r="D8246" s="2013" t="s">
        <v>828</v>
      </c>
      <c r="E8246" s="2013"/>
      <c r="F8246" s="2013"/>
      <c r="G8246" s="93"/>
    </row>
    <row r="8247" ht="21.75" hidden="1" customHeight="1" outlineLevel="7">
      <c r="A8247" s="107"/>
      <c r="B8247" s="108"/>
      <c r="C8247" s="109"/>
      <c r="D8247" s="2013" t="s">
        <v>829</v>
      </c>
      <c r="E8247" s="2013"/>
      <c r="F8247" s="2013"/>
      <c r="G8247" s="93"/>
    </row>
    <row r="8248" ht="11.25" hidden="1" customHeight="1" outlineLevel="7">
      <c r="A8248" s="70"/>
      <c r="B8248" s="71"/>
      <c r="C8248" s="72"/>
      <c r="D8248" s="2017" t="s">
        <v>831</v>
      </c>
      <c r="E8248" s="2017"/>
      <c r="F8248" s="2017"/>
      <c r="G8248" s="114"/>
    </row>
    <row r="8249" ht="11.25" hidden="1" customHeight="1" outlineLevel="7">
      <c r="A8249" s="107"/>
      <c r="B8249" s="108"/>
      <c r="C8249" s="109"/>
      <c r="D8249" s="2013" t="s">
        <v>832</v>
      </c>
      <c r="E8249" s="2013"/>
      <c r="F8249" s="2013"/>
      <c r="G8249" s="93"/>
    </row>
    <row r="8250" ht="11.25" hidden="1" customHeight="1" outlineLevel="7">
      <c r="A8250" s="107"/>
      <c r="B8250" s="108"/>
      <c r="C8250" s="109"/>
      <c r="D8250" s="2013" t="s">
        <v>833</v>
      </c>
      <c r="E8250" s="2013"/>
      <c r="F8250" s="2013"/>
      <c r="G8250" s="93"/>
    </row>
    <row r="8251" ht="21.75" hidden="1" customHeight="1" outlineLevel="7">
      <c r="A8251" s="95"/>
      <c r="B8251" s="96"/>
      <c r="C8251" s="97"/>
      <c r="D8251" s="2013" t="s">
        <v>834</v>
      </c>
      <c r="E8251" s="2013"/>
      <c r="F8251" s="2013"/>
      <c r="G8251" s="93"/>
    </row>
    <row r="8252" ht="11.25" hidden="1" customHeight="1" outlineLevel="7">
      <c r="A8252" s="95"/>
      <c r="B8252" s="96"/>
      <c r="C8252" s="97"/>
      <c r="D8252" s="2013" t="s">
        <v>835</v>
      </c>
      <c r="E8252" s="2013"/>
      <c r="F8252" s="2013"/>
      <c r="G8252" s="93"/>
    </row>
    <row r="8253" ht="11.25" hidden="1" customHeight="1" outlineLevel="7">
      <c r="A8253" s="95"/>
      <c r="B8253" s="96"/>
      <c r="C8253" s="97"/>
      <c r="D8253" s="2013" t="s">
        <v>836</v>
      </c>
      <c r="E8253" s="2013"/>
      <c r="F8253" s="2013"/>
      <c r="G8253" s="93"/>
    </row>
    <row r="8254" ht="11.25" hidden="1" customHeight="1" outlineLevel="7">
      <c r="A8254" s="95"/>
      <c r="B8254" s="96"/>
      <c r="C8254" s="97"/>
      <c r="D8254" s="2013" t="s">
        <v>837</v>
      </c>
      <c r="E8254" s="2013"/>
      <c r="F8254" s="2013"/>
      <c r="G8254" s="114"/>
    </row>
    <row r="8255" ht="11.25" hidden="1" customHeight="1" outlineLevel="7">
      <c r="A8255" s="83"/>
      <c r="B8255" s="84"/>
      <c r="C8255" s="85"/>
      <c r="D8255" s="2017" t="s">
        <v>963</v>
      </c>
      <c r="E8255" s="2017"/>
      <c r="F8255" s="2017"/>
      <c r="G8255" s="93"/>
    </row>
    <row r="8256" ht="11.25" hidden="1" customHeight="1" outlineLevel="7">
      <c r="A8256" s="86"/>
      <c r="B8256" s="87"/>
      <c r="C8256" s="88"/>
      <c r="D8256" s="2017" t="s">
        <v>14</v>
      </c>
      <c r="E8256" s="2017"/>
      <c r="F8256" s="2017"/>
      <c r="G8256" s="93"/>
    </row>
    <row r="8257" ht="11.25" hidden="1" customHeight="1" outlineLevel="7">
      <c r="A8257" s="101"/>
      <c r="B8257" s="102"/>
      <c r="C8257" s="103"/>
      <c r="D8257" s="2017" t="s">
        <v>529</v>
      </c>
      <c r="E8257" s="2017"/>
      <c r="F8257" s="2017"/>
      <c r="G8257" s="93"/>
    </row>
    <row r="8258" ht="11.25" hidden="1" customHeight="1" outlineLevel="7">
      <c r="A8258" s="104"/>
      <c r="B8258" s="105"/>
      <c r="C8258" s="106"/>
      <c r="D8258" s="2017" t="s">
        <v>964</v>
      </c>
      <c r="E8258" s="2017"/>
      <c r="F8258" s="2017"/>
      <c r="G8258" s="93"/>
    </row>
    <row r="8259" ht="11.25" hidden="1" customHeight="1" outlineLevel="7">
      <c r="A8259" s="95"/>
      <c r="B8259" s="96"/>
      <c r="C8259" s="97"/>
      <c r="D8259" s="2013" t="s">
        <v>546</v>
      </c>
      <c r="E8259" s="2013"/>
      <c r="F8259" s="2013"/>
      <c r="G8259" s="93"/>
    </row>
    <row r="8260" ht="11.25" hidden="1" customHeight="1" outlineLevel="7">
      <c r="A8260" s="104"/>
      <c r="B8260" s="105"/>
      <c r="C8260" s="106"/>
      <c r="D8260" s="2017" t="s">
        <v>554</v>
      </c>
      <c r="E8260" s="2017"/>
      <c r="F8260" s="2017"/>
      <c r="G8260" s="93"/>
    </row>
    <row r="8261" ht="11.25" hidden="1" customHeight="1" outlineLevel="7">
      <c r="A8261" s="95"/>
      <c r="B8261" s="96"/>
      <c r="C8261" s="97"/>
      <c r="D8261" s="2013" t="s">
        <v>557</v>
      </c>
      <c r="E8261" s="2013"/>
      <c r="F8261" s="2013"/>
      <c r="G8261" s="93"/>
    </row>
    <row r="8262" ht="11.25" hidden="1" customHeight="1" outlineLevel="7">
      <c r="A8262" s="95"/>
      <c r="B8262" s="96"/>
      <c r="C8262" s="97"/>
      <c r="D8262" s="2013" t="s">
        <v>559</v>
      </c>
      <c r="E8262" s="2013"/>
      <c r="F8262" s="2013"/>
      <c r="G8262" s="114"/>
    </row>
    <row r="8263" ht="11.25" hidden="1" customHeight="1" outlineLevel="7">
      <c r="A8263" s="95"/>
      <c r="B8263" s="96"/>
      <c r="C8263" s="97"/>
      <c r="D8263" s="2013" t="s">
        <v>564</v>
      </c>
      <c r="E8263" s="2013"/>
      <c r="F8263" s="2013"/>
      <c r="G8263" s="93"/>
    </row>
    <row r="8264" ht="11.25" hidden="1" customHeight="1" outlineLevel="7">
      <c r="A8264" s="95"/>
      <c r="B8264" s="96"/>
      <c r="C8264" s="97"/>
      <c r="D8264" s="2013" t="s">
        <v>565</v>
      </c>
      <c r="E8264" s="2013"/>
      <c r="F8264" s="2013"/>
      <c r="G8264" s="93"/>
    </row>
    <row r="8265" ht="11.25" hidden="1" customHeight="1" outlineLevel="7">
      <c r="A8265" s="95"/>
      <c r="B8265" s="96"/>
      <c r="C8265" s="97"/>
      <c r="D8265" s="2013" t="s">
        <v>566</v>
      </c>
      <c r="E8265" s="2013"/>
      <c r="F8265" s="2013"/>
      <c r="G8265" s="93"/>
    </row>
    <row r="8266" ht="11.25" hidden="1" customHeight="1" outlineLevel="7">
      <c r="A8266" s="95"/>
      <c r="B8266" s="96"/>
      <c r="C8266" s="97"/>
      <c r="D8266" s="2013" t="s">
        <v>567</v>
      </c>
      <c r="E8266" s="2013"/>
      <c r="F8266" s="2013"/>
      <c r="G8266" s="93"/>
    </row>
    <row r="8267" ht="11.25" hidden="1" customHeight="1" outlineLevel="7">
      <c r="A8267" s="95"/>
      <c r="B8267" s="96"/>
      <c r="C8267" s="97"/>
      <c r="D8267" s="2013" t="s">
        <v>569</v>
      </c>
      <c r="E8267" s="2013"/>
      <c r="F8267" s="2013"/>
      <c r="G8267" s="93"/>
    </row>
    <row r="8268" ht="11.25" hidden="1" customHeight="1" outlineLevel="7">
      <c r="A8268" s="95"/>
      <c r="B8268" s="96"/>
      <c r="C8268" s="97"/>
      <c r="D8268" s="2013" t="s">
        <v>570</v>
      </c>
      <c r="E8268" s="2013"/>
      <c r="F8268" s="2013"/>
      <c r="G8268" s="93"/>
    </row>
    <row r="8269" ht="11.25" hidden="1" customHeight="1" outlineLevel="7">
      <c r="A8269" s="86"/>
      <c r="B8269" s="87"/>
      <c r="C8269" s="88"/>
      <c r="D8269" s="2017" t="s">
        <v>571</v>
      </c>
      <c r="E8269" s="2017"/>
      <c r="F8269" s="2017"/>
      <c r="G8269" s="93"/>
    </row>
    <row r="8270" ht="11.25" hidden="1" customHeight="1" outlineLevel="7">
      <c r="A8270" s="101"/>
      <c r="B8270" s="102"/>
      <c r="C8270" s="103"/>
      <c r="D8270" s="2017" t="s">
        <v>572</v>
      </c>
      <c r="E8270" s="2017"/>
      <c r="F8270" s="2017"/>
      <c r="G8270" s="114"/>
    </row>
    <row r="8271" ht="11.25" hidden="1" customHeight="1" outlineLevel="7">
      <c r="A8271" s="104"/>
      <c r="B8271" s="105"/>
      <c r="C8271" s="106"/>
      <c r="D8271" s="2017" t="s">
        <v>573</v>
      </c>
      <c r="E8271" s="2017"/>
      <c r="F8271" s="2017"/>
      <c r="G8271" s="114"/>
    </row>
    <row r="8272" ht="11.25" hidden="1" customHeight="1" outlineLevel="7">
      <c r="A8272" s="95"/>
      <c r="B8272" s="96"/>
      <c r="C8272" s="97"/>
      <c r="D8272" s="2013" t="s">
        <v>582</v>
      </c>
      <c r="E8272" s="2013"/>
      <c r="F8272" s="2013"/>
      <c r="G8272" s="93"/>
    </row>
    <row r="8273" ht="11.25" hidden="1" customHeight="1" outlineLevel="7">
      <c r="A8273" s="95"/>
      <c r="B8273" s="96"/>
      <c r="C8273" s="97"/>
      <c r="D8273" s="2013" t="s">
        <v>585</v>
      </c>
      <c r="E8273" s="2013"/>
      <c r="F8273" s="2013"/>
      <c r="G8273" s="93"/>
    </row>
    <row r="8274" ht="11.25" hidden="1" customHeight="1" outlineLevel="7">
      <c r="A8274" s="104"/>
      <c r="B8274" s="105"/>
      <c r="C8274" s="106"/>
      <c r="D8274" s="2017" t="s">
        <v>586</v>
      </c>
      <c r="E8274" s="2017"/>
      <c r="F8274" s="2017"/>
      <c r="G8274" s="93"/>
    </row>
    <row r="8275" ht="11.25" hidden="1" customHeight="1" outlineLevel="7">
      <c r="A8275" s="95"/>
      <c r="B8275" s="96"/>
      <c r="C8275" s="97"/>
      <c r="D8275" s="2013" t="s">
        <v>965</v>
      </c>
      <c r="E8275" s="2013"/>
      <c r="F8275" s="2013"/>
      <c r="G8275" s="93"/>
    </row>
    <row r="8276" ht="11.25" hidden="1" customHeight="1" outlineLevel="7">
      <c r="A8276" s="86"/>
      <c r="B8276" s="87"/>
      <c r="C8276" s="88"/>
      <c r="D8276" s="2017" t="s">
        <v>617</v>
      </c>
      <c r="E8276" s="2017"/>
      <c r="F8276" s="2017"/>
      <c r="G8276" s="93"/>
    </row>
    <row r="8277" ht="11.25" hidden="1" customHeight="1" outlineLevel="7">
      <c r="A8277" s="89"/>
      <c r="B8277" s="90"/>
      <c r="C8277" s="91"/>
      <c r="D8277" s="2013" t="s">
        <v>619</v>
      </c>
      <c r="E8277" s="2013"/>
      <c r="F8277" s="2013"/>
      <c r="G8277" s="93"/>
    </row>
    <row r="8278" ht="11.25" hidden="1" customHeight="1" outlineLevel="7">
      <c r="A8278" s="89"/>
      <c r="B8278" s="90"/>
      <c r="C8278" s="91"/>
      <c r="D8278" s="2013" t="s">
        <v>620</v>
      </c>
      <c r="E8278" s="2013"/>
      <c r="F8278" s="2013"/>
      <c r="G8278" s="114"/>
    </row>
    <row r="8279" ht="11.25" hidden="1" customHeight="1" outlineLevel="7">
      <c r="A8279" s="89"/>
      <c r="B8279" s="90"/>
      <c r="C8279" s="91"/>
      <c r="D8279" s="2013" t="s">
        <v>624</v>
      </c>
      <c r="E8279" s="2013"/>
      <c r="F8279" s="2013"/>
      <c r="G8279" s="93"/>
    </row>
    <row r="8280" ht="11.25" hidden="1" customHeight="1" outlineLevel="7">
      <c r="A8280" s="89"/>
      <c r="B8280" s="90"/>
      <c r="C8280" s="91"/>
      <c r="D8280" s="2013" t="s">
        <v>626</v>
      </c>
      <c r="E8280" s="2013"/>
      <c r="F8280" s="2013"/>
      <c r="G8280" s="93"/>
    </row>
    <row r="8281" ht="11.25" hidden="1" customHeight="1" outlineLevel="7">
      <c r="A8281" s="101"/>
      <c r="B8281" s="102"/>
      <c r="C8281" s="103"/>
      <c r="D8281" s="2017" t="s">
        <v>630</v>
      </c>
      <c r="E8281" s="2017"/>
      <c r="F8281" s="2017"/>
      <c r="G8281" s="114"/>
    </row>
    <row r="8282" ht="11.25" hidden="1" customHeight="1" outlineLevel="7">
      <c r="A8282" s="115"/>
      <c r="B8282" s="116"/>
      <c r="C8282" s="117"/>
      <c r="D8282" s="2013" t="s">
        <v>632</v>
      </c>
      <c r="E8282" s="2013"/>
      <c r="F8282" s="2013"/>
      <c r="G8282" s="93"/>
    </row>
    <row r="8283" ht="21.75" hidden="1" customHeight="1" outlineLevel="7">
      <c r="A8283" s="115"/>
      <c r="B8283" s="116"/>
      <c r="C8283" s="117"/>
      <c r="D8283" s="2013" t="s">
        <v>634</v>
      </c>
      <c r="E8283" s="2013"/>
      <c r="F8283" s="2013"/>
      <c r="G8283" s="93"/>
    </row>
    <row r="8284" ht="21.75" hidden="1" customHeight="1" outlineLevel="7">
      <c r="A8284" s="115"/>
      <c r="B8284" s="116"/>
      <c r="C8284" s="117"/>
      <c r="D8284" s="2013" t="s">
        <v>636</v>
      </c>
      <c r="E8284" s="2013"/>
      <c r="F8284" s="2013"/>
      <c r="G8284" s="93"/>
    </row>
    <row r="8285" ht="21.75" hidden="1" customHeight="1" outlineLevel="7">
      <c r="A8285" s="115"/>
      <c r="B8285" s="116"/>
      <c r="C8285" s="117"/>
      <c r="D8285" s="2013" t="s">
        <v>638</v>
      </c>
      <c r="E8285" s="2013"/>
      <c r="F8285" s="2013"/>
      <c r="G8285" s="93"/>
    </row>
    <row r="8286" ht="11.25" hidden="1" customHeight="1" outlineLevel="7">
      <c r="A8286" s="86"/>
      <c r="B8286" s="87"/>
      <c r="C8286" s="88"/>
      <c r="D8286" s="2017" t="s">
        <v>641</v>
      </c>
      <c r="E8286" s="2017"/>
      <c r="F8286" s="2017"/>
      <c r="G8286" s="93"/>
    </row>
    <row r="8287" ht="21.75" hidden="1" customHeight="1" outlineLevel="7">
      <c r="A8287" s="101"/>
      <c r="B8287" s="102"/>
      <c r="C8287" s="103"/>
      <c r="D8287" s="2017" t="s">
        <v>642</v>
      </c>
      <c r="E8287" s="2017"/>
      <c r="F8287" s="2017"/>
      <c r="G8287" s="93"/>
    </row>
    <row r="8288" ht="21.75" hidden="1" customHeight="1" outlineLevel="7">
      <c r="A8288" s="115"/>
      <c r="B8288" s="116"/>
      <c r="C8288" s="117"/>
      <c r="D8288" s="2013" t="s">
        <v>643</v>
      </c>
      <c r="E8288" s="2013"/>
      <c r="F8288" s="2013"/>
      <c r="G8288" s="114"/>
    </row>
    <row r="8289" ht="21.75" hidden="1" customHeight="1" outlineLevel="7">
      <c r="A8289" s="115"/>
      <c r="B8289" s="116"/>
      <c r="C8289" s="117"/>
      <c r="D8289" s="2013" t="s">
        <v>645</v>
      </c>
      <c r="E8289" s="2013"/>
      <c r="F8289" s="2013"/>
      <c r="G8289" s="114"/>
    </row>
    <row r="8290" ht="21.75" hidden="1" customHeight="1" outlineLevel="7">
      <c r="A8290" s="115"/>
      <c r="B8290" s="116"/>
      <c r="C8290" s="117"/>
      <c r="D8290" s="2013" t="s">
        <v>647</v>
      </c>
      <c r="E8290" s="2013"/>
      <c r="F8290" s="2013"/>
      <c r="G8290" s="114"/>
    </row>
    <row r="8291" ht="21.75" hidden="1" customHeight="1" outlineLevel="7">
      <c r="A8291" s="115"/>
      <c r="B8291" s="116"/>
      <c r="C8291" s="117"/>
      <c r="D8291" s="2013" t="s">
        <v>649</v>
      </c>
      <c r="E8291" s="2013"/>
      <c r="F8291" s="2013"/>
      <c r="G8291" s="114"/>
    </row>
    <row r="8292" ht="21.75" hidden="1" customHeight="1" outlineLevel="7">
      <c r="A8292" s="115"/>
      <c r="B8292" s="116"/>
      <c r="C8292" s="117"/>
      <c r="D8292" s="2013" t="s">
        <v>651</v>
      </c>
      <c r="E8292" s="2013"/>
      <c r="F8292" s="2013"/>
      <c r="G8292" s="93"/>
    </row>
    <row r="8293" ht="21.75" hidden="1" customHeight="1" outlineLevel="7">
      <c r="A8293" s="101"/>
      <c r="B8293" s="102"/>
      <c r="C8293" s="103"/>
      <c r="D8293" s="2017" t="s">
        <v>966</v>
      </c>
      <c r="E8293" s="2017"/>
      <c r="F8293" s="2017"/>
      <c r="G8293" s="114"/>
    </row>
    <row r="8294" ht="11.25" hidden="1" customHeight="1" outlineLevel="7">
      <c r="A8294" s="115"/>
      <c r="B8294" s="116"/>
      <c r="C8294" s="117"/>
      <c r="D8294" s="2013" t="s">
        <v>655</v>
      </c>
      <c r="E8294" s="2013"/>
      <c r="F8294" s="2013"/>
      <c r="G8294" s="93"/>
    </row>
    <row r="8295" ht="21.75" hidden="1" customHeight="1" outlineLevel="7">
      <c r="A8295" s="115"/>
      <c r="B8295" s="116"/>
      <c r="C8295" s="117"/>
      <c r="D8295" s="2013" t="s">
        <v>657</v>
      </c>
      <c r="E8295" s="2013"/>
      <c r="F8295" s="2013"/>
      <c r="G8295" s="93"/>
    </row>
    <row r="8296" ht="21.75" hidden="1" customHeight="1" outlineLevel="7">
      <c r="A8296" s="115"/>
      <c r="B8296" s="116"/>
      <c r="C8296" s="117"/>
      <c r="D8296" s="2013" t="s">
        <v>659</v>
      </c>
      <c r="E8296" s="2013"/>
      <c r="F8296" s="2013"/>
      <c r="G8296" s="93"/>
    </row>
    <row r="8297" ht="21.75" hidden="1" customHeight="1" outlineLevel="7">
      <c r="A8297" s="115"/>
      <c r="B8297" s="116"/>
      <c r="C8297" s="117"/>
      <c r="D8297" s="2013" t="s">
        <v>661</v>
      </c>
      <c r="E8297" s="2013"/>
      <c r="F8297" s="2013"/>
      <c r="G8297" s="93"/>
    </row>
    <row r="8298" ht="11.25" hidden="1" customHeight="1" outlineLevel="7">
      <c r="A8298" s="115"/>
      <c r="B8298" s="116"/>
      <c r="C8298" s="117"/>
      <c r="D8298" s="2013" t="s">
        <v>663</v>
      </c>
      <c r="E8298" s="2013"/>
      <c r="F8298" s="2013"/>
      <c r="G8298" s="93"/>
    </row>
    <row r="8299" ht="11.25" hidden="1" customHeight="1" outlineLevel="7">
      <c r="A8299" s="101"/>
      <c r="B8299" s="102"/>
      <c r="C8299" s="103"/>
      <c r="D8299" s="2017" t="s">
        <v>667</v>
      </c>
      <c r="E8299" s="2017"/>
      <c r="F8299" s="2017"/>
      <c r="G8299" s="93"/>
    </row>
    <row r="8300" ht="11.25" hidden="1" customHeight="1" outlineLevel="7">
      <c r="A8300" s="115"/>
      <c r="B8300" s="116"/>
      <c r="C8300" s="117"/>
      <c r="D8300" s="2013" t="s">
        <v>667</v>
      </c>
      <c r="E8300" s="2013"/>
      <c r="F8300" s="2013"/>
      <c r="G8300" s="93"/>
    </row>
    <row r="8301" ht="21.75" hidden="1" customHeight="1" outlineLevel="7">
      <c r="A8301" s="115"/>
      <c r="B8301" s="116"/>
      <c r="C8301" s="117"/>
      <c r="D8301" s="2013" t="s">
        <v>669</v>
      </c>
      <c r="E8301" s="2013"/>
      <c r="F8301" s="2013"/>
      <c r="G8301" s="93"/>
    </row>
    <row r="8302" ht="21.75" hidden="1" customHeight="1" outlineLevel="7">
      <c r="A8302" s="115"/>
      <c r="B8302" s="116"/>
      <c r="C8302" s="117"/>
      <c r="D8302" s="2013" t="s">
        <v>671</v>
      </c>
      <c r="E8302" s="2013"/>
      <c r="F8302" s="2013"/>
      <c r="G8302" s="114"/>
    </row>
    <row r="8303" ht="21.75" hidden="1" customHeight="1" outlineLevel="7">
      <c r="A8303" s="115"/>
      <c r="B8303" s="116"/>
      <c r="C8303" s="117"/>
      <c r="D8303" s="2013" t="s">
        <v>673</v>
      </c>
      <c r="E8303" s="2013"/>
      <c r="F8303" s="2013"/>
      <c r="G8303" s="114"/>
    </row>
    <row r="8304" ht="21.75" hidden="1" customHeight="1" outlineLevel="7">
      <c r="A8304" s="115"/>
      <c r="B8304" s="116"/>
      <c r="C8304" s="117"/>
      <c r="D8304" s="2013" t="s">
        <v>675</v>
      </c>
      <c r="E8304" s="2013"/>
      <c r="F8304" s="2013"/>
      <c r="G8304" s="114"/>
    </row>
    <row r="8305" ht="21.75" hidden="1" customHeight="1" outlineLevel="7">
      <c r="A8305" s="101"/>
      <c r="B8305" s="102"/>
      <c r="C8305" s="103"/>
      <c r="D8305" s="2017" t="s">
        <v>677</v>
      </c>
      <c r="E8305" s="2017"/>
      <c r="F8305" s="2017"/>
      <c r="G8305" s="93"/>
    </row>
    <row r="8306" ht="21.75" hidden="1" customHeight="1" outlineLevel="7">
      <c r="A8306" s="115"/>
      <c r="B8306" s="116"/>
      <c r="C8306" s="117"/>
      <c r="D8306" s="2013" t="s">
        <v>679</v>
      </c>
      <c r="E8306" s="2013"/>
      <c r="F8306" s="2013"/>
      <c r="G8306" s="93"/>
    </row>
    <row r="8307" ht="21.75" hidden="1" customHeight="1" outlineLevel="7">
      <c r="A8307" s="115"/>
      <c r="B8307" s="116"/>
      <c r="C8307" s="117"/>
      <c r="D8307" s="2013" t="s">
        <v>681</v>
      </c>
      <c r="E8307" s="2013"/>
      <c r="F8307" s="2013"/>
      <c r="G8307" s="114"/>
    </row>
    <row r="8308" ht="21.75" hidden="1" customHeight="1" outlineLevel="7">
      <c r="A8308" s="115"/>
      <c r="B8308" s="116"/>
      <c r="C8308" s="117"/>
      <c r="D8308" s="2013" t="s">
        <v>683</v>
      </c>
      <c r="E8308" s="2013"/>
      <c r="F8308" s="2013"/>
      <c r="G8308" s="93"/>
    </row>
    <row r="8309" ht="21.75" hidden="1" customHeight="1" outlineLevel="7">
      <c r="A8309" s="115"/>
      <c r="B8309" s="116"/>
      <c r="C8309" s="117"/>
      <c r="D8309" s="2013" t="s">
        <v>685</v>
      </c>
      <c r="E8309" s="2013"/>
      <c r="F8309" s="2013"/>
      <c r="G8309" s="114"/>
    </row>
    <row r="8310" ht="21.75" hidden="1" customHeight="1" outlineLevel="7">
      <c r="A8310" s="115"/>
      <c r="B8310" s="116"/>
      <c r="C8310" s="117"/>
      <c r="D8310" s="2013" t="s">
        <v>687</v>
      </c>
      <c r="E8310" s="2013"/>
      <c r="F8310" s="2013"/>
      <c r="G8310" s="93"/>
    </row>
    <row r="8311" ht="11.25" hidden="1" customHeight="1" outlineLevel="7">
      <c r="A8311" s="86"/>
      <c r="B8311" s="87"/>
      <c r="C8311" s="88"/>
      <c r="D8311" s="2017" t="s">
        <v>689</v>
      </c>
      <c r="E8311" s="2017"/>
      <c r="F8311" s="2017"/>
      <c r="G8311" s="93"/>
    </row>
    <row r="8312" ht="11.25" hidden="1" customHeight="1" outlineLevel="7">
      <c r="A8312" s="89"/>
      <c r="B8312" s="90"/>
      <c r="C8312" s="91"/>
      <c r="D8312" s="2013" t="s">
        <v>696</v>
      </c>
      <c r="E8312" s="2013"/>
      <c r="F8312" s="2013"/>
      <c r="G8312" s="93"/>
    </row>
    <row r="8313" ht="11.25" hidden="1" customHeight="1" outlineLevel="7">
      <c r="A8313" s="86"/>
      <c r="B8313" s="87"/>
      <c r="C8313" s="88"/>
      <c r="D8313" s="2017" t="s">
        <v>698</v>
      </c>
      <c r="E8313" s="2017"/>
      <c r="F8313" s="2017"/>
      <c r="G8313" s="93"/>
    </row>
    <row r="8314" ht="11.25" hidden="1" customHeight="1" outlineLevel="7">
      <c r="A8314" s="101"/>
      <c r="B8314" s="102"/>
      <c r="C8314" s="103"/>
      <c r="D8314" s="2017" t="s">
        <v>702</v>
      </c>
      <c r="E8314" s="2017"/>
      <c r="F8314" s="2017"/>
      <c r="G8314" s="114"/>
    </row>
    <row r="8315" ht="11.25" hidden="1" customHeight="1" outlineLevel="7">
      <c r="A8315" s="104"/>
      <c r="B8315" s="105"/>
      <c r="C8315" s="106"/>
      <c r="D8315" s="2017" t="s">
        <v>704</v>
      </c>
      <c r="E8315" s="2017"/>
      <c r="F8315" s="2017"/>
      <c r="G8315" s="93"/>
    </row>
    <row r="8316" ht="11.25" hidden="1" customHeight="1" outlineLevel="7">
      <c r="A8316" s="95"/>
      <c r="B8316" s="96"/>
      <c r="C8316" s="97"/>
      <c r="D8316" s="2013" t="s">
        <v>705</v>
      </c>
      <c r="E8316" s="2013"/>
      <c r="F8316" s="2013"/>
      <c r="G8316" s="93"/>
    </row>
    <row r="8317" ht="11.25" hidden="1" customHeight="1" outlineLevel="7">
      <c r="A8317" s="95"/>
      <c r="B8317" s="96"/>
      <c r="C8317" s="97"/>
      <c r="D8317" s="2013" t="s">
        <v>706</v>
      </c>
      <c r="E8317" s="2013"/>
      <c r="F8317" s="2013"/>
      <c r="G8317" s="93"/>
    </row>
    <row r="8318" ht="11.25" hidden="1" customHeight="1" outlineLevel="7">
      <c r="A8318" s="95"/>
      <c r="B8318" s="96"/>
      <c r="C8318" s="97"/>
      <c r="D8318" s="2013" t="s">
        <v>708</v>
      </c>
      <c r="E8318" s="2013"/>
      <c r="F8318" s="2013"/>
      <c r="G8318" s="93"/>
    </row>
    <row r="8319" ht="11.25" hidden="1" customHeight="1" outlineLevel="7">
      <c r="A8319" s="95"/>
      <c r="B8319" s="96"/>
      <c r="C8319" s="97"/>
      <c r="D8319" s="2013" t="s">
        <v>709</v>
      </c>
      <c r="E8319" s="2013"/>
      <c r="F8319" s="2013"/>
      <c r="G8319" s="114"/>
    </row>
    <row r="8320" ht="11.25" hidden="1" customHeight="1" outlineLevel="7">
      <c r="A8320" s="95"/>
      <c r="B8320" s="96"/>
      <c r="C8320" s="97"/>
      <c r="D8320" s="2013" t="s">
        <v>710</v>
      </c>
      <c r="E8320" s="2013"/>
      <c r="F8320" s="2013"/>
      <c r="G8320" s="114"/>
    </row>
    <row r="8321" ht="11.25" hidden="1" customHeight="1" outlineLevel="7">
      <c r="A8321" s="95"/>
      <c r="B8321" s="96"/>
      <c r="C8321" s="97"/>
      <c r="D8321" s="2013" t="s">
        <v>711</v>
      </c>
      <c r="E8321" s="2013"/>
      <c r="F8321" s="2013"/>
      <c r="G8321" s="93"/>
    </row>
    <row r="8322" ht="11.25" hidden="1" customHeight="1" outlineLevel="7">
      <c r="A8322" s="104"/>
      <c r="B8322" s="105"/>
      <c r="C8322" s="106"/>
      <c r="D8322" s="2017" t="s">
        <v>712</v>
      </c>
      <c r="E8322" s="2017"/>
      <c r="F8322" s="2017"/>
      <c r="G8322" s="93"/>
    </row>
    <row r="8323" ht="21.75" hidden="1" customHeight="1" outlineLevel="7">
      <c r="A8323" s="95"/>
      <c r="B8323" s="96"/>
      <c r="C8323" s="97"/>
      <c r="D8323" s="2013" t="s">
        <v>717</v>
      </c>
      <c r="E8323" s="2013"/>
      <c r="F8323" s="2013"/>
      <c r="G8323" s="93"/>
    </row>
    <row r="8324" ht="11.25" hidden="1" customHeight="1" outlineLevel="7">
      <c r="A8324" s="104"/>
      <c r="B8324" s="105"/>
      <c r="C8324" s="106"/>
      <c r="D8324" s="2017" t="s">
        <v>720</v>
      </c>
      <c r="E8324" s="2017"/>
      <c r="F8324" s="2017"/>
      <c r="G8324" s="93"/>
    </row>
    <row r="8325" ht="11.25" hidden="1" customHeight="1" outlineLevel="7">
      <c r="A8325" s="95"/>
      <c r="B8325" s="96"/>
      <c r="C8325" s="97"/>
      <c r="D8325" s="2013" t="s">
        <v>721</v>
      </c>
      <c r="E8325" s="2013"/>
      <c r="F8325" s="2013"/>
      <c r="G8325" s="93"/>
    </row>
    <row r="8326" ht="11.25" hidden="1" customHeight="1" outlineLevel="7">
      <c r="A8326" s="95"/>
      <c r="B8326" s="96"/>
      <c r="C8326" s="97"/>
      <c r="D8326" s="2013" t="s">
        <v>722</v>
      </c>
      <c r="E8326" s="2013"/>
      <c r="F8326" s="2013"/>
      <c r="G8326" s="114"/>
    </row>
    <row r="8327" ht="11.25" hidden="1" customHeight="1" outlineLevel="7">
      <c r="A8327" s="104"/>
      <c r="B8327" s="105"/>
      <c r="C8327" s="106"/>
      <c r="D8327" s="2017" t="s">
        <v>724</v>
      </c>
      <c r="E8327" s="2017"/>
      <c r="F8327" s="2017"/>
      <c r="G8327" s="93"/>
    </row>
    <row r="8328" ht="11.25" hidden="1" customHeight="1" outlineLevel="7">
      <c r="A8328" s="95"/>
      <c r="B8328" s="96"/>
      <c r="C8328" s="97"/>
      <c r="D8328" s="2013" t="s">
        <v>725</v>
      </c>
      <c r="E8328" s="2013"/>
      <c r="F8328" s="2013"/>
      <c r="G8328" s="93"/>
    </row>
    <row r="8329" ht="11.25" hidden="1" customHeight="1" outlineLevel="7">
      <c r="A8329" s="95"/>
      <c r="B8329" s="96"/>
      <c r="C8329" s="97"/>
      <c r="D8329" s="2013" t="s">
        <v>726</v>
      </c>
      <c r="E8329" s="2013"/>
      <c r="F8329" s="2013"/>
      <c r="G8329" s="93"/>
    </row>
    <row r="8330" ht="11.25" hidden="1" customHeight="1" outlineLevel="7">
      <c r="A8330" s="95"/>
      <c r="B8330" s="96"/>
      <c r="C8330" s="97"/>
      <c r="D8330" s="2013" t="s">
        <v>729</v>
      </c>
      <c r="E8330" s="2013"/>
      <c r="F8330" s="2013"/>
      <c r="G8330" s="93"/>
    </row>
    <row r="8331" ht="11.25" hidden="1" customHeight="1" outlineLevel="7">
      <c r="A8331" s="95"/>
      <c r="B8331" s="96"/>
      <c r="C8331" s="97"/>
      <c r="D8331" s="2013" t="s">
        <v>730</v>
      </c>
      <c r="E8331" s="2013"/>
      <c r="F8331" s="2013"/>
      <c r="G8331" s="93"/>
    </row>
    <row r="8332" ht="11.25" hidden="1" customHeight="1" outlineLevel="7">
      <c r="A8332" s="104"/>
      <c r="B8332" s="105"/>
      <c r="C8332" s="106"/>
      <c r="D8332" s="2017" t="s">
        <v>967</v>
      </c>
      <c r="E8332" s="2017"/>
      <c r="F8332" s="2017"/>
      <c r="G8332" s="114"/>
    </row>
    <row r="8333" ht="11.25" hidden="1" customHeight="1" outlineLevel="7">
      <c r="A8333" s="95"/>
      <c r="B8333" s="96"/>
      <c r="C8333" s="97"/>
      <c r="D8333" s="2013" t="s">
        <v>968</v>
      </c>
      <c r="E8333" s="2013"/>
      <c r="F8333" s="2013"/>
      <c r="G8333" s="93"/>
    </row>
    <row r="8334" ht="11.25" hidden="1" customHeight="1" outlineLevel="7">
      <c r="A8334" s="95"/>
      <c r="B8334" s="96"/>
      <c r="C8334" s="97"/>
      <c r="D8334" s="2013" t="s">
        <v>1196</v>
      </c>
      <c r="E8334" s="2013"/>
      <c r="F8334" s="2013"/>
      <c r="G8334" s="93"/>
    </row>
    <row r="8335" ht="11.25" hidden="1" customHeight="1" outlineLevel="7">
      <c r="A8335" s="115"/>
      <c r="B8335" s="116"/>
      <c r="C8335" s="117"/>
      <c r="D8335" s="2013" t="s">
        <v>731</v>
      </c>
      <c r="E8335" s="2013"/>
      <c r="F8335" s="2013"/>
      <c r="G8335" s="93"/>
    </row>
    <row r="8336" ht="11.25" hidden="1" customHeight="1" outlineLevel="7">
      <c r="A8336" s="104"/>
      <c r="B8336" s="105"/>
      <c r="C8336" s="106"/>
      <c r="D8336" s="2017" t="s">
        <v>732</v>
      </c>
      <c r="E8336" s="2017"/>
      <c r="F8336" s="2017"/>
      <c r="G8336" s="93"/>
    </row>
    <row r="8337" ht="21.75" hidden="1" customHeight="1" outlineLevel="7">
      <c r="A8337" s="95"/>
      <c r="B8337" s="96"/>
      <c r="C8337" s="97"/>
      <c r="D8337" s="2013" t="s">
        <v>969</v>
      </c>
      <c r="E8337" s="2013"/>
      <c r="F8337" s="2013"/>
      <c r="G8337" s="93"/>
    </row>
    <row r="8338" ht="21.75" hidden="1" customHeight="1" outlineLevel="7">
      <c r="A8338" s="95"/>
      <c r="B8338" s="96"/>
      <c r="C8338" s="97"/>
      <c r="D8338" s="2013" t="s">
        <v>1197</v>
      </c>
      <c r="E8338" s="2013"/>
      <c r="F8338" s="2013"/>
      <c r="G8338" s="114"/>
    </row>
    <row r="8339" ht="11.25" hidden="1" customHeight="1" outlineLevel="7">
      <c r="A8339" s="95"/>
      <c r="B8339" s="96"/>
      <c r="C8339" s="97"/>
      <c r="D8339" s="2013" t="s">
        <v>734</v>
      </c>
      <c r="E8339" s="2013"/>
      <c r="F8339" s="2013"/>
      <c r="G8339" s="93"/>
    </row>
    <row r="8340" ht="11.25" hidden="1" customHeight="1" outlineLevel="7">
      <c r="A8340" s="95"/>
      <c r="B8340" s="96"/>
      <c r="C8340" s="97"/>
      <c r="D8340" s="2013" t="s">
        <v>735</v>
      </c>
      <c r="E8340" s="2013"/>
      <c r="F8340" s="2013"/>
      <c r="G8340" s="93"/>
    </row>
    <row r="8341" ht="11.25" hidden="1" customHeight="1" outlineLevel="7">
      <c r="A8341" s="115"/>
      <c r="B8341" s="116"/>
      <c r="C8341" s="117"/>
      <c r="D8341" s="2013" t="s">
        <v>736</v>
      </c>
      <c r="E8341" s="2013"/>
      <c r="F8341" s="2013"/>
      <c r="G8341" s="93"/>
    </row>
    <row r="8342" ht="11.25" hidden="1" customHeight="1" outlineLevel="7">
      <c r="A8342" s="104"/>
      <c r="B8342" s="105"/>
      <c r="C8342" s="106"/>
      <c r="D8342" s="2017" t="s">
        <v>970</v>
      </c>
      <c r="E8342" s="2017"/>
      <c r="F8342" s="2017"/>
      <c r="G8342" s="93"/>
    </row>
    <row r="8343" ht="11.25" hidden="1" customHeight="1" outlineLevel="7">
      <c r="A8343" s="95"/>
      <c r="B8343" s="96"/>
      <c r="C8343" s="97"/>
      <c r="D8343" s="2013" t="s">
        <v>971</v>
      </c>
      <c r="E8343" s="2013"/>
      <c r="F8343" s="2013"/>
      <c r="G8343" s="93"/>
    </row>
    <row r="8344" ht="11.25" hidden="1" customHeight="1" outlineLevel="7">
      <c r="A8344" s="95"/>
      <c r="B8344" s="96"/>
      <c r="C8344" s="97"/>
      <c r="D8344" s="2013" t="s">
        <v>741</v>
      </c>
      <c r="E8344" s="2013"/>
      <c r="F8344" s="2013"/>
      <c r="G8344" s="114"/>
    </row>
    <row r="8345" ht="11.25" hidden="1" customHeight="1" outlineLevel="7">
      <c r="A8345" s="104"/>
      <c r="B8345" s="105"/>
      <c r="C8345" s="106"/>
      <c r="D8345" s="2017" t="s">
        <v>742</v>
      </c>
      <c r="E8345" s="2017"/>
      <c r="F8345" s="2017"/>
      <c r="G8345" s="93"/>
    </row>
    <row r="8346" ht="11.25" hidden="1" customHeight="1" outlineLevel="7">
      <c r="A8346" s="95"/>
      <c r="B8346" s="96"/>
      <c r="C8346" s="97"/>
      <c r="D8346" s="2013" t="s">
        <v>744</v>
      </c>
      <c r="E8346" s="2013"/>
      <c r="F8346" s="2013"/>
      <c r="G8346" s="114"/>
    </row>
    <row r="8347" ht="11.25" hidden="1" customHeight="1" outlineLevel="7">
      <c r="A8347" s="95"/>
      <c r="B8347" s="96"/>
      <c r="C8347" s="97"/>
      <c r="D8347" s="2013" t="s">
        <v>756</v>
      </c>
      <c r="E8347" s="2013"/>
      <c r="F8347" s="2013"/>
      <c r="G8347" s="114"/>
    </row>
    <row r="8348" ht="21.75" hidden="1" customHeight="1" outlineLevel="7">
      <c r="A8348" s="95"/>
      <c r="B8348" s="96"/>
      <c r="C8348" s="97"/>
      <c r="D8348" s="2013" t="s">
        <v>757</v>
      </c>
      <c r="E8348" s="2013"/>
      <c r="F8348" s="2013"/>
      <c r="G8348" s="114"/>
    </row>
    <row r="8349" ht="11.25" hidden="1" customHeight="1" outlineLevel="7">
      <c r="A8349" s="95"/>
      <c r="B8349" s="96"/>
      <c r="C8349" s="97"/>
      <c r="D8349" s="2013" t="s">
        <v>758</v>
      </c>
      <c r="E8349" s="2013"/>
      <c r="F8349" s="2013"/>
      <c r="G8349" s="93"/>
    </row>
    <row r="8350" ht="11.25" hidden="1" customHeight="1" outlineLevel="7">
      <c r="A8350" s="95"/>
      <c r="B8350" s="96"/>
      <c r="C8350" s="97"/>
      <c r="D8350" s="2013" t="s">
        <v>759</v>
      </c>
      <c r="E8350" s="2013"/>
      <c r="F8350" s="2013"/>
      <c r="G8350" s="93"/>
    </row>
    <row r="8351" ht="11.25" hidden="1" customHeight="1" outlineLevel="7">
      <c r="A8351" s="95"/>
      <c r="B8351" s="96"/>
      <c r="C8351" s="97"/>
      <c r="D8351" s="2013" t="s">
        <v>972</v>
      </c>
      <c r="E8351" s="2013"/>
      <c r="F8351" s="2013"/>
      <c r="G8351" s="93"/>
    </row>
    <row r="8352" ht="11.25" hidden="1" customHeight="1" outlineLevel="7">
      <c r="A8352" s="95"/>
      <c r="B8352" s="96"/>
      <c r="C8352" s="97"/>
      <c r="D8352" s="2013" t="s">
        <v>760</v>
      </c>
      <c r="E8352" s="2013"/>
      <c r="F8352" s="2013"/>
      <c r="G8352" s="93"/>
    </row>
    <row r="8353" ht="11.25" hidden="1" customHeight="1" outlineLevel="7">
      <c r="A8353" s="101"/>
      <c r="B8353" s="102"/>
      <c r="C8353" s="103"/>
      <c r="D8353" s="2017" t="s">
        <v>763</v>
      </c>
      <c r="E8353" s="2017"/>
      <c r="F8353" s="2017"/>
      <c r="G8353" s="93"/>
    </row>
    <row r="8354" ht="11.25" hidden="1" customHeight="1" outlineLevel="7">
      <c r="A8354" s="104"/>
      <c r="B8354" s="105"/>
      <c r="C8354" s="106"/>
      <c r="D8354" s="2017" t="s">
        <v>765</v>
      </c>
      <c r="E8354" s="2017"/>
      <c r="F8354" s="2017"/>
      <c r="G8354" s="93"/>
    </row>
    <row r="8355" ht="11.25" hidden="1" customHeight="1" outlineLevel="7">
      <c r="A8355" s="95"/>
      <c r="B8355" s="96"/>
      <c r="C8355" s="97"/>
      <c r="D8355" s="2013" t="s">
        <v>766</v>
      </c>
      <c r="E8355" s="2013"/>
      <c r="F8355" s="2013"/>
      <c r="G8355" s="114"/>
    </row>
    <row r="8356" ht="11.25" hidden="1" customHeight="1" outlineLevel="7">
      <c r="A8356" s="95"/>
      <c r="B8356" s="96"/>
      <c r="C8356" s="97"/>
      <c r="D8356" s="2013" t="s">
        <v>767</v>
      </c>
      <c r="E8356" s="2013"/>
      <c r="F8356" s="2013"/>
      <c r="G8356" s="93"/>
    </row>
    <row r="8357" ht="21.75" hidden="1" customHeight="1" outlineLevel="7">
      <c r="A8357" s="95"/>
      <c r="B8357" s="96"/>
      <c r="C8357" s="97"/>
      <c r="D8357" s="2013" t="s">
        <v>768</v>
      </c>
      <c r="E8357" s="2013"/>
      <c r="F8357" s="2013"/>
      <c r="G8357" s="114"/>
    </row>
    <row r="8358" ht="21.75" hidden="1" customHeight="1" outlineLevel="7">
      <c r="A8358" s="95"/>
      <c r="B8358" s="96"/>
      <c r="C8358" s="97"/>
      <c r="D8358" s="2013" t="s">
        <v>769</v>
      </c>
      <c r="E8358" s="2013"/>
      <c r="F8358" s="2013"/>
      <c r="G8358" s="93"/>
    </row>
    <row r="8359" ht="21.75" hidden="1" customHeight="1" outlineLevel="7">
      <c r="A8359" s="95"/>
      <c r="B8359" s="96"/>
      <c r="C8359" s="97"/>
      <c r="D8359" s="2013" t="s">
        <v>770</v>
      </c>
      <c r="E8359" s="2013"/>
      <c r="F8359" s="2013"/>
      <c r="G8359" s="93"/>
    </row>
    <row r="8360" ht="11.25" hidden="1" customHeight="1" outlineLevel="7">
      <c r="A8360" s="104"/>
      <c r="B8360" s="105"/>
      <c r="C8360" s="106"/>
      <c r="D8360" s="2017" t="s">
        <v>771</v>
      </c>
      <c r="E8360" s="2017"/>
      <c r="F8360" s="2017"/>
      <c r="G8360" s="114"/>
    </row>
    <row r="8361" ht="11.25" hidden="1" customHeight="1" outlineLevel="7">
      <c r="A8361" s="95"/>
      <c r="B8361" s="96"/>
      <c r="C8361" s="97"/>
      <c r="D8361" s="2013" t="s">
        <v>773</v>
      </c>
      <c r="E8361" s="2013"/>
      <c r="F8361" s="2013"/>
      <c r="G8361" s="93"/>
    </row>
    <row r="8362" ht="11.25" hidden="1" customHeight="1" outlineLevel="7">
      <c r="A8362" s="95"/>
      <c r="B8362" s="96"/>
      <c r="C8362" s="97"/>
      <c r="D8362" s="2013" t="s">
        <v>775</v>
      </c>
      <c r="E8362" s="2013"/>
      <c r="F8362" s="2013"/>
      <c r="G8362" s="93"/>
    </row>
    <row r="8363" ht="21.75" hidden="1" customHeight="1" outlineLevel="7">
      <c r="A8363" s="95"/>
      <c r="B8363" s="96"/>
      <c r="C8363" s="97"/>
      <c r="D8363" s="2013" t="s">
        <v>777</v>
      </c>
      <c r="E8363" s="2013"/>
      <c r="F8363" s="2013"/>
      <c r="G8363" s="93"/>
    </row>
    <row r="8364" ht="11.25" hidden="1" customHeight="1" outlineLevel="7">
      <c r="A8364" s="95"/>
      <c r="B8364" s="96"/>
      <c r="C8364" s="97"/>
      <c r="D8364" s="2013" t="s">
        <v>778</v>
      </c>
      <c r="E8364" s="2013"/>
      <c r="F8364" s="2013"/>
      <c r="G8364" s="93"/>
    </row>
    <row r="8365" ht="11.25" hidden="1" customHeight="1" outlineLevel="7">
      <c r="A8365" s="95"/>
      <c r="B8365" s="96"/>
      <c r="C8365" s="97"/>
      <c r="D8365" s="2013" t="s">
        <v>779</v>
      </c>
      <c r="E8365" s="2013"/>
      <c r="F8365" s="2013"/>
      <c r="G8365" s="114"/>
    </row>
    <row r="8366" ht="11.25" hidden="1" customHeight="1" outlineLevel="7">
      <c r="A8366" s="115"/>
      <c r="B8366" s="116"/>
      <c r="C8366" s="117"/>
      <c r="D8366" s="2013" t="s">
        <v>781</v>
      </c>
      <c r="E8366" s="2013"/>
      <c r="F8366" s="2013"/>
      <c r="G8366" s="93"/>
    </row>
    <row r="8367" ht="11.25" hidden="1" customHeight="1" outlineLevel="7">
      <c r="A8367" s="101"/>
      <c r="B8367" s="102"/>
      <c r="C8367" s="103"/>
      <c r="D8367" s="2017" t="s">
        <v>782</v>
      </c>
      <c r="E8367" s="2017"/>
      <c r="F8367" s="2017"/>
      <c r="G8367" s="93"/>
    </row>
    <row r="8368" ht="11.25" hidden="1" customHeight="1" outlineLevel="7">
      <c r="A8368" s="115"/>
      <c r="B8368" s="116"/>
      <c r="C8368" s="117"/>
      <c r="D8368" s="2013" t="s">
        <v>786</v>
      </c>
      <c r="E8368" s="2013"/>
      <c r="F8368" s="2013"/>
      <c r="G8368" s="93"/>
    </row>
    <row r="8369" ht="11.25" hidden="1" customHeight="1" outlineLevel="7">
      <c r="A8369" s="101"/>
      <c r="B8369" s="102"/>
      <c r="C8369" s="103"/>
      <c r="D8369" s="2017" t="s">
        <v>789</v>
      </c>
      <c r="E8369" s="2017"/>
      <c r="F8369" s="2017"/>
      <c r="G8369" s="114"/>
    </row>
    <row r="8370" ht="21.75" hidden="1" customHeight="1" outlineLevel="7">
      <c r="A8370" s="115"/>
      <c r="B8370" s="116"/>
      <c r="C8370" s="117"/>
      <c r="D8370" s="2013" t="s">
        <v>791</v>
      </c>
      <c r="E8370" s="2013"/>
      <c r="F8370" s="2013"/>
      <c r="G8370" s="93"/>
    </row>
    <row r="8371" ht="11.25" hidden="1" customHeight="1" outlineLevel="7">
      <c r="A8371" s="115"/>
      <c r="B8371" s="116"/>
      <c r="C8371" s="117"/>
      <c r="D8371" s="2013" t="s">
        <v>973</v>
      </c>
      <c r="E8371" s="2013"/>
      <c r="F8371" s="2013"/>
      <c r="G8371" s="93"/>
    </row>
    <row r="8372" ht="11.25" hidden="1" customHeight="1" outlineLevel="7">
      <c r="A8372" s="115"/>
      <c r="B8372" s="116"/>
      <c r="C8372" s="117"/>
      <c r="D8372" s="2013" t="s">
        <v>796</v>
      </c>
      <c r="E8372" s="2013"/>
      <c r="F8372" s="2013"/>
      <c r="G8372" s="93"/>
    </row>
    <row r="8373" ht="11.25" hidden="1" customHeight="1" outlineLevel="7">
      <c r="A8373" s="115"/>
      <c r="B8373" s="116"/>
      <c r="C8373" s="117"/>
      <c r="D8373" s="2013" t="s">
        <v>798</v>
      </c>
      <c r="E8373" s="2013"/>
      <c r="F8373" s="2013"/>
      <c r="G8373" s="93"/>
    </row>
    <row r="8374" ht="11.25" hidden="1" customHeight="1" outlineLevel="7">
      <c r="A8374" s="115"/>
      <c r="B8374" s="116"/>
      <c r="C8374" s="117"/>
      <c r="D8374" s="2013" t="s">
        <v>799</v>
      </c>
      <c r="E8374" s="2013"/>
      <c r="F8374" s="2013"/>
      <c r="G8374" s="93"/>
    </row>
    <row r="8375" ht="11.25" hidden="1" customHeight="1" outlineLevel="7">
      <c r="A8375" s="115"/>
      <c r="B8375" s="116"/>
      <c r="C8375" s="117"/>
      <c r="D8375" s="2013" t="s">
        <v>801</v>
      </c>
      <c r="E8375" s="2013"/>
      <c r="F8375" s="2013"/>
      <c r="G8375" s="114"/>
    </row>
    <row r="8376" ht="11.25" hidden="1" customHeight="1" outlineLevel="7">
      <c r="A8376" s="115"/>
      <c r="B8376" s="116"/>
      <c r="C8376" s="117"/>
      <c r="D8376" s="2013" t="s">
        <v>974</v>
      </c>
      <c r="E8376" s="2013"/>
      <c r="F8376" s="2013"/>
      <c r="G8376" s="93"/>
    </row>
    <row r="8377" ht="11.25" hidden="1" customHeight="1" outlineLevel="7">
      <c r="A8377" s="101"/>
      <c r="B8377" s="102"/>
      <c r="C8377" s="103"/>
      <c r="D8377" s="2017" t="s">
        <v>802</v>
      </c>
      <c r="E8377" s="2017"/>
      <c r="F8377" s="2017"/>
      <c r="G8377" s="93"/>
    </row>
    <row r="8378" ht="11.25" hidden="1" customHeight="1" outlineLevel="7">
      <c r="A8378" s="115"/>
      <c r="B8378" s="116"/>
      <c r="C8378" s="117"/>
      <c r="D8378" s="2013" t="s">
        <v>808</v>
      </c>
      <c r="E8378" s="2013"/>
      <c r="F8378" s="2013"/>
      <c r="G8378" s="114"/>
    </row>
    <row r="8379" ht="11.25" hidden="1" customHeight="1" outlineLevel="7">
      <c r="A8379" s="101"/>
      <c r="B8379" s="102"/>
      <c r="C8379" s="103"/>
      <c r="D8379" s="2017" t="s">
        <v>813</v>
      </c>
      <c r="E8379" s="2017"/>
      <c r="F8379" s="2017"/>
      <c r="G8379" s="93"/>
    </row>
    <row r="8380" ht="11.25" hidden="1" customHeight="1" outlineLevel="7">
      <c r="A8380" s="104"/>
      <c r="B8380" s="105"/>
      <c r="C8380" s="106"/>
      <c r="D8380" s="2017" t="s">
        <v>815</v>
      </c>
      <c r="E8380" s="2017"/>
      <c r="F8380" s="2017"/>
      <c r="G8380" s="93"/>
    </row>
    <row r="8381" ht="21.75" hidden="1" customHeight="1" outlineLevel="7">
      <c r="A8381" s="95"/>
      <c r="B8381" s="96"/>
      <c r="C8381" s="97"/>
      <c r="D8381" s="2013" t="s">
        <v>819</v>
      </c>
      <c r="E8381" s="2013"/>
      <c r="F8381" s="2013"/>
      <c r="G8381" s="93"/>
    </row>
    <row r="8382" ht="11.25" hidden="1" customHeight="1" outlineLevel="7">
      <c r="A8382" s="95"/>
      <c r="B8382" s="96"/>
      <c r="C8382" s="97"/>
      <c r="D8382" s="2013" t="s">
        <v>820</v>
      </c>
      <c r="E8382" s="2013"/>
      <c r="F8382" s="2013"/>
      <c r="G8382" s="93"/>
    </row>
    <row r="8383" ht="11.25" hidden="1" customHeight="1" outlineLevel="7">
      <c r="A8383" s="115"/>
      <c r="B8383" s="116"/>
      <c r="C8383" s="117"/>
      <c r="D8383" s="2013" t="s">
        <v>822</v>
      </c>
      <c r="E8383" s="2013"/>
      <c r="F8383" s="2013"/>
      <c r="G8383" s="93"/>
    </row>
    <row r="8384" ht="11.25" hidden="1" customHeight="1" outlineLevel="7">
      <c r="A8384" s="115"/>
      <c r="B8384" s="116"/>
      <c r="C8384" s="117"/>
      <c r="D8384" s="2013" t="s">
        <v>824</v>
      </c>
      <c r="E8384" s="2013"/>
      <c r="F8384" s="2013"/>
      <c r="G8384" s="93"/>
    </row>
    <row r="8385" ht="11.25" hidden="1" customHeight="1" outlineLevel="7">
      <c r="A8385" s="115"/>
      <c r="B8385" s="116"/>
      <c r="C8385" s="117"/>
      <c r="D8385" s="2013" t="s">
        <v>825</v>
      </c>
      <c r="E8385" s="2013"/>
      <c r="F8385" s="2013"/>
      <c r="G8385" s="93"/>
    </row>
    <row r="8386" ht="11.25" hidden="1" customHeight="1" outlineLevel="7">
      <c r="A8386" s="104"/>
      <c r="B8386" s="105"/>
      <c r="C8386" s="106"/>
      <c r="D8386" s="2017" t="s">
        <v>826</v>
      </c>
      <c r="E8386" s="2017"/>
      <c r="F8386" s="2017"/>
      <c r="G8386" s="114"/>
    </row>
    <row r="8387" ht="11.25" hidden="1" customHeight="1" outlineLevel="7">
      <c r="A8387" s="95"/>
      <c r="B8387" s="96"/>
      <c r="C8387" s="97"/>
      <c r="D8387" s="2013" t="s">
        <v>828</v>
      </c>
      <c r="E8387" s="2013"/>
      <c r="F8387" s="2013"/>
      <c r="G8387" s="114"/>
    </row>
    <row r="8388" ht="21.75" hidden="1" customHeight="1" outlineLevel="7">
      <c r="A8388" s="95"/>
      <c r="B8388" s="96"/>
      <c r="C8388" s="97"/>
      <c r="D8388" s="2013" t="s">
        <v>829</v>
      </c>
      <c r="E8388" s="2013"/>
      <c r="F8388" s="2013"/>
      <c r="G8388" s="93"/>
    </row>
    <row r="8389" ht="21.75" hidden="1" customHeight="1" outlineLevel="7">
      <c r="A8389" s="115"/>
      <c r="B8389" s="116"/>
      <c r="C8389" s="117"/>
      <c r="D8389" s="2013" t="s">
        <v>834</v>
      </c>
      <c r="E8389" s="2013"/>
      <c r="F8389" s="2013"/>
      <c r="G8389" s="93"/>
    </row>
    <row r="8390" ht="11.25" hidden="1" customHeight="1" outlineLevel="7">
      <c r="A8390" s="115"/>
      <c r="B8390" s="116"/>
      <c r="C8390" s="117"/>
      <c r="D8390" s="2013" t="s">
        <v>975</v>
      </c>
      <c r="E8390" s="2013"/>
      <c r="F8390" s="2013"/>
      <c r="G8390" s="93"/>
    </row>
    <row r="8391" ht="11.25" hidden="1" customHeight="1" outlineLevel="7">
      <c r="A8391" s="115"/>
      <c r="B8391" s="116"/>
      <c r="C8391" s="117"/>
      <c r="D8391" s="2013" t="s">
        <v>835</v>
      </c>
      <c r="E8391" s="2013"/>
      <c r="F8391" s="2013"/>
      <c r="G8391" s="93"/>
    </row>
    <row r="8392" ht="11.25" hidden="1" customHeight="1" outlineLevel="7">
      <c r="A8392" s="115"/>
      <c r="B8392" s="116"/>
      <c r="C8392" s="117"/>
      <c r="D8392" s="2013" t="s">
        <v>837</v>
      </c>
      <c r="E8392" s="2013"/>
      <c r="F8392" s="2013"/>
      <c r="G8392" s="93"/>
    </row>
    <row r="8393" ht="11.25" hidden="1" customHeight="1" outlineLevel="7">
      <c r="A8393" s="115"/>
      <c r="B8393" s="116"/>
      <c r="C8393" s="117"/>
      <c r="D8393" s="2013" t="s">
        <v>976</v>
      </c>
      <c r="E8393" s="2013"/>
      <c r="F8393" s="2013"/>
      <c r="G8393" s="114"/>
    </row>
    <row r="8394" ht="11.25" hidden="1" customHeight="1" outlineLevel="7">
      <c r="A8394" s="115"/>
      <c r="B8394" s="116"/>
      <c r="C8394" s="117"/>
      <c r="D8394" s="2013" t="s">
        <v>977</v>
      </c>
      <c r="E8394" s="2013"/>
      <c r="F8394" s="2013"/>
      <c r="G8394" s="93"/>
    </row>
    <row r="8395" ht="11.25" hidden="1" customHeight="1" outlineLevel="7">
      <c r="A8395" s="115"/>
      <c r="B8395" s="116"/>
      <c r="C8395" s="117"/>
      <c r="D8395" s="2013" t="s">
        <v>978</v>
      </c>
      <c r="E8395" s="2013"/>
      <c r="F8395" s="2013"/>
      <c r="G8395" s="93"/>
    </row>
    <row r="8396" ht="11.25" hidden="1" customHeight="1" outlineLevel="7">
      <c r="A8396" s="115"/>
      <c r="B8396" s="116"/>
      <c r="C8396" s="117"/>
      <c r="D8396" s="2013" t="s">
        <v>1198</v>
      </c>
      <c r="E8396" s="2013"/>
      <c r="F8396" s="2013"/>
      <c r="G8396" s="93"/>
    </row>
    <row r="8397" ht="11.25" hidden="1" customHeight="1" outlineLevel="7">
      <c r="A8397" s="115"/>
      <c r="B8397" s="116"/>
      <c r="C8397" s="117"/>
      <c r="D8397" s="2013" t="s">
        <v>979</v>
      </c>
      <c r="E8397" s="2013"/>
      <c r="F8397" s="2013"/>
      <c r="G8397" s="93"/>
    </row>
    <row r="8398" ht="11.25" hidden="1" customHeight="1" outlineLevel="7">
      <c r="A8398" s="80"/>
      <c r="B8398" s="81"/>
      <c r="C8398" s="82"/>
      <c r="D8398" s="2017" t="s">
        <v>984</v>
      </c>
      <c r="E8398" s="2017"/>
      <c r="F8398" s="2017"/>
      <c r="G8398" s="93"/>
    </row>
    <row r="8399" ht="11.25" hidden="1" customHeight="1" outlineLevel="7">
      <c r="A8399" s="98"/>
      <c r="B8399" s="99"/>
      <c r="C8399" s="100"/>
      <c r="D8399" s="2013" t="s">
        <v>988</v>
      </c>
      <c r="E8399" s="2013"/>
      <c r="F8399" s="2013"/>
      <c r="G8399" s="93"/>
    </row>
    <row r="8400" ht="11.25" hidden="1" customHeight="1" outlineLevel="7">
      <c r="A8400" s="80"/>
      <c r="B8400" s="81"/>
      <c r="C8400" s="82"/>
      <c r="D8400" s="2017" t="s">
        <v>405</v>
      </c>
      <c r="E8400" s="2017"/>
      <c r="F8400" s="2017"/>
      <c r="G8400" s="114"/>
    </row>
    <row r="8401" ht="11.25" hidden="1" customHeight="1" outlineLevel="7">
      <c r="A8401" s="83"/>
      <c r="B8401" s="84"/>
      <c r="C8401" s="85"/>
      <c r="D8401" s="2017" t="s">
        <v>853</v>
      </c>
      <c r="E8401" s="2017"/>
      <c r="F8401" s="2017"/>
      <c r="G8401" s="93"/>
    </row>
    <row r="8402" ht="11.25" hidden="1" customHeight="1" outlineLevel="7">
      <c r="A8402" s="118"/>
      <c r="B8402" s="119"/>
      <c r="C8402" s="120"/>
      <c r="D8402" s="2013" t="s">
        <v>855</v>
      </c>
      <c r="E8402" s="2013"/>
      <c r="F8402" s="2013"/>
      <c r="G8402" s="114"/>
    </row>
    <row r="8403" ht="11.25" hidden="1" customHeight="1" outlineLevel="7">
      <c r="A8403" s="118"/>
      <c r="B8403" s="119"/>
      <c r="C8403" s="120"/>
      <c r="D8403" s="2013" t="s">
        <v>856</v>
      </c>
      <c r="E8403" s="2013"/>
      <c r="F8403" s="2013"/>
      <c r="G8403" s="93"/>
    </row>
    <row r="8404" ht="11.25" hidden="1" customHeight="1" outlineLevel="7">
      <c r="A8404" s="83"/>
      <c r="B8404" s="84"/>
      <c r="C8404" s="85"/>
      <c r="D8404" s="2017" t="s">
        <v>864</v>
      </c>
      <c r="E8404" s="2017"/>
      <c r="F8404" s="2017"/>
      <c r="G8404" s="93"/>
    </row>
    <row r="8405" ht="11.25" hidden="1" customHeight="1" outlineLevel="7">
      <c r="A8405" s="118"/>
      <c r="B8405" s="119"/>
      <c r="C8405" s="120"/>
      <c r="D8405" s="2013" t="s">
        <v>865</v>
      </c>
      <c r="E8405" s="2013"/>
      <c r="F8405" s="2013"/>
      <c r="G8405" s="93"/>
    </row>
    <row r="8406" ht="11.25" hidden="1" customHeight="1" outlineLevel="7">
      <c r="A8406" s="83"/>
      <c r="B8406" s="84"/>
      <c r="C8406" s="85"/>
      <c r="D8406" s="2017" t="s">
        <v>866</v>
      </c>
      <c r="E8406" s="2017"/>
      <c r="F8406" s="2017"/>
      <c r="G8406" s="93"/>
    </row>
    <row r="8407" ht="11.25" hidden="1" customHeight="1" outlineLevel="7">
      <c r="A8407" s="118"/>
      <c r="B8407" s="119"/>
      <c r="C8407" s="120"/>
      <c r="D8407" s="2013" t="s">
        <v>867</v>
      </c>
      <c r="E8407" s="2013"/>
      <c r="F8407" s="2013"/>
      <c r="G8407" s="93"/>
    </row>
    <row r="8408" ht="21.75" hidden="1" customHeight="1" outlineLevel="7">
      <c r="A8408" s="118"/>
      <c r="B8408" s="119"/>
      <c r="C8408" s="120"/>
      <c r="D8408" s="2013" t="s">
        <v>868</v>
      </c>
      <c r="E8408" s="2013"/>
      <c r="F8408" s="2013"/>
      <c r="G8408" s="93"/>
    </row>
    <row r="8409" ht="11.25" hidden="1" customHeight="1" outlineLevel="7">
      <c r="A8409" s="118"/>
      <c r="B8409" s="119"/>
      <c r="C8409" s="120"/>
      <c r="D8409" s="2013" t="s">
        <v>869</v>
      </c>
      <c r="E8409" s="2013"/>
      <c r="F8409" s="2013"/>
      <c r="G8409" s="93"/>
    </row>
    <row r="8410" ht="11.25" hidden="1" customHeight="1" outlineLevel="7">
      <c r="A8410" s="83"/>
      <c r="B8410" s="84"/>
      <c r="C8410" s="85"/>
      <c r="D8410" s="2017" t="s">
        <v>871</v>
      </c>
      <c r="E8410" s="2017"/>
      <c r="F8410" s="2017"/>
      <c r="G8410" s="114"/>
    </row>
    <row r="8411" ht="11.25" hidden="1" customHeight="1" outlineLevel="7">
      <c r="A8411" s="118"/>
      <c r="B8411" s="119"/>
      <c r="C8411" s="120"/>
      <c r="D8411" s="2013" t="s">
        <v>872</v>
      </c>
      <c r="E8411" s="2013"/>
      <c r="F8411" s="2013"/>
      <c r="G8411" s="93"/>
    </row>
    <row r="8412" ht="21.75" hidden="1" customHeight="1" outlineLevel="7">
      <c r="A8412" s="118"/>
      <c r="B8412" s="119"/>
      <c r="C8412" s="120"/>
      <c r="D8412" s="2013" t="s">
        <v>873</v>
      </c>
      <c r="E8412" s="2013"/>
      <c r="F8412" s="2013"/>
      <c r="G8412" s="114"/>
    </row>
    <row r="8413" ht="11.25" hidden="1" customHeight="1" outlineLevel="7">
      <c r="A8413" s="118"/>
      <c r="B8413" s="119"/>
      <c r="C8413" s="120"/>
      <c r="D8413" s="2013" t="s">
        <v>874</v>
      </c>
      <c r="E8413" s="2013"/>
      <c r="F8413" s="2013"/>
      <c r="G8413" s="114"/>
    </row>
    <row r="8414" ht="11.25" hidden="1" customHeight="1" outlineLevel="7">
      <c r="A8414" s="98"/>
      <c r="B8414" s="99"/>
      <c r="C8414" s="100"/>
      <c r="D8414" s="2013" t="s">
        <v>877</v>
      </c>
      <c r="E8414" s="2013"/>
      <c r="F8414" s="2013"/>
      <c r="G8414" s="93"/>
    </row>
    <row r="8415" ht="11.25" hidden="1" customHeight="1" outlineLevel="7">
      <c r="A8415" s="98"/>
      <c r="B8415" s="99"/>
      <c r="C8415" s="100"/>
      <c r="D8415" s="2013" t="s">
        <v>879</v>
      </c>
      <c r="E8415" s="2013"/>
      <c r="F8415" s="2013"/>
      <c r="G8415" s="93"/>
    </row>
    <row r="8416" ht="21.75" hidden="1" customHeight="1" outlineLevel="7">
      <c r="A8416" s="98"/>
      <c r="B8416" s="99"/>
      <c r="C8416" s="100"/>
      <c r="D8416" s="2013" t="s">
        <v>880</v>
      </c>
      <c r="E8416" s="2013"/>
      <c r="F8416" s="2013"/>
      <c r="G8416" s="93"/>
    </row>
    <row r="8417" ht="11.25" hidden="1" customHeight="1" outlineLevel="7">
      <c r="A8417" s="80"/>
      <c r="B8417" s="81"/>
      <c r="C8417" s="82"/>
      <c r="D8417" s="2017" t="s">
        <v>887</v>
      </c>
      <c r="E8417" s="2017"/>
      <c r="F8417" s="2017"/>
      <c r="G8417" s="93"/>
    </row>
    <row r="8418" ht="11.25" hidden="1" customHeight="1" outlineLevel="7">
      <c r="A8418" s="83"/>
      <c r="B8418" s="84"/>
      <c r="C8418" s="85"/>
      <c r="D8418" s="2017" t="s">
        <v>230</v>
      </c>
      <c r="E8418" s="2017"/>
      <c r="F8418" s="2017"/>
      <c r="G8418" s="93"/>
    </row>
    <row r="8419" ht="11.25" hidden="1" customHeight="1" outlineLevel="7">
      <c r="A8419" s="118"/>
      <c r="B8419" s="119"/>
      <c r="C8419" s="120"/>
      <c r="D8419" s="2013" t="s">
        <v>1190</v>
      </c>
      <c r="E8419" s="2013"/>
      <c r="F8419" s="2013"/>
      <c r="G8419" s="114"/>
    </row>
    <row r="8420" ht="11.25" hidden="1" customHeight="1" outlineLevel="7">
      <c r="A8420" s="118"/>
      <c r="B8420" s="119"/>
      <c r="C8420" s="120"/>
      <c r="D8420" s="2013" t="s">
        <v>1191</v>
      </c>
      <c r="E8420" s="2013"/>
      <c r="F8420" s="2013"/>
      <c r="G8420" s="93"/>
    </row>
    <row r="8421" ht="11.25" hidden="1" customHeight="1" outlineLevel="7">
      <c r="A8421" s="83"/>
      <c r="B8421" s="84"/>
      <c r="C8421" s="85"/>
      <c r="D8421" s="2017" t="s">
        <v>889</v>
      </c>
      <c r="E8421" s="2017"/>
      <c r="F8421" s="2017"/>
      <c r="G8421" s="93"/>
    </row>
    <row r="8422" ht="11.25" hidden="1" customHeight="1" outlineLevel="7">
      <c r="A8422" s="118"/>
      <c r="B8422" s="119"/>
      <c r="C8422" s="120"/>
      <c r="D8422" s="2013" t="s">
        <v>891</v>
      </c>
      <c r="E8422" s="2013"/>
      <c r="F8422" s="2013"/>
      <c r="G8422" s="93"/>
    </row>
    <row r="8423" ht="11.25" hidden="1" customHeight="1" outlineLevel="7">
      <c r="A8423" s="83"/>
      <c r="B8423" s="84"/>
      <c r="C8423" s="85"/>
      <c r="D8423" s="2017" t="s">
        <v>893</v>
      </c>
      <c r="E8423" s="2017"/>
      <c r="F8423" s="2017"/>
      <c r="G8423" s="93"/>
    </row>
    <row r="8424" ht="11.25" hidden="1" customHeight="1" outlineLevel="7">
      <c r="A8424" s="118"/>
      <c r="B8424" s="119"/>
      <c r="C8424" s="120"/>
      <c r="D8424" s="2013" t="s">
        <v>895</v>
      </c>
      <c r="E8424" s="2013"/>
      <c r="F8424" s="2013"/>
      <c r="G8424" s="93"/>
    </row>
    <row r="8425" ht="11.25" hidden="1" customHeight="1" outlineLevel="7">
      <c r="A8425" s="83"/>
      <c r="B8425" s="84"/>
      <c r="C8425" s="85"/>
      <c r="D8425" s="2017" t="s">
        <v>898</v>
      </c>
      <c r="E8425" s="2017"/>
      <c r="F8425" s="2017"/>
      <c r="G8425" s="93"/>
    </row>
    <row r="8426" ht="11.25" hidden="1" customHeight="1" outlineLevel="7">
      <c r="A8426" s="118"/>
      <c r="B8426" s="119"/>
      <c r="C8426" s="120"/>
      <c r="D8426" s="2013" t="s">
        <v>901</v>
      </c>
      <c r="E8426" s="2013"/>
      <c r="F8426" s="2013"/>
      <c r="G8426" s="93"/>
    </row>
    <row r="8427" ht="11.25" hidden="1" customHeight="1" outlineLevel="7">
      <c r="A8427" s="98"/>
      <c r="B8427" s="99"/>
      <c r="C8427" s="100"/>
      <c r="D8427" s="2013" t="s">
        <v>1192</v>
      </c>
      <c r="E8427" s="2013"/>
      <c r="F8427" s="2013"/>
      <c r="G8427" s="93"/>
    </row>
    <row r="8428" ht="11.25" hidden="1" customHeight="1" outlineLevel="7">
      <c r="A8428" s="83"/>
      <c r="B8428" s="84"/>
      <c r="C8428" s="85"/>
      <c r="D8428" s="2017" t="s">
        <v>903</v>
      </c>
      <c r="E8428" s="2017"/>
      <c r="F8428" s="2017"/>
      <c r="G8428" s="93"/>
    </row>
    <row r="8429" ht="11.25" hidden="1" customHeight="1" outlineLevel="7">
      <c r="A8429" s="118"/>
      <c r="B8429" s="119"/>
      <c r="C8429" s="120"/>
      <c r="D8429" s="2013" t="s">
        <v>904</v>
      </c>
      <c r="E8429" s="2013"/>
      <c r="F8429" s="2013"/>
      <c r="G8429" s="93"/>
    </row>
    <row r="8430" ht="11.25" hidden="1" customHeight="1" outlineLevel="7">
      <c r="A8430" s="83"/>
      <c r="B8430" s="84"/>
      <c r="C8430" s="85"/>
      <c r="D8430" s="2017" t="s">
        <v>905</v>
      </c>
      <c r="E8430" s="2017"/>
      <c r="F8430" s="2017"/>
      <c r="G8430" s="93"/>
    </row>
    <row r="8431" ht="11.25" hidden="1" customHeight="1" outlineLevel="7">
      <c r="A8431" s="118"/>
      <c r="B8431" s="119"/>
      <c r="C8431" s="120"/>
      <c r="D8431" s="2013" t="s">
        <v>905</v>
      </c>
      <c r="E8431" s="2013"/>
      <c r="F8431" s="2013"/>
      <c r="G8431" s="114"/>
    </row>
    <row r="8432" ht="11.25" hidden="1" customHeight="1" outlineLevel="7">
      <c r="A8432" s="83"/>
      <c r="B8432" s="84"/>
      <c r="C8432" s="85"/>
      <c r="D8432" s="2017" t="s">
        <v>907</v>
      </c>
      <c r="E8432" s="2017"/>
      <c r="F8432" s="2017"/>
      <c r="G8432" s="93"/>
    </row>
    <row r="8433" ht="11.25" hidden="1" customHeight="1" outlineLevel="7">
      <c r="A8433" s="118"/>
      <c r="B8433" s="119"/>
      <c r="C8433" s="120"/>
      <c r="D8433" s="2013" t="s">
        <v>104</v>
      </c>
      <c r="E8433" s="2013"/>
      <c r="F8433" s="2013"/>
      <c r="G8433" s="114"/>
    </row>
    <row r="8434" ht="11.25" hidden="1" customHeight="1" outlineLevel="7">
      <c r="A8434" s="86"/>
      <c r="B8434" s="87"/>
      <c r="C8434" s="88"/>
      <c r="D8434" s="2017" t="s">
        <v>908</v>
      </c>
      <c r="E8434" s="2017"/>
      <c r="F8434" s="2017"/>
      <c r="G8434" s="114"/>
    </row>
    <row r="8435" ht="11.25" hidden="1" customHeight="1" outlineLevel="7">
      <c r="A8435" s="89"/>
      <c r="B8435" s="90"/>
      <c r="C8435" s="91"/>
      <c r="D8435" s="2013" t="s">
        <v>106</v>
      </c>
      <c r="E8435" s="2013"/>
      <c r="F8435" s="2013"/>
      <c r="G8435" s="93"/>
    </row>
    <row r="8436" ht="11.25" hidden="1" customHeight="1" outlineLevel="7">
      <c r="A8436" s="89"/>
      <c r="B8436" s="90"/>
      <c r="C8436" s="91"/>
      <c r="D8436" s="2013" t="s">
        <v>108</v>
      </c>
      <c r="E8436" s="2013"/>
      <c r="F8436" s="2013"/>
      <c r="G8436" s="93"/>
    </row>
    <row r="8437" ht="11.25" hidden="1" customHeight="1" outlineLevel="7">
      <c r="A8437" s="98"/>
      <c r="B8437" s="99"/>
      <c r="C8437" s="100"/>
      <c r="D8437" s="2013" t="s">
        <v>404</v>
      </c>
      <c r="E8437" s="2013"/>
      <c r="F8437" s="2013"/>
      <c r="G8437" s="114"/>
    </row>
    <row r="8438" ht="11.25" hidden="1" customHeight="1" outlineLevel="7">
      <c r="A8438" s="83"/>
      <c r="B8438" s="84"/>
      <c r="C8438" s="85"/>
      <c r="D8438" s="2017" t="s">
        <v>909</v>
      </c>
      <c r="E8438" s="2017"/>
      <c r="F8438" s="2017"/>
      <c r="G8438" s="93"/>
    </row>
    <row r="8439" ht="11.25" hidden="1" customHeight="1" outlineLevel="7">
      <c r="A8439" s="118"/>
      <c r="B8439" s="119"/>
      <c r="C8439" s="120"/>
      <c r="D8439" s="2013" t="s">
        <v>910</v>
      </c>
      <c r="E8439" s="2013"/>
      <c r="F8439" s="2013"/>
      <c r="G8439" s="114"/>
    </row>
    <row r="8440" ht="11.25" hidden="1" customHeight="1" outlineLevel="7">
      <c r="A8440" s="118"/>
      <c r="B8440" s="119"/>
      <c r="C8440" s="120"/>
      <c r="D8440" s="2013" t="s">
        <v>912</v>
      </c>
      <c r="E8440" s="2013"/>
      <c r="F8440" s="2013"/>
      <c r="G8440" s="93"/>
    </row>
    <row r="8441" ht="11.25" hidden="1" customHeight="1" outlineLevel="7">
      <c r="A8441" s="118"/>
      <c r="B8441" s="119"/>
      <c r="C8441" s="120"/>
      <c r="D8441" s="2013" t="s">
        <v>913</v>
      </c>
      <c r="E8441" s="2013"/>
      <c r="F8441" s="2013"/>
      <c r="G8441" s="93"/>
    </row>
    <row r="8442" ht="11.25" hidden="1" customHeight="1" outlineLevel="7">
      <c r="A8442" s="118"/>
      <c r="B8442" s="119"/>
      <c r="C8442" s="120"/>
      <c r="D8442" s="2013" t="s">
        <v>914</v>
      </c>
      <c r="E8442" s="2013"/>
      <c r="F8442" s="2013"/>
      <c r="G8442" s="93"/>
    </row>
    <row r="8443" ht="11.25" hidden="1" customHeight="1" outlineLevel="7">
      <c r="A8443" s="118"/>
      <c r="B8443" s="119"/>
      <c r="C8443" s="120"/>
      <c r="D8443" s="2013" t="s">
        <v>916</v>
      </c>
      <c r="E8443" s="2013"/>
      <c r="F8443" s="2013"/>
      <c r="G8443" s="114"/>
    </row>
    <row r="8444" ht="11.25" hidden="1" customHeight="1" outlineLevel="7">
      <c r="A8444" s="83"/>
      <c r="B8444" s="84"/>
      <c r="C8444" s="85"/>
      <c r="D8444" s="2017" t="s">
        <v>917</v>
      </c>
      <c r="E8444" s="2017"/>
      <c r="F8444" s="2017"/>
      <c r="G8444" s="93"/>
    </row>
    <row r="8445" ht="11.25" hidden="1" customHeight="1" outlineLevel="7">
      <c r="A8445" s="118"/>
      <c r="B8445" s="119"/>
      <c r="C8445" s="120"/>
      <c r="D8445" s="2013" t="s">
        <v>918</v>
      </c>
      <c r="E8445" s="2013"/>
      <c r="F8445" s="2013"/>
      <c r="G8445" s="93"/>
    </row>
    <row r="8446" ht="11.25" hidden="1" customHeight="1" outlineLevel="7">
      <c r="A8446" s="118"/>
      <c r="B8446" s="119"/>
      <c r="C8446" s="120"/>
      <c r="D8446" s="2013" t="s">
        <v>225</v>
      </c>
      <c r="E8446" s="2013"/>
      <c r="F8446" s="2013"/>
      <c r="G8446" s="93"/>
    </row>
    <row r="8447" ht="11.25" hidden="1" customHeight="1" outlineLevel="7">
      <c r="A8447" s="118"/>
      <c r="B8447" s="119"/>
      <c r="C8447" s="120"/>
      <c r="D8447" s="2013" t="s">
        <v>226</v>
      </c>
      <c r="E8447" s="2013"/>
      <c r="F8447" s="2013"/>
      <c r="G8447" s="93"/>
    </row>
    <row r="8448" ht="11.25" hidden="1" customHeight="1" outlineLevel="7">
      <c r="A8448" s="118"/>
      <c r="B8448" s="119"/>
      <c r="C8448" s="120"/>
      <c r="D8448" s="2013" t="s">
        <v>227</v>
      </c>
      <c r="E8448" s="2013"/>
      <c r="F8448" s="2013"/>
      <c r="G8448" s="93"/>
    </row>
    <row r="8449" ht="11.25" hidden="1" customHeight="1" outlineLevel="7">
      <c r="A8449" s="118"/>
      <c r="B8449" s="119"/>
      <c r="C8449" s="120"/>
      <c r="D8449" s="2013" t="s">
        <v>228</v>
      </c>
      <c r="E8449" s="2013"/>
      <c r="F8449" s="2013"/>
      <c r="G8449" s="93"/>
    </row>
    <row r="8450" ht="11.25" hidden="1" customHeight="1" outlineLevel="7">
      <c r="A8450" s="118"/>
      <c r="B8450" s="119"/>
      <c r="C8450" s="120"/>
      <c r="D8450" s="2013" t="s">
        <v>229</v>
      </c>
      <c r="E8450" s="2013"/>
      <c r="F8450" s="2013"/>
      <c r="G8450" s="114"/>
    </row>
    <row r="8451" ht="11.25" hidden="1" customHeight="1" outlineLevel="7">
      <c r="A8451" s="98"/>
      <c r="B8451" s="99"/>
      <c r="C8451" s="100"/>
      <c r="D8451" s="2013" t="s">
        <v>920</v>
      </c>
      <c r="E8451" s="2013"/>
      <c r="F8451" s="2013"/>
      <c r="G8451" s="114"/>
    </row>
    <row r="8452" ht="21.75" hidden="1" customHeight="1" outlineLevel="7">
      <c r="A8452" s="98"/>
      <c r="B8452" s="99"/>
      <c r="C8452" s="100"/>
      <c r="D8452" s="2013" t="s">
        <v>231</v>
      </c>
      <c r="E8452" s="2013"/>
      <c r="F8452" s="2013"/>
      <c r="G8452" s="93"/>
    </row>
    <row r="8453" ht="21.75" hidden="1" customHeight="1" outlineLevel="7">
      <c r="A8453" s="83"/>
      <c r="B8453" s="84"/>
      <c r="C8453" s="85"/>
      <c r="D8453" s="2017" t="s">
        <v>921</v>
      </c>
      <c r="E8453" s="2017"/>
      <c r="F8453" s="2017"/>
      <c r="G8453" s="93"/>
    </row>
    <row r="8454" ht="11.25" hidden="1" customHeight="1" outlineLevel="7">
      <c r="A8454" s="118"/>
      <c r="B8454" s="119"/>
      <c r="C8454" s="120"/>
      <c r="D8454" s="2013" t="s">
        <v>922</v>
      </c>
      <c r="E8454" s="2013"/>
      <c r="F8454" s="2013"/>
      <c r="G8454" s="114"/>
    </row>
    <row r="8455" ht="11.25" hidden="1" customHeight="1" outlineLevel="7">
      <c r="A8455" s="118"/>
      <c r="B8455" s="119"/>
      <c r="C8455" s="120"/>
      <c r="D8455" s="2013" t="s">
        <v>923</v>
      </c>
      <c r="E8455" s="2013"/>
      <c r="F8455" s="2013"/>
      <c r="G8455" s="93"/>
    </row>
    <row r="8456" ht="21.75" hidden="1" customHeight="1" outlineLevel="7">
      <c r="A8456" s="118"/>
      <c r="B8456" s="119"/>
      <c r="C8456" s="120"/>
      <c r="D8456" s="2013" t="s">
        <v>924</v>
      </c>
      <c r="E8456" s="2013"/>
      <c r="F8456" s="2013"/>
      <c r="G8456" s="114"/>
    </row>
    <row r="8457" ht="11.25" hidden="1" customHeight="1" outlineLevel="7">
      <c r="A8457" s="83"/>
      <c r="B8457" s="84"/>
      <c r="C8457" s="85"/>
      <c r="D8457" s="2017" t="s">
        <v>925</v>
      </c>
      <c r="E8457" s="2017"/>
      <c r="F8457" s="2017"/>
      <c r="G8457" s="93"/>
    </row>
    <row r="8458" ht="21.75" hidden="1" customHeight="1" outlineLevel="7">
      <c r="A8458" s="118"/>
      <c r="B8458" s="119"/>
      <c r="C8458" s="120"/>
      <c r="D8458" s="2013" t="s">
        <v>1193</v>
      </c>
      <c r="E8458" s="2013"/>
      <c r="F8458" s="2013"/>
      <c r="G8458" s="114"/>
    </row>
    <row r="8459" ht="21.75" hidden="1" customHeight="1" outlineLevel="7">
      <c r="A8459" s="118"/>
      <c r="B8459" s="119"/>
      <c r="C8459" s="120"/>
      <c r="D8459" s="2013" t="s">
        <v>926</v>
      </c>
      <c r="E8459" s="2013"/>
      <c r="F8459" s="2013"/>
      <c r="G8459" s="93"/>
    </row>
    <row r="8460" ht="11.25" hidden="1" customHeight="1" outlineLevel="7">
      <c r="A8460" s="118"/>
      <c r="B8460" s="119"/>
      <c r="C8460" s="120"/>
      <c r="D8460" s="2013" t="s">
        <v>1194</v>
      </c>
      <c r="E8460" s="2013"/>
      <c r="F8460" s="2013"/>
      <c r="G8460" s="93"/>
    </row>
    <row r="8461" ht="11.25" hidden="1" customHeight="1" outlineLevel="7">
      <c r="A8461" s="83"/>
      <c r="B8461" s="84"/>
      <c r="C8461" s="85"/>
      <c r="D8461" s="2017" t="s">
        <v>887</v>
      </c>
      <c r="E8461" s="2017"/>
      <c r="F8461" s="2017"/>
      <c r="G8461" s="114"/>
    </row>
    <row r="8462" ht="11.25" hidden="1" customHeight="1" outlineLevel="7">
      <c r="A8462" s="118"/>
      <c r="B8462" s="119"/>
      <c r="C8462" s="120"/>
      <c r="D8462" s="2013" t="s">
        <v>928</v>
      </c>
      <c r="E8462" s="2013"/>
      <c r="F8462" s="2013"/>
      <c r="G8462" s="93"/>
    </row>
    <row r="8463" ht="11.25" hidden="1" customHeight="1" outlineLevel="7">
      <c r="A8463" s="118"/>
      <c r="B8463" s="119"/>
      <c r="C8463" s="120"/>
      <c r="D8463" s="2013" t="s">
        <v>929</v>
      </c>
      <c r="E8463" s="2013"/>
      <c r="F8463" s="2013"/>
      <c r="G8463" s="114"/>
    </row>
    <row r="8464" ht="11.25" hidden="1" customHeight="1" outlineLevel="7">
      <c r="A8464" s="118"/>
      <c r="B8464" s="119"/>
      <c r="C8464" s="120"/>
      <c r="D8464" s="2013" t="s">
        <v>932</v>
      </c>
      <c r="E8464" s="2013"/>
      <c r="F8464" s="2013"/>
      <c r="G8464" s="93"/>
    </row>
    <row r="8465" ht="11.25" hidden="1" customHeight="1" outlineLevel="7">
      <c r="A8465" s="86"/>
      <c r="B8465" s="87"/>
      <c r="C8465" s="88"/>
      <c r="D8465" s="2017" t="s">
        <v>933</v>
      </c>
      <c r="E8465" s="2017"/>
      <c r="F8465" s="2017"/>
      <c r="G8465" s="114"/>
    </row>
    <row r="8466" ht="11.25" hidden="1" customHeight="1" outlineLevel="7">
      <c r="A8466" s="89"/>
      <c r="B8466" s="90"/>
      <c r="C8466" s="91"/>
      <c r="D8466" s="2013" t="s">
        <v>934</v>
      </c>
      <c r="E8466" s="2013"/>
      <c r="F8466" s="2013"/>
      <c r="G8466" s="93"/>
    </row>
    <row r="8467" ht="21.75" hidden="1" customHeight="1" outlineLevel="7">
      <c r="A8467" s="89"/>
      <c r="B8467" s="90"/>
      <c r="C8467" s="91"/>
      <c r="D8467" s="2013" t="s">
        <v>935</v>
      </c>
      <c r="E8467" s="2013"/>
      <c r="F8467" s="2013"/>
      <c r="G8467" s="114"/>
    </row>
    <row r="8468" ht="11.25" hidden="1" customHeight="1" outlineLevel="7">
      <c r="A8468" s="89"/>
      <c r="B8468" s="90"/>
      <c r="C8468" s="91"/>
      <c r="D8468" s="2013" t="s">
        <v>936</v>
      </c>
      <c r="E8468" s="2013"/>
      <c r="F8468" s="2013"/>
      <c r="G8468" s="93"/>
    </row>
    <row r="8469" ht="21.75" hidden="1" customHeight="1" outlineLevel="7">
      <c r="A8469" s="89"/>
      <c r="B8469" s="90"/>
      <c r="C8469" s="91"/>
      <c r="D8469" s="2013" t="s">
        <v>937</v>
      </c>
      <c r="E8469" s="2013"/>
      <c r="F8469" s="2013"/>
      <c r="G8469" s="93"/>
    </row>
    <row r="8470" ht="21.75" hidden="1" customHeight="1" outlineLevel="7">
      <c r="A8470" s="89"/>
      <c r="B8470" s="90"/>
      <c r="C8470" s="91"/>
      <c r="D8470" s="2013" t="s">
        <v>232</v>
      </c>
      <c r="E8470" s="2013"/>
      <c r="F8470" s="2013"/>
      <c r="G8470" s="93"/>
    </row>
    <row r="8471" ht="21.75" hidden="1" customHeight="1" outlineLevel="7">
      <c r="A8471" s="89"/>
      <c r="B8471" s="90"/>
      <c r="C8471" s="91"/>
      <c r="D8471" s="2013" t="s">
        <v>233</v>
      </c>
      <c r="E8471" s="2013"/>
      <c r="F8471" s="2013"/>
      <c r="G8471" s="114"/>
    </row>
    <row r="8472" ht="11.25" hidden="1" customHeight="1" outlineLevel="7">
      <c r="A8472" s="118"/>
      <c r="B8472" s="119"/>
      <c r="C8472" s="120"/>
      <c r="D8472" s="2013" t="s">
        <v>406</v>
      </c>
      <c r="E8472" s="2013"/>
      <c r="F8472" s="2013"/>
      <c r="G8472" s="93"/>
    </row>
    <row r="8473" ht="11.25" hidden="1" customHeight="1" outlineLevel="7">
      <c r="A8473" s="118"/>
      <c r="B8473" s="119"/>
      <c r="C8473" s="120"/>
      <c r="D8473" s="2013" t="s">
        <v>407</v>
      </c>
      <c r="E8473" s="2013"/>
      <c r="F8473" s="2013"/>
      <c r="G8473" s="93"/>
    </row>
    <row r="8474" ht="11.25" hidden="1" customHeight="1" outlineLevel="7">
      <c r="A8474" s="118"/>
      <c r="B8474" s="119"/>
      <c r="C8474" s="120"/>
      <c r="D8474" s="2013" t="s">
        <v>938</v>
      </c>
      <c r="E8474" s="2013"/>
      <c r="F8474" s="2013"/>
      <c r="G8474" s="93"/>
    </row>
    <row r="8475" ht="11.25" hidden="1" customHeight="1" outlineLevel="7">
      <c r="A8475" s="118"/>
      <c r="B8475" s="119"/>
      <c r="C8475" s="120"/>
      <c r="D8475" s="2013" t="s">
        <v>939</v>
      </c>
      <c r="E8475" s="2013"/>
      <c r="F8475" s="2013"/>
      <c r="G8475" s="93"/>
    </row>
    <row r="8476" ht="11.25" hidden="1" customHeight="1" outlineLevel="7">
      <c r="A8476" s="118"/>
      <c r="B8476" s="119"/>
      <c r="C8476" s="120"/>
      <c r="D8476" s="2013" t="s">
        <v>408</v>
      </c>
      <c r="E8476" s="2013"/>
      <c r="F8476" s="2013"/>
      <c r="G8476" s="93"/>
    </row>
    <row r="8477" ht="11.25" hidden="1" customHeight="1" outlineLevel="7">
      <c r="A8477" s="118"/>
      <c r="B8477" s="119"/>
      <c r="C8477" s="120"/>
      <c r="D8477" s="2013" t="s">
        <v>415</v>
      </c>
      <c r="E8477" s="2013"/>
      <c r="F8477" s="2013"/>
      <c r="G8477" s="114"/>
    </row>
    <row r="8478" ht="11.25" hidden="1" customHeight="1" outlineLevel="7">
      <c r="A8478" s="118"/>
      <c r="B8478" s="119"/>
      <c r="C8478" s="120"/>
      <c r="D8478" s="2013" t="s">
        <v>940</v>
      </c>
      <c r="E8478" s="2013"/>
      <c r="F8478" s="2013"/>
      <c r="G8478" s="93"/>
    </row>
    <row r="8479" ht="11.25" hidden="1" customHeight="1" outlineLevel="7">
      <c r="A8479" s="118"/>
      <c r="B8479" s="119"/>
      <c r="C8479" s="120"/>
      <c r="D8479" s="2013" t="s">
        <v>941</v>
      </c>
      <c r="E8479" s="2013"/>
      <c r="F8479" s="2013"/>
      <c r="G8479" s="93"/>
    </row>
    <row r="8480" ht="11.25" hidden="1" customHeight="1" outlineLevel="7">
      <c r="A8480" s="118"/>
      <c r="B8480" s="119"/>
      <c r="C8480" s="120"/>
      <c r="D8480" s="2013" t="s">
        <v>942</v>
      </c>
      <c r="E8480" s="2013"/>
      <c r="F8480" s="2013"/>
      <c r="G8480" s="93"/>
    </row>
    <row r="8481" ht="11.25" hidden="1" customHeight="1" outlineLevel="7">
      <c r="A8481" s="118"/>
      <c r="B8481" s="119"/>
      <c r="C8481" s="120"/>
      <c r="D8481" s="2013" t="s">
        <v>409</v>
      </c>
      <c r="E8481" s="2013"/>
      <c r="F8481" s="2013"/>
      <c r="G8481" s="93"/>
    </row>
    <row r="8482" ht="11.25" hidden="1" customHeight="1" outlineLevel="7">
      <c r="A8482" s="118"/>
      <c r="B8482" s="119"/>
      <c r="C8482" s="120"/>
      <c r="D8482" s="2013" t="s">
        <v>943</v>
      </c>
      <c r="E8482" s="2013"/>
      <c r="F8482" s="2013"/>
      <c r="G8482" s="93"/>
    </row>
    <row r="8483" ht="11.25" hidden="1" customHeight="1" outlineLevel="7">
      <c r="A8483" s="118"/>
      <c r="B8483" s="119"/>
      <c r="C8483" s="120"/>
      <c r="D8483" s="2013" t="s">
        <v>944</v>
      </c>
      <c r="E8483" s="2013"/>
      <c r="F8483" s="2013"/>
      <c r="G8483" s="93"/>
    </row>
    <row r="8484" ht="11.25" hidden="1" customHeight="1" outlineLevel="7">
      <c r="A8484" s="118"/>
      <c r="B8484" s="119"/>
      <c r="C8484" s="120"/>
      <c r="D8484" s="2013" t="s">
        <v>413</v>
      </c>
      <c r="E8484" s="2013"/>
      <c r="F8484" s="2013"/>
      <c r="G8484" s="93"/>
    </row>
    <row r="8485" ht="21.75" hidden="1" customHeight="1" outlineLevel="7">
      <c r="A8485" s="118"/>
      <c r="B8485" s="119"/>
      <c r="C8485" s="120"/>
      <c r="D8485" s="2013" t="s">
        <v>945</v>
      </c>
      <c r="E8485" s="2013"/>
      <c r="F8485" s="2013"/>
      <c r="G8485" s="93"/>
    </row>
    <row r="8486" ht="21.75" hidden="1" customHeight="1" outlineLevel="7">
      <c r="A8486" s="118"/>
      <c r="B8486" s="119"/>
      <c r="C8486" s="120"/>
      <c r="D8486" s="2013" t="s">
        <v>419</v>
      </c>
      <c r="E8486" s="2013"/>
      <c r="F8486" s="2013"/>
      <c r="G8486" s="114"/>
    </row>
    <row r="8487" ht="11.25" hidden="1" customHeight="1" outlineLevel="7">
      <c r="A8487" s="118"/>
      <c r="B8487" s="119"/>
      <c r="C8487" s="120"/>
      <c r="D8487" s="2013" t="s">
        <v>414</v>
      </c>
      <c r="E8487" s="2013"/>
      <c r="F8487" s="2013"/>
      <c r="G8487" s="93"/>
    </row>
    <row r="8488" ht="21.75" hidden="1" customHeight="1" outlineLevel="7">
      <c r="A8488" s="118"/>
      <c r="B8488" s="119"/>
      <c r="C8488" s="120"/>
      <c r="D8488" s="2013" t="s">
        <v>946</v>
      </c>
      <c r="E8488" s="2013"/>
      <c r="F8488" s="2013"/>
      <c r="G8488" s="93"/>
    </row>
    <row r="8489" ht="11.25" hidden="1" customHeight="1" outlineLevel="7">
      <c r="A8489" s="86"/>
      <c r="B8489" s="87"/>
      <c r="C8489" s="88"/>
      <c r="D8489" s="2017" t="s">
        <v>410</v>
      </c>
      <c r="E8489" s="2017"/>
      <c r="F8489" s="2017"/>
      <c r="G8489" s="93"/>
    </row>
    <row r="8490" ht="21.75" hidden="1" customHeight="1" outlineLevel="7">
      <c r="A8490" s="89"/>
      <c r="B8490" s="90"/>
      <c r="C8490" s="91"/>
      <c r="D8490" s="2013" t="s">
        <v>947</v>
      </c>
      <c r="E8490" s="2013"/>
      <c r="F8490" s="2013"/>
      <c r="G8490" s="114"/>
    </row>
    <row r="8491" ht="11.25" hidden="1" customHeight="1" outlineLevel="7">
      <c r="A8491" s="89"/>
      <c r="B8491" s="90"/>
      <c r="C8491" s="91"/>
      <c r="D8491" s="2013" t="s">
        <v>948</v>
      </c>
      <c r="E8491" s="2013"/>
      <c r="F8491" s="2013"/>
      <c r="G8491" s="93"/>
    </row>
    <row r="8492" ht="11.25" hidden="1" customHeight="1" outlineLevel="7">
      <c r="A8492" s="89"/>
      <c r="B8492" s="90"/>
      <c r="C8492" s="91"/>
      <c r="D8492" s="2013" t="s">
        <v>949</v>
      </c>
      <c r="E8492" s="2013"/>
      <c r="F8492" s="2013"/>
      <c r="G8492" s="93"/>
    </row>
    <row r="8493" ht="21.75" hidden="1" customHeight="1" outlineLevel="7">
      <c r="A8493" s="89"/>
      <c r="B8493" s="90"/>
      <c r="C8493" s="91"/>
      <c r="D8493" s="2013" t="s">
        <v>950</v>
      </c>
      <c r="E8493" s="2013"/>
      <c r="F8493" s="2013"/>
      <c r="G8493" s="93"/>
    </row>
    <row r="8494" ht="11.25" hidden="1" customHeight="1" outlineLevel="7">
      <c r="A8494" s="86"/>
      <c r="B8494" s="87"/>
      <c r="C8494" s="88"/>
      <c r="D8494" s="2017" t="s">
        <v>951</v>
      </c>
      <c r="E8494" s="2017"/>
      <c r="F8494" s="2017"/>
      <c r="G8494" s="114"/>
    </row>
    <row r="8495" ht="21.75" hidden="1" customHeight="1" outlineLevel="7">
      <c r="A8495" s="89"/>
      <c r="B8495" s="90"/>
      <c r="C8495" s="91"/>
      <c r="D8495" s="2013" t="s">
        <v>411</v>
      </c>
      <c r="E8495" s="2013"/>
      <c r="F8495" s="2013"/>
      <c r="G8495" s="93"/>
    </row>
    <row r="8496" ht="11.25" hidden="1" customHeight="1" outlineLevel="7">
      <c r="A8496" s="89"/>
      <c r="B8496" s="90"/>
      <c r="C8496" s="91"/>
      <c r="D8496" s="2013" t="s">
        <v>1195</v>
      </c>
      <c r="E8496" s="2013"/>
      <c r="F8496" s="2013"/>
      <c r="G8496" s="93"/>
    </row>
    <row r="8497" ht="11.25" hidden="1" customHeight="1" outlineLevel="7">
      <c r="A8497" s="118"/>
      <c r="B8497" s="119"/>
      <c r="C8497" s="120"/>
      <c r="D8497" s="2013" t="s">
        <v>417</v>
      </c>
      <c r="E8497" s="2013"/>
      <c r="F8497" s="2013"/>
      <c r="G8497" s="93"/>
    </row>
    <row r="8498" ht="11.25" hidden="1" customHeight="1" outlineLevel="7">
      <c r="A8498" s="118"/>
      <c r="B8498" s="119"/>
      <c r="C8498" s="120"/>
      <c r="D8498" s="2013" t="s">
        <v>952</v>
      </c>
      <c r="E8498" s="2013"/>
      <c r="F8498" s="2013"/>
      <c r="G8498" s="114"/>
    </row>
    <row r="8499" ht="11.25" hidden="1" customHeight="1" outlineLevel="7">
      <c r="A8499" s="118"/>
      <c r="B8499" s="119"/>
      <c r="C8499" s="120"/>
      <c r="D8499" s="2013" t="s">
        <v>953</v>
      </c>
      <c r="E8499" s="2013"/>
      <c r="F8499" s="2013"/>
      <c r="G8499" s="93"/>
    </row>
    <row r="8500" ht="11.25" hidden="1" customHeight="1" outlineLevel="4" collapsed="1">
      <c r="A8500" s="2020" t="s">
        <v>1029</v>
      </c>
      <c r="B8500" s="2020"/>
      <c r="C8500" s="2020"/>
      <c r="D8500" s="2019" t="s">
        <v>508</v>
      </c>
      <c r="E8500" s="2019"/>
      <c r="F8500" s="2019"/>
      <c r="G8500" s="93"/>
    </row>
    <row r="8501" ht="11.25" hidden="1" customHeight="1" outlineLevel="5">
      <c r="A8501" s="107"/>
      <c r="B8501" s="108"/>
      <c r="C8501" s="109"/>
      <c r="D8501" s="98"/>
      <c r="E8501" s="99"/>
      <c r="F8501" s="100"/>
      <c r="G8501" s="93"/>
    </row>
    <row r="8502" ht="11.25" hidden="1" customHeight="1" outlineLevel="5">
      <c r="A8502" s="74"/>
      <c r="B8502" s="75"/>
      <c r="C8502" s="76"/>
      <c r="D8502" s="2017" t="s">
        <v>257</v>
      </c>
      <c r="E8502" s="2017"/>
      <c r="F8502" s="2017"/>
      <c r="G8502" s="93"/>
    </row>
    <row r="8503" ht="11.25" hidden="1" customHeight="1" outlineLevel="6">
      <c r="A8503" s="77"/>
      <c r="B8503" s="78"/>
      <c r="C8503" s="79"/>
      <c r="D8503" s="2017" t="s">
        <v>442</v>
      </c>
      <c r="E8503" s="2017"/>
      <c r="F8503" s="2017"/>
      <c r="G8503" s="93"/>
    </row>
    <row r="8504" ht="11.25" hidden="1" customHeight="1" outlineLevel="7">
      <c r="A8504" s="80"/>
      <c r="B8504" s="81"/>
      <c r="C8504" s="82"/>
      <c r="D8504" s="2017" t="s">
        <v>443</v>
      </c>
      <c r="E8504" s="2017"/>
      <c r="F8504" s="2017"/>
      <c r="G8504" s="93"/>
    </row>
    <row r="8505" ht="11.25" hidden="1" customHeight="1" outlineLevel="7">
      <c r="A8505" s="83"/>
      <c r="B8505" s="84"/>
      <c r="C8505" s="85"/>
      <c r="D8505" s="2017" t="s">
        <v>444</v>
      </c>
      <c r="E8505" s="2017"/>
      <c r="F8505" s="2017"/>
      <c r="G8505" s="93"/>
    </row>
    <row r="8506" ht="11.25" hidden="1" customHeight="1" outlineLevel="7">
      <c r="A8506" s="86"/>
      <c r="B8506" s="87"/>
      <c r="C8506" s="88"/>
      <c r="D8506" s="2017" t="s">
        <v>253</v>
      </c>
      <c r="E8506" s="2017"/>
      <c r="F8506" s="2017"/>
      <c r="G8506" s="93"/>
    </row>
    <row r="8507" ht="11.25" hidden="1" customHeight="1" outlineLevel="7">
      <c r="A8507" s="101"/>
      <c r="B8507" s="102"/>
      <c r="C8507" s="103"/>
      <c r="D8507" s="2017" t="s">
        <v>462</v>
      </c>
      <c r="E8507" s="2017"/>
      <c r="F8507" s="2017"/>
      <c r="G8507" s="93"/>
    </row>
    <row r="8508" ht="11.25" hidden="1" customHeight="1" outlineLevel="7">
      <c r="A8508" s="104"/>
      <c r="B8508" s="105"/>
      <c r="C8508" s="106"/>
      <c r="D8508" s="2017" t="s">
        <v>509</v>
      </c>
      <c r="E8508" s="2017"/>
      <c r="F8508" s="2017"/>
      <c r="G8508" s="93"/>
    </row>
    <row r="8509" ht="11.25" hidden="1" customHeight="1" outlineLevel="7">
      <c r="A8509" s="95"/>
      <c r="B8509" s="96"/>
      <c r="C8509" s="97"/>
      <c r="D8509" s="2013" t="s">
        <v>510</v>
      </c>
      <c r="E8509" s="2013"/>
      <c r="F8509" s="2013"/>
      <c r="G8509" s="93"/>
    </row>
    <row r="8510" ht="11.25" hidden="1" customHeight="1" outlineLevel="7">
      <c r="A8510" s="95"/>
      <c r="B8510" s="96"/>
      <c r="C8510" s="97"/>
      <c r="D8510" s="2013" t="s">
        <v>511</v>
      </c>
      <c r="E8510" s="2013"/>
      <c r="F8510" s="2013"/>
      <c r="G8510" s="93"/>
    </row>
    <row r="8511" ht="11.25" hidden="1" customHeight="1" outlineLevel="7">
      <c r="A8511" s="95"/>
      <c r="B8511" s="96"/>
      <c r="C8511" s="97"/>
      <c r="D8511" s="2013" t="s">
        <v>512</v>
      </c>
      <c r="E8511" s="2013"/>
      <c r="F8511" s="2013"/>
      <c r="G8511" s="93"/>
    </row>
    <row r="8512" ht="11.25" hidden="1" customHeight="1" outlineLevel="7">
      <c r="A8512" s="86"/>
      <c r="B8512" s="87"/>
      <c r="C8512" s="88"/>
      <c r="D8512" s="2017" t="s">
        <v>524</v>
      </c>
      <c r="E8512" s="2017"/>
      <c r="F8512" s="2017"/>
      <c r="G8512" s="93"/>
    </row>
    <row r="8513" ht="11.25" hidden="1" customHeight="1" outlineLevel="7">
      <c r="A8513" s="101"/>
      <c r="B8513" s="102"/>
      <c r="C8513" s="103"/>
      <c r="D8513" s="2017" t="s">
        <v>14</v>
      </c>
      <c r="E8513" s="2017"/>
      <c r="F8513" s="2017"/>
      <c r="G8513" s="93"/>
    </row>
    <row r="8514" ht="11.25" hidden="1" customHeight="1" outlineLevel="7">
      <c r="A8514" s="104"/>
      <c r="B8514" s="105"/>
      <c r="C8514" s="106"/>
      <c r="D8514" s="2017" t="s">
        <v>220</v>
      </c>
      <c r="E8514" s="2017"/>
      <c r="F8514" s="2017"/>
      <c r="G8514" s="93"/>
    </row>
    <row r="8515" ht="11.25" hidden="1" customHeight="1" outlineLevel="7">
      <c r="A8515" s="95"/>
      <c r="B8515" s="96"/>
      <c r="C8515" s="97"/>
      <c r="D8515" s="2013" t="s">
        <v>527</v>
      </c>
      <c r="E8515" s="2013"/>
      <c r="F8515" s="2013"/>
      <c r="G8515" s="93"/>
    </row>
    <row r="8516" ht="11.25" hidden="1" customHeight="1" outlineLevel="7">
      <c r="A8516" s="95"/>
      <c r="B8516" s="96"/>
      <c r="C8516" s="97"/>
      <c r="D8516" s="2013" t="s">
        <v>528</v>
      </c>
      <c r="E8516" s="2013"/>
      <c r="F8516" s="2013"/>
      <c r="G8516" s="93"/>
    </row>
    <row r="8517" ht="11.25" hidden="1" customHeight="1" outlineLevel="7">
      <c r="A8517" s="104"/>
      <c r="B8517" s="105"/>
      <c r="C8517" s="106"/>
      <c r="D8517" s="2017" t="s">
        <v>529</v>
      </c>
      <c r="E8517" s="2017"/>
      <c r="F8517" s="2017"/>
      <c r="G8517" s="93"/>
    </row>
    <row r="8518" ht="11.25" hidden="1" customHeight="1" outlineLevel="7">
      <c r="A8518" s="70"/>
      <c r="B8518" s="71"/>
      <c r="C8518" s="72"/>
      <c r="D8518" s="2017" t="s">
        <v>530</v>
      </c>
      <c r="E8518" s="2017"/>
      <c r="F8518" s="2017"/>
      <c r="G8518" s="93"/>
    </row>
    <row r="8519" ht="11.25" hidden="1" customHeight="1" outlineLevel="7">
      <c r="A8519" s="107"/>
      <c r="B8519" s="108"/>
      <c r="C8519" s="109"/>
      <c r="D8519" s="2013" t="s">
        <v>532</v>
      </c>
      <c r="E8519" s="2013"/>
      <c r="F8519" s="2013"/>
      <c r="G8519" s="93"/>
    </row>
    <row r="8520" ht="11.25" hidden="1" customHeight="1" outlineLevel="7">
      <c r="A8520" s="107"/>
      <c r="B8520" s="108"/>
      <c r="C8520" s="109"/>
      <c r="D8520" s="2013" t="s">
        <v>533</v>
      </c>
      <c r="E8520" s="2013"/>
      <c r="F8520" s="2013"/>
      <c r="G8520" s="93"/>
    </row>
    <row r="8521" ht="11.25" hidden="1" customHeight="1" outlineLevel="7">
      <c r="A8521" s="70"/>
      <c r="B8521" s="71"/>
      <c r="C8521" s="72"/>
      <c r="D8521" s="2017" t="s">
        <v>535</v>
      </c>
      <c r="E8521" s="2017"/>
      <c r="F8521" s="2017"/>
      <c r="G8521" s="93"/>
    </row>
    <row r="8522" ht="11.25" hidden="1" customHeight="1" outlineLevel="7">
      <c r="A8522" s="107"/>
      <c r="B8522" s="108"/>
      <c r="C8522" s="109"/>
      <c r="D8522" s="2013" t="s">
        <v>539</v>
      </c>
      <c r="E8522" s="2013"/>
      <c r="F8522" s="2013"/>
      <c r="G8522" s="114"/>
    </row>
    <row r="8523" ht="21.75" hidden="1" customHeight="1" outlineLevel="7">
      <c r="A8523" s="107"/>
      <c r="B8523" s="108"/>
      <c r="C8523" s="109"/>
      <c r="D8523" s="2013" t="s">
        <v>540</v>
      </c>
      <c r="E8523" s="2013"/>
      <c r="F8523" s="2013"/>
      <c r="G8523" s="93"/>
    </row>
    <row r="8524" ht="21.75" hidden="1" customHeight="1" outlineLevel="7">
      <c r="A8524" s="107"/>
      <c r="B8524" s="108"/>
      <c r="C8524" s="109"/>
      <c r="D8524" s="2013" t="s">
        <v>541</v>
      </c>
      <c r="E8524" s="2013"/>
      <c r="F8524" s="2013"/>
      <c r="G8524" s="93"/>
    </row>
    <row r="8525" ht="11.25" hidden="1" customHeight="1" outlineLevel="7">
      <c r="A8525" s="107"/>
      <c r="B8525" s="108"/>
      <c r="C8525" s="109"/>
      <c r="D8525" s="2013" t="s">
        <v>542</v>
      </c>
      <c r="E8525" s="2013"/>
      <c r="F8525" s="2013"/>
      <c r="G8525" s="93"/>
    </row>
    <row r="8526" ht="11.25" hidden="1" customHeight="1" outlineLevel="7">
      <c r="A8526" s="107"/>
      <c r="B8526" s="108"/>
      <c r="C8526" s="109"/>
      <c r="D8526" s="2013" t="s">
        <v>546</v>
      </c>
      <c r="E8526" s="2013"/>
      <c r="F8526" s="2013"/>
      <c r="G8526" s="93"/>
    </row>
    <row r="8527" ht="11.25" hidden="1" customHeight="1" outlineLevel="7">
      <c r="A8527" s="70"/>
      <c r="B8527" s="71"/>
      <c r="C8527" s="72"/>
      <c r="D8527" s="2017" t="s">
        <v>548</v>
      </c>
      <c r="E8527" s="2017"/>
      <c r="F8527" s="2017"/>
      <c r="G8527" s="114"/>
    </row>
    <row r="8528" ht="11.25" hidden="1" customHeight="1" outlineLevel="7">
      <c r="A8528" s="107"/>
      <c r="B8528" s="108"/>
      <c r="C8528" s="109"/>
      <c r="D8528" s="2013" t="s">
        <v>551</v>
      </c>
      <c r="E8528" s="2013"/>
      <c r="F8528" s="2013"/>
      <c r="G8528" s="93"/>
    </row>
    <row r="8529" ht="11.25" hidden="1" customHeight="1" outlineLevel="7">
      <c r="A8529" s="107"/>
      <c r="B8529" s="108"/>
      <c r="C8529" s="109"/>
      <c r="D8529" s="2013" t="s">
        <v>552</v>
      </c>
      <c r="E8529" s="2013"/>
      <c r="F8529" s="2013"/>
      <c r="G8529" s="93"/>
    </row>
    <row r="8530" ht="11.25" hidden="1" customHeight="1" outlineLevel="7">
      <c r="A8530" s="70"/>
      <c r="B8530" s="71"/>
      <c r="C8530" s="72"/>
      <c r="D8530" s="2017" t="s">
        <v>554</v>
      </c>
      <c r="E8530" s="2017"/>
      <c r="F8530" s="2017"/>
      <c r="G8530" s="93"/>
    </row>
    <row r="8531" ht="11.25" hidden="1" customHeight="1" outlineLevel="7">
      <c r="A8531" s="107"/>
      <c r="B8531" s="108"/>
      <c r="C8531" s="109"/>
      <c r="D8531" s="2013" t="s">
        <v>556</v>
      </c>
      <c r="E8531" s="2013"/>
      <c r="F8531" s="2013"/>
      <c r="G8531" s="93"/>
    </row>
    <row r="8532" ht="11.25" hidden="1" customHeight="1" outlineLevel="7">
      <c r="A8532" s="107"/>
      <c r="B8532" s="108"/>
      <c r="C8532" s="109"/>
      <c r="D8532" s="2013" t="s">
        <v>557</v>
      </c>
      <c r="E8532" s="2013"/>
      <c r="F8532" s="2013"/>
      <c r="G8532" s="93"/>
    </row>
    <row r="8533" ht="11.25" hidden="1" customHeight="1" outlineLevel="7">
      <c r="A8533" s="107"/>
      <c r="B8533" s="108"/>
      <c r="C8533" s="109"/>
      <c r="D8533" s="2013" t="s">
        <v>559</v>
      </c>
      <c r="E8533" s="2013"/>
      <c r="F8533" s="2013"/>
      <c r="G8533" s="94"/>
    </row>
    <row r="8534" ht="11.25" hidden="1" customHeight="1" outlineLevel="7">
      <c r="A8534" s="107"/>
      <c r="B8534" s="108"/>
      <c r="C8534" s="109"/>
      <c r="D8534" s="2013" t="s">
        <v>560</v>
      </c>
      <c r="E8534" s="2013"/>
      <c r="F8534" s="2013"/>
      <c r="G8534" s="93"/>
    </row>
    <row r="8535" ht="11.25" hidden="1" customHeight="1" outlineLevel="7">
      <c r="A8535" s="107"/>
      <c r="B8535" s="108"/>
      <c r="C8535" s="109"/>
      <c r="D8535" s="2013" t="s">
        <v>562</v>
      </c>
      <c r="E8535" s="2013"/>
      <c r="F8535" s="2013"/>
      <c r="G8535" s="114"/>
    </row>
    <row r="8536" ht="11.25" hidden="1" customHeight="1" outlineLevel="7">
      <c r="A8536" s="107"/>
      <c r="B8536" s="108"/>
      <c r="C8536" s="109"/>
      <c r="D8536" s="2013" t="s">
        <v>563</v>
      </c>
      <c r="E8536" s="2013"/>
      <c r="F8536" s="2013"/>
      <c r="G8536" s="114"/>
    </row>
    <row r="8537" ht="11.25" hidden="1" customHeight="1" outlineLevel="7">
      <c r="A8537" s="107"/>
      <c r="B8537" s="108"/>
      <c r="C8537" s="109"/>
      <c r="D8537" s="2013" t="s">
        <v>564</v>
      </c>
      <c r="E8537" s="2013"/>
      <c r="F8537" s="2013"/>
      <c r="G8537" s="114"/>
    </row>
    <row r="8538" ht="11.25" hidden="1" customHeight="1" outlineLevel="7">
      <c r="A8538" s="107"/>
      <c r="B8538" s="108"/>
      <c r="C8538" s="109"/>
      <c r="D8538" s="2013" t="s">
        <v>565</v>
      </c>
      <c r="E8538" s="2013"/>
      <c r="F8538" s="2013"/>
      <c r="G8538" s="114"/>
    </row>
    <row r="8539" ht="11.25" hidden="1" customHeight="1" outlineLevel="7">
      <c r="A8539" s="107"/>
      <c r="B8539" s="108"/>
      <c r="C8539" s="109"/>
      <c r="D8539" s="2013" t="s">
        <v>566</v>
      </c>
      <c r="E8539" s="2013"/>
      <c r="F8539" s="2013"/>
      <c r="G8539" s="114"/>
    </row>
    <row r="8540" ht="11.25" hidden="1" customHeight="1" outlineLevel="7">
      <c r="A8540" s="107"/>
      <c r="B8540" s="108"/>
      <c r="C8540" s="109"/>
      <c r="D8540" s="2013" t="s">
        <v>567</v>
      </c>
      <c r="E8540" s="2013"/>
      <c r="F8540" s="2013"/>
      <c r="G8540" s="114"/>
    </row>
    <row r="8541" ht="11.25" hidden="1" customHeight="1" outlineLevel="7">
      <c r="A8541" s="107"/>
      <c r="B8541" s="108"/>
      <c r="C8541" s="109"/>
      <c r="D8541" s="2013" t="s">
        <v>568</v>
      </c>
      <c r="E8541" s="2013"/>
      <c r="F8541" s="2013"/>
      <c r="G8541" s="114"/>
    </row>
    <row r="8542" ht="11.25" hidden="1" customHeight="1" outlineLevel="7">
      <c r="A8542" s="107"/>
      <c r="B8542" s="108"/>
      <c r="C8542" s="109"/>
      <c r="D8542" s="2013" t="s">
        <v>569</v>
      </c>
      <c r="E8542" s="2013"/>
      <c r="F8542" s="2013"/>
      <c r="G8542" s="93"/>
    </row>
    <row r="8543" ht="11.25" hidden="1" customHeight="1" outlineLevel="7">
      <c r="A8543" s="107"/>
      <c r="B8543" s="108"/>
      <c r="C8543" s="109"/>
      <c r="D8543" s="2013" t="s">
        <v>570</v>
      </c>
      <c r="E8543" s="2013"/>
      <c r="F8543" s="2013"/>
      <c r="G8543" s="93"/>
    </row>
    <row r="8544" ht="11.25" hidden="1" customHeight="1" outlineLevel="7">
      <c r="A8544" s="101"/>
      <c r="B8544" s="102"/>
      <c r="C8544" s="103"/>
      <c r="D8544" s="2017" t="s">
        <v>571</v>
      </c>
      <c r="E8544" s="2017"/>
      <c r="F8544" s="2017"/>
      <c r="G8544" s="93"/>
    </row>
    <row r="8545" ht="11.25" hidden="1" customHeight="1" outlineLevel="7">
      <c r="A8545" s="104"/>
      <c r="B8545" s="105"/>
      <c r="C8545" s="106"/>
      <c r="D8545" s="2017" t="s">
        <v>572</v>
      </c>
      <c r="E8545" s="2017"/>
      <c r="F8545" s="2017"/>
      <c r="G8545" s="114"/>
    </row>
    <row r="8546" ht="11.25" hidden="1" customHeight="1" outlineLevel="7">
      <c r="A8546" s="70"/>
      <c r="B8546" s="71"/>
      <c r="C8546" s="72"/>
      <c r="D8546" s="2017" t="s">
        <v>573</v>
      </c>
      <c r="E8546" s="2017"/>
      <c r="F8546" s="2017"/>
      <c r="G8546" s="114"/>
    </row>
    <row r="8547" ht="11.25" hidden="1" customHeight="1" outlineLevel="7">
      <c r="A8547" s="107"/>
      <c r="B8547" s="108"/>
      <c r="C8547" s="109"/>
      <c r="D8547" s="2013" t="s">
        <v>576</v>
      </c>
      <c r="E8547" s="2013"/>
      <c r="F8547" s="2013"/>
      <c r="G8547" s="114"/>
    </row>
    <row r="8548" ht="21.75" hidden="1" customHeight="1" outlineLevel="7">
      <c r="A8548" s="107"/>
      <c r="B8548" s="108"/>
      <c r="C8548" s="109"/>
      <c r="D8548" s="2013" t="s">
        <v>577</v>
      </c>
      <c r="E8548" s="2013"/>
      <c r="F8548" s="2013"/>
      <c r="G8548" s="93"/>
    </row>
    <row r="8549" ht="21.75" hidden="1" customHeight="1" outlineLevel="7">
      <c r="A8549" s="107"/>
      <c r="B8549" s="108"/>
      <c r="C8549" s="109"/>
      <c r="D8549" s="2013" t="s">
        <v>578</v>
      </c>
      <c r="E8549" s="2013"/>
      <c r="F8549" s="2013"/>
      <c r="G8549" s="93"/>
    </row>
    <row r="8550" ht="11.25" hidden="1" customHeight="1" outlineLevel="7">
      <c r="A8550" s="107"/>
      <c r="B8550" s="108"/>
      <c r="C8550" s="109"/>
      <c r="D8550" s="2013" t="s">
        <v>579</v>
      </c>
      <c r="E8550" s="2013"/>
      <c r="F8550" s="2013"/>
      <c r="G8550" s="114"/>
    </row>
    <row r="8551" ht="11.25" hidden="1" customHeight="1" outlineLevel="7">
      <c r="A8551" s="107"/>
      <c r="B8551" s="108"/>
      <c r="C8551" s="109"/>
      <c r="D8551" s="2013" t="s">
        <v>582</v>
      </c>
      <c r="E8551" s="2013"/>
      <c r="F8551" s="2013"/>
      <c r="G8551" s="114"/>
    </row>
    <row r="8552" ht="11.25" hidden="1" customHeight="1" outlineLevel="7">
      <c r="A8552" s="107"/>
      <c r="B8552" s="108"/>
      <c r="C8552" s="109"/>
      <c r="D8552" s="2013" t="s">
        <v>583</v>
      </c>
      <c r="E8552" s="2013"/>
      <c r="F8552" s="2013"/>
      <c r="G8552" s="93"/>
    </row>
    <row r="8553" ht="11.25" hidden="1" customHeight="1" outlineLevel="7">
      <c r="A8553" s="107"/>
      <c r="B8553" s="108"/>
      <c r="C8553" s="109"/>
      <c r="D8553" s="2013" t="s">
        <v>585</v>
      </c>
      <c r="E8553" s="2013"/>
      <c r="F8553" s="2013"/>
      <c r="G8553" s="93"/>
    </row>
    <row r="8554" ht="11.25" hidden="1" customHeight="1" outlineLevel="7">
      <c r="A8554" s="70"/>
      <c r="B8554" s="71"/>
      <c r="C8554" s="72"/>
      <c r="D8554" s="2017" t="s">
        <v>586</v>
      </c>
      <c r="E8554" s="2017"/>
      <c r="F8554" s="2017"/>
      <c r="G8554" s="114"/>
    </row>
    <row r="8555" ht="11.25" hidden="1" customHeight="1" outlineLevel="7">
      <c r="A8555" s="107"/>
      <c r="B8555" s="108"/>
      <c r="C8555" s="109"/>
      <c r="D8555" s="2013" t="s">
        <v>589</v>
      </c>
      <c r="E8555" s="2013"/>
      <c r="F8555" s="2013"/>
      <c r="G8555" s="93"/>
    </row>
    <row r="8556" ht="21.75" hidden="1" customHeight="1" outlineLevel="7">
      <c r="A8556" s="107"/>
      <c r="B8556" s="108"/>
      <c r="C8556" s="109"/>
      <c r="D8556" s="2013" t="s">
        <v>590</v>
      </c>
      <c r="E8556" s="2013"/>
      <c r="F8556" s="2013"/>
      <c r="G8556" s="93"/>
    </row>
    <row r="8557" ht="11.25" hidden="1" customHeight="1" outlineLevel="7">
      <c r="A8557" s="107"/>
      <c r="B8557" s="108"/>
      <c r="C8557" s="109"/>
      <c r="D8557" s="2013" t="s">
        <v>591</v>
      </c>
      <c r="E8557" s="2013"/>
      <c r="F8557" s="2013"/>
      <c r="G8557" s="93"/>
    </row>
    <row r="8558" ht="11.25" hidden="1" customHeight="1" outlineLevel="7">
      <c r="A8558" s="107"/>
      <c r="B8558" s="108"/>
      <c r="C8558" s="109"/>
      <c r="D8558" s="2013" t="s">
        <v>592</v>
      </c>
      <c r="E8558" s="2013"/>
      <c r="F8558" s="2013"/>
      <c r="G8558" s="93"/>
    </row>
    <row r="8559" ht="11.25" hidden="1" customHeight="1" outlineLevel="7">
      <c r="A8559" s="107"/>
      <c r="B8559" s="108"/>
      <c r="C8559" s="109"/>
      <c r="D8559" s="2013" t="s">
        <v>965</v>
      </c>
      <c r="E8559" s="2013"/>
      <c r="F8559" s="2013"/>
      <c r="G8559" s="93"/>
    </row>
    <row r="8560" ht="11.25" hidden="1" customHeight="1" outlineLevel="7">
      <c r="A8560" s="104"/>
      <c r="B8560" s="105"/>
      <c r="C8560" s="106"/>
      <c r="D8560" s="2017" t="s">
        <v>35</v>
      </c>
      <c r="E8560" s="2017"/>
      <c r="F8560" s="2017"/>
      <c r="G8560" s="114"/>
    </row>
    <row r="8561" ht="11.25" hidden="1" customHeight="1" outlineLevel="7">
      <c r="A8561" s="95"/>
      <c r="B8561" s="96"/>
      <c r="C8561" s="97"/>
      <c r="D8561" s="2013" t="s">
        <v>595</v>
      </c>
      <c r="E8561" s="2013"/>
      <c r="F8561" s="2013"/>
      <c r="G8561" s="93"/>
    </row>
    <row r="8562" ht="11.25" hidden="1" customHeight="1" outlineLevel="7">
      <c r="A8562" s="95"/>
      <c r="B8562" s="96"/>
      <c r="C8562" s="97"/>
      <c r="D8562" s="2013" t="s">
        <v>599</v>
      </c>
      <c r="E8562" s="2013"/>
      <c r="F8562" s="2013"/>
      <c r="G8562" s="93"/>
    </row>
    <row r="8563" ht="11.25" hidden="1" customHeight="1" outlineLevel="7">
      <c r="A8563" s="104"/>
      <c r="B8563" s="105"/>
      <c r="C8563" s="106"/>
      <c r="D8563" s="2017" t="s">
        <v>608</v>
      </c>
      <c r="E8563" s="2017"/>
      <c r="F8563" s="2017"/>
      <c r="G8563" s="114"/>
    </row>
    <row r="8564" ht="11.25" hidden="1" customHeight="1" outlineLevel="7">
      <c r="A8564" s="95"/>
      <c r="B8564" s="96"/>
      <c r="C8564" s="97"/>
      <c r="D8564" s="2013" t="s">
        <v>611</v>
      </c>
      <c r="E8564" s="2013"/>
      <c r="F8564" s="2013"/>
      <c r="G8564" s="93"/>
    </row>
    <row r="8565" ht="11.25" hidden="1" customHeight="1" outlineLevel="7">
      <c r="A8565" s="95"/>
      <c r="B8565" s="96"/>
      <c r="C8565" s="97"/>
      <c r="D8565" s="2013" t="s">
        <v>614</v>
      </c>
      <c r="E8565" s="2013"/>
      <c r="F8565" s="2013"/>
      <c r="G8565" s="93"/>
    </row>
    <row r="8566" ht="11.25" hidden="1" customHeight="1" outlineLevel="7">
      <c r="A8566" s="95"/>
      <c r="B8566" s="96"/>
      <c r="C8566" s="97"/>
      <c r="D8566" s="2013" t="s">
        <v>615</v>
      </c>
      <c r="E8566" s="2013"/>
      <c r="F8566" s="2013"/>
      <c r="G8566" s="93"/>
    </row>
    <row r="8567" ht="11.25" hidden="1" customHeight="1" outlineLevel="7">
      <c r="A8567" s="95"/>
      <c r="B8567" s="96"/>
      <c r="C8567" s="97"/>
      <c r="D8567" s="2013" t="s">
        <v>616</v>
      </c>
      <c r="E8567" s="2013"/>
      <c r="F8567" s="2013"/>
      <c r="G8567" s="93"/>
    </row>
    <row r="8568" ht="11.25" hidden="1" customHeight="1" outlineLevel="7">
      <c r="A8568" s="101"/>
      <c r="B8568" s="102"/>
      <c r="C8568" s="103"/>
      <c r="D8568" s="2017" t="s">
        <v>617</v>
      </c>
      <c r="E8568" s="2017"/>
      <c r="F8568" s="2017"/>
      <c r="G8568" s="93"/>
    </row>
    <row r="8569" ht="11.25" hidden="1" customHeight="1" outlineLevel="7">
      <c r="A8569" s="115"/>
      <c r="B8569" s="116"/>
      <c r="C8569" s="117"/>
      <c r="D8569" s="2013" t="s">
        <v>619</v>
      </c>
      <c r="E8569" s="2013"/>
      <c r="F8569" s="2013"/>
      <c r="G8569" s="93"/>
    </row>
    <row r="8570" ht="11.25" hidden="1" customHeight="1" outlineLevel="7">
      <c r="A8570" s="115"/>
      <c r="B8570" s="116"/>
      <c r="C8570" s="117"/>
      <c r="D8570" s="2013" t="s">
        <v>620</v>
      </c>
      <c r="E8570" s="2013"/>
      <c r="F8570" s="2013"/>
      <c r="G8570" s="93"/>
    </row>
    <row r="8571" ht="11.25" hidden="1" customHeight="1" outlineLevel="7">
      <c r="A8571" s="115"/>
      <c r="B8571" s="116"/>
      <c r="C8571" s="117"/>
      <c r="D8571" s="2013" t="s">
        <v>622</v>
      </c>
      <c r="E8571" s="2013"/>
      <c r="F8571" s="2013"/>
      <c r="G8571" s="93"/>
    </row>
    <row r="8572" ht="11.25" hidden="1" customHeight="1" outlineLevel="7">
      <c r="A8572" s="115"/>
      <c r="B8572" s="116"/>
      <c r="C8572" s="117"/>
      <c r="D8572" s="2013" t="s">
        <v>624</v>
      </c>
      <c r="E8572" s="2013"/>
      <c r="F8572" s="2013"/>
      <c r="G8572" s="93"/>
    </row>
    <row r="8573" ht="11.25" hidden="1" customHeight="1" outlineLevel="7">
      <c r="A8573" s="115"/>
      <c r="B8573" s="116"/>
      <c r="C8573" s="117"/>
      <c r="D8573" s="2013" t="s">
        <v>626</v>
      </c>
      <c r="E8573" s="2013"/>
      <c r="F8573" s="2013"/>
      <c r="G8573" s="93"/>
    </row>
    <row r="8574" ht="11.25" hidden="1" customHeight="1" outlineLevel="7">
      <c r="A8574" s="115"/>
      <c r="B8574" s="116"/>
      <c r="C8574" s="117"/>
      <c r="D8574" s="2013" t="s">
        <v>628</v>
      </c>
      <c r="E8574" s="2013"/>
      <c r="F8574" s="2013"/>
      <c r="G8574" s="93"/>
    </row>
    <row r="8575" ht="11.25" hidden="1" customHeight="1" outlineLevel="7">
      <c r="A8575" s="104"/>
      <c r="B8575" s="105"/>
      <c r="C8575" s="106"/>
      <c r="D8575" s="2017" t="s">
        <v>630</v>
      </c>
      <c r="E8575" s="2017"/>
      <c r="F8575" s="2017"/>
      <c r="G8575" s="93"/>
    </row>
    <row r="8576" ht="11.25" hidden="1" customHeight="1" outlineLevel="7">
      <c r="A8576" s="95"/>
      <c r="B8576" s="96"/>
      <c r="C8576" s="97"/>
      <c r="D8576" s="2013" t="s">
        <v>632</v>
      </c>
      <c r="E8576" s="2013"/>
      <c r="F8576" s="2013"/>
      <c r="G8576" s="93"/>
    </row>
    <row r="8577" ht="21.75" hidden="1" customHeight="1" outlineLevel="7">
      <c r="A8577" s="95"/>
      <c r="B8577" s="96"/>
      <c r="C8577" s="97"/>
      <c r="D8577" s="2013" t="s">
        <v>634</v>
      </c>
      <c r="E8577" s="2013"/>
      <c r="F8577" s="2013"/>
      <c r="G8577" s="114"/>
    </row>
    <row r="8578" ht="21.75" hidden="1" customHeight="1" outlineLevel="7">
      <c r="A8578" s="95"/>
      <c r="B8578" s="96"/>
      <c r="C8578" s="97"/>
      <c r="D8578" s="2013" t="s">
        <v>636</v>
      </c>
      <c r="E8578" s="2013"/>
      <c r="F8578" s="2013"/>
      <c r="G8578" s="114"/>
    </row>
    <row r="8579" ht="21.75" hidden="1" customHeight="1" outlineLevel="7">
      <c r="A8579" s="95"/>
      <c r="B8579" s="96"/>
      <c r="C8579" s="97"/>
      <c r="D8579" s="2013" t="s">
        <v>638</v>
      </c>
      <c r="E8579" s="2013"/>
      <c r="F8579" s="2013"/>
      <c r="G8579" s="114"/>
    </row>
    <row r="8580" ht="11.25" hidden="1" customHeight="1" outlineLevel="7">
      <c r="A8580" s="101"/>
      <c r="B8580" s="102"/>
      <c r="C8580" s="103"/>
      <c r="D8580" s="2017" t="s">
        <v>641</v>
      </c>
      <c r="E8580" s="2017"/>
      <c r="F8580" s="2017"/>
      <c r="G8580" s="93"/>
    </row>
    <row r="8581" ht="21.75" hidden="1" customHeight="1" outlineLevel="7">
      <c r="A8581" s="104"/>
      <c r="B8581" s="105"/>
      <c r="C8581" s="106"/>
      <c r="D8581" s="2017" t="s">
        <v>642</v>
      </c>
      <c r="E8581" s="2017"/>
      <c r="F8581" s="2017"/>
      <c r="G8581" s="93"/>
    </row>
    <row r="8582" ht="21.75" hidden="1" customHeight="1" outlineLevel="7">
      <c r="A8582" s="95"/>
      <c r="B8582" s="96"/>
      <c r="C8582" s="97"/>
      <c r="D8582" s="2013" t="s">
        <v>643</v>
      </c>
      <c r="E8582" s="2013"/>
      <c r="F8582" s="2013"/>
      <c r="G8582" s="93"/>
    </row>
    <row r="8583" ht="21.75" hidden="1" customHeight="1" outlineLevel="7">
      <c r="A8583" s="95"/>
      <c r="B8583" s="96"/>
      <c r="C8583" s="97"/>
      <c r="D8583" s="2013" t="s">
        <v>645</v>
      </c>
      <c r="E8583" s="2013"/>
      <c r="F8583" s="2013"/>
      <c r="G8583" s="93"/>
    </row>
    <row r="8584" ht="21.75" hidden="1" customHeight="1" outlineLevel="7">
      <c r="A8584" s="95"/>
      <c r="B8584" s="96"/>
      <c r="C8584" s="97"/>
      <c r="D8584" s="2013" t="s">
        <v>647</v>
      </c>
      <c r="E8584" s="2013"/>
      <c r="F8584" s="2013"/>
      <c r="G8584" s="93"/>
    </row>
    <row r="8585" ht="21.75" hidden="1" customHeight="1" outlineLevel="7">
      <c r="A8585" s="95"/>
      <c r="B8585" s="96"/>
      <c r="C8585" s="97"/>
      <c r="D8585" s="2013" t="s">
        <v>649</v>
      </c>
      <c r="E8585" s="2013"/>
      <c r="F8585" s="2013"/>
      <c r="G8585" s="93"/>
    </row>
    <row r="8586" ht="21.75" hidden="1" customHeight="1" outlineLevel="7">
      <c r="A8586" s="95"/>
      <c r="B8586" s="96"/>
      <c r="C8586" s="97"/>
      <c r="D8586" s="2013" t="s">
        <v>651</v>
      </c>
      <c r="E8586" s="2013"/>
      <c r="F8586" s="2013"/>
      <c r="G8586" s="93"/>
    </row>
    <row r="8587" ht="11.25" hidden="1" customHeight="1" outlineLevel="7">
      <c r="A8587" s="104"/>
      <c r="B8587" s="105"/>
      <c r="C8587" s="106"/>
      <c r="D8587" s="2017" t="s">
        <v>653</v>
      </c>
      <c r="E8587" s="2017"/>
      <c r="F8587" s="2017"/>
      <c r="G8587" s="114"/>
    </row>
    <row r="8588" ht="11.25" hidden="1" customHeight="1" outlineLevel="7">
      <c r="A8588" s="95"/>
      <c r="B8588" s="96"/>
      <c r="C8588" s="97"/>
      <c r="D8588" s="2013" t="s">
        <v>655</v>
      </c>
      <c r="E8588" s="2013"/>
      <c r="F8588" s="2013"/>
      <c r="G8588" s="93"/>
    </row>
    <row r="8589" ht="21.75" hidden="1" customHeight="1" outlineLevel="7">
      <c r="A8589" s="95"/>
      <c r="B8589" s="96"/>
      <c r="C8589" s="97"/>
      <c r="D8589" s="2013" t="s">
        <v>657</v>
      </c>
      <c r="E8589" s="2013"/>
      <c r="F8589" s="2013"/>
      <c r="G8589" s="93"/>
    </row>
    <row r="8590" ht="21.75" hidden="1" customHeight="1" outlineLevel="7">
      <c r="A8590" s="95"/>
      <c r="B8590" s="96"/>
      <c r="C8590" s="97"/>
      <c r="D8590" s="2013" t="s">
        <v>659</v>
      </c>
      <c r="E8590" s="2013"/>
      <c r="F8590" s="2013"/>
      <c r="G8590" s="93"/>
    </row>
    <row r="8591" ht="21.75" hidden="1" customHeight="1" outlineLevel="7">
      <c r="A8591" s="95"/>
      <c r="B8591" s="96"/>
      <c r="C8591" s="97"/>
      <c r="D8591" s="2013" t="s">
        <v>661</v>
      </c>
      <c r="E8591" s="2013"/>
      <c r="F8591" s="2013"/>
      <c r="G8591" s="93"/>
    </row>
    <row r="8592" ht="11.25" hidden="1" customHeight="1" outlineLevel="7">
      <c r="A8592" s="95"/>
      <c r="B8592" s="96"/>
      <c r="C8592" s="97"/>
      <c r="D8592" s="2013" t="s">
        <v>663</v>
      </c>
      <c r="E8592" s="2013"/>
      <c r="F8592" s="2013"/>
      <c r="G8592" s="93"/>
    </row>
    <row r="8593" ht="21.75" hidden="1" customHeight="1" outlineLevel="7">
      <c r="A8593" s="104"/>
      <c r="B8593" s="105"/>
      <c r="C8593" s="106"/>
      <c r="D8593" s="2017" t="s">
        <v>665</v>
      </c>
      <c r="E8593" s="2017"/>
      <c r="F8593" s="2017"/>
      <c r="G8593" s="114"/>
    </row>
    <row r="8594" ht="11.25" hidden="1" customHeight="1" outlineLevel="7">
      <c r="A8594" s="95"/>
      <c r="B8594" s="96"/>
      <c r="C8594" s="97"/>
      <c r="D8594" s="2013" t="s">
        <v>667</v>
      </c>
      <c r="E8594" s="2013"/>
      <c r="F8594" s="2013"/>
      <c r="G8594" s="93"/>
    </row>
    <row r="8595" ht="21.75" hidden="1" customHeight="1" outlineLevel="7">
      <c r="A8595" s="95"/>
      <c r="B8595" s="96"/>
      <c r="C8595" s="97"/>
      <c r="D8595" s="2013" t="s">
        <v>669</v>
      </c>
      <c r="E8595" s="2013"/>
      <c r="F8595" s="2013"/>
      <c r="G8595" s="93"/>
    </row>
    <row r="8596" ht="21.75" hidden="1" customHeight="1" outlineLevel="7">
      <c r="A8596" s="95"/>
      <c r="B8596" s="96"/>
      <c r="C8596" s="97"/>
      <c r="D8596" s="2013" t="s">
        <v>671</v>
      </c>
      <c r="E8596" s="2013"/>
      <c r="F8596" s="2013"/>
      <c r="G8596" s="114"/>
    </row>
    <row r="8597" ht="21.75" hidden="1" customHeight="1" outlineLevel="7">
      <c r="A8597" s="95"/>
      <c r="B8597" s="96"/>
      <c r="C8597" s="97"/>
      <c r="D8597" s="2013" t="s">
        <v>673</v>
      </c>
      <c r="E8597" s="2013"/>
      <c r="F8597" s="2013"/>
      <c r="G8597" s="93"/>
    </row>
    <row r="8598" ht="21.75" hidden="1" customHeight="1" outlineLevel="7">
      <c r="A8598" s="95"/>
      <c r="B8598" s="96"/>
      <c r="C8598" s="97"/>
      <c r="D8598" s="2013" t="s">
        <v>675</v>
      </c>
      <c r="E8598" s="2013"/>
      <c r="F8598" s="2013"/>
      <c r="G8598" s="93"/>
    </row>
    <row r="8599" ht="21.75" hidden="1" customHeight="1" outlineLevel="7">
      <c r="A8599" s="104"/>
      <c r="B8599" s="105"/>
      <c r="C8599" s="106"/>
      <c r="D8599" s="2017" t="s">
        <v>677</v>
      </c>
      <c r="E8599" s="2017"/>
      <c r="F8599" s="2017"/>
      <c r="G8599" s="93"/>
    </row>
    <row r="8600" ht="21.75" hidden="1" customHeight="1" outlineLevel="7">
      <c r="A8600" s="95"/>
      <c r="B8600" s="96"/>
      <c r="C8600" s="97"/>
      <c r="D8600" s="2013" t="s">
        <v>679</v>
      </c>
      <c r="E8600" s="2013"/>
      <c r="F8600" s="2013"/>
      <c r="G8600" s="93"/>
    </row>
    <row r="8601" ht="21.75" hidden="1" customHeight="1" outlineLevel="7">
      <c r="A8601" s="95"/>
      <c r="B8601" s="96"/>
      <c r="C8601" s="97"/>
      <c r="D8601" s="2013" t="s">
        <v>681</v>
      </c>
      <c r="E8601" s="2013"/>
      <c r="F8601" s="2013"/>
      <c r="G8601" s="114"/>
    </row>
    <row r="8602" ht="21.75" hidden="1" customHeight="1" outlineLevel="7">
      <c r="A8602" s="95"/>
      <c r="B8602" s="96"/>
      <c r="C8602" s="97"/>
      <c r="D8602" s="2013" t="s">
        <v>683</v>
      </c>
      <c r="E8602" s="2013"/>
      <c r="F8602" s="2013"/>
      <c r="G8602" s="93"/>
    </row>
    <row r="8603" ht="21.75" hidden="1" customHeight="1" outlineLevel="7">
      <c r="A8603" s="95"/>
      <c r="B8603" s="96"/>
      <c r="C8603" s="97"/>
      <c r="D8603" s="2013" t="s">
        <v>685</v>
      </c>
      <c r="E8603" s="2013"/>
      <c r="F8603" s="2013"/>
      <c r="G8603" s="93"/>
    </row>
    <row r="8604" ht="21.75" hidden="1" customHeight="1" outlineLevel="7">
      <c r="A8604" s="95"/>
      <c r="B8604" s="96"/>
      <c r="C8604" s="97"/>
      <c r="D8604" s="2013" t="s">
        <v>687</v>
      </c>
      <c r="E8604" s="2013"/>
      <c r="F8604" s="2013"/>
      <c r="G8604" s="93"/>
    </row>
    <row r="8605" ht="11.25" hidden="1" customHeight="1" outlineLevel="7">
      <c r="A8605" s="101"/>
      <c r="B8605" s="102"/>
      <c r="C8605" s="103"/>
      <c r="D8605" s="2017" t="s">
        <v>689</v>
      </c>
      <c r="E8605" s="2017"/>
      <c r="F8605" s="2017"/>
      <c r="G8605" s="93"/>
    </row>
    <row r="8606" ht="11.25" hidden="1" customHeight="1" outlineLevel="7">
      <c r="A8606" s="115"/>
      <c r="B8606" s="116"/>
      <c r="C8606" s="117"/>
      <c r="D8606" s="2013" t="s">
        <v>692</v>
      </c>
      <c r="E8606" s="2013"/>
      <c r="F8606" s="2013"/>
      <c r="G8606" s="93"/>
    </row>
    <row r="8607" ht="11.25" hidden="1" customHeight="1" outlineLevel="7">
      <c r="A8607" s="115"/>
      <c r="B8607" s="116"/>
      <c r="C8607" s="117"/>
      <c r="D8607" s="2013" t="s">
        <v>693</v>
      </c>
      <c r="E8607" s="2013"/>
      <c r="F8607" s="2013"/>
      <c r="G8607" s="93"/>
    </row>
    <row r="8608" ht="11.25" hidden="1" customHeight="1" outlineLevel="7">
      <c r="A8608" s="115"/>
      <c r="B8608" s="116"/>
      <c r="C8608" s="117"/>
      <c r="D8608" s="2013" t="s">
        <v>694</v>
      </c>
      <c r="E8608" s="2013"/>
      <c r="F8608" s="2013"/>
      <c r="G8608" s="114"/>
    </row>
    <row r="8609" ht="11.25" hidden="1" customHeight="1" outlineLevel="7">
      <c r="A8609" s="115"/>
      <c r="B8609" s="116"/>
      <c r="C8609" s="117"/>
      <c r="D8609" s="2013" t="s">
        <v>695</v>
      </c>
      <c r="E8609" s="2013"/>
      <c r="F8609" s="2013"/>
      <c r="G8609" s="93"/>
    </row>
    <row r="8610" ht="11.25" hidden="1" customHeight="1" outlineLevel="7">
      <c r="A8610" s="115"/>
      <c r="B8610" s="116"/>
      <c r="C8610" s="117"/>
      <c r="D8610" s="2013" t="s">
        <v>696</v>
      </c>
      <c r="E8610" s="2013"/>
      <c r="F8610" s="2013"/>
      <c r="G8610" s="93"/>
    </row>
    <row r="8611" ht="11.25" hidden="1" customHeight="1" outlineLevel="7">
      <c r="A8611" s="101"/>
      <c r="B8611" s="102"/>
      <c r="C8611" s="103"/>
      <c r="D8611" s="2017" t="s">
        <v>698</v>
      </c>
      <c r="E8611" s="2017"/>
      <c r="F8611" s="2017"/>
      <c r="G8611" s="93"/>
    </row>
    <row r="8612" ht="11.25" hidden="1" customHeight="1" outlineLevel="7">
      <c r="A8612" s="104"/>
      <c r="B8612" s="105"/>
      <c r="C8612" s="106"/>
      <c r="D8612" s="2017" t="s">
        <v>699</v>
      </c>
      <c r="E8612" s="2017"/>
      <c r="F8612" s="2017"/>
      <c r="G8612" s="93"/>
    </row>
    <row r="8613" ht="11.25" hidden="1" customHeight="1" outlineLevel="7">
      <c r="A8613" s="95"/>
      <c r="B8613" s="96"/>
      <c r="C8613" s="97"/>
      <c r="D8613" s="2013" t="s">
        <v>701</v>
      </c>
      <c r="E8613" s="2013"/>
      <c r="F8613" s="2013"/>
      <c r="G8613" s="114"/>
    </row>
    <row r="8614" ht="11.25" hidden="1" customHeight="1" outlineLevel="7">
      <c r="A8614" s="104"/>
      <c r="B8614" s="105"/>
      <c r="C8614" s="106"/>
      <c r="D8614" s="2017" t="s">
        <v>702</v>
      </c>
      <c r="E8614" s="2017"/>
      <c r="F8614" s="2017"/>
      <c r="G8614" s="114"/>
    </row>
    <row r="8615" ht="11.25" hidden="1" customHeight="1" outlineLevel="7">
      <c r="A8615" s="70"/>
      <c r="B8615" s="71"/>
      <c r="C8615" s="72"/>
      <c r="D8615" s="2017" t="s">
        <v>704</v>
      </c>
      <c r="E8615" s="2017"/>
      <c r="F8615" s="2017"/>
      <c r="G8615" s="93"/>
    </row>
    <row r="8616" ht="11.25" hidden="1" customHeight="1" outlineLevel="7">
      <c r="A8616" s="107"/>
      <c r="B8616" s="108"/>
      <c r="C8616" s="109"/>
      <c r="D8616" s="2013" t="s">
        <v>705</v>
      </c>
      <c r="E8616" s="2013"/>
      <c r="F8616" s="2013"/>
      <c r="G8616" s="93"/>
    </row>
    <row r="8617" ht="11.25" hidden="1" customHeight="1" outlineLevel="7">
      <c r="A8617" s="107"/>
      <c r="B8617" s="108"/>
      <c r="C8617" s="109"/>
      <c r="D8617" s="2013" t="s">
        <v>706</v>
      </c>
      <c r="E8617" s="2013"/>
      <c r="F8617" s="2013"/>
      <c r="G8617" s="93"/>
    </row>
    <row r="8618" ht="11.25" hidden="1" customHeight="1" outlineLevel="7">
      <c r="A8618" s="107"/>
      <c r="B8618" s="108"/>
      <c r="C8618" s="109"/>
      <c r="D8618" s="2013" t="s">
        <v>707</v>
      </c>
      <c r="E8618" s="2013"/>
      <c r="F8618" s="2013"/>
      <c r="G8618" s="93"/>
    </row>
    <row r="8619" ht="11.25" hidden="1" customHeight="1" outlineLevel="7">
      <c r="A8619" s="107"/>
      <c r="B8619" s="108"/>
      <c r="C8619" s="109"/>
      <c r="D8619" s="2013" t="s">
        <v>708</v>
      </c>
      <c r="E8619" s="2013"/>
      <c r="F8619" s="2013"/>
      <c r="G8619" s="93"/>
    </row>
    <row r="8620" ht="11.25" hidden="1" customHeight="1" outlineLevel="7">
      <c r="A8620" s="107"/>
      <c r="B8620" s="108"/>
      <c r="C8620" s="109"/>
      <c r="D8620" s="2013" t="s">
        <v>709</v>
      </c>
      <c r="E8620" s="2013"/>
      <c r="F8620" s="2013"/>
      <c r="G8620" s="114"/>
    </row>
    <row r="8621" ht="11.25" hidden="1" customHeight="1" outlineLevel="7">
      <c r="A8621" s="107"/>
      <c r="B8621" s="108"/>
      <c r="C8621" s="109"/>
      <c r="D8621" s="2013" t="s">
        <v>710</v>
      </c>
      <c r="E8621" s="2013"/>
      <c r="F8621" s="2013"/>
      <c r="G8621" s="93"/>
    </row>
    <row r="8622" ht="11.25" hidden="1" customHeight="1" outlineLevel="7">
      <c r="A8622" s="107"/>
      <c r="B8622" s="108"/>
      <c r="C8622" s="109"/>
      <c r="D8622" s="2013" t="s">
        <v>711</v>
      </c>
      <c r="E8622" s="2013"/>
      <c r="F8622" s="2013"/>
      <c r="G8622" s="93"/>
    </row>
    <row r="8623" ht="11.25" hidden="1" customHeight="1" outlineLevel="7">
      <c r="A8623" s="70"/>
      <c r="B8623" s="71"/>
      <c r="C8623" s="72"/>
      <c r="D8623" s="2017" t="s">
        <v>712</v>
      </c>
      <c r="E8623" s="2017"/>
      <c r="F8623" s="2017"/>
      <c r="G8623" s="93"/>
    </row>
    <row r="8624" ht="11.25" hidden="1" customHeight="1" outlineLevel="7">
      <c r="A8624" s="107"/>
      <c r="B8624" s="108"/>
      <c r="C8624" s="109"/>
      <c r="D8624" s="2013" t="s">
        <v>713</v>
      </c>
      <c r="E8624" s="2013"/>
      <c r="F8624" s="2013"/>
      <c r="G8624" s="93"/>
    </row>
    <row r="8625" ht="11.25" hidden="1" customHeight="1" outlineLevel="7">
      <c r="A8625" s="107"/>
      <c r="B8625" s="108"/>
      <c r="C8625" s="109"/>
      <c r="D8625" s="2013" t="s">
        <v>714</v>
      </c>
      <c r="E8625" s="2013"/>
      <c r="F8625" s="2013"/>
      <c r="G8625" s="93"/>
    </row>
    <row r="8626" ht="11.25" hidden="1" customHeight="1" outlineLevel="7">
      <c r="A8626" s="107"/>
      <c r="B8626" s="108"/>
      <c r="C8626" s="109"/>
      <c r="D8626" s="2013" t="s">
        <v>715</v>
      </c>
      <c r="E8626" s="2013"/>
      <c r="F8626" s="2013"/>
      <c r="G8626" s="114"/>
    </row>
    <row r="8627" ht="11.25" hidden="1" customHeight="1" outlineLevel="7">
      <c r="A8627" s="107"/>
      <c r="B8627" s="108"/>
      <c r="C8627" s="109"/>
      <c r="D8627" s="2013" t="s">
        <v>716</v>
      </c>
      <c r="E8627" s="2013"/>
      <c r="F8627" s="2013"/>
      <c r="G8627" s="93"/>
    </row>
    <row r="8628" ht="21.75" hidden="1" customHeight="1" outlineLevel="7">
      <c r="A8628" s="107"/>
      <c r="B8628" s="108"/>
      <c r="C8628" s="109"/>
      <c r="D8628" s="2013" t="s">
        <v>717</v>
      </c>
      <c r="E8628" s="2013"/>
      <c r="F8628" s="2013"/>
      <c r="G8628" s="93"/>
    </row>
    <row r="8629" ht="11.25" hidden="1" customHeight="1" outlineLevel="7">
      <c r="A8629" s="107"/>
      <c r="B8629" s="108"/>
      <c r="C8629" s="109"/>
      <c r="D8629" s="2013" t="s">
        <v>718</v>
      </c>
      <c r="E8629" s="2013"/>
      <c r="F8629" s="2013"/>
      <c r="G8629" s="93"/>
    </row>
    <row r="8630" ht="11.25" hidden="1" customHeight="1" outlineLevel="7">
      <c r="A8630" s="107"/>
      <c r="B8630" s="108"/>
      <c r="C8630" s="109"/>
      <c r="D8630" s="2013" t="s">
        <v>719</v>
      </c>
      <c r="E8630" s="2013"/>
      <c r="F8630" s="2013"/>
      <c r="G8630" s="93"/>
    </row>
    <row r="8631" ht="11.25" hidden="1" customHeight="1" outlineLevel="7">
      <c r="A8631" s="70"/>
      <c r="B8631" s="71"/>
      <c r="C8631" s="72"/>
      <c r="D8631" s="2017" t="s">
        <v>720</v>
      </c>
      <c r="E8631" s="2017"/>
      <c r="F8631" s="2017"/>
      <c r="G8631" s="93"/>
    </row>
    <row r="8632" ht="11.25" hidden="1" customHeight="1" outlineLevel="7">
      <c r="A8632" s="107"/>
      <c r="B8632" s="108"/>
      <c r="C8632" s="109"/>
      <c r="D8632" s="2013" t="s">
        <v>721</v>
      </c>
      <c r="E8632" s="2013"/>
      <c r="F8632" s="2013"/>
      <c r="G8632" s="114"/>
    </row>
    <row r="8633" ht="11.25" hidden="1" customHeight="1" outlineLevel="7">
      <c r="A8633" s="107"/>
      <c r="B8633" s="108"/>
      <c r="C8633" s="109"/>
      <c r="D8633" s="2013" t="s">
        <v>722</v>
      </c>
      <c r="E8633" s="2013"/>
      <c r="F8633" s="2013"/>
      <c r="G8633" s="93"/>
    </row>
    <row r="8634" ht="11.25" hidden="1" customHeight="1" outlineLevel="7">
      <c r="A8634" s="107"/>
      <c r="B8634" s="108"/>
      <c r="C8634" s="109"/>
      <c r="D8634" s="2013" t="s">
        <v>723</v>
      </c>
      <c r="E8634" s="2013"/>
      <c r="F8634" s="2013"/>
      <c r="G8634" s="93"/>
    </row>
    <row r="8635" ht="11.25" hidden="1" customHeight="1" outlineLevel="7">
      <c r="A8635" s="70"/>
      <c r="B8635" s="71"/>
      <c r="C8635" s="72"/>
      <c r="D8635" s="2017" t="s">
        <v>724</v>
      </c>
      <c r="E8635" s="2017"/>
      <c r="F8635" s="2017"/>
      <c r="G8635" s="93"/>
    </row>
    <row r="8636" ht="11.25" hidden="1" customHeight="1" outlineLevel="7">
      <c r="A8636" s="107"/>
      <c r="B8636" s="108"/>
      <c r="C8636" s="109"/>
      <c r="D8636" s="2013" t="s">
        <v>725</v>
      </c>
      <c r="E8636" s="2013"/>
      <c r="F8636" s="2013"/>
      <c r="G8636" s="93"/>
    </row>
    <row r="8637" ht="11.25" hidden="1" customHeight="1" outlineLevel="7">
      <c r="A8637" s="107"/>
      <c r="B8637" s="108"/>
      <c r="C8637" s="109"/>
      <c r="D8637" s="2013" t="s">
        <v>726</v>
      </c>
      <c r="E8637" s="2013"/>
      <c r="F8637" s="2013"/>
      <c r="G8637" s="93"/>
    </row>
    <row r="8638" ht="11.25" hidden="1" customHeight="1" outlineLevel="7">
      <c r="A8638" s="107"/>
      <c r="B8638" s="108"/>
      <c r="C8638" s="109"/>
      <c r="D8638" s="2013" t="s">
        <v>727</v>
      </c>
      <c r="E8638" s="2013"/>
      <c r="F8638" s="2013"/>
      <c r="G8638" s="114"/>
    </row>
    <row r="8639" ht="21.75" hidden="1" customHeight="1" outlineLevel="7">
      <c r="A8639" s="107"/>
      <c r="B8639" s="108"/>
      <c r="C8639" s="109"/>
      <c r="D8639" s="2013" t="s">
        <v>728</v>
      </c>
      <c r="E8639" s="2013"/>
      <c r="F8639" s="2013"/>
      <c r="G8639" s="93"/>
    </row>
    <row r="8640" ht="11.25" hidden="1" customHeight="1" outlineLevel="7">
      <c r="A8640" s="107"/>
      <c r="B8640" s="108"/>
      <c r="C8640" s="109"/>
      <c r="D8640" s="2013" t="s">
        <v>729</v>
      </c>
      <c r="E8640" s="2013"/>
      <c r="F8640" s="2013"/>
      <c r="G8640" s="93"/>
    </row>
    <row r="8641" ht="11.25" hidden="1" customHeight="1" outlineLevel="7">
      <c r="A8641" s="107"/>
      <c r="B8641" s="108"/>
      <c r="C8641" s="109"/>
      <c r="D8641" s="2013" t="s">
        <v>730</v>
      </c>
      <c r="E8641" s="2013"/>
      <c r="F8641" s="2013"/>
      <c r="G8641" s="93"/>
    </row>
    <row r="8642" ht="11.25" hidden="1" customHeight="1" outlineLevel="7">
      <c r="A8642" s="95"/>
      <c r="B8642" s="96"/>
      <c r="C8642" s="97"/>
      <c r="D8642" s="2013" t="s">
        <v>731</v>
      </c>
      <c r="E8642" s="2013"/>
      <c r="F8642" s="2013"/>
      <c r="G8642" s="93"/>
    </row>
    <row r="8643" ht="11.25" hidden="1" customHeight="1" outlineLevel="7">
      <c r="A8643" s="70"/>
      <c r="B8643" s="71"/>
      <c r="C8643" s="72"/>
      <c r="D8643" s="2017" t="s">
        <v>732</v>
      </c>
      <c r="E8643" s="2017"/>
      <c r="F8643" s="2017"/>
      <c r="G8643" s="93"/>
    </row>
    <row r="8644" ht="11.25" hidden="1" customHeight="1" outlineLevel="7">
      <c r="A8644" s="107"/>
      <c r="B8644" s="108"/>
      <c r="C8644" s="109"/>
      <c r="D8644" s="2013" t="s">
        <v>733</v>
      </c>
      <c r="E8644" s="2013"/>
      <c r="F8644" s="2013"/>
      <c r="G8644" s="114"/>
    </row>
    <row r="8645" ht="11.25" hidden="1" customHeight="1" outlineLevel="7">
      <c r="A8645" s="107"/>
      <c r="B8645" s="108"/>
      <c r="C8645" s="109"/>
      <c r="D8645" s="2013" t="s">
        <v>735</v>
      </c>
      <c r="E8645" s="2013"/>
      <c r="F8645" s="2013"/>
      <c r="G8645" s="114"/>
    </row>
    <row r="8646" ht="11.25" hidden="1" customHeight="1" outlineLevel="7">
      <c r="A8646" s="95"/>
      <c r="B8646" s="96"/>
      <c r="C8646" s="97"/>
      <c r="D8646" s="2013" t="s">
        <v>736</v>
      </c>
      <c r="E8646" s="2013"/>
      <c r="F8646" s="2013"/>
      <c r="G8646" s="93"/>
    </row>
    <row r="8647" ht="21.75" hidden="1" customHeight="1" outlineLevel="7">
      <c r="A8647" s="95"/>
      <c r="B8647" s="96"/>
      <c r="C8647" s="97"/>
      <c r="D8647" s="2013" t="s">
        <v>737</v>
      </c>
      <c r="E8647" s="2013"/>
      <c r="F8647" s="2013"/>
      <c r="G8647" s="114"/>
    </row>
    <row r="8648" ht="11.25" hidden="1" customHeight="1" outlineLevel="7">
      <c r="A8648" s="95"/>
      <c r="B8648" s="96"/>
      <c r="C8648" s="97"/>
      <c r="D8648" s="2013" t="s">
        <v>738</v>
      </c>
      <c r="E8648" s="2013"/>
      <c r="F8648" s="2013"/>
      <c r="G8648" s="114"/>
    </row>
    <row r="8649" ht="11.25" hidden="1" customHeight="1" outlineLevel="7">
      <c r="A8649" s="95"/>
      <c r="B8649" s="96"/>
      <c r="C8649" s="97"/>
      <c r="D8649" s="2013" t="s">
        <v>739</v>
      </c>
      <c r="E8649" s="2013"/>
      <c r="F8649" s="2013"/>
      <c r="G8649" s="93"/>
    </row>
    <row r="8650" ht="11.25" hidden="1" customHeight="1" outlineLevel="7">
      <c r="A8650" s="70"/>
      <c r="B8650" s="71"/>
      <c r="C8650" s="72"/>
      <c r="D8650" s="2017" t="s">
        <v>740</v>
      </c>
      <c r="E8650" s="2017"/>
      <c r="F8650" s="2017"/>
      <c r="G8650" s="93"/>
    </row>
    <row r="8651" ht="11.25" hidden="1" customHeight="1" outlineLevel="7">
      <c r="A8651" s="107"/>
      <c r="B8651" s="108"/>
      <c r="C8651" s="109"/>
      <c r="D8651" s="2013" t="s">
        <v>741</v>
      </c>
      <c r="E8651" s="2013"/>
      <c r="F8651" s="2013"/>
      <c r="G8651" s="93"/>
    </row>
    <row r="8652" ht="11.25" hidden="1" customHeight="1" outlineLevel="7">
      <c r="A8652" s="70"/>
      <c r="B8652" s="71"/>
      <c r="C8652" s="72"/>
      <c r="D8652" s="2017" t="s">
        <v>742</v>
      </c>
      <c r="E8652" s="2017"/>
      <c r="F8652" s="2017"/>
      <c r="G8652" s="93"/>
    </row>
    <row r="8653" ht="11.25" hidden="1" customHeight="1" outlineLevel="7">
      <c r="A8653" s="107"/>
      <c r="B8653" s="108"/>
      <c r="C8653" s="109"/>
      <c r="D8653" s="2013" t="s">
        <v>744</v>
      </c>
      <c r="E8653" s="2013"/>
      <c r="F8653" s="2013"/>
      <c r="G8653" s="93"/>
    </row>
    <row r="8654" ht="21.75" hidden="1" customHeight="1" outlineLevel="7">
      <c r="A8654" s="107"/>
      <c r="B8654" s="108"/>
      <c r="C8654" s="109"/>
      <c r="D8654" s="2013" t="s">
        <v>745</v>
      </c>
      <c r="E8654" s="2013"/>
      <c r="F8654" s="2013"/>
      <c r="G8654" s="93"/>
    </row>
    <row r="8655" ht="21.75" hidden="1" customHeight="1" outlineLevel="7">
      <c r="A8655" s="107"/>
      <c r="B8655" s="108"/>
      <c r="C8655" s="109"/>
      <c r="D8655" s="2013" t="s">
        <v>746</v>
      </c>
      <c r="E8655" s="2013"/>
      <c r="F8655" s="2013"/>
      <c r="G8655" s="93"/>
    </row>
    <row r="8656" ht="21.75" hidden="1" customHeight="1" outlineLevel="7">
      <c r="A8656" s="107"/>
      <c r="B8656" s="108"/>
      <c r="C8656" s="109"/>
      <c r="D8656" s="2013" t="s">
        <v>748</v>
      </c>
      <c r="E8656" s="2013"/>
      <c r="F8656" s="2013"/>
      <c r="G8656" s="114"/>
    </row>
    <row r="8657" ht="21.75" hidden="1" customHeight="1" outlineLevel="7">
      <c r="A8657" s="107"/>
      <c r="B8657" s="108"/>
      <c r="C8657" s="109"/>
      <c r="D8657" s="2013" t="s">
        <v>749</v>
      </c>
      <c r="E8657" s="2013"/>
      <c r="F8657" s="2013"/>
      <c r="G8657" s="93"/>
    </row>
    <row r="8658" ht="11.25" hidden="1" customHeight="1" outlineLevel="7">
      <c r="A8658" s="107"/>
      <c r="B8658" s="108"/>
      <c r="C8658" s="109"/>
      <c r="D8658" s="2013" t="s">
        <v>751</v>
      </c>
      <c r="E8658" s="2013"/>
      <c r="F8658" s="2013"/>
      <c r="G8658" s="93"/>
    </row>
    <row r="8659" ht="11.25" hidden="1" customHeight="1" outlineLevel="7">
      <c r="A8659" s="107"/>
      <c r="B8659" s="108"/>
      <c r="C8659" s="109"/>
      <c r="D8659" s="2013" t="s">
        <v>752</v>
      </c>
      <c r="E8659" s="2013"/>
      <c r="F8659" s="2013"/>
      <c r="G8659" s="93"/>
    </row>
    <row r="8660" ht="11.25" hidden="1" customHeight="1" outlineLevel="7">
      <c r="A8660" s="107"/>
      <c r="B8660" s="108"/>
      <c r="C8660" s="109"/>
      <c r="D8660" s="2013" t="s">
        <v>843</v>
      </c>
      <c r="E8660" s="2013"/>
      <c r="F8660" s="2013"/>
      <c r="G8660" s="93"/>
    </row>
    <row r="8661" ht="11.25" hidden="1" customHeight="1" outlineLevel="7">
      <c r="A8661" s="107"/>
      <c r="B8661" s="108"/>
      <c r="C8661" s="109"/>
      <c r="D8661" s="2013" t="s">
        <v>758</v>
      </c>
      <c r="E8661" s="2013"/>
      <c r="F8661" s="2013"/>
      <c r="G8661" s="93"/>
    </row>
    <row r="8662" ht="11.25" hidden="1" customHeight="1" outlineLevel="7">
      <c r="A8662" s="107"/>
      <c r="B8662" s="108"/>
      <c r="C8662" s="109"/>
      <c r="D8662" s="2013" t="s">
        <v>759</v>
      </c>
      <c r="E8662" s="2013"/>
      <c r="F8662" s="2013"/>
      <c r="G8662" s="93"/>
    </row>
    <row r="8663" ht="21.75" hidden="1" customHeight="1" outlineLevel="7">
      <c r="A8663" s="107"/>
      <c r="B8663" s="108"/>
      <c r="C8663" s="109"/>
      <c r="D8663" s="2013" t="s">
        <v>400</v>
      </c>
      <c r="E8663" s="2013"/>
      <c r="F8663" s="2013"/>
      <c r="G8663" s="93"/>
    </row>
    <row r="8664" ht="11.25" hidden="1" customHeight="1" outlineLevel="7">
      <c r="A8664" s="107"/>
      <c r="B8664" s="108"/>
      <c r="C8664" s="109"/>
      <c r="D8664" s="2013" t="s">
        <v>761</v>
      </c>
      <c r="E8664" s="2013"/>
      <c r="F8664" s="2013"/>
      <c r="G8664" s="114"/>
    </row>
    <row r="8665" ht="11.25" hidden="1" customHeight="1" outlineLevel="7">
      <c r="A8665" s="104"/>
      <c r="B8665" s="105"/>
      <c r="C8665" s="106"/>
      <c r="D8665" s="2017" t="s">
        <v>763</v>
      </c>
      <c r="E8665" s="2017"/>
      <c r="F8665" s="2017"/>
      <c r="G8665" s="93"/>
    </row>
    <row r="8666" ht="11.25" hidden="1" customHeight="1" outlineLevel="7">
      <c r="A8666" s="70"/>
      <c r="B8666" s="71"/>
      <c r="C8666" s="72"/>
      <c r="D8666" s="2017" t="s">
        <v>765</v>
      </c>
      <c r="E8666" s="2017"/>
      <c r="F8666" s="2017"/>
      <c r="G8666" s="93"/>
    </row>
    <row r="8667" ht="11.25" hidden="1" customHeight="1" outlineLevel="7">
      <c r="A8667" s="107"/>
      <c r="B8667" s="108"/>
      <c r="C8667" s="109"/>
      <c r="D8667" s="2013" t="s">
        <v>766</v>
      </c>
      <c r="E8667" s="2013"/>
      <c r="F8667" s="2013"/>
      <c r="G8667" s="93"/>
    </row>
    <row r="8668" ht="11.25" hidden="1" customHeight="1" outlineLevel="7">
      <c r="A8668" s="107"/>
      <c r="B8668" s="108"/>
      <c r="C8668" s="109"/>
      <c r="D8668" s="2013" t="s">
        <v>767</v>
      </c>
      <c r="E8668" s="2013"/>
      <c r="F8668" s="2013"/>
      <c r="G8668" s="114"/>
    </row>
    <row r="8669" ht="21.75" hidden="1" customHeight="1" outlineLevel="7">
      <c r="A8669" s="107"/>
      <c r="B8669" s="108"/>
      <c r="C8669" s="109"/>
      <c r="D8669" s="2013" t="s">
        <v>770</v>
      </c>
      <c r="E8669" s="2013"/>
      <c r="F8669" s="2013"/>
      <c r="G8669" s="93"/>
    </row>
    <row r="8670" ht="11.25" hidden="1" customHeight="1" outlineLevel="7">
      <c r="A8670" s="70"/>
      <c r="B8670" s="71"/>
      <c r="C8670" s="72"/>
      <c r="D8670" s="2017" t="s">
        <v>771</v>
      </c>
      <c r="E8670" s="2017"/>
      <c r="F8670" s="2017"/>
      <c r="G8670" s="93"/>
    </row>
    <row r="8671" ht="11.25" hidden="1" customHeight="1" outlineLevel="7">
      <c r="A8671" s="107"/>
      <c r="B8671" s="108"/>
      <c r="C8671" s="109"/>
      <c r="D8671" s="2013" t="s">
        <v>773</v>
      </c>
      <c r="E8671" s="2013"/>
      <c r="F8671" s="2013"/>
      <c r="G8671" s="93"/>
    </row>
    <row r="8672" ht="11.25" hidden="1" customHeight="1" outlineLevel="7">
      <c r="A8672" s="107"/>
      <c r="B8672" s="108"/>
      <c r="C8672" s="109"/>
      <c r="D8672" s="2013" t="s">
        <v>775</v>
      </c>
      <c r="E8672" s="2013"/>
      <c r="F8672" s="2013"/>
      <c r="G8672" s="93"/>
    </row>
    <row r="8673" ht="21.75" hidden="1" customHeight="1" outlineLevel="7">
      <c r="A8673" s="107"/>
      <c r="B8673" s="108"/>
      <c r="C8673" s="109"/>
      <c r="D8673" s="2013" t="s">
        <v>777</v>
      </c>
      <c r="E8673" s="2013"/>
      <c r="F8673" s="2013"/>
      <c r="G8673" s="93"/>
    </row>
    <row r="8674" ht="11.25" hidden="1" customHeight="1" outlineLevel="7">
      <c r="A8674" s="107"/>
      <c r="B8674" s="108"/>
      <c r="C8674" s="109"/>
      <c r="D8674" s="2013" t="s">
        <v>778</v>
      </c>
      <c r="E8674" s="2013"/>
      <c r="F8674" s="2013"/>
      <c r="G8674" s="93"/>
    </row>
    <row r="8675" ht="11.25" hidden="1" customHeight="1" outlineLevel="7">
      <c r="A8675" s="107"/>
      <c r="B8675" s="108"/>
      <c r="C8675" s="109"/>
      <c r="D8675" s="2013" t="s">
        <v>779</v>
      </c>
      <c r="E8675" s="2013"/>
      <c r="F8675" s="2013"/>
      <c r="G8675" s="93"/>
    </row>
    <row r="8676" ht="11.25" hidden="1" customHeight="1" outlineLevel="7">
      <c r="A8676" s="95"/>
      <c r="B8676" s="96"/>
      <c r="C8676" s="97"/>
      <c r="D8676" s="2013" t="s">
        <v>781</v>
      </c>
      <c r="E8676" s="2013"/>
      <c r="F8676" s="2013"/>
      <c r="G8676" s="114"/>
    </row>
    <row r="8677" ht="11.25" hidden="1" customHeight="1" outlineLevel="7">
      <c r="A8677" s="104"/>
      <c r="B8677" s="105"/>
      <c r="C8677" s="106"/>
      <c r="D8677" s="2017" t="s">
        <v>782</v>
      </c>
      <c r="E8677" s="2017"/>
      <c r="F8677" s="2017"/>
      <c r="G8677" s="93"/>
    </row>
    <row r="8678" ht="21.75" hidden="1" customHeight="1" outlineLevel="7">
      <c r="A8678" s="95"/>
      <c r="B8678" s="96"/>
      <c r="C8678" s="97"/>
      <c r="D8678" s="2013" t="s">
        <v>783</v>
      </c>
      <c r="E8678" s="2013"/>
      <c r="F8678" s="2013"/>
      <c r="G8678" s="93"/>
    </row>
    <row r="8679" ht="11.25" hidden="1" customHeight="1" outlineLevel="7">
      <c r="A8679" s="95"/>
      <c r="B8679" s="96"/>
      <c r="C8679" s="97"/>
      <c r="D8679" s="2013" t="s">
        <v>784</v>
      </c>
      <c r="E8679" s="2013"/>
      <c r="F8679" s="2013"/>
      <c r="G8679" s="93"/>
    </row>
    <row r="8680" ht="11.25" hidden="1" customHeight="1" outlineLevel="7">
      <c r="A8680" s="95"/>
      <c r="B8680" s="96"/>
      <c r="C8680" s="97"/>
      <c r="D8680" s="2013" t="s">
        <v>785</v>
      </c>
      <c r="E8680" s="2013"/>
      <c r="F8680" s="2013"/>
      <c r="G8680" s="93"/>
    </row>
    <row r="8681" ht="11.25" hidden="1" customHeight="1" outlineLevel="7">
      <c r="A8681" s="104"/>
      <c r="B8681" s="105"/>
      <c r="C8681" s="106"/>
      <c r="D8681" s="2017" t="s">
        <v>789</v>
      </c>
      <c r="E8681" s="2017"/>
      <c r="F8681" s="2017"/>
      <c r="G8681" s="93"/>
    </row>
    <row r="8682" ht="21.75" hidden="1" customHeight="1" outlineLevel="7">
      <c r="A8682" s="95"/>
      <c r="B8682" s="96"/>
      <c r="C8682" s="97"/>
      <c r="D8682" s="2013" t="s">
        <v>791</v>
      </c>
      <c r="E8682" s="2013"/>
      <c r="F8682" s="2013"/>
      <c r="G8682" s="93"/>
    </row>
    <row r="8683" ht="21.75" hidden="1" customHeight="1" outlineLevel="7">
      <c r="A8683" s="95"/>
      <c r="B8683" s="96"/>
      <c r="C8683" s="97"/>
      <c r="D8683" s="2013" t="s">
        <v>793</v>
      </c>
      <c r="E8683" s="2013"/>
      <c r="F8683" s="2013"/>
      <c r="G8683" s="114"/>
    </row>
    <row r="8684" ht="11.25" hidden="1" customHeight="1" outlineLevel="7">
      <c r="A8684" s="95"/>
      <c r="B8684" s="96"/>
      <c r="C8684" s="97"/>
      <c r="D8684" s="2013" t="s">
        <v>795</v>
      </c>
      <c r="E8684" s="2013"/>
      <c r="F8684" s="2013"/>
      <c r="G8684" s="93"/>
    </row>
    <row r="8685" ht="11.25" hidden="1" customHeight="1" outlineLevel="7">
      <c r="A8685" s="95"/>
      <c r="B8685" s="96"/>
      <c r="C8685" s="97"/>
      <c r="D8685" s="2013" t="s">
        <v>796</v>
      </c>
      <c r="E8685" s="2013"/>
      <c r="F8685" s="2013"/>
      <c r="G8685" s="114"/>
    </row>
    <row r="8686" ht="11.25" hidden="1" customHeight="1" outlineLevel="7">
      <c r="A8686" s="95"/>
      <c r="B8686" s="96"/>
      <c r="C8686" s="97"/>
      <c r="D8686" s="2013" t="s">
        <v>798</v>
      </c>
      <c r="E8686" s="2013"/>
      <c r="F8686" s="2013"/>
      <c r="G8686" s="93"/>
    </row>
    <row r="8687" ht="11.25" hidden="1" customHeight="1" outlineLevel="7">
      <c r="A8687" s="95"/>
      <c r="B8687" s="96"/>
      <c r="C8687" s="97"/>
      <c r="D8687" s="2013" t="s">
        <v>799</v>
      </c>
      <c r="E8687" s="2013"/>
      <c r="F8687" s="2013"/>
      <c r="G8687" s="93"/>
    </row>
    <row r="8688" ht="11.25" hidden="1" customHeight="1" outlineLevel="7">
      <c r="A8688" s="95"/>
      <c r="B8688" s="96"/>
      <c r="C8688" s="97"/>
      <c r="D8688" s="2013" t="s">
        <v>844</v>
      </c>
      <c r="E8688" s="2013"/>
      <c r="F8688" s="2013"/>
      <c r="G8688" s="93"/>
    </row>
    <row r="8689" ht="11.25" hidden="1" customHeight="1" outlineLevel="7">
      <c r="A8689" s="104"/>
      <c r="B8689" s="105"/>
      <c r="C8689" s="106"/>
      <c r="D8689" s="2017" t="s">
        <v>802</v>
      </c>
      <c r="E8689" s="2017"/>
      <c r="F8689" s="2017"/>
      <c r="G8689" s="93"/>
    </row>
    <row r="8690" ht="11.25" hidden="1" customHeight="1" outlineLevel="7">
      <c r="A8690" s="95"/>
      <c r="B8690" s="96"/>
      <c r="C8690" s="97"/>
      <c r="D8690" s="2013" t="s">
        <v>804</v>
      </c>
      <c r="E8690" s="2013"/>
      <c r="F8690" s="2013"/>
      <c r="G8690" s="93"/>
    </row>
    <row r="8691" ht="11.25" hidden="1" customHeight="1" outlineLevel="7">
      <c r="A8691" s="95"/>
      <c r="B8691" s="96"/>
      <c r="C8691" s="97"/>
      <c r="D8691" s="2013" t="s">
        <v>805</v>
      </c>
      <c r="E8691" s="2013"/>
      <c r="F8691" s="2013"/>
      <c r="G8691" s="93"/>
    </row>
    <row r="8692" ht="11.25" hidden="1" customHeight="1" outlineLevel="7">
      <c r="A8692" s="95"/>
      <c r="B8692" s="96"/>
      <c r="C8692" s="97"/>
      <c r="D8692" s="2013" t="s">
        <v>806</v>
      </c>
      <c r="E8692" s="2013"/>
      <c r="F8692" s="2013"/>
      <c r="G8692" s="93"/>
    </row>
    <row r="8693" ht="11.25" hidden="1" customHeight="1" outlineLevel="7">
      <c r="A8693" s="95"/>
      <c r="B8693" s="96"/>
      <c r="C8693" s="97"/>
      <c r="D8693" s="2013" t="s">
        <v>808</v>
      </c>
      <c r="E8693" s="2013"/>
      <c r="F8693" s="2013"/>
      <c r="G8693" s="93"/>
    </row>
    <row r="8694" ht="21.75" hidden="1" customHeight="1" outlineLevel="7">
      <c r="A8694" s="95"/>
      <c r="B8694" s="96"/>
      <c r="C8694" s="97"/>
      <c r="D8694" s="2013" t="s">
        <v>809</v>
      </c>
      <c r="E8694" s="2013"/>
      <c r="F8694" s="2013"/>
      <c r="G8694" s="93"/>
    </row>
    <row r="8695" ht="11.25" hidden="1" customHeight="1" outlineLevel="7">
      <c r="A8695" s="95"/>
      <c r="B8695" s="96"/>
      <c r="C8695" s="97"/>
      <c r="D8695" s="2013" t="s">
        <v>810</v>
      </c>
      <c r="E8695" s="2013"/>
      <c r="F8695" s="2013"/>
      <c r="G8695" s="93"/>
    </row>
    <row r="8696" ht="11.25" hidden="1" customHeight="1" outlineLevel="7">
      <c r="A8696" s="115"/>
      <c r="B8696" s="116"/>
      <c r="C8696" s="117"/>
      <c r="D8696" s="2013" t="s">
        <v>812</v>
      </c>
      <c r="E8696" s="2013"/>
      <c r="F8696" s="2013"/>
      <c r="G8696" s="93"/>
    </row>
    <row r="8697" ht="11.25" hidden="1" customHeight="1" outlineLevel="7">
      <c r="A8697" s="104"/>
      <c r="B8697" s="105"/>
      <c r="C8697" s="106"/>
      <c r="D8697" s="2017" t="s">
        <v>813</v>
      </c>
      <c r="E8697" s="2017"/>
      <c r="F8697" s="2017"/>
      <c r="G8697" s="93"/>
    </row>
    <row r="8698" ht="11.25" hidden="1" customHeight="1" outlineLevel="7">
      <c r="A8698" s="70"/>
      <c r="B8698" s="71"/>
      <c r="C8698" s="72"/>
      <c r="D8698" s="2017" t="s">
        <v>815</v>
      </c>
      <c r="E8698" s="2017"/>
      <c r="F8698" s="2017"/>
      <c r="G8698" s="114"/>
    </row>
    <row r="8699" ht="11.25" hidden="1" customHeight="1" outlineLevel="7">
      <c r="A8699" s="107"/>
      <c r="B8699" s="108"/>
      <c r="C8699" s="109"/>
      <c r="D8699" s="2013" t="s">
        <v>820</v>
      </c>
      <c r="E8699" s="2013"/>
      <c r="F8699" s="2013"/>
      <c r="G8699" s="114"/>
    </row>
    <row r="8700" ht="11.25" hidden="1" customHeight="1" outlineLevel="7">
      <c r="A8700" s="95"/>
      <c r="B8700" s="96"/>
      <c r="C8700" s="97"/>
      <c r="D8700" s="2013" t="s">
        <v>822</v>
      </c>
      <c r="E8700" s="2013"/>
      <c r="F8700" s="2013"/>
      <c r="G8700" s="93"/>
    </row>
    <row r="8701" ht="11.25" hidden="1" customHeight="1" outlineLevel="7">
      <c r="A8701" s="95"/>
      <c r="B8701" s="96"/>
      <c r="C8701" s="97"/>
      <c r="D8701" s="2013" t="s">
        <v>823</v>
      </c>
      <c r="E8701" s="2013"/>
      <c r="F8701" s="2013"/>
      <c r="G8701" s="93"/>
    </row>
    <row r="8702" ht="11.25" hidden="1" customHeight="1" outlineLevel="7">
      <c r="A8702" s="95"/>
      <c r="B8702" s="96"/>
      <c r="C8702" s="97"/>
      <c r="D8702" s="2013" t="s">
        <v>824</v>
      </c>
      <c r="E8702" s="2013"/>
      <c r="F8702" s="2013"/>
      <c r="G8702" s="93"/>
    </row>
    <row r="8703" ht="11.25" hidden="1" customHeight="1" outlineLevel="7">
      <c r="A8703" s="95"/>
      <c r="B8703" s="96"/>
      <c r="C8703" s="97"/>
      <c r="D8703" s="2013" t="s">
        <v>825</v>
      </c>
      <c r="E8703" s="2013"/>
      <c r="F8703" s="2013"/>
      <c r="G8703" s="114"/>
    </row>
    <row r="8704" ht="11.25" hidden="1" customHeight="1" outlineLevel="7">
      <c r="A8704" s="70"/>
      <c r="B8704" s="71"/>
      <c r="C8704" s="72"/>
      <c r="D8704" s="2017" t="s">
        <v>826</v>
      </c>
      <c r="E8704" s="2017"/>
      <c r="F8704" s="2017"/>
      <c r="G8704" s="93"/>
    </row>
    <row r="8705" ht="11.25" hidden="1" customHeight="1" outlineLevel="7">
      <c r="A8705" s="107"/>
      <c r="B8705" s="108"/>
      <c r="C8705" s="109"/>
      <c r="D8705" s="2013" t="s">
        <v>828</v>
      </c>
      <c r="E8705" s="2013"/>
      <c r="F8705" s="2013"/>
      <c r="G8705" s="93"/>
    </row>
    <row r="8706" ht="21.75" hidden="1" customHeight="1" outlineLevel="7">
      <c r="A8706" s="107"/>
      <c r="B8706" s="108"/>
      <c r="C8706" s="109"/>
      <c r="D8706" s="2013" t="s">
        <v>829</v>
      </c>
      <c r="E8706" s="2013"/>
      <c r="F8706" s="2013"/>
      <c r="G8706" s="93"/>
    </row>
    <row r="8707" ht="11.25" hidden="1" customHeight="1" outlineLevel="7">
      <c r="A8707" s="70"/>
      <c r="B8707" s="71"/>
      <c r="C8707" s="72"/>
      <c r="D8707" s="2017" t="s">
        <v>831</v>
      </c>
      <c r="E8707" s="2017"/>
      <c r="F8707" s="2017"/>
      <c r="G8707" s="93"/>
    </row>
    <row r="8708" ht="11.25" hidden="1" customHeight="1" outlineLevel="7">
      <c r="A8708" s="107"/>
      <c r="B8708" s="108"/>
      <c r="C8708" s="109"/>
      <c r="D8708" s="2013" t="s">
        <v>833</v>
      </c>
      <c r="E8708" s="2013"/>
      <c r="F8708" s="2013"/>
      <c r="G8708" s="93"/>
    </row>
    <row r="8709" ht="11.25" hidden="1" customHeight="1" outlineLevel="7">
      <c r="A8709" s="95"/>
      <c r="B8709" s="96"/>
      <c r="C8709" s="97"/>
      <c r="D8709" s="2013" t="s">
        <v>836</v>
      </c>
      <c r="E8709" s="2013"/>
      <c r="F8709" s="2013"/>
      <c r="G8709" s="93"/>
    </row>
    <row r="8710" ht="11.25" hidden="1" customHeight="1" outlineLevel="7">
      <c r="A8710" s="95"/>
      <c r="B8710" s="96"/>
      <c r="C8710" s="97"/>
      <c r="D8710" s="2013" t="s">
        <v>837</v>
      </c>
      <c r="E8710" s="2013"/>
      <c r="F8710" s="2013"/>
      <c r="G8710" s="114"/>
    </row>
    <row r="8711" ht="11.25" hidden="1" customHeight="1" outlineLevel="7">
      <c r="A8711" s="83"/>
      <c r="B8711" s="84"/>
      <c r="C8711" s="85"/>
      <c r="D8711" s="2017" t="s">
        <v>963</v>
      </c>
      <c r="E8711" s="2017"/>
      <c r="F8711" s="2017"/>
      <c r="G8711" s="93"/>
    </row>
    <row r="8712" ht="11.25" hidden="1" customHeight="1" outlineLevel="7">
      <c r="A8712" s="86"/>
      <c r="B8712" s="87"/>
      <c r="C8712" s="88"/>
      <c r="D8712" s="2017" t="s">
        <v>14</v>
      </c>
      <c r="E8712" s="2017"/>
      <c r="F8712" s="2017"/>
      <c r="G8712" s="93"/>
    </row>
    <row r="8713" ht="11.25" hidden="1" customHeight="1" outlineLevel="7">
      <c r="A8713" s="101"/>
      <c r="B8713" s="102"/>
      <c r="C8713" s="103"/>
      <c r="D8713" s="2017" t="s">
        <v>529</v>
      </c>
      <c r="E8713" s="2017"/>
      <c r="F8713" s="2017"/>
      <c r="G8713" s="93"/>
    </row>
    <row r="8714" ht="11.25" hidden="1" customHeight="1" outlineLevel="7">
      <c r="A8714" s="104"/>
      <c r="B8714" s="105"/>
      <c r="C8714" s="106"/>
      <c r="D8714" s="2017" t="s">
        <v>964</v>
      </c>
      <c r="E8714" s="2017"/>
      <c r="F8714" s="2017"/>
      <c r="G8714" s="114"/>
    </row>
    <row r="8715" ht="11.25" hidden="1" customHeight="1" outlineLevel="7">
      <c r="A8715" s="95"/>
      <c r="B8715" s="96"/>
      <c r="C8715" s="97"/>
      <c r="D8715" s="2013" t="s">
        <v>546</v>
      </c>
      <c r="E8715" s="2013"/>
      <c r="F8715" s="2013"/>
      <c r="G8715" s="93"/>
    </row>
    <row r="8716" ht="11.25" hidden="1" customHeight="1" outlineLevel="7">
      <c r="A8716" s="104"/>
      <c r="B8716" s="105"/>
      <c r="C8716" s="106"/>
      <c r="D8716" s="2017" t="s">
        <v>554</v>
      </c>
      <c r="E8716" s="2017"/>
      <c r="F8716" s="2017"/>
      <c r="G8716" s="93"/>
    </row>
    <row r="8717" ht="11.25" hidden="1" customHeight="1" outlineLevel="7">
      <c r="A8717" s="95"/>
      <c r="B8717" s="96"/>
      <c r="C8717" s="97"/>
      <c r="D8717" s="2013" t="s">
        <v>557</v>
      </c>
      <c r="E8717" s="2013"/>
      <c r="F8717" s="2013"/>
      <c r="G8717" s="93"/>
    </row>
    <row r="8718" ht="11.25" hidden="1" customHeight="1" outlineLevel="7">
      <c r="A8718" s="95"/>
      <c r="B8718" s="96"/>
      <c r="C8718" s="97"/>
      <c r="D8718" s="2013" t="s">
        <v>559</v>
      </c>
      <c r="E8718" s="2013"/>
      <c r="F8718" s="2013"/>
      <c r="G8718" s="93"/>
    </row>
    <row r="8719" ht="11.25" hidden="1" customHeight="1" outlineLevel="7">
      <c r="A8719" s="95"/>
      <c r="B8719" s="96"/>
      <c r="C8719" s="97"/>
      <c r="D8719" s="2013" t="s">
        <v>564</v>
      </c>
      <c r="E8719" s="2013"/>
      <c r="F8719" s="2013"/>
      <c r="G8719" s="93"/>
    </row>
    <row r="8720" ht="11.25" hidden="1" customHeight="1" outlineLevel="7">
      <c r="A8720" s="95"/>
      <c r="B8720" s="96"/>
      <c r="C8720" s="97"/>
      <c r="D8720" s="2013" t="s">
        <v>565</v>
      </c>
      <c r="E8720" s="2013"/>
      <c r="F8720" s="2013"/>
      <c r="G8720" s="93"/>
    </row>
    <row r="8721" ht="11.25" hidden="1" customHeight="1" outlineLevel="7">
      <c r="A8721" s="95"/>
      <c r="B8721" s="96"/>
      <c r="C8721" s="97"/>
      <c r="D8721" s="2013" t="s">
        <v>566</v>
      </c>
      <c r="E8721" s="2013"/>
      <c r="F8721" s="2013"/>
      <c r="G8721" s="93"/>
    </row>
    <row r="8722" ht="11.25" hidden="1" customHeight="1" outlineLevel="7">
      <c r="A8722" s="95"/>
      <c r="B8722" s="96"/>
      <c r="C8722" s="97"/>
      <c r="D8722" s="2013" t="s">
        <v>567</v>
      </c>
      <c r="E8722" s="2013"/>
      <c r="F8722" s="2013"/>
      <c r="G8722" s="114"/>
    </row>
    <row r="8723" ht="11.25" hidden="1" customHeight="1" outlineLevel="7">
      <c r="A8723" s="95"/>
      <c r="B8723" s="96"/>
      <c r="C8723" s="97"/>
      <c r="D8723" s="2013" t="s">
        <v>569</v>
      </c>
      <c r="E8723" s="2013"/>
      <c r="F8723" s="2013"/>
      <c r="G8723" s="93"/>
    </row>
    <row r="8724" ht="11.25" hidden="1" customHeight="1" outlineLevel="7">
      <c r="A8724" s="95"/>
      <c r="B8724" s="96"/>
      <c r="C8724" s="97"/>
      <c r="D8724" s="2013" t="s">
        <v>570</v>
      </c>
      <c r="E8724" s="2013"/>
      <c r="F8724" s="2013"/>
      <c r="G8724" s="93"/>
    </row>
    <row r="8725" ht="11.25" hidden="1" customHeight="1" outlineLevel="7">
      <c r="A8725" s="86"/>
      <c r="B8725" s="87"/>
      <c r="C8725" s="88"/>
      <c r="D8725" s="2017" t="s">
        <v>571</v>
      </c>
      <c r="E8725" s="2017"/>
      <c r="F8725" s="2017"/>
      <c r="G8725" s="93"/>
    </row>
    <row r="8726" ht="11.25" hidden="1" customHeight="1" outlineLevel="7">
      <c r="A8726" s="101"/>
      <c r="B8726" s="102"/>
      <c r="C8726" s="103"/>
      <c r="D8726" s="2017" t="s">
        <v>572</v>
      </c>
      <c r="E8726" s="2017"/>
      <c r="F8726" s="2017"/>
      <c r="G8726" s="93"/>
    </row>
    <row r="8727" ht="11.25" hidden="1" customHeight="1" outlineLevel="7">
      <c r="A8727" s="104"/>
      <c r="B8727" s="105"/>
      <c r="C8727" s="106"/>
      <c r="D8727" s="2017" t="s">
        <v>573</v>
      </c>
      <c r="E8727" s="2017"/>
      <c r="F8727" s="2017"/>
      <c r="G8727" s="93"/>
    </row>
    <row r="8728" ht="11.25" hidden="1" customHeight="1" outlineLevel="7">
      <c r="A8728" s="95"/>
      <c r="B8728" s="96"/>
      <c r="C8728" s="97"/>
      <c r="D8728" s="2013" t="s">
        <v>582</v>
      </c>
      <c r="E8728" s="2013"/>
      <c r="F8728" s="2013"/>
      <c r="G8728" s="93"/>
    </row>
    <row r="8729" ht="11.25" hidden="1" customHeight="1" outlineLevel="7">
      <c r="A8729" s="95"/>
      <c r="B8729" s="96"/>
      <c r="C8729" s="97"/>
      <c r="D8729" s="2013" t="s">
        <v>585</v>
      </c>
      <c r="E8729" s="2013"/>
      <c r="F8729" s="2013"/>
      <c r="G8729" s="93"/>
    </row>
    <row r="8730" ht="11.25" hidden="1" customHeight="1" outlineLevel="7">
      <c r="A8730" s="104"/>
      <c r="B8730" s="105"/>
      <c r="C8730" s="106"/>
      <c r="D8730" s="2017" t="s">
        <v>586</v>
      </c>
      <c r="E8730" s="2017"/>
      <c r="F8730" s="2017"/>
      <c r="G8730" s="114"/>
    </row>
    <row r="8731" ht="11.25" hidden="1" customHeight="1" outlineLevel="7">
      <c r="A8731" s="95"/>
      <c r="B8731" s="96"/>
      <c r="C8731" s="97"/>
      <c r="D8731" s="2013" t="s">
        <v>965</v>
      </c>
      <c r="E8731" s="2013"/>
      <c r="F8731" s="2013"/>
      <c r="G8731" s="114"/>
    </row>
    <row r="8732" ht="11.25" hidden="1" customHeight="1" outlineLevel="7">
      <c r="A8732" s="86"/>
      <c r="B8732" s="87"/>
      <c r="C8732" s="88"/>
      <c r="D8732" s="2017" t="s">
        <v>617</v>
      </c>
      <c r="E8732" s="2017"/>
      <c r="F8732" s="2017"/>
      <c r="G8732" s="93"/>
    </row>
    <row r="8733" ht="11.25" hidden="1" customHeight="1" outlineLevel="7">
      <c r="A8733" s="89"/>
      <c r="B8733" s="90"/>
      <c r="C8733" s="91"/>
      <c r="D8733" s="2013" t="s">
        <v>619</v>
      </c>
      <c r="E8733" s="2013"/>
      <c r="F8733" s="2013"/>
      <c r="G8733" s="93"/>
    </row>
    <row r="8734" ht="11.25" hidden="1" customHeight="1" outlineLevel="7">
      <c r="A8734" s="89"/>
      <c r="B8734" s="90"/>
      <c r="C8734" s="91"/>
      <c r="D8734" s="2013" t="s">
        <v>620</v>
      </c>
      <c r="E8734" s="2013"/>
      <c r="F8734" s="2013"/>
      <c r="G8734" s="93"/>
    </row>
    <row r="8735" ht="11.25" hidden="1" customHeight="1" outlineLevel="7">
      <c r="A8735" s="89"/>
      <c r="B8735" s="90"/>
      <c r="C8735" s="91"/>
      <c r="D8735" s="2013" t="s">
        <v>624</v>
      </c>
      <c r="E8735" s="2013"/>
      <c r="F8735" s="2013"/>
      <c r="G8735" s="93"/>
    </row>
    <row r="8736" ht="11.25" hidden="1" customHeight="1" outlineLevel="7">
      <c r="A8736" s="89"/>
      <c r="B8736" s="90"/>
      <c r="C8736" s="91"/>
      <c r="D8736" s="2013" t="s">
        <v>626</v>
      </c>
      <c r="E8736" s="2013"/>
      <c r="F8736" s="2013"/>
      <c r="G8736" s="93"/>
    </row>
    <row r="8737" ht="11.25" hidden="1" customHeight="1" outlineLevel="7">
      <c r="A8737" s="101"/>
      <c r="B8737" s="102"/>
      <c r="C8737" s="103"/>
      <c r="D8737" s="2017" t="s">
        <v>630</v>
      </c>
      <c r="E8737" s="2017"/>
      <c r="F8737" s="2017"/>
      <c r="G8737" s="114"/>
    </row>
    <row r="8738" ht="11.25" hidden="1" customHeight="1" outlineLevel="7">
      <c r="A8738" s="115"/>
      <c r="B8738" s="116"/>
      <c r="C8738" s="117"/>
      <c r="D8738" s="2013" t="s">
        <v>632</v>
      </c>
      <c r="E8738" s="2013"/>
      <c r="F8738" s="2013"/>
      <c r="G8738" s="93"/>
    </row>
    <row r="8739" ht="21.75" hidden="1" customHeight="1" outlineLevel="7">
      <c r="A8739" s="115"/>
      <c r="B8739" s="116"/>
      <c r="C8739" s="117"/>
      <c r="D8739" s="2013" t="s">
        <v>634</v>
      </c>
      <c r="E8739" s="2013"/>
      <c r="F8739" s="2013"/>
      <c r="G8739" s="93"/>
    </row>
    <row r="8740" ht="21.75" hidden="1" customHeight="1" outlineLevel="7">
      <c r="A8740" s="115"/>
      <c r="B8740" s="116"/>
      <c r="C8740" s="117"/>
      <c r="D8740" s="2013" t="s">
        <v>636</v>
      </c>
      <c r="E8740" s="2013"/>
      <c r="F8740" s="2013"/>
      <c r="G8740" s="114"/>
    </row>
    <row r="8741" ht="21.75" hidden="1" customHeight="1" outlineLevel="7">
      <c r="A8741" s="115"/>
      <c r="B8741" s="116"/>
      <c r="C8741" s="117"/>
      <c r="D8741" s="2013" t="s">
        <v>638</v>
      </c>
      <c r="E8741" s="2013"/>
      <c r="F8741" s="2013"/>
      <c r="G8741" s="93"/>
    </row>
    <row r="8742" ht="11.25" hidden="1" customHeight="1" outlineLevel="7">
      <c r="A8742" s="86"/>
      <c r="B8742" s="87"/>
      <c r="C8742" s="88"/>
      <c r="D8742" s="2017" t="s">
        <v>641</v>
      </c>
      <c r="E8742" s="2017"/>
      <c r="F8742" s="2017"/>
      <c r="G8742" s="93"/>
    </row>
    <row r="8743" ht="21.75" hidden="1" customHeight="1" outlineLevel="7">
      <c r="A8743" s="101"/>
      <c r="B8743" s="102"/>
      <c r="C8743" s="103"/>
      <c r="D8743" s="2017" t="s">
        <v>642</v>
      </c>
      <c r="E8743" s="2017"/>
      <c r="F8743" s="2017"/>
      <c r="G8743" s="93"/>
    </row>
    <row r="8744" ht="21.75" hidden="1" customHeight="1" outlineLevel="7">
      <c r="A8744" s="115"/>
      <c r="B8744" s="116"/>
      <c r="C8744" s="117"/>
      <c r="D8744" s="2013" t="s">
        <v>643</v>
      </c>
      <c r="E8744" s="2013"/>
      <c r="F8744" s="2013"/>
      <c r="G8744" s="114"/>
    </row>
    <row r="8745" ht="21.75" hidden="1" customHeight="1" outlineLevel="7">
      <c r="A8745" s="115"/>
      <c r="B8745" s="116"/>
      <c r="C8745" s="117"/>
      <c r="D8745" s="2013" t="s">
        <v>645</v>
      </c>
      <c r="E8745" s="2013"/>
      <c r="F8745" s="2013"/>
      <c r="G8745" s="114"/>
    </row>
    <row r="8746" ht="21.75" hidden="1" customHeight="1" outlineLevel="7">
      <c r="A8746" s="115"/>
      <c r="B8746" s="116"/>
      <c r="C8746" s="117"/>
      <c r="D8746" s="2013" t="s">
        <v>647</v>
      </c>
      <c r="E8746" s="2013"/>
      <c r="F8746" s="2013"/>
      <c r="G8746" s="114"/>
    </row>
    <row r="8747" ht="21.75" hidden="1" customHeight="1" outlineLevel="7">
      <c r="A8747" s="115"/>
      <c r="B8747" s="116"/>
      <c r="C8747" s="117"/>
      <c r="D8747" s="2013" t="s">
        <v>649</v>
      </c>
      <c r="E8747" s="2013"/>
      <c r="F8747" s="2013"/>
      <c r="G8747" s="114"/>
    </row>
    <row r="8748" ht="21.75" hidden="1" customHeight="1" outlineLevel="7">
      <c r="A8748" s="115"/>
      <c r="B8748" s="116"/>
      <c r="C8748" s="117"/>
      <c r="D8748" s="2013" t="s">
        <v>651</v>
      </c>
      <c r="E8748" s="2013"/>
      <c r="F8748" s="2013"/>
      <c r="G8748" s="93"/>
    </row>
    <row r="8749" ht="21.75" hidden="1" customHeight="1" outlineLevel="7">
      <c r="A8749" s="101"/>
      <c r="B8749" s="102"/>
      <c r="C8749" s="103"/>
      <c r="D8749" s="2017" t="s">
        <v>966</v>
      </c>
      <c r="E8749" s="2017"/>
      <c r="F8749" s="2017"/>
      <c r="G8749" s="114"/>
    </row>
    <row r="8750" ht="11.25" hidden="1" customHeight="1" outlineLevel="7">
      <c r="A8750" s="115"/>
      <c r="B8750" s="116"/>
      <c r="C8750" s="117"/>
      <c r="D8750" s="2013" t="s">
        <v>655</v>
      </c>
      <c r="E8750" s="2013"/>
      <c r="F8750" s="2013"/>
      <c r="G8750" s="93"/>
    </row>
    <row r="8751" ht="21.75" hidden="1" customHeight="1" outlineLevel="7">
      <c r="A8751" s="115"/>
      <c r="B8751" s="116"/>
      <c r="C8751" s="117"/>
      <c r="D8751" s="2013" t="s">
        <v>657</v>
      </c>
      <c r="E8751" s="2013"/>
      <c r="F8751" s="2013"/>
      <c r="G8751" s="93"/>
    </row>
    <row r="8752" ht="21.75" hidden="1" customHeight="1" outlineLevel="7">
      <c r="A8752" s="115"/>
      <c r="B8752" s="116"/>
      <c r="C8752" s="117"/>
      <c r="D8752" s="2013" t="s">
        <v>659</v>
      </c>
      <c r="E8752" s="2013"/>
      <c r="F8752" s="2013"/>
      <c r="G8752" s="93"/>
    </row>
    <row r="8753" ht="21.75" hidden="1" customHeight="1" outlineLevel="7">
      <c r="A8753" s="115"/>
      <c r="B8753" s="116"/>
      <c r="C8753" s="117"/>
      <c r="D8753" s="2013" t="s">
        <v>661</v>
      </c>
      <c r="E8753" s="2013"/>
      <c r="F8753" s="2013"/>
      <c r="G8753" s="93"/>
    </row>
    <row r="8754" ht="11.25" hidden="1" customHeight="1" outlineLevel="7">
      <c r="A8754" s="115"/>
      <c r="B8754" s="116"/>
      <c r="C8754" s="117"/>
      <c r="D8754" s="2013" t="s">
        <v>663</v>
      </c>
      <c r="E8754" s="2013"/>
      <c r="F8754" s="2013"/>
      <c r="G8754" s="93"/>
    </row>
    <row r="8755" ht="11.25" hidden="1" customHeight="1" outlineLevel="7">
      <c r="A8755" s="101"/>
      <c r="B8755" s="102"/>
      <c r="C8755" s="103"/>
      <c r="D8755" s="2017" t="s">
        <v>667</v>
      </c>
      <c r="E8755" s="2017"/>
      <c r="F8755" s="2017"/>
      <c r="G8755" s="93"/>
    </row>
    <row r="8756" ht="11.25" hidden="1" customHeight="1" outlineLevel="7">
      <c r="A8756" s="115"/>
      <c r="B8756" s="116"/>
      <c r="C8756" s="117"/>
      <c r="D8756" s="2013" t="s">
        <v>667</v>
      </c>
      <c r="E8756" s="2013"/>
      <c r="F8756" s="2013"/>
      <c r="G8756" s="93"/>
    </row>
    <row r="8757" ht="21.75" hidden="1" customHeight="1" outlineLevel="7">
      <c r="A8757" s="115"/>
      <c r="B8757" s="116"/>
      <c r="C8757" s="117"/>
      <c r="D8757" s="2013" t="s">
        <v>669</v>
      </c>
      <c r="E8757" s="2013"/>
      <c r="F8757" s="2013"/>
      <c r="G8757" s="93"/>
    </row>
    <row r="8758" ht="21.75" hidden="1" customHeight="1" outlineLevel="7">
      <c r="A8758" s="115"/>
      <c r="B8758" s="116"/>
      <c r="C8758" s="117"/>
      <c r="D8758" s="2013" t="s">
        <v>671</v>
      </c>
      <c r="E8758" s="2013"/>
      <c r="F8758" s="2013"/>
      <c r="G8758" s="114"/>
    </row>
    <row r="8759" ht="21.75" hidden="1" customHeight="1" outlineLevel="7">
      <c r="A8759" s="115"/>
      <c r="B8759" s="116"/>
      <c r="C8759" s="117"/>
      <c r="D8759" s="2013" t="s">
        <v>673</v>
      </c>
      <c r="E8759" s="2013"/>
      <c r="F8759" s="2013"/>
      <c r="G8759" s="114"/>
    </row>
    <row r="8760" ht="21.75" hidden="1" customHeight="1" outlineLevel="7">
      <c r="A8760" s="115"/>
      <c r="B8760" s="116"/>
      <c r="C8760" s="117"/>
      <c r="D8760" s="2013" t="s">
        <v>675</v>
      </c>
      <c r="E8760" s="2013"/>
      <c r="F8760" s="2013"/>
      <c r="G8760" s="114"/>
    </row>
    <row r="8761" ht="21.75" hidden="1" customHeight="1" outlineLevel="7">
      <c r="A8761" s="101"/>
      <c r="B8761" s="102"/>
      <c r="C8761" s="103"/>
      <c r="D8761" s="2017" t="s">
        <v>677</v>
      </c>
      <c r="E8761" s="2017"/>
      <c r="F8761" s="2017"/>
      <c r="G8761" s="93"/>
    </row>
    <row r="8762" ht="21.75" hidden="1" customHeight="1" outlineLevel="7">
      <c r="A8762" s="115"/>
      <c r="B8762" s="116"/>
      <c r="C8762" s="117"/>
      <c r="D8762" s="2013" t="s">
        <v>679</v>
      </c>
      <c r="E8762" s="2013"/>
      <c r="F8762" s="2013"/>
      <c r="G8762" s="93"/>
    </row>
    <row r="8763" ht="21.75" hidden="1" customHeight="1" outlineLevel="7">
      <c r="A8763" s="115"/>
      <c r="B8763" s="116"/>
      <c r="C8763" s="117"/>
      <c r="D8763" s="2013" t="s">
        <v>681</v>
      </c>
      <c r="E8763" s="2013"/>
      <c r="F8763" s="2013"/>
      <c r="G8763" s="114"/>
    </row>
    <row r="8764" ht="21.75" hidden="1" customHeight="1" outlineLevel="7">
      <c r="A8764" s="115"/>
      <c r="B8764" s="116"/>
      <c r="C8764" s="117"/>
      <c r="D8764" s="2013" t="s">
        <v>683</v>
      </c>
      <c r="E8764" s="2013"/>
      <c r="F8764" s="2013"/>
      <c r="G8764" s="93"/>
    </row>
    <row r="8765" ht="21.75" hidden="1" customHeight="1" outlineLevel="7">
      <c r="A8765" s="115"/>
      <c r="B8765" s="116"/>
      <c r="C8765" s="117"/>
      <c r="D8765" s="2013" t="s">
        <v>685</v>
      </c>
      <c r="E8765" s="2013"/>
      <c r="F8765" s="2013"/>
      <c r="G8765" s="114"/>
    </row>
    <row r="8766" ht="21.75" hidden="1" customHeight="1" outlineLevel="7">
      <c r="A8766" s="115"/>
      <c r="B8766" s="116"/>
      <c r="C8766" s="117"/>
      <c r="D8766" s="2013" t="s">
        <v>687</v>
      </c>
      <c r="E8766" s="2013"/>
      <c r="F8766" s="2013"/>
      <c r="G8766" s="93"/>
    </row>
    <row r="8767" ht="11.25" hidden="1" customHeight="1" outlineLevel="7">
      <c r="A8767" s="86"/>
      <c r="B8767" s="87"/>
      <c r="C8767" s="88"/>
      <c r="D8767" s="2017" t="s">
        <v>689</v>
      </c>
      <c r="E8767" s="2017"/>
      <c r="F8767" s="2017"/>
      <c r="G8767" s="93"/>
    </row>
    <row r="8768" ht="11.25" hidden="1" customHeight="1" outlineLevel="7">
      <c r="A8768" s="89"/>
      <c r="B8768" s="90"/>
      <c r="C8768" s="91"/>
      <c r="D8768" s="2013" t="s">
        <v>696</v>
      </c>
      <c r="E8768" s="2013"/>
      <c r="F8768" s="2013"/>
      <c r="G8768" s="93"/>
    </row>
    <row r="8769" ht="11.25" hidden="1" customHeight="1" outlineLevel="7">
      <c r="A8769" s="86"/>
      <c r="B8769" s="87"/>
      <c r="C8769" s="88"/>
      <c r="D8769" s="2017" t="s">
        <v>698</v>
      </c>
      <c r="E8769" s="2017"/>
      <c r="F8769" s="2017"/>
      <c r="G8769" s="93"/>
    </row>
    <row r="8770" ht="11.25" hidden="1" customHeight="1" outlineLevel="7">
      <c r="A8770" s="101"/>
      <c r="B8770" s="102"/>
      <c r="C8770" s="103"/>
      <c r="D8770" s="2017" t="s">
        <v>702</v>
      </c>
      <c r="E8770" s="2017"/>
      <c r="F8770" s="2017"/>
      <c r="G8770" s="114"/>
    </row>
    <row r="8771" ht="11.25" hidden="1" customHeight="1" outlineLevel="7">
      <c r="A8771" s="104"/>
      <c r="B8771" s="105"/>
      <c r="C8771" s="106"/>
      <c r="D8771" s="2017" t="s">
        <v>704</v>
      </c>
      <c r="E8771" s="2017"/>
      <c r="F8771" s="2017"/>
      <c r="G8771" s="93"/>
    </row>
    <row r="8772" ht="11.25" hidden="1" customHeight="1" outlineLevel="7">
      <c r="A8772" s="95"/>
      <c r="B8772" s="96"/>
      <c r="C8772" s="97"/>
      <c r="D8772" s="2013" t="s">
        <v>705</v>
      </c>
      <c r="E8772" s="2013"/>
      <c r="F8772" s="2013"/>
      <c r="G8772" s="93"/>
    </row>
    <row r="8773" ht="11.25" hidden="1" customHeight="1" outlineLevel="7">
      <c r="A8773" s="95"/>
      <c r="B8773" s="96"/>
      <c r="C8773" s="97"/>
      <c r="D8773" s="2013" t="s">
        <v>706</v>
      </c>
      <c r="E8773" s="2013"/>
      <c r="F8773" s="2013"/>
      <c r="G8773" s="93"/>
    </row>
    <row r="8774" ht="11.25" hidden="1" customHeight="1" outlineLevel="7">
      <c r="A8774" s="95"/>
      <c r="B8774" s="96"/>
      <c r="C8774" s="97"/>
      <c r="D8774" s="2013" t="s">
        <v>708</v>
      </c>
      <c r="E8774" s="2013"/>
      <c r="F8774" s="2013"/>
      <c r="G8774" s="93"/>
    </row>
    <row r="8775" ht="11.25" hidden="1" customHeight="1" outlineLevel="7">
      <c r="A8775" s="95"/>
      <c r="B8775" s="96"/>
      <c r="C8775" s="97"/>
      <c r="D8775" s="2013" t="s">
        <v>709</v>
      </c>
      <c r="E8775" s="2013"/>
      <c r="F8775" s="2013"/>
      <c r="G8775" s="114"/>
    </row>
    <row r="8776" ht="11.25" hidden="1" customHeight="1" outlineLevel="7">
      <c r="A8776" s="95"/>
      <c r="B8776" s="96"/>
      <c r="C8776" s="97"/>
      <c r="D8776" s="2013" t="s">
        <v>710</v>
      </c>
      <c r="E8776" s="2013"/>
      <c r="F8776" s="2013"/>
      <c r="G8776" s="114"/>
    </row>
    <row r="8777" ht="11.25" hidden="1" customHeight="1" outlineLevel="7">
      <c r="A8777" s="95"/>
      <c r="B8777" s="96"/>
      <c r="C8777" s="97"/>
      <c r="D8777" s="2013" t="s">
        <v>711</v>
      </c>
      <c r="E8777" s="2013"/>
      <c r="F8777" s="2013"/>
      <c r="G8777" s="93"/>
    </row>
    <row r="8778" ht="11.25" hidden="1" customHeight="1" outlineLevel="7">
      <c r="A8778" s="104"/>
      <c r="B8778" s="105"/>
      <c r="C8778" s="106"/>
      <c r="D8778" s="2017" t="s">
        <v>712</v>
      </c>
      <c r="E8778" s="2017"/>
      <c r="F8778" s="2017"/>
      <c r="G8778" s="93"/>
    </row>
    <row r="8779" ht="21.75" hidden="1" customHeight="1" outlineLevel="7">
      <c r="A8779" s="95"/>
      <c r="B8779" s="96"/>
      <c r="C8779" s="97"/>
      <c r="D8779" s="2013" t="s">
        <v>717</v>
      </c>
      <c r="E8779" s="2013"/>
      <c r="F8779" s="2013"/>
      <c r="G8779" s="93"/>
    </row>
    <row r="8780" ht="11.25" hidden="1" customHeight="1" outlineLevel="7">
      <c r="A8780" s="104"/>
      <c r="B8780" s="105"/>
      <c r="C8780" s="106"/>
      <c r="D8780" s="2017" t="s">
        <v>720</v>
      </c>
      <c r="E8780" s="2017"/>
      <c r="F8780" s="2017"/>
      <c r="G8780" s="93"/>
    </row>
    <row r="8781" ht="11.25" hidden="1" customHeight="1" outlineLevel="7">
      <c r="A8781" s="95"/>
      <c r="B8781" s="96"/>
      <c r="C8781" s="97"/>
      <c r="D8781" s="2013" t="s">
        <v>721</v>
      </c>
      <c r="E8781" s="2013"/>
      <c r="F8781" s="2013"/>
      <c r="G8781" s="93"/>
    </row>
    <row r="8782" ht="11.25" hidden="1" customHeight="1" outlineLevel="7">
      <c r="A8782" s="95"/>
      <c r="B8782" s="96"/>
      <c r="C8782" s="97"/>
      <c r="D8782" s="2013" t="s">
        <v>722</v>
      </c>
      <c r="E8782" s="2013"/>
      <c r="F8782" s="2013"/>
      <c r="G8782" s="114"/>
    </row>
    <row r="8783" ht="11.25" hidden="1" customHeight="1" outlineLevel="7">
      <c r="A8783" s="104"/>
      <c r="B8783" s="105"/>
      <c r="C8783" s="106"/>
      <c r="D8783" s="2017" t="s">
        <v>724</v>
      </c>
      <c r="E8783" s="2017"/>
      <c r="F8783" s="2017"/>
      <c r="G8783" s="93"/>
    </row>
    <row r="8784" ht="11.25" hidden="1" customHeight="1" outlineLevel="7">
      <c r="A8784" s="95"/>
      <c r="B8784" s="96"/>
      <c r="C8784" s="97"/>
      <c r="D8784" s="2013" t="s">
        <v>725</v>
      </c>
      <c r="E8784" s="2013"/>
      <c r="F8784" s="2013"/>
      <c r="G8784" s="93"/>
    </row>
    <row r="8785" ht="11.25" hidden="1" customHeight="1" outlineLevel="7">
      <c r="A8785" s="95"/>
      <c r="B8785" s="96"/>
      <c r="C8785" s="97"/>
      <c r="D8785" s="2013" t="s">
        <v>726</v>
      </c>
      <c r="E8785" s="2013"/>
      <c r="F8785" s="2013"/>
      <c r="G8785" s="93"/>
    </row>
    <row r="8786" ht="11.25" hidden="1" customHeight="1" outlineLevel="7">
      <c r="A8786" s="95"/>
      <c r="B8786" s="96"/>
      <c r="C8786" s="97"/>
      <c r="D8786" s="2013" t="s">
        <v>729</v>
      </c>
      <c r="E8786" s="2013"/>
      <c r="F8786" s="2013"/>
      <c r="G8786" s="93"/>
    </row>
    <row r="8787" ht="11.25" hidden="1" customHeight="1" outlineLevel="7">
      <c r="A8787" s="95"/>
      <c r="B8787" s="96"/>
      <c r="C8787" s="97"/>
      <c r="D8787" s="2013" t="s">
        <v>730</v>
      </c>
      <c r="E8787" s="2013"/>
      <c r="F8787" s="2013"/>
      <c r="G8787" s="93"/>
    </row>
    <row r="8788" ht="11.25" hidden="1" customHeight="1" outlineLevel="7">
      <c r="A8788" s="104"/>
      <c r="B8788" s="105"/>
      <c r="C8788" s="106"/>
      <c r="D8788" s="2017" t="s">
        <v>967</v>
      </c>
      <c r="E8788" s="2017"/>
      <c r="F8788" s="2017"/>
      <c r="G8788" s="114"/>
    </row>
    <row r="8789" ht="11.25" hidden="1" customHeight="1" outlineLevel="7">
      <c r="A8789" s="95"/>
      <c r="B8789" s="96"/>
      <c r="C8789" s="97"/>
      <c r="D8789" s="2013" t="s">
        <v>968</v>
      </c>
      <c r="E8789" s="2013"/>
      <c r="F8789" s="2013"/>
      <c r="G8789" s="93"/>
    </row>
    <row r="8790" ht="11.25" hidden="1" customHeight="1" outlineLevel="7">
      <c r="A8790" s="95"/>
      <c r="B8790" s="96"/>
      <c r="C8790" s="97"/>
      <c r="D8790" s="2013" t="s">
        <v>1196</v>
      </c>
      <c r="E8790" s="2013"/>
      <c r="F8790" s="2013"/>
      <c r="G8790" s="93"/>
    </row>
    <row r="8791" ht="11.25" hidden="1" customHeight="1" outlineLevel="7">
      <c r="A8791" s="115"/>
      <c r="B8791" s="116"/>
      <c r="C8791" s="117"/>
      <c r="D8791" s="2013" t="s">
        <v>731</v>
      </c>
      <c r="E8791" s="2013"/>
      <c r="F8791" s="2013"/>
      <c r="G8791" s="93"/>
    </row>
    <row r="8792" ht="11.25" hidden="1" customHeight="1" outlineLevel="7">
      <c r="A8792" s="104"/>
      <c r="B8792" s="105"/>
      <c r="C8792" s="106"/>
      <c r="D8792" s="2017" t="s">
        <v>732</v>
      </c>
      <c r="E8792" s="2017"/>
      <c r="F8792" s="2017"/>
      <c r="G8792" s="93"/>
    </row>
    <row r="8793" ht="21.75" hidden="1" customHeight="1" outlineLevel="7">
      <c r="A8793" s="95"/>
      <c r="B8793" s="96"/>
      <c r="C8793" s="97"/>
      <c r="D8793" s="2013" t="s">
        <v>969</v>
      </c>
      <c r="E8793" s="2013"/>
      <c r="F8793" s="2013"/>
      <c r="G8793" s="93"/>
    </row>
    <row r="8794" ht="21.75" hidden="1" customHeight="1" outlineLevel="7">
      <c r="A8794" s="95"/>
      <c r="B8794" s="96"/>
      <c r="C8794" s="97"/>
      <c r="D8794" s="2013" t="s">
        <v>1197</v>
      </c>
      <c r="E8794" s="2013"/>
      <c r="F8794" s="2013"/>
      <c r="G8794" s="114"/>
    </row>
    <row r="8795" ht="11.25" hidden="1" customHeight="1" outlineLevel="7">
      <c r="A8795" s="95"/>
      <c r="B8795" s="96"/>
      <c r="C8795" s="97"/>
      <c r="D8795" s="2013" t="s">
        <v>734</v>
      </c>
      <c r="E8795" s="2013"/>
      <c r="F8795" s="2013"/>
      <c r="G8795" s="93"/>
    </row>
    <row r="8796" ht="11.25" hidden="1" customHeight="1" outlineLevel="7">
      <c r="A8796" s="95"/>
      <c r="B8796" s="96"/>
      <c r="C8796" s="97"/>
      <c r="D8796" s="2013" t="s">
        <v>735</v>
      </c>
      <c r="E8796" s="2013"/>
      <c r="F8796" s="2013"/>
      <c r="G8796" s="93"/>
    </row>
    <row r="8797" ht="11.25" hidden="1" customHeight="1" outlineLevel="7">
      <c r="A8797" s="115"/>
      <c r="B8797" s="116"/>
      <c r="C8797" s="117"/>
      <c r="D8797" s="2013" t="s">
        <v>736</v>
      </c>
      <c r="E8797" s="2013"/>
      <c r="F8797" s="2013"/>
      <c r="G8797" s="93"/>
    </row>
    <row r="8798" ht="11.25" hidden="1" customHeight="1" outlineLevel="7">
      <c r="A8798" s="104"/>
      <c r="B8798" s="105"/>
      <c r="C8798" s="106"/>
      <c r="D8798" s="2017" t="s">
        <v>970</v>
      </c>
      <c r="E8798" s="2017"/>
      <c r="F8798" s="2017"/>
      <c r="G8798" s="93"/>
    </row>
    <row r="8799" ht="11.25" hidden="1" customHeight="1" outlineLevel="7">
      <c r="A8799" s="95"/>
      <c r="B8799" s="96"/>
      <c r="C8799" s="97"/>
      <c r="D8799" s="2013" t="s">
        <v>971</v>
      </c>
      <c r="E8799" s="2013"/>
      <c r="F8799" s="2013"/>
      <c r="G8799" s="93"/>
    </row>
    <row r="8800" ht="11.25" hidden="1" customHeight="1" outlineLevel="7">
      <c r="A8800" s="95"/>
      <c r="B8800" s="96"/>
      <c r="C8800" s="97"/>
      <c r="D8800" s="2013" t="s">
        <v>741</v>
      </c>
      <c r="E8800" s="2013"/>
      <c r="F8800" s="2013"/>
      <c r="G8800" s="114"/>
    </row>
    <row r="8801" ht="11.25" hidden="1" customHeight="1" outlineLevel="7">
      <c r="A8801" s="104"/>
      <c r="B8801" s="105"/>
      <c r="C8801" s="106"/>
      <c r="D8801" s="2017" t="s">
        <v>742</v>
      </c>
      <c r="E8801" s="2017"/>
      <c r="F8801" s="2017"/>
      <c r="G8801" s="93"/>
    </row>
    <row r="8802" ht="11.25" hidden="1" customHeight="1" outlineLevel="7">
      <c r="A8802" s="95"/>
      <c r="B8802" s="96"/>
      <c r="C8802" s="97"/>
      <c r="D8802" s="2013" t="s">
        <v>744</v>
      </c>
      <c r="E8802" s="2013"/>
      <c r="F8802" s="2013"/>
      <c r="G8802" s="114"/>
    </row>
    <row r="8803" ht="11.25" hidden="1" customHeight="1" outlineLevel="7">
      <c r="A8803" s="95"/>
      <c r="B8803" s="96"/>
      <c r="C8803" s="97"/>
      <c r="D8803" s="2013" t="s">
        <v>756</v>
      </c>
      <c r="E8803" s="2013"/>
      <c r="F8803" s="2013"/>
      <c r="G8803" s="114"/>
    </row>
    <row r="8804" ht="21.75" hidden="1" customHeight="1" outlineLevel="7">
      <c r="A8804" s="95"/>
      <c r="B8804" s="96"/>
      <c r="C8804" s="97"/>
      <c r="D8804" s="2013" t="s">
        <v>757</v>
      </c>
      <c r="E8804" s="2013"/>
      <c r="F8804" s="2013"/>
      <c r="G8804" s="114"/>
    </row>
    <row r="8805" ht="11.25" hidden="1" customHeight="1" outlineLevel="7">
      <c r="A8805" s="95"/>
      <c r="B8805" s="96"/>
      <c r="C8805" s="97"/>
      <c r="D8805" s="2013" t="s">
        <v>758</v>
      </c>
      <c r="E8805" s="2013"/>
      <c r="F8805" s="2013"/>
      <c r="G8805" s="93"/>
    </row>
    <row r="8806" ht="11.25" hidden="1" customHeight="1" outlineLevel="7">
      <c r="A8806" s="95"/>
      <c r="B8806" s="96"/>
      <c r="C8806" s="97"/>
      <c r="D8806" s="2013" t="s">
        <v>759</v>
      </c>
      <c r="E8806" s="2013"/>
      <c r="F8806" s="2013"/>
      <c r="G8806" s="93"/>
    </row>
    <row r="8807" ht="11.25" hidden="1" customHeight="1" outlineLevel="7">
      <c r="A8807" s="95"/>
      <c r="B8807" s="96"/>
      <c r="C8807" s="97"/>
      <c r="D8807" s="2013" t="s">
        <v>972</v>
      </c>
      <c r="E8807" s="2013"/>
      <c r="F8807" s="2013"/>
      <c r="G8807" s="93"/>
    </row>
    <row r="8808" ht="11.25" hidden="1" customHeight="1" outlineLevel="7">
      <c r="A8808" s="95"/>
      <c r="B8808" s="96"/>
      <c r="C8808" s="97"/>
      <c r="D8808" s="2013" t="s">
        <v>760</v>
      </c>
      <c r="E8808" s="2013"/>
      <c r="F8808" s="2013"/>
      <c r="G8808" s="93"/>
    </row>
    <row r="8809" ht="11.25" hidden="1" customHeight="1" outlineLevel="7">
      <c r="A8809" s="101"/>
      <c r="B8809" s="102"/>
      <c r="C8809" s="103"/>
      <c r="D8809" s="2017" t="s">
        <v>763</v>
      </c>
      <c r="E8809" s="2017"/>
      <c r="F8809" s="2017"/>
      <c r="G8809" s="93"/>
    </row>
    <row r="8810" ht="11.25" hidden="1" customHeight="1" outlineLevel="7">
      <c r="A8810" s="104"/>
      <c r="B8810" s="105"/>
      <c r="C8810" s="106"/>
      <c r="D8810" s="2017" t="s">
        <v>765</v>
      </c>
      <c r="E8810" s="2017"/>
      <c r="F8810" s="2017"/>
      <c r="G8810" s="93"/>
    </row>
    <row r="8811" ht="11.25" hidden="1" customHeight="1" outlineLevel="7">
      <c r="A8811" s="95"/>
      <c r="B8811" s="96"/>
      <c r="C8811" s="97"/>
      <c r="D8811" s="2013" t="s">
        <v>766</v>
      </c>
      <c r="E8811" s="2013"/>
      <c r="F8811" s="2013"/>
      <c r="G8811" s="114"/>
    </row>
    <row r="8812" ht="11.25" hidden="1" customHeight="1" outlineLevel="7">
      <c r="A8812" s="95"/>
      <c r="B8812" s="96"/>
      <c r="C8812" s="97"/>
      <c r="D8812" s="2013" t="s">
        <v>767</v>
      </c>
      <c r="E8812" s="2013"/>
      <c r="F8812" s="2013"/>
      <c r="G8812" s="93"/>
    </row>
    <row r="8813" ht="21.75" hidden="1" customHeight="1" outlineLevel="7">
      <c r="A8813" s="95"/>
      <c r="B8813" s="96"/>
      <c r="C8813" s="97"/>
      <c r="D8813" s="2013" t="s">
        <v>768</v>
      </c>
      <c r="E8813" s="2013"/>
      <c r="F8813" s="2013"/>
      <c r="G8813" s="114"/>
    </row>
    <row r="8814" ht="21.75" hidden="1" customHeight="1" outlineLevel="7">
      <c r="A8814" s="95"/>
      <c r="B8814" s="96"/>
      <c r="C8814" s="97"/>
      <c r="D8814" s="2013" t="s">
        <v>769</v>
      </c>
      <c r="E8814" s="2013"/>
      <c r="F8814" s="2013"/>
      <c r="G8814" s="93"/>
    </row>
    <row r="8815" ht="21.75" hidden="1" customHeight="1" outlineLevel="7">
      <c r="A8815" s="95"/>
      <c r="B8815" s="96"/>
      <c r="C8815" s="97"/>
      <c r="D8815" s="2013" t="s">
        <v>770</v>
      </c>
      <c r="E8815" s="2013"/>
      <c r="F8815" s="2013"/>
      <c r="G8815" s="93"/>
    </row>
    <row r="8816" ht="11.25" hidden="1" customHeight="1" outlineLevel="7">
      <c r="A8816" s="104"/>
      <c r="B8816" s="105"/>
      <c r="C8816" s="106"/>
      <c r="D8816" s="2017" t="s">
        <v>771</v>
      </c>
      <c r="E8816" s="2017"/>
      <c r="F8816" s="2017"/>
      <c r="G8816" s="114"/>
    </row>
    <row r="8817" ht="11.25" hidden="1" customHeight="1" outlineLevel="7">
      <c r="A8817" s="95"/>
      <c r="B8817" s="96"/>
      <c r="C8817" s="97"/>
      <c r="D8817" s="2013" t="s">
        <v>773</v>
      </c>
      <c r="E8817" s="2013"/>
      <c r="F8817" s="2013"/>
      <c r="G8817" s="93"/>
    </row>
    <row r="8818" ht="11.25" hidden="1" customHeight="1" outlineLevel="7">
      <c r="A8818" s="95"/>
      <c r="B8818" s="96"/>
      <c r="C8818" s="97"/>
      <c r="D8818" s="2013" t="s">
        <v>775</v>
      </c>
      <c r="E8818" s="2013"/>
      <c r="F8818" s="2013"/>
      <c r="G8818" s="93"/>
    </row>
    <row r="8819" ht="21.75" hidden="1" customHeight="1" outlineLevel="7">
      <c r="A8819" s="95"/>
      <c r="B8819" s="96"/>
      <c r="C8819" s="97"/>
      <c r="D8819" s="2013" t="s">
        <v>777</v>
      </c>
      <c r="E8819" s="2013"/>
      <c r="F8819" s="2013"/>
      <c r="G8819" s="93"/>
    </row>
    <row r="8820" ht="11.25" hidden="1" customHeight="1" outlineLevel="7">
      <c r="A8820" s="95"/>
      <c r="B8820" s="96"/>
      <c r="C8820" s="97"/>
      <c r="D8820" s="2013" t="s">
        <v>778</v>
      </c>
      <c r="E8820" s="2013"/>
      <c r="F8820" s="2013"/>
      <c r="G8820" s="93"/>
    </row>
    <row r="8821" ht="11.25" hidden="1" customHeight="1" outlineLevel="7">
      <c r="A8821" s="95"/>
      <c r="B8821" s="96"/>
      <c r="C8821" s="97"/>
      <c r="D8821" s="2013" t="s">
        <v>779</v>
      </c>
      <c r="E8821" s="2013"/>
      <c r="F8821" s="2013"/>
      <c r="G8821" s="114"/>
    </row>
    <row r="8822" ht="11.25" hidden="1" customHeight="1" outlineLevel="7">
      <c r="A8822" s="115"/>
      <c r="B8822" s="116"/>
      <c r="C8822" s="117"/>
      <c r="D8822" s="2013" t="s">
        <v>781</v>
      </c>
      <c r="E8822" s="2013"/>
      <c r="F8822" s="2013"/>
      <c r="G8822" s="93"/>
    </row>
    <row r="8823" ht="11.25" hidden="1" customHeight="1" outlineLevel="7">
      <c r="A8823" s="101"/>
      <c r="B8823" s="102"/>
      <c r="C8823" s="103"/>
      <c r="D8823" s="2017" t="s">
        <v>782</v>
      </c>
      <c r="E8823" s="2017"/>
      <c r="F8823" s="2017"/>
      <c r="G8823" s="93"/>
    </row>
    <row r="8824" ht="11.25" hidden="1" customHeight="1" outlineLevel="7">
      <c r="A8824" s="115"/>
      <c r="B8824" s="116"/>
      <c r="C8824" s="117"/>
      <c r="D8824" s="2013" t="s">
        <v>786</v>
      </c>
      <c r="E8824" s="2013"/>
      <c r="F8824" s="2013"/>
      <c r="G8824" s="93"/>
    </row>
    <row r="8825" ht="11.25" hidden="1" customHeight="1" outlineLevel="7">
      <c r="A8825" s="101"/>
      <c r="B8825" s="102"/>
      <c r="C8825" s="103"/>
      <c r="D8825" s="2017" t="s">
        <v>789</v>
      </c>
      <c r="E8825" s="2017"/>
      <c r="F8825" s="2017"/>
      <c r="G8825" s="114"/>
    </row>
    <row r="8826" ht="21.75" hidden="1" customHeight="1" outlineLevel="7">
      <c r="A8826" s="115"/>
      <c r="B8826" s="116"/>
      <c r="C8826" s="117"/>
      <c r="D8826" s="2013" t="s">
        <v>791</v>
      </c>
      <c r="E8826" s="2013"/>
      <c r="F8826" s="2013"/>
      <c r="G8826" s="93"/>
    </row>
    <row r="8827" ht="11.25" hidden="1" customHeight="1" outlineLevel="7">
      <c r="A8827" s="115"/>
      <c r="B8827" s="116"/>
      <c r="C8827" s="117"/>
      <c r="D8827" s="2013" t="s">
        <v>973</v>
      </c>
      <c r="E8827" s="2013"/>
      <c r="F8827" s="2013"/>
      <c r="G8827" s="93"/>
    </row>
    <row r="8828" ht="11.25" hidden="1" customHeight="1" outlineLevel="7">
      <c r="A8828" s="115"/>
      <c r="B8828" s="116"/>
      <c r="C8828" s="117"/>
      <c r="D8828" s="2013" t="s">
        <v>796</v>
      </c>
      <c r="E8828" s="2013"/>
      <c r="F8828" s="2013"/>
      <c r="G8828" s="93"/>
    </row>
    <row r="8829" ht="11.25" hidden="1" customHeight="1" outlineLevel="7">
      <c r="A8829" s="115"/>
      <c r="B8829" s="116"/>
      <c r="C8829" s="117"/>
      <c r="D8829" s="2013" t="s">
        <v>798</v>
      </c>
      <c r="E8829" s="2013"/>
      <c r="F8829" s="2013"/>
      <c r="G8829" s="93"/>
    </row>
    <row r="8830" ht="11.25" hidden="1" customHeight="1" outlineLevel="7">
      <c r="A8830" s="115"/>
      <c r="B8830" s="116"/>
      <c r="C8830" s="117"/>
      <c r="D8830" s="2013" t="s">
        <v>799</v>
      </c>
      <c r="E8830" s="2013"/>
      <c r="F8830" s="2013"/>
      <c r="G8830" s="93"/>
    </row>
    <row r="8831" ht="11.25" hidden="1" customHeight="1" outlineLevel="7">
      <c r="A8831" s="115"/>
      <c r="B8831" s="116"/>
      <c r="C8831" s="117"/>
      <c r="D8831" s="2013" t="s">
        <v>801</v>
      </c>
      <c r="E8831" s="2013"/>
      <c r="F8831" s="2013"/>
      <c r="G8831" s="114"/>
    </row>
    <row r="8832" ht="11.25" hidden="1" customHeight="1" outlineLevel="7">
      <c r="A8832" s="115"/>
      <c r="B8832" s="116"/>
      <c r="C8832" s="117"/>
      <c r="D8832" s="2013" t="s">
        <v>974</v>
      </c>
      <c r="E8832" s="2013"/>
      <c r="F8832" s="2013"/>
      <c r="G8832" s="93"/>
    </row>
    <row r="8833" ht="11.25" hidden="1" customHeight="1" outlineLevel="7">
      <c r="A8833" s="101"/>
      <c r="B8833" s="102"/>
      <c r="C8833" s="103"/>
      <c r="D8833" s="2017" t="s">
        <v>802</v>
      </c>
      <c r="E8833" s="2017"/>
      <c r="F8833" s="2017"/>
      <c r="G8833" s="93"/>
    </row>
    <row r="8834" ht="11.25" hidden="1" customHeight="1" outlineLevel="7">
      <c r="A8834" s="115"/>
      <c r="B8834" s="116"/>
      <c r="C8834" s="117"/>
      <c r="D8834" s="2013" t="s">
        <v>808</v>
      </c>
      <c r="E8834" s="2013"/>
      <c r="F8834" s="2013"/>
      <c r="G8834" s="114"/>
    </row>
    <row r="8835" ht="11.25" hidden="1" customHeight="1" outlineLevel="7">
      <c r="A8835" s="101"/>
      <c r="B8835" s="102"/>
      <c r="C8835" s="103"/>
      <c r="D8835" s="2017" t="s">
        <v>813</v>
      </c>
      <c r="E8835" s="2017"/>
      <c r="F8835" s="2017"/>
      <c r="G8835" s="93"/>
    </row>
    <row r="8836" ht="11.25" hidden="1" customHeight="1" outlineLevel="7">
      <c r="A8836" s="104"/>
      <c r="B8836" s="105"/>
      <c r="C8836" s="106"/>
      <c r="D8836" s="2017" t="s">
        <v>815</v>
      </c>
      <c r="E8836" s="2017"/>
      <c r="F8836" s="2017"/>
      <c r="G8836" s="93"/>
    </row>
    <row r="8837" ht="21.75" hidden="1" customHeight="1" outlineLevel="7">
      <c r="A8837" s="95"/>
      <c r="B8837" s="96"/>
      <c r="C8837" s="97"/>
      <c r="D8837" s="2013" t="s">
        <v>819</v>
      </c>
      <c r="E8837" s="2013"/>
      <c r="F8837" s="2013"/>
      <c r="G8837" s="93"/>
    </row>
    <row r="8838" ht="11.25" hidden="1" customHeight="1" outlineLevel="7">
      <c r="A8838" s="95"/>
      <c r="B8838" s="96"/>
      <c r="C8838" s="97"/>
      <c r="D8838" s="2013" t="s">
        <v>820</v>
      </c>
      <c r="E8838" s="2013"/>
      <c r="F8838" s="2013"/>
      <c r="G8838" s="93"/>
    </row>
    <row r="8839" ht="11.25" hidden="1" customHeight="1" outlineLevel="7">
      <c r="A8839" s="115"/>
      <c r="B8839" s="116"/>
      <c r="C8839" s="117"/>
      <c r="D8839" s="2013" t="s">
        <v>822</v>
      </c>
      <c r="E8839" s="2013"/>
      <c r="F8839" s="2013"/>
      <c r="G8839" s="93"/>
    </row>
    <row r="8840" ht="11.25" hidden="1" customHeight="1" outlineLevel="7">
      <c r="A8840" s="115"/>
      <c r="B8840" s="116"/>
      <c r="C8840" s="117"/>
      <c r="D8840" s="2013" t="s">
        <v>824</v>
      </c>
      <c r="E8840" s="2013"/>
      <c r="F8840" s="2013"/>
      <c r="G8840" s="93"/>
    </row>
    <row r="8841" ht="11.25" hidden="1" customHeight="1" outlineLevel="7">
      <c r="A8841" s="115"/>
      <c r="B8841" s="116"/>
      <c r="C8841" s="117"/>
      <c r="D8841" s="2013" t="s">
        <v>825</v>
      </c>
      <c r="E8841" s="2013"/>
      <c r="F8841" s="2013"/>
      <c r="G8841" s="93"/>
    </row>
    <row r="8842" ht="11.25" hidden="1" customHeight="1" outlineLevel="7">
      <c r="A8842" s="104"/>
      <c r="B8842" s="105"/>
      <c r="C8842" s="106"/>
      <c r="D8842" s="2017" t="s">
        <v>826</v>
      </c>
      <c r="E8842" s="2017"/>
      <c r="F8842" s="2017"/>
      <c r="G8842" s="114"/>
    </row>
    <row r="8843" ht="11.25" hidden="1" customHeight="1" outlineLevel="7">
      <c r="A8843" s="95"/>
      <c r="B8843" s="96"/>
      <c r="C8843" s="97"/>
      <c r="D8843" s="2013" t="s">
        <v>828</v>
      </c>
      <c r="E8843" s="2013"/>
      <c r="F8843" s="2013"/>
      <c r="G8843" s="114"/>
    </row>
    <row r="8844" ht="21.75" hidden="1" customHeight="1" outlineLevel="7">
      <c r="A8844" s="95"/>
      <c r="B8844" s="96"/>
      <c r="C8844" s="97"/>
      <c r="D8844" s="2013" t="s">
        <v>829</v>
      </c>
      <c r="E8844" s="2013"/>
      <c r="F8844" s="2013"/>
      <c r="G8844" s="93"/>
    </row>
    <row r="8845" ht="21.75" hidden="1" customHeight="1" outlineLevel="7">
      <c r="A8845" s="115"/>
      <c r="B8845" s="116"/>
      <c r="C8845" s="117"/>
      <c r="D8845" s="2013" t="s">
        <v>834</v>
      </c>
      <c r="E8845" s="2013"/>
      <c r="F8845" s="2013"/>
      <c r="G8845" s="93"/>
    </row>
    <row r="8846" ht="11.25" hidden="1" customHeight="1" outlineLevel="7">
      <c r="A8846" s="115"/>
      <c r="B8846" s="116"/>
      <c r="C8846" s="117"/>
      <c r="D8846" s="2013" t="s">
        <v>975</v>
      </c>
      <c r="E8846" s="2013"/>
      <c r="F8846" s="2013"/>
      <c r="G8846" s="93"/>
    </row>
    <row r="8847" ht="11.25" hidden="1" customHeight="1" outlineLevel="7">
      <c r="A8847" s="115"/>
      <c r="B8847" s="116"/>
      <c r="C8847" s="117"/>
      <c r="D8847" s="2013" t="s">
        <v>835</v>
      </c>
      <c r="E8847" s="2013"/>
      <c r="F8847" s="2013"/>
      <c r="G8847" s="93"/>
    </row>
    <row r="8848" ht="11.25" hidden="1" customHeight="1" outlineLevel="7">
      <c r="A8848" s="115"/>
      <c r="B8848" s="116"/>
      <c r="C8848" s="117"/>
      <c r="D8848" s="2013" t="s">
        <v>837</v>
      </c>
      <c r="E8848" s="2013"/>
      <c r="F8848" s="2013"/>
      <c r="G8848" s="93"/>
    </row>
    <row r="8849" ht="11.25" hidden="1" customHeight="1" outlineLevel="7">
      <c r="A8849" s="115"/>
      <c r="B8849" s="116"/>
      <c r="C8849" s="117"/>
      <c r="D8849" s="2013" t="s">
        <v>976</v>
      </c>
      <c r="E8849" s="2013"/>
      <c r="F8849" s="2013"/>
      <c r="G8849" s="114"/>
    </row>
    <row r="8850" ht="11.25" hidden="1" customHeight="1" outlineLevel="7">
      <c r="A8850" s="115"/>
      <c r="B8850" s="116"/>
      <c r="C8850" s="117"/>
      <c r="D8850" s="2013" t="s">
        <v>977</v>
      </c>
      <c r="E8850" s="2013"/>
      <c r="F8850" s="2013"/>
      <c r="G8850" s="93"/>
    </row>
    <row r="8851" ht="11.25" hidden="1" customHeight="1" outlineLevel="7">
      <c r="A8851" s="115"/>
      <c r="B8851" s="116"/>
      <c r="C8851" s="117"/>
      <c r="D8851" s="2013" t="s">
        <v>978</v>
      </c>
      <c r="E8851" s="2013"/>
      <c r="F8851" s="2013"/>
      <c r="G8851" s="93"/>
    </row>
    <row r="8852" ht="11.25" hidden="1" customHeight="1" outlineLevel="7">
      <c r="A8852" s="115"/>
      <c r="B8852" s="116"/>
      <c r="C8852" s="117"/>
      <c r="D8852" s="2013" t="s">
        <v>1198</v>
      </c>
      <c r="E8852" s="2013"/>
      <c r="F8852" s="2013"/>
      <c r="G8852" s="93"/>
    </row>
    <row r="8853" ht="11.25" hidden="1" customHeight="1" outlineLevel="7">
      <c r="A8853" s="115"/>
      <c r="B8853" s="116"/>
      <c r="C8853" s="117"/>
      <c r="D8853" s="2013" t="s">
        <v>979</v>
      </c>
      <c r="E8853" s="2013"/>
      <c r="F8853" s="2013"/>
      <c r="G8853" s="93"/>
    </row>
    <row r="8854" ht="11.25" hidden="1" customHeight="1" outlineLevel="7">
      <c r="A8854" s="80"/>
      <c r="B8854" s="81"/>
      <c r="C8854" s="82"/>
      <c r="D8854" s="2017" t="s">
        <v>405</v>
      </c>
      <c r="E8854" s="2017"/>
      <c r="F8854" s="2017"/>
      <c r="G8854" s="93"/>
    </row>
    <row r="8855" ht="11.25" hidden="1" customHeight="1" outlineLevel="7">
      <c r="A8855" s="83"/>
      <c r="B8855" s="84"/>
      <c r="C8855" s="85"/>
      <c r="D8855" s="2017" t="s">
        <v>864</v>
      </c>
      <c r="E8855" s="2017"/>
      <c r="F8855" s="2017"/>
      <c r="G8855" s="93"/>
    </row>
    <row r="8856" ht="11.25" hidden="1" customHeight="1" outlineLevel="7">
      <c r="A8856" s="118"/>
      <c r="B8856" s="119"/>
      <c r="C8856" s="120"/>
      <c r="D8856" s="2013" t="s">
        <v>865</v>
      </c>
      <c r="E8856" s="2013"/>
      <c r="F8856" s="2013"/>
      <c r="G8856" s="114"/>
    </row>
    <row r="8857" ht="11.25" hidden="1" customHeight="1" outlineLevel="7">
      <c r="A8857" s="83"/>
      <c r="B8857" s="84"/>
      <c r="C8857" s="85"/>
      <c r="D8857" s="2017" t="s">
        <v>866</v>
      </c>
      <c r="E8857" s="2017"/>
      <c r="F8857" s="2017"/>
      <c r="G8857" s="93"/>
    </row>
    <row r="8858" ht="11.25" hidden="1" customHeight="1" outlineLevel="7">
      <c r="A8858" s="118"/>
      <c r="B8858" s="119"/>
      <c r="C8858" s="120"/>
      <c r="D8858" s="2013" t="s">
        <v>869</v>
      </c>
      <c r="E8858" s="2013"/>
      <c r="F8858" s="2013"/>
      <c r="G8858" s="114"/>
    </row>
    <row r="8859" ht="11.25" hidden="1" customHeight="1" outlineLevel="7">
      <c r="A8859" s="83"/>
      <c r="B8859" s="84"/>
      <c r="C8859" s="85"/>
      <c r="D8859" s="2017" t="s">
        <v>871</v>
      </c>
      <c r="E8859" s="2017"/>
      <c r="F8859" s="2017"/>
      <c r="G8859" s="93"/>
    </row>
    <row r="8860" ht="11.25" hidden="1" customHeight="1" outlineLevel="7">
      <c r="A8860" s="118"/>
      <c r="B8860" s="119"/>
      <c r="C8860" s="120"/>
      <c r="D8860" s="2013" t="s">
        <v>874</v>
      </c>
      <c r="E8860" s="2013"/>
      <c r="F8860" s="2013"/>
      <c r="G8860" s="93"/>
    </row>
    <row r="8861" ht="21.75" hidden="1" customHeight="1" outlineLevel="7">
      <c r="A8861" s="98"/>
      <c r="B8861" s="99"/>
      <c r="C8861" s="100"/>
      <c r="D8861" s="2013" t="s">
        <v>880</v>
      </c>
      <c r="E8861" s="2013"/>
      <c r="F8861" s="2013"/>
      <c r="G8861" s="93"/>
    </row>
    <row r="8862" ht="11.25" hidden="1" customHeight="1" outlineLevel="7">
      <c r="A8862" s="80"/>
      <c r="B8862" s="81"/>
      <c r="C8862" s="82"/>
      <c r="D8862" s="2017" t="s">
        <v>887</v>
      </c>
      <c r="E8862" s="2017"/>
      <c r="F8862" s="2017"/>
      <c r="G8862" s="93"/>
    </row>
    <row r="8863" ht="11.25" hidden="1" customHeight="1" outlineLevel="7">
      <c r="A8863" s="83"/>
      <c r="B8863" s="84"/>
      <c r="C8863" s="85"/>
      <c r="D8863" s="2017" t="s">
        <v>230</v>
      </c>
      <c r="E8863" s="2017"/>
      <c r="F8863" s="2017"/>
      <c r="G8863" s="93"/>
    </row>
    <row r="8864" ht="11.25" hidden="1" customHeight="1" outlineLevel="7">
      <c r="A8864" s="118"/>
      <c r="B8864" s="119"/>
      <c r="C8864" s="120"/>
      <c r="D8864" s="2013" t="s">
        <v>1190</v>
      </c>
      <c r="E8864" s="2013"/>
      <c r="F8864" s="2013"/>
      <c r="G8864" s="93"/>
    </row>
    <row r="8865" ht="11.25" hidden="1" customHeight="1" outlineLevel="7">
      <c r="A8865" s="118"/>
      <c r="B8865" s="119"/>
      <c r="C8865" s="120"/>
      <c r="D8865" s="2013" t="s">
        <v>1191</v>
      </c>
      <c r="E8865" s="2013"/>
      <c r="F8865" s="2013"/>
      <c r="G8865" s="93"/>
    </row>
    <row r="8866" ht="11.25" hidden="1" customHeight="1" outlineLevel="7">
      <c r="A8866" s="83"/>
      <c r="B8866" s="84"/>
      <c r="C8866" s="85"/>
      <c r="D8866" s="2017" t="s">
        <v>889</v>
      </c>
      <c r="E8866" s="2017"/>
      <c r="F8866" s="2017"/>
      <c r="G8866" s="114"/>
    </row>
    <row r="8867" ht="11.25" hidden="1" customHeight="1" outlineLevel="7">
      <c r="A8867" s="118"/>
      <c r="B8867" s="119"/>
      <c r="C8867" s="120"/>
      <c r="D8867" s="2013" t="s">
        <v>891</v>
      </c>
      <c r="E8867" s="2013"/>
      <c r="F8867" s="2013"/>
      <c r="G8867" s="93"/>
    </row>
    <row r="8868" ht="11.25" hidden="1" customHeight="1" outlineLevel="7">
      <c r="A8868" s="83"/>
      <c r="B8868" s="84"/>
      <c r="C8868" s="85"/>
      <c r="D8868" s="2017" t="s">
        <v>893</v>
      </c>
      <c r="E8868" s="2017"/>
      <c r="F8868" s="2017"/>
      <c r="G8868" s="114"/>
    </row>
    <row r="8869" ht="11.25" hidden="1" customHeight="1" outlineLevel="7">
      <c r="A8869" s="118"/>
      <c r="B8869" s="119"/>
      <c r="C8869" s="120"/>
      <c r="D8869" s="2013" t="s">
        <v>895</v>
      </c>
      <c r="E8869" s="2013"/>
      <c r="F8869" s="2013"/>
      <c r="G8869" s="114"/>
    </row>
    <row r="8870" ht="11.25" hidden="1" customHeight="1" outlineLevel="7">
      <c r="A8870" s="98"/>
      <c r="B8870" s="99"/>
      <c r="C8870" s="100"/>
      <c r="D8870" s="2013" t="s">
        <v>1192</v>
      </c>
      <c r="E8870" s="2013"/>
      <c r="F8870" s="2013"/>
      <c r="G8870" s="93"/>
    </row>
    <row r="8871" ht="11.25" hidden="1" customHeight="1" outlineLevel="7">
      <c r="A8871" s="83"/>
      <c r="B8871" s="84"/>
      <c r="C8871" s="85"/>
      <c r="D8871" s="2017" t="s">
        <v>903</v>
      </c>
      <c r="E8871" s="2017"/>
      <c r="F8871" s="2017"/>
      <c r="G8871" s="93"/>
    </row>
    <row r="8872" ht="11.25" hidden="1" customHeight="1" outlineLevel="7">
      <c r="A8872" s="118"/>
      <c r="B8872" s="119"/>
      <c r="C8872" s="120"/>
      <c r="D8872" s="2013" t="s">
        <v>904</v>
      </c>
      <c r="E8872" s="2013"/>
      <c r="F8872" s="2013"/>
      <c r="G8872" s="93"/>
    </row>
    <row r="8873" ht="11.25" hidden="1" customHeight="1" outlineLevel="7">
      <c r="A8873" s="83"/>
      <c r="B8873" s="84"/>
      <c r="C8873" s="85"/>
      <c r="D8873" s="2017" t="s">
        <v>905</v>
      </c>
      <c r="E8873" s="2017"/>
      <c r="F8873" s="2017"/>
      <c r="G8873" s="93"/>
    </row>
    <row r="8874" ht="11.25" hidden="1" customHeight="1" outlineLevel="7">
      <c r="A8874" s="118"/>
      <c r="B8874" s="119"/>
      <c r="C8874" s="120"/>
      <c r="D8874" s="2013" t="s">
        <v>905</v>
      </c>
      <c r="E8874" s="2013"/>
      <c r="F8874" s="2013"/>
      <c r="G8874" s="93"/>
    </row>
    <row r="8875" ht="11.25" hidden="1" customHeight="1" outlineLevel="7">
      <c r="A8875" s="83"/>
      <c r="B8875" s="84"/>
      <c r="C8875" s="85"/>
      <c r="D8875" s="2017" t="s">
        <v>907</v>
      </c>
      <c r="E8875" s="2017"/>
      <c r="F8875" s="2017"/>
      <c r="G8875" s="114"/>
    </row>
    <row r="8876" ht="11.25" hidden="1" customHeight="1" outlineLevel="7">
      <c r="A8876" s="118"/>
      <c r="B8876" s="119"/>
      <c r="C8876" s="120"/>
      <c r="D8876" s="2013" t="s">
        <v>104</v>
      </c>
      <c r="E8876" s="2013"/>
      <c r="F8876" s="2013"/>
      <c r="G8876" s="93"/>
    </row>
    <row r="8877" ht="11.25" hidden="1" customHeight="1" outlineLevel="7">
      <c r="A8877" s="86"/>
      <c r="B8877" s="87"/>
      <c r="C8877" s="88"/>
      <c r="D8877" s="2017" t="s">
        <v>908</v>
      </c>
      <c r="E8877" s="2017"/>
      <c r="F8877" s="2017"/>
      <c r="G8877" s="93"/>
    </row>
    <row r="8878" ht="11.25" hidden="1" customHeight="1" outlineLevel="7">
      <c r="A8878" s="89"/>
      <c r="B8878" s="90"/>
      <c r="C8878" s="91"/>
      <c r="D8878" s="2013" t="s">
        <v>106</v>
      </c>
      <c r="E8878" s="2013"/>
      <c r="F8878" s="2013"/>
      <c r="G8878" s="93"/>
    </row>
    <row r="8879" ht="11.25" hidden="1" customHeight="1" outlineLevel="7">
      <c r="A8879" s="89"/>
      <c r="B8879" s="90"/>
      <c r="C8879" s="91"/>
      <c r="D8879" s="2013" t="s">
        <v>108</v>
      </c>
      <c r="E8879" s="2013"/>
      <c r="F8879" s="2013"/>
      <c r="G8879" s="93"/>
    </row>
    <row r="8880" ht="11.25" hidden="1" customHeight="1" outlineLevel="7">
      <c r="A8880" s="98"/>
      <c r="B8880" s="99"/>
      <c r="C8880" s="100"/>
      <c r="D8880" s="2013" t="s">
        <v>404</v>
      </c>
      <c r="E8880" s="2013"/>
      <c r="F8880" s="2013"/>
      <c r="G8880" s="93"/>
    </row>
    <row r="8881" ht="11.25" hidden="1" customHeight="1" outlineLevel="7">
      <c r="A8881" s="83"/>
      <c r="B8881" s="84"/>
      <c r="C8881" s="85"/>
      <c r="D8881" s="2017" t="s">
        <v>909</v>
      </c>
      <c r="E8881" s="2017"/>
      <c r="F8881" s="2017"/>
      <c r="G8881" s="93"/>
    </row>
    <row r="8882" ht="11.25" hidden="1" customHeight="1" outlineLevel="7">
      <c r="A8882" s="118"/>
      <c r="B8882" s="119"/>
      <c r="C8882" s="120"/>
      <c r="D8882" s="2013" t="s">
        <v>910</v>
      </c>
      <c r="E8882" s="2013"/>
      <c r="F8882" s="2013"/>
      <c r="G8882" s="93"/>
    </row>
    <row r="8883" ht="21.75" hidden="1" customHeight="1" outlineLevel="7">
      <c r="A8883" s="118"/>
      <c r="B8883" s="119"/>
      <c r="C8883" s="120"/>
      <c r="D8883" s="2013" t="s">
        <v>911</v>
      </c>
      <c r="E8883" s="2013"/>
      <c r="F8883" s="2013"/>
      <c r="G8883" s="93"/>
    </row>
    <row r="8884" ht="11.25" hidden="1" customHeight="1" outlineLevel="7">
      <c r="A8884" s="118"/>
      <c r="B8884" s="119"/>
      <c r="C8884" s="120"/>
      <c r="D8884" s="2013" t="s">
        <v>912</v>
      </c>
      <c r="E8884" s="2013"/>
      <c r="F8884" s="2013"/>
      <c r="G8884" s="93"/>
    </row>
    <row r="8885" ht="11.25" hidden="1" customHeight="1" outlineLevel="7">
      <c r="A8885" s="118"/>
      <c r="B8885" s="119"/>
      <c r="C8885" s="120"/>
      <c r="D8885" s="2013" t="s">
        <v>913</v>
      </c>
      <c r="E8885" s="2013"/>
      <c r="F8885" s="2013"/>
      <c r="G8885" s="93"/>
    </row>
    <row r="8886" ht="11.25" hidden="1" customHeight="1" outlineLevel="7">
      <c r="A8886" s="118"/>
      <c r="B8886" s="119"/>
      <c r="C8886" s="120"/>
      <c r="D8886" s="2013" t="s">
        <v>914</v>
      </c>
      <c r="E8886" s="2013"/>
      <c r="F8886" s="2013"/>
      <c r="G8886" s="93"/>
    </row>
    <row r="8887" ht="21.75" hidden="1" customHeight="1" outlineLevel="7">
      <c r="A8887" s="118"/>
      <c r="B8887" s="119"/>
      <c r="C8887" s="120"/>
      <c r="D8887" s="2013" t="s">
        <v>915</v>
      </c>
      <c r="E8887" s="2013"/>
      <c r="F8887" s="2013"/>
      <c r="G8887" s="114"/>
    </row>
    <row r="8888" ht="11.25" hidden="1" customHeight="1" outlineLevel="7">
      <c r="A8888" s="118"/>
      <c r="B8888" s="119"/>
      <c r="C8888" s="120"/>
      <c r="D8888" s="2013" t="s">
        <v>916</v>
      </c>
      <c r="E8888" s="2013"/>
      <c r="F8888" s="2013"/>
      <c r="G8888" s="114"/>
    </row>
    <row r="8889" ht="11.25" hidden="1" customHeight="1" outlineLevel="7">
      <c r="A8889" s="83"/>
      <c r="B8889" s="84"/>
      <c r="C8889" s="85"/>
      <c r="D8889" s="2017" t="s">
        <v>917</v>
      </c>
      <c r="E8889" s="2017"/>
      <c r="F8889" s="2017"/>
      <c r="G8889" s="93"/>
    </row>
    <row r="8890" ht="11.25" hidden="1" customHeight="1" outlineLevel="7">
      <c r="A8890" s="118"/>
      <c r="B8890" s="119"/>
      <c r="C8890" s="120"/>
      <c r="D8890" s="2013" t="s">
        <v>225</v>
      </c>
      <c r="E8890" s="2013"/>
      <c r="F8890" s="2013"/>
      <c r="G8890" s="114"/>
    </row>
    <row r="8891" ht="11.25" hidden="1" customHeight="1" outlineLevel="7">
      <c r="A8891" s="118"/>
      <c r="B8891" s="119"/>
      <c r="C8891" s="120"/>
      <c r="D8891" s="2013" t="s">
        <v>226</v>
      </c>
      <c r="E8891" s="2013"/>
      <c r="F8891" s="2013"/>
      <c r="G8891" s="93"/>
    </row>
    <row r="8892" ht="11.25" hidden="1" customHeight="1" outlineLevel="7">
      <c r="A8892" s="118"/>
      <c r="B8892" s="119"/>
      <c r="C8892" s="120"/>
      <c r="D8892" s="2013" t="s">
        <v>227</v>
      </c>
      <c r="E8892" s="2013"/>
      <c r="F8892" s="2013"/>
      <c r="G8892" s="114"/>
    </row>
    <row r="8893" ht="11.25" hidden="1" customHeight="1" outlineLevel="7">
      <c r="A8893" s="118"/>
      <c r="B8893" s="119"/>
      <c r="C8893" s="120"/>
      <c r="D8893" s="2013" t="s">
        <v>228</v>
      </c>
      <c r="E8893" s="2013"/>
      <c r="F8893" s="2013"/>
      <c r="G8893" s="93"/>
    </row>
    <row r="8894" ht="11.25" hidden="1" customHeight="1" outlineLevel="7">
      <c r="A8894" s="118"/>
      <c r="B8894" s="119"/>
      <c r="C8894" s="120"/>
      <c r="D8894" s="2013" t="s">
        <v>229</v>
      </c>
      <c r="E8894" s="2013"/>
      <c r="F8894" s="2013"/>
      <c r="G8894" s="93"/>
    </row>
    <row r="8895" ht="11.25" hidden="1" customHeight="1" outlineLevel="7">
      <c r="A8895" s="98"/>
      <c r="B8895" s="99"/>
      <c r="C8895" s="100"/>
      <c r="D8895" s="2013" t="s">
        <v>920</v>
      </c>
      <c r="E8895" s="2013"/>
      <c r="F8895" s="2013"/>
      <c r="G8895" s="114"/>
    </row>
    <row r="8896" ht="21.75" hidden="1" customHeight="1" outlineLevel="7">
      <c r="A8896" s="98"/>
      <c r="B8896" s="99"/>
      <c r="C8896" s="100"/>
      <c r="D8896" s="2013" t="s">
        <v>231</v>
      </c>
      <c r="E8896" s="2013"/>
      <c r="F8896" s="2013"/>
      <c r="G8896" s="114"/>
    </row>
    <row r="8897" ht="21.75" hidden="1" customHeight="1" outlineLevel="7">
      <c r="A8897" s="83"/>
      <c r="B8897" s="84"/>
      <c r="C8897" s="85"/>
      <c r="D8897" s="2017" t="s">
        <v>921</v>
      </c>
      <c r="E8897" s="2017"/>
      <c r="F8897" s="2017"/>
      <c r="G8897" s="93"/>
    </row>
    <row r="8898" ht="11.25" hidden="1" customHeight="1" outlineLevel="7">
      <c r="A8898" s="118"/>
      <c r="B8898" s="119"/>
      <c r="C8898" s="120"/>
      <c r="D8898" s="2013" t="s">
        <v>922</v>
      </c>
      <c r="E8898" s="2013"/>
      <c r="F8898" s="2013"/>
      <c r="G8898" s="93"/>
    </row>
    <row r="8899" ht="11.25" hidden="1" customHeight="1" outlineLevel="7">
      <c r="A8899" s="118"/>
      <c r="B8899" s="119"/>
      <c r="C8899" s="120"/>
      <c r="D8899" s="2013" t="s">
        <v>923</v>
      </c>
      <c r="E8899" s="2013"/>
      <c r="F8899" s="2013"/>
      <c r="G8899" s="114"/>
    </row>
    <row r="8900" ht="21.75" hidden="1" customHeight="1" outlineLevel="7">
      <c r="A8900" s="118"/>
      <c r="B8900" s="119"/>
      <c r="C8900" s="120"/>
      <c r="D8900" s="2013" t="s">
        <v>924</v>
      </c>
      <c r="E8900" s="2013"/>
      <c r="F8900" s="2013"/>
      <c r="G8900" s="93"/>
    </row>
    <row r="8901" ht="11.25" hidden="1" customHeight="1" outlineLevel="7">
      <c r="A8901" s="83"/>
      <c r="B8901" s="84"/>
      <c r="C8901" s="85"/>
      <c r="D8901" s="2017" t="s">
        <v>925</v>
      </c>
      <c r="E8901" s="2017"/>
      <c r="F8901" s="2017"/>
      <c r="G8901" s="114"/>
    </row>
    <row r="8902" ht="21.75" hidden="1" customHeight="1" outlineLevel="7">
      <c r="A8902" s="118"/>
      <c r="B8902" s="119"/>
      <c r="C8902" s="120"/>
      <c r="D8902" s="2013" t="s">
        <v>1193</v>
      </c>
      <c r="E8902" s="2013"/>
      <c r="F8902" s="2013"/>
      <c r="G8902" s="93"/>
    </row>
    <row r="8903" ht="21.75" hidden="1" customHeight="1" outlineLevel="7">
      <c r="A8903" s="118"/>
      <c r="B8903" s="119"/>
      <c r="C8903" s="120"/>
      <c r="D8903" s="2013" t="s">
        <v>926</v>
      </c>
      <c r="E8903" s="2013"/>
      <c r="F8903" s="2013"/>
      <c r="G8903" s="93"/>
    </row>
    <row r="8904" ht="11.25" hidden="1" customHeight="1" outlineLevel="7">
      <c r="A8904" s="118"/>
      <c r="B8904" s="119"/>
      <c r="C8904" s="120"/>
      <c r="D8904" s="2013" t="s">
        <v>1194</v>
      </c>
      <c r="E8904" s="2013"/>
      <c r="F8904" s="2013"/>
      <c r="G8904" s="114"/>
    </row>
    <row r="8905" ht="11.25" hidden="1" customHeight="1" outlineLevel="7">
      <c r="A8905" s="83"/>
      <c r="B8905" s="84"/>
      <c r="C8905" s="85"/>
      <c r="D8905" s="2017" t="s">
        <v>887</v>
      </c>
      <c r="E8905" s="2017"/>
      <c r="F8905" s="2017"/>
      <c r="G8905" s="93"/>
    </row>
    <row r="8906" ht="11.25" hidden="1" customHeight="1" outlineLevel="7">
      <c r="A8906" s="118"/>
      <c r="B8906" s="119"/>
      <c r="C8906" s="120"/>
      <c r="D8906" s="2013" t="s">
        <v>928</v>
      </c>
      <c r="E8906" s="2013"/>
      <c r="F8906" s="2013"/>
      <c r="G8906" s="114"/>
    </row>
    <row r="8907" ht="11.25" hidden="1" customHeight="1" outlineLevel="7">
      <c r="A8907" s="118"/>
      <c r="B8907" s="119"/>
      <c r="C8907" s="120"/>
      <c r="D8907" s="2013" t="s">
        <v>929</v>
      </c>
      <c r="E8907" s="2013"/>
      <c r="F8907" s="2013"/>
      <c r="G8907" s="93"/>
    </row>
    <row r="8908" ht="11.25" hidden="1" customHeight="1" outlineLevel="7">
      <c r="A8908" s="118"/>
      <c r="B8908" s="119"/>
      <c r="C8908" s="120"/>
      <c r="D8908" s="2013" t="s">
        <v>932</v>
      </c>
      <c r="E8908" s="2013"/>
      <c r="F8908" s="2013"/>
      <c r="G8908" s="114"/>
    </row>
    <row r="8909" ht="11.25" hidden="1" customHeight="1" outlineLevel="7">
      <c r="A8909" s="86"/>
      <c r="B8909" s="87"/>
      <c r="C8909" s="88"/>
      <c r="D8909" s="2017" t="s">
        <v>933</v>
      </c>
      <c r="E8909" s="2017"/>
      <c r="F8909" s="2017"/>
      <c r="G8909" s="93"/>
    </row>
    <row r="8910" ht="11.25" hidden="1" customHeight="1" outlineLevel="7">
      <c r="A8910" s="89"/>
      <c r="B8910" s="90"/>
      <c r="C8910" s="91"/>
      <c r="D8910" s="2013" t="s">
        <v>934</v>
      </c>
      <c r="E8910" s="2013"/>
      <c r="F8910" s="2013"/>
      <c r="G8910" s="114"/>
    </row>
    <row r="8911" ht="21.75" hidden="1" customHeight="1" outlineLevel="7">
      <c r="A8911" s="89"/>
      <c r="B8911" s="90"/>
      <c r="C8911" s="91"/>
      <c r="D8911" s="2013" t="s">
        <v>935</v>
      </c>
      <c r="E8911" s="2013"/>
      <c r="F8911" s="2013"/>
      <c r="G8911" s="93"/>
    </row>
    <row r="8912" ht="11.25" hidden="1" customHeight="1" outlineLevel="7">
      <c r="A8912" s="89"/>
      <c r="B8912" s="90"/>
      <c r="C8912" s="91"/>
      <c r="D8912" s="2013" t="s">
        <v>936</v>
      </c>
      <c r="E8912" s="2013"/>
      <c r="F8912" s="2013"/>
      <c r="G8912" s="93"/>
    </row>
    <row r="8913" ht="21.75" hidden="1" customHeight="1" outlineLevel="7">
      <c r="A8913" s="89"/>
      <c r="B8913" s="90"/>
      <c r="C8913" s="91"/>
      <c r="D8913" s="2013" t="s">
        <v>937</v>
      </c>
      <c r="E8913" s="2013"/>
      <c r="F8913" s="2013"/>
      <c r="G8913" s="93"/>
    </row>
    <row r="8914" ht="21.75" hidden="1" customHeight="1" outlineLevel="7">
      <c r="A8914" s="89"/>
      <c r="B8914" s="90"/>
      <c r="C8914" s="91"/>
      <c r="D8914" s="2013" t="s">
        <v>232</v>
      </c>
      <c r="E8914" s="2013"/>
      <c r="F8914" s="2013"/>
      <c r="G8914" s="114"/>
    </row>
    <row r="8915" ht="21.75" hidden="1" customHeight="1" outlineLevel="7">
      <c r="A8915" s="89"/>
      <c r="B8915" s="90"/>
      <c r="C8915" s="91"/>
      <c r="D8915" s="2013" t="s">
        <v>233</v>
      </c>
      <c r="E8915" s="2013"/>
      <c r="F8915" s="2013"/>
      <c r="G8915" s="93"/>
    </row>
    <row r="8916" ht="11.25" hidden="1" customHeight="1" outlineLevel="7">
      <c r="A8916" s="118"/>
      <c r="B8916" s="119"/>
      <c r="C8916" s="120"/>
      <c r="D8916" s="2013" t="s">
        <v>406</v>
      </c>
      <c r="E8916" s="2013"/>
      <c r="F8916" s="2013"/>
      <c r="G8916" s="93"/>
    </row>
    <row r="8917" ht="11.25" hidden="1" customHeight="1" outlineLevel="7">
      <c r="A8917" s="118"/>
      <c r="B8917" s="119"/>
      <c r="C8917" s="120"/>
      <c r="D8917" s="2013" t="s">
        <v>407</v>
      </c>
      <c r="E8917" s="2013"/>
      <c r="F8917" s="2013"/>
      <c r="G8917" s="93"/>
    </row>
    <row r="8918" ht="11.25" hidden="1" customHeight="1" outlineLevel="7">
      <c r="A8918" s="118"/>
      <c r="B8918" s="119"/>
      <c r="C8918" s="120"/>
      <c r="D8918" s="2013" t="s">
        <v>938</v>
      </c>
      <c r="E8918" s="2013"/>
      <c r="F8918" s="2013"/>
      <c r="G8918" s="93"/>
    </row>
    <row r="8919" ht="11.25" hidden="1" customHeight="1" outlineLevel="7">
      <c r="A8919" s="118"/>
      <c r="B8919" s="119"/>
      <c r="C8919" s="120"/>
      <c r="D8919" s="2013" t="s">
        <v>939</v>
      </c>
      <c r="E8919" s="2013"/>
      <c r="F8919" s="2013"/>
      <c r="G8919" s="93"/>
    </row>
    <row r="8920" ht="11.25" hidden="1" customHeight="1" outlineLevel="7">
      <c r="A8920" s="118"/>
      <c r="B8920" s="119"/>
      <c r="C8920" s="120"/>
      <c r="D8920" s="2013" t="s">
        <v>415</v>
      </c>
      <c r="E8920" s="2013"/>
      <c r="F8920" s="2013"/>
      <c r="G8920" s="93"/>
    </row>
    <row r="8921" ht="11.25" hidden="1" customHeight="1" outlineLevel="7">
      <c r="A8921" s="118"/>
      <c r="B8921" s="119"/>
      <c r="C8921" s="120"/>
      <c r="D8921" s="2013" t="s">
        <v>940</v>
      </c>
      <c r="E8921" s="2013"/>
      <c r="F8921" s="2013"/>
      <c r="G8921" s="93"/>
    </row>
    <row r="8922" ht="11.25" hidden="1" customHeight="1" outlineLevel="7">
      <c r="A8922" s="118"/>
      <c r="B8922" s="119"/>
      <c r="C8922" s="120"/>
      <c r="D8922" s="2013" t="s">
        <v>941</v>
      </c>
      <c r="E8922" s="2013"/>
      <c r="F8922" s="2013"/>
      <c r="G8922" s="114"/>
    </row>
    <row r="8923" ht="11.25" hidden="1" customHeight="1" outlineLevel="7">
      <c r="A8923" s="118"/>
      <c r="B8923" s="119"/>
      <c r="C8923" s="120"/>
      <c r="D8923" s="2013" t="s">
        <v>942</v>
      </c>
      <c r="E8923" s="2013"/>
      <c r="F8923" s="2013"/>
      <c r="G8923" s="93"/>
    </row>
    <row r="8924" ht="11.25" hidden="1" customHeight="1" outlineLevel="7">
      <c r="A8924" s="118"/>
      <c r="B8924" s="119"/>
      <c r="C8924" s="120"/>
      <c r="D8924" s="2013" t="s">
        <v>409</v>
      </c>
      <c r="E8924" s="2013"/>
      <c r="F8924" s="2013"/>
      <c r="G8924" s="93"/>
    </row>
    <row r="8925" ht="11.25" hidden="1" customHeight="1" outlineLevel="7">
      <c r="A8925" s="118"/>
      <c r="B8925" s="119"/>
      <c r="C8925" s="120"/>
      <c r="D8925" s="2013" t="s">
        <v>943</v>
      </c>
      <c r="E8925" s="2013"/>
      <c r="F8925" s="2013"/>
      <c r="G8925" s="93"/>
    </row>
    <row r="8926" ht="11.25" hidden="1" customHeight="1" outlineLevel="7">
      <c r="A8926" s="118"/>
      <c r="B8926" s="119"/>
      <c r="C8926" s="120"/>
      <c r="D8926" s="2013" t="s">
        <v>944</v>
      </c>
      <c r="E8926" s="2013"/>
      <c r="F8926" s="2013"/>
      <c r="G8926" s="93"/>
    </row>
    <row r="8927" ht="11.25" hidden="1" customHeight="1" outlineLevel="7">
      <c r="A8927" s="118"/>
      <c r="B8927" s="119"/>
      <c r="C8927" s="120"/>
      <c r="D8927" s="2013" t="s">
        <v>413</v>
      </c>
      <c r="E8927" s="2013"/>
      <c r="F8927" s="2013"/>
      <c r="G8927" s="93"/>
    </row>
    <row r="8928" ht="21.75" hidden="1" customHeight="1" outlineLevel="7">
      <c r="A8928" s="118"/>
      <c r="B8928" s="119"/>
      <c r="C8928" s="120"/>
      <c r="D8928" s="2013" t="s">
        <v>945</v>
      </c>
      <c r="E8928" s="2013"/>
      <c r="F8928" s="2013"/>
      <c r="G8928" s="93"/>
    </row>
    <row r="8929" ht="21.75" hidden="1" customHeight="1" outlineLevel="7">
      <c r="A8929" s="118"/>
      <c r="B8929" s="119"/>
      <c r="C8929" s="120"/>
      <c r="D8929" s="2013" t="s">
        <v>419</v>
      </c>
      <c r="E8929" s="2013"/>
      <c r="F8929" s="2013"/>
      <c r="G8929" s="93"/>
    </row>
    <row r="8930" ht="21.75" hidden="1" customHeight="1" outlineLevel="7">
      <c r="A8930" s="118"/>
      <c r="B8930" s="119"/>
      <c r="C8930" s="120"/>
      <c r="D8930" s="2013" t="s">
        <v>946</v>
      </c>
      <c r="E8930" s="2013"/>
      <c r="F8930" s="2013"/>
      <c r="G8930" s="114"/>
    </row>
    <row r="8931" ht="11.25" hidden="1" customHeight="1" outlineLevel="7">
      <c r="A8931" s="86"/>
      <c r="B8931" s="87"/>
      <c r="C8931" s="88"/>
      <c r="D8931" s="2017" t="s">
        <v>410</v>
      </c>
      <c r="E8931" s="2017"/>
      <c r="F8931" s="2017"/>
      <c r="G8931" s="93"/>
    </row>
    <row r="8932" ht="21.75" hidden="1" customHeight="1" outlineLevel="7">
      <c r="A8932" s="89"/>
      <c r="B8932" s="90"/>
      <c r="C8932" s="91"/>
      <c r="D8932" s="2013" t="s">
        <v>947</v>
      </c>
      <c r="E8932" s="2013"/>
      <c r="F8932" s="2013"/>
      <c r="G8932" s="93"/>
    </row>
    <row r="8933" ht="11.25" hidden="1" customHeight="1" outlineLevel="7">
      <c r="A8933" s="89"/>
      <c r="B8933" s="90"/>
      <c r="C8933" s="91"/>
      <c r="D8933" s="2013" t="s">
        <v>948</v>
      </c>
      <c r="E8933" s="2013"/>
      <c r="F8933" s="2013"/>
      <c r="G8933" s="93"/>
    </row>
    <row r="8934" ht="11.25" hidden="1" customHeight="1" outlineLevel="7">
      <c r="A8934" s="89"/>
      <c r="B8934" s="90"/>
      <c r="C8934" s="91"/>
      <c r="D8934" s="2013" t="s">
        <v>949</v>
      </c>
      <c r="E8934" s="2013"/>
      <c r="F8934" s="2013"/>
      <c r="G8934" s="114"/>
    </row>
    <row r="8935" ht="21.75" hidden="1" customHeight="1" outlineLevel="7">
      <c r="A8935" s="89"/>
      <c r="B8935" s="90"/>
      <c r="C8935" s="91"/>
      <c r="D8935" s="2013" t="s">
        <v>950</v>
      </c>
      <c r="E8935" s="2013"/>
      <c r="F8935" s="2013"/>
      <c r="G8935" s="93"/>
    </row>
    <row r="8936" ht="11.25" hidden="1" customHeight="1" outlineLevel="7">
      <c r="A8936" s="86"/>
      <c r="B8936" s="87"/>
      <c r="C8936" s="88"/>
      <c r="D8936" s="2017" t="s">
        <v>951</v>
      </c>
      <c r="E8936" s="2017"/>
      <c r="F8936" s="2017"/>
      <c r="G8936" s="93"/>
    </row>
    <row r="8937" ht="11.25" hidden="1" customHeight="1" outlineLevel="7">
      <c r="A8937" s="89"/>
      <c r="B8937" s="90"/>
      <c r="C8937" s="91"/>
      <c r="D8937" s="2013" t="s">
        <v>1195</v>
      </c>
      <c r="E8937" s="2013"/>
      <c r="F8937" s="2013"/>
      <c r="G8937" s="93"/>
    </row>
    <row r="8938" ht="11.25" hidden="1" customHeight="1" outlineLevel="7">
      <c r="A8938" s="118"/>
      <c r="B8938" s="119"/>
      <c r="C8938" s="120"/>
      <c r="D8938" s="2013" t="s">
        <v>417</v>
      </c>
      <c r="E8938" s="2013"/>
      <c r="F8938" s="2013"/>
      <c r="G8938" s="114"/>
    </row>
    <row r="8939" ht="11.25" hidden="1" customHeight="1" outlineLevel="7">
      <c r="A8939" s="118"/>
      <c r="B8939" s="119"/>
      <c r="C8939" s="120"/>
      <c r="D8939" s="2013" t="s">
        <v>952</v>
      </c>
      <c r="E8939" s="2013"/>
      <c r="F8939" s="2013"/>
      <c r="G8939" s="93"/>
    </row>
    <row r="8940" ht="11.25" hidden="1" customHeight="1" outlineLevel="7">
      <c r="A8940" s="118"/>
      <c r="B8940" s="119"/>
      <c r="C8940" s="120"/>
      <c r="D8940" s="2013" t="s">
        <v>953</v>
      </c>
      <c r="E8940" s="2013"/>
      <c r="F8940" s="2013"/>
      <c r="G8940" s="93"/>
    </row>
    <row r="8941" ht="11.25" customHeight="1" outlineLevel="2" collapsed="1">
      <c r="A8941" s="2012" t="s">
        <v>1030</v>
      </c>
      <c r="B8941" s="2012"/>
      <c r="C8941" s="2012"/>
      <c r="D8941" s="2015" t="s">
        <v>1031</v>
      </c>
      <c r="E8941" s="2015"/>
      <c r="F8941" s="2015"/>
      <c r="G8941" s="93"/>
    </row>
    <row r="8942" ht="11.25" hidden="1" customHeight="1" outlineLevel="3">
      <c r="A8942" s="2012" t="s">
        <v>1032</v>
      </c>
      <c r="B8942" s="2012"/>
      <c r="C8942" s="2012"/>
      <c r="D8942" s="2016" t="s">
        <v>513</v>
      </c>
      <c r="E8942" s="2016"/>
      <c r="F8942" s="2016"/>
      <c r="G8942" s="114"/>
    </row>
    <row r="8943" ht="11.25" hidden="1" customHeight="1" outlineLevel="4">
      <c r="A8943" s="66"/>
      <c r="B8943" s="67"/>
      <c r="C8943" s="68"/>
      <c r="D8943" s="2019" t="s">
        <v>514</v>
      </c>
      <c r="E8943" s="2019"/>
      <c r="F8943" s="2019"/>
      <c r="G8943" s="93"/>
    </row>
    <row r="8944" ht="11.25" hidden="1" customHeight="1" outlineLevel="5">
      <c r="A8944" s="107"/>
      <c r="B8944" s="108"/>
      <c r="C8944" s="109"/>
      <c r="D8944" s="98"/>
      <c r="E8944" s="99"/>
      <c r="F8944" s="100"/>
      <c r="G8944" s="93"/>
    </row>
    <row r="8945" ht="11.25" hidden="1" customHeight="1" outlineLevel="4">
      <c r="A8945" s="66"/>
      <c r="B8945" s="67"/>
      <c r="C8945" s="68"/>
      <c r="D8945" s="2019" t="s">
        <v>522</v>
      </c>
      <c r="E8945" s="2019"/>
      <c r="F8945" s="2019"/>
      <c r="G8945" s="93"/>
    </row>
    <row r="8946" ht="11.25" hidden="1" customHeight="1" outlineLevel="5">
      <c r="A8946" s="107"/>
      <c r="B8946" s="108"/>
      <c r="C8946" s="109"/>
      <c r="D8946" s="98"/>
      <c r="E8946" s="99"/>
      <c r="F8946" s="100"/>
      <c r="G8946" s="93"/>
    </row>
    <row r="8947" ht="11.25" hidden="1" customHeight="1" outlineLevel="3">
      <c r="A8947" s="2020" t="s">
        <v>1033</v>
      </c>
      <c r="B8947" s="2020"/>
      <c r="C8947" s="2020"/>
      <c r="D8947" s="2014" t="s">
        <v>440</v>
      </c>
      <c r="E8947" s="2014"/>
      <c r="F8947" s="2014"/>
      <c r="G8947" s="93"/>
    </row>
    <row r="8948" ht="11.25" hidden="1" customHeight="1" outlineLevel="4">
      <c r="A8948" s="95"/>
      <c r="B8948" s="96"/>
      <c r="C8948" s="97"/>
      <c r="D8948" s="98"/>
      <c r="E8948" s="99"/>
      <c r="F8948" s="100"/>
      <c r="G8948" s="93"/>
    </row>
    <row r="8949" ht="11.25" hidden="1" customHeight="1" outlineLevel="3">
      <c r="A8949" s="2020" t="s">
        <v>1034</v>
      </c>
      <c r="B8949" s="2020"/>
      <c r="C8949" s="2020"/>
      <c r="D8949" s="2014" t="s">
        <v>453</v>
      </c>
      <c r="E8949" s="2014"/>
      <c r="F8949" s="2014"/>
      <c r="G8949" s="93"/>
    </row>
    <row r="8950" ht="11.25" hidden="1" customHeight="1" outlineLevel="4">
      <c r="A8950" s="95"/>
      <c r="B8950" s="96"/>
      <c r="C8950" s="97"/>
      <c r="D8950" s="98"/>
      <c r="E8950" s="99"/>
      <c r="F8950" s="100"/>
      <c r="G8950" s="93"/>
    </row>
    <row r="8951" ht="11.25" hidden="1" customHeight="1" outlineLevel="3">
      <c r="A8951" s="2012" t="s">
        <v>1035</v>
      </c>
      <c r="B8951" s="2012"/>
      <c r="C8951" s="2012"/>
      <c r="D8951" s="2016" t="s">
        <v>459</v>
      </c>
      <c r="E8951" s="2016"/>
      <c r="F8951" s="2016"/>
      <c r="G8951" s="93"/>
    </row>
    <row r="8952" ht="11.25" hidden="1" customHeight="1" outlineLevel="4">
      <c r="A8952" s="2020" t="s">
        <v>1036</v>
      </c>
      <c r="B8952" s="2020"/>
      <c r="C8952" s="2020"/>
      <c r="D8952" s="2019" t="s">
        <v>461</v>
      </c>
      <c r="E8952" s="2019"/>
      <c r="F8952" s="2019"/>
      <c r="G8952" s="93"/>
    </row>
    <row r="8953" ht="11.25" hidden="1" customHeight="1" outlineLevel="5">
      <c r="A8953" s="107"/>
      <c r="B8953" s="108"/>
      <c r="C8953" s="109"/>
      <c r="D8953" s="98"/>
      <c r="E8953" s="99"/>
      <c r="F8953" s="100"/>
      <c r="G8953" s="93"/>
    </row>
    <row r="8954" ht="11.25" hidden="1" customHeight="1" outlineLevel="4">
      <c r="A8954" s="2020" t="s">
        <v>1037</v>
      </c>
      <c r="B8954" s="2020"/>
      <c r="C8954" s="2020"/>
      <c r="D8954" s="2019" t="s">
        <v>508</v>
      </c>
      <c r="E8954" s="2019"/>
      <c r="F8954" s="2019"/>
      <c r="G8954" s="93"/>
    </row>
    <row r="8955" ht="11.25" customHeight="1" outlineLevel="5">
      <c r="A8955" s="107"/>
      <c r="B8955" s="108"/>
      <c r="C8955" s="109"/>
      <c r="D8955" s="98"/>
      <c r="E8955" s="99"/>
      <c r="F8955" s="100"/>
      <c r="G8955" s="93"/>
    </row>
    <row r="8956" ht="11.25" customHeight="1" outlineLevel="1">
      <c r="A8956" s="2012" t="s">
        <v>216</v>
      </c>
      <c r="B8956" s="2012"/>
      <c r="C8956" s="2012"/>
      <c r="D8956" s="2018" t="s">
        <v>1038</v>
      </c>
      <c r="E8956" s="2018"/>
      <c r="F8956" s="2018"/>
      <c r="G8956" s="93"/>
    </row>
    <row r="8957" ht="11.25" customHeight="1" outlineLevel="2">
      <c r="A8957" s="2012" t="s">
        <v>1039</v>
      </c>
      <c r="B8957" s="2012"/>
      <c r="C8957" s="2012"/>
      <c r="D8957" s="2015" t="s">
        <v>513</v>
      </c>
      <c r="E8957" s="2015"/>
      <c r="F8957" s="2015"/>
      <c r="G8957" s="93"/>
    </row>
    <row r="8958" ht="11.25" hidden="1" customHeight="1" outlineLevel="3">
      <c r="A8958" s="2020" t="s">
        <v>1040</v>
      </c>
      <c r="B8958" s="2020"/>
      <c r="C8958" s="2020"/>
      <c r="D8958" s="2014" t="s">
        <v>514</v>
      </c>
      <c r="E8958" s="2014"/>
      <c r="F8958" s="2014"/>
      <c r="G8958" s="93"/>
    </row>
    <row r="8959" ht="11.25" hidden="1" customHeight="1" outlineLevel="4">
      <c r="A8959" s="95"/>
      <c r="B8959" s="96"/>
      <c r="C8959" s="97"/>
      <c r="D8959" s="98"/>
      <c r="E8959" s="99"/>
      <c r="F8959" s="100"/>
      <c r="G8959" s="93"/>
    </row>
    <row r="8960" ht="11.25" hidden="1" customHeight="1" outlineLevel="4">
      <c r="A8960" s="70"/>
      <c r="B8960" s="71"/>
      <c r="C8960" s="72"/>
      <c r="D8960" s="2017" t="s">
        <v>257</v>
      </c>
      <c r="E8960" s="2017"/>
      <c r="F8960" s="2017"/>
      <c r="G8960" s="93"/>
    </row>
    <row r="8961" ht="11.25" hidden="1" customHeight="1" outlineLevel="5">
      <c r="A8961" s="74"/>
      <c r="B8961" s="75"/>
      <c r="C8961" s="76"/>
      <c r="D8961" s="2017" t="s">
        <v>442</v>
      </c>
      <c r="E8961" s="2017"/>
      <c r="F8961" s="2017"/>
      <c r="G8961" s="93"/>
    </row>
    <row r="8962" ht="11.25" hidden="1" customHeight="1" outlineLevel="6">
      <c r="A8962" s="77"/>
      <c r="B8962" s="78"/>
      <c r="C8962" s="79"/>
      <c r="D8962" s="2017" t="s">
        <v>443</v>
      </c>
      <c r="E8962" s="2017"/>
      <c r="F8962" s="2017"/>
      <c r="G8962" s="93"/>
    </row>
    <row r="8963" ht="11.25" hidden="1" customHeight="1" outlineLevel="7">
      <c r="A8963" s="80"/>
      <c r="B8963" s="81"/>
      <c r="C8963" s="82"/>
      <c r="D8963" s="2017" t="s">
        <v>444</v>
      </c>
      <c r="E8963" s="2017"/>
      <c r="F8963" s="2017"/>
      <c r="G8963" s="93"/>
    </row>
    <row r="8964" ht="11.25" hidden="1" customHeight="1" outlineLevel="7">
      <c r="A8964" s="83"/>
      <c r="B8964" s="84"/>
      <c r="C8964" s="85"/>
      <c r="D8964" s="2017" t="s">
        <v>253</v>
      </c>
      <c r="E8964" s="2017"/>
      <c r="F8964" s="2017"/>
      <c r="G8964" s="114"/>
    </row>
    <row r="8965" ht="11.25" hidden="1" customHeight="1" outlineLevel="7">
      <c r="A8965" s="86"/>
      <c r="B8965" s="87"/>
      <c r="C8965" s="88"/>
      <c r="D8965" s="2017" t="s">
        <v>515</v>
      </c>
      <c r="E8965" s="2017"/>
      <c r="F8965" s="2017"/>
      <c r="G8965" s="93"/>
    </row>
    <row r="8966" ht="11.25" hidden="1" customHeight="1" outlineLevel="7">
      <c r="A8966" s="89"/>
      <c r="B8966" s="90"/>
      <c r="C8966" s="91"/>
      <c r="D8966" s="2013" t="s">
        <v>516</v>
      </c>
      <c r="E8966" s="2013"/>
      <c r="F8966" s="2013"/>
      <c r="G8966" s="93"/>
    </row>
    <row r="8967" ht="11.25" hidden="1" customHeight="1" outlineLevel="7">
      <c r="A8967" s="101"/>
      <c r="B8967" s="102"/>
      <c r="C8967" s="103"/>
      <c r="D8967" s="2017" t="s">
        <v>518</v>
      </c>
      <c r="E8967" s="2017"/>
      <c r="F8967" s="2017"/>
      <c r="G8967" s="93"/>
    </row>
    <row r="8968" ht="11.25" hidden="1" customHeight="1" outlineLevel="7">
      <c r="A8968" s="115"/>
      <c r="B8968" s="116"/>
      <c r="C8968" s="117"/>
      <c r="D8968" s="2013" t="s">
        <v>519</v>
      </c>
      <c r="E8968" s="2013"/>
      <c r="F8968" s="2013"/>
      <c r="G8968" s="93"/>
    </row>
    <row r="8969" ht="11.25" hidden="1" customHeight="1" outlineLevel="7">
      <c r="A8969" s="115"/>
      <c r="B8969" s="116"/>
      <c r="C8969" s="117"/>
      <c r="D8969" s="2013" t="s">
        <v>520</v>
      </c>
      <c r="E8969" s="2013"/>
      <c r="F8969" s="2013"/>
      <c r="G8969" s="114"/>
    </row>
    <row r="8970" ht="11.25" hidden="1" customHeight="1" outlineLevel="7">
      <c r="A8970" s="89"/>
      <c r="B8970" s="90"/>
      <c r="C8970" s="91"/>
      <c r="D8970" s="2013" t="s">
        <v>521</v>
      </c>
      <c r="E8970" s="2013"/>
      <c r="F8970" s="2013"/>
      <c r="G8970" s="93"/>
    </row>
    <row r="8971" ht="11.25" hidden="1" customHeight="1" outlineLevel="7">
      <c r="A8971" s="83"/>
      <c r="B8971" s="84"/>
      <c r="C8971" s="85"/>
      <c r="D8971" s="2017" t="s">
        <v>524</v>
      </c>
      <c r="E8971" s="2017"/>
      <c r="F8971" s="2017"/>
      <c r="G8971" s="93"/>
    </row>
    <row r="8972" ht="11.25" hidden="1" customHeight="1" outlineLevel="7">
      <c r="A8972" s="86"/>
      <c r="B8972" s="87"/>
      <c r="C8972" s="88"/>
      <c r="D8972" s="2017" t="s">
        <v>14</v>
      </c>
      <c r="E8972" s="2017"/>
      <c r="F8972" s="2017"/>
      <c r="G8972" s="93"/>
    </row>
    <row r="8973" ht="11.25" hidden="1" customHeight="1" outlineLevel="7">
      <c r="A8973" s="101"/>
      <c r="B8973" s="102"/>
      <c r="C8973" s="103"/>
      <c r="D8973" s="2017" t="s">
        <v>845</v>
      </c>
      <c r="E8973" s="2017"/>
      <c r="F8973" s="2017"/>
      <c r="G8973" s="93"/>
    </row>
    <row r="8974" ht="11.25" hidden="1" customHeight="1" outlineLevel="7">
      <c r="A8974" s="115"/>
      <c r="B8974" s="116"/>
      <c r="C8974" s="117"/>
      <c r="D8974" s="2013" t="s">
        <v>846</v>
      </c>
      <c r="E8974" s="2013"/>
      <c r="F8974" s="2013"/>
      <c r="G8974" s="113"/>
    </row>
    <row r="8975" ht="11.25" hidden="1" customHeight="1" outlineLevel="7">
      <c r="A8975" s="115"/>
      <c r="B8975" s="116"/>
      <c r="C8975" s="117"/>
      <c r="D8975" s="2013" t="s">
        <v>847</v>
      </c>
      <c r="E8975" s="2013"/>
      <c r="F8975" s="2013"/>
      <c r="G8975" s="113"/>
    </row>
    <row r="8976" ht="11.25" hidden="1" customHeight="1" outlineLevel="7">
      <c r="A8976" s="80"/>
      <c r="B8976" s="81"/>
      <c r="C8976" s="82"/>
      <c r="D8976" s="2017" t="s">
        <v>1010</v>
      </c>
      <c r="E8976" s="2017"/>
      <c r="F8976" s="2017"/>
      <c r="G8976" s="94"/>
    </row>
    <row r="8977" ht="11.25" hidden="1" customHeight="1" outlineLevel="7">
      <c r="A8977" s="83"/>
      <c r="B8977" s="84"/>
      <c r="C8977" s="85"/>
      <c r="D8977" s="2017" t="s">
        <v>14</v>
      </c>
      <c r="E8977" s="2017"/>
      <c r="F8977" s="2017"/>
      <c r="G8977" s="93"/>
    </row>
    <row r="8978" ht="11.25" hidden="1" customHeight="1" outlineLevel="7">
      <c r="A8978" s="86"/>
      <c r="B8978" s="87"/>
      <c r="C8978" s="88"/>
      <c r="D8978" s="2017" t="s">
        <v>220</v>
      </c>
      <c r="E8978" s="2017"/>
      <c r="F8978" s="2017"/>
      <c r="G8978" s="94"/>
    </row>
    <row r="8979" ht="11.25" hidden="1" customHeight="1" outlineLevel="7">
      <c r="A8979" s="89"/>
      <c r="B8979" s="90"/>
      <c r="C8979" s="91"/>
      <c r="D8979" s="2013" t="s">
        <v>527</v>
      </c>
      <c r="E8979" s="2013"/>
      <c r="F8979" s="2013"/>
      <c r="G8979" s="93"/>
    </row>
    <row r="8980" ht="11.25" hidden="1" customHeight="1" outlineLevel="7">
      <c r="A8980" s="86"/>
      <c r="B8980" s="87"/>
      <c r="C8980" s="88"/>
      <c r="D8980" s="2017" t="s">
        <v>529</v>
      </c>
      <c r="E8980" s="2017"/>
      <c r="F8980" s="2017"/>
      <c r="G8980" s="94"/>
    </row>
    <row r="8981" ht="11.25" hidden="1" customHeight="1" outlineLevel="7">
      <c r="A8981" s="101"/>
      <c r="B8981" s="102"/>
      <c r="C8981" s="103"/>
      <c r="D8981" s="2017" t="s">
        <v>530</v>
      </c>
      <c r="E8981" s="2017"/>
      <c r="F8981" s="2017"/>
      <c r="G8981" s="114"/>
    </row>
    <row r="8982" ht="11.25" hidden="1" customHeight="1" outlineLevel="7">
      <c r="A8982" s="115"/>
      <c r="B8982" s="116"/>
      <c r="C8982" s="117"/>
      <c r="D8982" s="2013" t="s">
        <v>532</v>
      </c>
      <c r="E8982" s="2013"/>
      <c r="F8982" s="2013"/>
      <c r="G8982" s="114"/>
    </row>
    <row r="8983" ht="11.25" hidden="1" customHeight="1" outlineLevel="7">
      <c r="A8983" s="101"/>
      <c r="B8983" s="102"/>
      <c r="C8983" s="103"/>
      <c r="D8983" s="2017" t="s">
        <v>535</v>
      </c>
      <c r="E8983" s="2017"/>
      <c r="F8983" s="2017"/>
      <c r="G8983" s="93"/>
    </row>
    <row r="8984" ht="11.25" hidden="1" customHeight="1" outlineLevel="7">
      <c r="A8984" s="115"/>
      <c r="B8984" s="116"/>
      <c r="C8984" s="117"/>
      <c r="D8984" s="2013" t="s">
        <v>542</v>
      </c>
      <c r="E8984" s="2013"/>
      <c r="F8984" s="2013"/>
      <c r="G8984" s="93"/>
    </row>
    <row r="8985" ht="11.25" hidden="1" customHeight="1" outlineLevel="7">
      <c r="A8985" s="115"/>
      <c r="B8985" s="116"/>
      <c r="C8985" s="117"/>
      <c r="D8985" s="2013" t="s">
        <v>546</v>
      </c>
      <c r="E8985" s="2013"/>
      <c r="F8985" s="2013"/>
      <c r="G8985" s="93"/>
    </row>
    <row r="8986" ht="11.25" hidden="1" customHeight="1" outlineLevel="7">
      <c r="A8986" s="101"/>
      <c r="B8986" s="102"/>
      <c r="C8986" s="103"/>
      <c r="D8986" s="2017" t="s">
        <v>554</v>
      </c>
      <c r="E8986" s="2017"/>
      <c r="F8986" s="2017"/>
      <c r="G8986" s="93"/>
    </row>
    <row r="8987" ht="11.25" hidden="1" customHeight="1" outlineLevel="7">
      <c r="A8987" s="115"/>
      <c r="B8987" s="116"/>
      <c r="C8987" s="117"/>
      <c r="D8987" s="2013" t="s">
        <v>559</v>
      </c>
      <c r="E8987" s="2013"/>
      <c r="F8987" s="2013"/>
      <c r="G8987" s="94"/>
    </row>
    <row r="8988" ht="11.25" hidden="1" customHeight="1" outlineLevel="7">
      <c r="A8988" s="115"/>
      <c r="B8988" s="116"/>
      <c r="C8988" s="117"/>
      <c r="D8988" s="2013" t="s">
        <v>564</v>
      </c>
      <c r="E8988" s="2013"/>
      <c r="F8988" s="2013"/>
      <c r="G8988" s="93"/>
    </row>
    <row r="8989" ht="11.25" hidden="1" customHeight="1" outlineLevel="7">
      <c r="A8989" s="115"/>
      <c r="B8989" s="116"/>
      <c r="C8989" s="117"/>
      <c r="D8989" s="2013" t="s">
        <v>567</v>
      </c>
      <c r="E8989" s="2013"/>
      <c r="F8989" s="2013"/>
      <c r="G8989" s="113"/>
    </row>
    <row r="8990" ht="11.25" hidden="1" customHeight="1" outlineLevel="7">
      <c r="A8990" s="115"/>
      <c r="B8990" s="116"/>
      <c r="C8990" s="117"/>
      <c r="D8990" s="2013" t="s">
        <v>569</v>
      </c>
      <c r="E8990" s="2013"/>
      <c r="F8990" s="2013"/>
      <c r="G8990" s="94"/>
    </row>
    <row r="8991" ht="11.25" hidden="1" customHeight="1" outlineLevel="7">
      <c r="A8991" s="83"/>
      <c r="B8991" s="84"/>
      <c r="C8991" s="85"/>
      <c r="D8991" s="2017" t="s">
        <v>571</v>
      </c>
      <c r="E8991" s="2017"/>
      <c r="F8991" s="2017"/>
      <c r="G8991" s="93"/>
    </row>
    <row r="8992" ht="11.25" hidden="1" customHeight="1" outlineLevel="7">
      <c r="A8992" s="86"/>
      <c r="B8992" s="87"/>
      <c r="C8992" s="88"/>
      <c r="D8992" s="2017" t="s">
        <v>572</v>
      </c>
      <c r="E8992" s="2017"/>
      <c r="F8992" s="2017"/>
      <c r="G8992" s="94"/>
    </row>
    <row r="8993" ht="11.25" hidden="1" customHeight="1" outlineLevel="7">
      <c r="A8993" s="101"/>
      <c r="B8993" s="102"/>
      <c r="C8993" s="103"/>
      <c r="D8993" s="2017" t="s">
        <v>573</v>
      </c>
      <c r="E8993" s="2017"/>
      <c r="F8993" s="2017"/>
      <c r="G8993" s="93"/>
    </row>
    <row r="8994" ht="11.25" hidden="1" customHeight="1" outlineLevel="7">
      <c r="A8994" s="115"/>
      <c r="B8994" s="116"/>
      <c r="C8994" s="117"/>
      <c r="D8994" s="2013" t="s">
        <v>582</v>
      </c>
      <c r="E8994" s="2013"/>
      <c r="F8994" s="2013"/>
      <c r="G8994" s="64">
        <v>-30364.253189999999</v>
      </c>
    </row>
    <row r="8995" ht="11.25" hidden="1" customHeight="1" outlineLevel="7">
      <c r="A8995" s="86"/>
      <c r="B8995" s="87"/>
      <c r="C8995" s="88"/>
      <c r="D8995" s="2017" t="s">
        <v>1011</v>
      </c>
      <c r="E8995" s="2017"/>
      <c r="F8995" s="2017"/>
      <c r="G8995" s="113"/>
    </row>
    <row r="8996" ht="11.25" hidden="1" customHeight="1" outlineLevel="7">
      <c r="A8996" s="89"/>
      <c r="B8996" s="90"/>
      <c r="C8996" s="91"/>
      <c r="D8996" s="2013" t="s">
        <v>1012</v>
      </c>
      <c r="E8996" s="2013"/>
      <c r="F8996" s="2013"/>
      <c r="G8996" s="94"/>
    </row>
    <row r="8997" ht="11.25" hidden="1" customHeight="1" outlineLevel="7">
      <c r="A8997" s="89"/>
      <c r="B8997" s="90"/>
      <c r="C8997" s="91"/>
      <c r="D8997" s="2013" t="s">
        <v>1013</v>
      </c>
      <c r="E8997" s="2013"/>
      <c r="F8997" s="2013"/>
      <c r="G8997" s="93"/>
    </row>
    <row r="8998" ht="11.25" hidden="1" customHeight="1" outlineLevel="7">
      <c r="A8998" s="89"/>
      <c r="B8998" s="90"/>
      <c r="C8998" s="91"/>
      <c r="D8998" s="2013" t="s">
        <v>1014</v>
      </c>
      <c r="E8998" s="2013"/>
      <c r="F8998" s="2013"/>
      <c r="G8998" s="114"/>
    </row>
    <row r="8999" ht="11.25" hidden="1" customHeight="1" outlineLevel="7">
      <c r="A8999" s="89"/>
      <c r="B8999" s="90"/>
      <c r="C8999" s="91"/>
      <c r="D8999" s="2013" t="s">
        <v>1015</v>
      </c>
      <c r="E8999" s="2013"/>
      <c r="F8999" s="2013"/>
      <c r="G8999" s="114"/>
    </row>
    <row r="9000" ht="11.25" hidden="1" customHeight="1" outlineLevel="7">
      <c r="A9000" s="83"/>
      <c r="B9000" s="84"/>
      <c r="C9000" s="85"/>
      <c r="D9000" s="2017" t="s">
        <v>617</v>
      </c>
      <c r="E9000" s="2017"/>
      <c r="F9000" s="2017"/>
      <c r="G9000" s="114"/>
    </row>
    <row r="9001" ht="11.25" hidden="1" customHeight="1" outlineLevel="7">
      <c r="A9001" s="118"/>
      <c r="B9001" s="119"/>
      <c r="C9001" s="120"/>
      <c r="D9001" s="2013" t="s">
        <v>619</v>
      </c>
      <c r="E9001" s="2013"/>
      <c r="F9001" s="2013"/>
      <c r="G9001" s="114"/>
    </row>
    <row r="9002" ht="11.25" hidden="1" customHeight="1" outlineLevel="7">
      <c r="A9002" s="118"/>
      <c r="B9002" s="119"/>
      <c r="C9002" s="120"/>
      <c r="D9002" s="2013" t="s">
        <v>620</v>
      </c>
      <c r="E9002" s="2013"/>
      <c r="F9002" s="2013"/>
      <c r="G9002" s="114"/>
    </row>
    <row r="9003" ht="11.25" hidden="1" customHeight="1" outlineLevel="7">
      <c r="A9003" s="118"/>
      <c r="B9003" s="119"/>
      <c r="C9003" s="120"/>
      <c r="D9003" s="2013" t="s">
        <v>622</v>
      </c>
      <c r="E9003" s="2013"/>
      <c r="F9003" s="2013"/>
      <c r="G9003" s="114"/>
    </row>
    <row r="9004" ht="11.25" hidden="1" customHeight="1" outlineLevel="7">
      <c r="A9004" s="118"/>
      <c r="B9004" s="119"/>
      <c r="C9004" s="120"/>
      <c r="D9004" s="2013" t="s">
        <v>624</v>
      </c>
      <c r="E9004" s="2013"/>
      <c r="F9004" s="2013"/>
      <c r="G9004" s="93"/>
    </row>
    <row r="9005" ht="11.25" hidden="1" customHeight="1" outlineLevel="7">
      <c r="A9005" s="118"/>
      <c r="B9005" s="119"/>
      <c r="C9005" s="120"/>
      <c r="D9005" s="2013" t="s">
        <v>626</v>
      </c>
      <c r="E9005" s="2013"/>
      <c r="F9005" s="2013"/>
      <c r="G9005" s="114"/>
    </row>
    <row r="9006" ht="11.25" hidden="1" customHeight="1" outlineLevel="7">
      <c r="A9006" s="86"/>
      <c r="B9006" s="87"/>
      <c r="C9006" s="88"/>
      <c r="D9006" s="2017" t="s">
        <v>630</v>
      </c>
      <c r="E9006" s="2017"/>
      <c r="F9006" s="2017"/>
      <c r="G9006" s="93"/>
    </row>
    <row r="9007" ht="11.25" hidden="1" customHeight="1" outlineLevel="7">
      <c r="A9007" s="89"/>
      <c r="B9007" s="90"/>
      <c r="C9007" s="91"/>
      <c r="D9007" s="2013" t="s">
        <v>632</v>
      </c>
      <c r="E9007" s="2013"/>
      <c r="F9007" s="2013"/>
      <c r="G9007" s="93"/>
    </row>
    <row r="9008" ht="21.75" hidden="1" customHeight="1" outlineLevel="7">
      <c r="A9008" s="89"/>
      <c r="B9008" s="90"/>
      <c r="C9008" s="91"/>
      <c r="D9008" s="2013" t="s">
        <v>634</v>
      </c>
      <c r="E9008" s="2013"/>
      <c r="F9008" s="2013"/>
      <c r="G9008" s="93"/>
    </row>
    <row r="9009" ht="21.75" hidden="1" customHeight="1" outlineLevel="7">
      <c r="A9009" s="89"/>
      <c r="B9009" s="90"/>
      <c r="C9009" s="91"/>
      <c r="D9009" s="2013" t="s">
        <v>636</v>
      </c>
      <c r="E9009" s="2013"/>
      <c r="F9009" s="2013"/>
      <c r="G9009" s="114"/>
    </row>
    <row r="9010" ht="21.75" hidden="1" customHeight="1" outlineLevel="7">
      <c r="A9010" s="89"/>
      <c r="B9010" s="90"/>
      <c r="C9010" s="91"/>
      <c r="D9010" s="2013" t="s">
        <v>638</v>
      </c>
      <c r="E9010" s="2013"/>
      <c r="F9010" s="2013"/>
      <c r="G9010" s="114"/>
    </row>
    <row r="9011" ht="11.25" hidden="1" customHeight="1" outlineLevel="7">
      <c r="A9011" s="83"/>
      <c r="B9011" s="84"/>
      <c r="C9011" s="85"/>
      <c r="D9011" s="2017" t="s">
        <v>641</v>
      </c>
      <c r="E9011" s="2017"/>
      <c r="F9011" s="2017"/>
      <c r="G9011" s="114"/>
    </row>
    <row r="9012" ht="21.75" hidden="1" customHeight="1" outlineLevel="7">
      <c r="A9012" s="86"/>
      <c r="B9012" s="87"/>
      <c r="C9012" s="88"/>
      <c r="D9012" s="2017" t="s">
        <v>1199</v>
      </c>
      <c r="E9012" s="2017"/>
      <c r="F9012" s="2017"/>
      <c r="G9012" s="93"/>
    </row>
    <row r="9013" ht="21.75" hidden="1" customHeight="1" outlineLevel="7">
      <c r="A9013" s="89"/>
      <c r="B9013" s="90"/>
      <c r="C9013" s="91"/>
      <c r="D9013" s="2013" t="s">
        <v>1200</v>
      </c>
      <c r="E9013" s="2013"/>
      <c r="F9013" s="2013"/>
      <c r="G9013" s="93"/>
    </row>
    <row r="9014" ht="21.75" hidden="1" customHeight="1" outlineLevel="7">
      <c r="A9014" s="89"/>
      <c r="B9014" s="90"/>
      <c r="C9014" s="91"/>
      <c r="D9014" s="2013" t="s">
        <v>1201</v>
      </c>
      <c r="E9014" s="2013"/>
      <c r="F9014" s="2013"/>
      <c r="G9014" s="114"/>
    </row>
    <row r="9015" ht="21.75" hidden="1" customHeight="1" outlineLevel="7">
      <c r="A9015" s="89"/>
      <c r="B9015" s="90"/>
      <c r="C9015" s="91"/>
      <c r="D9015" s="2013" t="s">
        <v>1202</v>
      </c>
      <c r="E9015" s="2013"/>
      <c r="F9015" s="2013"/>
      <c r="G9015" s="114"/>
    </row>
    <row r="9016" ht="21.75" hidden="1" customHeight="1" outlineLevel="7">
      <c r="A9016" s="89"/>
      <c r="B9016" s="90"/>
      <c r="C9016" s="91"/>
      <c r="D9016" s="2013" t="s">
        <v>1203</v>
      </c>
      <c r="E9016" s="2013"/>
      <c r="F9016" s="2013"/>
      <c r="G9016" s="114"/>
    </row>
    <row r="9017" ht="21.75" hidden="1" customHeight="1" outlineLevel="7">
      <c r="A9017" s="89"/>
      <c r="B9017" s="90"/>
      <c r="C9017" s="91"/>
      <c r="D9017" s="2013" t="s">
        <v>1204</v>
      </c>
      <c r="E9017" s="2013"/>
      <c r="F9017" s="2013"/>
      <c r="G9017" s="93"/>
    </row>
    <row r="9018" ht="11.25" hidden="1" customHeight="1" outlineLevel="7">
      <c r="A9018" s="86"/>
      <c r="B9018" s="87"/>
      <c r="C9018" s="88"/>
      <c r="D9018" s="2017" t="s">
        <v>653</v>
      </c>
      <c r="E9018" s="2017"/>
      <c r="F9018" s="2017"/>
      <c r="G9018" s="114"/>
    </row>
    <row r="9019" ht="11.25" hidden="1" customHeight="1" outlineLevel="7">
      <c r="A9019" s="89"/>
      <c r="B9019" s="90"/>
      <c r="C9019" s="91"/>
      <c r="D9019" s="2013" t="s">
        <v>655</v>
      </c>
      <c r="E9019" s="2013"/>
      <c r="F9019" s="2013"/>
      <c r="G9019" s="114"/>
    </row>
    <row r="9020" ht="21.75" hidden="1" customHeight="1" outlineLevel="7">
      <c r="A9020" s="89"/>
      <c r="B9020" s="90"/>
      <c r="C9020" s="91"/>
      <c r="D9020" s="2013" t="s">
        <v>657</v>
      </c>
      <c r="E9020" s="2013"/>
      <c r="F9020" s="2013"/>
      <c r="G9020" s="93"/>
    </row>
    <row r="9021" ht="21.75" hidden="1" customHeight="1" outlineLevel="7">
      <c r="A9021" s="89"/>
      <c r="B9021" s="90"/>
      <c r="C9021" s="91"/>
      <c r="D9021" s="2013" t="s">
        <v>659</v>
      </c>
      <c r="E9021" s="2013"/>
      <c r="F9021" s="2013"/>
      <c r="G9021" s="114"/>
    </row>
    <row r="9022" ht="21.75" hidden="1" customHeight="1" outlineLevel="7">
      <c r="A9022" s="89"/>
      <c r="B9022" s="90"/>
      <c r="C9022" s="91"/>
      <c r="D9022" s="2013" t="s">
        <v>661</v>
      </c>
      <c r="E9022" s="2013"/>
      <c r="F9022" s="2013"/>
      <c r="G9022" s="93"/>
    </row>
    <row r="9023" ht="11.25" hidden="1" customHeight="1" outlineLevel="7">
      <c r="A9023" s="89"/>
      <c r="B9023" s="90"/>
      <c r="C9023" s="91"/>
      <c r="D9023" s="2013" t="s">
        <v>663</v>
      </c>
      <c r="E9023" s="2013"/>
      <c r="F9023" s="2013"/>
      <c r="G9023" s="93"/>
    </row>
    <row r="9024" ht="21.75" hidden="1" customHeight="1" outlineLevel="7">
      <c r="A9024" s="86"/>
      <c r="B9024" s="87"/>
      <c r="C9024" s="88"/>
      <c r="D9024" s="2017" t="s">
        <v>665</v>
      </c>
      <c r="E9024" s="2017"/>
      <c r="F9024" s="2017"/>
      <c r="G9024" s="114"/>
    </row>
    <row r="9025" ht="11.25" hidden="1" customHeight="1" outlineLevel="7">
      <c r="A9025" s="89"/>
      <c r="B9025" s="90"/>
      <c r="C9025" s="91"/>
      <c r="D9025" s="2013" t="s">
        <v>667</v>
      </c>
      <c r="E9025" s="2013"/>
      <c r="F9025" s="2013"/>
      <c r="G9025" s="93"/>
    </row>
    <row r="9026" ht="21.75" hidden="1" customHeight="1" outlineLevel="7">
      <c r="A9026" s="89"/>
      <c r="B9026" s="90"/>
      <c r="C9026" s="91"/>
      <c r="D9026" s="2013" t="s">
        <v>669</v>
      </c>
      <c r="E9026" s="2013"/>
      <c r="F9026" s="2013"/>
      <c r="G9026" s="93"/>
    </row>
    <row r="9027" ht="21.75" hidden="1" customHeight="1" outlineLevel="7">
      <c r="A9027" s="89"/>
      <c r="B9027" s="90"/>
      <c r="C9027" s="91"/>
      <c r="D9027" s="2013" t="s">
        <v>671</v>
      </c>
      <c r="E9027" s="2013"/>
      <c r="F9027" s="2013"/>
      <c r="G9027" s="93"/>
    </row>
    <row r="9028" ht="21.75" hidden="1" customHeight="1" outlineLevel="7">
      <c r="A9028" s="89"/>
      <c r="B9028" s="90"/>
      <c r="C9028" s="91"/>
      <c r="D9028" s="2013" t="s">
        <v>673</v>
      </c>
      <c r="E9028" s="2013"/>
      <c r="F9028" s="2013"/>
      <c r="G9028" s="93"/>
    </row>
    <row r="9029" ht="21.75" hidden="1" customHeight="1" outlineLevel="7">
      <c r="A9029" s="89"/>
      <c r="B9029" s="90"/>
      <c r="C9029" s="91"/>
      <c r="D9029" s="2013" t="s">
        <v>675</v>
      </c>
      <c r="E9029" s="2013"/>
      <c r="F9029" s="2013"/>
      <c r="G9029" s="114"/>
    </row>
    <row r="9030" ht="21.75" hidden="1" customHeight="1" outlineLevel="7">
      <c r="A9030" s="86"/>
      <c r="B9030" s="87"/>
      <c r="C9030" s="88"/>
      <c r="D9030" s="2017" t="s">
        <v>677</v>
      </c>
      <c r="E9030" s="2017"/>
      <c r="F9030" s="2017"/>
      <c r="G9030" s="114"/>
    </row>
    <row r="9031" ht="21.75" hidden="1" customHeight="1" outlineLevel="7">
      <c r="A9031" s="89"/>
      <c r="B9031" s="90"/>
      <c r="C9031" s="91"/>
      <c r="D9031" s="2013" t="s">
        <v>679</v>
      </c>
      <c r="E9031" s="2013"/>
      <c r="F9031" s="2013"/>
      <c r="G9031" s="114"/>
    </row>
    <row r="9032" ht="21.75" hidden="1" customHeight="1" outlineLevel="7">
      <c r="A9032" s="89"/>
      <c r="B9032" s="90"/>
      <c r="C9032" s="91"/>
      <c r="D9032" s="2013" t="s">
        <v>681</v>
      </c>
      <c r="E9032" s="2013"/>
      <c r="F9032" s="2013"/>
      <c r="G9032" s="93"/>
    </row>
    <row r="9033" ht="21.75" hidden="1" customHeight="1" outlineLevel="7">
      <c r="A9033" s="89"/>
      <c r="B9033" s="90"/>
      <c r="C9033" s="91"/>
      <c r="D9033" s="2013" t="s">
        <v>683</v>
      </c>
      <c r="E9033" s="2013"/>
      <c r="F9033" s="2013"/>
      <c r="G9033" s="114"/>
    </row>
    <row r="9034" ht="21.75" hidden="1" customHeight="1" outlineLevel="7">
      <c r="A9034" s="89"/>
      <c r="B9034" s="90"/>
      <c r="C9034" s="91"/>
      <c r="D9034" s="2013" t="s">
        <v>685</v>
      </c>
      <c r="E9034" s="2013"/>
      <c r="F9034" s="2013"/>
      <c r="G9034" s="93"/>
    </row>
    <row r="9035" ht="21.75" hidden="1" customHeight="1" outlineLevel="7">
      <c r="A9035" s="89"/>
      <c r="B9035" s="90"/>
      <c r="C9035" s="91"/>
      <c r="D9035" s="2013" t="s">
        <v>687</v>
      </c>
      <c r="E9035" s="2013"/>
      <c r="F9035" s="2013"/>
      <c r="G9035" s="93"/>
    </row>
    <row r="9036" ht="11.25" hidden="1" customHeight="1" outlineLevel="7">
      <c r="A9036" s="83"/>
      <c r="B9036" s="84"/>
      <c r="C9036" s="85"/>
      <c r="D9036" s="2017" t="s">
        <v>689</v>
      </c>
      <c r="E9036" s="2017"/>
      <c r="F9036" s="2017"/>
      <c r="G9036" s="93"/>
    </row>
    <row r="9037" ht="11.25" hidden="1" customHeight="1" outlineLevel="7">
      <c r="A9037" s="118"/>
      <c r="B9037" s="119"/>
      <c r="C9037" s="120"/>
      <c r="D9037" s="2013" t="s">
        <v>696</v>
      </c>
      <c r="E9037" s="2013"/>
      <c r="F9037" s="2013"/>
      <c r="G9037" s="93"/>
    </row>
    <row r="9038" ht="11.25" hidden="1" customHeight="1" outlineLevel="7">
      <c r="A9038" s="83"/>
      <c r="B9038" s="84"/>
      <c r="C9038" s="85"/>
      <c r="D9038" s="2017" t="s">
        <v>698</v>
      </c>
      <c r="E9038" s="2017"/>
      <c r="F9038" s="2017"/>
      <c r="G9038" s="114"/>
    </row>
    <row r="9039" ht="11.25" hidden="1" customHeight="1" outlineLevel="7">
      <c r="A9039" s="86"/>
      <c r="B9039" s="87"/>
      <c r="C9039" s="88"/>
      <c r="D9039" s="2017" t="s">
        <v>702</v>
      </c>
      <c r="E9039" s="2017"/>
      <c r="F9039" s="2017"/>
      <c r="G9039" s="93"/>
    </row>
    <row r="9040" ht="11.25" hidden="1" customHeight="1" outlineLevel="7">
      <c r="A9040" s="101"/>
      <c r="B9040" s="102"/>
      <c r="C9040" s="103"/>
      <c r="D9040" s="2017" t="s">
        <v>704</v>
      </c>
      <c r="E9040" s="2017"/>
      <c r="F9040" s="2017"/>
      <c r="G9040" s="93"/>
    </row>
    <row r="9041" ht="11.25" hidden="1" customHeight="1" outlineLevel="7">
      <c r="A9041" s="115"/>
      <c r="B9041" s="116"/>
      <c r="C9041" s="117"/>
      <c r="D9041" s="2013" t="s">
        <v>705</v>
      </c>
      <c r="E9041" s="2013"/>
      <c r="F9041" s="2013"/>
      <c r="G9041" s="93"/>
    </row>
    <row r="9042" ht="11.25" hidden="1" customHeight="1" outlineLevel="7">
      <c r="A9042" s="115"/>
      <c r="B9042" s="116"/>
      <c r="C9042" s="117"/>
      <c r="D9042" s="2013" t="s">
        <v>706</v>
      </c>
      <c r="E9042" s="2013"/>
      <c r="F9042" s="2013"/>
      <c r="G9042" s="93"/>
    </row>
    <row r="9043" ht="11.25" hidden="1" customHeight="1" outlineLevel="7">
      <c r="A9043" s="115"/>
      <c r="B9043" s="116"/>
      <c r="C9043" s="117"/>
      <c r="D9043" s="2013" t="s">
        <v>710</v>
      </c>
      <c r="E9043" s="2013"/>
      <c r="F9043" s="2013"/>
      <c r="G9043" s="93"/>
    </row>
    <row r="9044" ht="11.25" hidden="1" customHeight="1" outlineLevel="7">
      <c r="A9044" s="101"/>
      <c r="B9044" s="102"/>
      <c r="C9044" s="103"/>
      <c r="D9044" s="2017" t="s">
        <v>712</v>
      </c>
      <c r="E9044" s="2017"/>
      <c r="F9044" s="2017"/>
      <c r="G9044" s="114"/>
    </row>
    <row r="9045" ht="11.25" hidden="1" customHeight="1" outlineLevel="7">
      <c r="A9045" s="115"/>
      <c r="B9045" s="116"/>
      <c r="C9045" s="117"/>
      <c r="D9045" s="2013" t="s">
        <v>713</v>
      </c>
      <c r="E9045" s="2013"/>
      <c r="F9045" s="2013"/>
      <c r="G9045" s="93"/>
    </row>
    <row r="9046" ht="11.25" hidden="1" customHeight="1" outlineLevel="7">
      <c r="A9046" s="115"/>
      <c r="B9046" s="116"/>
      <c r="C9046" s="117"/>
      <c r="D9046" s="2013" t="s">
        <v>715</v>
      </c>
      <c r="E9046" s="2013"/>
      <c r="F9046" s="2013"/>
      <c r="G9046" s="93"/>
    </row>
    <row r="9047" ht="11.25" hidden="1" customHeight="1" outlineLevel="7">
      <c r="A9047" s="115"/>
      <c r="B9047" s="116"/>
      <c r="C9047" s="117"/>
      <c r="D9047" s="2013" t="s">
        <v>716</v>
      </c>
      <c r="E9047" s="2013"/>
      <c r="F9047" s="2013"/>
      <c r="G9047" s="93"/>
    </row>
    <row r="9048" ht="11.25" hidden="1" customHeight="1" outlineLevel="7">
      <c r="A9048" s="101"/>
      <c r="B9048" s="102"/>
      <c r="C9048" s="103"/>
      <c r="D9048" s="2017" t="s">
        <v>724</v>
      </c>
      <c r="E9048" s="2017"/>
      <c r="F9048" s="2017"/>
      <c r="G9048" s="93"/>
    </row>
    <row r="9049" ht="11.25" hidden="1" customHeight="1" outlineLevel="7">
      <c r="A9049" s="115"/>
      <c r="B9049" s="116"/>
      <c r="C9049" s="117"/>
      <c r="D9049" s="2013" t="s">
        <v>726</v>
      </c>
      <c r="E9049" s="2013"/>
      <c r="F9049" s="2013"/>
      <c r="G9049" s="114"/>
    </row>
    <row r="9050" ht="11.25" hidden="1" customHeight="1" outlineLevel="7">
      <c r="A9050" s="115"/>
      <c r="B9050" s="116"/>
      <c r="C9050" s="117"/>
      <c r="D9050" s="2013" t="s">
        <v>729</v>
      </c>
      <c r="E9050" s="2013"/>
      <c r="F9050" s="2013"/>
      <c r="G9050" s="114"/>
    </row>
    <row r="9051" ht="11.25" hidden="1" customHeight="1" outlineLevel="7">
      <c r="A9051" s="89"/>
      <c r="B9051" s="90"/>
      <c r="C9051" s="91"/>
      <c r="D9051" s="2013" t="s">
        <v>731</v>
      </c>
      <c r="E9051" s="2013"/>
      <c r="F9051" s="2013"/>
      <c r="G9051" s="93"/>
    </row>
    <row r="9052" ht="11.25" hidden="1" customHeight="1" outlineLevel="7">
      <c r="A9052" s="89"/>
      <c r="B9052" s="90"/>
      <c r="C9052" s="91"/>
      <c r="D9052" s="2013" t="s">
        <v>736</v>
      </c>
      <c r="E9052" s="2013"/>
      <c r="F9052" s="2013"/>
      <c r="G9052" s="93"/>
    </row>
    <row r="9053" ht="11.25" hidden="1" customHeight="1" outlineLevel="7">
      <c r="A9053" s="101"/>
      <c r="B9053" s="102"/>
      <c r="C9053" s="103"/>
      <c r="D9053" s="2017" t="s">
        <v>740</v>
      </c>
      <c r="E9053" s="2017"/>
      <c r="F9053" s="2017"/>
      <c r="G9053" s="93"/>
    </row>
    <row r="9054" ht="11.25" hidden="1" customHeight="1" outlineLevel="7">
      <c r="A9054" s="115"/>
      <c r="B9054" s="116"/>
      <c r="C9054" s="117"/>
      <c r="D9054" s="2013" t="s">
        <v>741</v>
      </c>
      <c r="E9054" s="2013"/>
      <c r="F9054" s="2013"/>
      <c r="G9054" s="93"/>
    </row>
    <row r="9055" ht="11.25" hidden="1" customHeight="1" outlineLevel="7">
      <c r="A9055" s="101"/>
      <c r="B9055" s="102"/>
      <c r="C9055" s="103"/>
      <c r="D9055" s="2017" t="s">
        <v>742</v>
      </c>
      <c r="E9055" s="2017"/>
      <c r="F9055" s="2017"/>
      <c r="G9055" s="93"/>
    </row>
    <row r="9056" ht="11.25" hidden="1" customHeight="1" outlineLevel="7">
      <c r="A9056" s="115"/>
      <c r="B9056" s="116"/>
      <c r="C9056" s="117"/>
      <c r="D9056" s="2013" t="s">
        <v>759</v>
      </c>
      <c r="E9056" s="2013"/>
      <c r="F9056" s="2013"/>
      <c r="G9056" s="114"/>
    </row>
    <row r="9057" ht="11.25" hidden="1" customHeight="1" outlineLevel="7">
      <c r="A9057" s="86"/>
      <c r="B9057" s="87"/>
      <c r="C9057" s="88"/>
      <c r="D9057" s="2017" t="s">
        <v>763</v>
      </c>
      <c r="E9057" s="2017"/>
      <c r="F9057" s="2017"/>
      <c r="G9057" s="93"/>
    </row>
    <row r="9058" ht="11.25" hidden="1" customHeight="1" outlineLevel="7">
      <c r="A9058" s="101"/>
      <c r="B9058" s="102"/>
      <c r="C9058" s="103"/>
      <c r="D9058" s="2017" t="s">
        <v>771</v>
      </c>
      <c r="E9058" s="2017"/>
      <c r="F9058" s="2017"/>
      <c r="G9058" s="93"/>
    </row>
    <row r="9059" ht="11.25" hidden="1" customHeight="1" outlineLevel="7">
      <c r="A9059" s="115"/>
      <c r="B9059" s="116"/>
      <c r="C9059" s="117"/>
      <c r="D9059" s="2013" t="s">
        <v>773</v>
      </c>
      <c r="E9059" s="2013"/>
      <c r="F9059" s="2013"/>
      <c r="G9059" s="93"/>
    </row>
    <row r="9060" ht="11.25" hidden="1" customHeight="1" outlineLevel="7">
      <c r="A9060" s="115"/>
      <c r="B9060" s="116"/>
      <c r="C9060" s="117"/>
      <c r="D9060" s="2013" t="s">
        <v>775</v>
      </c>
      <c r="E9060" s="2013"/>
      <c r="F9060" s="2013"/>
      <c r="G9060" s="93"/>
    </row>
    <row r="9061" ht="11.25" hidden="1" customHeight="1" outlineLevel="7">
      <c r="A9061" s="115"/>
      <c r="B9061" s="116"/>
      <c r="C9061" s="117"/>
      <c r="D9061" s="2013" t="s">
        <v>778</v>
      </c>
      <c r="E9061" s="2013"/>
      <c r="F9061" s="2013"/>
      <c r="G9061" s="93"/>
    </row>
    <row r="9062" ht="11.25" hidden="1" customHeight="1" outlineLevel="7">
      <c r="A9062" s="115"/>
      <c r="B9062" s="116"/>
      <c r="C9062" s="117"/>
      <c r="D9062" s="2013" t="s">
        <v>779</v>
      </c>
      <c r="E9062" s="2013"/>
      <c r="F9062" s="2013"/>
      <c r="G9062" s="114"/>
    </row>
    <row r="9063" ht="11.25" hidden="1" customHeight="1" outlineLevel="7">
      <c r="A9063" s="86"/>
      <c r="B9063" s="87"/>
      <c r="C9063" s="88"/>
      <c r="D9063" s="2017" t="s">
        <v>782</v>
      </c>
      <c r="E9063" s="2017"/>
      <c r="F9063" s="2017"/>
      <c r="G9063" s="93"/>
    </row>
    <row r="9064" ht="11.25" hidden="1" customHeight="1" outlineLevel="7">
      <c r="A9064" s="89"/>
      <c r="B9064" s="90"/>
      <c r="C9064" s="91"/>
      <c r="D9064" s="2013" t="s">
        <v>785</v>
      </c>
      <c r="E9064" s="2013"/>
      <c r="F9064" s="2013"/>
      <c r="G9064" s="93"/>
    </row>
    <row r="9065" ht="11.25" hidden="1" customHeight="1" outlineLevel="7">
      <c r="A9065" s="89"/>
      <c r="B9065" s="90"/>
      <c r="C9065" s="91"/>
      <c r="D9065" s="2013" t="s">
        <v>1016</v>
      </c>
      <c r="E9065" s="2013"/>
      <c r="F9065" s="2013"/>
      <c r="G9065" s="93"/>
    </row>
    <row r="9066" ht="11.25" hidden="1" customHeight="1" outlineLevel="7">
      <c r="A9066" s="86"/>
      <c r="B9066" s="87"/>
      <c r="C9066" s="88"/>
      <c r="D9066" s="2017" t="s">
        <v>789</v>
      </c>
      <c r="E9066" s="2017"/>
      <c r="F9066" s="2017"/>
      <c r="G9066" s="93"/>
    </row>
    <row r="9067" ht="21.75" hidden="1" customHeight="1" outlineLevel="7">
      <c r="A9067" s="89"/>
      <c r="B9067" s="90"/>
      <c r="C9067" s="91"/>
      <c r="D9067" s="2013" t="s">
        <v>791</v>
      </c>
      <c r="E9067" s="2013"/>
      <c r="F9067" s="2013"/>
      <c r="G9067" s="93"/>
    </row>
    <row r="9068" ht="21.75" hidden="1" customHeight="1" outlineLevel="7">
      <c r="A9068" s="89"/>
      <c r="B9068" s="90"/>
      <c r="C9068" s="91"/>
      <c r="D9068" s="2013" t="s">
        <v>793</v>
      </c>
      <c r="E9068" s="2013"/>
      <c r="F9068" s="2013"/>
      <c r="G9068" s="114"/>
    </row>
    <row r="9069" ht="11.25" hidden="1" customHeight="1" outlineLevel="7">
      <c r="A9069" s="89"/>
      <c r="B9069" s="90"/>
      <c r="C9069" s="91"/>
      <c r="D9069" s="2013" t="s">
        <v>795</v>
      </c>
      <c r="E9069" s="2013"/>
      <c r="F9069" s="2013"/>
      <c r="G9069" s="93"/>
    </row>
    <row r="9070" ht="11.25" hidden="1" customHeight="1" outlineLevel="7">
      <c r="A9070" s="89"/>
      <c r="B9070" s="90"/>
      <c r="C9070" s="91"/>
      <c r="D9070" s="2013" t="s">
        <v>796</v>
      </c>
      <c r="E9070" s="2013"/>
      <c r="F9070" s="2013"/>
      <c r="G9070" s="93"/>
    </row>
    <row r="9071" ht="11.25" hidden="1" customHeight="1" outlineLevel="7">
      <c r="A9071" s="89"/>
      <c r="B9071" s="90"/>
      <c r="C9071" s="91"/>
      <c r="D9071" s="2013" t="s">
        <v>798</v>
      </c>
      <c r="E9071" s="2013"/>
      <c r="F9071" s="2013"/>
      <c r="G9071" s="93"/>
    </row>
    <row r="9072" ht="11.25" hidden="1" customHeight="1" outlineLevel="7">
      <c r="A9072" s="89"/>
      <c r="B9072" s="90"/>
      <c r="C9072" s="91"/>
      <c r="D9072" s="2013" t="s">
        <v>799</v>
      </c>
      <c r="E9072" s="2013"/>
      <c r="F9072" s="2013"/>
      <c r="G9072" s="93"/>
    </row>
    <row r="9073" ht="11.25" hidden="1" customHeight="1" outlineLevel="7">
      <c r="A9073" s="86"/>
      <c r="B9073" s="87"/>
      <c r="C9073" s="88"/>
      <c r="D9073" s="2017" t="s">
        <v>813</v>
      </c>
      <c r="E9073" s="2017"/>
      <c r="F9073" s="2017"/>
      <c r="G9073" s="93"/>
    </row>
    <row r="9074" ht="11.25" hidden="1" customHeight="1" outlineLevel="7">
      <c r="A9074" s="89"/>
      <c r="B9074" s="90"/>
      <c r="C9074" s="91"/>
      <c r="D9074" s="2013" t="s">
        <v>822</v>
      </c>
      <c r="E9074" s="2013"/>
      <c r="F9074" s="2013"/>
      <c r="G9074" s="114"/>
    </row>
    <row r="9075" ht="11.25" hidden="1" customHeight="1" outlineLevel="7">
      <c r="A9075" s="89"/>
      <c r="B9075" s="90"/>
      <c r="C9075" s="91"/>
      <c r="D9075" s="2013" t="s">
        <v>825</v>
      </c>
      <c r="E9075" s="2013"/>
      <c r="F9075" s="2013"/>
      <c r="G9075" s="93"/>
    </row>
    <row r="9076" ht="11.25" hidden="1" customHeight="1" outlineLevel="6">
      <c r="A9076" s="77"/>
      <c r="B9076" s="78"/>
      <c r="C9076" s="79"/>
      <c r="D9076" s="2017" t="s">
        <v>405</v>
      </c>
      <c r="E9076" s="2017"/>
      <c r="F9076" s="2017"/>
      <c r="G9076" s="114"/>
    </row>
    <row r="9077" ht="11.25" hidden="1" customHeight="1" outlineLevel="7">
      <c r="A9077" s="80"/>
      <c r="B9077" s="81"/>
      <c r="C9077" s="82"/>
      <c r="D9077" s="2017" t="s">
        <v>858</v>
      </c>
      <c r="E9077" s="2017"/>
      <c r="F9077" s="2017"/>
      <c r="G9077" s="114"/>
    </row>
    <row r="9078" ht="21.75" hidden="1" customHeight="1" outlineLevel="7">
      <c r="A9078" s="98"/>
      <c r="B9078" s="99"/>
      <c r="C9078" s="100"/>
      <c r="D9078" s="2013" t="s">
        <v>860</v>
      </c>
      <c r="E9078" s="2013"/>
      <c r="F9078" s="2013"/>
      <c r="G9078" s="114"/>
    </row>
    <row r="9079" ht="11.25" hidden="1" customHeight="1" outlineLevel="7">
      <c r="A9079" s="80"/>
      <c r="B9079" s="81"/>
      <c r="C9079" s="82"/>
      <c r="D9079" s="2017" t="s">
        <v>861</v>
      </c>
      <c r="E9079" s="2017"/>
      <c r="F9079" s="2017"/>
      <c r="G9079" s="93"/>
    </row>
    <row r="9080" ht="11.25" hidden="1" customHeight="1" outlineLevel="7">
      <c r="A9080" s="98"/>
      <c r="B9080" s="99"/>
      <c r="C9080" s="100"/>
      <c r="D9080" s="2013" t="s">
        <v>861</v>
      </c>
      <c r="E9080" s="2013"/>
      <c r="F9080" s="2013"/>
      <c r="G9080" s="93"/>
    </row>
    <row r="9081" ht="11.25" hidden="1" customHeight="1" outlineLevel="7">
      <c r="A9081" s="80"/>
      <c r="B9081" s="81"/>
      <c r="C9081" s="82"/>
      <c r="D9081" s="2017" t="s">
        <v>871</v>
      </c>
      <c r="E9081" s="2017"/>
      <c r="F9081" s="2017"/>
      <c r="G9081" s="93"/>
    </row>
    <row r="9082" ht="11.25" hidden="1" customHeight="1" outlineLevel="7">
      <c r="A9082" s="98"/>
      <c r="B9082" s="99"/>
      <c r="C9082" s="100"/>
      <c r="D9082" s="2013" t="s">
        <v>872</v>
      </c>
      <c r="E9082" s="2013"/>
      <c r="F9082" s="2013"/>
      <c r="G9082" s="114"/>
    </row>
    <row r="9083" ht="11.25" hidden="1" customHeight="1" outlineLevel="6">
      <c r="A9083" s="77"/>
      <c r="B9083" s="78"/>
      <c r="C9083" s="79"/>
      <c r="D9083" s="2017" t="s">
        <v>887</v>
      </c>
      <c r="E9083" s="2017"/>
      <c r="F9083" s="2017"/>
      <c r="G9083" s="93"/>
    </row>
    <row r="9084" ht="11.25" hidden="1" customHeight="1" outlineLevel="7">
      <c r="A9084" s="80"/>
      <c r="B9084" s="81"/>
      <c r="C9084" s="82"/>
      <c r="D9084" s="2017" t="s">
        <v>893</v>
      </c>
      <c r="E9084" s="2017"/>
      <c r="F9084" s="2017"/>
      <c r="G9084" s="93"/>
    </row>
    <row r="9085" ht="11.25" hidden="1" customHeight="1" outlineLevel="7">
      <c r="A9085" s="98"/>
      <c r="B9085" s="99"/>
      <c r="C9085" s="100"/>
      <c r="D9085" s="2013" t="s">
        <v>897</v>
      </c>
      <c r="E9085" s="2013"/>
      <c r="F9085" s="2013"/>
      <c r="G9085" s="93"/>
    </row>
    <row r="9086" ht="11.25" hidden="1" customHeight="1" outlineLevel="7">
      <c r="A9086" s="80"/>
      <c r="B9086" s="81"/>
      <c r="C9086" s="82"/>
      <c r="D9086" s="2017" t="s">
        <v>898</v>
      </c>
      <c r="E9086" s="2017"/>
      <c r="F9086" s="2017"/>
      <c r="G9086" s="114"/>
    </row>
    <row r="9087" ht="11.25" hidden="1" customHeight="1" outlineLevel="7">
      <c r="A9087" s="98"/>
      <c r="B9087" s="99"/>
      <c r="C9087" s="100"/>
      <c r="D9087" s="2013" t="s">
        <v>899</v>
      </c>
      <c r="E9087" s="2013"/>
      <c r="F9087" s="2013"/>
      <c r="G9087" s="93"/>
    </row>
    <row r="9088" ht="11.25" hidden="1" customHeight="1" outlineLevel="7">
      <c r="A9088" s="80"/>
      <c r="B9088" s="81"/>
      <c r="C9088" s="82"/>
      <c r="D9088" s="2017" t="s">
        <v>907</v>
      </c>
      <c r="E9088" s="2017"/>
      <c r="F9088" s="2017"/>
      <c r="G9088" s="93"/>
    </row>
    <row r="9089" ht="11.25" hidden="1" customHeight="1" outlineLevel="7">
      <c r="A9089" s="98"/>
      <c r="B9089" s="99"/>
      <c r="C9089" s="100"/>
      <c r="D9089" s="2013" t="s">
        <v>104</v>
      </c>
      <c r="E9089" s="2013"/>
      <c r="F9089" s="2013"/>
      <c r="G9089" s="93"/>
    </row>
    <row r="9090" ht="11.25" hidden="1" customHeight="1" outlineLevel="7">
      <c r="A9090" s="121"/>
      <c r="B9090" s="122"/>
      <c r="C9090" s="123"/>
      <c r="D9090" s="2013" t="s">
        <v>920</v>
      </c>
      <c r="E9090" s="2013"/>
      <c r="F9090" s="2013"/>
      <c r="G9090" s="93"/>
    </row>
    <row r="9091" ht="11.25" hidden="1" customHeight="1" outlineLevel="7">
      <c r="A9091" s="80"/>
      <c r="B9091" s="81"/>
      <c r="C9091" s="82"/>
      <c r="D9091" s="2017" t="s">
        <v>887</v>
      </c>
      <c r="E9091" s="2017"/>
      <c r="F9091" s="2017"/>
      <c r="G9091" s="114"/>
    </row>
    <row r="9092" ht="11.25" hidden="1" customHeight="1" outlineLevel="7">
      <c r="A9092" s="98"/>
      <c r="B9092" s="99"/>
      <c r="C9092" s="100"/>
      <c r="D9092" s="2013" t="s">
        <v>928</v>
      </c>
      <c r="E9092" s="2013"/>
      <c r="F9092" s="2013"/>
      <c r="G9092" s="93"/>
    </row>
    <row r="9093" ht="11.25" hidden="1" customHeight="1" outlineLevel="7">
      <c r="A9093" s="83"/>
      <c r="B9093" s="84"/>
      <c r="C9093" s="85"/>
      <c r="D9093" s="2017" t="s">
        <v>933</v>
      </c>
      <c r="E9093" s="2017"/>
      <c r="F9093" s="2017"/>
      <c r="G9093" s="114"/>
    </row>
    <row r="9094" ht="11.25" hidden="1" customHeight="1" outlineLevel="7">
      <c r="A9094" s="118"/>
      <c r="B9094" s="119"/>
      <c r="C9094" s="120"/>
      <c r="D9094" s="2013" t="s">
        <v>934</v>
      </c>
      <c r="E9094" s="2013"/>
      <c r="F9094" s="2013"/>
      <c r="G9094" s="93"/>
    </row>
    <row r="9095" ht="21.75" hidden="1" customHeight="1" outlineLevel="7">
      <c r="A9095" s="118"/>
      <c r="B9095" s="119"/>
      <c r="C9095" s="120"/>
      <c r="D9095" s="2013" t="s">
        <v>935</v>
      </c>
      <c r="E9095" s="2013"/>
      <c r="F9095" s="2013"/>
      <c r="G9095" s="114"/>
    </row>
    <row r="9096" ht="21.75" hidden="1" customHeight="1" outlineLevel="7">
      <c r="A9096" s="118"/>
      <c r="B9096" s="119"/>
      <c r="C9096" s="120"/>
      <c r="D9096" s="2013" t="s">
        <v>937</v>
      </c>
      <c r="E9096" s="2013"/>
      <c r="F9096" s="2013"/>
      <c r="G9096" s="114"/>
    </row>
    <row r="9097" ht="11.25" hidden="1" customHeight="1" outlineLevel="7">
      <c r="A9097" s="83"/>
      <c r="B9097" s="84"/>
      <c r="C9097" s="85"/>
      <c r="D9097" s="2017" t="s">
        <v>410</v>
      </c>
      <c r="E9097" s="2017"/>
      <c r="F9097" s="2017"/>
      <c r="G9097" s="93"/>
    </row>
    <row r="9098" ht="21.75" hidden="1" customHeight="1" outlineLevel="7">
      <c r="A9098" s="118"/>
      <c r="B9098" s="119"/>
      <c r="C9098" s="120"/>
      <c r="D9098" s="2013" t="s">
        <v>947</v>
      </c>
      <c r="E9098" s="2013"/>
      <c r="F9098" s="2013"/>
      <c r="G9098" s="93"/>
    </row>
    <row r="9099" ht="11.25" hidden="1" customHeight="1" outlineLevel="7">
      <c r="A9099" s="118"/>
      <c r="B9099" s="119"/>
      <c r="C9099" s="120"/>
      <c r="D9099" s="2013" t="s">
        <v>948</v>
      </c>
      <c r="E9099" s="2013"/>
      <c r="F9099" s="2013"/>
      <c r="G9099" s="93"/>
    </row>
    <row r="9100" ht="11.25" hidden="1" customHeight="1" outlineLevel="7">
      <c r="A9100" s="118"/>
      <c r="B9100" s="119"/>
      <c r="C9100" s="120"/>
      <c r="D9100" s="2013" t="s">
        <v>949</v>
      </c>
      <c r="E9100" s="2013"/>
      <c r="F9100" s="2013"/>
      <c r="G9100" s="93"/>
    </row>
    <row r="9101" ht="21.75" hidden="1" customHeight="1" outlineLevel="7">
      <c r="A9101" s="118"/>
      <c r="B9101" s="119"/>
      <c r="C9101" s="120"/>
      <c r="D9101" s="2013" t="s">
        <v>950</v>
      </c>
      <c r="E9101" s="2013"/>
      <c r="F9101" s="2013"/>
      <c r="G9101" s="114"/>
    </row>
    <row r="9102" ht="11.25" hidden="1" customHeight="1" outlineLevel="7">
      <c r="A9102" s="98"/>
      <c r="B9102" s="99"/>
      <c r="C9102" s="100"/>
      <c r="D9102" s="2013" t="s">
        <v>417</v>
      </c>
      <c r="E9102" s="2013"/>
      <c r="F9102" s="2013"/>
      <c r="G9102" s="93"/>
    </row>
    <row r="9103" ht="11.25" hidden="1" customHeight="1" outlineLevel="3">
      <c r="A9103" s="2020" t="s">
        <v>1041</v>
      </c>
      <c r="B9103" s="2020"/>
      <c r="C9103" s="2020"/>
      <c r="D9103" s="2014" t="s">
        <v>522</v>
      </c>
      <c r="E9103" s="2014"/>
      <c r="F9103" s="2014"/>
      <c r="G9103" s="93"/>
    </row>
    <row r="9104" ht="11.25" hidden="1" customHeight="1" outlineLevel="4">
      <c r="A9104" s="95"/>
      <c r="B9104" s="96"/>
      <c r="C9104" s="97"/>
      <c r="D9104" s="98"/>
      <c r="E9104" s="99"/>
      <c r="F9104" s="100"/>
      <c r="G9104" s="114"/>
    </row>
    <row r="9105" ht="11.25" hidden="1" customHeight="1" outlineLevel="4">
      <c r="A9105" s="70"/>
      <c r="B9105" s="71"/>
      <c r="C9105" s="72"/>
      <c r="D9105" s="2017" t="s">
        <v>257</v>
      </c>
      <c r="E9105" s="2017"/>
      <c r="F9105" s="2017"/>
      <c r="G9105" s="93"/>
    </row>
    <row r="9106" ht="11.25" hidden="1" customHeight="1" outlineLevel="5">
      <c r="A9106" s="74"/>
      <c r="B9106" s="75"/>
      <c r="C9106" s="76"/>
      <c r="D9106" s="2017" t="s">
        <v>442</v>
      </c>
      <c r="E9106" s="2017"/>
      <c r="F9106" s="2017"/>
      <c r="G9106" s="93"/>
    </row>
    <row r="9107" ht="11.25" hidden="1" customHeight="1" outlineLevel="6">
      <c r="A9107" s="77"/>
      <c r="B9107" s="78"/>
      <c r="C9107" s="79"/>
      <c r="D9107" s="2017" t="s">
        <v>443</v>
      </c>
      <c r="E9107" s="2017"/>
      <c r="F9107" s="2017"/>
      <c r="G9107" s="93"/>
    </row>
    <row r="9108" ht="11.25" hidden="1" customHeight="1" outlineLevel="7">
      <c r="A9108" s="80"/>
      <c r="B9108" s="81"/>
      <c r="C9108" s="82"/>
      <c r="D9108" s="2017" t="s">
        <v>444</v>
      </c>
      <c r="E9108" s="2017"/>
      <c r="F9108" s="2017"/>
      <c r="G9108" s="93"/>
    </row>
    <row r="9109" ht="11.25" hidden="1" customHeight="1" outlineLevel="7">
      <c r="A9109" s="83"/>
      <c r="B9109" s="84"/>
      <c r="C9109" s="85"/>
      <c r="D9109" s="2017" t="s">
        <v>253</v>
      </c>
      <c r="E9109" s="2017"/>
      <c r="F9109" s="2017"/>
      <c r="G9109" s="93"/>
    </row>
    <row r="9110" ht="11.25" hidden="1" customHeight="1" outlineLevel="7">
      <c r="A9110" s="86"/>
      <c r="B9110" s="87"/>
      <c r="C9110" s="88"/>
      <c r="D9110" s="2017" t="s">
        <v>515</v>
      </c>
      <c r="E9110" s="2017"/>
      <c r="F9110" s="2017"/>
      <c r="G9110" s="93"/>
    </row>
    <row r="9111" ht="11.25" hidden="1" customHeight="1" outlineLevel="7">
      <c r="A9111" s="89"/>
      <c r="B9111" s="90"/>
      <c r="C9111" s="91"/>
      <c r="D9111" s="2013" t="s">
        <v>516</v>
      </c>
      <c r="E9111" s="2013"/>
      <c r="F9111" s="2013"/>
      <c r="G9111" s="114"/>
    </row>
    <row r="9112" ht="11.25" hidden="1" customHeight="1" outlineLevel="7">
      <c r="A9112" s="101"/>
      <c r="B9112" s="102"/>
      <c r="C9112" s="103"/>
      <c r="D9112" s="2017" t="s">
        <v>518</v>
      </c>
      <c r="E9112" s="2017"/>
      <c r="F9112" s="2017"/>
      <c r="G9112" s="93"/>
    </row>
    <row r="9113" ht="11.25" hidden="1" customHeight="1" outlineLevel="7">
      <c r="A9113" s="115"/>
      <c r="B9113" s="116"/>
      <c r="C9113" s="117"/>
      <c r="D9113" s="2013" t="s">
        <v>519</v>
      </c>
      <c r="E9113" s="2013"/>
      <c r="F9113" s="2013"/>
      <c r="G9113" s="114"/>
    </row>
    <row r="9114" ht="11.25" hidden="1" customHeight="1" outlineLevel="7">
      <c r="A9114" s="115"/>
      <c r="B9114" s="116"/>
      <c r="C9114" s="117"/>
      <c r="D9114" s="2013" t="s">
        <v>520</v>
      </c>
      <c r="E9114" s="2013"/>
      <c r="F9114" s="2013"/>
      <c r="G9114" s="93"/>
    </row>
    <row r="9115" ht="11.25" hidden="1" customHeight="1" outlineLevel="7">
      <c r="A9115" s="115"/>
      <c r="B9115" s="116"/>
      <c r="C9115" s="117"/>
      <c r="D9115" s="2013" t="s">
        <v>523</v>
      </c>
      <c r="E9115" s="2013"/>
      <c r="F9115" s="2013"/>
      <c r="G9115" s="93"/>
    </row>
    <row r="9116" ht="11.25" hidden="1" customHeight="1" outlineLevel="7">
      <c r="A9116" s="83"/>
      <c r="B9116" s="84"/>
      <c r="C9116" s="85"/>
      <c r="D9116" s="2017" t="s">
        <v>524</v>
      </c>
      <c r="E9116" s="2017"/>
      <c r="F9116" s="2017"/>
      <c r="G9116" s="114"/>
    </row>
    <row r="9117" ht="11.25" hidden="1" customHeight="1" outlineLevel="7">
      <c r="A9117" s="86"/>
      <c r="B9117" s="87"/>
      <c r="C9117" s="88"/>
      <c r="D9117" s="2017" t="s">
        <v>14</v>
      </c>
      <c r="E9117" s="2017"/>
      <c r="F9117" s="2017"/>
      <c r="G9117" s="114"/>
    </row>
    <row r="9118" ht="11.25" hidden="1" customHeight="1" outlineLevel="7">
      <c r="A9118" s="101"/>
      <c r="B9118" s="102"/>
      <c r="C9118" s="103"/>
      <c r="D9118" s="2017" t="s">
        <v>845</v>
      </c>
      <c r="E9118" s="2017"/>
      <c r="F9118" s="2017"/>
      <c r="G9118" s="93"/>
    </row>
    <row r="9119" ht="11.25" hidden="1" customHeight="1" outlineLevel="7">
      <c r="A9119" s="115"/>
      <c r="B9119" s="116"/>
      <c r="C9119" s="117"/>
      <c r="D9119" s="2013" t="s">
        <v>846</v>
      </c>
      <c r="E9119" s="2013"/>
      <c r="F9119" s="2013"/>
      <c r="G9119" s="114"/>
    </row>
    <row r="9120" ht="11.25" hidden="1" customHeight="1" outlineLevel="7">
      <c r="A9120" s="115"/>
      <c r="B9120" s="116"/>
      <c r="C9120" s="117"/>
      <c r="D9120" s="2013" t="s">
        <v>847</v>
      </c>
      <c r="E9120" s="2013"/>
      <c r="F9120" s="2013"/>
      <c r="G9120" s="93"/>
    </row>
    <row r="9121" ht="11.25" hidden="1" customHeight="1" outlineLevel="7">
      <c r="A9121" s="80"/>
      <c r="B9121" s="81"/>
      <c r="C9121" s="82"/>
      <c r="D9121" s="2017" t="s">
        <v>1010</v>
      </c>
      <c r="E9121" s="2017"/>
      <c r="F9121" s="2017"/>
      <c r="G9121" s="114"/>
    </row>
    <row r="9122" ht="11.25" hidden="1" customHeight="1" outlineLevel="7">
      <c r="A9122" s="83"/>
      <c r="B9122" s="84"/>
      <c r="C9122" s="85"/>
      <c r="D9122" s="2017" t="s">
        <v>14</v>
      </c>
      <c r="E9122" s="2017"/>
      <c r="F9122" s="2017"/>
      <c r="G9122" s="93"/>
    </row>
    <row r="9123" ht="11.25" hidden="1" customHeight="1" outlineLevel="7">
      <c r="A9123" s="86"/>
      <c r="B9123" s="87"/>
      <c r="C9123" s="88"/>
      <c r="D9123" s="2017" t="s">
        <v>220</v>
      </c>
      <c r="E9123" s="2017"/>
      <c r="F9123" s="2017"/>
      <c r="G9123" s="114"/>
    </row>
    <row r="9124" ht="11.25" hidden="1" customHeight="1" outlineLevel="7">
      <c r="A9124" s="89"/>
      <c r="B9124" s="90"/>
      <c r="C9124" s="91"/>
      <c r="D9124" s="2013" t="s">
        <v>527</v>
      </c>
      <c r="E9124" s="2013"/>
      <c r="F9124" s="2013"/>
      <c r="G9124" s="114"/>
    </row>
    <row r="9125" ht="11.25" hidden="1" customHeight="1" outlineLevel="7">
      <c r="A9125" s="86"/>
      <c r="B9125" s="87"/>
      <c r="C9125" s="88"/>
      <c r="D9125" s="2017" t="s">
        <v>529</v>
      </c>
      <c r="E9125" s="2017"/>
      <c r="F9125" s="2017"/>
      <c r="G9125" s="93"/>
    </row>
    <row r="9126" ht="11.25" hidden="1" customHeight="1" outlineLevel="7">
      <c r="A9126" s="101"/>
      <c r="B9126" s="102"/>
      <c r="C9126" s="103"/>
      <c r="D9126" s="2017" t="s">
        <v>530</v>
      </c>
      <c r="E9126" s="2017"/>
      <c r="F9126" s="2017"/>
      <c r="G9126" s="114"/>
    </row>
    <row r="9127" ht="11.25" hidden="1" customHeight="1" outlineLevel="7">
      <c r="A9127" s="115"/>
      <c r="B9127" s="116"/>
      <c r="C9127" s="117"/>
      <c r="D9127" s="2013" t="s">
        <v>533</v>
      </c>
      <c r="E9127" s="2013"/>
      <c r="F9127" s="2013"/>
      <c r="G9127" s="93"/>
    </row>
    <row r="9128" ht="11.25" hidden="1" customHeight="1" outlineLevel="7">
      <c r="A9128" s="101"/>
      <c r="B9128" s="102"/>
      <c r="C9128" s="103"/>
      <c r="D9128" s="2017" t="s">
        <v>535</v>
      </c>
      <c r="E9128" s="2017"/>
      <c r="F9128" s="2017"/>
      <c r="G9128" s="114"/>
    </row>
    <row r="9129" ht="21.75" hidden="1" customHeight="1" outlineLevel="7">
      <c r="A9129" s="115"/>
      <c r="B9129" s="116"/>
      <c r="C9129" s="117"/>
      <c r="D9129" s="2013" t="s">
        <v>541</v>
      </c>
      <c r="E9129" s="2013"/>
      <c r="F9129" s="2013"/>
      <c r="G9129" s="93"/>
    </row>
    <row r="9130" ht="11.25" hidden="1" customHeight="1" outlineLevel="7">
      <c r="A9130" s="115"/>
      <c r="B9130" s="116"/>
      <c r="C9130" s="117"/>
      <c r="D9130" s="2013" t="s">
        <v>546</v>
      </c>
      <c r="E9130" s="2013"/>
      <c r="F9130" s="2013"/>
      <c r="G9130" s="93"/>
    </row>
    <row r="9131" ht="11.25" hidden="1" customHeight="1" outlineLevel="7">
      <c r="A9131" s="101"/>
      <c r="B9131" s="102"/>
      <c r="C9131" s="103"/>
      <c r="D9131" s="2017" t="s">
        <v>548</v>
      </c>
      <c r="E9131" s="2017"/>
      <c r="F9131" s="2017"/>
      <c r="G9131" s="114"/>
    </row>
    <row r="9132" ht="11.25" hidden="1" customHeight="1" outlineLevel="7">
      <c r="A9132" s="115"/>
      <c r="B9132" s="116"/>
      <c r="C9132" s="117"/>
      <c r="D9132" s="2013" t="s">
        <v>552</v>
      </c>
      <c r="E9132" s="2013"/>
      <c r="F9132" s="2013"/>
      <c r="G9132" s="93"/>
    </row>
    <row r="9133" ht="11.25" hidden="1" customHeight="1" outlineLevel="7">
      <c r="A9133" s="101"/>
      <c r="B9133" s="102"/>
      <c r="C9133" s="103"/>
      <c r="D9133" s="2017" t="s">
        <v>554</v>
      </c>
      <c r="E9133" s="2017"/>
      <c r="F9133" s="2017"/>
      <c r="G9133" s="114"/>
    </row>
    <row r="9134" ht="11.25" hidden="1" customHeight="1" outlineLevel="7">
      <c r="A9134" s="115"/>
      <c r="B9134" s="116"/>
      <c r="C9134" s="117"/>
      <c r="D9134" s="2013" t="s">
        <v>559</v>
      </c>
      <c r="E9134" s="2013"/>
      <c r="F9134" s="2013"/>
      <c r="G9134" s="93"/>
    </row>
    <row r="9135" ht="11.25" hidden="1" customHeight="1" outlineLevel="7">
      <c r="A9135" s="115"/>
      <c r="B9135" s="116"/>
      <c r="C9135" s="117"/>
      <c r="D9135" s="2013" t="s">
        <v>564</v>
      </c>
      <c r="E9135" s="2013"/>
      <c r="F9135" s="2013"/>
      <c r="G9135" s="93"/>
    </row>
    <row r="9136" ht="11.25" hidden="1" customHeight="1" outlineLevel="7">
      <c r="A9136" s="115"/>
      <c r="B9136" s="116"/>
      <c r="C9136" s="117"/>
      <c r="D9136" s="2013" t="s">
        <v>567</v>
      </c>
      <c r="E9136" s="2013"/>
      <c r="F9136" s="2013"/>
      <c r="G9136" s="93"/>
    </row>
    <row r="9137" ht="11.25" hidden="1" customHeight="1" outlineLevel="7">
      <c r="A9137" s="115"/>
      <c r="B9137" s="116"/>
      <c r="C9137" s="117"/>
      <c r="D9137" s="2013" t="s">
        <v>569</v>
      </c>
      <c r="E9137" s="2013"/>
      <c r="F9137" s="2013"/>
      <c r="G9137" s="114"/>
    </row>
    <row r="9138" ht="11.25" hidden="1" customHeight="1" outlineLevel="7">
      <c r="A9138" s="83"/>
      <c r="B9138" s="84"/>
      <c r="C9138" s="85"/>
      <c r="D9138" s="2017" t="s">
        <v>571</v>
      </c>
      <c r="E9138" s="2017"/>
      <c r="F9138" s="2017"/>
      <c r="G9138" s="93"/>
    </row>
    <row r="9139" ht="11.25" hidden="1" customHeight="1" outlineLevel="7">
      <c r="A9139" s="86"/>
      <c r="B9139" s="87"/>
      <c r="C9139" s="88"/>
      <c r="D9139" s="2017" t="s">
        <v>572</v>
      </c>
      <c r="E9139" s="2017"/>
      <c r="F9139" s="2017"/>
      <c r="G9139" s="93"/>
    </row>
    <row r="9140" ht="11.25" hidden="1" customHeight="1" outlineLevel="7">
      <c r="A9140" s="101"/>
      <c r="B9140" s="102"/>
      <c r="C9140" s="103"/>
      <c r="D9140" s="2017" t="s">
        <v>573</v>
      </c>
      <c r="E9140" s="2017"/>
      <c r="F9140" s="2017"/>
      <c r="G9140" s="93"/>
    </row>
    <row r="9141" ht="11.25" hidden="1" customHeight="1" outlineLevel="7">
      <c r="A9141" s="115"/>
      <c r="B9141" s="116"/>
      <c r="C9141" s="117"/>
      <c r="D9141" s="2013" t="s">
        <v>582</v>
      </c>
      <c r="E9141" s="2013"/>
      <c r="F9141" s="2013"/>
      <c r="G9141" s="93"/>
    </row>
    <row r="9142" ht="11.25" hidden="1" customHeight="1" outlineLevel="7">
      <c r="A9142" s="86"/>
      <c r="B9142" s="87"/>
      <c r="C9142" s="88"/>
      <c r="D9142" s="2017" t="s">
        <v>1011</v>
      </c>
      <c r="E9142" s="2017"/>
      <c r="F9142" s="2017"/>
      <c r="G9142" s="93"/>
    </row>
    <row r="9143" ht="11.25" hidden="1" customHeight="1" outlineLevel="7">
      <c r="A9143" s="89"/>
      <c r="B9143" s="90"/>
      <c r="C9143" s="91"/>
      <c r="D9143" s="2013" t="s">
        <v>1012</v>
      </c>
      <c r="E9143" s="2013"/>
      <c r="F9143" s="2013"/>
      <c r="G9143" s="94"/>
    </row>
    <row r="9144" ht="11.25" hidden="1" customHeight="1" outlineLevel="7">
      <c r="A9144" s="89"/>
      <c r="B9144" s="90"/>
      <c r="C9144" s="91"/>
      <c r="D9144" s="2013" t="s">
        <v>1013</v>
      </c>
      <c r="E9144" s="2013"/>
      <c r="F9144" s="2013"/>
      <c r="G9144" s="93"/>
    </row>
    <row r="9145" ht="11.25" hidden="1" customHeight="1" outlineLevel="7">
      <c r="A9145" s="89"/>
      <c r="B9145" s="90"/>
      <c r="C9145" s="91"/>
      <c r="D9145" s="2013" t="s">
        <v>1014</v>
      </c>
      <c r="E9145" s="2013"/>
      <c r="F9145" s="2013"/>
      <c r="G9145" s="114"/>
    </row>
    <row r="9146" ht="11.25" hidden="1" customHeight="1" outlineLevel="7">
      <c r="A9146" s="89"/>
      <c r="B9146" s="90"/>
      <c r="C9146" s="91"/>
      <c r="D9146" s="2013" t="s">
        <v>1015</v>
      </c>
      <c r="E9146" s="2013"/>
      <c r="F9146" s="2013"/>
      <c r="G9146" s="114"/>
    </row>
    <row r="9147" ht="11.25" hidden="1" customHeight="1" outlineLevel="7">
      <c r="A9147" s="83"/>
      <c r="B9147" s="84"/>
      <c r="C9147" s="85"/>
      <c r="D9147" s="2017" t="s">
        <v>617</v>
      </c>
      <c r="E9147" s="2017"/>
      <c r="F9147" s="2017"/>
      <c r="G9147" s="114"/>
    </row>
    <row r="9148" ht="11.25" hidden="1" customHeight="1" outlineLevel="7">
      <c r="A9148" s="118"/>
      <c r="B9148" s="119"/>
      <c r="C9148" s="120"/>
      <c r="D9148" s="2013" t="s">
        <v>619</v>
      </c>
      <c r="E9148" s="2013"/>
      <c r="F9148" s="2013"/>
      <c r="G9148" s="114"/>
    </row>
    <row r="9149" ht="11.25" hidden="1" customHeight="1" outlineLevel="7">
      <c r="A9149" s="118"/>
      <c r="B9149" s="119"/>
      <c r="C9149" s="120"/>
      <c r="D9149" s="2013" t="s">
        <v>620</v>
      </c>
      <c r="E9149" s="2013"/>
      <c r="F9149" s="2013"/>
      <c r="G9149" s="114"/>
    </row>
    <row r="9150" ht="11.25" hidden="1" customHeight="1" outlineLevel="7">
      <c r="A9150" s="118"/>
      <c r="B9150" s="119"/>
      <c r="C9150" s="120"/>
      <c r="D9150" s="2013" t="s">
        <v>622</v>
      </c>
      <c r="E9150" s="2013"/>
      <c r="F9150" s="2013"/>
      <c r="G9150" s="114"/>
    </row>
    <row r="9151" ht="11.25" hidden="1" customHeight="1" outlineLevel="7">
      <c r="A9151" s="118"/>
      <c r="B9151" s="119"/>
      <c r="C9151" s="120"/>
      <c r="D9151" s="2013" t="s">
        <v>626</v>
      </c>
      <c r="E9151" s="2013"/>
      <c r="F9151" s="2013"/>
      <c r="G9151" s="93"/>
    </row>
    <row r="9152" ht="11.25" hidden="1" customHeight="1" outlineLevel="7">
      <c r="A9152" s="86"/>
      <c r="B9152" s="87"/>
      <c r="C9152" s="88"/>
      <c r="D9152" s="2017" t="s">
        <v>630</v>
      </c>
      <c r="E9152" s="2017"/>
      <c r="F9152" s="2017"/>
      <c r="G9152" s="114"/>
    </row>
    <row r="9153" ht="11.25" hidden="1" customHeight="1" outlineLevel="7">
      <c r="A9153" s="89"/>
      <c r="B9153" s="90"/>
      <c r="C9153" s="91"/>
      <c r="D9153" s="2013" t="s">
        <v>632</v>
      </c>
      <c r="E9153" s="2013"/>
      <c r="F9153" s="2013"/>
      <c r="G9153" s="93"/>
    </row>
    <row r="9154" ht="21.75" hidden="1" customHeight="1" outlineLevel="7">
      <c r="A9154" s="89"/>
      <c r="B9154" s="90"/>
      <c r="C9154" s="91"/>
      <c r="D9154" s="2013" t="s">
        <v>634</v>
      </c>
      <c r="E9154" s="2013"/>
      <c r="F9154" s="2013"/>
      <c r="G9154" s="93"/>
    </row>
    <row r="9155" ht="21.75" hidden="1" customHeight="1" outlineLevel="7">
      <c r="A9155" s="89"/>
      <c r="B9155" s="90"/>
      <c r="C9155" s="91"/>
      <c r="D9155" s="2013" t="s">
        <v>636</v>
      </c>
      <c r="E9155" s="2013"/>
      <c r="F9155" s="2013"/>
      <c r="G9155" s="93"/>
    </row>
    <row r="9156" ht="21.75" hidden="1" customHeight="1" outlineLevel="7">
      <c r="A9156" s="89"/>
      <c r="B9156" s="90"/>
      <c r="C9156" s="91"/>
      <c r="D9156" s="2013" t="s">
        <v>638</v>
      </c>
      <c r="E9156" s="2013"/>
      <c r="F9156" s="2013"/>
      <c r="G9156" s="114"/>
    </row>
    <row r="9157" ht="11.25" hidden="1" customHeight="1" outlineLevel="7">
      <c r="A9157" s="83"/>
      <c r="B9157" s="84"/>
      <c r="C9157" s="85"/>
      <c r="D9157" s="2017" t="s">
        <v>641</v>
      </c>
      <c r="E9157" s="2017"/>
      <c r="F9157" s="2017"/>
      <c r="G9157" s="114"/>
    </row>
    <row r="9158" ht="21.75" hidden="1" customHeight="1" outlineLevel="7">
      <c r="A9158" s="86"/>
      <c r="B9158" s="87"/>
      <c r="C9158" s="88"/>
      <c r="D9158" s="2017" t="s">
        <v>1199</v>
      </c>
      <c r="E9158" s="2017"/>
      <c r="F9158" s="2017"/>
      <c r="G9158" s="114"/>
    </row>
    <row r="9159" ht="21.75" hidden="1" customHeight="1" outlineLevel="7">
      <c r="A9159" s="89"/>
      <c r="B9159" s="90"/>
      <c r="C9159" s="91"/>
      <c r="D9159" s="2013" t="s">
        <v>1200</v>
      </c>
      <c r="E9159" s="2013"/>
      <c r="F9159" s="2013"/>
      <c r="G9159" s="93"/>
    </row>
    <row r="9160" ht="21.75" hidden="1" customHeight="1" outlineLevel="7">
      <c r="A9160" s="89"/>
      <c r="B9160" s="90"/>
      <c r="C9160" s="91"/>
      <c r="D9160" s="2013" t="s">
        <v>1201</v>
      </c>
      <c r="E9160" s="2013"/>
      <c r="F9160" s="2013"/>
      <c r="G9160" s="93"/>
    </row>
    <row r="9161" ht="21.75" hidden="1" customHeight="1" outlineLevel="7">
      <c r="A9161" s="89"/>
      <c r="B9161" s="90"/>
      <c r="C9161" s="91"/>
      <c r="D9161" s="2013" t="s">
        <v>1202</v>
      </c>
      <c r="E9161" s="2013"/>
      <c r="F9161" s="2013"/>
      <c r="G9161" s="114"/>
    </row>
    <row r="9162" ht="21.75" hidden="1" customHeight="1" outlineLevel="7">
      <c r="A9162" s="89"/>
      <c r="B9162" s="90"/>
      <c r="C9162" s="91"/>
      <c r="D9162" s="2013" t="s">
        <v>1203</v>
      </c>
      <c r="E9162" s="2013"/>
      <c r="F9162" s="2013"/>
      <c r="G9162" s="114"/>
    </row>
    <row r="9163" ht="21.75" hidden="1" customHeight="1" outlineLevel="7">
      <c r="A9163" s="89"/>
      <c r="B9163" s="90"/>
      <c r="C9163" s="91"/>
      <c r="D9163" s="2013" t="s">
        <v>1204</v>
      </c>
      <c r="E9163" s="2013"/>
      <c r="F9163" s="2013"/>
      <c r="G9163" s="114"/>
    </row>
    <row r="9164" ht="11.25" hidden="1" customHeight="1" outlineLevel="7">
      <c r="A9164" s="86"/>
      <c r="B9164" s="87"/>
      <c r="C9164" s="88"/>
      <c r="D9164" s="2017" t="s">
        <v>653</v>
      </c>
      <c r="E9164" s="2017"/>
      <c r="F9164" s="2017"/>
      <c r="G9164" s="93"/>
    </row>
    <row r="9165" ht="11.25" hidden="1" customHeight="1" outlineLevel="7">
      <c r="A9165" s="89"/>
      <c r="B9165" s="90"/>
      <c r="C9165" s="91"/>
      <c r="D9165" s="2013" t="s">
        <v>655</v>
      </c>
      <c r="E9165" s="2013"/>
      <c r="F9165" s="2013"/>
      <c r="G9165" s="114"/>
    </row>
    <row r="9166" ht="21.75" hidden="1" customHeight="1" outlineLevel="7">
      <c r="A9166" s="89"/>
      <c r="B9166" s="90"/>
      <c r="C9166" s="91"/>
      <c r="D9166" s="2013" t="s">
        <v>657</v>
      </c>
      <c r="E9166" s="2013"/>
      <c r="F9166" s="2013"/>
      <c r="G9166" s="114"/>
    </row>
    <row r="9167" ht="21.75" hidden="1" customHeight="1" outlineLevel="7">
      <c r="A9167" s="89"/>
      <c r="B9167" s="90"/>
      <c r="C9167" s="91"/>
      <c r="D9167" s="2013" t="s">
        <v>659</v>
      </c>
      <c r="E9167" s="2013"/>
      <c r="F9167" s="2013"/>
      <c r="G9167" s="93"/>
    </row>
    <row r="9168" ht="21.75" hidden="1" customHeight="1" outlineLevel="7">
      <c r="A9168" s="89"/>
      <c r="B9168" s="90"/>
      <c r="C9168" s="91"/>
      <c r="D9168" s="2013" t="s">
        <v>661</v>
      </c>
      <c r="E9168" s="2013"/>
      <c r="F9168" s="2013"/>
      <c r="G9168" s="114"/>
    </row>
    <row r="9169" ht="11.25" hidden="1" customHeight="1" outlineLevel="7">
      <c r="A9169" s="89"/>
      <c r="B9169" s="90"/>
      <c r="C9169" s="91"/>
      <c r="D9169" s="2013" t="s">
        <v>663</v>
      </c>
      <c r="E9169" s="2013"/>
      <c r="F9169" s="2013"/>
      <c r="G9169" s="93"/>
    </row>
    <row r="9170" ht="21.75" hidden="1" customHeight="1" outlineLevel="7">
      <c r="A9170" s="86"/>
      <c r="B9170" s="87"/>
      <c r="C9170" s="88"/>
      <c r="D9170" s="2017" t="s">
        <v>665</v>
      </c>
      <c r="E9170" s="2017"/>
      <c r="F9170" s="2017"/>
      <c r="G9170" s="93"/>
    </row>
    <row r="9171" ht="11.25" hidden="1" customHeight="1" outlineLevel="7">
      <c r="A9171" s="89"/>
      <c r="B9171" s="90"/>
      <c r="C9171" s="91"/>
      <c r="D9171" s="2013" t="s">
        <v>667</v>
      </c>
      <c r="E9171" s="2013"/>
      <c r="F9171" s="2013"/>
      <c r="G9171" s="114"/>
    </row>
    <row r="9172" ht="21.75" hidden="1" customHeight="1" outlineLevel="7">
      <c r="A9172" s="89"/>
      <c r="B9172" s="90"/>
      <c r="C9172" s="91"/>
      <c r="D9172" s="2013" t="s">
        <v>669</v>
      </c>
      <c r="E9172" s="2013"/>
      <c r="F9172" s="2013"/>
      <c r="G9172" s="93"/>
    </row>
    <row r="9173" ht="21.75" hidden="1" customHeight="1" outlineLevel="7">
      <c r="A9173" s="89"/>
      <c r="B9173" s="90"/>
      <c r="C9173" s="91"/>
      <c r="D9173" s="2013" t="s">
        <v>671</v>
      </c>
      <c r="E9173" s="2013"/>
      <c r="F9173" s="2013"/>
      <c r="G9173" s="114"/>
    </row>
    <row r="9174" ht="21.75" hidden="1" customHeight="1" outlineLevel="7">
      <c r="A9174" s="89"/>
      <c r="B9174" s="90"/>
      <c r="C9174" s="91"/>
      <c r="D9174" s="2013" t="s">
        <v>673</v>
      </c>
      <c r="E9174" s="2013"/>
      <c r="F9174" s="2013"/>
      <c r="G9174" s="93"/>
    </row>
    <row r="9175" ht="21.75" hidden="1" customHeight="1" outlineLevel="7">
      <c r="A9175" s="89"/>
      <c r="B9175" s="90"/>
      <c r="C9175" s="91"/>
      <c r="D9175" s="2013" t="s">
        <v>675</v>
      </c>
      <c r="E9175" s="2013"/>
      <c r="F9175" s="2013"/>
      <c r="G9175" s="93"/>
    </row>
    <row r="9176" ht="21.75" hidden="1" customHeight="1" outlineLevel="7">
      <c r="A9176" s="86"/>
      <c r="B9176" s="87"/>
      <c r="C9176" s="88"/>
      <c r="D9176" s="2017" t="s">
        <v>677</v>
      </c>
      <c r="E9176" s="2017"/>
      <c r="F9176" s="2017"/>
      <c r="G9176" s="93"/>
    </row>
    <row r="9177" ht="21.75" hidden="1" customHeight="1" outlineLevel="7">
      <c r="A9177" s="89"/>
      <c r="B9177" s="90"/>
      <c r="C9177" s="91"/>
      <c r="D9177" s="2013" t="s">
        <v>679</v>
      </c>
      <c r="E9177" s="2013"/>
      <c r="F9177" s="2013"/>
      <c r="G9177" s="93"/>
    </row>
    <row r="9178" ht="21.75" hidden="1" customHeight="1" outlineLevel="7">
      <c r="A9178" s="89"/>
      <c r="B9178" s="90"/>
      <c r="C9178" s="91"/>
      <c r="D9178" s="2013" t="s">
        <v>681</v>
      </c>
      <c r="E9178" s="2013"/>
      <c r="F9178" s="2013"/>
      <c r="G9178" s="114"/>
    </row>
    <row r="9179" ht="21.75" hidden="1" customHeight="1" outlineLevel="7">
      <c r="A9179" s="89"/>
      <c r="B9179" s="90"/>
      <c r="C9179" s="91"/>
      <c r="D9179" s="2013" t="s">
        <v>683</v>
      </c>
      <c r="E9179" s="2013"/>
      <c r="F9179" s="2013"/>
      <c r="G9179" s="114"/>
    </row>
    <row r="9180" ht="21.75" hidden="1" customHeight="1" outlineLevel="7">
      <c r="A9180" s="89"/>
      <c r="B9180" s="90"/>
      <c r="C9180" s="91"/>
      <c r="D9180" s="2013" t="s">
        <v>685</v>
      </c>
      <c r="E9180" s="2013"/>
      <c r="F9180" s="2013"/>
      <c r="G9180" s="114"/>
    </row>
    <row r="9181" ht="11.25" hidden="1" customHeight="1" outlineLevel="7">
      <c r="A9181" s="83"/>
      <c r="B9181" s="84"/>
      <c r="C9181" s="85"/>
      <c r="D9181" s="2017" t="s">
        <v>698</v>
      </c>
      <c r="E9181" s="2017"/>
      <c r="F9181" s="2017"/>
      <c r="G9181" s="93"/>
    </row>
    <row r="9182" ht="11.25" hidden="1" customHeight="1" outlineLevel="7">
      <c r="A9182" s="86"/>
      <c r="B9182" s="87"/>
      <c r="C9182" s="88"/>
      <c r="D9182" s="2017" t="s">
        <v>702</v>
      </c>
      <c r="E9182" s="2017"/>
      <c r="F9182" s="2017"/>
      <c r="G9182" s="114"/>
    </row>
    <row r="9183" ht="11.25" hidden="1" customHeight="1" outlineLevel="7">
      <c r="A9183" s="101"/>
      <c r="B9183" s="102"/>
      <c r="C9183" s="103"/>
      <c r="D9183" s="2017" t="s">
        <v>704</v>
      </c>
      <c r="E9183" s="2017"/>
      <c r="F9183" s="2017"/>
      <c r="G9183" s="93"/>
    </row>
    <row r="9184" ht="11.25" hidden="1" customHeight="1" outlineLevel="7">
      <c r="A9184" s="115"/>
      <c r="B9184" s="116"/>
      <c r="C9184" s="117"/>
      <c r="D9184" s="2013" t="s">
        <v>705</v>
      </c>
      <c r="E9184" s="2013"/>
      <c r="F9184" s="2013"/>
      <c r="G9184" s="93"/>
    </row>
    <row r="9185" ht="11.25" hidden="1" customHeight="1" outlineLevel="7">
      <c r="A9185" s="115"/>
      <c r="B9185" s="116"/>
      <c r="C9185" s="117"/>
      <c r="D9185" s="2013" t="s">
        <v>706</v>
      </c>
      <c r="E9185" s="2013"/>
      <c r="F9185" s="2013"/>
      <c r="G9185" s="93"/>
    </row>
    <row r="9186" ht="11.25" hidden="1" customHeight="1" outlineLevel="7">
      <c r="A9186" s="115"/>
      <c r="B9186" s="116"/>
      <c r="C9186" s="117"/>
      <c r="D9186" s="2013" t="s">
        <v>710</v>
      </c>
      <c r="E9186" s="2013"/>
      <c r="F9186" s="2013"/>
      <c r="G9186" s="93"/>
    </row>
    <row r="9187" ht="11.25" hidden="1" customHeight="1" outlineLevel="7">
      <c r="A9187" s="101"/>
      <c r="B9187" s="102"/>
      <c r="C9187" s="103"/>
      <c r="D9187" s="2017" t="s">
        <v>712</v>
      </c>
      <c r="E9187" s="2017"/>
      <c r="F9187" s="2017"/>
      <c r="G9187" s="114"/>
    </row>
    <row r="9188" ht="11.25" hidden="1" customHeight="1" outlineLevel="7">
      <c r="A9188" s="115"/>
      <c r="B9188" s="116"/>
      <c r="C9188" s="117"/>
      <c r="D9188" s="2013" t="s">
        <v>713</v>
      </c>
      <c r="E9188" s="2013"/>
      <c r="F9188" s="2013"/>
      <c r="G9188" s="93"/>
    </row>
    <row r="9189" ht="11.25" hidden="1" customHeight="1" outlineLevel="7">
      <c r="A9189" s="115"/>
      <c r="B9189" s="116"/>
      <c r="C9189" s="117"/>
      <c r="D9189" s="2013" t="s">
        <v>715</v>
      </c>
      <c r="E9189" s="2013"/>
      <c r="F9189" s="2013"/>
      <c r="G9189" s="93"/>
    </row>
    <row r="9190" ht="11.25" hidden="1" customHeight="1" outlineLevel="7">
      <c r="A9190" s="115"/>
      <c r="B9190" s="116"/>
      <c r="C9190" s="117"/>
      <c r="D9190" s="2013" t="s">
        <v>716</v>
      </c>
      <c r="E9190" s="2013"/>
      <c r="F9190" s="2013"/>
      <c r="G9190" s="93"/>
    </row>
    <row r="9191" ht="11.25" hidden="1" customHeight="1" outlineLevel="7">
      <c r="A9191" s="101"/>
      <c r="B9191" s="102"/>
      <c r="C9191" s="103"/>
      <c r="D9191" s="2017" t="s">
        <v>724</v>
      </c>
      <c r="E9191" s="2017"/>
      <c r="F9191" s="2017"/>
      <c r="G9191" s="93"/>
    </row>
    <row r="9192" ht="11.25" hidden="1" customHeight="1" outlineLevel="7">
      <c r="A9192" s="115"/>
      <c r="B9192" s="116"/>
      <c r="C9192" s="117"/>
      <c r="D9192" s="2013" t="s">
        <v>726</v>
      </c>
      <c r="E9192" s="2013"/>
      <c r="F9192" s="2013"/>
      <c r="G9192" s="114"/>
    </row>
    <row r="9193" ht="11.25" hidden="1" customHeight="1" outlineLevel="7">
      <c r="A9193" s="115"/>
      <c r="B9193" s="116"/>
      <c r="C9193" s="117"/>
      <c r="D9193" s="2013" t="s">
        <v>729</v>
      </c>
      <c r="E9193" s="2013"/>
      <c r="F9193" s="2013"/>
      <c r="G9193" s="93"/>
    </row>
    <row r="9194" ht="11.25" hidden="1" customHeight="1" outlineLevel="7">
      <c r="A9194" s="89"/>
      <c r="B9194" s="90"/>
      <c r="C9194" s="91"/>
      <c r="D9194" s="2013" t="s">
        <v>731</v>
      </c>
      <c r="E9194" s="2013"/>
      <c r="F9194" s="2013"/>
      <c r="G9194" s="93"/>
    </row>
    <row r="9195" ht="11.25" hidden="1" customHeight="1" outlineLevel="7">
      <c r="A9195" s="101"/>
      <c r="B9195" s="102"/>
      <c r="C9195" s="103"/>
      <c r="D9195" s="2017" t="s">
        <v>740</v>
      </c>
      <c r="E9195" s="2017"/>
      <c r="F9195" s="2017"/>
      <c r="G9195" s="93"/>
    </row>
    <row r="9196" ht="11.25" hidden="1" customHeight="1" outlineLevel="7">
      <c r="A9196" s="115"/>
      <c r="B9196" s="116"/>
      <c r="C9196" s="117"/>
      <c r="D9196" s="2013" t="s">
        <v>741</v>
      </c>
      <c r="E9196" s="2013"/>
      <c r="F9196" s="2013"/>
      <c r="G9196" s="93"/>
    </row>
    <row r="9197" ht="11.25" hidden="1" customHeight="1" outlineLevel="7">
      <c r="A9197" s="101"/>
      <c r="B9197" s="102"/>
      <c r="C9197" s="103"/>
      <c r="D9197" s="2017" t="s">
        <v>742</v>
      </c>
      <c r="E9197" s="2017"/>
      <c r="F9197" s="2017"/>
      <c r="G9197" s="114"/>
    </row>
    <row r="9198" ht="21.75" hidden="1" customHeight="1" outlineLevel="7">
      <c r="A9198" s="115"/>
      <c r="B9198" s="116"/>
      <c r="C9198" s="117"/>
      <c r="D9198" s="2013" t="s">
        <v>746</v>
      </c>
      <c r="E9198" s="2013"/>
      <c r="F9198" s="2013"/>
      <c r="G9198" s="114"/>
    </row>
    <row r="9199" ht="21.75" hidden="1" customHeight="1" outlineLevel="7">
      <c r="A9199" s="115"/>
      <c r="B9199" s="116"/>
      <c r="C9199" s="117"/>
      <c r="D9199" s="2013" t="s">
        <v>749</v>
      </c>
      <c r="E9199" s="2013"/>
      <c r="F9199" s="2013"/>
      <c r="G9199" s="93"/>
    </row>
    <row r="9200" ht="11.25" hidden="1" customHeight="1" outlineLevel="7">
      <c r="A9200" s="115"/>
      <c r="B9200" s="116"/>
      <c r="C9200" s="117"/>
      <c r="D9200" s="2013" t="s">
        <v>759</v>
      </c>
      <c r="E9200" s="2013"/>
      <c r="F9200" s="2013"/>
      <c r="G9200" s="93"/>
    </row>
    <row r="9201" ht="11.25" hidden="1" customHeight="1" outlineLevel="7">
      <c r="A9201" s="86"/>
      <c r="B9201" s="87"/>
      <c r="C9201" s="88"/>
      <c r="D9201" s="2017" t="s">
        <v>763</v>
      </c>
      <c r="E9201" s="2017"/>
      <c r="F9201" s="2017"/>
      <c r="G9201" s="93"/>
    </row>
    <row r="9202" ht="11.25" hidden="1" customHeight="1" outlineLevel="7">
      <c r="A9202" s="101"/>
      <c r="B9202" s="102"/>
      <c r="C9202" s="103"/>
      <c r="D9202" s="2017" t="s">
        <v>771</v>
      </c>
      <c r="E9202" s="2017"/>
      <c r="F9202" s="2017"/>
      <c r="G9202" s="93"/>
    </row>
    <row r="9203" ht="11.25" hidden="1" customHeight="1" outlineLevel="7">
      <c r="A9203" s="115"/>
      <c r="B9203" s="116"/>
      <c r="C9203" s="117"/>
      <c r="D9203" s="2013" t="s">
        <v>773</v>
      </c>
      <c r="E9203" s="2013"/>
      <c r="F9203" s="2013"/>
      <c r="G9203" s="93"/>
    </row>
    <row r="9204" ht="11.25" hidden="1" customHeight="1" outlineLevel="7">
      <c r="A9204" s="115"/>
      <c r="B9204" s="116"/>
      <c r="C9204" s="117"/>
      <c r="D9204" s="2013" t="s">
        <v>775</v>
      </c>
      <c r="E9204" s="2013"/>
      <c r="F9204" s="2013"/>
      <c r="G9204" s="114"/>
    </row>
    <row r="9205" ht="11.25" hidden="1" customHeight="1" outlineLevel="7">
      <c r="A9205" s="115"/>
      <c r="B9205" s="116"/>
      <c r="C9205" s="117"/>
      <c r="D9205" s="2013" t="s">
        <v>779</v>
      </c>
      <c r="E9205" s="2013"/>
      <c r="F9205" s="2013"/>
      <c r="G9205" s="93"/>
    </row>
    <row r="9206" ht="11.25" hidden="1" customHeight="1" outlineLevel="7">
      <c r="A9206" s="86"/>
      <c r="B9206" s="87"/>
      <c r="C9206" s="88"/>
      <c r="D9206" s="2017" t="s">
        <v>782</v>
      </c>
      <c r="E9206" s="2017"/>
      <c r="F9206" s="2017"/>
      <c r="G9206" s="93"/>
    </row>
    <row r="9207" ht="11.25" hidden="1" customHeight="1" outlineLevel="7">
      <c r="A9207" s="89"/>
      <c r="B9207" s="90"/>
      <c r="C9207" s="91"/>
      <c r="D9207" s="2013" t="s">
        <v>785</v>
      </c>
      <c r="E9207" s="2013"/>
      <c r="F9207" s="2013"/>
      <c r="G9207" s="93"/>
    </row>
    <row r="9208" ht="11.25" hidden="1" customHeight="1" outlineLevel="7">
      <c r="A9208" s="89"/>
      <c r="B9208" s="90"/>
      <c r="C9208" s="91"/>
      <c r="D9208" s="2013" t="s">
        <v>1018</v>
      </c>
      <c r="E9208" s="2013"/>
      <c r="F9208" s="2013"/>
      <c r="G9208" s="93"/>
    </row>
    <row r="9209" ht="11.25" hidden="1" customHeight="1" outlineLevel="7">
      <c r="A9209" s="86"/>
      <c r="B9209" s="87"/>
      <c r="C9209" s="88"/>
      <c r="D9209" s="2017" t="s">
        <v>789</v>
      </c>
      <c r="E9209" s="2017"/>
      <c r="F9209" s="2017"/>
      <c r="G9209" s="93"/>
    </row>
    <row r="9210" ht="21.75" hidden="1" customHeight="1" outlineLevel="7">
      <c r="A9210" s="89"/>
      <c r="B9210" s="90"/>
      <c r="C9210" s="91"/>
      <c r="D9210" s="2013" t="s">
        <v>791</v>
      </c>
      <c r="E9210" s="2013"/>
      <c r="F9210" s="2013"/>
      <c r="G9210" s="114"/>
    </row>
    <row r="9211" ht="11.25" hidden="1" customHeight="1" outlineLevel="7">
      <c r="A9211" s="89"/>
      <c r="B9211" s="90"/>
      <c r="C9211" s="91"/>
      <c r="D9211" s="2013" t="s">
        <v>795</v>
      </c>
      <c r="E9211" s="2013"/>
      <c r="F9211" s="2013"/>
      <c r="G9211" s="93"/>
    </row>
    <row r="9212" ht="11.25" hidden="1" customHeight="1" outlineLevel="7">
      <c r="A9212" s="89"/>
      <c r="B9212" s="90"/>
      <c r="C9212" s="91"/>
      <c r="D9212" s="2013" t="s">
        <v>798</v>
      </c>
      <c r="E9212" s="2013"/>
      <c r="F9212" s="2013"/>
      <c r="G9212" s="93"/>
    </row>
    <row r="9213" ht="11.25" hidden="1" customHeight="1" outlineLevel="7">
      <c r="A9213" s="89"/>
      <c r="B9213" s="90"/>
      <c r="C9213" s="91"/>
      <c r="D9213" s="2013" t="s">
        <v>799</v>
      </c>
      <c r="E9213" s="2013"/>
      <c r="F9213" s="2013"/>
      <c r="G9213" s="93"/>
    </row>
    <row r="9214" ht="11.25" hidden="1" customHeight="1" outlineLevel="7">
      <c r="A9214" s="86"/>
      <c r="B9214" s="87"/>
      <c r="C9214" s="88"/>
      <c r="D9214" s="2017" t="s">
        <v>813</v>
      </c>
      <c r="E9214" s="2017"/>
      <c r="F9214" s="2017"/>
      <c r="G9214" s="93"/>
    </row>
    <row r="9215" ht="11.25" hidden="1" customHeight="1" outlineLevel="7">
      <c r="A9215" s="89"/>
      <c r="B9215" s="90"/>
      <c r="C9215" s="91"/>
      <c r="D9215" s="2013" t="s">
        <v>822</v>
      </c>
      <c r="E9215" s="2013"/>
      <c r="F9215" s="2013"/>
      <c r="G9215" s="93"/>
    </row>
    <row r="9216" ht="11.25" hidden="1" customHeight="1" outlineLevel="7">
      <c r="A9216" s="89"/>
      <c r="B9216" s="90"/>
      <c r="C9216" s="91"/>
      <c r="D9216" s="2013" t="s">
        <v>825</v>
      </c>
      <c r="E9216" s="2013"/>
      <c r="F9216" s="2013"/>
      <c r="G9216" s="114"/>
    </row>
    <row r="9217" ht="11.25" hidden="1" customHeight="1" outlineLevel="6">
      <c r="A9217" s="77"/>
      <c r="B9217" s="78"/>
      <c r="C9217" s="79"/>
      <c r="D9217" s="2017" t="s">
        <v>405</v>
      </c>
      <c r="E9217" s="2017"/>
      <c r="F9217" s="2017"/>
      <c r="G9217" s="93"/>
    </row>
    <row r="9218" ht="11.25" hidden="1" customHeight="1" outlineLevel="7">
      <c r="A9218" s="80"/>
      <c r="B9218" s="81"/>
      <c r="C9218" s="82"/>
      <c r="D9218" s="2017" t="s">
        <v>858</v>
      </c>
      <c r="E9218" s="2017"/>
      <c r="F9218" s="2017"/>
      <c r="G9218" s="93"/>
    </row>
    <row r="9219" ht="21.75" hidden="1" customHeight="1" outlineLevel="7">
      <c r="A9219" s="98"/>
      <c r="B9219" s="99"/>
      <c r="C9219" s="100"/>
      <c r="D9219" s="2013" t="s">
        <v>860</v>
      </c>
      <c r="E9219" s="2013"/>
      <c r="F9219" s="2013"/>
      <c r="G9219" s="93"/>
    </row>
    <row r="9220" ht="11.25" hidden="1" customHeight="1" outlineLevel="7">
      <c r="A9220" s="80"/>
      <c r="B9220" s="81"/>
      <c r="C9220" s="82"/>
      <c r="D9220" s="2017" t="s">
        <v>861</v>
      </c>
      <c r="E9220" s="2017"/>
      <c r="F9220" s="2017"/>
      <c r="G9220" s="93"/>
    </row>
    <row r="9221" ht="11.25" hidden="1" customHeight="1" outlineLevel="7">
      <c r="A9221" s="98"/>
      <c r="B9221" s="99"/>
      <c r="C9221" s="100"/>
      <c r="D9221" s="2013" t="s">
        <v>861</v>
      </c>
      <c r="E9221" s="2013"/>
      <c r="F9221" s="2013"/>
      <c r="G9221" s="114"/>
    </row>
    <row r="9222" ht="11.25" hidden="1" customHeight="1" outlineLevel="7">
      <c r="A9222" s="80"/>
      <c r="B9222" s="81"/>
      <c r="C9222" s="82"/>
      <c r="D9222" s="2017" t="s">
        <v>871</v>
      </c>
      <c r="E9222" s="2017"/>
      <c r="F9222" s="2017"/>
      <c r="G9222" s="93"/>
    </row>
    <row r="9223" ht="11.25" hidden="1" customHeight="1" outlineLevel="7">
      <c r="A9223" s="98"/>
      <c r="B9223" s="99"/>
      <c r="C9223" s="100"/>
      <c r="D9223" s="2013" t="s">
        <v>872</v>
      </c>
      <c r="E9223" s="2013"/>
      <c r="F9223" s="2013"/>
      <c r="G9223" s="114"/>
    </row>
    <row r="9224" ht="11.25" hidden="1" customHeight="1" outlineLevel="6">
      <c r="A9224" s="77"/>
      <c r="B9224" s="78"/>
      <c r="C9224" s="79"/>
      <c r="D9224" s="2017" t="s">
        <v>887</v>
      </c>
      <c r="E9224" s="2017"/>
      <c r="F9224" s="2017"/>
      <c r="G9224" s="114"/>
    </row>
    <row r="9225" ht="11.25" hidden="1" customHeight="1" outlineLevel="7">
      <c r="A9225" s="80"/>
      <c r="B9225" s="81"/>
      <c r="C9225" s="82"/>
      <c r="D9225" s="2017" t="s">
        <v>893</v>
      </c>
      <c r="E9225" s="2017"/>
      <c r="F9225" s="2017"/>
      <c r="G9225" s="114"/>
    </row>
    <row r="9226" ht="11.25" hidden="1" customHeight="1" outlineLevel="7">
      <c r="A9226" s="98"/>
      <c r="B9226" s="99"/>
      <c r="C9226" s="100"/>
      <c r="D9226" s="2013" t="s">
        <v>897</v>
      </c>
      <c r="E9226" s="2013"/>
      <c r="F9226" s="2013"/>
      <c r="G9226" s="93"/>
    </row>
    <row r="9227" ht="11.25" hidden="1" customHeight="1" outlineLevel="7">
      <c r="A9227" s="80"/>
      <c r="B9227" s="81"/>
      <c r="C9227" s="82"/>
      <c r="D9227" s="2017" t="s">
        <v>898</v>
      </c>
      <c r="E9227" s="2017"/>
      <c r="F9227" s="2017"/>
      <c r="G9227" s="93"/>
    </row>
    <row r="9228" ht="11.25" hidden="1" customHeight="1" outlineLevel="7">
      <c r="A9228" s="98"/>
      <c r="B9228" s="99"/>
      <c r="C9228" s="100"/>
      <c r="D9228" s="2013" t="s">
        <v>899</v>
      </c>
      <c r="E9228" s="2013"/>
      <c r="F9228" s="2013"/>
      <c r="G9228" s="93"/>
    </row>
    <row r="9229" ht="11.25" hidden="1" customHeight="1" outlineLevel="7">
      <c r="A9229" s="80"/>
      <c r="B9229" s="81"/>
      <c r="C9229" s="82"/>
      <c r="D9229" s="2017" t="s">
        <v>907</v>
      </c>
      <c r="E9229" s="2017"/>
      <c r="F9229" s="2017"/>
      <c r="G9229" s="114"/>
    </row>
    <row r="9230" ht="11.25" hidden="1" customHeight="1" outlineLevel="7">
      <c r="A9230" s="98"/>
      <c r="B9230" s="99"/>
      <c r="C9230" s="100"/>
      <c r="D9230" s="2013" t="s">
        <v>104</v>
      </c>
      <c r="E9230" s="2013"/>
      <c r="F9230" s="2013"/>
      <c r="G9230" s="93"/>
    </row>
    <row r="9231" ht="11.25" hidden="1" customHeight="1" outlineLevel="7">
      <c r="A9231" s="83"/>
      <c r="B9231" s="84"/>
      <c r="C9231" s="85"/>
      <c r="D9231" s="2017" t="s">
        <v>908</v>
      </c>
      <c r="E9231" s="2017"/>
      <c r="F9231" s="2017"/>
      <c r="G9231" s="93"/>
    </row>
    <row r="9232" ht="11.25" hidden="1" customHeight="1" outlineLevel="7">
      <c r="A9232" s="118"/>
      <c r="B9232" s="119"/>
      <c r="C9232" s="120"/>
      <c r="D9232" s="2013" t="s">
        <v>106</v>
      </c>
      <c r="E9232" s="2013"/>
      <c r="F9232" s="2013"/>
      <c r="G9232" s="93"/>
    </row>
    <row r="9233" ht="11.25" hidden="1" customHeight="1" outlineLevel="7">
      <c r="A9233" s="118"/>
      <c r="B9233" s="119"/>
      <c r="C9233" s="120"/>
      <c r="D9233" s="2013" t="s">
        <v>108</v>
      </c>
      <c r="E9233" s="2013"/>
      <c r="F9233" s="2013"/>
      <c r="G9233" s="114"/>
    </row>
    <row r="9234" ht="11.25" hidden="1" customHeight="1" outlineLevel="7">
      <c r="A9234" s="80"/>
      <c r="B9234" s="81"/>
      <c r="C9234" s="82"/>
      <c r="D9234" s="2017" t="s">
        <v>909</v>
      </c>
      <c r="E9234" s="2017"/>
      <c r="F9234" s="2017"/>
      <c r="G9234" s="93"/>
    </row>
    <row r="9235" ht="11.25" hidden="1" customHeight="1" outlineLevel="7">
      <c r="A9235" s="98"/>
      <c r="B9235" s="99"/>
      <c r="C9235" s="100"/>
      <c r="D9235" s="2013" t="s">
        <v>910</v>
      </c>
      <c r="E9235" s="2013"/>
      <c r="F9235" s="2013"/>
      <c r="G9235" s="93"/>
    </row>
    <row r="9236" ht="11.25" hidden="1" customHeight="1" outlineLevel="7">
      <c r="A9236" s="98"/>
      <c r="B9236" s="99"/>
      <c r="C9236" s="100"/>
      <c r="D9236" s="2013" t="s">
        <v>914</v>
      </c>
      <c r="E9236" s="2013"/>
      <c r="F9236" s="2013"/>
      <c r="G9236" s="93"/>
    </row>
    <row r="9237" ht="11.25" hidden="1" customHeight="1" outlineLevel="7">
      <c r="A9237" s="80"/>
      <c r="B9237" s="81"/>
      <c r="C9237" s="82"/>
      <c r="D9237" s="2017" t="s">
        <v>917</v>
      </c>
      <c r="E9237" s="2017"/>
      <c r="F9237" s="2017"/>
      <c r="G9237" s="114"/>
    </row>
    <row r="9238" ht="11.25" hidden="1" customHeight="1" outlineLevel="7">
      <c r="A9238" s="98"/>
      <c r="B9238" s="99"/>
      <c r="C9238" s="100"/>
      <c r="D9238" s="2013" t="s">
        <v>225</v>
      </c>
      <c r="E9238" s="2013"/>
      <c r="F9238" s="2013"/>
      <c r="G9238" s="93"/>
    </row>
    <row r="9239" ht="11.25" hidden="1" customHeight="1" outlineLevel="7">
      <c r="A9239" s="98"/>
      <c r="B9239" s="99"/>
      <c r="C9239" s="100"/>
      <c r="D9239" s="2013" t="s">
        <v>226</v>
      </c>
      <c r="E9239" s="2013"/>
      <c r="F9239" s="2013"/>
      <c r="G9239" s="114"/>
    </row>
    <row r="9240" ht="11.25" hidden="1" customHeight="1" outlineLevel="7">
      <c r="A9240" s="98"/>
      <c r="B9240" s="99"/>
      <c r="C9240" s="100"/>
      <c r="D9240" s="2013" t="s">
        <v>227</v>
      </c>
      <c r="E9240" s="2013"/>
      <c r="F9240" s="2013"/>
      <c r="G9240" s="93"/>
    </row>
    <row r="9241" ht="11.25" hidden="1" customHeight="1" outlineLevel="7">
      <c r="A9241" s="98"/>
      <c r="B9241" s="99"/>
      <c r="C9241" s="100"/>
      <c r="D9241" s="2013" t="s">
        <v>228</v>
      </c>
      <c r="E9241" s="2013"/>
      <c r="F9241" s="2013"/>
      <c r="G9241" s="93"/>
    </row>
    <row r="9242" ht="11.25" hidden="1" customHeight="1" outlineLevel="7">
      <c r="A9242" s="98"/>
      <c r="B9242" s="99"/>
      <c r="C9242" s="100"/>
      <c r="D9242" s="2013" t="s">
        <v>229</v>
      </c>
      <c r="E9242" s="2013"/>
      <c r="F9242" s="2013"/>
      <c r="G9242" s="93"/>
    </row>
    <row r="9243" ht="11.25" hidden="1" customHeight="1" outlineLevel="7">
      <c r="A9243" s="121"/>
      <c r="B9243" s="122"/>
      <c r="C9243" s="123"/>
      <c r="D9243" s="2013" t="s">
        <v>920</v>
      </c>
      <c r="E9243" s="2013"/>
      <c r="F9243" s="2013"/>
      <c r="G9243" s="114"/>
    </row>
    <row r="9244" ht="11.25" hidden="1" customHeight="1" outlineLevel="7">
      <c r="A9244" s="80"/>
      <c r="B9244" s="81"/>
      <c r="C9244" s="82"/>
      <c r="D9244" s="2017" t="s">
        <v>887</v>
      </c>
      <c r="E9244" s="2017"/>
      <c r="F9244" s="2017"/>
      <c r="G9244" s="114"/>
    </row>
    <row r="9245" ht="11.25" hidden="1" customHeight="1" outlineLevel="7">
      <c r="A9245" s="83"/>
      <c r="B9245" s="84"/>
      <c r="C9245" s="85"/>
      <c r="D9245" s="2017" t="s">
        <v>933</v>
      </c>
      <c r="E9245" s="2017"/>
      <c r="F9245" s="2017"/>
      <c r="G9245" s="93"/>
    </row>
    <row r="9246" ht="11.25" hidden="1" customHeight="1" outlineLevel="7">
      <c r="A9246" s="118"/>
      <c r="B9246" s="119"/>
      <c r="C9246" s="120"/>
      <c r="D9246" s="2013" t="s">
        <v>934</v>
      </c>
      <c r="E9246" s="2013"/>
      <c r="F9246" s="2013"/>
      <c r="G9246" s="93"/>
    </row>
    <row r="9247" ht="21.75" hidden="1" customHeight="1" outlineLevel="7">
      <c r="A9247" s="118"/>
      <c r="B9247" s="119"/>
      <c r="C9247" s="120"/>
      <c r="D9247" s="2013" t="s">
        <v>935</v>
      </c>
      <c r="E9247" s="2013"/>
      <c r="F9247" s="2013"/>
      <c r="G9247" s="93"/>
    </row>
    <row r="9248" ht="21.75" hidden="1" customHeight="1" outlineLevel="7">
      <c r="A9248" s="118"/>
      <c r="B9248" s="119"/>
      <c r="C9248" s="120"/>
      <c r="D9248" s="2013" t="s">
        <v>937</v>
      </c>
      <c r="E9248" s="2013"/>
      <c r="F9248" s="2013"/>
      <c r="G9248" s="114"/>
    </row>
    <row r="9249" ht="11.25" hidden="1" customHeight="1" outlineLevel="7">
      <c r="A9249" s="83"/>
      <c r="B9249" s="84"/>
      <c r="C9249" s="85"/>
      <c r="D9249" s="2017" t="s">
        <v>410</v>
      </c>
      <c r="E9249" s="2017"/>
      <c r="F9249" s="2017"/>
      <c r="G9249" s="93"/>
    </row>
    <row r="9250" ht="21.75" hidden="1" customHeight="1" outlineLevel="7">
      <c r="A9250" s="118"/>
      <c r="B9250" s="119"/>
      <c r="C9250" s="120"/>
      <c r="D9250" s="2013" t="s">
        <v>947</v>
      </c>
      <c r="E9250" s="2013"/>
      <c r="F9250" s="2013"/>
      <c r="G9250" s="93"/>
    </row>
    <row r="9251" ht="11.25" hidden="1" customHeight="1" outlineLevel="7">
      <c r="A9251" s="118"/>
      <c r="B9251" s="119"/>
      <c r="C9251" s="120"/>
      <c r="D9251" s="2013" t="s">
        <v>948</v>
      </c>
      <c r="E9251" s="2013"/>
      <c r="F9251" s="2013"/>
      <c r="G9251" s="114"/>
    </row>
    <row r="9252" ht="11.25" hidden="1" customHeight="1" outlineLevel="7">
      <c r="A9252" s="118"/>
      <c r="B9252" s="119"/>
      <c r="C9252" s="120"/>
      <c r="D9252" s="2013" t="s">
        <v>949</v>
      </c>
      <c r="E9252" s="2013"/>
      <c r="F9252" s="2013"/>
      <c r="G9252" s="93"/>
    </row>
    <row r="9253" ht="21.75" hidden="1" customHeight="1" outlineLevel="7">
      <c r="A9253" s="118"/>
      <c r="B9253" s="119"/>
      <c r="C9253" s="120"/>
      <c r="D9253" s="2013" t="s">
        <v>950</v>
      </c>
      <c r="E9253" s="2013"/>
      <c r="F9253" s="2013"/>
      <c r="G9253" s="93"/>
    </row>
    <row r="9254" ht="11.25" hidden="1" customHeight="1" outlineLevel="7">
      <c r="A9254" s="98"/>
      <c r="B9254" s="99"/>
      <c r="C9254" s="100"/>
      <c r="D9254" s="2013" t="s">
        <v>417</v>
      </c>
      <c r="E9254" s="2013"/>
      <c r="F9254" s="2013"/>
      <c r="G9254" s="93"/>
    </row>
    <row r="9255" ht="11.25" customHeight="1" outlineLevel="2" collapsed="1">
      <c r="A9255" s="2020" t="s">
        <v>1042</v>
      </c>
      <c r="B9255" s="2020"/>
      <c r="C9255" s="2020"/>
      <c r="D9255" s="2021" t="s">
        <v>440</v>
      </c>
      <c r="E9255" s="2021"/>
      <c r="F9255" s="2021"/>
      <c r="G9255" s="93"/>
    </row>
    <row r="9256" ht="11.25" hidden="1" customHeight="1" outlineLevel="3">
      <c r="A9256" s="115"/>
      <c r="B9256" s="116"/>
      <c r="C9256" s="117"/>
      <c r="D9256" s="98"/>
      <c r="E9256" s="99"/>
      <c r="F9256" s="100"/>
      <c r="G9256" s="114"/>
    </row>
    <row r="9257" ht="11.25" hidden="1" customHeight="1" outlineLevel="3">
      <c r="A9257" s="104"/>
      <c r="B9257" s="105"/>
      <c r="C9257" s="106"/>
      <c r="D9257" s="2017" t="s">
        <v>257</v>
      </c>
      <c r="E9257" s="2017"/>
      <c r="F9257" s="2017"/>
      <c r="G9257" s="93"/>
    </row>
    <row r="9258" ht="11.25" hidden="1" customHeight="1" outlineLevel="4">
      <c r="A9258" s="70"/>
      <c r="B9258" s="71"/>
      <c r="C9258" s="72"/>
      <c r="D9258" s="2017" t="s">
        <v>442</v>
      </c>
      <c r="E9258" s="2017"/>
      <c r="F9258" s="2017"/>
      <c r="G9258" s="93"/>
    </row>
    <row r="9259" ht="11.25" hidden="1" customHeight="1" outlineLevel="5">
      <c r="A9259" s="74"/>
      <c r="B9259" s="75"/>
      <c r="C9259" s="76"/>
      <c r="D9259" s="2017" t="s">
        <v>443</v>
      </c>
      <c r="E9259" s="2017"/>
      <c r="F9259" s="2017"/>
      <c r="G9259" s="114"/>
    </row>
    <row r="9260" ht="11.25" hidden="1" customHeight="1" outlineLevel="6">
      <c r="A9260" s="77"/>
      <c r="B9260" s="78"/>
      <c r="C9260" s="79"/>
      <c r="D9260" s="2017" t="s">
        <v>444</v>
      </c>
      <c r="E9260" s="2017"/>
      <c r="F9260" s="2017"/>
      <c r="G9260" s="93"/>
    </row>
    <row r="9261" ht="11.25" hidden="1" customHeight="1" outlineLevel="7">
      <c r="A9261" s="80"/>
      <c r="B9261" s="81"/>
      <c r="C9261" s="82"/>
      <c r="D9261" s="2017" t="s">
        <v>253</v>
      </c>
      <c r="E9261" s="2017"/>
      <c r="F9261" s="2017"/>
      <c r="G9261" s="93"/>
    </row>
    <row r="9262" ht="11.25" hidden="1" customHeight="1" outlineLevel="7">
      <c r="A9262" s="83"/>
      <c r="B9262" s="84"/>
      <c r="C9262" s="85"/>
      <c r="D9262" s="2017" t="s">
        <v>445</v>
      </c>
      <c r="E9262" s="2017"/>
      <c r="F9262" s="2017"/>
      <c r="G9262" s="93"/>
    </row>
    <row r="9263" ht="11.25" hidden="1" customHeight="1" outlineLevel="7">
      <c r="A9263" s="118"/>
      <c r="B9263" s="119"/>
      <c r="C9263" s="120"/>
      <c r="D9263" s="2013" t="s">
        <v>446</v>
      </c>
      <c r="E9263" s="2013"/>
      <c r="F9263" s="2013"/>
      <c r="G9263" s="93"/>
    </row>
    <row r="9264" ht="11.25" hidden="1" customHeight="1" outlineLevel="7">
      <c r="A9264" s="118"/>
      <c r="B9264" s="119"/>
      <c r="C9264" s="120"/>
      <c r="D9264" s="2013" t="s">
        <v>447</v>
      </c>
      <c r="E9264" s="2013"/>
      <c r="F9264" s="2013"/>
      <c r="G9264" s="93"/>
    </row>
    <row r="9265" ht="11.25" hidden="1" customHeight="1" outlineLevel="7">
      <c r="A9265" s="118"/>
      <c r="B9265" s="119"/>
      <c r="C9265" s="120"/>
      <c r="D9265" s="2013" t="s">
        <v>448</v>
      </c>
      <c r="E9265" s="2013"/>
      <c r="F9265" s="2013"/>
      <c r="G9265" s="114"/>
    </row>
    <row r="9266" ht="11.25" hidden="1" customHeight="1" outlineLevel="7">
      <c r="A9266" s="118"/>
      <c r="B9266" s="119"/>
      <c r="C9266" s="120"/>
      <c r="D9266" s="2013" t="s">
        <v>449</v>
      </c>
      <c r="E9266" s="2013"/>
      <c r="F9266" s="2013"/>
      <c r="G9266" s="114"/>
    </row>
    <row r="9267" ht="11.25" hidden="1" customHeight="1" outlineLevel="7">
      <c r="A9267" s="118"/>
      <c r="B9267" s="119"/>
      <c r="C9267" s="120"/>
      <c r="D9267" s="2013" t="s">
        <v>450</v>
      </c>
      <c r="E9267" s="2013"/>
      <c r="F9267" s="2013"/>
      <c r="G9267" s="93"/>
    </row>
    <row r="9268" ht="11.25" hidden="1" customHeight="1" outlineLevel="7">
      <c r="A9268" s="83"/>
      <c r="B9268" s="84"/>
      <c r="C9268" s="85"/>
      <c r="D9268" s="2017" t="s">
        <v>454</v>
      </c>
      <c r="E9268" s="2017"/>
      <c r="F9268" s="2017"/>
      <c r="G9268" s="114"/>
    </row>
    <row r="9269" ht="11.25" hidden="1" customHeight="1" outlineLevel="7">
      <c r="A9269" s="118"/>
      <c r="B9269" s="119"/>
      <c r="C9269" s="120"/>
      <c r="D9269" s="2013" t="s">
        <v>455</v>
      </c>
      <c r="E9269" s="2013"/>
      <c r="F9269" s="2013"/>
      <c r="G9269" s="93"/>
    </row>
    <row r="9270" ht="11.25" hidden="1" customHeight="1" outlineLevel="7">
      <c r="A9270" s="118"/>
      <c r="B9270" s="119"/>
      <c r="C9270" s="120"/>
      <c r="D9270" s="2013" t="s">
        <v>456</v>
      </c>
      <c r="E9270" s="2013"/>
      <c r="F9270" s="2013"/>
      <c r="G9270" s="114"/>
    </row>
    <row r="9271" ht="11.25" hidden="1" customHeight="1" outlineLevel="7">
      <c r="A9271" s="118"/>
      <c r="B9271" s="119"/>
      <c r="C9271" s="120"/>
      <c r="D9271" s="2013" t="s">
        <v>457</v>
      </c>
      <c r="E9271" s="2013"/>
      <c r="F9271" s="2013"/>
      <c r="G9271" s="93"/>
    </row>
    <row r="9272" ht="11.25" hidden="1" customHeight="1" outlineLevel="7">
      <c r="A9272" s="118"/>
      <c r="B9272" s="119"/>
      <c r="C9272" s="120"/>
      <c r="D9272" s="2013" t="s">
        <v>458</v>
      </c>
      <c r="E9272" s="2013"/>
      <c r="F9272" s="2013"/>
      <c r="G9272" s="114"/>
    </row>
    <row r="9273" ht="11.25" hidden="1" customHeight="1" outlineLevel="7">
      <c r="A9273" s="83"/>
      <c r="B9273" s="84"/>
      <c r="C9273" s="85"/>
      <c r="D9273" s="2017" t="s">
        <v>462</v>
      </c>
      <c r="E9273" s="2017"/>
      <c r="F9273" s="2017"/>
      <c r="G9273" s="114"/>
    </row>
    <row r="9274" ht="11.25" hidden="1" customHeight="1" outlineLevel="7">
      <c r="A9274" s="86"/>
      <c r="B9274" s="87"/>
      <c r="C9274" s="88"/>
      <c r="D9274" s="2017" t="s">
        <v>463</v>
      </c>
      <c r="E9274" s="2017"/>
      <c r="F9274" s="2017"/>
      <c r="G9274" s="93"/>
    </row>
    <row r="9275" ht="11.25" hidden="1" customHeight="1" outlineLevel="7">
      <c r="A9275" s="101"/>
      <c r="B9275" s="102"/>
      <c r="C9275" s="103"/>
      <c r="D9275" s="2017" t="s">
        <v>464</v>
      </c>
      <c r="E9275" s="2017"/>
      <c r="F9275" s="2017"/>
      <c r="G9275" s="114"/>
    </row>
    <row r="9276" ht="11.25" hidden="1" customHeight="1" outlineLevel="7">
      <c r="A9276" s="115"/>
      <c r="B9276" s="116"/>
      <c r="C9276" s="117"/>
      <c r="D9276" s="2013" t="s">
        <v>465</v>
      </c>
      <c r="E9276" s="2013"/>
      <c r="F9276" s="2013"/>
      <c r="G9276" s="93"/>
    </row>
    <row r="9277" ht="11.25" hidden="1" customHeight="1" outlineLevel="7">
      <c r="A9277" s="115"/>
      <c r="B9277" s="116"/>
      <c r="C9277" s="117"/>
      <c r="D9277" s="2013" t="s">
        <v>466</v>
      </c>
      <c r="E9277" s="2013"/>
      <c r="F9277" s="2013"/>
      <c r="G9277" s="114"/>
    </row>
    <row r="9278" ht="11.25" hidden="1" customHeight="1" outlineLevel="7">
      <c r="A9278" s="115"/>
      <c r="B9278" s="116"/>
      <c r="C9278" s="117"/>
      <c r="D9278" s="2013" t="s">
        <v>467</v>
      </c>
      <c r="E9278" s="2013"/>
      <c r="F9278" s="2013"/>
      <c r="G9278" s="93"/>
    </row>
    <row r="9279" ht="21.75" hidden="1" customHeight="1" outlineLevel="7">
      <c r="A9279" s="115"/>
      <c r="B9279" s="116"/>
      <c r="C9279" s="117"/>
      <c r="D9279" s="2013" t="s">
        <v>468</v>
      </c>
      <c r="E9279" s="2013"/>
      <c r="F9279" s="2013"/>
      <c r="G9279" s="114"/>
    </row>
    <row r="9280" ht="11.25" hidden="1" customHeight="1" outlineLevel="7">
      <c r="A9280" s="115"/>
      <c r="B9280" s="116"/>
      <c r="C9280" s="117"/>
      <c r="D9280" s="2013" t="s">
        <v>469</v>
      </c>
      <c r="E9280" s="2013"/>
      <c r="F9280" s="2013"/>
      <c r="G9280" s="93"/>
    </row>
    <row r="9281" ht="11.25" hidden="1" customHeight="1" outlineLevel="7">
      <c r="A9281" s="115"/>
      <c r="B9281" s="116"/>
      <c r="C9281" s="117"/>
      <c r="D9281" s="2013" t="s">
        <v>470</v>
      </c>
      <c r="E9281" s="2013"/>
      <c r="F9281" s="2013"/>
      <c r="G9281" s="93"/>
    </row>
    <row r="9282" ht="11.25" hidden="1" customHeight="1" outlineLevel="7">
      <c r="A9282" s="115"/>
      <c r="B9282" s="116"/>
      <c r="C9282" s="117"/>
      <c r="D9282" s="2013" t="s">
        <v>471</v>
      </c>
      <c r="E9282" s="2013"/>
      <c r="F9282" s="2013"/>
      <c r="G9282" s="114"/>
    </row>
    <row r="9283" ht="11.25" hidden="1" customHeight="1" outlineLevel="7">
      <c r="A9283" s="115"/>
      <c r="B9283" s="116"/>
      <c r="C9283" s="117"/>
      <c r="D9283" s="2013" t="s">
        <v>472</v>
      </c>
      <c r="E9283" s="2013"/>
      <c r="F9283" s="2013"/>
      <c r="G9283" s="93"/>
    </row>
    <row r="9284" ht="11.25" hidden="1" customHeight="1" outlineLevel="7">
      <c r="A9284" s="115"/>
      <c r="B9284" s="116"/>
      <c r="C9284" s="117"/>
      <c r="D9284" s="2013" t="s">
        <v>473</v>
      </c>
      <c r="E9284" s="2013"/>
      <c r="F9284" s="2013"/>
      <c r="G9284" s="93"/>
    </row>
    <row r="9285" ht="11.25" hidden="1" customHeight="1" outlineLevel="7">
      <c r="A9285" s="115"/>
      <c r="B9285" s="116"/>
      <c r="C9285" s="117"/>
      <c r="D9285" s="2013" t="s">
        <v>474</v>
      </c>
      <c r="E9285" s="2013"/>
      <c r="F9285" s="2013"/>
      <c r="G9285" s="114"/>
    </row>
    <row r="9286" ht="11.25" hidden="1" customHeight="1" outlineLevel="7">
      <c r="A9286" s="115"/>
      <c r="B9286" s="116"/>
      <c r="C9286" s="117"/>
      <c r="D9286" s="2013" t="s">
        <v>475</v>
      </c>
      <c r="E9286" s="2013"/>
      <c r="F9286" s="2013"/>
      <c r="G9286" s="93"/>
    </row>
    <row r="9287" ht="11.25" hidden="1" customHeight="1" outlineLevel="7">
      <c r="A9287" s="89"/>
      <c r="B9287" s="90"/>
      <c r="C9287" s="91"/>
      <c r="D9287" s="2013" t="s">
        <v>476</v>
      </c>
      <c r="E9287" s="2013"/>
      <c r="F9287" s="2013"/>
      <c r="G9287" s="93"/>
    </row>
    <row r="9288" ht="11.25" hidden="1" customHeight="1" outlineLevel="7">
      <c r="A9288" s="89"/>
      <c r="B9288" s="90"/>
      <c r="C9288" s="91"/>
      <c r="D9288" s="2013" t="s">
        <v>477</v>
      </c>
      <c r="E9288" s="2013"/>
      <c r="F9288" s="2013"/>
      <c r="G9288" s="93"/>
    </row>
    <row r="9289" ht="11.25" hidden="1" customHeight="1" outlineLevel="7">
      <c r="A9289" s="89"/>
      <c r="B9289" s="90"/>
      <c r="C9289" s="91"/>
      <c r="D9289" s="2013" t="s">
        <v>478</v>
      </c>
      <c r="E9289" s="2013"/>
      <c r="F9289" s="2013"/>
      <c r="G9289" s="93"/>
    </row>
    <row r="9290" ht="11.25" hidden="1" customHeight="1" outlineLevel="7">
      <c r="A9290" s="89"/>
      <c r="B9290" s="90"/>
      <c r="C9290" s="91"/>
      <c r="D9290" s="2013" t="s">
        <v>479</v>
      </c>
      <c r="E9290" s="2013"/>
      <c r="F9290" s="2013"/>
      <c r="G9290" s="93"/>
    </row>
    <row r="9291" ht="11.25" hidden="1" customHeight="1" outlineLevel="7">
      <c r="A9291" s="89"/>
      <c r="B9291" s="90"/>
      <c r="C9291" s="91"/>
      <c r="D9291" s="2013" t="s">
        <v>480</v>
      </c>
      <c r="E9291" s="2013"/>
      <c r="F9291" s="2013"/>
      <c r="G9291" s="93"/>
    </row>
    <row r="9292" ht="11.25" hidden="1" customHeight="1" outlineLevel="7">
      <c r="A9292" s="89"/>
      <c r="B9292" s="90"/>
      <c r="C9292" s="91"/>
      <c r="D9292" s="2013" t="s">
        <v>481</v>
      </c>
      <c r="E9292" s="2013"/>
      <c r="F9292" s="2013"/>
      <c r="G9292" s="114"/>
    </row>
    <row r="9293" ht="32.25" hidden="1" customHeight="1" outlineLevel="7">
      <c r="A9293" s="89"/>
      <c r="B9293" s="90"/>
      <c r="C9293" s="91"/>
      <c r="D9293" s="2013" t="s">
        <v>482</v>
      </c>
      <c r="E9293" s="2013"/>
      <c r="F9293" s="2013"/>
      <c r="G9293" s="114"/>
    </row>
    <row r="9294" ht="11.25" hidden="1" customHeight="1" outlineLevel="7">
      <c r="A9294" s="101"/>
      <c r="B9294" s="102"/>
      <c r="C9294" s="103"/>
      <c r="D9294" s="2017" t="s">
        <v>483</v>
      </c>
      <c r="E9294" s="2017"/>
      <c r="F9294" s="2017"/>
      <c r="G9294" s="93"/>
    </row>
    <row r="9295" ht="11.25" hidden="1" customHeight="1" outlineLevel="7">
      <c r="A9295" s="115"/>
      <c r="B9295" s="116"/>
      <c r="C9295" s="117"/>
      <c r="D9295" s="2013" t="s">
        <v>484</v>
      </c>
      <c r="E9295" s="2013"/>
      <c r="F9295" s="2013"/>
      <c r="G9295" s="93"/>
    </row>
    <row r="9296" ht="21.75" hidden="1" customHeight="1" outlineLevel="7">
      <c r="A9296" s="115"/>
      <c r="B9296" s="116"/>
      <c r="C9296" s="117"/>
      <c r="D9296" s="2013" t="s">
        <v>485</v>
      </c>
      <c r="E9296" s="2013"/>
      <c r="F9296" s="2013"/>
      <c r="G9296" s="93"/>
    </row>
    <row r="9297" ht="11.25" hidden="1" customHeight="1" outlineLevel="7">
      <c r="A9297" s="89"/>
      <c r="B9297" s="90"/>
      <c r="C9297" s="91"/>
      <c r="D9297" s="2013" t="s">
        <v>486</v>
      </c>
      <c r="E9297" s="2013"/>
      <c r="F9297" s="2013"/>
      <c r="G9297" s="114"/>
    </row>
    <row r="9298" ht="11.25" hidden="1" customHeight="1" outlineLevel="7">
      <c r="A9298" s="101"/>
      <c r="B9298" s="102"/>
      <c r="C9298" s="103"/>
      <c r="D9298" s="2017" t="s">
        <v>487</v>
      </c>
      <c r="E9298" s="2017"/>
      <c r="F9298" s="2017"/>
      <c r="G9298" s="93"/>
    </row>
    <row r="9299" ht="11.25" hidden="1" customHeight="1" outlineLevel="7">
      <c r="A9299" s="115"/>
      <c r="B9299" s="116"/>
      <c r="C9299" s="117"/>
      <c r="D9299" s="2013" t="s">
        <v>488</v>
      </c>
      <c r="E9299" s="2013"/>
      <c r="F9299" s="2013"/>
      <c r="G9299" s="93"/>
    </row>
    <row r="9300" ht="11.25" hidden="1" customHeight="1" outlineLevel="7">
      <c r="A9300" s="115"/>
      <c r="B9300" s="116"/>
      <c r="C9300" s="117"/>
      <c r="D9300" s="2013" t="s">
        <v>489</v>
      </c>
      <c r="E9300" s="2013"/>
      <c r="F9300" s="2013"/>
      <c r="G9300" s="93"/>
    </row>
    <row r="9301" ht="11.25" hidden="1" customHeight="1" outlineLevel="7">
      <c r="A9301" s="115"/>
      <c r="B9301" s="116"/>
      <c r="C9301" s="117"/>
      <c r="D9301" s="2013" t="s">
        <v>490</v>
      </c>
      <c r="E9301" s="2013"/>
      <c r="F9301" s="2013"/>
      <c r="G9301" s="93"/>
    </row>
    <row r="9302" ht="11.25" hidden="1" customHeight="1" outlineLevel="7">
      <c r="A9302" s="115"/>
      <c r="B9302" s="116"/>
      <c r="C9302" s="117"/>
      <c r="D9302" s="2013" t="s">
        <v>491</v>
      </c>
      <c r="E9302" s="2013"/>
      <c r="F9302" s="2013"/>
      <c r="G9302" s="93"/>
    </row>
    <row r="9303" ht="11.25" hidden="1" customHeight="1" outlineLevel="7">
      <c r="A9303" s="115"/>
      <c r="B9303" s="116"/>
      <c r="C9303" s="117"/>
      <c r="D9303" s="2013" t="s">
        <v>492</v>
      </c>
      <c r="E9303" s="2013"/>
      <c r="F9303" s="2013"/>
      <c r="G9303" s="69">
        <v>-107833.79978</v>
      </c>
    </row>
    <row r="9304" ht="11.25" hidden="1" customHeight="1" outlineLevel="7">
      <c r="A9304" s="115"/>
      <c r="B9304" s="116"/>
      <c r="C9304" s="117"/>
      <c r="D9304" s="2013" t="s">
        <v>493</v>
      </c>
      <c r="E9304" s="2013"/>
      <c r="F9304" s="2013"/>
      <c r="G9304" s="93"/>
    </row>
    <row r="9305" ht="11.25" hidden="1" customHeight="1" outlineLevel="7">
      <c r="A9305" s="115"/>
      <c r="B9305" s="116"/>
      <c r="C9305" s="117"/>
      <c r="D9305" s="2013" t="s">
        <v>494</v>
      </c>
      <c r="E9305" s="2013"/>
      <c r="F9305" s="2013"/>
      <c r="G9305" s="73">
        <v>-107833.79978</v>
      </c>
    </row>
    <row r="9306" ht="11.25" hidden="1" customHeight="1" outlineLevel="7">
      <c r="A9306" s="115"/>
      <c r="B9306" s="116"/>
      <c r="C9306" s="117"/>
      <c r="D9306" s="2013" t="s">
        <v>495</v>
      </c>
      <c r="E9306" s="2013"/>
      <c r="F9306" s="2013"/>
      <c r="G9306" s="73">
        <v>-107833.79978</v>
      </c>
    </row>
    <row r="9307" ht="11.25" hidden="1" customHeight="1" outlineLevel="7">
      <c r="A9307" s="101"/>
      <c r="B9307" s="102"/>
      <c r="C9307" s="103"/>
      <c r="D9307" s="2017" t="s">
        <v>496</v>
      </c>
      <c r="E9307" s="2017"/>
      <c r="F9307" s="2017"/>
      <c r="G9307" s="73">
        <v>611428.50090999994</v>
      </c>
    </row>
    <row r="9308" ht="11.25" hidden="1" customHeight="1" outlineLevel="7">
      <c r="A9308" s="115"/>
      <c r="B9308" s="116"/>
      <c r="C9308" s="117"/>
      <c r="D9308" s="2013" t="s">
        <v>497</v>
      </c>
      <c r="E9308" s="2013"/>
      <c r="F9308" s="2013"/>
      <c r="G9308" s="73">
        <v>721248.10687000002</v>
      </c>
    </row>
    <row r="9309" ht="11.25" hidden="1" customHeight="1" outlineLevel="7">
      <c r="A9309" s="115"/>
      <c r="B9309" s="116"/>
      <c r="C9309" s="117"/>
      <c r="D9309" s="2013" t="s">
        <v>498</v>
      </c>
      <c r="E9309" s="2013"/>
      <c r="F9309" s="2013"/>
      <c r="G9309" s="73">
        <v>4878865.9407900004</v>
      </c>
    </row>
    <row r="9310" ht="21.75" hidden="1" customHeight="1" outlineLevel="7">
      <c r="A9310" s="115"/>
      <c r="B9310" s="116"/>
      <c r="C9310" s="117"/>
      <c r="D9310" s="2013" t="s">
        <v>499</v>
      </c>
      <c r="E9310" s="2013"/>
      <c r="F9310" s="2013"/>
      <c r="G9310" s="73">
        <v>4918804.6258199997</v>
      </c>
    </row>
    <row r="9311" ht="11.25" hidden="1" customHeight="1" outlineLevel="7">
      <c r="A9311" s="115"/>
      <c r="B9311" s="116"/>
      <c r="C9311" s="117"/>
      <c r="D9311" s="2013" t="s">
        <v>500</v>
      </c>
      <c r="E9311" s="2013"/>
      <c r="F9311" s="2013"/>
      <c r="G9311" s="92">
        <v>618050.62847</v>
      </c>
    </row>
    <row r="9312" ht="11.25" hidden="1" customHeight="1" outlineLevel="7">
      <c r="A9312" s="101"/>
      <c r="B9312" s="102"/>
      <c r="C9312" s="103"/>
      <c r="D9312" s="2017" t="s">
        <v>501</v>
      </c>
      <c r="E9312" s="2017"/>
      <c r="F9312" s="2017"/>
      <c r="G9312" s="93"/>
    </row>
    <row r="9313" ht="11.25" hidden="1" customHeight="1" outlineLevel="7">
      <c r="A9313" s="115"/>
      <c r="B9313" s="116"/>
      <c r="C9313" s="117"/>
      <c r="D9313" s="2013" t="s">
        <v>502</v>
      </c>
      <c r="E9313" s="2013"/>
      <c r="F9313" s="2013"/>
      <c r="G9313" s="92">
        <v>75196.106870000003</v>
      </c>
    </row>
    <row r="9314" ht="11.25" hidden="1" customHeight="1" outlineLevel="7">
      <c r="A9314" s="115"/>
      <c r="B9314" s="116"/>
      <c r="C9314" s="117"/>
      <c r="D9314" s="2013" t="s">
        <v>503</v>
      </c>
      <c r="E9314" s="2013"/>
      <c r="F9314" s="2013"/>
      <c r="G9314" s="92">
        <v>1431201.3340100001</v>
      </c>
    </row>
    <row r="9315" ht="11.25" hidden="1" customHeight="1" outlineLevel="7">
      <c r="A9315" s="115"/>
      <c r="B9315" s="116"/>
      <c r="C9315" s="117"/>
      <c r="D9315" s="2013" t="s">
        <v>504</v>
      </c>
      <c r="E9315" s="2013"/>
      <c r="F9315" s="2013"/>
      <c r="G9315" s="92">
        <v>2794356.5564700002</v>
      </c>
    </row>
    <row r="9316" ht="11.25" hidden="1" customHeight="1" outlineLevel="7">
      <c r="A9316" s="115"/>
      <c r="B9316" s="116"/>
      <c r="C9316" s="117"/>
      <c r="D9316" s="2013" t="s">
        <v>1184</v>
      </c>
      <c r="E9316" s="2013"/>
      <c r="F9316" s="2013"/>
      <c r="G9316" s="73">
        <v>-19897.559399999998</v>
      </c>
    </row>
    <row r="9317" ht="11.25" hidden="1" customHeight="1" outlineLevel="7">
      <c r="A9317" s="89"/>
      <c r="B9317" s="90"/>
      <c r="C9317" s="91"/>
      <c r="D9317" s="2013" t="s">
        <v>505</v>
      </c>
      <c r="E9317" s="2013"/>
      <c r="F9317" s="2013"/>
      <c r="G9317" s="92">
        <v>-1353.9580000000001</v>
      </c>
    </row>
    <row r="9318" ht="21.75" hidden="1" customHeight="1" outlineLevel="7">
      <c r="A9318" s="89"/>
      <c r="B9318" s="90"/>
      <c r="C9318" s="91"/>
      <c r="D9318" s="2013" t="s">
        <v>506</v>
      </c>
      <c r="E9318" s="2013"/>
      <c r="F9318" s="2013"/>
      <c r="G9318" s="92">
        <v>-3042.6970000000001</v>
      </c>
    </row>
    <row r="9319" ht="11.25" hidden="1" customHeight="1" outlineLevel="7">
      <c r="A9319" s="86"/>
      <c r="B9319" s="87"/>
      <c r="C9319" s="88"/>
      <c r="D9319" s="2017" t="s">
        <v>509</v>
      </c>
      <c r="E9319" s="2017"/>
      <c r="F9319" s="2017"/>
      <c r="G9319" s="92">
        <v>-7021.0108</v>
      </c>
    </row>
    <row r="9320" ht="11.25" hidden="1" customHeight="1" outlineLevel="7">
      <c r="A9320" s="89"/>
      <c r="B9320" s="90"/>
      <c r="C9320" s="91"/>
      <c r="D9320" s="2013" t="s">
        <v>510</v>
      </c>
      <c r="E9320" s="2013"/>
      <c r="F9320" s="2013"/>
      <c r="G9320" s="92">
        <v>-8479.8935999999994</v>
      </c>
    </row>
    <row r="9321" ht="11.25" hidden="1" customHeight="1" outlineLevel="7">
      <c r="A9321" s="89"/>
      <c r="B9321" s="90"/>
      <c r="C9321" s="91"/>
      <c r="D9321" s="2013" t="s">
        <v>511</v>
      </c>
      <c r="E9321" s="2013"/>
      <c r="F9321" s="2013"/>
      <c r="G9321" s="73">
        <v>-20041.125629999999</v>
      </c>
    </row>
    <row r="9322" ht="11.25" hidden="1" customHeight="1" outlineLevel="7">
      <c r="A9322" s="89"/>
      <c r="B9322" s="90"/>
      <c r="C9322" s="91"/>
      <c r="D9322" s="2013" t="s">
        <v>512</v>
      </c>
      <c r="E9322" s="2013"/>
      <c r="F9322" s="2013"/>
      <c r="G9322" s="73">
        <v>-20041.125629999999</v>
      </c>
    </row>
    <row r="9323" ht="11.25" hidden="1" customHeight="1" outlineLevel="7">
      <c r="A9323" s="83"/>
      <c r="B9323" s="84"/>
      <c r="C9323" s="85"/>
      <c r="D9323" s="2017" t="s">
        <v>515</v>
      </c>
      <c r="E9323" s="2017"/>
      <c r="F9323" s="2017"/>
      <c r="G9323" s="73">
        <v>-1607.5776000000001</v>
      </c>
    </row>
    <row r="9324" ht="11.25" hidden="1" customHeight="1" outlineLevel="7">
      <c r="A9324" s="118"/>
      <c r="B9324" s="119"/>
      <c r="C9324" s="120"/>
      <c r="D9324" s="2013" t="s">
        <v>516</v>
      </c>
      <c r="E9324" s="2013"/>
      <c r="F9324" s="2013"/>
      <c r="G9324" s="110">
        <v>-517.26300000000003</v>
      </c>
    </row>
    <row r="9325" ht="11.25" hidden="1" customHeight="1" outlineLevel="7">
      <c r="A9325" s="86"/>
      <c r="B9325" s="87"/>
      <c r="C9325" s="88"/>
      <c r="D9325" s="2017" t="s">
        <v>518</v>
      </c>
      <c r="E9325" s="2017"/>
      <c r="F9325" s="2017"/>
      <c r="G9325" s="110">
        <v>-517.34659999999997</v>
      </c>
    </row>
    <row r="9326" ht="11.25" hidden="1" customHeight="1" outlineLevel="7">
      <c r="A9326" s="89"/>
      <c r="B9326" s="90"/>
      <c r="C9326" s="91"/>
      <c r="D9326" s="2013" t="s">
        <v>519</v>
      </c>
      <c r="E9326" s="2013"/>
      <c r="F9326" s="2013"/>
      <c r="G9326" s="93"/>
    </row>
    <row r="9327" ht="11.25" hidden="1" customHeight="1" outlineLevel="7">
      <c r="A9327" s="89"/>
      <c r="B9327" s="90"/>
      <c r="C9327" s="91"/>
      <c r="D9327" s="2013" t="s">
        <v>520</v>
      </c>
      <c r="E9327" s="2013"/>
      <c r="F9327" s="2013"/>
      <c r="G9327" s="110">
        <v>-572.96720000000005</v>
      </c>
    </row>
    <row r="9328" ht="11.25" hidden="1" customHeight="1" outlineLevel="7">
      <c r="A9328" s="89"/>
      <c r="B9328" s="90"/>
      <c r="C9328" s="91"/>
      <c r="D9328" s="2013" t="s">
        <v>523</v>
      </c>
      <c r="E9328" s="2013"/>
      <c r="F9328" s="2013"/>
      <c r="G9328" s="93"/>
    </row>
    <row r="9329" ht="11.25" hidden="1" customHeight="1" outlineLevel="7">
      <c r="A9329" s="118"/>
      <c r="B9329" s="119"/>
      <c r="C9329" s="120"/>
      <c r="D9329" s="2013" t="s">
        <v>521</v>
      </c>
      <c r="E9329" s="2013"/>
      <c r="F9329" s="2013"/>
      <c r="G9329" s="93"/>
    </row>
    <row r="9330" ht="11.25" hidden="1" customHeight="1" outlineLevel="7">
      <c r="A9330" s="80"/>
      <c r="B9330" s="81"/>
      <c r="C9330" s="82"/>
      <c r="D9330" s="2017" t="s">
        <v>524</v>
      </c>
      <c r="E9330" s="2017"/>
      <c r="F9330" s="2017"/>
      <c r="G9330" s="93"/>
    </row>
    <row r="9331" ht="11.25" hidden="1" customHeight="1" outlineLevel="7">
      <c r="A9331" s="83"/>
      <c r="B9331" s="84"/>
      <c r="C9331" s="85"/>
      <c r="D9331" s="2017" t="s">
        <v>14</v>
      </c>
      <c r="E9331" s="2017"/>
      <c r="F9331" s="2017"/>
      <c r="G9331" s="93"/>
    </row>
    <row r="9332" ht="11.25" hidden="1" customHeight="1" outlineLevel="7">
      <c r="A9332" s="86"/>
      <c r="B9332" s="87"/>
      <c r="C9332" s="88"/>
      <c r="D9332" s="2017" t="s">
        <v>845</v>
      </c>
      <c r="E9332" s="2017"/>
      <c r="F9332" s="2017"/>
      <c r="G9332" s="93"/>
    </row>
    <row r="9333" ht="11.25" hidden="1" customHeight="1" outlineLevel="7">
      <c r="A9333" s="89"/>
      <c r="B9333" s="90"/>
      <c r="C9333" s="91"/>
      <c r="D9333" s="2013" t="s">
        <v>846</v>
      </c>
      <c r="E9333" s="2013"/>
      <c r="F9333" s="2013"/>
      <c r="G9333" s="93"/>
    </row>
    <row r="9334" ht="11.25" hidden="1" customHeight="1" outlineLevel="7">
      <c r="A9334" s="89"/>
      <c r="B9334" s="90"/>
      <c r="C9334" s="91"/>
      <c r="D9334" s="2013" t="s">
        <v>847</v>
      </c>
      <c r="E9334" s="2013"/>
      <c r="F9334" s="2013"/>
      <c r="G9334" s="110">
        <v>-0.00080000000000000004</v>
      </c>
    </row>
    <row r="9335" ht="11.25" hidden="1" customHeight="1" outlineLevel="7">
      <c r="A9335" s="86"/>
      <c r="B9335" s="87"/>
      <c r="C9335" s="88"/>
      <c r="D9335" s="2017" t="s">
        <v>525</v>
      </c>
      <c r="E9335" s="2017"/>
      <c r="F9335" s="2017"/>
      <c r="G9335" s="110">
        <v>-586.17600000000004</v>
      </c>
    </row>
    <row r="9336" ht="21.75" hidden="1" customHeight="1" outlineLevel="7">
      <c r="A9336" s="89"/>
      <c r="B9336" s="90"/>
      <c r="C9336" s="91"/>
      <c r="D9336" s="2013" t="s">
        <v>526</v>
      </c>
      <c r="E9336" s="2013"/>
      <c r="F9336" s="2013"/>
      <c r="G9336" s="93"/>
    </row>
    <row r="9337" ht="11.25" hidden="1" customHeight="1" outlineLevel="7">
      <c r="A9337" s="86"/>
      <c r="B9337" s="87"/>
      <c r="C9337" s="88"/>
      <c r="D9337" s="2017" t="s">
        <v>220</v>
      </c>
      <c r="E9337" s="2017"/>
      <c r="F9337" s="2017"/>
      <c r="G9337" s="93"/>
    </row>
    <row r="9338" ht="11.25" hidden="1" customHeight="1" outlineLevel="7">
      <c r="A9338" s="89"/>
      <c r="B9338" s="90"/>
      <c r="C9338" s="91"/>
      <c r="D9338" s="2013" t="s">
        <v>527</v>
      </c>
      <c r="E9338" s="2013"/>
      <c r="F9338" s="2013"/>
      <c r="G9338" s="93"/>
    </row>
    <row r="9339" ht="11.25" hidden="1" customHeight="1" outlineLevel="7">
      <c r="A9339" s="89"/>
      <c r="B9339" s="90"/>
      <c r="C9339" s="91"/>
      <c r="D9339" s="2013" t="s">
        <v>528</v>
      </c>
      <c r="E9339" s="2013"/>
      <c r="F9339" s="2013"/>
      <c r="G9339" s="93"/>
    </row>
    <row r="9340" ht="11.25" hidden="1" customHeight="1" outlineLevel="7">
      <c r="A9340" s="86"/>
      <c r="B9340" s="87"/>
      <c r="C9340" s="88"/>
      <c r="D9340" s="2017" t="s">
        <v>529</v>
      </c>
      <c r="E9340" s="2017"/>
      <c r="F9340" s="2017"/>
      <c r="G9340" s="93"/>
    </row>
    <row r="9341" ht="11.25" hidden="1" customHeight="1" outlineLevel="7">
      <c r="A9341" s="101"/>
      <c r="B9341" s="102"/>
      <c r="C9341" s="103"/>
      <c r="D9341" s="2017" t="s">
        <v>530</v>
      </c>
      <c r="E9341" s="2017"/>
      <c r="F9341" s="2017"/>
      <c r="G9341" s="110">
        <v>-476.34859999999998</v>
      </c>
    </row>
    <row r="9342" ht="11.25" hidden="1" customHeight="1" outlineLevel="7">
      <c r="A9342" s="115"/>
      <c r="B9342" s="116"/>
      <c r="C9342" s="117"/>
      <c r="D9342" s="2013" t="s">
        <v>532</v>
      </c>
      <c r="E9342" s="2013"/>
      <c r="F9342" s="2013"/>
      <c r="G9342" s="111">
        <v>-935.00599999999997</v>
      </c>
    </row>
    <row r="9343" ht="11.25" hidden="1" customHeight="1" outlineLevel="7">
      <c r="A9343" s="115"/>
      <c r="B9343" s="116"/>
      <c r="C9343" s="117"/>
      <c r="D9343" s="2013" t="s">
        <v>533</v>
      </c>
      <c r="E9343" s="2013"/>
      <c r="F9343" s="2013"/>
      <c r="G9343" s="110">
        <v>-904.04600000000005</v>
      </c>
    </row>
    <row r="9344" ht="11.25" hidden="1" customHeight="1" outlineLevel="7">
      <c r="A9344" s="89"/>
      <c r="B9344" s="90"/>
      <c r="C9344" s="91"/>
      <c r="D9344" s="2013" t="s">
        <v>841</v>
      </c>
      <c r="E9344" s="2013"/>
      <c r="F9344" s="2013"/>
      <c r="G9344" s="110">
        <v>-30.960000000000001</v>
      </c>
    </row>
    <row r="9345" ht="11.25" hidden="1" customHeight="1" outlineLevel="7">
      <c r="A9345" s="101"/>
      <c r="B9345" s="102"/>
      <c r="C9345" s="103"/>
      <c r="D9345" s="2017" t="s">
        <v>535</v>
      </c>
      <c r="E9345" s="2017"/>
      <c r="F9345" s="2017"/>
      <c r="G9345" s="93"/>
    </row>
    <row r="9346" ht="11.25" hidden="1" customHeight="1" outlineLevel="7">
      <c r="A9346" s="115"/>
      <c r="B9346" s="116"/>
      <c r="C9346" s="117"/>
      <c r="D9346" s="2013" t="s">
        <v>537</v>
      </c>
      <c r="E9346" s="2013"/>
      <c r="F9346" s="2013"/>
      <c r="G9346" s="73">
        <v>-6338.9620000000004</v>
      </c>
    </row>
    <row r="9347" ht="11.25" hidden="1" customHeight="1" outlineLevel="7">
      <c r="A9347" s="115"/>
      <c r="B9347" s="116"/>
      <c r="C9347" s="117"/>
      <c r="D9347" s="2013" t="s">
        <v>538</v>
      </c>
      <c r="E9347" s="2013"/>
      <c r="F9347" s="2013"/>
      <c r="G9347" s="93"/>
    </row>
    <row r="9348" ht="11.25" hidden="1" customHeight="1" outlineLevel="7">
      <c r="A9348" s="115"/>
      <c r="B9348" s="116"/>
      <c r="C9348" s="117"/>
      <c r="D9348" s="2013" t="s">
        <v>539</v>
      </c>
      <c r="E9348" s="2013"/>
      <c r="F9348" s="2013"/>
      <c r="G9348" s="93"/>
    </row>
    <row r="9349" ht="21.75" hidden="1" customHeight="1" outlineLevel="7">
      <c r="A9349" s="115"/>
      <c r="B9349" s="116"/>
      <c r="C9349" s="117"/>
      <c r="D9349" s="2013" t="s">
        <v>540</v>
      </c>
      <c r="E9349" s="2013"/>
      <c r="F9349" s="2013"/>
      <c r="G9349" s="93"/>
    </row>
    <row r="9350" ht="21.75" hidden="1" customHeight="1" outlineLevel="7">
      <c r="A9350" s="115"/>
      <c r="B9350" s="116"/>
      <c r="C9350" s="117"/>
      <c r="D9350" s="2013" t="s">
        <v>541</v>
      </c>
      <c r="E9350" s="2013"/>
      <c r="F9350" s="2013"/>
      <c r="G9350" s="93"/>
    </row>
    <row r="9351" ht="11.25" hidden="1" customHeight="1" outlineLevel="7">
      <c r="A9351" s="115"/>
      <c r="B9351" s="116"/>
      <c r="C9351" s="117"/>
      <c r="D9351" s="2013" t="s">
        <v>542</v>
      </c>
      <c r="E9351" s="2013"/>
      <c r="F9351" s="2013"/>
      <c r="G9351" s="93"/>
    </row>
    <row r="9352" ht="11.25" hidden="1" customHeight="1" outlineLevel="7">
      <c r="A9352" s="115"/>
      <c r="B9352" s="116"/>
      <c r="C9352" s="117"/>
      <c r="D9352" s="2013" t="s">
        <v>543</v>
      </c>
      <c r="E9352" s="2013"/>
      <c r="F9352" s="2013"/>
      <c r="G9352" s="92">
        <v>-6338.9620000000004</v>
      </c>
    </row>
    <row r="9353" ht="11.25" hidden="1" customHeight="1" outlineLevel="7">
      <c r="A9353" s="115"/>
      <c r="B9353" s="116"/>
      <c r="C9353" s="117"/>
      <c r="D9353" s="2013" t="s">
        <v>545</v>
      </c>
      <c r="E9353" s="2013"/>
      <c r="F9353" s="2013"/>
      <c r="G9353" s="93"/>
    </row>
    <row r="9354" ht="11.25" hidden="1" customHeight="1" outlineLevel="7">
      <c r="A9354" s="115"/>
      <c r="B9354" s="116"/>
      <c r="C9354" s="117"/>
      <c r="D9354" s="2013" t="s">
        <v>546</v>
      </c>
      <c r="E9354" s="2013"/>
      <c r="F9354" s="2013"/>
      <c r="G9354" s="93"/>
    </row>
    <row r="9355" ht="11.25" hidden="1" customHeight="1" outlineLevel="7">
      <c r="A9355" s="115"/>
      <c r="B9355" s="116"/>
      <c r="C9355" s="117"/>
      <c r="D9355" s="2013" t="s">
        <v>547</v>
      </c>
      <c r="E9355" s="2013"/>
      <c r="F9355" s="2013"/>
      <c r="G9355" s="73">
        <v>-1136.9166299999999</v>
      </c>
    </row>
    <row r="9356" ht="11.25" hidden="1" customHeight="1" outlineLevel="7">
      <c r="A9356" s="101"/>
      <c r="B9356" s="102"/>
      <c r="C9356" s="103"/>
      <c r="D9356" s="2017" t="s">
        <v>548</v>
      </c>
      <c r="E9356" s="2017"/>
      <c r="F9356" s="2017"/>
      <c r="G9356" s="110">
        <v>-93.239999999999995</v>
      </c>
    </row>
    <row r="9357" ht="11.25" hidden="1" customHeight="1" outlineLevel="7">
      <c r="A9357" s="115"/>
      <c r="B9357" s="116"/>
      <c r="C9357" s="117"/>
      <c r="D9357" s="2013" t="s">
        <v>549</v>
      </c>
      <c r="E9357" s="2013"/>
      <c r="F9357" s="2013"/>
      <c r="G9357" s="93"/>
    </row>
    <row r="9358" ht="11.25" hidden="1" customHeight="1" outlineLevel="7">
      <c r="A9358" s="115"/>
      <c r="B9358" s="116"/>
      <c r="C9358" s="117"/>
      <c r="D9358" s="2013" t="s">
        <v>550</v>
      </c>
      <c r="E9358" s="2013"/>
      <c r="F9358" s="2013"/>
      <c r="G9358" s="92">
        <v>-1043.6766299999999</v>
      </c>
    </row>
    <row r="9359" ht="11.25" hidden="1" customHeight="1" outlineLevel="7">
      <c r="A9359" s="115"/>
      <c r="B9359" s="116"/>
      <c r="C9359" s="117"/>
      <c r="D9359" s="2013" t="s">
        <v>551</v>
      </c>
      <c r="E9359" s="2013"/>
      <c r="F9359" s="2013"/>
      <c r="G9359" s="93"/>
    </row>
    <row r="9360" ht="11.25" hidden="1" customHeight="1" outlineLevel="7">
      <c r="A9360" s="115"/>
      <c r="B9360" s="116"/>
      <c r="C9360" s="117"/>
      <c r="D9360" s="2013" t="s">
        <v>552</v>
      </c>
      <c r="E9360" s="2013"/>
      <c r="F9360" s="2013"/>
      <c r="G9360" s="111">
        <v>-207.79300000000001</v>
      </c>
    </row>
    <row r="9361" ht="11.25" hidden="1" customHeight="1" outlineLevel="7">
      <c r="A9361" s="115"/>
      <c r="B9361" s="116"/>
      <c r="C9361" s="117"/>
      <c r="D9361" s="2013" t="s">
        <v>553</v>
      </c>
      <c r="E9361" s="2013"/>
      <c r="F9361" s="2013"/>
      <c r="G9361" s="93"/>
    </row>
    <row r="9362" ht="11.25" hidden="1" customHeight="1" outlineLevel="7">
      <c r="A9362" s="115"/>
      <c r="B9362" s="116"/>
      <c r="C9362" s="117"/>
      <c r="D9362" s="2013" t="s">
        <v>1189</v>
      </c>
      <c r="E9362" s="2013"/>
      <c r="F9362" s="2013"/>
      <c r="G9362" s="93"/>
    </row>
    <row r="9363" ht="11.25" hidden="1" customHeight="1" outlineLevel="7">
      <c r="A9363" s="101"/>
      <c r="B9363" s="102"/>
      <c r="C9363" s="103"/>
      <c r="D9363" s="2017" t="s">
        <v>554</v>
      </c>
      <c r="E9363" s="2017"/>
      <c r="F9363" s="2017"/>
      <c r="G9363" s="110">
        <v>-187.40199999999999</v>
      </c>
    </row>
    <row r="9364" ht="11.25" hidden="1" customHeight="1" outlineLevel="7">
      <c r="A9364" s="115"/>
      <c r="B9364" s="116"/>
      <c r="C9364" s="117"/>
      <c r="D9364" s="2013" t="s">
        <v>556</v>
      </c>
      <c r="E9364" s="2013"/>
      <c r="F9364" s="2013"/>
      <c r="G9364" s="110">
        <v>-20.390999999999998</v>
      </c>
    </row>
    <row r="9365" ht="11.25" hidden="1" customHeight="1" outlineLevel="7">
      <c r="A9365" s="115"/>
      <c r="B9365" s="116"/>
      <c r="C9365" s="117"/>
      <c r="D9365" s="2013" t="s">
        <v>557</v>
      </c>
      <c r="E9365" s="2013"/>
      <c r="F9365" s="2013"/>
      <c r="G9365" s="93"/>
    </row>
    <row r="9366" ht="11.25" hidden="1" customHeight="1" outlineLevel="7">
      <c r="A9366" s="115"/>
      <c r="B9366" s="116"/>
      <c r="C9366" s="117"/>
      <c r="D9366" s="2013" t="s">
        <v>559</v>
      </c>
      <c r="E9366" s="2013"/>
      <c r="F9366" s="2013"/>
      <c r="G9366" s="92">
        <v>-8752.3457999999991</v>
      </c>
    </row>
    <row r="9367" ht="11.25" hidden="1" customHeight="1" outlineLevel="7">
      <c r="A9367" s="115"/>
      <c r="B9367" s="116"/>
      <c r="C9367" s="117"/>
      <c r="D9367" s="2013" t="s">
        <v>560</v>
      </c>
      <c r="E9367" s="2013"/>
      <c r="F9367" s="2013"/>
      <c r="G9367" s="114"/>
    </row>
    <row r="9368" ht="11.25" hidden="1" customHeight="1" outlineLevel="7">
      <c r="A9368" s="115"/>
      <c r="B9368" s="116"/>
      <c r="C9368" s="117"/>
      <c r="D9368" s="2013" t="s">
        <v>562</v>
      </c>
      <c r="E9368" s="2013"/>
      <c r="F9368" s="2013"/>
      <c r="G9368" s="93"/>
    </row>
    <row r="9369" ht="11.25" hidden="1" customHeight="1" outlineLevel="7">
      <c r="A9369" s="115"/>
      <c r="B9369" s="116"/>
      <c r="C9369" s="117"/>
      <c r="D9369" s="2013" t="s">
        <v>563</v>
      </c>
      <c r="E9369" s="2013"/>
      <c r="F9369" s="2013"/>
      <c r="G9369" s="93"/>
    </row>
    <row r="9370" ht="11.25" hidden="1" customHeight="1" outlineLevel="7">
      <c r="A9370" s="115"/>
      <c r="B9370" s="116"/>
      <c r="C9370" s="117"/>
      <c r="D9370" s="2013" t="s">
        <v>564</v>
      </c>
      <c r="E9370" s="2013"/>
      <c r="F9370" s="2013"/>
      <c r="G9370" s="93"/>
    </row>
    <row r="9371" ht="11.25" hidden="1" customHeight="1" outlineLevel="7">
      <c r="A9371" s="115"/>
      <c r="B9371" s="116"/>
      <c r="C9371" s="117"/>
      <c r="D9371" s="2013" t="s">
        <v>565</v>
      </c>
      <c r="E9371" s="2013"/>
      <c r="F9371" s="2013"/>
      <c r="G9371" s="114"/>
    </row>
    <row r="9372" ht="11.25" hidden="1" customHeight="1" outlineLevel="7">
      <c r="A9372" s="115"/>
      <c r="B9372" s="116"/>
      <c r="C9372" s="117"/>
      <c r="D9372" s="2013" t="s">
        <v>566</v>
      </c>
      <c r="E9372" s="2013"/>
      <c r="F9372" s="2013"/>
      <c r="G9372" s="93"/>
    </row>
    <row r="9373" ht="11.25" hidden="1" customHeight="1" outlineLevel="7">
      <c r="A9373" s="115"/>
      <c r="B9373" s="116"/>
      <c r="C9373" s="117"/>
      <c r="D9373" s="2013" t="s">
        <v>567</v>
      </c>
      <c r="E9373" s="2013"/>
      <c r="F9373" s="2013"/>
      <c r="G9373" s="114"/>
    </row>
    <row r="9374" ht="11.25" hidden="1" customHeight="1" outlineLevel="7">
      <c r="A9374" s="115"/>
      <c r="B9374" s="116"/>
      <c r="C9374" s="117"/>
      <c r="D9374" s="2013" t="s">
        <v>568</v>
      </c>
      <c r="E9374" s="2013"/>
      <c r="F9374" s="2013"/>
      <c r="G9374" s="93"/>
    </row>
    <row r="9375" ht="11.25" hidden="1" customHeight="1" outlineLevel="7">
      <c r="A9375" s="115"/>
      <c r="B9375" s="116"/>
      <c r="C9375" s="117"/>
      <c r="D9375" s="2013" t="s">
        <v>569</v>
      </c>
      <c r="E9375" s="2013"/>
      <c r="F9375" s="2013"/>
      <c r="G9375" s="93"/>
    </row>
    <row r="9376" ht="11.25" hidden="1" customHeight="1" outlineLevel="7">
      <c r="A9376" s="115"/>
      <c r="B9376" s="116"/>
      <c r="C9376" s="117"/>
      <c r="D9376" s="2013" t="s">
        <v>570</v>
      </c>
      <c r="E9376" s="2013"/>
      <c r="F9376" s="2013"/>
      <c r="G9376" s="93"/>
    </row>
    <row r="9377" ht="11.25" hidden="1" customHeight="1" outlineLevel="7">
      <c r="A9377" s="83"/>
      <c r="B9377" s="84"/>
      <c r="C9377" s="85"/>
      <c r="D9377" s="2017" t="s">
        <v>571</v>
      </c>
      <c r="E9377" s="2017"/>
      <c r="F9377" s="2017"/>
      <c r="G9377" s="93"/>
    </row>
    <row r="9378" ht="11.25" hidden="1" customHeight="1" outlineLevel="7">
      <c r="A9378" s="86"/>
      <c r="B9378" s="87"/>
      <c r="C9378" s="88"/>
      <c r="D9378" s="2017" t="s">
        <v>572</v>
      </c>
      <c r="E9378" s="2017"/>
      <c r="F9378" s="2017"/>
      <c r="G9378" s="73">
        <v>-4157617.8339200001</v>
      </c>
    </row>
    <row r="9379" ht="11.25" hidden="1" customHeight="1" outlineLevel="7">
      <c r="A9379" s="101"/>
      <c r="B9379" s="102"/>
      <c r="C9379" s="103"/>
      <c r="D9379" s="2017" t="s">
        <v>573</v>
      </c>
      <c r="E9379" s="2017"/>
      <c r="F9379" s="2017"/>
      <c r="G9379" s="73">
        <v>-1664881.4763</v>
      </c>
    </row>
    <row r="9380" ht="11.25" hidden="1" customHeight="1" outlineLevel="7">
      <c r="A9380" s="115"/>
      <c r="B9380" s="116"/>
      <c r="C9380" s="117"/>
      <c r="D9380" s="2013" t="s">
        <v>574</v>
      </c>
      <c r="E9380" s="2013"/>
      <c r="F9380" s="2013"/>
      <c r="G9380" s="114"/>
    </row>
    <row r="9381" ht="11.25" hidden="1" customHeight="1" outlineLevel="7">
      <c r="A9381" s="115"/>
      <c r="B9381" s="116"/>
      <c r="C9381" s="117"/>
      <c r="D9381" s="2013" t="s">
        <v>575</v>
      </c>
      <c r="E9381" s="2013"/>
      <c r="F9381" s="2013"/>
      <c r="G9381" s="93"/>
    </row>
    <row r="9382" ht="11.25" hidden="1" customHeight="1" outlineLevel="7">
      <c r="A9382" s="115"/>
      <c r="B9382" s="116"/>
      <c r="C9382" s="117"/>
      <c r="D9382" s="2013" t="s">
        <v>576</v>
      </c>
      <c r="E9382" s="2013"/>
      <c r="F9382" s="2013"/>
      <c r="G9382" s="93"/>
    </row>
    <row r="9383" ht="21.75" hidden="1" customHeight="1" outlineLevel="7">
      <c r="A9383" s="115"/>
      <c r="B9383" s="116"/>
      <c r="C9383" s="117"/>
      <c r="D9383" s="2013" t="s">
        <v>577</v>
      </c>
      <c r="E9383" s="2013"/>
      <c r="F9383" s="2013"/>
      <c r="G9383" s="73">
        <v>-1465657.73789</v>
      </c>
    </row>
    <row r="9384" ht="21.75" hidden="1" customHeight="1" outlineLevel="7">
      <c r="A9384" s="115"/>
      <c r="B9384" s="116"/>
      <c r="C9384" s="117"/>
      <c r="D9384" s="2013" t="s">
        <v>578</v>
      </c>
      <c r="E9384" s="2013"/>
      <c r="F9384" s="2013"/>
      <c r="G9384" s="92">
        <v>-1465657.73789</v>
      </c>
    </row>
    <row r="9385" ht="11.25" hidden="1" customHeight="1" outlineLevel="7">
      <c r="A9385" s="115"/>
      <c r="B9385" s="116"/>
      <c r="C9385" s="117"/>
      <c r="D9385" s="2013" t="s">
        <v>579</v>
      </c>
      <c r="E9385" s="2013"/>
      <c r="F9385" s="2013"/>
      <c r="G9385" s="73">
        <v>-26038.334910000001</v>
      </c>
    </row>
    <row r="9386" ht="11.25" hidden="1" customHeight="1" outlineLevel="7">
      <c r="A9386" s="115"/>
      <c r="B9386" s="116"/>
      <c r="C9386" s="117"/>
      <c r="D9386" s="2013" t="s">
        <v>580</v>
      </c>
      <c r="E9386" s="2013"/>
      <c r="F9386" s="2013"/>
      <c r="G9386" s="92">
        <v>-20910.464</v>
      </c>
    </row>
    <row r="9387" ht="11.25" hidden="1" customHeight="1" outlineLevel="7">
      <c r="A9387" s="115"/>
      <c r="B9387" s="116"/>
      <c r="C9387" s="117"/>
      <c r="D9387" s="2013" t="s">
        <v>581</v>
      </c>
      <c r="E9387" s="2013"/>
      <c r="F9387" s="2013"/>
      <c r="G9387" s="92">
        <v>-5127.8709099999996</v>
      </c>
    </row>
    <row r="9388" ht="11.25" hidden="1" customHeight="1" outlineLevel="7">
      <c r="A9388" s="115"/>
      <c r="B9388" s="116"/>
      <c r="C9388" s="117"/>
      <c r="D9388" s="2013" t="s">
        <v>582</v>
      </c>
      <c r="E9388" s="2013"/>
      <c r="F9388" s="2013"/>
      <c r="G9388" s="73">
        <v>-173185.40349999999</v>
      </c>
    </row>
    <row r="9389" ht="11.25" hidden="1" customHeight="1" outlineLevel="7">
      <c r="A9389" s="115"/>
      <c r="B9389" s="116"/>
      <c r="C9389" s="117"/>
      <c r="D9389" s="2013" t="s">
        <v>583</v>
      </c>
      <c r="E9389" s="2013"/>
      <c r="F9389" s="2013"/>
      <c r="G9389" s="73">
        <v>-33399.763870000002</v>
      </c>
    </row>
    <row r="9390" ht="11.25" hidden="1" customHeight="1" outlineLevel="7">
      <c r="A9390" s="115"/>
      <c r="B9390" s="116"/>
      <c r="C9390" s="117"/>
      <c r="D9390" s="2013" t="s">
        <v>584</v>
      </c>
      <c r="E9390" s="2013"/>
      <c r="F9390" s="2013"/>
      <c r="G9390" s="92">
        <v>-2027.4685500000001</v>
      </c>
    </row>
    <row r="9391" ht="11.25" hidden="1" customHeight="1" outlineLevel="7">
      <c r="A9391" s="115"/>
      <c r="B9391" s="116"/>
      <c r="C9391" s="117"/>
      <c r="D9391" s="2013" t="s">
        <v>585</v>
      </c>
      <c r="E9391" s="2013"/>
      <c r="F9391" s="2013"/>
      <c r="G9391" s="92">
        <v>-31372.295320000001</v>
      </c>
    </row>
    <row r="9392" ht="11.25" hidden="1" customHeight="1" outlineLevel="7">
      <c r="A9392" s="101"/>
      <c r="B9392" s="102"/>
      <c r="C9392" s="103"/>
      <c r="D9392" s="2017" t="s">
        <v>586</v>
      </c>
      <c r="E9392" s="2017"/>
      <c r="F9392" s="2017"/>
      <c r="G9392" s="93"/>
    </row>
    <row r="9393" ht="11.25" hidden="1" customHeight="1" outlineLevel="7">
      <c r="A9393" s="115"/>
      <c r="B9393" s="116"/>
      <c r="C9393" s="117"/>
      <c r="D9393" s="2013" t="s">
        <v>587</v>
      </c>
      <c r="E9393" s="2013"/>
      <c r="F9393" s="2013"/>
      <c r="G9393" s="73">
        <v>-35035.26238</v>
      </c>
    </row>
    <row r="9394" ht="11.25" hidden="1" customHeight="1" outlineLevel="7">
      <c r="A9394" s="115"/>
      <c r="B9394" s="116"/>
      <c r="C9394" s="117"/>
      <c r="D9394" s="2013" t="s">
        <v>588</v>
      </c>
      <c r="E9394" s="2013"/>
      <c r="F9394" s="2013"/>
      <c r="G9394" s="92">
        <v>-4952.8064000000004</v>
      </c>
    </row>
    <row r="9395" ht="11.25" hidden="1" customHeight="1" outlineLevel="7">
      <c r="A9395" s="115"/>
      <c r="B9395" s="116"/>
      <c r="C9395" s="117"/>
      <c r="D9395" s="2013" t="s">
        <v>589</v>
      </c>
      <c r="E9395" s="2013"/>
      <c r="F9395" s="2013"/>
      <c r="G9395" s="110">
        <v>-244.80000000000001</v>
      </c>
    </row>
    <row r="9396" ht="21.75" hidden="1" customHeight="1" outlineLevel="7">
      <c r="A9396" s="115"/>
      <c r="B9396" s="116"/>
      <c r="C9396" s="117"/>
      <c r="D9396" s="2013" t="s">
        <v>590</v>
      </c>
      <c r="E9396" s="2013"/>
      <c r="F9396" s="2013"/>
      <c r="G9396" s="110">
        <v>-545.97567000000004</v>
      </c>
    </row>
    <row r="9397" ht="11.25" hidden="1" customHeight="1" outlineLevel="7">
      <c r="A9397" s="115"/>
      <c r="B9397" s="116"/>
      <c r="C9397" s="117"/>
      <c r="D9397" s="2013" t="s">
        <v>591</v>
      </c>
      <c r="E9397" s="2013"/>
      <c r="F9397" s="2013"/>
      <c r="G9397" s="110">
        <v>-351.79908999999998</v>
      </c>
    </row>
    <row r="9398" ht="11.25" hidden="1" customHeight="1" outlineLevel="7">
      <c r="A9398" s="115"/>
      <c r="B9398" s="116"/>
      <c r="C9398" s="117"/>
      <c r="D9398" s="2013" t="s">
        <v>592</v>
      </c>
      <c r="E9398" s="2013"/>
      <c r="F9398" s="2013"/>
      <c r="G9398" s="92">
        <v>-2281.1651099999999</v>
      </c>
    </row>
    <row r="9399" ht="11.25" hidden="1" customHeight="1" outlineLevel="7">
      <c r="A9399" s="115"/>
      <c r="B9399" s="116"/>
      <c r="C9399" s="117"/>
      <c r="D9399" s="2013" t="s">
        <v>593</v>
      </c>
      <c r="E9399" s="2013"/>
      <c r="F9399" s="2013"/>
      <c r="G9399" s="110">
        <v>-881.12477999999999</v>
      </c>
    </row>
    <row r="9400" ht="11.25" hidden="1" customHeight="1" outlineLevel="7">
      <c r="A9400" s="115"/>
      <c r="B9400" s="116"/>
      <c r="C9400" s="117"/>
      <c r="D9400" s="2013" t="s">
        <v>965</v>
      </c>
      <c r="E9400" s="2013"/>
      <c r="F9400" s="2013"/>
      <c r="G9400" s="92">
        <v>-20772.48256</v>
      </c>
    </row>
    <row r="9401" ht="11.25" hidden="1" customHeight="1" outlineLevel="7">
      <c r="A9401" s="115"/>
      <c r="B9401" s="116"/>
      <c r="C9401" s="117"/>
      <c r="D9401" s="2013" t="s">
        <v>594</v>
      </c>
      <c r="E9401" s="2013"/>
      <c r="F9401" s="2013"/>
      <c r="G9401" s="110">
        <v>-647.50639999999999</v>
      </c>
    </row>
    <row r="9402" ht="11.25" hidden="1" customHeight="1" outlineLevel="7">
      <c r="A9402" s="86"/>
      <c r="B9402" s="87"/>
      <c r="C9402" s="88"/>
      <c r="D9402" s="2017" t="s">
        <v>35</v>
      </c>
      <c r="E9402" s="2017"/>
      <c r="F9402" s="2017"/>
      <c r="G9402" s="92">
        <v>-4181.0903699999999</v>
      </c>
    </row>
    <row r="9403" ht="11.25" hidden="1" customHeight="1" outlineLevel="7">
      <c r="A9403" s="89"/>
      <c r="B9403" s="90"/>
      <c r="C9403" s="91"/>
      <c r="D9403" s="2013" t="s">
        <v>595</v>
      </c>
      <c r="E9403" s="2013"/>
      <c r="F9403" s="2013"/>
      <c r="G9403" s="110">
        <v>-176.512</v>
      </c>
    </row>
    <row r="9404" ht="11.25" hidden="1" customHeight="1" outlineLevel="7">
      <c r="A9404" s="89"/>
      <c r="B9404" s="90"/>
      <c r="C9404" s="91"/>
      <c r="D9404" s="2013" t="s">
        <v>596</v>
      </c>
      <c r="E9404" s="2013"/>
      <c r="F9404" s="2013"/>
      <c r="G9404" s="73">
        <v>-58635.560799999999</v>
      </c>
    </row>
    <row r="9405" ht="11.25" hidden="1" customHeight="1" outlineLevel="7">
      <c r="A9405" s="89"/>
      <c r="B9405" s="90"/>
      <c r="C9405" s="91"/>
      <c r="D9405" s="2013" t="s">
        <v>598</v>
      </c>
      <c r="E9405" s="2013"/>
      <c r="F9405" s="2013"/>
      <c r="G9405" s="92">
        <v>-55779.560799999999</v>
      </c>
    </row>
    <row r="9406" ht="11.25" hidden="1" customHeight="1" outlineLevel="7">
      <c r="A9406" s="89"/>
      <c r="B9406" s="90"/>
      <c r="C9406" s="91"/>
      <c r="D9406" s="2013" t="s">
        <v>599</v>
      </c>
      <c r="E9406" s="2013"/>
      <c r="F9406" s="2013"/>
      <c r="G9406" s="93"/>
    </row>
    <row r="9407" ht="11.25" hidden="1" customHeight="1" outlineLevel="7">
      <c r="A9407" s="86"/>
      <c r="B9407" s="87"/>
      <c r="C9407" s="88"/>
      <c r="D9407" s="2017" t="s">
        <v>601</v>
      </c>
      <c r="E9407" s="2017"/>
      <c r="F9407" s="2017"/>
      <c r="G9407" s="93"/>
    </row>
    <row r="9408" ht="11.25" hidden="1" customHeight="1" outlineLevel="7">
      <c r="A9408" s="101"/>
      <c r="B9408" s="102"/>
      <c r="C9408" s="103"/>
      <c r="D9408" s="2017" t="s">
        <v>602</v>
      </c>
      <c r="E9408" s="2017"/>
      <c r="F9408" s="2017"/>
      <c r="G9408" s="92">
        <v>-2856</v>
      </c>
    </row>
    <row r="9409" ht="11.25" hidden="1" customHeight="1" outlineLevel="7">
      <c r="A9409" s="115"/>
      <c r="B9409" s="116"/>
      <c r="C9409" s="117"/>
      <c r="D9409" s="2013" t="s">
        <v>603</v>
      </c>
      <c r="E9409" s="2013"/>
      <c r="F9409" s="2013"/>
      <c r="G9409" s="93"/>
    </row>
    <row r="9410" ht="11.25" hidden="1" customHeight="1" outlineLevel="7">
      <c r="A9410" s="115"/>
      <c r="B9410" s="116"/>
      <c r="C9410" s="117"/>
      <c r="D9410" s="2013" t="s">
        <v>604</v>
      </c>
      <c r="E9410" s="2013"/>
      <c r="F9410" s="2013"/>
      <c r="G9410" s="93"/>
    </row>
    <row r="9411" ht="11.25" hidden="1" customHeight="1" outlineLevel="7">
      <c r="A9411" s="89"/>
      <c r="B9411" s="90"/>
      <c r="C9411" s="91"/>
      <c r="D9411" s="2013" t="s">
        <v>605</v>
      </c>
      <c r="E9411" s="2013"/>
      <c r="F9411" s="2013"/>
      <c r="G9411" s="73">
        <v>-46114.816440000002</v>
      </c>
    </row>
    <row r="9412" ht="21.75" hidden="1" customHeight="1" outlineLevel="7">
      <c r="A9412" s="89"/>
      <c r="B9412" s="90"/>
      <c r="C9412" s="91"/>
      <c r="D9412" s="2013" t="s">
        <v>606</v>
      </c>
      <c r="E9412" s="2013"/>
      <c r="F9412" s="2013"/>
      <c r="G9412" s="92">
        <v>-6770.16464</v>
      </c>
    </row>
    <row r="9413" ht="11.25" hidden="1" customHeight="1" outlineLevel="7">
      <c r="A9413" s="118"/>
      <c r="B9413" s="119"/>
      <c r="C9413" s="120"/>
      <c r="D9413" s="2013" t="s">
        <v>607</v>
      </c>
      <c r="E9413" s="2013"/>
      <c r="F9413" s="2013"/>
      <c r="G9413" s="92">
        <v>-25915.552380000001</v>
      </c>
    </row>
    <row r="9414" ht="11.25" hidden="1" customHeight="1" outlineLevel="7">
      <c r="A9414" s="86"/>
      <c r="B9414" s="87"/>
      <c r="C9414" s="88"/>
      <c r="D9414" s="2017" t="s">
        <v>608</v>
      </c>
      <c r="E9414" s="2017"/>
      <c r="F9414" s="2017"/>
      <c r="G9414" s="110">
        <v>-609.76679000000001</v>
      </c>
    </row>
    <row r="9415" ht="11.25" hidden="1" customHeight="1" outlineLevel="7">
      <c r="A9415" s="89"/>
      <c r="B9415" s="90"/>
      <c r="C9415" s="91"/>
      <c r="D9415" s="2013" t="s">
        <v>609</v>
      </c>
      <c r="E9415" s="2013"/>
      <c r="F9415" s="2013"/>
      <c r="G9415" s="110">
        <v>-956.65385000000003</v>
      </c>
    </row>
    <row r="9416" ht="11.25" hidden="1" customHeight="1" outlineLevel="7">
      <c r="A9416" s="89"/>
      <c r="B9416" s="90"/>
      <c r="C9416" s="91"/>
      <c r="D9416" s="2013" t="s">
        <v>610</v>
      </c>
      <c r="E9416" s="2013"/>
      <c r="F9416" s="2013"/>
      <c r="G9416" s="110">
        <v>-502.73712999999998</v>
      </c>
    </row>
    <row r="9417" ht="11.25" hidden="1" customHeight="1" outlineLevel="7">
      <c r="A9417" s="89"/>
      <c r="B9417" s="90"/>
      <c r="C9417" s="91"/>
      <c r="D9417" s="2013" t="s">
        <v>611</v>
      </c>
      <c r="E9417" s="2013"/>
      <c r="F9417" s="2013"/>
      <c r="G9417" s="110">
        <v>-438.96722</v>
      </c>
    </row>
    <row r="9418" ht="11.25" hidden="1" customHeight="1" outlineLevel="7">
      <c r="A9418" s="89"/>
      <c r="B9418" s="90"/>
      <c r="C9418" s="91"/>
      <c r="D9418" s="2013" t="s">
        <v>612</v>
      </c>
      <c r="E9418" s="2013"/>
      <c r="F9418" s="2013"/>
      <c r="G9418" s="92">
        <v>-1047.1777999999999</v>
      </c>
    </row>
    <row r="9419" ht="11.25" hidden="1" customHeight="1" outlineLevel="7">
      <c r="A9419" s="89"/>
      <c r="B9419" s="90"/>
      <c r="C9419" s="91"/>
      <c r="D9419" s="2013" t="s">
        <v>838</v>
      </c>
      <c r="E9419" s="2013"/>
      <c r="F9419" s="2013"/>
      <c r="G9419" s="110">
        <v>-772.41674</v>
      </c>
    </row>
    <row r="9420" ht="11.25" hidden="1" customHeight="1" outlineLevel="7">
      <c r="A9420" s="89"/>
      <c r="B9420" s="90"/>
      <c r="C9420" s="91"/>
      <c r="D9420" s="2013" t="s">
        <v>613</v>
      </c>
      <c r="E9420" s="2013"/>
      <c r="F9420" s="2013"/>
      <c r="G9420" s="92">
        <v>-4551.9544800000003</v>
      </c>
    </row>
    <row r="9421" ht="11.25" hidden="1" customHeight="1" outlineLevel="7">
      <c r="A9421" s="89"/>
      <c r="B9421" s="90"/>
      <c r="C9421" s="91"/>
      <c r="D9421" s="2013" t="s">
        <v>614</v>
      </c>
      <c r="E9421" s="2013"/>
      <c r="F9421" s="2013"/>
      <c r="G9421" s="110">
        <v>376.55041999999997</v>
      </c>
    </row>
    <row r="9422" ht="11.25" hidden="1" customHeight="1" outlineLevel="7">
      <c r="A9422" s="89"/>
      <c r="B9422" s="90"/>
      <c r="C9422" s="91"/>
      <c r="D9422" s="2013" t="s">
        <v>615</v>
      </c>
      <c r="E9422" s="2013"/>
      <c r="F9422" s="2013"/>
      <c r="G9422" s="110">
        <v>-649.80431999999996</v>
      </c>
    </row>
    <row r="9423" ht="11.25" hidden="1" customHeight="1" outlineLevel="7">
      <c r="A9423" s="89"/>
      <c r="B9423" s="90"/>
      <c r="C9423" s="91"/>
      <c r="D9423" s="2013" t="s">
        <v>616</v>
      </c>
      <c r="E9423" s="2013"/>
      <c r="F9423" s="2013"/>
      <c r="G9423" s="92">
        <v>-3639.5598</v>
      </c>
    </row>
    <row r="9424" ht="11.25" hidden="1" customHeight="1" outlineLevel="7">
      <c r="A9424" s="83"/>
      <c r="B9424" s="84"/>
      <c r="C9424" s="85"/>
      <c r="D9424" s="2017" t="s">
        <v>617</v>
      </c>
      <c r="E9424" s="2017"/>
      <c r="F9424" s="2017"/>
      <c r="G9424" s="110">
        <v>-636.61171000000002</v>
      </c>
    </row>
    <row r="9425" ht="11.25" hidden="1" customHeight="1" outlineLevel="7">
      <c r="A9425" s="118"/>
      <c r="B9425" s="119"/>
      <c r="C9425" s="120"/>
      <c r="D9425" s="2013" t="s">
        <v>619</v>
      </c>
      <c r="E9425" s="2013"/>
      <c r="F9425" s="2013"/>
      <c r="G9425" s="73">
        <v>-642827.56233999995</v>
      </c>
    </row>
    <row r="9426" ht="11.25" hidden="1" customHeight="1" outlineLevel="7">
      <c r="A9426" s="118"/>
      <c r="B9426" s="119"/>
      <c r="C9426" s="120"/>
      <c r="D9426" s="2013" t="s">
        <v>620</v>
      </c>
      <c r="E9426" s="2013"/>
      <c r="F9426" s="2013"/>
      <c r="G9426" s="73">
        <v>-25055.925719999999</v>
      </c>
    </row>
    <row r="9427" ht="11.25" hidden="1" customHeight="1" outlineLevel="7">
      <c r="A9427" s="118"/>
      <c r="B9427" s="119"/>
      <c r="C9427" s="120"/>
      <c r="D9427" s="2013" t="s">
        <v>622</v>
      </c>
      <c r="E9427" s="2013"/>
      <c r="F9427" s="2013"/>
      <c r="G9427" s="73">
        <v>-6648.6746999999996</v>
      </c>
    </row>
    <row r="9428" ht="11.25" hidden="1" customHeight="1" outlineLevel="7">
      <c r="A9428" s="118"/>
      <c r="B9428" s="119"/>
      <c r="C9428" s="120"/>
      <c r="D9428" s="2013" t="s">
        <v>624</v>
      </c>
      <c r="E9428" s="2013"/>
      <c r="F9428" s="2013"/>
      <c r="G9428" s="93"/>
    </row>
    <row r="9429" ht="11.25" hidden="1" customHeight="1" outlineLevel="7">
      <c r="A9429" s="118"/>
      <c r="B9429" s="119"/>
      <c r="C9429" s="120"/>
      <c r="D9429" s="2013" t="s">
        <v>626</v>
      </c>
      <c r="E9429" s="2013"/>
      <c r="F9429" s="2013"/>
      <c r="G9429" s="110">
        <v>-160</v>
      </c>
    </row>
    <row r="9430" ht="11.25" hidden="1" customHeight="1" outlineLevel="7">
      <c r="A9430" s="118"/>
      <c r="B9430" s="119"/>
      <c r="C9430" s="120"/>
      <c r="D9430" s="2013" t="s">
        <v>628</v>
      </c>
      <c r="E9430" s="2013"/>
      <c r="F9430" s="2013"/>
      <c r="G9430" s="110">
        <v>-688.52346999999997</v>
      </c>
    </row>
    <row r="9431" ht="11.25" hidden="1" customHeight="1" outlineLevel="7">
      <c r="A9431" s="86"/>
      <c r="B9431" s="87"/>
      <c r="C9431" s="88"/>
      <c r="D9431" s="2017" t="s">
        <v>630</v>
      </c>
      <c r="E9431" s="2017"/>
      <c r="F9431" s="2017"/>
      <c r="G9431" s="110">
        <v>-791.81277999999998</v>
      </c>
    </row>
    <row r="9432" ht="11.25" hidden="1" customHeight="1" outlineLevel="7">
      <c r="A9432" s="89"/>
      <c r="B9432" s="90"/>
      <c r="C9432" s="91"/>
      <c r="D9432" s="2013" t="s">
        <v>632</v>
      </c>
      <c r="E9432" s="2013"/>
      <c r="F9432" s="2013"/>
      <c r="G9432" s="92">
        <v>-1410.8984</v>
      </c>
    </row>
    <row r="9433" ht="21.75" hidden="1" customHeight="1" outlineLevel="7">
      <c r="A9433" s="89"/>
      <c r="B9433" s="90"/>
      <c r="C9433" s="91"/>
      <c r="D9433" s="2013" t="s">
        <v>634</v>
      </c>
      <c r="E9433" s="2013"/>
      <c r="F9433" s="2013"/>
      <c r="G9433" s="92">
        <v>-2047.68002</v>
      </c>
    </row>
    <row r="9434" ht="21.75" hidden="1" customHeight="1" outlineLevel="7">
      <c r="A9434" s="89"/>
      <c r="B9434" s="90"/>
      <c r="C9434" s="91"/>
      <c r="D9434" s="2013" t="s">
        <v>636</v>
      </c>
      <c r="E9434" s="2013"/>
      <c r="F9434" s="2013"/>
      <c r="G9434" s="110">
        <v>-150.26400000000001</v>
      </c>
    </row>
    <row r="9435" ht="21.75" hidden="1" customHeight="1" outlineLevel="7">
      <c r="A9435" s="89"/>
      <c r="B9435" s="90"/>
      <c r="C9435" s="91"/>
      <c r="D9435" s="2013" t="s">
        <v>638</v>
      </c>
      <c r="E9435" s="2013"/>
      <c r="F9435" s="2013"/>
      <c r="G9435" s="110">
        <v>-80</v>
      </c>
    </row>
    <row r="9436" ht="11.25" hidden="1" customHeight="1" outlineLevel="7">
      <c r="A9436" s="83"/>
      <c r="B9436" s="84"/>
      <c r="C9436" s="85"/>
      <c r="D9436" s="2017" t="s">
        <v>641</v>
      </c>
      <c r="E9436" s="2017"/>
      <c r="F9436" s="2017"/>
      <c r="G9436" s="110">
        <v>-508.70598999999999</v>
      </c>
    </row>
    <row r="9437" ht="21.75" hidden="1" customHeight="1" outlineLevel="7">
      <c r="A9437" s="86"/>
      <c r="B9437" s="87"/>
      <c r="C9437" s="88"/>
      <c r="D9437" s="2017" t="s">
        <v>642</v>
      </c>
      <c r="E9437" s="2017"/>
      <c r="F9437" s="2017"/>
      <c r="G9437" s="110">
        <v>-561.22203000000002</v>
      </c>
    </row>
    <row r="9438" ht="21.75" hidden="1" customHeight="1" outlineLevel="7">
      <c r="A9438" s="89"/>
      <c r="B9438" s="90"/>
      <c r="C9438" s="91"/>
      <c r="D9438" s="2013" t="s">
        <v>643</v>
      </c>
      <c r="E9438" s="2013"/>
      <c r="F9438" s="2013"/>
      <c r="G9438" s="110">
        <v>-149.65391</v>
      </c>
    </row>
    <row r="9439" ht="21.75" hidden="1" customHeight="1" outlineLevel="7">
      <c r="A9439" s="89"/>
      <c r="B9439" s="90"/>
      <c r="C9439" s="91"/>
      <c r="D9439" s="2013" t="s">
        <v>645</v>
      </c>
      <c r="E9439" s="2013"/>
      <c r="F9439" s="2013"/>
      <c r="G9439" s="110">
        <v>-99.914100000000005</v>
      </c>
    </row>
    <row r="9440" ht="21.75" hidden="1" customHeight="1" outlineLevel="7">
      <c r="A9440" s="89"/>
      <c r="B9440" s="90"/>
      <c r="C9440" s="91"/>
      <c r="D9440" s="2013" t="s">
        <v>647</v>
      </c>
      <c r="E9440" s="2013"/>
      <c r="F9440" s="2013"/>
      <c r="G9440" s="73">
        <v>-18407.25102</v>
      </c>
    </row>
    <row r="9441" ht="21.75" hidden="1" customHeight="1" outlineLevel="7">
      <c r="A9441" s="89"/>
      <c r="B9441" s="90"/>
      <c r="C9441" s="91"/>
      <c r="D9441" s="2013" t="s">
        <v>649</v>
      </c>
      <c r="E9441" s="2013"/>
      <c r="F9441" s="2013"/>
      <c r="G9441" s="110">
        <v>-474.97039999999998</v>
      </c>
    </row>
    <row r="9442" ht="21.75" hidden="1" customHeight="1" outlineLevel="7">
      <c r="A9442" s="89"/>
      <c r="B9442" s="90"/>
      <c r="C9442" s="91"/>
      <c r="D9442" s="2013" t="s">
        <v>651</v>
      </c>
      <c r="E9442" s="2013"/>
      <c r="F9442" s="2013"/>
      <c r="G9442" s="92">
        <v>-1376.0096000000001</v>
      </c>
    </row>
    <row r="9443" ht="11.25" hidden="1" customHeight="1" outlineLevel="7">
      <c r="A9443" s="86"/>
      <c r="B9443" s="87"/>
      <c r="C9443" s="88"/>
      <c r="D9443" s="2017" t="s">
        <v>653</v>
      </c>
      <c r="E9443" s="2017"/>
      <c r="F9443" s="2017"/>
      <c r="G9443" s="92">
        <v>-3161.7175999999999</v>
      </c>
    </row>
    <row r="9444" ht="11.25" hidden="1" customHeight="1" outlineLevel="7">
      <c r="A9444" s="89"/>
      <c r="B9444" s="90"/>
      <c r="C9444" s="91"/>
      <c r="D9444" s="2013" t="s">
        <v>655</v>
      </c>
      <c r="E9444" s="2013"/>
      <c r="F9444" s="2013"/>
      <c r="G9444" s="110">
        <v>-428.2704</v>
      </c>
    </row>
    <row r="9445" ht="21.75" hidden="1" customHeight="1" outlineLevel="7">
      <c r="A9445" s="89"/>
      <c r="B9445" s="90"/>
      <c r="C9445" s="91"/>
      <c r="D9445" s="2013" t="s">
        <v>657</v>
      </c>
      <c r="E9445" s="2013"/>
      <c r="F9445" s="2013"/>
      <c r="G9445" s="92">
        <v>-2845.7303999999999</v>
      </c>
    </row>
    <row r="9446" ht="21.75" hidden="1" customHeight="1" outlineLevel="7">
      <c r="A9446" s="89"/>
      <c r="B9446" s="90"/>
      <c r="C9446" s="91"/>
      <c r="D9446" s="2013" t="s">
        <v>659</v>
      </c>
      <c r="E9446" s="2013"/>
      <c r="F9446" s="2013"/>
      <c r="G9446" s="110">
        <v>-983.68622000000005</v>
      </c>
    </row>
    <row r="9447" ht="21.75" hidden="1" customHeight="1" outlineLevel="7">
      <c r="A9447" s="89"/>
      <c r="B9447" s="90"/>
      <c r="C9447" s="91"/>
      <c r="D9447" s="2013" t="s">
        <v>661</v>
      </c>
      <c r="E9447" s="2013"/>
      <c r="F9447" s="2013"/>
      <c r="G9447" s="92">
        <v>-2196.0664000000002</v>
      </c>
    </row>
    <row r="9448" ht="11.25" hidden="1" customHeight="1" outlineLevel="7">
      <c r="A9448" s="89"/>
      <c r="B9448" s="90"/>
      <c r="C9448" s="91"/>
      <c r="D9448" s="2013" t="s">
        <v>663</v>
      </c>
      <c r="E9448" s="2013"/>
      <c r="F9448" s="2013"/>
      <c r="G9448" s="93"/>
    </row>
    <row r="9449" ht="21.75" hidden="1" customHeight="1" outlineLevel="7">
      <c r="A9449" s="86"/>
      <c r="B9449" s="87"/>
      <c r="C9449" s="88"/>
      <c r="D9449" s="2017" t="s">
        <v>665</v>
      </c>
      <c r="E9449" s="2017"/>
      <c r="F9449" s="2017"/>
      <c r="G9449" s="92">
        <v>-6940.8000000000002</v>
      </c>
    </row>
    <row r="9450" ht="11.25" hidden="1" customHeight="1" outlineLevel="7">
      <c r="A9450" s="89"/>
      <c r="B9450" s="90"/>
      <c r="C9450" s="91"/>
      <c r="D9450" s="2013" t="s">
        <v>667</v>
      </c>
      <c r="E9450" s="2013"/>
      <c r="F9450" s="2013"/>
      <c r="G9450" s="111">
        <v>-426.62405999999999</v>
      </c>
    </row>
    <row r="9451" ht="21.75" hidden="1" customHeight="1" outlineLevel="7">
      <c r="A9451" s="89"/>
      <c r="B9451" s="90"/>
      <c r="C9451" s="91"/>
      <c r="D9451" s="2013" t="s">
        <v>669</v>
      </c>
      <c r="E9451" s="2013"/>
      <c r="F9451" s="2013"/>
      <c r="G9451" s="93"/>
    </row>
    <row r="9452" ht="21.75" hidden="1" customHeight="1" outlineLevel="7">
      <c r="A9452" s="89"/>
      <c r="B9452" s="90"/>
      <c r="C9452" s="91"/>
      <c r="D9452" s="2013" t="s">
        <v>671</v>
      </c>
      <c r="E9452" s="2013"/>
      <c r="F9452" s="2013"/>
      <c r="G9452" s="93"/>
    </row>
    <row r="9453" ht="21.75" hidden="1" customHeight="1" outlineLevel="7">
      <c r="A9453" s="89"/>
      <c r="B9453" s="90"/>
      <c r="C9453" s="91"/>
      <c r="D9453" s="2013" t="s">
        <v>673</v>
      </c>
      <c r="E9453" s="2013"/>
      <c r="F9453" s="2013"/>
      <c r="G9453" s="93"/>
    </row>
    <row r="9454" ht="21.75" hidden="1" customHeight="1" outlineLevel="7">
      <c r="A9454" s="89"/>
      <c r="B9454" s="90"/>
      <c r="C9454" s="91"/>
      <c r="D9454" s="2013" t="s">
        <v>675</v>
      </c>
      <c r="E9454" s="2013"/>
      <c r="F9454" s="2013"/>
      <c r="G9454" s="110">
        <v>-426.62405999999999</v>
      </c>
    </row>
    <row r="9455" ht="21.75" hidden="1" customHeight="1" outlineLevel="7">
      <c r="A9455" s="86"/>
      <c r="B9455" s="87"/>
      <c r="C9455" s="88"/>
      <c r="D9455" s="2017" t="s">
        <v>677</v>
      </c>
      <c r="E9455" s="2017"/>
      <c r="F9455" s="2017"/>
      <c r="G9455" s="73">
        <v>-604694.52353999997</v>
      </c>
    </row>
    <row r="9456" ht="21.75" hidden="1" customHeight="1" outlineLevel="7">
      <c r="A9456" s="89"/>
      <c r="B9456" s="90"/>
      <c r="C9456" s="91"/>
      <c r="D9456" s="2013" t="s">
        <v>679</v>
      </c>
      <c r="E9456" s="2013"/>
      <c r="F9456" s="2013"/>
      <c r="G9456" s="73">
        <v>-284476.73423</v>
      </c>
    </row>
    <row r="9457" ht="21.75" hidden="1" customHeight="1" outlineLevel="7">
      <c r="A9457" s="89"/>
      <c r="B9457" s="90"/>
      <c r="C9457" s="91"/>
      <c r="D9457" s="2013" t="s">
        <v>681</v>
      </c>
      <c r="E9457" s="2013"/>
      <c r="F9457" s="2013"/>
      <c r="G9457" s="92">
        <v>-207729.04882</v>
      </c>
    </row>
    <row r="9458" ht="21.75" hidden="1" customHeight="1" outlineLevel="7">
      <c r="A9458" s="89"/>
      <c r="B9458" s="90"/>
      <c r="C9458" s="91"/>
      <c r="D9458" s="2013" t="s">
        <v>683</v>
      </c>
      <c r="E9458" s="2013"/>
      <c r="F9458" s="2013"/>
      <c r="G9458" s="92">
        <v>-76747.685419999994</v>
      </c>
    </row>
    <row r="9459" ht="21.75" hidden="1" customHeight="1" outlineLevel="7">
      <c r="A9459" s="89"/>
      <c r="B9459" s="90"/>
      <c r="C9459" s="91"/>
      <c r="D9459" s="2013" t="s">
        <v>685</v>
      </c>
      <c r="E9459" s="2013"/>
      <c r="F9459" s="2013"/>
      <c r="G9459" s="92">
        <v>-320217.78931000002</v>
      </c>
    </row>
    <row r="9460" ht="21.75" hidden="1" customHeight="1" outlineLevel="7">
      <c r="A9460" s="89"/>
      <c r="B9460" s="90"/>
      <c r="C9460" s="91"/>
      <c r="D9460" s="2013" t="s">
        <v>687</v>
      </c>
      <c r="E9460" s="2013"/>
      <c r="F9460" s="2013"/>
      <c r="G9460" s="93"/>
    </row>
    <row r="9461" ht="11.25" hidden="1" customHeight="1" outlineLevel="7">
      <c r="A9461" s="83"/>
      <c r="B9461" s="84"/>
      <c r="C9461" s="85"/>
      <c r="D9461" s="2017" t="s">
        <v>689</v>
      </c>
      <c r="E9461" s="2017"/>
      <c r="F9461" s="2017"/>
      <c r="G9461" s="92">
        <v>-1803.3263999999999</v>
      </c>
    </row>
    <row r="9462" ht="11.25" hidden="1" customHeight="1" outlineLevel="7">
      <c r="A9462" s="118"/>
      <c r="B9462" s="119"/>
      <c r="C9462" s="120"/>
      <c r="D9462" s="2013" t="s">
        <v>691</v>
      </c>
      <c r="E9462" s="2013"/>
      <c r="F9462" s="2013"/>
      <c r="G9462" s="73">
        <v>-10847.162609999999</v>
      </c>
    </row>
    <row r="9463" ht="11.25" hidden="1" customHeight="1" outlineLevel="7">
      <c r="A9463" s="118"/>
      <c r="B9463" s="119"/>
      <c r="C9463" s="120"/>
      <c r="D9463" s="2013" t="s">
        <v>692</v>
      </c>
      <c r="E9463" s="2013"/>
      <c r="F9463" s="2013"/>
      <c r="G9463" s="92">
        <v>-1021.8920000000001</v>
      </c>
    </row>
    <row r="9464" ht="11.25" hidden="1" customHeight="1" outlineLevel="7">
      <c r="A9464" s="118"/>
      <c r="B9464" s="119"/>
      <c r="C9464" s="120"/>
      <c r="D9464" s="2013" t="s">
        <v>693</v>
      </c>
      <c r="E9464" s="2013"/>
      <c r="F9464" s="2013"/>
      <c r="G9464" s="93"/>
    </row>
    <row r="9465" ht="11.25" hidden="1" customHeight="1" outlineLevel="7">
      <c r="A9465" s="118"/>
      <c r="B9465" s="119"/>
      <c r="C9465" s="120"/>
      <c r="D9465" s="2013" t="s">
        <v>694</v>
      </c>
      <c r="E9465" s="2013"/>
      <c r="F9465" s="2013"/>
      <c r="G9465" s="110">
        <v>-294.29259000000002</v>
      </c>
    </row>
    <row r="9466" ht="11.25" hidden="1" customHeight="1" outlineLevel="7">
      <c r="A9466" s="118"/>
      <c r="B9466" s="119"/>
      <c r="C9466" s="120"/>
      <c r="D9466" s="2013" t="s">
        <v>695</v>
      </c>
      <c r="E9466" s="2013"/>
      <c r="F9466" s="2013"/>
      <c r="G9466" s="92">
        <v>-5089.4843199999996</v>
      </c>
    </row>
    <row r="9467" ht="11.25" hidden="1" customHeight="1" outlineLevel="7">
      <c r="A9467" s="118"/>
      <c r="B9467" s="119"/>
      <c r="C9467" s="120"/>
      <c r="D9467" s="2013" t="s">
        <v>696</v>
      </c>
      <c r="E9467" s="2013"/>
      <c r="F9467" s="2013"/>
      <c r="G9467" s="110">
        <v>148.97120000000001</v>
      </c>
    </row>
    <row r="9468" ht="11.25" hidden="1" customHeight="1" outlineLevel="7">
      <c r="A9468" s="83"/>
      <c r="B9468" s="84"/>
      <c r="C9468" s="85"/>
      <c r="D9468" s="2017" t="s">
        <v>698</v>
      </c>
      <c r="E9468" s="2017"/>
      <c r="F9468" s="2017"/>
      <c r="G9468" s="110">
        <v>-88.916679999999999</v>
      </c>
    </row>
    <row r="9469" ht="11.25" hidden="1" customHeight="1" outlineLevel="7">
      <c r="A9469" s="86"/>
      <c r="B9469" s="87"/>
      <c r="C9469" s="88"/>
      <c r="D9469" s="2017" t="s">
        <v>699</v>
      </c>
      <c r="E9469" s="2017"/>
      <c r="F9469" s="2017"/>
      <c r="G9469" s="92">
        <v>-2345.46515</v>
      </c>
    </row>
    <row r="9470" ht="11.25" hidden="1" customHeight="1" outlineLevel="7">
      <c r="A9470" s="89"/>
      <c r="B9470" s="90"/>
      <c r="C9470" s="91"/>
      <c r="D9470" s="2013" t="s">
        <v>700</v>
      </c>
      <c r="E9470" s="2013"/>
      <c r="F9470" s="2013"/>
      <c r="G9470" s="92">
        <v>-1038.0103999999999</v>
      </c>
    </row>
    <row r="9471" ht="11.25" hidden="1" customHeight="1" outlineLevel="7">
      <c r="A9471" s="89"/>
      <c r="B9471" s="90"/>
      <c r="C9471" s="91"/>
      <c r="D9471" s="2013" t="s">
        <v>701</v>
      </c>
      <c r="E9471" s="2013"/>
      <c r="F9471" s="2013"/>
      <c r="G9471" s="92">
        <v>-1118.07267</v>
      </c>
    </row>
    <row r="9472" ht="11.25" hidden="1" customHeight="1" outlineLevel="7">
      <c r="A9472" s="86"/>
      <c r="B9472" s="87"/>
      <c r="C9472" s="88"/>
      <c r="D9472" s="2017" t="s">
        <v>702</v>
      </c>
      <c r="E9472" s="2017"/>
      <c r="F9472" s="2017"/>
      <c r="G9472" s="73">
        <v>-864227.47588000004</v>
      </c>
    </row>
    <row r="9473" ht="11.25" hidden="1" customHeight="1" outlineLevel="7">
      <c r="A9473" s="101"/>
      <c r="B9473" s="102"/>
      <c r="C9473" s="103"/>
      <c r="D9473" s="2017" t="s">
        <v>704</v>
      </c>
      <c r="E9473" s="2017"/>
      <c r="F9473" s="2017"/>
      <c r="G9473" s="92">
        <v>-470637.27156999998</v>
      </c>
    </row>
    <row r="9474" ht="11.25" hidden="1" customHeight="1" outlineLevel="7">
      <c r="A9474" s="115"/>
      <c r="B9474" s="116"/>
      <c r="C9474" s="117"/>
      <c r="D9474" s="2013" t="s">
        <v>705</v>
      </c>
      <c r="E9474" s="2013"/>
      <c r="F9474" s="2013"/>
      <c r="G9474" s="92">
        <v>-76444.133799999996</v>
      </c>
    </row>
    <row r="9475" ht="11.25" hidden="1" customHeight="1" outlineLevel="7">
      <c r="A9475" s="115"/>
      <c r="B9475" s="116"/>
      <c r="C9475" s="117"/>
      <c r="D9475" s="2013" t="s">
        <v>706</v>
      </c>
      <c r="E9475" s="2013"/>
      <c r="F9475" s="2013"/>
      <c r="G9475" s="92">
        <v>-49806.633580000002</v>
      </c>
    </row>
    <row r="9476" ht="11.25" hidden="1" customHeight="1" outlineLevel="7">
      <c r="A9476" s="115"/>
      <c r="B9476" s="116"/>
      <c r="C9476" s="117"/>
      <c r="D9476" s="2013" t="s">
        <v>707</v>
      </c>
      <c r="E9476" s="2013"/>
      <c r="F9476" s="2013"/>
      <c r="G9476" s="92">
        <v>-6578.6652299999996</v>
      </c>
    </row>
    <row r="9477" ht="11.25" hidden="1" customHeight="1" outlineLevel="7">
      <c r="A9477" s="115"/>
      <c r="B9477" s="116"/>
      <c r="C9477" s="117"/>
      <c r="D9477" s="2013" t="s">
        <v>708</v>
      </c>
      <c r="E9477" s="2013"/>
      <c r="F9477" s="2013"/>
      <c r="G9477" s="92">
        <v>-132347.84041999999</v>
      </c>
    </row>
    <row r="9478" ht="11.25" hidden="1" customHeight="1" outlineLevel="7">
      <c r="A9478" s="115"/>
      <c r="B9478" s="116"/>
      <c r="C9478" s="117"/>
      <c r="D9478" s="2013" t="s">
        <v>709</v>
      </c>
      <c r="E9478" s="2013"/>
      <c r="F9478" s="2013"/>
      <c r="G9478" s="93"/>
    </row>
    <row r="9479" ht="11.25" hidden="1" customHeight="1" outlineLevel="7">
      <c r="A9479" s="115"/>
      <c r="B9479" s="116"/>
      <c r="C9479" s="117"/>
      <c r="D9479" s="2013" t="s">
        <v>710</v>
      </c>
      <c r="E9479" s="2013"/>
      <c r="F9479" s="2013"/>
      <c r="G9479" s="73">
        <v>-128412.93128</v>
      </c>
    </row>
    <row r="9480" ht="11.25" hidden="1" customHeight="1" outlineLevel="7">
      <c r="A9480" s="115"/>
      <c r="B9480" s="116"/>
      <c r="C9480" s="117"/>
      <c r="D9480" s="2013" t="s">
        <v>711</v>
      </c>
      <c r="E9480" s="2013"/>
      <c r="F9480" s="2013"/>
      <c r="G9480" s="92">
        <v>-65145.465830000001</v>
      </c>
    </row>
    <row r="9481" ht="11.25" hidden="1" customHeight="1" outlineLevel="7">
      <c r="A9481" s="101"/>
      <c r="B9481" s="102"/>
      <c r="C9481" s="103"/>
      <c r="D9481" s="2017" t="s">
        <v>712</v>
      </c>
      <c r="E9481" s="2017"/>
      <c r="F9481" s="2017"/>
      <c r="G9481" s="92">
        <v>-11255.93274</v>
      </c>
    </row>
    <row r="9482" ht="11.25" hidden="1" customHeight="1" outlineLevel="7">
      <c r="A9482" s="115"/>
      <c r="B9482" s="116"/>
      <c r="C9482" s="117"/>
      <c r="D9482" s="2013" t="s">
        <v>713</v>
      </c>
      <c r="E9482" s="2013"/>
      <c r="F9482" s="2013"/>
      <c r="G9482" s="92">
        <v>-27942.983759999999</v>
      </c>
    </row>
    <row r="9483" ht="11.25" hidden="1" customHeight="1" outlineLevel="7">
      <c r="A9483" s="115"/>
      <c r="B9483" s="116"/>
      <c r="C9483" s="117"/>
      <c r="D9483" s="2013" t="s">
        <v>714</v>
      </c>
      <c r="E9483" s="2013"/>
      <c r="F9483" s="2013"/>
      <c r="G9483" s="92">
        <v>-24068.54895</v>
      </c>
    </row>
    <row r="9484" ht="11.25" hidden="1" customHeight="1" outlineLevel="7">
      <c r="A9484" s="115"/>
      <c r="B9484" s="116"/>
      <c r="C9484" s="117"/>
      <c r="D9484" s="2013" t="s">
        <v>715</v>
      </c>
      <c r="E9484" s="2013"/>
      <c r="F9484" s="2013"/>
      <c r="G9484" s="73">
        <v>-259794.10042999999</v>
      </c>
    </row>
    <row r="9485" ht="11.25" hidden="1" customHeight="1" outlineLevel="7">
      <c r="A9485" s="115"/>
      <c r="B9485" s="116"/>
      <c r="C9485" s="117"/>
      <c r="D9485" s="2013" t="s">
        <v>716</v>
      </c>
      <c r="E9485" s="2013"/>
      <c r="F9485" s="2013"/>
      <c r="G9485" s="73">
        <v>-186811.83545000001</v>
      </c>
    </row>
    <row r="9486" ht="21.75" hidden="1" customHeight="1" outlineLevel="7">
      <c r="A9486" s="115"/>
      <c r="B9486" s="116"/>
      <c r="C9486" s="117"/>
      <c r="D9486" s="2013" t="s">
        <v>717</v>
      </c>
      <c r="E9486" s="2013"/>
      <c r="F9486" s="2013"/>
      <c r="G9486" s="92">
        <v>-159636.05927999999</v>
      </c>
    </row>
    <row r="9487" ht="11.25" hidden="1" customHeight="1" outlineLevel="7">
      <c r="A9487" s="115"/>
      <c r="B9487" s="116"/>
      <c r="C9487" s="117"/>
      <c r="D9487" s="2013" t="s">
        <v>718</v>
      </c>
      <c r="E9487" s="2013"/>
      <c r="F9487" s="2013"/>
      <c r="G9487" s="92">
        <v>-5174.22696</v>
      </c>
    </row>
    <row r="9488" ht="11.25" hidden="1" customHeight="1" outlineLevel="7">
      <c r="A9488" s="115"/>
      <c r="B9488" s="116"/>
      <c r="C9488" s="117"/>
      <c r="D9488" s="2013" t="s">
        <v>719</v>
      </c>
      <c r="E9488" s="2013"/>
      <c r="F9488" s="2013"/>
      <c r="G9488" s="92">
        <v>-5521.4113100000004</v>
      </c>
    </row>
    <row r="9489" ht="11.25" hidden="1" customHeight="1" outlineLevel="7">
      <c r="A9489" s="101"/>
      <c r="B9489" s="102"/>
      <c r="C9489" s="103"/>
      <c r="D9489" s="2017" t="s">
        <v>720</v>
      </c>
      <c r="E9489" s="2017"/>
      <c r="F9489" s="2017"/>
      <c r="G9489" s="92">
        <v>-2367.3533000000002</v>
      </c>
    </row>
    <row r="9490" ht="11.25" hidden="1" customHeight="1" outlineLevel="7">
      <c r="A9490" s="115"/>
      <c r="B9490" s="116"/>
      <c r="C9490" s="117"/>
      <c r="D9490" s="2013" t="s">
        <v>721</v>
      </c>
      <c r="E9490" s="2013"/>
      <c r="F9490" s="2013"/>
      <c r="G9490" s="92">
        <v>-14112.784589999999</v>
      </c>
    </row>
    <row r="9491" ht="11.25" hidden="1" customHeight="1" outlineLevel="7">
      <c r="A9491" s="115"/>
      <c r="B9491" s="116"/>
      <c r="C9491" s="117"/>
      <c r="D9491" s="2013" t="s">
        <v>722</v>
      </c>
      <c r="E9491" s="2013"/>
      <c r="F9491" s="2013"/>
      <c r="G9491" s="73">
        <v>-44840.057650000002</v>
      </c>
    </row>
    <row r="9492" ht="11.25" hidden="1" customHeight="1" outlineLevel="7">
      <c r="A9492" s="115"/>
      <c r="B9492" s="116"/>
      <c r="C9492" s="117"/>
      <c r="D9492" s="2013" t="s">
        <v>723</v>
      </c>
      <c r="E9492" s="2013"/>
      <c r="F9492" s="2013"/>
      <c r="G9492" s="92">
        <v>-38291.005870000001</v>
      </c>
    </row>
    <row r="9493" ht="11.25" hidden="1" customHeight="1" outlineLevel="7">
      <c r="A9493" s="101"/>
      <c r="B9493" s="102"/>
      <c r="C9493" s="103"/>
      <c r="D9493" s="2017" t="s">
        <v>724</v>
      </c>
      <c r="E9493" s="2017"/>
      <c r="F9493" s="2017"/>
      <c r="G9493" s="92">
        <v>-1227.48783</v>
      </c>
    </row>
    <row r="9494" ht="11.25" hidden="1" customHeight="1" outlineLevel="7">
      <c r="A9494" s="115"/>
      <c r="B9494" s="116"/>
      <c r="C9494" s="117"/>
      <c r="D9494" s="2013" t="s">
        <v>725</v>
      </c>
      <c r="E9494" s="2013"/>
      <c r="F9494" s="2013"/>
      <c r="G9494" s="92">
        <v>-1425.0916299999999</v>
      </c>
    </row>
    <row r="9495" ht="11.25" hidden="1" customHeight="1" outlineLevel="7">
      <c r="A9495" s="115"/>
      <c r="B9495" s="116"/>
      <c r="C9495" s="117"/>
      <c r="D9495" s="2013" t="s">
        <v>726</v>
      </c>
      <c r="E9495" s="2013"/>
      <c r="F9495" s="2013"/>
      <c r="G9495" s="110">
        <v>-574.05323999999996</v>
      </c>
    </row>
    <row r="9496" ht="11.25" hidden="1" customHeight="1" outlineLevel="7">
      <c r="A9496" s="115"/>
      <c r="B9496" s="116"/>
      <c r="C9496" s="117"/>
      <c r="D9496" s="2013" t="s">
        <v>727</v>
      </c>
      <c r="E9496" s="2013"/>
      <c r="F9496" s="2013"/>
      <c r="G9496" s="92">
        <v>-3322.4190899999999</v>
      </c>
    </row>
    <row r="9497" ht="21.75" hidden="1" customHeight="1" outlineLevel="7">
      <c r="A9497" s="115"/>
      <c r="B9497" s="116"/>
      <c r="C9497" s="117"/>
      <c r="D9497" s="2013" t="s">
        <v>728</v>
      </c>
      <c r="E9497" s="2013"/>
      <c r="F9497" s="2013"/>
      <c r="G9497" s="73">
        <v>-3516.8642599999998</v>
      </c>
    </row>
    <row r="9498" ht="11.25" hidden="1" customHeight="1" outlineLevel="7">
      <c r="A9498" s="115"/>
      <c r="B9498" s="116"/>
      <c r="C9498" s="117"/>
      <c r="D9498" s="2013" t="s">
        <v>729</v>
      </c>
      <c r="E9498" s="2013"/>
      <c r="F9498" s="2013"/>
      <c r="G9498" s="92">
        <v>-3003.21596</v>
      </c>
    </row>
    <row r="9499" ht="11.25" hidden="1" customHeight="1" outlineLevel="7">
      <c r="A9499" s="115"/>
      <c r="B9499" s="116"/>
      <c r="C9499" s="117"/>
      <c r="D9499" s="2013" t="s">
        <v>730</v>
      </c>
      <c r="E9499" s="2013"/>
      <c r="F9499" s="2013"/>
      <c r="G9499" s="110">
        <v>-96.268510000000006</v>
      </c>
    </row>
    <row r="9500" ht="11.25" hidden="1" customHeight="1" outlineLevel="7">
      <c r="A9500" s="89"/>
      <c r="B9500" s="90"/>
      <c r="C9500" s="91"/>
      <c r="D9500" s="2013" t="s">
        <v>731</v>
      </c>
      <c r="E9500" s="2013"/>
      <c r="F9500" s="2013"/>
      <c r="G9500" s="110">
        <v>-111.77229</v>
      </c>
    </row>
    <row r="9501" ht="11.25" hidden="1" customHeight="1" outlineLevel="7">
      <c r="A9501" s="101"/>
      <c r="B9501" s="102"/>
      <c r="C9501" s="103"/>
      <c r="D9501" s="2017" t="s">
        <v>732</v>
      </c>
      <c r="E9501" s="2017"/>
      <c r="F9501" s="2017"/>
      <c r="G9501" s="110">
        <v>-45.02467</v>
      </c>
    </row>
    <row r="9502" ht="11.25" hidden="1" customHeight="1" outlineLevel="7">
      <c r="A9502" s="115"/>
      <c r="B9502" s="116"/>
      <c r="C9502" s="117"/>
      <c r="D9502" s="2013" t="s">
        <v>733</v>
      </c>
      <c r="E9502" s="2013"/>
      <c r="F9502" s="2013"/>
      <c r="G9502" s="110">
        <v>-260.58283999999998</v>
      </c>
    </row>
    <row r="9503" ht="21.75" hidden="1" customHeight="1" outlineLevel="7">
      <c r="A9503" s="115"/>
      <c r="B9503" s="116"/>
      <c r="C9503" s="117"/>
      <c r="D9503" s="2013" t="s">
        <v>1186</v>
      </c>
      <c r="E9503" s="2013"/>
      <c r="F9503" s="2013"/>
      <c r="G9503" s="73">
        <v>-24625.343079999999</v>
      </c>
    </row>
    <row r="9504" ht="11.25" hidden="1" customHeight="1" outlineLevel="7">
      <c r="A9504" s="115"/>
      <c r="B9504" s="116"/>
      <c r="C9504" s="117"/>
      <c r="D9504" s="2013" t="s">
        <v>735</v>
      </c>
      <c r="E9504" s="2013"/>
      <c r="F9504" s="2013"/>
      <c r="G9504" s="92">
        <v>-21231.20033</v>
      </c>
    </row>
    <row r="9505" ht="11.25" hidden="1" customHeight="1" outlineLevel="7">
      <c r="A9505" s="89"/>
      <c r="B9505" s="90"/>
      <c r="C9505" s="91"/>
      <c r="D9505" s="2013" t="s">
        <v>736</v>
      </c>
      <c r="E9505" s="2013"/>
      <c r="F9505" s="2013"/>
      <c r="G9505" s="110">
        <v>-655.49059999999997</v>
      </c>
    </row>
    <row r="9506" ht="21.75" hidden="1" customHeight="1" outlineLevel="7">
      <c r="A9506" s="89"/>
      <c r="B9506" s="90"/>
      <c r="C9506" s="91"/>
      <c r="D9506" s="2013" t="s">
        <v>737</v>
      </c>
      <c r="E9506" s="2013"/>
      <c r="F9506" s="2013"/>
      <c r="G9506" s="110">
        <v>-632.35420999999997</v>
      </c>
    </row>
    <row r="9507" ht="11.25" hidden="1" customHeight="1" outlineLevel="7">
      <c r="A9507" s="89"/>
      <c r="B9507" s="90"/>
      <c r="C9507" s="91"/>
      <c r="D9507" s="2013" t="s">
        <v>738</v>
      </c>
      <c r="E9507" s="2013"/>
      <c r="F9507" s="2013"/>
      <c r="G9507" s="110">
        <v>-287.59550999999999</v>
      </c>
    </row>
    <row r="9508" ht="11.25" hidden="1" customHeight="1" outlineLevel="7">
      <c r="A9508" s="89"/>
      <c r="B9508" s="90"/>
      <c r="C9508" s="91"/>
      <c r="D9508" s="2013" t="s">
        <v>739</v>
      </c>
      <c r="E9508" s="2013"/>
      <c r="F9508" s="2013"/>
      <c r="G9508" s="92">
        <v>-1818.7024200000001</v>
      </c>
    </row>
    <row r="9509" ht="11.25" hidden="1" customHeight="1" outlineLevel="7">
      <c r="A9509" s="101"/>
      <c r="B9509" s="102"/>
      <c r="C9509" s="103"/>
      <c r="D9509" s="2017" t="s">
        <v>740</v>
      </c>
      <c r="E9509" s="2017"/>
      <c r="F9509" s="2017"/>
      <c r="G9509" s="73">
        <v>-483498.08166000003</v>
      </c>
    </row>
    <row r="9510" ht="11.25" hidden="1" customHeight="1" outlineLevel="7">
      <c r="A9510" s="115"/>
      <c r="B9510" s="116"/>
      <c r="C9510" s="117"/>
      <c r="D9510" s="2013" t="s">
        <v>741</v>
      </c>
      <c r="E9510" s="2013"/>
      <c r="F9510" s="2013"/>
      <c r="G9510" s="92">
        <v>-2572.7630399999998</v>
      </c>
    </row>
    <row r="9511" ht="11.25" hidden="1" customHeight="1" outlineLevel="7">
      <c r="A9511" s="101"/>
      <c r="B9511" s="102"/>
      <c r="C9511" s="103"/>
      <c r="D9511" s="2017" t="s">
        <v>742</v>
      </c>
      <c r="E9511" s="2017"/>
      <c r="F9511" s="2017"/>
      <c r="G9511" s="92">
        <v>-98175.678549999997</v>
      </c>
    </row>
    <row r="9512" ht="11.25" hidden="1" customHeight="1" outlineLevel="7">
      <c r="A9512" s="115"/>
      <c r="B9512" s="116"/>
      <c r="C9512" s="117"/>
      <c r="D9512" s="2013" t="s">
        <v>744</v>
      </c>
      <c r="E9512" s="2013"/>
      <c r="F9512" s="2013"/>
      <c r="G9512" s="92">
        <v>-6725.6018800000002</v>
      </c>
    </row>
    <row r="9513" ht="21.75" hidden="1" customHeight="1" outlineLevel="7">
      <c r="A9513" s="115"/>
      <c r="B9513" s="116"/>
      <c r="C9513" s="117"/>
      <c r="D9513" s="2013" t="s">
        <v>745</v>
      </c>
      <c r="E9513" s="2013"/>
      <c r="F9513" s="2013"/>
      <c r="G9513" s="92">
        <v>-70050.454199999993</v>
      </c>
    </row>
    <row r="9514" ht="21.75" hidden="1" customHeight="1" outlineLevel="7">
      <c r="A9514" s="115"/>
      <c r="B9514" s="116"/>
      <c r="C9514" s="117"/>
      <c r="D9514" s="2013" t="s">
        <v>746</v>
      </c>
      <c r="E9514" s="2013"/>
      <c r="F9514" s="2013"/>
      <c r="G9514" s="92">
        <v>-67327.333729999998</v>
      </c>
    </row>
    <row r="9515" ht="21.75" hidden="1" customHeight="1" outlineLevel="7">
      <c r="A9515" s="115"/>
      <c r="B9515" s="116"/>
      <c r="C9515" s="117"/>
      <c r="D9515" s="2013" t="s">
        <v>748</v>
      </c>
      <c r="E9515" s="2013"/>
      <c r="F9515" s="2013"/>
      <c r="G9515" s="92">
        <v>-238646.25026</v>
      </c>
    </row>
    <row r="9516" ht="21.75" hidden="1" customHeight="1" outlineLevel="7">
      <c r="A9516" s="115"/>
      <c r="B9516" s="116"/>
      <c r="C9516" s="117"/>
      <c r="D9516" s="2013" t="s">
        <v>749</v>
      </c>
      <c r="E9516" s="2013"/>
      <c r="F9516" s="2013"/>
      <c r="G9516" s="73">
        <v>-242389.13730999999</v>
      </c>
    </row>
    <row r="9517" ht="11.25" hidden="1" customHeight="1" outlineLevel="7">
      <c r="A9517" s="115"/>
      <c r="B9517" s="116"/>
      <c r="C9517" s="117"/>
      <c r="D9517" s="2013" t="s">
        <v>751</v>
      </c>
      <c r="E9517" s="2013"/>
      <c r="F9517" s="2013"/>
      <c r="G9517" s="73">
        <v>-10220.144770000001</v>
      </c>
    </row>
    <row r="9518" ht="11.25" hidden="1" customHeight="1" outlineLevel="7">
      <c r="A9518" s="115"/>
      <c r="B9518" s="116"/>
      <c r="C9518" s="117"/>
      <c r="D9518" s="2013" t="s">
        <v>752</v>
      </c>
      <c r="E9518" s="2013"/>
      <c r="F9518" s="2013"/>
      <c r="G9518" s="92">
        <v>-9794.5277999999998</v>
      </c>
    </row>
    <row r="9519" ht="21.75" hidden="1" customHeight="1" outlineLevel="7">
      <c r="A9519" s="115"/>
      <c r="B9519" s="116"/>
      <c r="C9519" s="117"/>
      <c r="D9519" s="2013" t="s">
        <v>754</v>
      </c>
      <c r="E9519" s="2013"/>
      <c r="F9519" s="2013"/>
      <c r="G9519" s="110">
        <v>-425.61696999999998</v>
      </c>
    </row>
    <row r="9520" ht="11.25" hidden="1" customHeight="1" outlineLevel="7">
      <c r="A9520" s="115"/>
      <c r="B9520" s="116"/>
      <c r="C9520" s="117"/>
      <c r="D9520" s="2013" t="s">
        <v>755</v>
      </c>
      <c r="E9520" s="2013"/>
      <c r="F9520" s="2013"/>
      <c r="G9520" s="73">
        <v>-64925.075400000002</v>
      </c>
    </row>
    <row r="9521" ht="11.25" hidden="1" customHeight="1" outlineLevel="7">
      <c r="A9521" s="115"/>
      <c r="B9521" s="116"/>
      <c r="C9521" s="117"/>
      <c r="D9521" s="2013" t="s">
        <v>756</v>
      </c>
      <c r="E9521" s="2013"/>
      <c r="F9521" s="2013"/>
      <c r="G9521" s="73">
        <v>-8033.8180599999996</v>
      </c>
    </row>
    <row r="9522" ht="21.75" hidden="1" customHeight="1" outlineLevel="7">
      <c r="A9522" s="115"/>
      <c r="B9522" s="116"/>
      <c r="C9522" s="117"/>
      <c r="D9522" s="2013" t="s">
        <v>757</v>
      </c>
      <c r="E9522" s="2013"/>
      <c r="F9522" s="2013"/>
      <c r="G9522" s="92">
        <v>-3507.17085</v>
      </c>
    </row>
    <row r="9523" ht="11.25" hidden="1" customHeight="1" outlineLevel="7">
      <c r="A9523" s="115"/>
      <c r="B9523" s="116"/>
      <c r="C9523" s="117"/>
      <c r="D9523" s="2013" t="s">
        <v>843</v>
      </c>
      <c r="E9523" s="2013"/>
      <c r="F9523" s="2013"/>
      <c r="G9523" s="92">
        <v>-1001.37306</v>
      </c>
    </row>
    <row r="9524" ht="11.25" hidden="1" customHeight="1" outlineLevel="7">
      <c r="A9524" s="115"/>
      <c r="B9524" s="116"/>
      <c r="C9524" s="117"/>
      <c r="D9524" s="2013" t="s">
        <v>758</v>
      </c>
      <c r="E9524" s="2013"/>
      <c r="F9524" s="2013"/>
      <c r="G9524" s="110">
        <v>-280.63161000000002</v>
      </c>
    </row>
    <row r="9525" ht="11.25" hidden="1" customHeight="1" outlineLevel="7">
      <c r="A9525" s="115"/>
      <c r="B9525" s="116"/>
      <c r="C9525" s="117"/>
      <c r="D9525" s="2013" t="s">
        <v>759</v>
      </c>
      <c r="E9525" s="2013"/>
      <c r="F9525" s="2013"/>
      <c r="G9525" s="110">
        <v>-281.92874999999998</v>
      </c>
    </row>
    <row r="9526" ht="11.25" hidden="1" customHeight="1" outlineLevel="7">
      <c r="A9526" s="115"/>
      <c r="B9526" s="116"/>
      <c r="C9526" s="117"/>
      <c r="D9526" s="2013" t="s">
        <v>760</v>
      </c>
      <c r="E9526" s="2013"/>
      <c r="F9526" s="2013"/>
      <c r="G9526" s="110">
        <v>-17.474730000000001</v>
      </c>
    </row>
    <row r="9527" ht="11.25" hidden="1" customHeight="1" outlineLevel="7">
      <c r="A9527" s="115"/>
      <c r="B9527" s="116"/>
      <c r="C9527" s="117"/>
      <c r="D9527" s="2013" t="s">
        <v>839</v>
      </c>
      <c r="E9527" s="2013"/>
      <c r="F9527" s="2013"/>
      <c r="G9527" s="92">
        <v>-2945.2390599999999</v>
      </c>
    </row>
    <row r="9528" ht="21.75" hidden="1" customHeight="1" outlineLevel="7">
      <c r="A9528" s="115"/>
      <c r="B9528" s="116"/>
      <c r="C9528" s="117"/>
      <c r="D9528" s="2013" t="s">
        <v>400</v>
      </c>
      <c r="E9528" s="2013"/>
      <c r="F9528" s="2013"/>
      <c r="G9528" s="93"/>
    </row>
    <row r="9529" ht="11.25" hidden="1" customHeight="1" outlineLevel="7">
      <c r="A9529" s="115"/>
      <c r="B9529" s="116"/>
      <c r="C9529" s="117"/>
      <c r="D9529" s="2013" t="s">
        <v>401</v>
      </c>
      <c r="E9529" s="2013"/>
      <c r="F9529" s="2013"/>
      <c r="G9529" s="73">
        <v>-2775.73965</v>
      </c>
    </row>
    <row r="9530" ht="11.25" hidden="1" customHeight="1" outlineLevel="7">
      <c r="A9530" s="115"/>
      <c r="B9530" s="116"/>
      <c r="C9530" s="117"/>
      <c r="D9530" s="2013" t="s">
        <v>761</v>
      </c>
      <c r="E9530" s="2013"/>
      <c r="F9530" s="2013"/>
      <c r="G9530" s="110">
        <v>-589.23152000000005</v>
      </c>
    </row>
    <row r="9531" ht="21.75" hidden="1" customHeight="1" outlineLevel="7">
      <c r="A9531" s="89"/>
      <c r="B9531" s="90"/>
      <c r="C9531" s="91"/>
      <c r="D9531" s="2013" t="s">
        <v>762</v>
      </c>
      <c r="E9531" s="2013"/>
      <c r="F9531" s="2013"/>
      <c r="G9531" s="110">
        <v>-297.03681</v>
      </c>
    </row>
    <row r="9532" ht="11.25" hidden="1" customHeight="1" outlineLevel="7">
      <c r="A9532" s="86"/>
      <c r="B9532" s="87"/>
      <c r="C9532" s="88"/>
      <c r="D9532" s="2017" t="s">
        <v>763</v>
      </c>
      <c r="E9532" s="2017"/>
      <c r="F9532" s="2017"/>
      <c r="G9532" s="92">
        <v>-1329.6612500000001</v>
      </c>
    </row>
    <row r="9533" ht="11.25" hidden="1" customHeight="1" outlineLevel="7">
      <c r="A9533" s="101"/>
      <c r="B9533" s="102"/>
      <c r="C9533" s="103"/>
      <c r="D9533" s="2017" t="s">
        <v>765</v>
      </c>
      <c r="E9533" s="2017"/>
      <c r="F9533" s="2017"/>
      <c r="G9533" s="110">
        <v>-92.932109999999994</v>
      </c>
    </row>
    <row r="9534" ht="11.25" hidden="1" customHeight="1" outlineLevel="7">
      <c r="A9534" s="115"/>
      <c r="B9534" s="116"/>
      <c r="C9534" s="117"/>
      <c r="D9534" s="2013" t="s">
        <v>766</v>
      </c>
      <c r="E9534" s="2013"/>
      <c r="F9534" s="2013"/>
      <c r="G9534" s="110">
        <v>-34.223419999999997</v>
      </c>
    </row>
    <row r="9535" ht="11.25" hidden="1" customHeight="1" outlineLevel="7">
      <c r="A9535" s="115"/>
      <c r="B9535" s="116"/>
      <c r="C9535" s="117"/>
      <c r="D9535" s="2013" t="s">
        <v>767</v>
      </c>
      <c r="E9535" s="2013"/>
      <c r="F9535" s="2013"/>
      <c r="G9535" s="110">
        <v>-430.67433</v>
      </c>
    </row>
    <row r="9536" ht="21.75" hidden="1" customHeight="1" outlineLevel="7">
      <c r="A9536" s="115"/>
      <c r="B9536" s="116"/>
      <c r="C9536" s="117"/>
      <c r="D9536" s="2013" t="s">
        <v>770</v>
      </c>
      <c r="E9536" s="2013"/>
      <c r="F9536" s="2013"/>
      <c r="G9536" s="110">
        <v>-1.98021</v>
      </c>
    </row>
    <row r="9537" ht="11.25" hidden="1" customHeight="1" outlineLevel="7">
      <c r="A9537" s="101"/>
      <c r="B9537" s="102"/>
      <c r="C9537" s="103"/>
      <c r="D9537" s="2017" t="s">
        <v>771</v>
      </c>
      <c r="E9537" s="2017"/>
      <c r="F9537" s="2017"/>
      <c r="G9537" s="73">
        <v>-8590.5519399999994</v>
      </c>
    </row>
    <row r="9538" ht="11.25" hidden="1" customHeight="1" outlineLevel="7">
      <c r="A9538" s="115"/>
      <c r="B9538" s="116"/>
      <c r="C9538" s="117"/>
      <c r="D9538" s="2013" t="s">
        <v>773</v>
      </c>
      <c r="E9538" s="2013"/>
      <c r="F9538" s="2013"/>
      <c r="G9538" s="92">
        <v>-2731.0189</v>
      </c>
    </row>
    <row r="9539" ht="11.25" hidden="1" customHeight="1" outlineLevel="7">
      <c r="A9539" s="115"/>
      <c r="B9539" s="116"/>
      <c r="C9539" s="117"/>
      <c r="D9539" s="2013" t="s">
        <v>775</v>
      </c>
      <c r="E9539" s="2013"/>
      <c r="F9539" s="2013"/>
      <c r="G9539" s="92">
        <v>-5494.5723600000001</v>
      </c>
    </row>
    <row r="9540" ht="21.75" hidden="1" customHeight="1" outlineLevel="7">
      <c r="A9540" s="115"/>
      <c r="B9540" s="116"/>
      <c r="C9540" s="117"/>
      <c r="D9540" s="2013" t="s">
        <v>777</v>
      </c>
      <c r="E9540" s="2013"/>
      <c r="F9540" s="2013"/>
      <c r="G9540" s="110">
        <v>-364.96068000000002</v>
      </c>
    </row>
    <row r="9541" ht="11.25" hidden="1" customHeight="1" outlineLevel="7">
      <c r="A9541" s="115"/>
      <c r="B9541" s="116"/>
      <c r="C9541" s="117"/>
      <c r="D9541" s="2013" t="s">
        <v>778</v>
      </c>
      <c r="E9541" s="2013"/>
      <c r="F9541" s="2013"/>
      <c r="G9541" s="73">
        <v>-20611.43433</v>
      </c>
    </row>
    <row r="9542" ht="11.25" hidden="1" customHeight="1" outlineLevel="7">
      <c r="A9542" s="115"/>
      <c r="B9542" s="116"/>
      <c r="C9542" s="117"/>
      <c r="D9542" s="2013" t="s">
        <v>779</v>
      </c>
      <c r="E9542" s="2013"/>
      <c r="F9542" s="2013"/>
      <c r="G9542" s="92">
        <v>-1599.41354</v>
      </c>
    </row>
    <row r="9543" ht="11.25" hidden="1" customHeight="1" outlineLevel="7">
      <c r="A9543" s="89"/>
      <c r="B9543" s="90"/>
      <c r="C9543" s="91"/>
      <c r="D9543" s="2013" t="s">
        <v>781</v>
      </c>
      <c r="E9543" s="2013"/>
      <c r="F9543" s="2013"/>
      <c r="G9543" s="92">
        <v>-7193.3926899999997</v>
      </c>
    </row>
    <row r="9544" ht="11.25" hidden="1" customHeight="1" outlineLevel="7">
      <c r="A9544" s="86"/>
      <c r="B9544" s="87"/>
      <c r="C9544" s="88"/>
      <c r="D9544" s="2017" t="s">
        <v>782</v>
      </c>
      <c r="E9544" s="2017"/>
      <c r="F9544" s="2017"/>
      <c r="G9544" s="92">
        <v>-1699.2456999999999</v>
      </c>
    </row>
    <row r="9545" ht="21.75" hidden="1" customHeight="1" outlineLevel="7">
      <c r="A9545" s="89"/>
      <c r="B9545" s="90"/>
      <c r="C9545" s="91"/>
      <c r="D9545" s="2013" t="s">
        <v>783</v>
      </c>
      <c r="E9545" s="2013"/>
      <c r="F9545" s="2013"/>
      <c r="G9545" s="92">
        <v>-3596.87138</v>
      </c>
    </row>
    <row r="9546" ht="11.25" hidden="1" customHeight="1" outlineLevel="7">
      <c r="A9546" s="89"/>
      <c r="B9546" s="90"/>
      <c r="C9546" s="91"/>
      <c r="D9546" s="2013" t="s">
        <v>784</v>
      </c>
      <c r="E9546" s="2013"/>
      <c r="F9546" s="2013"/>
      <c r="G9546" s="92">
        <v>-6254.3621700000003</v>
      </c>
    </row>
    <row r="9547" ht="11.25" hidden="1" customHeight="1" outlineLevel="7">
      <c r="A9547" s="89"/>
      <c r="B9547" s="90"/>
      <c r="C9547" s="91"/>
      <c r="D9547" s="2013" t="s">
        <v>785</v>
      </c>
      <c r="E9547" s="2013"/>
      <c r="F9547" s="2013"/>
      <c r="G9547" s="110">
        <v>-268.14884999999998</v>
      </c>
    </row>
    <row r="9548" ht="11.25" hidden="1" customHeight="1" outlineLevel="7">
      <c r="A9548" s="89"/>
      <c r="B9548" s="90"/>
      <c r="C9548" s="91"/>
      <c r="D9548" s="2013" t="s">
        <v>1018</v>
      </c>
      <c r="E9548" s="2013"/>
      <c r="F9548" s="2013"/>
      <c r="G9548" s="110">
        <v>-19.850159999999999</v>
      </c>
    </row>
    <row r="9549" ht="11.25" hidden="1" customHeight="1" outlineLevel="7">
      <c r="A9549" s="89"/>
      <c r="B9549" s="90"/>
      <c r="C9549" s="91"/>
      <c r="D9549" s="2013" t="s">
        <v>787</v>
      </c>
      <c r="E9549" s="2013"/>
      <c r="F9549" s="2013"/>
      <c r="G9549" s="73">
        <v>-1794.40471</v>
      </c>
    </row>
    <row r="9550" ht="11.25" hidden="1" customHeight="1" outlineLevel="7">
      <c r="A9550" s="89"/>
      <c r="B9550" s="90"/>
      <c r="C9550" s="91"/>
      <c r="D9550" s="2013" t="s">
        <v>788</v>
      </c>
      <c r="E9550" s="2013"/>
      <c r="F9550" s="2013"/>
      <c r="G9550" s="92">
        <v>-1395.0737300000001</v>
      </c>
    </row>
    <row r="9551" ht="11.25" hidden="1" customHeight="1" outlineLevel="7">
      <c r="A9551" s="86"/>
      <c r="B9551" s="87"/>
      <c r="C9551" s="88"/>
      <c r="D9551" s="2017" t="s">
        <v>789</v>
      </c>
      <c r="E9551" s="2017"/>
      <c r="F9551" s="2017"/>
      <c r="G9551" s="110">
        <v>-235.06846999999999</v>
      </c>
    </row>
    <row r="9552" ht="21.75" hidden="1" customHeight="1" outlineLevel="7">
      <c r="A9552" s="89"/>
      <c r="B9552" s="90"/>
      <c r="C9552" s="91"/>
      <c r="D9552" s="2013" t="s">
        <v>791</v>
      </c>
      <c r="E9552" s="2013"/>
      <c r="F9552" s="2013"/>
      <c r="G9552" s="110">
        <v>-164.26250999999999</v>
      </c>
    </row>
    <row r="9553" ht="21.75" hidden="1" customHeight="1" outlineLevel="7">
      <c r="A9553" s="89"/>
      <c r="B9553" s="90"/>
      <c r="C9553" s="91"/>
      <c r="D9553" s="2013" t="s">
        <v>793</v>
      </c>
      <c r="E9553" s="2013"/>
      <c r="F9553" s="2013"/>
      <c r="G9553" s="92">
        <v>-11999.50999</v>
      </c>
    </row>
    <row r="9554" ht="11.25" hidden="1" customHeight="1" outlineLevel="7">
      <c r="A9554" s="89"/>
      <c r="B9554" s="90"/>
      <c r="C9554" s="91"/>
      <c r="D9554" s="2013" t="s">
        <v>795</v>
      </c>
      <c r="E9554" s="2013"/>
      <c r="F9554" s="2013"/>
      <c r="G9554" s="92">
        <v>-1021.40495</v>
      </c>
    </row>
    <row r="9555" ht="11.25" hidden="1" customHeight="1" outlineLevel="7">
      <c r="A9555" s="89"/>
      <c r="B9555" s="90"/>
      <c r="C9555" s="91"/>
      <c r="D9555" s="2013" t="s">
        <v>796</v>
      </c>
      <c r="E9555" s="2013"/>
      <c r="F9555" s="2013"/>
      <c r="G9555" s="110">
        <v>-350.25637</v>
      </c>
    </row>
    <row r="9556" ht="11.25" hidden="1" customHeight="1" outlineLevel="7">
      <c r="A9556" s="89"/>
      <c r="B9556" s="90"/>
      <c r="C9556" s="91"/>
      <c r="D9556" s="2013" t="s">
        <v>798</v>
      </c>
      <c r="E9556" s="2013"/>
      <c r="F9556" s="2013"/>
      <c r="G9556" s="110">
        <v>-490.61743999999999</v>
      </c>
    </row>
    <row r="9557" ht="11.25" hidden="1" customHeight="1" outlineLevel="7">
      <c r="A9557" s="89"/>
      <c r="B9557" s="90"/>
      <c r="C9557" s="91"/>
      <c r="D9557" s="2013" t="s">
        <v>799</v>
      </c>
      <c r="E9557" s="2013"/>
      <c r="F9557" s="2013"/>
      <c r="G9557" s="73">
        <v>-1392.4141400000001</v>
      </c>
    </row>
    <row r="9558" ht="11.25" hidden="1" customHeight="1" outlineLevel="7">
      <c r="A9558" s="89"/>
      <c r="B9558" s="90"/>
      <c r="C9558" s="91"/>
      <c r="D9558" s="2013" t="s">
        <v>801</v>
      </c>
      <c r="E9558" s="2013"/>
      <c r="F9558" s="2013"/>
      <c r="G9558" s="92">
        <v>-1392.4141400000001</v>
      </c>
    </row>
    <row r="9559" ht="11.25" hidden="1" customHeight="1" outlineLevel="7">
      <c r="A9559" s="89"/>
      <c r="B9559" s="90"/>
      <c r="C9559" s="91"/>
      <c r="D9559" s="2013" t="s">
        <v>844</v>
      </c>
      <c r="E9559" s="2013"/>
      <c r="F9559" s="2013"/>
      <c r="G9559" s="73">
        <v>-7515.4591099999998</v>
      </c>
    </row>
    <row r="9560" ht="11.25" hidden="1" customHeight="1" outlineLevel="7">
      <c r="A9560" s="86"/>
      <c r="B9560" s="87"/>
      <c r="C9560" s="88"/>
      <c r="D9560" s="2017" t="s">
        <v>802</v>
      </c>
      <c r="E9560" s="2017"/>
      <c r="F9560" s="2017"/>
      <c r="G9560" s="110">
        <v>-876.72940000000006</v>
      </c>
    </row>
    <row r="9561" ht="11.25" hidden="1" customHeight="1" outlineLevel="7">
      <c r="A9561" s="89"/>
      <c r="B9561" s="90"/>
      <c r="C9561" s="91"/>
      <c r="D9561" s="2013" t="s">
        <v>804</v>
      </c>
      <c r="E9561" s="2013"/>
      <c r="F9561" s="2013"/>
      <c r="G9561" s="110">
        <v>-145.95401000000001</v>
      </c>
    </row>
    <row r="9562" ht="11.25" hidden="1" customHeight="1" outlineLevel="7">
      <c r="A9562" s="89"/>
      <c r="B9562" s="90"/>
      <c r="C9562" s="91"/>
      <c r="D9562" s="2013" t="s">
        <v>805</v>
      </c>
      <c r="E9562" s="2013"/>
      <c r="F9562" s="2013"/>
      <c r="G9562" s="92">
        <v>-2562.4166300000002</v>
      </c>
    </row>
    <row r="9563" ht="11.25" hidden="1" customHeight="1" outlineLevel="7">
      <c r="A9563" s="89"/>
      <c r="B9563" s="90"/>
      <c r="C9563" s="91"/>
      <c r="D9563" s="2013" t="s">
        <v>806</v>
      </c>
      <c r="E9563" s="2013"/>
      <c r="F9563" s="2013"/>
      <c r="G9563" s="110">
        <v>-7.48109</v>
      </c>
    </row>
    <row r="9564" ht="11.25" hidden="1" customHeight="1" outlineLevel="7">
      <c r="A9564" s="89"/>
      <c r="B9564" s="90"/>
      <c r="C9564" s="91"/>
      <c r="D9564" s="2013" t="s">
        <v>808</v>
      </c>
      <c r="E9564" s="2013"/>
      <c r="F9564" s="2013"/>
      <c r="G9564" s="110">
        <v>-446.36721999999997</v>
      </c>
    </row>
    <row r="9565" ht="21.75" hidden="1" customHeight="1" outlineLevel="7">
      <c r="A9565" s="89"/>
      <c r="B9565" s="90"/>
      <c r="C9565" s="91"/>
      <c r="D9565" s="2013" t="s">
        <v>809</v>
      </c>
      <c r="E9565" s="2013"/>
      <c r="F9565" s="2013"/>
      <c r="G9565" s="110">
        <v>-230.72801999999999</v>
      </c>
    </row>
    <row r="9566" ht="11.25" hidden="1" customHeight="1" outlineLevel="7">
      <c r="A9566" s="89"/>
      <c r="B9566" s="90"/>
      <c r="C9566" s="91"/>
      <c r="D9566" s="2013" t="s">
        <v>810</v>
      </c>
      <c r="E9566" s="2013"/>
      <c r="F9566" s="2013"/>
      <c r="G9566" s="110">
        <v>-262.04799000000003</v>
      </c>
    </row>
    <row r="9567" ht="11.25" hidden="1" customHeight="1" outlineLevel="7">
      <c r="A9567" s="118"/>
      <c r="B9567" s="119"/>
      <c r="C9567" s="120"/>
      <c r="D9567" s="2013" t="s">
        <v>812</v>
      </c>
      <c r="E9567" s="2013"/>
      <c r="F9567" s="2013"/>
      <c r="G9567" s="93"/>
    </row>
    <row r="9568" ht="11.25" hidden="1" customHeight="1" outlineLevel="7">
      <c r="A9568" s="86"/>
      <c r="B9568" s="87"/>
      <c r="C9568" s="88"/>
      <c r="D9568" s="2017" t="s">
        <v>813</v>
      </c>
      <c r="E9568" s="2017"/>
      <c r="F9568" s="2017"/>
      <c r="G9568" s="110">
        <v>-658.48000000000002</v>
      </c>
    </row>
    <row r="9569" ht="11.25" hidden="1" customHeight="1" outlineLevel="7">
      <c r="A9569" s="101"/>
      <c r="B9569" s="102"/>
      <c r="C9569" s="103"/>
      <c r="D9569" s="2017" t="s">
        <v>815</v>
      </c>
      <c r="E9569" s="2017"/>
      <c r="F9569" s="2017"/>
      <c r="G9569" s="92">
        <v>-1019</v>
      </c>
    </row>
    <row r="9570" ht="11.25" hidden="1" customHeight="1" outlineLevel="7">
      <c r="A9570" s="115"/>
      <c r="B9570" s="116"/>
      <c r="C9570" s="117"/>
      <c r="D9570" s="2013" t="s">
        <v>816</v>
      </c>
      <c r="E9570" s="2013"/>
      <c r="F9570" s="2013"/>
      <c r="G9570" s="93"/>
    </row>
    <row r="9571" ht="11.25" hidden="1" customHeight="1" outlineLevel="7">
      <c r="A9571" s="115"/>
      <c r="B9571" s="116"/>
      <c r="C9571" s="117"/>
      <c r="D9571" s="2013" t="s">
        <v>817</v>
      </c>
      <c r="E9571" s="2013"/>
      <c r="F9571" s="2013"/>
      <c r="G9571" s="93"/>
    </row>
    <row r="9572" ht="21.75" hidden="1" customHeight="1" outlineLevel="7">
      <c r="A9572" s="115"/>
      <c r="B9572" s="116"/>
      <c r="C9572" s="117"/>
      <c r="D9572" s="2013" t="s">
        <v>818</v>
      </c>
      <c r="E9572" s="2013"/>
      <c r="F9572" s="2013"/>
      <c r="G9572" s="93"/>
    </row>
    <row r="9573" ht="21.75" hidden="1" customHeight="1" outlineLevel="7">
      <c r="A9573" s="115"/>
      <c r="B9573" s="116"/>
      <c r="C9573" s="117"/>
      <c r="D9573" s="2013" t="s">
        <v>819</v>
      </c>
      <c r="E9573" s="2013"/>
      <c r="F9573" s="2013"/>
      <c r="G9573" s="110">
        <v>-256.76098999999999</v>
      </c>
    </row>
    <row r="9574" ht="11.25" hidden="1" customHeight="1" outlineLevel="7">
      <c r="A9574" s="115"/>
      <c r="B9574" s="116"/>
      <c r="C9574" s="117"/>
      <c r="D9574" s="2013" t="s">
        <v>820</v>
      </c>
      <c r="E9574" s="2013"/>
      <c r="F9574" s="2013"/>
      <c r="G9574" s="110">
        <v>-121.25454999999999</v>
      </c>
    </row>
    <row r="9575" ht="11.25" hidden="1" customHeight="1" outlineLevel="7">
      <c r="A9575" s="115"/>
      <c r="B9575" s="116"/>
      <c r="C9575" s="117"/>
      <c r="D9575" s="2013" t="s">
        <v>821</v>
      </c>
      <c r="E9575" s="2013"/>
      <c r="F9575" s="2013"/>
      <c r="G9575" s="110">
        <v>10.08</v>
      </c>
    </row>
    <row r="9576" ht="11.25" hidden="1" customHeight="1" outlineLevel="7">
      <c r="A9576" s="89"/>
      <c r="B9576" s="90"/>
      <c r="C9576" s="91"/>
      <c r="D9576" s="2013" t="s">
        <v>822</v>
      </c>
      <c r="E9576" s="2013"/>
      <c r="F9576" s="2013"/>
      <c r="G9576" s="110">
        <v>-187.75748999999999</v>
      </c>
    </row>
    <row r="9577" ht="11.25" hidden="1" customHeight="1" outlineLevel="7">
      <c r="A9577" s="89"/>
      <c r="B9577" s="90"/>
      <c r="C9577" s="91"/>
      <c r="D9577" s="2013" t="s">
        <v>823</v>
      </c>
      <c r="E9577" s="2013"/>
      <c r="F9577" s="2013"/>
      <c r="G9577" s="110">
        <v>6.7999999999999998</v>
      </c>
    </row>
    <row r="9578" ht="11.25" hidden="1" customHeight="1" outlineLevel="7">
      <c r="A9578" s="89"/>
      <c r="B9578" s="90"/>
      <c r="C9578" s="91"/>
      <c r="D9578" s="2013" t="s">
        <v>824</v>
      </c>
      <c r="E9578" s="2013"/>
      <c r="F9578" s="2013"/>
      <c r="G9578" s="110">
        <v>-757.36171999999999</v>
      </c>
    </row>
    <row r="9579" ht="11.25" hidden="1" customHeight="1" outlineLevel="7">
      <c r="A9579" s="89"/>
      <c r="B9579" s="90"/>
      <c r="C9579" s="91"/>
      <c r="D9579" s="2013" t="s">
        <v>825</v>
      </c>
      <c r="E9579" s="2013"/>
      <c r="F9579" s="2013"/>
      <c r="G9579" s="110">
        <v>-329.61455999999998</v>
      </c>
    </row>
    <row r="9580" ht="11.25" hidden="1" customHeight="1" outlineLevel="7">
      <c r="A9580" s="101"/>
      <c r="B9580" s="102"/>
      <c r="C9580" s="103"/>
      <c r="D9580" s="2017" t="s">
        <v>826</v>
      </c>
      <c r="E9580" s="2017"/>
      <c r="F9580" s="2017"/>
      <c r="G9580" s="73">
        <v>-16664.79638</v>
      </c>
    </row>
    <row r="9581" ht="11.25" hidden="1" customHeight="1" outlineLevel="7">
      <c r="A9581" s="115"/>
      <c r="B9581" s="116"/>
      <c r="C9581" s="117"/>
      <c r="D9581" s="2013" t="s">
        <v>828</v>
      </c>
      <c r="E9581" s="2013"/>
      <c r="F9581" s="2013"/>
      <c r="G9581" s="73">
        <v>-5561.6933300000001</v>
      </c>
    </row>
    <row r="9582" ht="21.75" hidden="1" customHeight="1" outlineLevel="7">
      <c r="A9582" s="115"/>
      <c r="B9582" s="116"/>
      <c r="C9582" s="117"/>
      <c r="D9582" s="2013" t="s">
        <v>829</v>
      </c>
      <c r="E9582" s="2013"/>
      <c r="F9582" s="2013"/>
      <c r="G9582" s="92">
        <v>-1381.9634000000001</v>
      </c>
    </row>
    <row r="9583" ht="11.25" hidden="1" customHeight="1" outlineLevel="7">
      <c r="A9583" s="101"/>
      <c r="B9583" s="102"/>
      <c r="C9583" s="103"/>
      <c r="D9583" s="2017" t="s">
        <v>831</v>
      </c>
      <c r="E9583" s="2017"/>
      <c r="F9583" s="2017"/>
      <c r="G9583" s="92">
        <v>-3497.3472099999999</v>
      </c>
    </row>
    <row r="9584" ht="11.25" hidden="1" customHeight="1" outlineLevel="7">
      <c r="A9584" s="115"/>
      <c r="B9584" s="116"/>
      <c r="C9584" s="117"/>
      <c r="D9584" s="2013" t="s">
        <v>832</v>
      </c>
      <c r="E9584" s="2013"/>
      <c r="F9584" s="2013"/>
      <c r="G9584" s="110">
        <v>-682.38271999999995</v>
      </c>
    </row>
    <row r="9585" ht="11.25" hidden="1" customHeight="1" outlineLevel="7">
      <c r="A9585" s="115"/>
      <c r="B9585" s="116"/>
      <c r="C9585" s="117"/>
      <c r="D9585" s="2013" t="s">
        <v>833</v>
      </c>
      <c r="E9585" s="2013"/>
      <c r="F9585" s="2013"/>
      <c r="G9585" s="73">
        <v>-10899.311680000001</v>
      </c>
    </row>
    <row r="9586" ht="21.75" hidden="1" customHeight="1" outlineLevel="7">
      <c r="A9586" s="89"/>
      <c r="B9586" s="90"/>
      <c r="C9586" s="91"/>
      <c r="D9586" s="2013" t="s">
        <v>834</v>
      </c>
      <c r="E9586" s="2013"/>
      <c r="F9586" s="2013"/>
      <c r="G9586" s="92">
        <v>-2331.5459799999999</v>
      </c>
    </row>
    <row r="9587" ht="11.25" hidden="1" customHeight="1" outlineLevel="7">
      <c r="A9587" s="89"/>
      <c r="B9587" s="90"/>
      <c r="C9587" s="91"/>
      <c r="D9587" s="2013" t="s">
        <v>835</v>
      </c>
      <c r="E9587" s="2013"/>
      <c r="F9587" s="2013"/>
      <c r="G9587" s="92">
        <v>-7474.52862</v>
      </c>
    </row>
    <row r="9588" ht="11.25" hidden="1" customHeight="1" outlineLevel="7">
      <c r="A9588" s="89"/>
      <c r="B9588" s="90"/>
      <c r="C9588" s="91"/>
      <c r="D9588" s="2013" t="s">
        <v>836</v>
      </c>
      <c r="E9588" s="2013"/>
      <c r="F9588" s="2013"/>
      <c r="G9588" s="110">
        <v>-283.91897999999998</v>
      </c>
    </row>
    <row r="9589" ht="11.25" hidden="1" customHeight="1" outlineLevel="7">
      <c r="A9589" s="89"/>
      <c r="B9589" s="90"/>
      <c r="C9589" s="91"/>
      <c r="D9589" s="2013" t="s">
        <v>837</v>
      </c>
      <c r="E9589" s="2013"/>
      <c r="F9589" s="2013"/>
      <c r="G9589" s="110">
        <v>-497.40321999999998</v>
      </c>
    </row>
    <row r="9590" ht="11.25" hidden="1" customHeight="1" outlineLevel="6">
      <c r="A9590" s="77"/>
      <c r="B9590" s="78"/>
      <c r="C9590" s="79"/>
      <c r="D9590" s="2017" t="s">
        <v>963</v>
      </c>
      <c r="E9590" s="2017"/>
      <c r="F9590" s="2017"/>
      <c r="G9590" s="110">
        <v>-311.91487999999998</v>
      </c>
    </row>
    <row r="9591" ht="11.25" hidden="1" customHeight="1" outlineLevel="7">
      <c r="A9591" s="80"/>
      <c r="B9591" s="81"/>
      <c r="C9591" s="82"/>
      <c r="D9591" s="2017" t="s">
        <v>14</v>
      </c>
      <c r="E9591" s="2017"/>
      <c r="F9591" s="2017"/>
      <c r="G9591" s="110">
        <v>-203.79137</v>
      </c>
    </row>
    <row r="9592" ht="11.25" hidden="1" customHeight="1" outlineLevel="7">
      <c r="A9592" s="83"/>
      <c r="B9592" s="84"/>
      <c r="C9592" s="85"/>
      <c r="D9592" s="2017" t="s">
        <v>529</v>
      </c>
      <c r="E9592" s="2017"/>
      <c r="F9592" s="2017"/>
      <c r="G9592" s="73">
        <v>-14125.239729999999</v>
      </c>
    </row>
    <row r="9593" ht="11.25" hidden="1" customHeight="1" outlineLevel="7">
      <c r="A9593" s="86"/>
      <c r="B9593" s="87"/>
      <c r="C9593" s="88"/>
      <c r="D9593" s="2017" t="s">
        <v>964</v>
      </c>
      <c r="E9593" s="2017"/>
      <c r="F9593" s="2017"/>
      <c r="G9593" s="92">
        <v>-2982.2877400000002</v>
      </c>
    </row>
    <row r="9594" ht="11.25" hidden="1" customHeight="1" outlineLevel="7">
      <c r="A9594" s="89"/>
      <c r="B9594" s="90"/>
      <c r="C9594" s="91"/>
      <c r="D9594" s="2013" t="s">
        <v>546</v>
      </c>
      <c r="E9594" s="2013"/>
      <c r="F9594" s="2013"/>
      <c r="G9594" s="93"/>
    </row>
    <row r="9595" ht="11.25" hidden="1" customHeight="1" outlineLevel="7">
      <c r="A9595" s="86"/>
      <c r="B9595" s="87"/>
      <c r="C9595" s="88"/>
      <c r="D9595" s="2017" t="s">
        <v>554</v>
      </c>
      <c r="E9595" s="2017"/>
      <c r="F9595" s="2017"/>
      <c r="G9595" s="92">
        <v>-3306.6042699999998</v>
      </c>
    </row>
    <row r="9596" ht="11.25" hidden="1" customHeight="1" outlineLevel="7">
      <c r="A9596" s="89"/>
      <c r="B9596" s="90"/>
      <c r="C9596" s="91"/>
      <c r="D9596" s="2013" t="s">
        <v>557</v>
      </c>
      <c r="E9596" s="2013"/>
      <c r="F9596" s="2013"/>
      <c r="G9596" s="93"/>
    </row>
    <row r="9597" ht="11.25" hidden="1" customHeight="1" outlineLevel="7">
      <c r="A9597" s="89"/>
      <c r="B9597" s="90"/>
      <c r="C9597" s="91"/>
      <c r="D9597" s="2013" t="s">
        <v>559</v>
      </c>
      <c r="E9597" s="2013"/>
      <c r="F9597" s="2013"/>
      <c r="G9597" s="92">
        <v>-3587.2109599999999</v>
      </c>
    </row>
    <row r="9598" ht="11.25" hidden="1" customHeight="1" outlineLevel="7">
      <c r="A9598" s="89"/>
      <c r="B9598" s="90"/>
      <c r="C9598" s="91"/>
      <c r="D9598" s="2013" t="s">
        <v>564</v>
      </c>
      <c r="E9598" s="2013"/>
      <c r="F9598" s="2013"/>
      <c r="G9598" s="92">
        <v>-4249.1367600000003</v>
      </c>
    </row>
    <row r="9599" ht="11.25" hidden="1" customHeight="1" outlineLevel="7">
      <c r="A9599" s="89"/>
      <c r="B9599" s="90"/>
      <c r="C9599" s="91"/>
      <c r="D9599" s="2013" t="s">
        <v>565</v>
      </c>
      <c r="E9599" s="2013"/>
      <c r="F9599" s="2013"/>
      <c r="G9599" s="73">
        <v>-26402.646769999999</v>
      </c>
    </row>
    <row r="9600" ht="11.25" hidden="1" customHeight="1" outlineLevel="7">
      <c r="A9600" s="89"/>
      <c r="B9600" s="90"/>
      <c r="C9600" s="91"/>
      <c r="D9600" s="2013" t="s">
        <v>566</v>
      </c>
      <c r="E9600" s="2013"/>
      <c r="F9600" s="2013"/>
      <c r="G9600" s="110">
        <v>-989.93295000000001</v>
      </c>
    </row>
    <row r="9601" ht="11.25" hidden="1" customHeight="1" outlineLevel="7">
      <c r="A9601" s="89"/>
      <c r="B9601" s="90"/>
      <c r="C9601" s="91"/>
      <c r="D9601" s="2013" t="s">
        <v>567</v>
      </c>
      <c r="E9601" s="2013"/>
      <c r="F9601" s="2013"/>
      <c r="G9601" s="110">
        <v>-31.102550000000001</v>
      </c>
    </row>
    <row r="9602" ht="11.25" hidden="1" customHeight="1" outlineLevel="7">
      <c r="A9602" s="89"/>
      <c r="B9602" s="90"/>
      <c r="C9602" s="91"/>
      <c r="D9602" s="2013" t="s">
        <v>569</v>
      </c>
      <c r="E9602" s="2013"/>
      <c r="F9602" s="2013"/>
      <c r="G9602" s="92">
        <v>-9548.8507699999991</v>
      </c>
    </row>
    <row r="9603" ht="11.25" hidden="1" customHeight="1" outlineLevel="7">
      <c r="A9603" s="89"/>
      <c r="B9603" s="90"/>
      <c r="C9603" s="91"/>
      <c r="D9603" s="2013" t="s">
        <v>570</v>
      </c>
      <c r="E9603" s="2013"/>
      <c r="F9603" s="2013"/>
      <c r="G9603" s="110">
        <v>-384.67833999999999</v>
      </c>
    </row>
    <row r="9604" ht="11.25" hidden="1" customHeight="1" outlineLevel="7">
      <c r="A9604" s="80"/>
      <c r="B9604" s="81"/>
      <c r="C9604" s="82"/>
      <c r="D9604" s="2017" t="s">
        <v>571</v>
      </c>
      <c r="E9604" s="2017"/>
      <c r="F9604" s="2017"/>
      <c r="G9604" s="92">
        <v>-1010.61521</v>
      </c>
    </row>
    <row r="9605" ht="11.25" hidden="1" customHeight="1" outlineLevel="7">
      <c r="A9605" s="83"/>
      <c r="B9605" s="84"/>
      <c r="C9605" s="85"/>
      <c r="D9605" s="2017" t="s">
        <v>572</v>
      </c>
      <c r="E9605" s="2017"/>
      <c r="F9605" s="2017"/>
      <c r="G9605" s="92">
        <v>-14437.46695</v>
      </c>
    </row>
    <row r="9606" ht="11.25" hidden="1" customHeight="1" outlineLevel="7">
      <c r="A9606" s="86"/>
      <c r="B9606" s="87"/>
      <c r="C9606" s="88"/>
      <c r="D9606" s="2017" t="s">
        <v>573</v>
      </c>
      <c r="E9606" s="2017"/>
      <c r="F9606" s="2017"/>
      <c r="G9606" s="93"/>
    </row>
    <row r="9607" ht="11.25" hidden="1" customHeight="1" outlineLevel="7">
      <c r="A9607" s="89"/>
      <c r="B9607" s="90"/>
      <c r="C9607" s="91"/>
      <c r="D9607" s="2013" t="s">
        <v>582</v>
      </c>
      <c r="E9607" s="2013"/>
      <c r="F9607" s="2013"/>
      <c r="G9607" s="93"/>
    </row>
    <row r="9608" ht="11.25" hidden="1" customHeight="1" outlineLevel="7">
      <c r="A9608" s="89"/>
      <c r="B9608" s="90"/>
      <c r="C9608" s="91"/>
      <c r="D9608" s="2013" t="s">
        <v>585</v>
      </c>
      <c r="E9608" s="2013"/>
      <c r="F9608" s="2013"/>
      <c r="G9608" s="73">
        <v>-72961.964430000007</v>
      </c>
    </row>
    <row r="9609" ht="11.25" hidden="1" customHeight="1" outlineLevel="7">
      <c r="A9609" s="86"/>
      <c r="B9609" s="87"/>
      <c r="C9609" s="88"/>
      <c r="D9609" s="2017" t="s">
        <v>586</v>
      </c>
      <c r="E9609" s="2017"/>
      <c r="F9609" s="2017"/>
      <c r="G9609" s="93"/>
    </row>
    <row r="9610" ht="11.25" hidden="1" customHeight="1" outlineLevel="7">
      <c r="A9610" s="89"/>
      <c r="B9610" s="90"/>
      <c r="C9610" s="91"/>
      <c r="D9610" s="2013" t="s">
        <v>965</v>
      </c>
      <c r="E9610" s="2013"/>
      <c r="F9610" s="2013"/>
      <c r="G9610" s="92">
        <v>-1271.5530000000001</v>
      </c>
    </row>
    <row r="9611" ht="11.25" hidden="1" customHeight="1" outlineLevel="7">
      <c r="A9611" s="80"/>
      <c r="B9611" s="81"/>
      <c r="C9611" s="82"/>
      <c r="D9611" s="2017" t="s">
        <v>617</v>
      </c>
      <c r="E9611" s="2017"/>
      <c r="F9611" s="2017"/>
      <c r="G9611" s="92">
        <v>-1199.4310700000001</v>
      </c>
    </row>
    <row r="9612" ht="11.25" hidden="1" customHeight="1" outlineLevel="7">
      <c r="A9612" s="98"/>
      <c r="B9612" s="99"/>
      <c r="C9612" s="100"/>
      <c r="D9612" s="2013" t="s">
        <v>619</v>
      </c>
      <c r="E9612" s="2013"/>
      <c r="F9612" s="2013"/>
      <c r="G9612" s="92">
        <v>-70402.373399999997</v>
      </c>
    </row>
    <row r="9613" ht="11.25" hidden="1" customHeight="1" outlineLevel="7">
      <c r="A9613" s="98"/>
      <c r="B9613" s="99"/>
      <c r="C9613" s="100"/>
      <c r="D9613" s="2013" t="s">
        <v>620</v>
      </c>
      <c r="E9613" s="2013"/>
      <c r="F9613" s="2013"/>
      <c r="G9613" s="110">
        <v>-0.13177</v>
      </c>
    </row>
    <row r="9614" ht="11.25" hidden="1" customHeight="1" outlineLevel="7">
      <c r="A9614" s="98"/>
      <c r="B9614" s="99"/>
      <c r="C9614" s="100"/>
      <c r="D9614" s="2013" t="s">
        <v>624</v>
      </c>
      <c r="E9614" s="2013"/>
      <c r="F9614" s="2013"/>
      <c r="G9614" s="110">
        <v>-88.475189999999998</v>
      </c>
    </row>
    <row r="9615" ht="11.25" hidden="1" customHeight="1" outlineLevel="7">
      <c r="A9615" s="98"/>
      <c r="B9615" s="99"/>
      <c r="C9615" s="100"/>
      <c r="D9615" s="2013" t="s">
        <v>626</v>
      </c>
      <c r="E9615" s="2013"/>
      <c r="F9615" s="2013"/>
      <c r="G9615" s="110">
        <v>-663.11584000000005</v>
      </c>
    </row>
    <row r="9616" ht="11.25" hidden="1" customHeight="1" outlineLevel="7">
      <c r="A9616" s="83"/>
      <c r="B9616" s="84"/>
      <c r="C9616" s="85"/>
      <c r="D9616" s="2017" t="s">
        <v>630</v>
      </c>
      <c r="E9616" s="2017"/>
      <c r="F9616" s="2017"/>
      <c r="G9616" s="73">
        <v>-36426.153989999999</v>
      </c>
    </row>
    <row r="9617" ht="11.25" hidden="1" customHeight="1" outlineLevel="7">
      <c r="A9617" s="118"/>
      <c r="B9617" s="119"/>
      <c r="C9617" s="120"/>
      <c r="D9617" s="2013" t="s">
        <v>632</v>
      </c>
      <c r="E9617" s="2013"/>
      <c r="F9617" s="2013"/>
      <c r="G9617" s="73">
        <v>-26736.200000000001</v>
      </c>
    </row>
    <row r="9618" ht="21.75" hidden="1" customHeight="1" outlineLevel="7">
      <c r="A9618" s="118"/>
      <c r="B9618" s="119"/>
      <c r="C9618" s="120"/>
      <c r="D9618" s="2013" t="s">
        <v>634</v>
      </c>
      <c r="E9618" s="2013"/>
      <c r="F9618" s="2013"/>
      <c r="G9618" s="93"/>
    </row>
    <row r="9619" ht="21.75" hidden="1" customHeight="1" outlineLevel="7">
      <c r="A9619" s="118"/>
      <c r="B9619" s="119"/>
      <c r="C9619" s="120"/>
      <c r="D9619" s="2013" t="s">
        <v>636</v>
      </c>
      <c r="E9619" s="2013"/>
      <c r="F9619" s="2013"/>
      <c r="G9619" s="92">
        <v>-25600</v>
      </c>
    </row>
    <row r="9620" ht="21.75" hidden="1" customHeight="1" outlineLevel="7">
      <c r="A9620" s="118"/>
      <c r="B9620" s="119"/>
      <c r="C9620" s="120"/>
      <c r="D9620" s="2013" t="s">
        <v>638</v>
      </c>
      <c r="E9620" s="2013"/>
      <c r="F9620" s="2013"/>
      <c r="G9620" s="93"/>
    </row>
    <row r="9621" ht="11.25" hidden="1" customHeight="1" outlineLevel="7">
      <c r="A9621" s="80"/>
      <c r="B9621" s="81"/>
      <c r="C9621" s="82"/>
      <c r="D9621" s="2017" t="s">
        <v>641</v>
      </c>
      <c r="E9621" s="2017"/>
      <c r="F9621" s="2017"/>
      <c r="G9621" s="110">
        <v>-527.20000000000005</v>
      </c>
    </row>
    <row r="9622" ht="21.75" hidden="1" customHeight="1" outlineLevel="7">
      <c r="A9622" s="83"/>
      <c r="B9622" s="84"/>
      <c r="C9622" s="85"/>
      <c r="D9622" s="2017" t="s">
        <v>642</v>
      </c>
      <c r="E9622" s="2017"/>
      <c r="F9622" s="2017"/>
      <c r="G9622" s="93"/>
    </row>
    <row r="9623" ht="21.75" hidden="1" customHeight="1" outlineLevel="7">
      <c r="A9623" s="118"/>
      <c r="B9623" s="119"/>
      <c r="C9623" s="120"/>
      <c r="D9623" s="2013" t="s">
        <v>643</v>
      </c>
      <c r="E9623" s="2013"/>
      <c r="F9623" s="2013"/>
      <c r="G9623" s="110">
        <v>-609</v>
      </c>
    </row>
    <row r="9624" ht="21.75" hidden="1" customHeight="1" outlineLevel="7">
      <c r="A9624" s="118"/>
      <c r="B9624" s="119"/>
      <c r="C9624" s="120"/>
      <c r="D9624" s="2013" t="s">
        <v>645</v>
      </c>
      <c r="E9624" s="2013"/>
      <c r="F9624" s="2013"/>
      <c r="G9624" s="92">
        <v>-2157.1465499999999</v>
      </c>
    </row>
    <row r="9625" ht="21.75" hidden="1" customHeight="1" outlineLevel="7">
      <c r="A9625" s="118"/>
      <c r="B9625" s="119"/>
      <c r="C9625" s="120"/>
      <c r="D9625" s="2013" t="s">
        <v>647</v>
      </c>
      <c r="E9625" s="2013"/>
      <c r="F9625" s="2013"/>
      <c r="G9625" s="110">
        <v>-406.91408999999999</v>
      </c>
    </row>
    <row r="9626" ht="21.75" hidden="1" customHeight="1" outlineLevel="7">
      <c r="A9626" s="118"/>
      <c r="B9626" s="119"/>
      <c r="C9626" s="120"/>
      <c r="D9626" s="2013" t="s">
        <v>649</v>
      </c>
      <c r="E9626" s="2013"/>
      <c r="F9626" s="2013"/>
      <c r="G9626" s="110">
        <v>-19.798369999999998</v>
      </c>
    </row>
    <row r="9627" ht="21.75" hidden="1" customHeight="1" outlineLevel="7">
      <c r="A9627" s="118"/>
      <c r="B9627" s="119"/>
      <c r="C9627" s="120"/>
      <c r="D9627" s="2013" t="s">
        <v>651</v>
      </c>
      <c r="E9627" s="2013"/>
      <c r="F9627" s="2013"/>
      <c r="G9627" s="92">
        <v>-2841.02774</v>
      </c>
    </row>
    <row r="9628" ht="21.75" hidden="1" customHeight="1" outlineLevel="7">
      <c r="A9628" s="83"/>
      <c r="B9628" s="84"/>
      <c r="C9628" s="85"/>
      <c r="D9628" s="2017" t="s">
        <v>966</v>
      </c>
      <c r="E9628" s="2017"/>
      <c r="F9628" s="2017"/>
      <c r="G9628" s="73">
        <v>-4111.9535999999998</v>
      </c>
    </row>
    <row r="9629" ht="11.25" hidden="1" customHeight="1" outlineLevel="7">
      <c r="A9629" s="118"/>
      <c r="B9629" s="119"/>
      <c r="C9629" s="120"/>
      <c r="D9629" s="2013" t="s">
        <v>655</v>
      </c>
      <c r="E9629" s="2013"/>
      <c r="F9629" s="2013"/>
      <c r="G9629" s="110">
        <v>-798.1309</v>
      </c>
    </row>
    <row r="9630" ht="21.75" hidden="1" customHeight="1" outlineLevel="7">
      <c r="A9630" s="118"/>
      <c r="B9630" s="119"/>
      <c r="C9630" s="120"/>
      <c r="D9630" s="2013" t="s">
        <v>657</v>
      </c>
      <c r="E9630" s="2013"/>
      <c r="F9630" s="2013"/>
      <c r="G9630" s="92">
        <v>-3313.8227000000002</v>
      </c>
    </row>
    <row r="9631" ht="21.75" hidden="1" customHeight="1" outlineLevel="7">
      <c r="A9631" s="118"/>
      <c r="B9631" s="119"/>
      <c r="C9631" s="120"/>
      <c r="D9631" s="2013" t="s">
        <v>659</v>
      </c>
      <c r="E9631" s="2013"/>
      <c r="F9631" s="2013"/>
      <c r="G9631" s="111">
        <v>-80</v>
      </c>
    </row>
    <row r="9632" ht="21.75" hidden="1" customHeight="1" outlineLevel="7">
      <c r="A9632" s="118"/>
      <c r="B9632" s="119"/>
      <c r="C9632" s="120"/>
      <c r="D9632" s="2013" t="s">
        <v>661</v>
      </c>
      <c r="E9632" s="2013"/>
      <c r="F9632" s="2013"/>
      <c r="G9632" s="110">
        <v>-80</v>
      </c>
    </row>
    <row r="9633" ht="11.25" hidden="1" customHeight="1" outlineLevel="7">
      <c r="A9633" s="118"/>
      <c r="B9633" s="119"/>
      <c r="C9633" s="120"/>
      <c r="D9633" s="2013" t="s">
        <v>663</v>
      </c>
      <c r="E9633" s="2013"/>
      <c r="F9633" s="2013"/>
      <c r="G9633" s="93"/>
    </row>
    <row r="9634" ht="11.25" hidden="1" customHeight="1" outlineLevel="7">
      <c r="A9634" s="83"/>
      <c r="B9634" s="84"/>
      <c r="C9634" s="85"/>
      <c r="D9634" s="2017" t="s">
        <v>667</v>
      </c>
      <c r="E9634" s="2017"/>
      <c r="F9634" s="2017"/>
      <c r="G9634" s="110">
        <v>-45.32499</v>
      </c>
    </row>
    <row r="9635" ht="11.25" hidden="1" customHeight="1" outlineLevel="7">
      <c r="A9635" s="118"/>
      <c r="B9635" s="119"/>
      <c r="C9635" s="120"/>
      <c r="D9635" s="2013" t="s">
        <v>667</v>
      </c>
      <c r="E9635" s="2013"/>
      <c r="F9635" s="2013"/>
      <c r="G9635" s="110">
        <v>29.9496</v>
      </c>
    </row>
    <row r="9636" ht="21.75" hidden="1" customHeight="1" outlineLevel="7">
      <c r="A9636" s="118"/>
      <c r="B9636" s="119"/>
      <c r="C9636" s="120"/>
      <c r="D9636" s="2013" t="s">
        <v>669</v>
      </c>
      <c r="E9636" s="2013"/>
      <c r="F9636" s="2013"/>
      <c r="G9636" s="93"/>
    </row>
    <row r="9637" ht="21.75" hidden="1" customHeight="1" outlineLevel="7">
      <c r="A9637" s="118"/>
      <c r="B9637" s="119"/>
      <c r="C9637" s="120"/>
      <c r="D9637" s="2013" t="s">
        <v>671</v>
      </c>
      <c r="E9637" s="2013"/>
      <c r="F9637" s="2013"/>
      <c r="G9637" s="110">
        <v>-57.738250000000001</v>
      </c>
    </row>
    <row r="9638" ht="21.75" hidden="1" customHeight="1" outlineLevel="7">
      <c r="A9638" s="118"/>
      <c r="B9638" s="119"/>
      <c r="C9638" s="120"/>
      <c r="D9638" s="2013" t="s">
        <v>673</v>
      </c>
      <c r="E9638" s="2013"/>
      <c r="F9638" s="2013"/>
      <c r="G9638" s="73">
        <v>-109819.60596</v>
      </c>
    </row>
    <row r="9639" ht="21.75" hidden="1" customHeight="1" outlineLevel="7">
      <c r="A9639" s="118"/>
      <c r="B9639" s="119"/>
      <c r="C9639" s="120"/>
      <c r="D9639" s="2013" t="s">
        <v>675</v>
      </c>
      <c r="E9639" s="2013"/>
      <c r="F9639" s="2013"/>
      <c r="G9639" s="73">
        <v>-3330.48648</v>
      </c>
    </row>
    <row r="9640" ht="21.75" hidden="1" customHeight="1" outlineLevel="7">
      <c r="A9640" s="83"/>
      <c r="B9640" s="84"/>
      <c r="C9640" s="85"/>
      <c r="D9640" s="2017" t="s">
        <v>677</v>
      </c>
      <c r="E9640" s="2017"/>
      <c r="F9640" s="2017"/>
      <c r="G9640" s="73">
        <v>-3330.48648</v>
      </c>
    </row>
    <row r="9641" ht="21.75" hidden="1" customHeight="1" outlineLevel="7">
      <c r="A9641" s="118"/>
      <c r="B9641" s="119"/>
      <c r="C9641" s="120"/>
      <c r="D9641" s="2013" t="s">
        <v>679</v>
      </c>
      <c r="E9641" s="2013"/>
      <c r="F9641" s="2013"/>
      <c r="G9641" s="111">
        <v>-697.72420999999997</v>
      </c>
    </row>
    <row r="9642" ht="21.75" hidden="1" customHeight="1" outlineLevel="7">
      <c r="A9642" s="118"/>
      <c r="B9642" s="119"/>
      <c r="C9642" s="120"/>
      <c r="D9642" s="2013" t="s">
        <v>681</v>
      </c>
      <c r="E9642" s="2013"/>
      <c r="F9642" s="2013"/>
      <c r="G9642" s="110">
        <v>-697.72420999999997</v>
      </c>
    </row>
    <row r="9643" ht="21.75" hidden="1" customHeight="1" outlineLevel="7">
      <c r="A9643" s="118"/>
      <c r="B9643" s="119"/>
      <c r="C9643" s="120"/>
      <c r="D9643" s="2013" t="s">
        <v>683</v>
      </c>
      <c r="E9643" s="2013"/>
      <c r="F9643" s="2013"/>
      <c r="G9643" s="73">
        <v>-2632.7622700000002</v>
      </c>
    </row>
    <row r="9644" ht="21.75" hidden="1" customHeight="1" outlineLevel="7">
      <c r="A9644" s="118"/>
      <c r="B9644" s="119"/>
      <c r="C9644" s="120"/>
      <c r="D9644" s="2013" t="s">
        <v>685</v>
      </c>
      <c r="E9644" s="2013"/>
      <c r="F9644" s="2013"/>
      <c r="G9644" s="110">
        <v>-43.785449999999997</v>
      </c>
    </row>
    <row r="9645" ht="21.75" hidden="1" customHeight="1" outlineLevel="7">
      <c r="A9645" s="118"/>
      <c r="B9645" s="119"/>
      <c r="C9645" s="120"/>
      <c r="D9645" s="2013" t="s">
        <v>687</v>
      </c>
      <c r="E9645" s="2013"/>
      <c r="F9645" s="2013"/>
      <c r="G9645" s="110">
        <v>-175.55382</v>
      </c>
    </row>
    <row r="9646" ht="11.25" hidden="1" customHeight="1" outlineLevel="7">
      <c r="A9646" s="80"/>
      <c r="B9646" s="81"/>
      <c r="C9646" s="82"/>
      <c r="D9646" s="2017" t="s">
        <v>689</v>
      </c>
      <c r="E9646" s="2017"/>
      <c r="F9646" s="2017"/>
      <c r="G9646" s="110">
        <v>-96.534800000000004</v>
      </c>
    </row>
    <row r="9647" ht="11.25" hidden="1" customHeight="1" outlineLevel="7">
      <c r="A9647" s="98"/>
      <c r="B9647" s="99"/>
      <c r="C9647" s="100"/>
      <c r="D9647" s="2013" t="s">
        <v>696</v>
      </c>
      <c r="E9647" s="2013"/>
      <c r="F9647" s="2013"/>
      <c r="G9647" s="110">
        <v>-66.2761</v>
      </c>
    </row>
    <row r="9648" ht="11.25" hidden="1" customHeight="1" outlineLevel="7">
      <c r="A9648" s="80"/>
      <c r="B9648" s="81"/>
      <c r="C9648" s="82"/>
      <c r="D9648" s="2017" t="s">
        <v>698</v>
      </c>
      <c r="E9648" s="2017"/>
      <c r="F9648" s="2017"/>
      <c r="G9648" s="110">
        <v>-706.26621</v>
      </c>
    </row>
    <row r="9649" ht="11.25" hidden="1" customHeight="1" outlineLevel="7">
      <c r="A9649" s="83"/>
      <c r="B9649" s="84"/>
      <c r="C9649" s="85"/>
      <c r="D9649" s="2017" t="s">
        <v>702</v>
      </c>
      <c r="E9649" s="2017"/>
      <c r="F9649" s="2017"/>
      <c r="G9649" s="110">
        <v>-933.76467000000002</v>
      </c>
    </row>
    <row r="9650" ht="11.25" hidden="1" customHeight="1" outlineLevel="7">
      <c r="A9650" s="86"/>
      <c r="B9650" s="87"/>
      <c r="C9650" s="88"/>
      <c r="D9650" s="2017" t="s">
        <v>704</v>
      </c>
      <c r="E9650" s="2017"/>
      <c r="F9650" s="2017"/>
      <c r="G9650" s="110">
        <v>-315.18774000000002</v>
      </c>
    </row>
    <row r="9651" ht="11.25" hidden="1" customHeight="1" outlineLevel="7">
      <c r="A9651" s="89"/>
      <c r="B9651" s="90"/>
      <c r="C9651" s="91"/>
      <c r="D9651" s="2013" t="s">
        <v>705</v>
      </c>
      <c r="E9651" s="2013"/>
      <c r="F9651" s="2013"/>
      <c r="G9651" s="110">
        <v>-295.39348999999999</v>
      </c>
    </row>
    <row r="9652" ht="11.25" hidden="1" customHeight="1" outlineLevel="7">
      <c r="A9652" s="89"/>
      <c r="B9652" s="90"/>
      <c r="C9652" s="91"/>
      <c r="D9652" s="2013" t="s">
        <v>706</v>
      </c>
      <c r="E9652" s="2013"/>
      <c r="F9652" s="2013"/>
      <c r="G9652" s="111">
        <v>-462.98478</v>
      </c>
    </row>
    <row r="9653" ht="11.25" hidden="1" customHeight="1" outlineLevel="7">
      <c r="A9653" s="89"/>
      <c r="B9653" s="90"/>
      <c r="C9653" s="91"/>
      <c r="D9653" s="2013" t="s">
        <v>708</v>
      </c>
      <c r="E9653" s="2013"/>
      <c r="F9653" s="2013"/>
      <c r="G9653" s="111">
        <v>-462.98478</v>
      </c>
    </row>
    <row r="9654" ht="11.25" hidden="1" customHeight="1" outlineLevel="7">
      <c r="A9654" s="89"/>
      <c r="B9654" s="90"/>
      <c r="C9654" s="91"/>
      <c r="D9654" s="2013" t="s">
        <v>709</v>
      </c>
      <c r="E9654" s="2013"/>
      <c r="F9654" s="2013"/>
      <c r="G9654" s="111">
        <v>-404.12925999999999</v>
      </c>
    </row>
    <row r="9655" ht="11.25" hidden="1" customHeight="1" outlineLevel="7">
      <c r="A9655" s="89"/>
      <c r="B9655" s="90"/>
      <c r="C9655" s="91"/>
      <c r="D9655" s="2013" t="s">
        <v>710</v>
      </c>
      <c r="E9655" s="2013"/>
      <c r="F9655" s="2013"/>
      <c r="G9655" s="110">
        <v>-385.65866999999997</v>
      </c>
    </row>
    <row r="9656" ht="11.25" hidden="1" customHeight="1" outlineLevel="7">
      <c r="A9656" s="89"/>
      <c r="B9656" s="90"/>
      <c r="C9656" s="91"/>
      <c r="D9656" s="2013" t="s">
        <v>711</v>
      </c>
      <c r="E9656" s="2013"/>
      <c r="F9656" s="2013"/>
      <c r="G9656" s="110">
        <v>-18.470590000000001</v>
      </c>
    </row>
    <row r="9657" ht="11.25" hidden="1" customHeight="1" outlineLevel="7">
      <c r="A9657" s="86"/>
      <c r="B9657" s="87"/>
      <c r="C9657" s="88"/>
      <c r="D9657" s="2017" t="s">
        <v>712</v>
      </c>
      <c r="E9657" s="2017"/>
      <c r="F9657" s="2017"/>
      <c r="G9657" s="111">
        <v>-58.855519999999999</v>
      </c>
    </row>
    <row r="9658" ht="21.75" hidden="1" customHeight="1" outlineLevel="7">
      <c r="A9658" s="89"/>
      <c r="B9658" s="90"/>
      <c r="C9658" s="91"/>
      <c r="D9658" s="2013" t="s">
        <v>717</v>
      </c>
      <c r="E9658" s="2013"/>
      <c r="F9658" s="2013"/>
      <c r="G9658" s="110">
        <v>-58.855519999999999</v>
      </c>
    </row>
    <row r="9659" ht="11.25" hidden="1" customHeight="1" outlineLevel="7">
      <c r="A9659" s="86"/>
      <c r="B9659" s="87"/>
      <c r="C9659" s="88"/>
      <c r="D9659" s="2017" t="s">
        <v>720</v>
      </c>
      <c r="E9659" s="2017"/>
      <c r="F9659" s="2017"/>
      <c r="G9659" s="73">
        <v>-67149.397639999996</v>
      </c>
    </row>
    <row r="9660" ht="11.25" hidden="1" customHeight="1" outlineLevel="7">
      <c r="A9660" s="89"/>
      <c r="B9660" s="90"/>
      <c r="C9660" s="91"/>
      <c r="D9660" s="2013" t="s">
        <v>721</v>
      </c>
      <c r="E9660" s="2013"/>
      <c r="F9660" s="2013"/>
      <c r="G9660" s="92">
        <v>-30304.499970000001</v>
      </c>
    </row>
    <row r="9661" ht="11.25" hidden="1" customHeight="1" outlineLevel="7">
      <c r="A9661" s="89"/>
      <c r="B9661" s="90"/>
      <c r="C9661" s="91"/>
      <c r="D9661" s="2013" t="s">
        <v>722</v>
      </c>
      <c r="E9661" s="2013"/>
      <c r="F9661" s="2013"/>
      <c r="G9661" s="92">
        <v>-3499.21639</v>
      </c>
    </row>
    <row r="9662" ht="11.25" hidden="1" customHeight="1" outlineLevel="7">
      <c r="A9662" s="86"/>
      <c r="B9662" s="87"/>
      <c r="C9662" s="88"/>
      <c r="D9662" s="2017" t="s">
        <v>724</v>
      </c>
      <c r="E9662" s="2017"/>
      <c r="F9662" s="2017"/>
      <c r="G9662" s="92">
        <v>-2868.72433</v>
      </c>
    </row>
    <row r="9663" ht="11.25" hidden="1" customHeight="1" outlineLevel="7">
      <c r="A9663" s="89"/>
      <c r="B9663" s="90"/>
      <c r="C9663" s="91"/>
      <c r="D9663" s="2013" t="s">
        <v>725</v>
      </c>
      <c r="E9663" s="2013"/>
      <c r="F9663" s="2013"/>
      <c r="G9663" s="92">
        <v>-6354.3710099999998</v>
      </c>
    </row>
    <row r="9664" ht="11.25" hidden="1" customHeight="1" outlineLevel="7">
      <c r="A9664" s="89"/>
      <c r="B9664" s="90"/>
      <c r="C9664" s="91"/>
      <c r="D9664" s="2013" t="s">
        <v>726</v>
      </c>
      <c r="E9664" s="2013"/>
      <c r="F9664" s="2013"/>
      <c r="G9664" s="73">
        <v>-24122.585930000001</v>
      </c>
    </row>
    <row r="9665" ht="11.25" hidden="1" customHeight="1" outlineLevel="7">
      <c r="A9665" s="89"/>
      <c r="B9665" s="90"/>
      <c r="C9665" s="91"/>
      <c r="D9665" s="2013" t="s">
        <v>729</v>
      </c>
      <c r="E9665" s="2013"/>
      <c r="F9665" s="2013"/>
      <c r="G9665" s="92">
        <v>-5201.1639599999999</v>
      </c>
    </row>
    <row r="9666" ht="11.25" hidden="1" customHeight="1" outlineLevel="7">
      <c r="A9666" s="89"/>
      <c r="B9666" s="90"/>
      <c r="C9666" s="91"/>
      <c r="D9666" s="2013" t="s">
        <v>730</v>
      </c>
      <c r="E9666" s="2013"/>
      <c r="F9666" s="2013"/>
      <c r="G9666" s="110">
        <v>-472.02794</v>
      </c>
    </row>
    <row r="9667" ht="11.25" hidden="1" customHeight="1" outlineLevel="7">
      <c r="A9667" s="86"/>
      <c r="B9667" s="87"/>
      <c r="C9667" s="88"/>
      <c r="D9667" s="2017" t="s">
        <v>967</v>
      </c>
      <c r="E9667" s="2017"/>
      <c r="F9667" s="2017"/>
      <c r="G9667" s="92">
        <v>-10907.193649999999</v>
      </c>
    </row>
    <row r="9668" ht="11.25" hidden="1" customHeight="1" outlineLevel="7">
      <c r="A9668" s="89"/>
      <c r="B9668" s="90"/>
      <c r="C9668" s="91"/>
      <c r="D9668" s="2013" t="s">
        <v>968</v>
      </c>
      <c r="E9668" s="2013"/>
      <c r="F9668" s="2013"/>
      <c r="G9668" s="92">
        <v>-7542.2003699999996</v>
      </c>
    </row>
    <row r="9669" ht="11.25" hidden="1" customHeight="1" outlineLevel="7">
      <c r="A9669" s="89"/>
      <c r="B9669" s="90"/>
      <c r="C9669" s="91"/>
      <c r="D9669" s="2013" t="s">
        <v>1196</v>
      </c>
      <c r="E9669" s="2013"/>
      <c r="F9669" s="2013"/>
      <c r="G9669" s="73">
        <v>-17407.63106</v>
      </c>
    </row>
    <row r="9670" ht="11.25" hidden="1" customHeight="1" outlineLevel="7">
      <c r="A9670" s="118"/>
      <c r="B9670" s="119"/>
      <c r="C9670" s="120"/>
      <c r="D9670" s="2013" t="s">
        <v>731</v>
      </c>
      <c r="E9670" s="2013"/>
      <c r="F9670" s="2013"/>
      <c r="G9670" s="73">
        <v>-12595.31215</v>
      </c>
    </row>
    <row r="9671" ht="11.25" hidden="1" customHeight="1" outlineLevel="7">
      <c r="A9671" s="86"/>
      <c r="B9671" s="87"/>
      <c r="C9671" s="88"/>
      <c r="D9671" s="2017" t="s">
        <v>732</v>
      </c>
      <c r="E9671" s="2017"/>
      <c r="F9671" s="2017"/>
      <c r="G9671" s="92">
        <v>-8693.4583700000003</v>
      </c>
    </row>
    <row r="9672" ht="21.75" hidden="1" customHeight="1" outlineLevel="7">
      <c r="A9672" s="89"/>
      <c r="B9672" s="90"/>
      <c r="C9672" s="91"/>
      <c r="D9672" s="2013" t="s">
        <v>969</v>
      </c>
      <c r="E9672" s="2013"/>
      <c r="F9672" s="2013"/>
      <c r="G9672" s="110">
        <v>-808.65079000000003</v>
      </c>
    </row>
    <row r="9673" ht="21.75" hidden="1" customHeight="1" outlineLevel="7">
      <c r="A9673" s="89"/>
      <c r="B9673" s="90"/>
      <c r="C9673" s="91"/>
      <c r="D9673" s="2013" t="s">
        <v>1197</v>
      </c>
      <c r="E9673" s="2013"/>
      <c r="F9673" s="2013"/>
      <c r="G9673" s="92">
        <v>-1991.20298</v>
      </c>
    </row>
    <row r="9674" ht="11.25" hidden="1" customHeight="1" outlineLevel="7">
      <c r="A9674" s="89"/>
      <c r="B9674" s="90"/>
      <c r="C9674" s="91"/>
      <c r="D9674" s="2013" t="s">
        <v>734</v>
      </c>
      <c r="E9674" s="2013"/>
      <c r="F9674" s="2013"/>
      <c r="G9674" s="110">
        <v>-101.29182</v>
      </c>
    </row>
    <row r="9675" ht="11.25" hidden="1" customHeight="1" outlineLevel="7">
      <c r="A9675" s="89"/>
      <c r="B9675" s="90"/>
      <c r="C9675" s="91"/>
      <c r="D9675" s="2013" t="s">
        <v>735</v>
      </c>
      <c r="E9675" s="2013"/>
      <c r="F9675" s="2013"/>
      <c r="G9675" s="92">
        <v>-1000.7081899999999</v>
      </c>
    </row>
    <row r="9676" ht="11.25" hidden="1" customHeight="1" outlineLevel="7">
      <c r="A9676" s="118"/>
      <c r="B9676" s="119"/>
      <c r="C9676" s="120"/>
      <c r="D9676" s="2013" t="s">
        <v>736</v>
      </c>
      <c r="E9676" s="2013"/>
      <c r="F9676" s="2013"/>
      <c r="G9676" s="73">
        <v>-3388.0217600000001</v>
      </c>
    </row>
    <row r="9677" ht="11.25" hidden="1" customHeight="1" outlineLevel="7">
      <c r="A9677" s="86"/>
      <c r="B9677" s="87"/>
      <c r="C9677" s="88"/>
      <c r="D9677" s="2017" t="s">
        <v>970</v>
      </c>
      <c r="E9677" s="2017"/>
      <c r="F9677" s="2017"/>
      <c r="G9677" s="92">
        <v>-2157.77018</v>
      </c>
    </row>
    <row r="9678" ht="11.25" hidden="1" customHeight="1" outlineLevel="7">
      <c r="A9678" s="89"/>
      <c r="B9678" s="90"/>
      <c r="C9678" s="91"/>
      <c r="D9678" s="2013" t="s">
        <v>971</v>
      </c>
      <c r="E9678" s="2013"/>
      <c r="F9678" s="2013"/>
      <c r="G9678" s="110">
        <v>-384.65222</v>
      </c>
    </row>
    <row r="9679" ht="11.25" hidden="1" customHeight="1" outlineLevel="7">
      <c r="A9679" s="89"/>
      <c r="B9679" s="90"/>
      <c r="C9679" s="91"/>
      <c r="D9679" s="2013" t="s">
        <v>741</v>
      </c>
      <c r="E9679" s="2013"/>
      <c r="F9679" s="2013"/>
      <c r="G9679" s="110">
        <v>-556.26678000000004</v>
      </c>
    </row>
    <row r="9680" ht="11.25" hidden="1" customHeight="1" outlineLevel="7">
      <c r="A9680" s="86"/>
      <c r="B9680" s="87"/>
      <c r="C9680" s="88"/>
      <c r="D9680" s="2017" t="s">
        <v>742</v>
      </c>
      <c r="E9680" s="2017"/>
      <c r="F9680" s="2017"/>
      <c r="G9680" s="110">
        <v>-24.073450000000001</v>
      </c>
    </row>
    <row r="9681" ht="11.25" hidden="1" customHeight="1" outlineLevel="7">
      <c r="A9681" s="89"/>
      <c r="B9681" s="90"/>
      <c r="C9681" s="91"/>
      <c r="D9681" s="2013" t="s">
        <v>744</v>
      </c>
      <c r="E9681" s="2013"/>
      <c r="F9681" s="2013"/>
      <c r="G9681" s="110">
        <v>-265.25914</v>
      </c>
    </row>
    <row r="9682" ht="11.25" hidden="1" customHeight="1" outlineLevel="7">
      <c r="A9682" s="89"/>
      <c r="B9682" s="90"/>
      <c r="C9682" s="91"/>
      <c r="D9682" s="2013" t="s">
        <v>756</v>
      </c>
      <c r="E9682" s="2013"/>
      <c r="F9682" s="2013"/>
      <c r="G9682" s="111">
        <v>-265.72719000000001</v>
      </c>
    </row>
    <row r="9683" ht="21.75" hidden="1" customHeight="1" outlineLevel="7">
      <c r="A9683" s="89"/>
      <c r="B9683" s="90"/>
      <c r="C9683" s="91"/>
      <c r="D9683" s="2013" t="s">
        <v>757</v>
      </c>
      <c r="E9683" s="2013"/>
      <c r="F9683" s="2013"/>
      <c r="G9683" s="110">
        <v>-169.23684</v>
      </c>
    </row>
    <row r="9684" ht="11.25" hidden="1" customHeight="1" outlineLevel="7">
      <c r="A9684" s="89"/>
      <c r="B9684" s="90"/>
      <c r="C9684" s="91"/>
      <c r="D9684" s="2013" t="s">
        <v>758</v>
      </c>
      <c r="E9684" s="2013"/>
      <c r="F9684" s="2013"/>
      <c r="G9684" s="110">
        <v>-30.16882</v>
      </c>
    </row>
    <row r="9685" ht="11.25" hidden="1" customHeight="1" outlineLevel="7">
      <c r="A9685" s="89"/>
      <c r="B9685" s="90"/>
      <c r="C9685" s="91"/>
      <c r="D9685" s="2013" t="s">
        <v>759</v>
      </c>
      <c r="E9685" s="2013"/>
      <c r="F9685" s="2013"/>
      <c r="G9685" s="110">
        <v>-43.628880000000002</v>
      </c>
    </row>
    <row r="9686" ht="11.25" hidden="1" customHeight="1" outlineLevel="7">
      <c r="A9686" s="89"/>
      <c r="B9686" s="90"/>
      <c r="C9686" s="91"/>
      <c r="D9686" s="2013" t="s">
        <v>972</v>
      </c>
      <c r="E9686" s="2013"/>
      <c r="F9686" s="2013"/>
      <c r="G9686" s="110">
        <v>-1.88811</v>
      </c>
    </row>
    <row r="9687" ht="11.25" hidden="1" customHeight="1" outlineLevel="7">
      <c r="A9687" s="89"/>
      <c r="B9687" s="90"/>
      <c r="C9687" s="91"/>
      <c r="D9687" s="2013" t="s">
        <v>760</v>
      </c>
      <c r="E9687" s="2013"/>
      <c r="F9687" s="2013"/>
      <c r="G9687" s="110">
        <v>-20.804549999999999</v>
      </c>
    </row>
    <row r="9688" ht="11.25" hidden="1" customHeight="1" outlineLevel="7">
      <c r="A9688" s="83"/>
      <c r="B9688" s="84"/>
      <c r="C9688" s="85"/>
      <c r="D9688" s="2017" t="s">
        <v>763</v>
      </c>
      <c r="E9688" s="2017"/>
      <c r="F9688" s="2017"/>
      <c r="G9688" s="73">
        <v>-1158.56996</v>
      </c>
    </row>
    <row r="9689" ht="11.25" hidden="1" customHeight="1" outlineLevel="7">
      <c r="A9689" s="86"/>
      <c r="B9689" s="87"/>
      <c r="C9689" s="88"/>
      <c r="D9689" s="2017" t="s">
        <v>765</v>
      </c>
      <c r="E9689" s="2017"/>
      <c r="F9689" s="2017"/>
      <c r="G9689" s="110">
        <v>-894.58492000000001</v>
      </c>
    </row>
    <row r="9690" ht="11.25" hidden="1" customHeight="1" outlineLevel="7">
      <c r="A9690" s="89"/>
      <c r="B9690" s="90"/>
      <c r="C9690" s="91"/>
      <c r="D9690" s="2013" t="s">
        <v>766</v>
      </c>
      <c r="E9690" s="2013"/>
      <c r="F9690" s="2013"/>
      <c r="G9690" s="110">
        <v>-0.80603000000000002</v>
      </c>
    </row>
    <row r="9691" ht="11.25" hidden="1" customHeight="1" outlineLevel="7">
      <c r="A9691" s="89"/>
      <c r="B9691" s="90"/>
      <c r="C9691" s="91"/>
      <c r="D9691" s="2013" t="s">
        <v>767</v>
      </c>
      <c r="E9691" s="2013"/>
      <c r="F9691" s="2013"/>
      <c r="G9691" s="110">
        <v>-159.48711</v>
      </c>
    </row>
    <row r="9692" ht="21.75" hidden="1" customHeight="1" outlineLevel="7">
      <c r="A9692" s="89"/>
      <c r="B9692" s="90"/>
      <c r="C9692" s="91"/>
      <c r="D9692" s="2013" t="s">
        <v>768</v>
      </c>
      <c r="E9692" s="2013"/>
      <c r="F9692" s="2013"/>
      <c r="G9692" s="110">
        <v>-8.5884499999999999</v>
      </c>
    </row>
    <row r="9693" ht="21.75" hidden="1" customHeight="1" outlineLevel="7">
      <c r="A9693" s="89"/>
      <c r="B9693" s="90"/>
      <c r="C9693" s="91"/>
      <c r="D9693" s="2013" t="s">
        <v>769</v>
      </c>
      <c r="E9693" s="2013"/>
      <c r="F9693" s="2013"/>
      <c r="G9693" s="110">
        <v>-95.103449999999995</v>
      </c>
    </row>
    <row r="9694" ht="21.75" hidden="1" customHeight="1" outlineLevel="7">
      <c r="A9694" s="89"/>
      <c r="B9694" s="90"/>
      <c r="C9694" s="91"/>
      <c r="D9694" s="2013" t="s">
        <v>770</v>
      </c>
      <c r="E9694" s="2013"/>
      <c r="F9694" s="2013"/>
      <c r="G9694" s="111">
        <v>-14.532389999999999</v>
      </c>
    </row>
    <row r="9695" ht="11.25" hidden="1" customHeight="1" outlineLevel="7">
      <c r="A9695" s="86"/>
      <c r="B9695" s="87"/>
      <c r="C9695" s="88"/>
      <c r="D9695" s="2017" t="s">
        <v>771</v>
      </c>
      <c r="E9695" s="2017"/>
      <c r="F9695" s="2017"/>
      <c r="G9695" s="110">
        <v>-14.532389999999999</v>
      </c>
    </row>
    <row r="9696" ht="11.25" hidden="1" customHeight="1" outlineLevel="7">
      <c r="A9696" s="89"/>
      <c r="B9696" s="90"/>
      <c r="C9696" s="91"/>
      <c r="D9696" s="2013" t="s">
        <v>773</v>
      </c>
      <c r="E9696" s="2013"/>
      <c r="F9696" s="2013"/>
      <c r="G9696" s="73">
        <v>-21454.5736</v>
      </c>
    </row>
    <row r="9697" ht="11.25" hidden="1" customHeight="1" outlineLevel="7">
      <c r="A9697" s="89"/>
      <c r="B9697" s="90"/>
      <c r="C9697" s="91"/>
      <c r="D9697" s="2013" t="s">
        <v>775</v>
      </c>
      <c r="E9697" s="2013"/>
      <c r="F9697" s="2013"/>
      <c r="G9697" s="73">
        <v>-6539.9130100000002</v>
      </c>
    </row>
    <row r="9698" ht="21.75" hidden="1" customHeight="1" outlineLevel="7">
      <c r="A9698" s="89"/>
      <c r="B9698" s="90"/>
      <c r="C9698" s="91"/>
      <c r="D9698" s="2013" t="s">
        <v>777</v>
      </c>
      <c r="E9698" s="2013"/>
      <c r="F9698" s="2013"/>
      <c r="G9698" s="111">
        <v>-618.67682000000002</v>
      </c>
    </row>
    <row r="9699" ht="11.25" hidden="1" customHeight="1" outlineLevel="7">
      <c r="A9699" s="89"/>
      <c r="B9699" s="90"/>
      <c r="C9699" s="91"/>
      <c r="D9699" s="2013" t="s">
        <v>778</v>
      </c>
      <c r="E9699" s="2013"/>
      <c r="F9699" s="2013"/>
      <c r="G9699" s="110">
        <v>-219.41327000000001</v>
      </c>
    </row>
    <row r="9700" ht="11.25" hidden="1" customHeight="1" outlineLevel="7">
      <c r="A9700" s="89"/>
      <c r="B9700" s="90"/>
      <c r="C9700" s="91"/>
      <c r="D9700" s="2013" t="s">
        <v>779</v>
      </c>
      <c r="E9700" s="2013"/>
      <c r="F9700" s="2013"/>
      <c r="G9700" s="110">
        <v>-50.427399999999999</v>
      </c>
    </row>
    <row r="9701" ht="11.25" hidden="1" customHeight="1" outlineLevel="7">
      <c r="A9701" s="118"/>
      <c r="B9701" s="119"/>
      <c r="C9701" s="120"/>
      <c r="D9701" s="2013" t="s">
        <v>781</v>
      </c>
      <c r="E9701" s="2013"/>
      <c r="F9701" s="2013"/>
      <c r="G9701" s="110">
        <v>-42.375970000000002</v>
      </c>
    </row>
    <row r="9702" ht="11.25" hidden="1" customHeight="1" outlineLevel="7">
      <c r="A9702" s="83"/>
      <c r="B9702" s="84"/>
      <c r="C9702" s="85"/>
      <c r="D9702" s="2017" t="s">
        <v>782</v>
      </c>
      <c r="E9702" s="2017"/>
      <c r="F9702" s="2017"/>
      <c r="G9702" s="110">
        <v>-17.95045</v>
      </c>
    </row>
    <row r="9703" ht="11.25" hidden="1" customHeight="1" outlineLevel="7">
      <c r="A9703" s="118"/>
      <c r="B9703" s="119"/>
      <c r="C9703" s="120"/>
      <c r="D9703" s="2013" t="s">
        <v>786</v>
      </c>
      <c r="E9703" s="2013"/>
      <c r="F9703" s="2013"/>
      <c r="G9703" s="110">
        <v>-266.61549000000002</v>
      </c>
    </row>
    <row r="9704" ht="11.25" hidden="1" customHeight="1" outlineLevel="7">
      <c r="A9704" s="83"/>
      <c r="B9704" s="84"/>
      <c r="C9704" s="85"/>
      <c r="D9704" s="2017" t="s">
        <v>789</v>
      </c>
      <c r="E9704" s="2017"/>
      <c r="F9704" s="2017"/>
      <c r="G9704" s="110">
        <v>-21.89424</v>
      </c>
    </row>
    <row r="9705" ht="21.75" hidden="1" customHeight="1" outlineLevel="7">
      <c r="A9705" s="118"/>
      <c r="B9705" s="119"/>
      <c r="C9705" s="120"/>
      <c r="D9705" s="2013" t="s">
        <v>791</v>
      </c>
      <c r="E9705" s="2013"/>
      <c r="F9705" s="2013"/>
      <c r="G9705" s="111">
        <v>-50.689369999999997</v>
      </c>
    </row>
    <row r="9706" ht="11.25" hidden="1" customHeight="1" outlineLevel="7">
      <c r="A9706" s="118"/>
      <c r="B9706" s="119"/>
      <c r="C9706" s="120"/>
      <c r="D9706" s="2013" t="s">
        <v>973</v>
      </c>
      <c r="E9706" s="2013"/>
      <c r="F9706" s="2013"/>
      <c r="G9706" s="110">
        <v>-50.689369999999997</v>
      </c>
    </row>
    <row r="9707" ht="11.25" hidden="1" customHeight="1" outlineLevel="7">
      <c r="A9707" s="118"/>
      <c r="B9707" s="119"/>
      <c r="C9707" s="120"/>
      <c r="D9707" s="2013" t="s">
        <v>796</v>
      </c>
      <c r="E9707" s="2013"/>
      <c r="F9707" s="2013"/>
      <c r="G9707" s="111">
        <v>-787.12468999999999</v>
      </c>
    </row>
    <row r="9708" ht="11.25" hidden="1" customHeight="1" outlineLevel="7">
      <c r="A9708" s="118"/>
      <c r="B9708" s="119"/>
      <c r="C9708" s="120"/>
      <c r="D9708" s="2013" t="s">
        <v>798</v>
      </c>
      <c r="E9708" s="2013"/>
      <c r="F9708" s="2013"/>
      <c r="G9708" s="110">
        <v>-67.709530000000001</v>
      </c>
    </row>
    <row r="9709" ht="11.25" hidden="1" customHeight="1" outlineLevel="7">
      <c r="A9709" s="118"/>
      <c r="B9709" s="119"/>
      <c r="C9709" s="120"/>
      <c r="D9709" s="2013" t="s">
        <v>799</v>
      </c>
      <c r="E9709" s="2013"/>
      <c r="F9709" s="2013"/>
      <c r="G9709" s="110">
        <v>-719.41516000000001</v>
      </c>
    </row>
    <row r="9710" ht="11.25" hidden="1" customHeight="1" outlineLevel="7">
      <c r="A9710" s="118"/>
      <c r="B9710" s="119"/>
      <c r="C9710" s="120"/>
      <c r="D9710" s="2013" t="s">
        <v>801</v>
      </c>
      <c r="E9710" s="2013"/>
      <c r="F9710" s="2013"/>
      <c r="G9710" s="73">
        <v>-1179.48341</v>
      </c>
    </row>
    <row r="9711" ht="11.25" hidden="1" customHeight="1" outlineLevel="7">
      <c r="A9711" s="118"/>
      <c r="B9711" s="119"/>
      <c r="C9711" s="120"/>
      <c r="D9711" s="2013" t="s">
        <v>974</v>
      </c>
      <c r="E9711" s="2013"/>
      <c r="F9711" s="2013"/>
      <c r="G9711" s="110">
        <v>-120.86051</v>
      </c>
    </row>
    <row r="9712" ht="11.25" hidden="1" customHeight="1" outlineLevel="7">
      <c r="A9712" s="83"/>
      <c r="B9712" s="84"/>
      <c r="C9712" s="85"/>
      <c r="D9712" s="2017" t="s">
        <v>802</v>
      </c>
      <c r="E9712" s="2017"/>
      <c r="F9712" s="2017"/>
      <c r="G9712" s="110">
        <v>-188.88066000000001</v>
      </c>
    </row>
    <row r="9713" ht="11.25" hidden="1" customHeight="1" outlineLevel="7">
      <c r="A9713" s="118"/>
      <c r="B9713" s="119"/>
      <c r="C9713" s="120"/>
      <c r="D9713" s="2013" t="s">
        <v>808</v>
      </c>
      <c r="E9713" s="2013"/>
      <c r="F9713" s="2013"/>
      <c r="G9713" s="110">
        <v>-865.13153999999997</v>
      </c>
    </row>
    <row r="9714" ht="11.25" hidden="1" customHeight="1" outlineLevel="7">
      <c r="A9714" s="83"/>
      <c r="B9714" s="84"/>
      <c r="C9714" s="85"/>
      <c r="D9714" s="2017" t="s">
        <v>813</v>
      </c>
      <c r="E9714" s="2017"/>
      <c r="F9714" s="2017"/>
      <c r="G9714" s="110">
        <v>-4.6106999999999996</v>
      </c>
    </row>
    <row r="9715" ht="11.25" hidden="1" customHeight="1" outlineLevel="7">
      <c r="A9715" s="86"/>
      <c r="B9715" s="87"/>
      <c r="C9715" s="88"/>
      <c r="D9715" s="2017" t="s">
        <v>815</v>
      </c>
      <c r="E9715" s="2017"/>
      <c r="F9715" s="2017"/>
      <c r="G9715" s="111">
        <v>-507.61876999999998</v>
      </c>
    </row>
    <row r="9716" ht="21.75" hidden="1" customHeight="1" outlineLevel="7">
      <c r="A9716" s="89"/>
      <c r="B9716" s="90"/>
      <c r="C9716" s="91"/>
      <c r="D9716" s="2013" t="s">
        <v>819</v>
      </c>
      <c r="E9716" s="2013"/>
      <c r="F9716" s="2013"/>
      <c r="G9716" s="110">
        <v>-389.90773000000002</v>
      </c>
    </row>
    <row r="9717" ht="11.25" hidden="1" customHeight="1" outlineLevel="7">
      <c r="A9717" s="89"/>
      <c r="B9717" s="90"/>
      <c r="C9717" s="91"/>
      <c r="D9717" s="2013" t="s">
        <v>820</v>
      </c>
      <c r="E9717" s="2013"/>
      <c r="F9717" s="2013"/>
      <c r="G9717" s="110">
        <v>-117.71102999999999</v>
      </c>
    </row>
    <row r="9718" ht="11.25" hidden="1" customHeight="1" outlineLevel="7">
      <c r="A9718" s="118"/>
      <c r="B9718" s="119"/>
      <c r="C9718" s="120"/>
      <c r="D9718" s="2013" t="s">
        <v>822</v>
      </c>
      <c r="E9718" s="2013"/>
      <c r="F9718" s="2013"/>
      <c r="G9718" s="110">
        <v>-105.93992</v>
      </c>
    </row>
    <row r="9719" ht="11.25" hidden="1" customHeight="1" outlineLevel="7">
      <c r="A9719" s="118"/>
      <c r="B9719" s="119"/>
      <c r="C9719" s="120"/>
      <c r="D9719" s="2013" t="s">
        <v>824</v>
      </c>
      <c r="E9719" s="2013"/>
      <c r="F9719" s="2013"/>
      <c r="G9719" s="111">
        <v>-716.79907000000003</v>
      </c>
    </row>
    <row r="9720" ht="11.25" hidden="1" customHeight="1" outlineLevel="7">
      <c r="A9720" s="118"/>
      <c r="B9720" s="119"/>
      <c r="C9720" s="120"/>
      <c r="D9720" s="2013" t="s">
        <v>825</v>
      </c>
      <c r="E9720" s="2013"/>
      <c r="F9720" s="2013"/>
      <c r="G9720" s="110">
        <v>-120.69081</v>
      </c>
    </row>
    <row r="9721" ht="11.25" hidden="1" customHeight="1" outlineLevel="7">
      <c r="A9721" s="86"/>
      <c r="B9721" s="87"/>
      <c r="C9721" s="88"/>
      <c r="D9721" s="2017" t="s">
        <v>826</v>
      </c>
      <c r="E9721" s="2017"/>
      <c r="F9721" s="2017"/>
      <c r="G9721" s="110">
        <v>-237.38944000000001</v>
      </c>
    </row>
    <row r="9722" ht="11.25" hidden="1" customHeight="1" outlineLevel="7">
      <c r="A9722" s="89"/>
      <c r="B9722" s="90"/>
      <c r="C9722" s="91"/>
      <c r="D9722" s="2013" t="s">
        <v>828</v>
      </c>
      <c r="E9722" s="2013"/>
      <c r="F9722" s="2013"/>
      <c r="G9722" s="110">
        <v>-73.207989999999995</v>
      </c>
    </row>
    <row r="9723" ht="21.75" hidden="1" customHeight="1" outlineLevel="7">
      <c r="A9723" s="89"/>
      <c r="B9723" s="90"/>
      <c r="C9723" s="91"/>
      <c r="D9723" s="2013" t="s">
        <v>829</v>
      </c>
      <c r="E9723" s="2013"/>
      <c r="F9723" s="2013"/>
      <c r="G9723" s="110">
        <v>-285.51083</v>
      </c>
    </row>
    <row r="9724" ht="21.75" hidden="1" customHeight="1" outlineLevel="7">
      <c r="A9724" s="118"/>
      <c r="B9724" s="119"/>
      <c r="C9724" s="120"/>
      <c r="D9724" s="2013" t="s">
        <v>834</v>
      </c>
      <c r="E9724" s="2013"/>
      <c r="F9724" s="2013"/>
      <c r="G9724" s="92">
        <v>-1057.5630200000001</v>
      </c>
    </row>
    <row r="9725" ht="11.25" hidden="1" customHeight="1" outlineLevel="7">
      <c r="A9725" s="118"/>
      <c r="B9725" s="119"/>
      <c r="C9725" s="120"/>
      <c r="D9725" s="2013" t="s">
        <v>975</v>
      </c>
      <c r="E9725" s="2013"/>
      <c r="F9725" s="2013"/>
      <c r="G9725" s="111">
        <v>-291.17460999999997</v>
      </c>
    </row>
    <row r="9726" ht="11.25" hidden="1" customHeight="1" outlineLevel="7">
      <c r="A9726" s="118"/>
      <c r="B9726" s="119"/>
      <c r="C9726" s="120"/>
      <c r="D9726" s="2013" t="s">
        <v>835</v>
      </c>
      <c r="E9726" s="2013"/>
      <c r="F9726" s="2013"/>
      <c r="G9726" s="110">
        <v>-5.9862000000000002</v>
      </c>
    </row>
    <row r="9727" ht="11.25" hidden="1" customHeight="1" outlineLevel="7">
      <c r="A9727" s="118"/>
      <c r="B9727" s="119"/>
      <c r="C9727" s="120"/>
      <c r="D9727" s="2013" t="s">
        <v>837</v>
      </c>
      <c r="E9727" s="2013"/>
      <c r="F9727" s="2013"/>
      <c r="G9727" s="110">
        <v>-285.18840999999998</v>
      </c>
    </row>
    <row r="9728" ht="11.25" hidden="1" customHeight="1" outlineLevel="7">
      <c r="A9728" s="118"/>
      <c r="B9728" s="119"/>
      <c r="C9728" s="120"/>
      <c r="D9728" s="2013" t="s">
        <v>976</v>
      </c>
      <c r="E9728" s="2013"/>
      <c r="F9728" s="2013"/>
      <c r="G9728" s="73">
        <v>-1224.8433399999999</v>
      </c>
    </row>
    <row r="9729" ht="11.25" hidden="1" customHeight="1" outlineLevel="7">
      <c r="A9729" s="118"/>
      <c r="B9729" s="119"/>
      <c r="C9729" s="120"/>
      <c r="D9729" s="2013" t="s">
        <v>977</v>
      </c>
      <c r="E9729" s="2013"/>
      <c r="F9729" s="2013"/>
      <c r="G9729" s="110">
        <v>-48.976230000000001</v>
      </c>
    </row>
    <row r="9730" ht="11.25" hidden="1" customHeight="1" outlineLevel="7">
      <c r="A9730" s="118"/>
      <c r="B9730" s="119"/>
      <c r="C9730" s="120"/>
      <c r="D9730" s="2013" t="s">
        <v>978</v>
      </c>
      <c r="E9730" s="2013"/>
      <c r="F9730" s="2013"/>
      <c r="G9730" s="110">
        <v>-113.50758999999999</v>
      </c>
    </row>
    <row r="9731" ht="11.25" hidden="1" customHeight="1" outlineLevel="7">
      <c r="A9731" s="118"/>
      <c r="B9731" s="119"/>
      <c r="C9731" s="120"/>
      <c r="D9731" s="2013" t="s">
        <v>1198</v>
      </c>
      <c r="E9731" s="2013"/>
      <c r="F9731" s="2013"/>
      <c r="G9731" s="110">
        <v>-204.50317999999999</v>
      </c>
    </row>
    <row r="9732" ht="11.25" hidden="1" customHeight="1" outlineLevel="7">
      <c r="A9732" s="118"/>
      <c r="B9732" s="119"/>
      <c r="C9732" s="120"/>
      <c r="D9732" s="2013" t="s">
        <v>979</v>
      </c>
      <c r="E9732" s="2013"/>
      <c r="F9732" s="2013"/>
      <c r="G9732" s="110">
        <v>-52.168550000000003</v>
      </c>
    </row>
    <row r="9733" ht="11.25" hidden="1" customHeight="1" outlineLevel="6">
      <c r="A9733" s="77"/>
      <c r="B9733" s="78"/>
      <c r="C9733" s="79"/>
      <c r="D9733" s="2017" t="s">
        <v>1010</v>
      </c>
      <c r="E9733" s="2017"/>
      <c r="F9733" s="2017"/>
      <c r="G9733" s="110">
        <v>-731.32812000000001</v>
      </c>
    </row>
    <row r="9734" ht="11.25" hidden="1" customHeight="1" outlineLevel="7">
      <c r="A9734" s="80"/>
      <c r="B9734" s="81"/>
      <c r="C9734" s="82"/>
      <c r="D9734" s="2017" t="s">
        <v>14</v>
      </c>
      <c r="E9734" s="2017"/>
      <c r="F9734" s="2017"/>
      <c r="G9734" s="110">
        <v>-50.41751</v>
      </c>
    </row>
    <row r="9735" ht="11.25" hidden="1" customHeight="1" outlineLevel="7">
      <c r="A9735" s="83"/>
      <c r="B9735" s="84"/>
      <c r="C9735" s="85"/>
      <c r="D9735" s="2017" t="s">
        <v>220</v>
      </c>
      <c r="E9735" s="2017"/>
      <c r="F9735" s="2017"/>
      <c r="G9735" s="110">
        <v>-23.942160000000001</v>
      </c>
    </row>
    <row r="9736" ht="11.25" hidden="1" customHeight="1" outlineLevel="7">
      <c r="A9736" s="118"/>
      <c r="B9736" s="119"/>
      <c r="C9736" s="120"/>
      <c r="D9736" s="2013" t="s">
        <v>527</v>
      </c>
      <c r="E9736" s="2013"/>
      <c r="F9736" s="2013"/>
      <c r="G9736" s="73">
        <v>-6279.7980799999996</v>
      </c>
    </row>
    <row r="9737" ht="11.25" hidden="1" customHeight="1" outlineLevel="7">
      <c r="A9737" s="83"/>
      <c r="B9737" s="84"/>
      <c r="C9737" s="85"/>
      <c r="D9737" s="2017" t="s">
        <v>529</v>
      </c>
      <c r="E9737" s="2017"/>
      <c r="F9737" s="2017"/>
      <c r="G9737" s="111">
        <v>-833.43331000000001</v>
      </c>
    </row>
    <row r="9738" ht="11.25" hidden="1" customHeight="1" outlineLevel="7">
      <c r="A9738" s="86"/>
      <c r="B9738" s="87"/>
      <c r="C9738" s="88"/>
      <c r="D9738" s="2017" t="s">
        <v>530</v>
      </c>
      <c r="E9738" s="2017"/>
      <c r="F9738" s="2017"/>
      <c r="G9738" s="110">
        <v>-155.56831</v>
      </c>
    </row>
    <row r="9739" ht="11.25" hidden="1" customHeight="1" outlineLevel="7">
      <c r="A9739" s="89"/>
      <c r="B9739" s="90"/>
      <c r="C9739" s="91"/>
      <c r="D9739" s="2013" t="s">
        <v>532</v>
      </c>
      <c r="E9739" s="2013"/>
      <c r="F9739" s="2013"/>
      <c r="G9739" s="110">
        <v>-452.90354000000002</v>
      </c>
    </row>
    <row r="9740" ht="11.25" hidden="1" customHeight="1" outlineLevel="7">
      <c r="A9740" s="89"/>
      <c r="B9740" s="90"/>
      <c r="C9740" s="91"/>
      <c r="D9740" s="2013" t="s">
        <v>533</v>
      </c>
      <c r="E9740" s="2013"/>
      <c r="F9740" s="2013"/>
      <c r="G9740" s="110">
        <v>-22.762049999999999</v>
      </c>
    </row>
    <row r="9741" ht="11.25" hidden="1" customHeight="1" outlineLevel="7">
      <c r="A9741" s="86"/>
      <c r="B9741" s="87"/>
      <c r="C9741" s="88"/>
      <c r="D9741" s="2017" t="s">
        <v>535</v>
      </c>
      <c r="E9741" s="2017"/>
      <c r="F9741" s="2017"/>
      <c r="G9741" s="110">
        <v>-115.08461</v>
      </c>
    </row>
    <row r="9742" ht="21.75" hidden="1" customHeight="1" outlineLevel="7">
      <c r="A9742" s="89"/>
      <c r="B9742" s="90"/>
      <c r="C9742" s="91"/>
      <c r="D9742" s="2013" t="s">
        <v>541</v>
      </c>
      <c r="E9742" s="2013"/>
      <c r="F9742" s="2013"/>
      <c r="G9742" s="110">
        <v>-87.114789999999999</v>
      </c>
    </row>
    <row r="9743" ht="11.25" hidden="1" customHeight="1" outlineLevel="7">
      <c r="A9743" s="89"/>
      <c r="B9743" s="90"/>
      <c r="C9743" s="91"/>
      <c r="D9743" s="2013" t="s">
        <v>542</v>
      </c>
      <c r="E9743" s="2013"/>
      <c r="F9743" s="2013"/>
      <c r="G9743" s="73">
        <v>-5423.6422000000002</v>
      </c>
    </row>
    <row r="9744" ht="11.25" hidden="1" customHeight="1" outlineLevel="7">
      <c r="A9744" s="89"/>
      <c r="B9744" s="90"/>
      <c r="C9744" s="91"/>
      <c r="D9744" s="2013" t="s">
        <v>546</v>
      </c>
      <c r="E9744" s="2013"/>
      <c r="F9744" s="2013"/>
      <c r="G9744" s="110">
        <v>-262.84753999999998</v>
      </c>
    </row>
    <row r="9745" ht="11.25" hidden="1" customHeight="1" outlineLevel="7">
      <c r="A9745" s="86"/>
      <c r="B9745" s="87"/>
      <c r="C9745" s="88"/>
      <c r="D9745" s="2017" t="s">
        <v>548</v>
      </c>
      <c r="E9745" s="2017"/>
      <c r="F9745" s="2017"/>
      <c r="G9745" s="92">
        <v>-2154.5242699999999</v>
      </c>
    </row>
    <row r="9746" ht="11.25" hidden="1" customHeight="1" outlineLevel="7">
      <c r="A9746" s="89"/>
      <c r="B9746" s="90"/>
      <c r="C9746" s="91"/>
      <c r="D9746" s="2013" t="s">
        <v>552</v>
      </c>
      <c r="E9746" s="2013"/>
      <c r="F9746" s="2013"/>
      <c r="G9746" s="110">
        <v>-56.501289999999997</v>
      </c>
    </row>
    <row r="9747" ht="11.25" hidden="1" customHeight="1" outlineLevel="7">
      <c r="A9747" s="86"/>
      <c r="B9747" s="87"/>
      <c r="C9747" s="88"/>
      <c r="D9747" s="2017" t="s">
        <v>554</v>
      </c>
      <c r="E9747" s="2017"/>
      <c r="F9747" s="2017"/>
      <c r="G9747" s="92">
        <v>-2941.3201399999998</v>
      </c>
    </row>
    <row r="9748" ht="11.25" hidden="1" customHeight="1" outlineLevel="7">
      <c r="A9748" s="89"/>
      <c r="B9748" s="90"/>
      <c r="C9748" s="91"/>
      <c r="D9748" s="2013" t="s">
        <v>559</v>
      </c>
      <c r="E9748" s="2013"/>
      <c r="F9748" s="2013"/>
      <c r="G9748" s="110">
        <v>-8.4489699999999992</v>
      </c>
    </row>
    <row r="9749" ht="11.25" hidden="1" customHeight="1" outlineLevel="7">
      <c r="A9749" s="89"/>
      <c r="B9749" s="90"/>
      <c r="C9749" s="91"/>
      <c r="D9749" s="2013" t="s">
        <v>564</v>
      </c>
      <c r="E9749" s="2013"/>
      <c r="F9749" s="2013"/>
      <c r="G9749" s="110">
        <v>-22.722570000000001</v>
      </c>
    </row>
    <row r="9750" ht="11.25" hidden="1" customHeight="1" outlineLevel="7">
      <c r="A9750" s="89"/>
      <c r="B9750" s="90"/>
      <c r="C9750" s="91"/>
      <c r="D9750" s="2013" t="s">
        <v>567</v>
      </c>
      <c r="E9750" s="2013"/>
      <c r="F9750" s="2013"/>
      <c r="G9750" s="111">
        <v>-85.119209999999995</v>
      </c>
    </row>
    <row r="9751" ht="11.25" hidden="1" customHeight="1" outlineLevel="7">
      <c r="A9751" s="89"/>
      <c r="B9751" s="90"/>
      <c r="C9751" s="91"/>
      <c r="D9751" s="2013" t="s">
        <v>569</v>
      </c>
      <c r="E9751" s="2013"/>
      <c r="F9751" s="2013"/>
      <c r="G9751" s="110">
        <v>-85.119209999999995</v>
      </c>
    </row>
    <row r="9752" ht="11.25" hidden="1" customHeight="1" outlineLevel="7">
      <c r="A9752" s="80"/>
      <c r="B9752" s="81"/>
      <c r="C9752" s="82"/>
      <c r="D9752" s="2017" t="s">
        <v>571</v>
      </c>
      <c r="E9752" s="2017"/>
      <c r="F9752" s="2017"/>
      <c r="G9752" s="73">
        <v>-1495.9866199999999</v>
      </c>
    </row>
    <row r="9753" ht="11.25" hidden="1" customHeight="1" outlineLevel="7">
      <c r="A9753" s="83"/>
      <c r="B9753" s="84"/>
      <c r="C9753" s="85"/>
      <c r="D9753" s="2017" t="s">
        <v>572</v>
      </c>
      <c r="E9753" s="2017"/>
      <c r="F9753" s="2017"/>
      <c r="G9753" s="110">
        <v>-36.477200000000003</v>
      </c>
    </row>
    <row r="9754" ht="11.25" hidden="1" customHeight="1" outlineLevel="7">
      <c r="A9754" s="86"/>
      <c r="B9754" s="87"/>
      <c r="C9754" s="88"/>
      <c r="D9754" s="2017" t="s">
        <v>573</v>
      </c>
      <c r="E9754" s="2017"/>
      <c r="F9754" s="2017"/>
      <c r="G9754" s="110">
        <v>-0.34383999999999998</v>
      </c>
    </row>
    <row r="9755" ht="11.25" hidden="1" customHeight="1" outlineLevel="7">
      <c r="A9755" s="89"/>
      <c r="B9755" s="90"/>
      <c r="C9755" s="91"/>
      <c r="D9755" s="2013" t="s">
        <v>582</v>
      </c>
      <c r="E9755" s="2013"/>
      <c r="F9755" s="2013"/>
      <c r="G9755" s="110">
        <v>-103.87435000000001</v>
      </c>
    </row>
    <row r="9756" ht="11.25" hidden="1" customHeight="1" outlineLevel="7">
      <c r="A9756" s="83"/>
      <c r="B9756" s="84"/>
      <c r="C9756" s="85"/>
      <c r="D9756" s="2017" t="s">
        <v>1011</v>
      </c>
      <c r="E9756" s="2017"/>
      <c r="F9756" s="2017"/>
      <c r="G9756" s="110">
        <v>-30.71341</v>
      </c>
    </row>
    <row r="9757" ht="11.25" hidden="1" customHeight="1" outlineLevel="7">
      <c r="A9757" s="118"/>
      <c r="B9757" s="119"/>
      <c r="C9757" s="120"/>
      <c r="D9757" s="2013" t="s">
        <v>1012</v>
      </c>
      <c r="E9757" s="2013"/>
      <c r="F9757" s="2013"/>
      <c r="G9757" s="110">
        <v>-439.79917</v>
      </c>
    </row>
    <row r="9758" ht="11.25" hidden="1" customHeight="1" outlineLevel="7">
      <c r="A9758" s="118"/>
      <c r="B9758" s="119"/>
      <c r="C9758" s="120"/>
      <c r="D9758" s="2013" t="s">
        <v>1013</v>
      </c>
      <c r="E9758" s="2013"/>
      <c r="F9758" s="2013"/>
      <c r="G9758" s="110">
        <v>-1.6950400000000001</v>
      </c>
    </row>
    <row r="9759" ht="11.25" hidden="1" customHeight="1" outlineLevel="7">
      <c r="A9759" s="118"/>
      <c r="B9759" s="119"/>
      <c r="C9759" s="120"/>
      <c r="D9759" s="2013" t="s">
        <v>1014</v>
      </c>
      <c r="E9759" s="2013"/>
      <c r="F9759" s="2013"/>
      <c r="G9759" s="110">
        <v>-883.08358999999996</v>
      </c>
    </row>
    <row r="9760" ht="11.25" hidden="1" customHeight="1" outlineLevel="7">
      <c r="A9760" s="118"/>
      <c r="B9760" s="119"/>
      <c r="C9760" s="120"/>
      <c r="D9760" s="2013" t="s">
        <v>1015</v>
      </c>
      <c r="E9760" s="2013"/>
      <c r="F9760" s="2013"/>
      <c r="G9760" s="111">
        <v>-4.1612099999999996</v>
      </c>
    </row>
    <row r="9761" ht="11.25" hidden="1" customHeight="1" outlineLevel="7">
      <c r="A9761" s="80"/>
      <c r="B9761" s="81"/>
      <c r="C9761" s="82"/>
      <c r="D9761" s="2017" t="s">
        <v>617</v>
      </c>
      <c r="E9761" s="2017"/>
      <c r="F9761" s="2017"/>
      <c r="G9761" s="110">
        <v>-4.1612099999999996</v>
      </c>
    </row>
    <row r="9762" ht="11.25" hidden="1" customHeight="1" outlineLevel="7">
      <c r="A9762" s="98"/>
      <c r="B9762" s="99"/>
      <c r="C9762" s="100"/>
      <c r="D9762" s="2013" t="s">
        <v>619</v>
      </c>
      <c r="E9762" s="2013"/>
      <c r="F9762" s="2013"/>
      <c r="G9762" s="73">
        <v>-7049.59548</v>
      </c>
    </row>
    <row r="9763" ht="11.25" hidden="1" customHeight="1" outlineLevel="7">
      <c r="A9763" s="98"/>
      <c r="B9763" s="99"/>
      <c r="C9763" s="100"/>
      <c r="D9763" s="2013" t="s">
        <v>620</v>
      </c>
      <c r="E9763" s="2013"/>
      <c r="F9763" s="2013"/>
      <c r="G9763" s="111">
        <v>-29.200780000000002</v>
      </c>
    </row>
    <row r="9764" ht="11.25" hidden="1" customHeight="1" outlineLevel="7">
      <c r="A9764" s="98"/>
      <c r="B9764" s="99"/>
      <c r="C9764" s="100"/>
      <c r="D9764" s="2013" t="s">
        <v>622</v>
      </c>
      <c r="E9764" s="2013"/>
      <c r="F9764" s="2013"/>
      <c r="G9764" s="110">
        <v>-4.7697200000000004</v>
      </c>
    </row>
    <row r="9765" ht="11.25" hidden="1" customHeight="1" outlineLevel="7">
      <c r="A9765" s="98"/>
      <c r="B9765" s="99"/>
      <c r="C9765" s="100"/>
      <c r="D9765" s="2013" t="s">
        <v>624</v>
      </c>
      <c r="E9765" s="2013"/>
      <c r="F9765" s="2013"/>
      <c r="G9765" s="110">
        <v>-24.431059999999999</v>
      </c>
    </row>
    <row r="9766" ht="11.25" hidden="1" customHeight="1" outlineLevel="7">
      <c r="A9766" s="98"/>
      <c r="B9766" s="99"/>
      <c r="C9766" s="100"/>
      <c r="D9766" s="2013" t="s">
        <v>626</v>
      </c>
      <c r="E9766" s="2013"/>
      <c r="F9766" s="2013"/>
      <c r="G9766" s="110">
        <v>-113.00259</v>
      </c>
    </row>
    <row r="9767" ht="11.25" hidden="1" customHeight="1" outlineLevel="7">
      <c r="A9767" s="83"/>
      <c r="B9767" s="84"/>
      <c r="C9767" s="85"/>
      <c r="D9767" s="2017" t="s">
        <v>630</v>
      </c>
      <c r="E9767" s="2017"/>
      <c r="F9767" s="2017"/>
      <c r="G9767" s="110">
        <v>-40.604660000000003</v>
      </c>
    </row>
    <row r="9768" ht="11.25" hidden="1" customHeight="1" outlineLevel="7">
      <c r="A9768" s="118"/>
      <c r="B9768" s="119"/>
      <c r="C9768" s="120"/>
      <c r="D9768" s="2013" t="s">
        <v>632</v>
      </c>
      <c r="E9768" s="2013"/>
      <c r="F9768" s="2013"/>
      <c r="G9768" s="110">
        <v>-988.77266999999995</v>
      </c>
    </row>
    <row r="9769" ht="21.75" hidden="1" customHeight="1" outlineLevel="7">
      <c r="A9769" s="118"/>
      <c r="B9769" s="119"/>
      <c r="C9769" s="120"/>
      <c r="D9769" s="2013" t="s">
        <v>634</v>
      </c>
      <c r="E9769" s="2013"/>
      <c r="F9769" s="2013"/>
      <c r="G9769" s="111">
        <v>-50.206650000000003</v>
      </c>
    </row>
    <row r="9770" ht="21.75" hidden="1" customHeight="1" outlineLevel="7">
      <c r="A9770" s="118"/>
      <c r="B9770" s="119"/>
      <c r="C9770" s="120"/>
      <c r="D9770" s="2013" t="s">
        <v>636</v>
      </c>
      <c r="E9770" s="2013"/>
      <c r="F9770" s="2013"/>
      <c r="G9770" s="110">
        <v>-37.982309999999998</v>
      </c>
    </row>
    <row r="9771" ht="21.75" hidden="1" customHeight="1" outlineLevel="7">
      <c r="A9771" s="118"/>
      <c r="B9771" s="119"/>
      <c r="C9771" s="120"/>
      <c r="D9771" s="2013" t="s">
        <v>638</v>
      </c>
      <c r="E9771" s="2013"/>
      <c r="F9771" s="2013"/>
      <c r="G9771" s="110">
        <v>-12.22434</v>
      </c>
    </row>
    <row r="9772" ht="11.25" hidden="1" customHeight="1" outlineLevel="7">
      <c r="A9772" s="80"/>
      <c r="B9772" s="81"/>
      <c r="C9772" s="82"/>
      <c r="D9772" s="2017" t="s">
        <v>641</v>
      </c>
      <c r="E9772" s="2017"/>
      <c r="F9772" s="2017"/>
      <c r="G9772" s="110">
        <v>-18.111270000000001</v>
      </c>
    </row>
    <row r="9773" ht="21.75" hidden="1" customHeight="1" outlineLevel="7">
      <c r="A9773" s="83"/>
      <c r="B9773" s="84"/>
      <c r="C9773" s="85"/>
      <c r="D9773" s="2017" t="s">
        <v>1199</v>
      </c>
      <c r="E9773" s="2017"/>
      <c r="F9773" s="2017"/>
      <c r="G9773" s="110">
        <v>-995.53932999999995</v>
      </c>
    </row>
    <row r="9774" ht="21.75" hidden="1" customHeight="1" outlineLevel="7">
      <c r="A9774" s="118"/>
      <c r="B9774" s="119"/>
      <c r="C9774" s="120"/>
      <c r="D9774" s="2013" t="s">
        <v>1200</v>
      </c>
      <c r="E9774" s="2013"/>
      <c r="F9774" s="2013"/>
      <c r="G9774" s="110">
        <v>-672.09775999999999</v>
      </c>
    </row>
    <row r="9775" ht="21.75" hidden="1" customHeight="1" outlineLevel="7">
      <c r="A9775" s="118"/>
      <c r="B9775" s="119"/>
      <c r="C9775" s="120"/>
      <c r="D9775" s="2013" t="s">
        <v>1201</v>
      </c>
      <c r="E9775" s="2013"/>
      <c r="F9775" s="2013"/>
      <c r="G9775" s="110">
        <v>-440.69351</v>
      </c>
    </row>
    <row r="9776" ht="21.75" hidden="1" customHeight="1" outlineLevel="7">
      <c r="A9776" s="118"/>
      <c r="B9776" s="119"/>
      <c r="C9776" s="120"/>
      <c r="D9776" s="2013" t="s">
        <v>1202</v>
      </c>
      <c r="E9776" s="2013"/>
      <c r="F9776" s="2013"/>
      <c r="G9776" s="92">
        <v>-2693.8861099999999</v>
      </c>
    </row>
    <row r="9777" ht="21.75" hidden="1" customHeight="1" outlineLevel="7">
      <c r="A9777" s="118"/>
      <c r="B9777" s="119"/>
      <c r="C9777" s="120"/>
      <c r="D9777" s="2013" t="s">
        <v>1203</v>
      </c>
      <c r="E9777" s="2013"/>
      <c r="F9777" s="2013"/>
      <c r="G9777" s="110">
        <v>-647.81326000000001</v>
      </c>
    </row>
    <row r="9778" ht="21.75" hidden="1" customHeight="1" outlineLevel="7">
      <c r="A9778" s="118"/>
      <c r="B9778" s="119"/>
      <c r="C9778" s="120"/>
      <c r="D9778" s="2013" t="s">
        <v>1204</v>
      </c>
      <c r="E9778" s="2013"/>
      <c r="F9778" s="2013"/>
      <c r="G9778" s="110">
        <v>-175.58946</v>
      </c>
    </row>
    <row r="9779" ht="11.25" hidden="1" customHeight="1" outlineLevel="7">
      <c r="A9779" s="83"/>
      <c r="B9779" s="84"/>
      <c r="C9779" s="85"/>
      <c r="D9779" s="2017" t="s">
        <v>653</v>
      </c>
      <c r="E9779" s="2017"/>
      <c r="F9779" s="2017"/>
      <c r="G9779" s="110">
        <v>-72.736810000000006</v>
      </c>
    </row>
    <row r="9780" ht="11.25" hidden="1" customHeight="1" outlineLevel="7">
      <c r="A9780" s="118"/>
      <c r="B9780" s="119"/>
      <c r="C9780" s="120"/>
      <c r="D9780" s="2013" t="s">
        <v>655</v>
      </c>
      <c r="E9780" s="2013"/>
      <c r="F9780" s="2013"/>
      <c r="G9780" s="110">
        <v>-111.34063</v>
      </c>
    </row>
    <row r="9781" ht="21.75" hidden="1" customHeight="1" outlineLevel="7">
      <c r="A9781" s="118"/>
      <c r="B9781" s="119"/>
      <c r="C9781" s="120"/>
      <c r="D9781" s="2013" t="s">
        <v>657</v>
      </c>
      <c r="E9781" s="2013"/>
      <c r="F9781" s="2013"/>
      <c r="G9781" s="114"/>
    </row>
    <row r="9782" ht="21.75" hidden="1" customHeight="1" outlineLevel="7">
      <c r="A9782" s="118"/>
      <c r="B9782" s="119"/>
      <c r="C9782" s="120"/>
      <c r="D9782" s="2013" t="s">
        <v>659</v>
      </c>
      <c r="E9782" s="2013"/>
      <c r="F9782" s="2013"/>
      <c r="G9782" s="114"/>
    </row>
    <row r="9783" ht="21.75" hidden="1" customHeight="1" outlineLevel="7">
      <c r="A9783" s="118"/>
      <c r="B9783" s="119"/>
      <c r="C9783" s="120"/>
      <c r="D9783" s="2013" t="s">
        <v>661</v>
      </c>
      <c r="E9783" s="2013"/>
      <c r="F9783" s="2013"/>
      <c r="G9783" s="114"/>
    </row>
    <row r="9784" ht="11.25" hidden="1" customHeight="1" outlineLevel="7">
      <c r="A9784" s="118"/>
      <c r="B9784" s="119"/>
      <c r="C9784" s="120"/>
      <c r="D9784" s="2013" t="s">
        <v>663</v>
      </c>
      <c r="E9784" s="2013"/>
      <c r="F9784" s="2013"/>
      <c r="G9784" s="93"/>
    </row>
    <row r="9785" ht="21.75" hidden="1" customHeight="1" outlineLevel="7">
      <c r="A9785" s="83"/>
      <c r="B9785" s="84"/>
      <c r="C9785" s="85"/>
      <c r="D9785" s="2017" t="s">
        <v>665</v>
      </c>
      <c r="E9785" s="2017"/>
      <c r="F9785" s="2017"/>
      <c r="G9785" s="114"/>
    </row>
    <row r="9786" ht="11.25" hidden="1" customHeight="1" outlineLevel="7">
      <c r="A9786" s="118"/>
      <c r="B9786" s="119"/>
      <c r="C9786" s="120"/>
      <c r="D9786" s="2013" t="s">
        <v>667</v>
      </c>
      <c r="E9786" s="2013"/>
      <c r="F9786" s="2013"/>
      <c r="G9786" s="114"/>
    </row>
    <row r="9787" ht="21.75" hidden="1" customHeight="1" outlineLevel="7">
      <c r="A9787" s="118"/>
      <c r="B9787" s="119"/>
      <c r="C9787" s="120"/>
      <c r="D9787" s="2013" t="s">
        <v>669</v>
      </c>
      <c r="E9787" s="2013"/>
      <c r="F9787" s="2013"/>
      <c r="G9787" s="93"/>
    </row>
    <row r="9788" ht="21.75" hidden="1" customHeight="1" outlineLevel="7">
      <c r="A9788" s="118"/>
      <c r="B9788" s="119"/>
      <c r="C9788" s="120"/>
      <c r="D9788" s="2013" t="s">
        <v>671</v>
      </c>
      <c r="E9788" s="2013"/>
      <c r="F9788" s="2013"/>
      <c r="G9788" s="93"/>
    </row>
    <row r="9789" ht="21.75" hidden="1" customHeight="1" outlineLevel="7">
      <c r="A9789" s="118"/>
      <c r="B9789" s="119"/>
      <c r="C9789" s="120"/>
      <c r="D9789" s="2013" t="s">
        <v>673</v>
      </c>
      <c r="E9789" s="2013"/>
      <c r="F9789" s="2013"/>
      <c r="G9789" s="114"/>
    </row>
    <row r="9790" ht="21.75" hidden="1" customHeight="1" outlineLevel="7">
      <c r="A9790" s="118"/>
      <c r="B9790" s="119"/>
      <c r="C9790" s="120"/>
      <c r="D9790" s="2013" t="s">
        <v>675</v>
      </c>
      <c r="E9790" s="2013"/>
      <c r="F9790" s="2013"/>
      <c r="G9790" s="93"/>
    </row>
    <row r="9791" ht="21.75" hidden="1" customHeight="1" outlineLevel="7">
      <c r="A9791" s="83"/>
      <c r="B9791" s="84"/>
      <c r="C9791" s="85"/>
      <c r="D9791" s="2017" t="s">
        <v>677</v>
      </c>
      <c r="E9791" s="2017"/>
      <c r="F9791" s="2017"/>
      <c r="G9791" s="93"/>
    </row>
    <row r="9792" ht="21.75" hidden="1" customHeight="1" outlineLevel="7">
      <c r="A9792" s="118"/>
      <c r="B9792" s="119"/>
      <c r="C9792" s="120"/>
      <c r="D9792" s="2013" t="s">
        <v>679</v>
      </c>
      <c r="E9792" s="2013"/>
      <c r="F9792" s="2013"/>
      <c r="G9792" s="93"/>
    </row>
    <row r="9793" ht="21.75" hidden="1" customHeight="1" outlineLevel="7">
      <c r="A9793" s="118"/>
      <c r="B9793" s="119"/>
      <c r="C9793" s="120"/>
      <c r="D9793" s="2013" t="s">
        <v>681</v>
      </c>
      <c r="E9793" s="2013"/>
      <c r="F9793" s="2013"/>
      <c r="G9793" s="114"/>
    </row>
    <row r="9794" ht="21.75" hidden="1" customHeight="1" outlineLevel="7">
      <c r="A9794" s="118"/>
      <c r="B9794" s="119"/>
      <c r="C9794" s="120"/>
      <c r="D9794" s="2013" t="s">
        <v>683</v>
      </c>
      <c r="E9794" s="2013"/>
      <c r="F9794" s="2013"/>
      <c r="G9794" s="93"/>
    </row>
    <row r="9795" ht="21.75" hidden="1" customHeight="1" outlineLevel="7">
      <c r="A9795" s="118"/>
      <c r="B9795" s="119"/>
      <c r="C9795" s="120"/>
      <c r="D9795" s="2013" t="s">
        <v>685</v>
      </c>
      <c r="E9795" s="2013"/>
      <c r="F9795" s="2013"/>
      <c r="G9795" s="114"/>
    </row>
    <row r="9796" ht="21.75" hidden="1" customHeight="1" outlineLevel="7">
      <c r="A9796" s="118"/>
      <c r="B9796" s="119"/>
      <c r="C9796" s="120"/>
      <c r="D9796" s="2013" t="s">
        <v>687</v>
      </c>
      <c r="E9796" s="2013"/>
      <c r="F9796" s="2013"/>
      <c r="G9796" s="93"/>
    </row>
    <row r="9797" ht="11.25" hidden="1" customHeight="1" outlineLevel="7">
      <c r="A9797" s="80"/>
      <c r="B9797" s="81"/>
      <c r="C9797" s="82"/>
      <c r="D9797" s="2017" t="s">
        <v>689</v>
      </c>
      <c r="E9797" s="2017"/>
      <c r="F9797" s="2017"/>
      <c r="G9797" s="93"/>
    </row>
    <row r="9798" ht="11.25" hidden="1" customHeight="1" outlineLevel="7">
      <c r="A9798" s="98"/>
      <c r="B9798" s="99"/>
      <c r="C9798" s="100"/>
      <c r="D9798" s="2013" t="s">
        <v>696</v>
      </c>
      <c r="E9798" s="2013"/>
      <c r="F9798" s="2013"/>
      <c r="G9798" s="93"/>
    </row>
    <row r="9799" ht="11.25" hidden="1" customHeight="1" outlineLevel="7">
      <c r="A9799" s="80"/>
      <c r="B9799" s="81"/>
      <c r="C9799" s="82"/>
      <c r="D9799" s="2017" t="s">
        <v>698</v>
      </c>
      <c r="E9799" s="2017"/>
      <c r="F9799" s="2017"/>
      <c r="G9799" s="93"/>
    </row>
    <row r="9800" ht="11.25" hidden="1" customHeight="1" outlineLevel="7">
      <c r="A9800" s="83"/>
      <c r="B9800" s="84"/>
      <c r="C9800" s="85"/>
      <c r="D9800" s="2017" t="s">
        <v>702</v>
      </c>
      <c r="E9800" s="2017"/>
      <c r="F9800" s="2017"/>
      <c r="G9800" s="114"/>
    </row>
    <row r="9801" ht="11.25" hidden="1" customHeight="1" outlineLevel="7">
      <c r="A9801" s="86"/>
      <c r="B9801" s="87"/>
      <c r="C9801" s="88"/>
      <c r="D9801" s="2017" t="s">
        <v>704</v>
      </c>
      <c r="E9801" s="2017"/>
      <c r="F9801" s="2017"/>
      <c r="G9801" s="114"/>
    </row>
    <row r="9802" ht="11.25" hidden="1" customHeight="1" outlineLevel="7">
      <c r="A9802" s="89"/>
      <c r="B9802" s="90"/>
      <c r="C9802" s="91"/>
      <c r="D9802" s="2013" t="s">
        <v>705</v>
      </c>
      <c r="E9802" s="2013"/>
      <c r="F9802" s="2013"/>
      <c r="G9802" s="114"/>
    </row>
    <row r="9803" ht="11.25" hidden="1" customHeight="1" outlineLevel="7">
      <c r="A9803" s="89"/>
      <c r="B9803" s="90"/>
      <c r="C9803" s="91"/>
      <c r="D9803" s="2013" t="s">
        <v>706</v>
      </c>
      <c r="E9803" s="2013"/>
      <c r="F9803" s="2013"/>
      <c r="G9803" s="93"/>
    </row>
    <row r="9804" ht="11.25" hidden="1" customHeight="1" outlineLevel="7">
      <c r="A9804" s="89"/>
      <c r="B9804" s="90"/>
      <c r="C9804" s="91"/>
      <c r="D9804" s="2013" t="s">
        <v>710</v>
      </c>
      <c r="E9804" s="2013"/>
      <c r="F9804" s="2013"/>
      <c r="G9804" s="114"/>
    </row>
    <row r="9805" ht="11.25" hidden="1" customHeight="1" outlineLevel="7">
      <c r="A9805" s="86"/>
      <c r="B9805" s="87"/>
      <c r="C9805" s="88"/>
      <c r="D9805" s="2017" t="s">
        <v>712</v>
      </c>
      <c r="E9805" s="2017"/>
      <c r="F9805" s="2017"/>
      <c r="G9805" s="93"/>
    </row>
    <row r="9806" ht="11.25" hidden="1" customHeight="1" outlineLevel="7">
      <c r="A9806" s="89"/>
      <c r="B9806" s="90"/>
      <c r="C9806" s="91"/>
      <c r="D9806" s="2013" t="s">
        <v>713</v>
      </c>
      <c r="E9806" s="2013"/>
      <c r="F9806" s="2013"/>
      <c r="G9806" s="93"/>
    </row>
    <row r="9807" ht="11.25" hidden="1" customHeight="1" outlineLevel="7">
      <c r="A9807" s="89"/>
      <c r="B9807" s="90"/>
      <c r="C9807" s="91"/>
      <c r="D9807" s="2013" t="s">
        <v>715</v>
      </c>
      <c r="E9807" s="2013"/>
      <c r="F9807" s="2013"/>
      <c r="G9807" s="93"/>
    </row>
    <row r="9808" ht="11.25" hidden="1" customHeight="1" outlineLevel="7">
      <c r="A9808" s="89"/>
      <c r="B9808" s="90"/>
      <c r="C9808" s="91"/>
      <c r="D9808" s="2013" t="s">
        <v>716</v>
      </c>
      <c r="E9808" s="2013"/>
      <c r="F9808" s="2013"/>
      <c r="G9808" s="93"/>
    </row>
    <row r="9809" ht="11.25" hidden="1" customHeight="1" outlineLevel="7">
      <c r="A9809" s="86"/>
      <c r="B9809" s="87"/>
      <c r="C9809" s="88"/>
      <c r="D9809" s="2017" t="s">
        <v>724</v>
      </c>
      <c r="E9809" s="2017"/>
      <c r="F9809" s="2017"/>
      <c r="G9809" s="114"/>
    </row>
    <row r="9810" ht="11.25" hidden="1" customHeight="1" outlineLevel="7">
      <c r="A9810" s="89"/>
      <c r="B9810" s="90"/>
      <c r="C9810" s="91"/>
      <c r="D9810" s="2013" t="s">
        <v>726</v>
      </c>
      <c r="E9810" s="2013"/>
      <c r="F9810" s="2013"/>
      <c r="G9810" s="93"/>
    </row>
    <row r="9811" ht="11.25" hidden="1" customHeight="1" outlineLevel="7">
      <c r="A9811" s="89"/>
      <c r="B9811" s="90"/>
      <c r="C9811" s="91"/>
      <c r="D9811" s="2013" t="s">
        <v>729</v>
      </c>
      <c r="E9811" s="2013"/>
      <c r="F9811" s="2013"/>
      <c r="G9811" s="93"/>
    </row>
    <row r="9812" ht="11.25" hidden="1" customHeight="1" outlineLevel="7">
      <c r="A9812" s="118"/>
      <c r="B9812" s="119"/>
      <c r="C9812" s="120"/>
      <c r="D9812" s="2013" t="s">
        <v>731</v>
      </c>
      <c r="E9812" s="2013"/>
      <c r="F9812" s="2013"/>
      <c r="G9812" s="93"/>
    </row>
    <row r="9813" ht="11.25" hidden="1" customHeight="1" outlineLevel="7">
      <c r="A9813" s="118"/>
      <c r="B9813" s="119"/>
      <c r="C9813" s="120"/>
      <c r="D9813" s="2013" t="s">
        <v>736</v>
      </c>
      <c r="E9813" s="2013"/>
      <c r="F9813" s="2013"/>
      <c r="G9813" s="93"/>
    </row>
    <row r="9814" ht="11.25" hidden="1" customHeight="1" outlineLevel="7">
      <c r="A9814" s="86"/>
      <c r="B9814" s="87"/>
      <c r="C9814" s="88"/>
      <c r="D9814" s="2017" t="s">
        <v>740</v>
      </c>
      <c r="E9814" s="2017"/>
      <c r="F9814" s="2017"/>
      <c r="G9814" s="93"/>
    </row>
    <row r="9815" ht="11.25" hidden="1" customHeight="1" outlineLevel="7">
      <c r="A9815" s="89"/>
      <c r="B9815" s="90"/>
      <c r="C9815" s="91"/>
      <c r="D9815" s="2013" t="s">
        <v>741</v>
      </c>
      <c r="E9815" s="2013"/>
      <c r="F9815" s="2013"/>
      <c r="G9815" s="114"/>
    </row>
    <row r="9816" ht="11.25" hidden="1" customHeight="1" outlineLevel="7">
      <c r="A9816" s="86"/>
      <c r="B9816" s="87"/>
      <c r="C9816" s="88"/>
      <c r="D9816" s="2017" t="s">
        <v>742</v>
      </c>
      <c r="E9816" s="2017"/>
      <c r="F9816" s="2017"/>
      <c r="G9816" s="93"/>
    </row>
    <row r="9817" ht="21.75" hidden="1" customHeight="1" outlineLevel="7">
      <c r="A9817" s="89"/>
      <c r="B9817" s="90"/>
      <c r="C9817" s="91"/>
      <c r="D9817" s="2013" t="s">
        <v>746</v>
      </c>
      <c r="E9817" s="2013"/>
      <c r="F9817" s="2013"/>
      <c r="G9817" s="93"/>
    </row>
    <row r="9818" ht="21.75" hidden="1" customHeight="1" outlineLevel="7">
      <c r="A9818" s="89"/>
      <c r="B9818" s="90"/>
      <c r="C9818" s="91"/>
      <c r="D9818" s="2013" t="s">
        <v>749</v>
      </c>
      <c r="E9818" s="2013"/>
      <c r="F9818" s="2013"/>
      <c r="G9818" s="93"/>
    </row>
    <row r="9819" ht="11.25" hidden="1" customHeight="1" outlineLevel="7">
      <c r="A9819" s="89"/>
      <c r="B9819" s="90"/>
      <c r="C9819" s="91"/>
      <c r="D9819" s="2013" t="s">
        <v>759</v>
      </c>
      <c r="E9819" s="2013"/>
      <c r="F9819" s="2013"/>
      <c r="G9819" s="93"/>
    </row>
    <row r="9820" ht="11.25" hidden="1" customHeight="1" outlineLevel="7">
      <c r="A9820" s="83"/>
      <c r="B9820" s="84"/>
      <c r="C9820" s="85"/>
      <c r="D9820" s="2017" t="s">
        <v>763</v>
      </c>
      <c r="E9820" s="2017"/>
      <c r="F9820" s="2017"/>
      <c r="G9820" s="114"/>
    </row>
    <row r="9821" ht="11.25" hidden="1" customHeight="1" outlineLevel="7">
      <c r="A9821" s="86"/>
      <c r="B9821" s="87"/>
      <c r="C9821" s="88"/>
      <c r="D9821" s="2017" t="s">
        <v>771</v>
      </c>
      <c r="E9821" s="2017"/>
      <c r="F9821" s="2017"/>
      <c r="G9821" s="114"/>
    </row>
    <row r="9822" ht="11.25" hidden="1" customHeight="1" outlineLevel="7">
      <c r="A9822" s="89"/>
      <c r="B9822" s="90"/>
      <c r="C9822" s="91"/>
      <c r="D9822" s="2013" t="s">
        <v>773</v>
      </c>
      <c r="E9822" s="2013"/>
      <c r="F9822" s="2013"/>
      <c r="G9822" s="93"/>
    </row>
    <row r="9823" ht="11.25" hidden="1" customHeight="1" outlineLevel="7">
      <c r="A9823" s="89"/>
      <c r="B9823" s="90"/>
      <c r="C9823" s="91"/>
      <c r="D9823" s="2013" t="s">
        <v>775</v>
      </c>
      <c r="E9823" s="2013"/>
      <c r="F9823" s="2013"/>
      <c r="G9823" s="93"/>
    </row>
    <row r="9824" ht="11.25" hidden="1" customHeight="1" outlineLevel="7">
      <c r="A9824" s="89"/>
      <c r="B9824" s="90"/>
      <c r="C9824" s="91"/>
      <c r="D9824" s="2013" t="s">
        <v>778</v>
      </c>
      <c r="E9824" s="2013"/>
      <c r="F9824" s="2013"/>
      <c r="G9824" s="93"/>
    </row>
    <row r="9825" ht="11.25" hidden="1" customHeight="1" outlineLevel="7">
      <c r="A9825" s="89"/>
      <c r="B9825" s="90"/>
      <c r="C9825" s="91"/>
      <c r="D9825" s="2013" t="s">
        <v>779</v>
      </c>
      <c r="E9825" s="2013"/>
      <c r="F9825" s="2013"/>
      <c r="G9825" s="93"/>
    </row>
    <row r="9826" ht="11.25" hidden="1" customHeight="1" outlineLevel="7">
      <c r="A9826" s="83"/>
      <c r="B9826" s="84"/>
      <c r="C9826" s="85"/>
      <c r="D9826" s="2017" t="s">
        <v>782</v>
      </c>
      <c r="E9826" s="2017"/>
      <c r="F9826" s="2017"/>
      <c r="G9826" s="93"/>
    </row>
    <row r="9827" ht="11.25" hidden="1" customHeight="1" outlineLevel="7">
      <c r="A9827" s="118"/>
      <c r="B9827" s="119"/>
      <c r="C9827" s="120"/>
      <c r="D9827" s="2013" t="s">
        <v>785</v>
      </c>
      <c r="E9827" s="2013"/>
      <c r="F9827" s="2013"/>
      <c r="G9827" s="114"/>
    </row>
    <row r="9828" ht="11.25" hidden="1" customHeight="1" outlineLevel="7">
      <c r="A9828" s="118"/>
      <c r="B9828" s="119"/>
      <c r="C9828" s="120"/>
      <c r="D9828" s="2013" t="s">
        <v>1018</v>
      </c>
      <c r="E9828" s="2013"/>
      <c r="F9828" s="2013"/>
      <c r="G9828" s="93"/>
    </row>
    <row r="9829" ht="11.25" hidden="1" customHeight="1" outlineLevel="7">
      <c r="A9829" s="118"/>
      <c r="B9829" s="119"/>
      <c r="C9829" s="120"/>
      <c r="D9829" s="2013" t="s">
        <v>1016</v>
      </c>
      <c r="E9829" s="2013"/>
      <c r="F9829" s="2013"/>
      <c r="G9829" s="93"/>
    </row>
    <row r="9830" ht="11.25" hidden="1" customHeight="1" outlineLevel="7">
      <c r="A9830" s="83"/>
      <c r="B9830" s="84"/>
      <c r="C9830" s="85"/>
      <c r="D9830" s="2017" t="s">
        <v>789</v>
      </c>
      <c r="E9830" s="2017"/>
      <c r="F9830" s="2017"/>
      <c r="G9830" s="93"/>
    </row>
    <row r="9831" ht="21.75" hidden="1" customHeight="1" outlineLevel="7">
      <c r="A9831" s="118"/>
      <c r="B9831" s="119"/>
      <c r="C9831" s="120"/>
      <c r="D9831" s="2013" t="s">
        <v>791</v>
      </c>
      <c r="E9831" s="2013"/>
      <c r="F9831" s="2013"/>
      <c r="G9831" s="93"/>
    </row>
    <row r="9832" ht="21.75" hidden="1" customHeight="1" outlineLevel="7">
      <c r="A9832" s="118"/>
      <c r="B9832" s="119"/>
      <c r="C9832" s="120"/>
      <c r="D9832" s="2013" t="s">
        <v>793</v>
      </c>
      <c r="E9832" s="2013"/>
      <c r="F9832" s="2013"/>
      <c r="G9832" s="93"/>
    </row>
    <row r="9833" ht="11.25" hidden="1" customHeight="1" outlineLevel="7">
      <c r="A9833" s="118"/>
      <c r="B9833" s="119"/>
      <c r="C9833" s="120"/>
      <c r="D9833" s="2013" t="s">
        <v>795</v>
      </c>
      <c r="E9833" s="2013"/>
      <c r="F9833" s="2013"/>
      <c r="G9833" s="114"/>
    </row>
    <row r="9834" ht="11.25" hidden="1" customHeight="1" outlineLevel="7">
      <c r="A9834" s="118"/>
      <c r="B9834" s="119"/>
      <c r="C9834" s="120"/>
      <c r="D9834" s="2013" t="s">
        <v>796</v>
      </c>
      <c r="E9834" s="2013"/>
      <c r="F9834" s="2013"/>
      <c r="G9834" s="93"/>
    </row>
    <row r="9835" ht="11.25" hidden="1" customHeight="1" outlineLevel="7">
      <c r="A9835" s="118"/>
      <c r="B9835" s="119"/>
      <c r="C9835" s="120"/>
      <c r="D9835" s="2013" t="s">
        <v>798</v>
      </c>
      <c r="E9835" s="2013"/>
      <c r="F9835" s="2013"/>
      <c r="G9835" s="93"/>
    </row>
    <row r="9836" ht="11.25" hidden="1" customHeight="1" outlineLevel="7">
      <c r="A9836" s="118"/>
      <c r="B9836" s="119"/>
      <c r="C9836" s="120"/>
      <c r="D9836" s="2013" t="s">
        <v>799</v>
      </c>
      <c r="E9836" s="2013"/>
      <c r="F9836" s="2013"/>
      <c r="G9836" s="93"/>
    </row>
    <row r="9837" ht="11.25" hidden="1" customHeight="1" outlineLevel="7">
      <c r="A9837" s="83"/>
      <c r="B9837" s="84"/>
      <c r="C9837" s="85"/>
      <c r="D9837" s="2017" t="s">
        <v>813</v>
      </c>
      <c r="E9837" s="2017"/>
      <c r="F9837" s="2017"/>
      <c r="G9837" s="93"/>
    </row>
    <row r="9838" ht="11.25" hidden="1" customHeight="1" outlineLevel="7">
      <c r="A9838" s="118"/>
      <c r="B9838" s="119"/>
      <c r="C9838" s="120"/>
      <c r="D9838" s="2013" t="s">
        <v>822</v>
      </c>
      <c r="E9838" s="2013"/>
      <c r="F9838" s="2013"/>
      <c r="G9838" s="93"/>
    </row>
    <row r="9839" ht="11.25" hidden="1" customHeight="1" outlineLevel="7">
      <c r="A9839" s="118"/>
      <c r="B9839" s="119"/>
      <c r="C9839" s="120"/>
      <c r="D9839" s="2013" t="s">
        <v>825</v>
      </c>
      <c r="E9839" s="2013"/>
      <c r="F9839" s="2013"/>
      <c r="G9839" s="114"/>
    </row>
    <row r="9840" ht="11.25" hidden="1" customHeight="1" outlineLevel="5">
      <c r="A9840" s="74"/>
      <c r="B9840" s="75"/>
      <c r="C9840" s="76"/>
      <c r="D9840" s="2017" t="s">
        <v>984</v>
      </c>
      <c r="E9840" s="2017"/>
      <c r="F9840" s="2017"/>
      <c r="G9840" s="93"/>
    </row>
    <row r="9841" ht="11.25" hidden="1" customHeight="1" outlineLevel="6">
      <c r="A9841" s="125"/>
      <c r="B9841" s="126"/>
      <c r="C9841" s="127"/>
      <c r="D9841" s="2013" t="s">
        <v>988</v>
      </c>
      <c r="E9841" s="2013"/>
      <c r="F9841" s="2013"/>
      <c r="G9841" s="93"/>
    </row>
    <row r="9842" ht="21.75" hidden="1" customHeight="1" outlineLevel="6">
      <c r="A9842" s="125"/>
      <c r="B9842" s="126"/>
      <c r="C9842" s="127"/>
      <c r="D9842" s="2013" t="s">
        <v>985</v>
      </c>
      <c r="E9842" s="2013"/>
      <c r="F9842" s="2013"/>
      <c r="G9842" s="93"/>
    </row>
    <row r="9843" ht="11.25" hidden="1" customHeight="1" outlineLevel="5">
      <c r="A9843" s="74"/>
      <c r="B9843" s="75"/>
      <c r="C9843" s="76"/>
      <c r="D9843" s="2017" t="s">
        <v>992</v>
      </c>
      <c r="E9843" s="2017"/>
      <c r="F9843" s="2017"/>
      <c r="G9843" s="93"/>
    </row>
    <row r="9844" ht="11.25" hidden="1" customHeight="1" outlineLevel="6">
      <c r="A9844" s="125"/>
      <c r="B9844" s="126"/>
      <c r="C9844" s="127"/>
      <c r="D9844" s="2013" t="s">
        <v>994</v>
      </c>
      <c r="E9844" s="2013"/>
      <c r="F9844" s="2013"/>
      <c r="G9844" s="93"/>
    </row>
    <row r="9845" ht="11.25" hidden="1" customHeight="1" outlineLevel="6">
      <c r="A9845" s="125"/>
      <c r="B9845" s="126"/>
      <c r="C9845" s="127"/>
      <c r="D9845" s="2013" t="s">
        <v>995</v>
      </c>
      <c r="E9845" s="2013"/>
      <c r="F9845" s="2013"/>
      <c r="G9845" s="114"/>
    </row>
    <row r="9846" ht="11.25" hidden="1" customHeight="1" outlineLevel="6">
      <c r="A9846" s="125"/>
      <c r="B9846" s="126"/>
      <c r="C9846" s="127"/>
      <c r="D9846" s="2013" t="s">
        <v>996</v>
      </c>
      <c r="E9846" s="2013"/>
      <c r="F9846" s="2013"/>
      <c r="G9846" s="93"/>
    </row>
    <row r="9847" ht="11.25" hidden="1" customHeight="1" outlineLevel="6">
      <c r="A9847" s="125"/>
      <c r="B9847" s="126"/>
      <c r="C9847" s="127"/>
      <c r="D9847" s="2013" t="s">
        <v>997</v>
      </c>
      <c r="E9847" s="2013"/>
      <c r="F9847" s="2013"/>
      <c r="G9847" s="114"/>
    </row>
    <row r="9848" ht="11.25" hidden="1" customHeight="1" outlineLevel="6">
      <c r="A9848" s="125"/>
      <c r="B9848" s="126"/>
      <c r="C9848" s="127"/>
      <c r="D9848" s="2013" t="s">
        <v>998</v>
      </c>
      <c r="E9848" s="2013"/>
      <c r="F9848" s="2013"/>
      <c r="G9848" s="114"/>
    </row>
    <row r="9849" ht="21.75" hidden="1" customHeight="1" outlineLevel="6">
      <c r="A9849" s="125"/>
      <c r="B9849" s="126"/>
      <c r="C9849" s="127"/>
      <c r="D9849" s="2013" t="s">
        <v>999</v>
      </c>
      <c r="E9849" s="2013"/>
      <c r="F9849" s="2013"/>
      <c r="G9849" s="114"/>
    </row>
    <row r="9850" ht="11.25" hidden="1" customHeight="1" outlineLevel="5">
      <c r="A9850" s="74"/>
      <c r="B9850" s="75"/>
      <c r="C9850" s="76"/>
      <c r="D9850" s="2017" t="s">
        <v>405</v>
      </c>
      <c r="E9850" s="2017"/>
      <c r="F9850" s="2017"/>
      <c r="G9850" s="93"/>
    </row>
    <row r="9851" ht="11.25" hidden="1" customHeight="1" outlineLevel="6">
      <c r="A9851" s="77"/>
      <c r="B9851" s="78"/>
      <c r="C9851" s="79"/>
      <c r="D9851" s="2017" t="s">
        <v>853</v>
      </c>
      <c r="E9851" s="2017"/>
      <c r="F9851" s="2017"/>
      <c r="G9851" s="93"/>
    </row>
    <row r="9852" ht="11.25" hidden="1" customHeight="1" outlineLevel="7">
      <c r="A9852" s="121"/>
      <c r="B9852" s="122"/>
      <c r="C9852" s="123"/>
      <c r="D9852" s="2013" t="s">
        <v>855</v>
      </c>
      <c r="E9852" s="2013"/>
      <c r="F9852" s="2013"/>
      <c r="G9852" s="93"/>
    </row>
    <row r="9853" ht="11.25" hidden="1" customHeight="1" outlineLevel="7">
      <c r="A9853" s="121"/>
      <c r="B9853" s="122"/>
      <c r="C9853" s="123"/>
      <c r="D9853" s="2013" t="s">
        <v>856</v>
      </c>
      <c r="E9853" s="2013"/>
      <c r="F9853" s="2013"/>
      <c r="G9853" s="114"/>
    </row>
    <row r="9854" ht="11.25" hidden="1" customHeight="1" outlineLevel="6">
      <c r="A9854" s="77"/>
      <c r="B9854" s="78"/>
      <c r="C9854" s="79"/>
      <c r="D9854" s="2017" t="s">
        <v>858</v>
      </c>
      <c r="E9854" s="2017"/>
      <c r="F9854" s="2017"/>
      <c r="G9854" s="93"/>
    </row>
    <row r="9855" ht="11.25" hidden="1" customHeight="1" outlineLevel="7">
      <c r="A9855" s="121"/>
      <c r="B9855" s="122"/>
      <c r="C9855" s="123"/>
      <c r="D9855" s="2013" t="s">
        <v>859</v>
      </c>
      <c r="E9855" s="2013"/>
      <c r="F9855" s="2013"/>
      <c r="G9855" s="93"/>
    </row>
    <row r="9856" ht="21.75" hidden="1" customHeight="1" outlineLevel="7">
      <c r="A9856" s="121"/>
      <c r="B9856" s="122"/>
      <c r="C9856" s="123"/>
      <c r="D9856" s="2013" t="s">
        <v>860</v>
      </c>
      <c r="E9856" s="2013"/>
      <c r="F9856" s="2013"/>
      <c r="G9856" s="93"/>
    </row>
    <row r="9857" ht="11.25" hidden="1" customHeight="1" outlineLevel="6">
      <c r="A9857" s="77"/>
      <c r="B9857" s="78"/>
      <c r="C9857" s="79"/>
      <c r="D9857" s="2017" t="s">
        <v>861</v>
      </c>
      <c r="E9857" s="2017"/>
      <c r="F9857" s="2017"/>
      <c r="G9857" s="114"/>
    </row>
    <row r="9858" ht="11.25" hidden="1" customHeight="1" outlineLevel="7">
      <c r="A9858" s="121"/>
      <c r="B9858" s="122"/>
      <c r="C9858" s="123"/>
      <c r="D9858" s="2013" t="s">
        <v>861</v>
      </c>
      <c r="E9858" s="2013"/>
      <c r="F9858" s="2013"/>
      <c r="G9858" s="93"/>
    </row>
    <row r="9859" ht="11.25" hidden="1" customHeight="1" outlineLevel="6">
      <c r="A9859" s="77"/>
      <c r="B9859" s="78"/>
      <c r="C9859" s="79"/>
      <c r="D9859" s="2017" t="s">
        <v>862</v>
      </c>
      <c r="E9859" s="2017"/>
      <c r="F9859" s="2017"/>
      <c r="G9859" s="93"/>
    </row>
    <row r="9860" ht="11.25" hidden="1" customHeight="1" outlineLevel="7">
      <c r="A9860" s="121"/>
      <c r="B9860" s="122"/>
      <c r="C9860" s="123"/>
      <c r="D9860" s="2013" t="s">
        <v>863</v>
      </c>
      <c r="E9860" s="2013"/>
      <c r="F9860" s="2013"/>
      <c r="G9860" s="93"/>
    </row>
    <row r="9861" ht="11.25" hidden="1" customHeight="1" outlineLevel="6">
      <c r="A9861" s="77"/>
      <c r="B9861" s="78"/>
      <c r="C9861" s="79"/>
      <c r="D9861" s="2017" t="s">
        <v>864</v>
      </c>
      <c r="E9861" s="2017"/>
      <c r="F9861" s="2017"/>
      <c r="G9861" s="93"/>
    </row>
    <row r="9862" ht="11.25" hidden="1" customHeight="1" outlineLevel="7">
      <c r="A9862" s="121"/>
      <c r="B9862" s="122"/>
      <c r="C9862" s="123"/>
      <c r="D9862" s="2013" t="s">
        <v>865</v>
      </c>
      <c r="E9862" s="2013"/>
      <c r="F9862" s="2013"/>
      <c r="G9862" s="114"/>
    </row>
    <row r="9863" ht="11.25" hidden="1" customHeight="1" outlineLevel="6">
      <c r="A9863" s="77"/>
      <c r="B9863" s="78"/>
      <c r="C9863" s="79"/>
      <c r="D9863" s="2017" t="s">
        <v>866</v>
      </c>
      <c r="E9863" s="2017"/>
      <c r="F9863" s="2017"/>
      <c r="G9863" s="93"/>
    </row>
    <row r="9864" ht="11.25" hidden="1" customHeight="1" outlineLevel="7">
      <c r="A9864" s="121"/>
      <c r="B9864" s="122"/>
      <c r="C9864" s="123"/>
      <c r="D9864" s="2013" t="s">
        <v>867</v>
      </c>
      <c r="E9864" s="2013"/>
      <c r="F9864" s="2013"/>
      <c r="G9864" s="114"/>
    </row>
    <row r="9865" ht="21.75" hidden="1" customHeight="1" outlineLevel="7">
      <c r="A9865" s="121"/>
      <c r="B9865" s="122"/>
      <c r="C9865" s="123"/>
      <c r="D9865" s="2013" t="s">
        <v>868</v>
      </c>
      <c r="E9865" s="2013"/>
      <c r="F9865" s="2013"/>
      <c r="G9865" s="93"/>
    </row>
    <row r="9866" ht="11.25" hidden="1" customHeight="1" outlineLevel="7">
      <c r="A9866" s="121"/>
      <c r="B9866" s="122"/>
      <c r="C9866" s="123"/>
      <c r="D9866" s="2013" t="s">
        <v>869</v>
      </c>
      <c r="E9866" s="2013"/>
      <c r="F9866" s="2013"/>
      <c r="G9866" s="93"/>
    </row>
    <row r="9867" ht="11.25" hidden="1" customHeight="1" outlineLevel="6">
      <c r="A9867" s="77"/>
      <c r="B9867" s="78"/>
      <c r="C9867" s="79"/>
      <c r="D9867" s="2017" t="s">
        <v>871</v>
      </c>
      <c r="E9867" s="2017"/>
      <c r="F9867" s="2017"/>
      <c r="G9867" s="93"/>
    </row>
    <row r="9868" ht="11.25" hidden="1" customHeight="1" outlineLevel="7">
      <c r="A9868" s="121"/>
      <c r="B9868" s="122"/>
      <c r="C9868" s="123"/>
      <c r="D9868" s="2013" t="s">
        <v>872</v>
      </c>
      <c r="E9868" s="2013"/>
      <c r="F9868" s="2013"/>
      <c r="G9868" s="114"/>
    </row>
    <row r="9869" ht="21.75" hidden="1" customHeight="1" outlineLevel="7">
      <c r="A9869" s="121"/>
      <c r="B9869" s="122"/>
      <c r="C9869" s="123"/>
      <c r="D9869" s="2013" t="s">
        <v>873</v>
      </c>
      <c r="E9869" s="2013"/>
      <c r="F9869" s="2013"/>
      <c r="G9869" s="114"/>
    </row>
    <row r="9870" ht="11.25" hidden="1" customHeight="1" outlineLevel="7">
      <c r="A9870" s="121"/>
      <c r="B9870" s="122"/>
      <c r="C9870" s="123"/>
      <c r="D9870" s="2013" t="s">
        <v>874</v>
      </c>
      <c r="E9870" s="2013"/>
      <c r="F9870" s="2013"/>
      <c r="G9870" s="93"/>
    </row>
    <row r="9871" ht="21.75" hidden="1" customHeight="1" outlineLevel="7">
      <c r="A9871" s="121"/>
      <c r="B9871" s="122"/>
      <c r="C9871" s="123"/>
      <c r="D9871" s="2013" t="s">
        <v>875</v>
      </c>
      <c r="E9871" s="2013"/>
      <c r="F9871" s="2013"/>
      <c r="G9871" s="93"/>
    </row>
    <row r="9872" ht="11.25" hidden="1" customHeight="1" outlineLevel="6">
      <c r="A9872" s="125"/>
      <c r="B9872" s="126"/>
      <c r="C9872" s="127"/>
      <c r="D9872" s="2013" t="s">
        <v>876</v>
      </c>
      <c r="E9872" s="2013"/>
      <c r="F9872" s="2013"/>
      <c r="G9872" s="93"/>
    </row>
    <row r="9873" ht="11.25" hidden="1" customHeight="1" outlineLevel="6">
      <c r="A9873" s="125"/>
      <c r="B9873" s="126"/>
      <c r="C9873" s="127"/>
      <c r="D9873" s="2013" t="s">
        <v>877</v>
      </c>
      <c r="E9873" s="2013"/>
      <c r="F9873" s="2013"/>
      <c r="G9873" s="93"/>
    </row>
    <row r="9874" ht="21.75" hidden="1" customHeight="1" outlineLevel="6">
      <c r="A9874" s="125"/>
      <c r="B9874" s="126"/>
      <c r="C9874" s="127"/>
      <c r="D9874" s="2013" t="s">
        <v>878</v>
      </c>
      <c r="E9874" s="2013"/>
      <c r="F9874" s="2013"/>
      <c r="G9874" s="114"/>
    </row>
    <row r="9875" ht="11.25" hidden="1" customHeight="1" outlineLevel="6">
      <c r="A9875" s="125"/>
      <c r="B9875" s="126"/>
      <c r="C9875" s="127"/>
      <c r="D9875" s="2013" t="s">
        <v>879</v>
      </c>
      <c r="E9875" s="2013"/>
      <c r="F9875" s="2013"/>
      <c r="G9875" s="93"/>
    </row>
    <row r="9876" ht="21.75" hidden="1" customHeight="1" outlineLevel="6">
      <c r="A9876" s="125"/>
      <c r="B9876" s="126"/>
      <c r="C9876" s="127"/>
      <c r="D9876" s="2013" t="s">
        <v>880</v>
      </c>
      <c r="E9876" s="2013"/>
      <c r="F9876" s="2013"/>
      <c r="G9876" s="93"/>
    </row>
    <row r="9877" ht="11.25" hidden="1" customHeight="1" outlineLevel="5">
      <c r="A9877" s="74"/>
      <c r="B9877" s="75"/>
      <c r="C9877" s="76"/>
      <c r="D9877" s="2017" t="s">
        <v>887</v>
      </c>
      <c r="E9877" s="2017"/>
      <c r="F9877" s="2017"/>
      <c r="G9877" s="93"/>
    </row>
    <row r="9878" ht="11.25" hidden="1" customHeight="1" outlineLevel="6">
      <c r="A9878" s="77"/>
      <c r="B9878" s="78"/>
      <c r="C9878" s="79"/>
      <c r="D9878" s="2017" t="s">
        <v>230</v>
      </c>
      <c r="E9878" s="2017"/>
      <c r="F9878" s="2017"/>
      <c r="G9878" s="114"/>
    </row>
    <row r="9879" ht="11.25" hidden="1" customHeight="1" outlineLevel="7">
      <c r="A9879" s="121"/>
      <c r="B9879" s="122"/>
      <c r="C9879" s="123"/>
      <c r="D9879" s="2013" t="s">
        <v>1190</v>
      </c>
      <c r="E9879" s="2013"/>
      <c r="F9879" s="2013"/>
      <c r="G9879" s="93"/>
    </row>
    <row r="9880" ht="11.25" hidden="1" customHeight="1" outlineLevel="7">
      <c r="A9880" s="121"/>
      <c r="B9880" s="122"/>
      <c r="C9880" s="123"/>
      <c r="D9880" s="2013" t="s">
        <v>1191</v>
      </c>
      <c r="E9880" s="2013"/>
      <c r="F9880" s="2013"/>
      <c r="G9880" s="93"/>
    </row>
    <row r="9881" ht="11.25" hidden="1" customHeight="1" outlineLevel="6">
      <c r="A9881" s="77"/>
      <c r="B9881" s="78"/>
      <c r="C9881" s="79"/>
      <c r="D9881" s="2017" t="s">
        <v>889</v>
      </c>
      <c r="E9881" s="2017"/>
      <c r="F9881" s="2017"/>
      <c r="G9881" s="93"/>
    </row>
    <row r="9882" ht="11.25" hidden="1" customHeight="1" outlineLevel="7">
      <c r="A9882" s="121"/>
      <c r="B9882" s="122"/>
      <c r="C9882" s="123"/>
      <c r="D9882" s="2013" t="s">
        <v>891</v>
      </c>
      <c r="E9882" s="2013"/>
      <c r="F9882" s="2013"/>
      <c r="G9882" s="93"/>
    </row>
    <row r="9883" ht="11.25" hidden="1" customHeight="1" outlineLevel="6">
      <c r="A9883" s="77"/>
      <c r="B9883" s="78"/>
      <c r="C9883" s="79"/>
      <c r="D9883" s="2017" t="s">
        <v>893</v>
      </c>
      <c r="E9883" s="2017"/>
      <c r="F9883" s="2017"/>
      <c r="G9883" s="93"/>
    </row>
    <row r="9884" ht="11.25" hidden="1" customHeight="1" outlineLevel="7">
      <c r="A9884" s="121"/>
      <c r="B9884" s="122"/>
      <c r="C9884" s="123"/>
      <c r="D9884" s="2013" t="s">
        <v>895</v>
      </c>
      <c r="E9884" s="2013"/>
      <c r="F9884" s="2013"/>
      <c r="G9884" s="93"/>
    </row>
    <row r="9885" ht="11.25" hidden="1" customHeight="1" outlineLevel="7">
      <c r="A9885" s="121"/>
      <c r="B9885" s="122"/>
      <c r="C9885" s="123"/>
      <c r="D9885" s="2013" t="s">
        <v>897</v>
      </c>
      <c r="E9885" s="2013"/>
      <c r="F9885" s="2013"/>
      <c r="G9885" s="114"/>
    </row>
    <row r="9886" ht="11.25" hidden="1" customHeight="1" outlineLevel="6">
      <c r="A9886" s="77"/>
      <c r="B9886" s="78"/>
      <c r="C9886" s="79"/>
      <c r="D9886" s="2017" t="s">
        <v>898</v>
      </c>
      <c r="E9886" s="2017"/>
      <c r="F9886" s="2017"/>
      <c r="G9886" s="93"/>
    </row>
    <row r="9887" ht="11.25" hidden="1" customHeight="1" outlineLevel="7">
      <c r="A9887" s="121"/>
      <c r="B9887" s="122"/>
      <c r="C9887" s="123"/>
      <c r="D9887" s="2013" t="s">
        <v>899</v>
      </c>
      <c r="E9887" s="2013"/>
      <c r="F9887" s="2013"/>
      <c r="G9887" s="114"/>
    </row>
    <row r="9888" ht="11.25" hidden="1" customHeight="1" outlineLevel="7">
      <c r="A9888" s="121"/>
      <c r="B9888" s="122"/>
      <c r="C9888" s="123"/>
      <c r="D9888" s="2013" t="s">
        <v>901</v>
      </c>
      <c r="E9888" s="2013"/>
      <c r="F9888" s="2013"/>
      <c r="G9888" s="93"/>
    </row>
    <row r="9889" ht="11.25" hidden="1" customHeight="1" outlineLevel="6">
      <c r="A9889" s="125"/>
      <c r="B9889" s="126"/>
      <c r="C9889" s="127"/>
      <c r="D9889" s="2013" t="s">
        <v>1192</v>
      </c>
      <c r="E9889" s="2013"/>
      <c r="F9889" s="2013"/>
      <c r="G9889" s="93"/>
    </row>
    <row r="9890" ht="11.25" hidden="1" customHeight="1" outlineLevel="6">
      <c r="A9890" s="77"/>
      <c r="B9890" s="78"/>
      <c r="C9890" s="79"/>
      <c r="D9890" s="2017" t="s">
        <v>903</v>
      </c>
      <c r="E9890" s="2017"/>
      <c r="F9890" s="2017"/>
      <c r="G9890" s="73">
        <v>54782.756020000001</v>
      </c>
    </row>
    <row r="9891" ht="11.25" hidden="1" customHeight="1" outlineLevel="7">
      <c r="A9891" s="121"/>
      <c r="B9891" s="122"/>
      <c r="C9891" s="123"/>
      <c r="D9891" s="2013" t="s">
        <v>904</v>
      </c>
      <c r="E9891" s="2013"/>
      <c r="F9891" s="2013"/>
      <c r="G9891" s="92">
        <v>-1026.2281499999999</v>
      </c>
    </row>
    <row r="9892" ht="11.25" hidden="1" customHeight="1" outlineLevel="6">
      <c r="A9892" s="77"/>
      <c r="B9892" s="78"/>
      <c r="C9892" s="79"/>
      <c r="D9892" s="2017" t="s">
        <v>905</v>
      </c>
      <c r="E9892" s="2017"/>
      <c r="F9892" s="2017"/>
      <c r="G9892" s="92">
        <v>55808.984170000003</v>
      </c>
    </row>
    <row r="9893" ht="11.25" hidden="1" customHeight="1" outlineLevel="7">
      <c r="A9893" s="121"/>
      <c r="B9893" s="122"/>
      <c r="C9893" s="123"/>
      <c r="D9893" s="2013" t="s">
        <v>905</v>
      </c>
      <c r="E9893" s="2013"/>
      <c r="F9893" s="2013"/>
      <c r="G9893" s="73">
        <v>-820547.75199999998</v>
      </c>
    </row>
    <row r="9894" ht="11.25" hidden="1" customHeight="1" outlineLevel="6">
      <c r="A9894" s="77"/>
      <c r="B9894" s="78"/>
      <c r="C9894" s="79"/>
      <c r="D9894" s="2017" t="s">
        <v>907</v>
      </c>
      <c r="E9894" s="2017"/>
      <c r="F9894" s="2017"/>
      <c r="G9894" s="92">
        <v>-508411.56800000003</v>
      </c>
    </row>
    <row r="9895" ht="11.25" hidden="1" customHeight="1" outlineLevel="7">
      <c r="A9895" s="121"/>
      <c r="B9895" s="122"/>
      <c r="C9895" s="123"/>
      <c r="D9895" s="2013" t="s">
        <v>104</v>
      </c>
      <c r="E9895" s="2013"/>
      <c r="F9895" s="2013"/>
      <c r="G9895" s="92">
        <v>-68443.448000000004</v>
      </c>
    </row>
    <row r="9896" ht="11.25" hidden="1" customHeight="1" outlineLevel="7">
      <c r="A9896" s="80"/>
      <c r="B9896" s="81"/>
      <c r="C9896" s="82"/>
      <c r="D9896" s="2017" t="s">
        <v>908</v>
      </c>
      <c r="E9896" s="2017"/>
      <c r="F9896" s="2017"/>
      <c r="G9896" s="92">
        <v>-158149.34400000001</v>
      </c>
    </row>
    <row r="9897" ht="11.25" hidden="1" customHeight="1" outlineLevel="7">
      <c r="A9897" s="98"/>
      <c r="B9897" s="99"/>
      <c r="C9897" s="100"/>
      <c r="D9897" s="2013" t="s">
        <v>106</v>
      </c>
      <c r="E9897" s="2013"/>
      <c r="F9897" s="2013"/>
      <c r="G9897" s="92">
        <v>-10337.415999999999</v>
      </c>
    </row>
    <row r="9898" ht="11.25" hidden="1" customHeight="1" outlineLevel="7">
      <c r="A9898" s="98"/>
      <c r="B9898" s="99"/>
      <c r="C9898" s="100"/>
      <c r="D9898" s="2013" t="s">
        <v>108</v>
      </c>
      <c r="E9898" s="2013"/>
      <c r="F9898" s="2013"/>
      <c r="G9898" s="92">
        <v>-75205.975999999995</v>
      </c>
    </row>
    <row r="9899" ht="11.25" hidden="1" customHeight="1" outlineLevel="6">
      <c r="A9899" s="125"/>
      <c r="B9899" s="126"/>
      <c r="C9899" s="127"/>
      <c r="D9899" s="2013" t="s">
        <v>404</v>
      </c>
      <c r="E9899" s="2013"/>
      <c r="F9899" s="2013"/>
      <c r="G9899" s="93"/>
    </row>
    <row r="9900" ht="11.25" hidden="1" customHeight="1" outlineLevel="6">
      <c r="A9900" s="77"/>
      <c r="B9900" s="78"/>
      <c r="C9900" s="79"/>
      <c r="D9900" s="2017" t="s">
        <v>909</v>
      </c>
      <c r="E9900" s="2017"/>
      <c r="F9900" s="2017"/>
      <c r="G9900" s="73">
        <v>256983.40573999999</v>
      </c>
    </row>
    <row r="9901" ht="11.25" hidden="1" customHeight="1" outlineLevel="7">
      <c r="A9901" s="121"/>
      <c r="B9901" s="122"/>
      <c r="C9901" s="123"/>
      <c r="D9901" s="2013" t="s">
        <v>910</v>
      </c>
      <c r="E9901" s="2013"/>
      <c r="F9901" s="2013"/>
      <c r="G9901" s="73">
        <v>1700.9187999999999</v>
      </c>
    </row>
    <row r="9902" ht="21.75" hidden="1" customHeight="1" outlineLevel="7">
      <c r="A9902" s="121"/>
      <c r="B9902" s="122"/>
      <c r="C9902" s="123"/>
      <c r="D9902" s="2013" t="s">
        <v>911</v>
      </c>
      <c r="E9902" s="2013"/>
      <c r="F9902" s="2013"/>
      <c r="G9902" s="92">
        <v>1700.9187999999999</v>
      </c>
    </row>
    <row r="9903" ht="11.25" hidden="1" customHeight="1" outlineLevel="7">
      <c r="A9903" s="121"/>
      <c r="B9903" s="122"/>
      <c r="C9903" s="123"/>
      <c r="D9903" s="2013" t="s">
        <v>912</v>
      </c>
      <c r="E9903" s="2013"/>
      <c r="F9903" s="2013"/>
      <c r="G9903" s="93"/>
    </row>
    <row r="9904" ht="11.25" hidden="1" customHeight="1" outlineLevel="7">
      <c r="A9904" s="121"/>
      <c r="B9904" s="122"/>
      <c r="C9904" s="123"/>
      <c r="D9904" s="2013" t="s">
        <v>913</v>
      </c>
      <c r="E9904" s="2013"/>
      <c r="F9904" s="2013"/>
      <c r="G9904" s="93"/>
    </row>
    <row r="9905" ht="11.25" hidden="1" customHeight="1" outlineLevel="7">
      <c r="A9905" s="121"/>
      <c r="B9905" s="122"/>
      <c r="C9905" s="123"/>
      <c r="D9905" s="2013" t="s">
        <v>914</v>
      </c>
      <c r="E9905" s="2013"/>
      <c r="F9905" s="2013"/>
      <c r="G9905" s="73">
        <v>235733.7096</v>
      </c>
    </row>
    <row r="9906" ht="21.75" hidden="1" customHeight="1" outlineLevel="7">
      <c r="A9906" s="121"/>
      <c r="B9906" s="122"/>
      <c r="C9906" s="123"/>
      <c r="D9906" s="2013" t="s">
        <v>915</v>
      </c>
      <c r="E9906" s="2013"/>
      <c r="F9906" s="2013"/>
      <c r="G9906" s="92">
        <v>235733.7096</v>
      </c>
    </row>
    <row r="9907" ht="11.25" hidden="1" customHeight="1" outlineLevel="7">
      <c r="A9907" s="121"/>
      <c r="B9907" s="122"/>
      <c r="C9907" s="123"/>
      <c r="D9907" s="2013" t="s">
        <v>916</v>
      </c>
      <c r="E9907" s="2013"/>
      <c r="F9907" s="2013"/>
      <c r="G9907" s="93"/>
    </row>
    <row r="9908" ht="11.25" hidden="1" customHeight="1" outlineLevel="6">
      <c r="A9908" s="77"/>
      <c r="B9908" s="78"/>
      <c r="C9908" s="79"/>
      <c r="D9908" s="2017" t="s">
        <v>917</v>
      </c>
      <c r="E9908" s="2017"/>
      <c r="F9908" s="2017"/>
      <c r="G9908" s="114"/>
    </row>
    <row r="9909" ht="11.25" hidden="1" customHeight="1" outlineLevel="7">
      <c r="A9909" s="121"/>
      <c r="B9909" s="122"/>
      <c r="C9909" s="123"/>
      <c r="D9909" s="2013" t="s">
        <v>918</v>
      </c>
      <c r="E9909" s="2013"/>
      <c r="F9909" s="2013"/>
      <c r="G9909" s="93"/>
    </row>
    <row r="9910" ht="11.25" hidden="1" customHeight="1" outlineLevel="7">
      <c r="A9910" s="121"/>
      <c r="B9910" s="122"/>
      <c r="C9910" s="123"/>
      <c r="D9910" s="2013" t="s">
        <v>225</v>
      </c>
      <c r="E9910" s="2013"/>
      <c r="F9910" s="2013"/>
      <c r="G9910" s="114"/>
    </row>
    <row r="9911" ht="11.25" hidden="1" customHeight="1" outlineLevel="7">
      <c r="A9911" s="121"/>
      <c r="B9911" s="122"/>
      <c r="C9911" s="123"/>
      <c r="D9911" s="2013" t="s">
        <v>226</v>
      </c>
      <c r="E9911" s="2013"/>
      <c r="F9911" s="2013"/>
      <c r="G9911" s="93"/>
    </row>
    <row r="9912" ht="11.25" hidden="1" customHeight="1" outlineLevel="7">
      <c r="A9912" s="121"/>
      <c r="B9912" s="122"/>
      <c r="C9912" s="123"/>
      <c r="D9912" s="2013" t="s">
        <v>227</v>
      </c>
      <c r="E9912" s="2013"/>
      <c r="F9912" s="2013"/>
      <c r="G9912" s="111">
        <v>-126.12918000000001</v>
      </c>
    </row>
    <row r="9913" ht="11.25" hidden="1" customHeight="1" outlineLevel="7">
      <c r="A9913" s="121"/>
      <c r="B9913" s="122"/>
      <c r="C9913" s="123"/>
      <c r="D9913" s="2013" t="s">
        <v>228</v>
      </c>
      <c r="E9913" s="2013"/>
      <c r="F9913" s="2013"/>
      <c r="G9913" s="110">
        <v>-126.12918000000001</v>
      </c>
    </row>
    <row r="9914" ht="11.25" hidden="1" customHeight="1" outlineLevel="7">
      <c r="A9914" s="121"/>
      <c r="B9914" s="122"/>
      <c r="C9914" s="123"/>
      <c r="D9914" s="2013" t="s">
        <v>229</v>
      </c>
      <c r="E9914" s="2013"/>
      <c r="F9914" s="2013"/>
      <c r="G9914" s="73">
        <v>3906.7345</v>
      </c>
    </row>
    <row r="9915" ht="11.25" hidden="1" customHeight="1" outlineLevel="6">
      <c r="A9915" s="125"/>
      <c r="B9915" s="126"/>
      <c r="C9915" s="127"/>
      <c r="D9915" s="2013" t="s">
        <v>920</v>
      </c>
      <c r="E9915" s="2013"/>
      <c r="F9915" s="2013"/>
      <c r="G9915" s="93"/>
    </row>
    <row r="9916" ht="21.75" hidden="1" customHeight="1" outlineLevel="6">
      <c r="A9916" s="125"/>
      <c r="B9916" s="126"/>
      <c r="C9916" s="127"/>
      <c r="D9916" s="2013" t="s">
        <v>231</v>
      </c>
      <c r="E9916" s="2013"/>
      <c r="F9916" s="2013"/>
      <c r="G9916" s="93"/>
    </row>
    <row r="9917" ht="21.75" hidden="1" customHeight="1" outlineLevel="6">
      <c r="A9917" s="77"/>
      <c r="B9917" s="78"/>
      <c r="C9917" s="79"/>
      <c r="D9917" s="2017" t="s">
        <v>921</v>
      </c>
      <c r="E9917" s="2017"/>
      <c r="F9917" s="2017"/>
      <c r="G9917" s="92">
        <v>3906.7345</v>
      </c>
    </row>
    <row r="9918" ht="11.25" hidden="1" customHeight="1" outlineLevel="7">
      <c r="A9918" s="121"/>
      <c r="B9918" s="122"/>
      <c r="C9918" s="123"/>
      <c r="D9918" s="2013" t="s">
        <v>922</v>
      </c>
      <c r="E9918" s="2013"/>
      <c r="F9918" s="2013"/>
      <c r="G9918" s="73">
        <v>13932.719129999999</v>
      </c>
    </row>
    <row r="9919" ht="11.25" hidden="1" customHeight="1" outlineLevel="7">
      <c r="A9919" s="121"/>
      <c r="B9919" s="122"/>
      <c r="C9919" s="123"/>
      <c r="D9919" s="2013" t="s">
        <v>923</v>
      </c>
      <c r="E9919" s="2013"/>
      <c r="F9919" s="2013"/>
      <c r="G9919" s="93"/>
    </row>
    <row r="9920" ht="21.75" hidden="1" customHeight="1" outlineLevel="7">
      <c r="A9920" s="121"/>
      <c r="B9920" s="122"/>
      <c r="C9920" s="123"/>
      <c r="D9920" s="2013" t="s">
        <v>924</v>
      </c>
      <c r="E9920" s="2013"/>
      <c r="F9920" s="2013"/>
      <c r="G9920" s="93"/>
    </row>
    <row r="9921" ht="11.25" hidden="1" customHeight="1" outlineLevel="6">
      <c r="A9921" s="77"/>
      <c r="B9921" s="78"/>
      <c r="C9921" s="79"/>
      <c r="D9921" s="2017" t="s">
        <v>925</v>
      </c>
      <c r="E9921" s="2017"/>
      <c r="F9921" s="2017"/>
      <c r="G9921" s="92">
        <v>3093.4231300000001</v>
      </c>
    </row>
    <row r="9922" ht="21.75" hidden="1" customHeight="1" outlineLevel="7">
      <c r="A9922" s="121"/>
      <c r="B9922" s="122"/>
      <c r="C9922" s="123"/>
      <c r="D9922" s="2013" t="s">
        <v>1193</v>
      </c>
      <c r="E9922" s="2013"/>
      <c r="F9922" s="2013"/>
      <c r="G9922" s="92">
        <v>10839.296</v>
      </c>
    </row>
    <row r="9923" ht="21.75" hidden="1" customHeight="1" outlineLevel="7">
      <c r="A9923" s="121"/>
      <c r="B9923" s="122"/>
      <c r="C9923" s="123"/>
      <c r="D9923" s="2013" t="s">
        <v>926</v>
      </c>
      <c r="E9923" s="2013"/>
      <c r="F9923" s="2013"/>
      <c r="G9923" s="93"/>
    </row>
    <row r="9924" ht="11.25" hidden="1" customHeight="1" outlineLevel="7">
      <c r="A9924" s="121"/>
      <c r="B9924" s="122"/>
      <c r="C9924" s="123"/>
      <c r="D9924" s="2013" t="s">
        <v>1194</v>
      </c>
      <c r="E9924" s="2013"/>
      <c r="F9924" s="2013"/>
      <c r="G9924" s="110">
        <v>584.63624000000004</v>
      </c>
    </row>
    <row r="9925" ht="11.25" hidden="1" customHeight="1" outlineLevel="6">
      <c r="A9925" s="77"/>
      <c r="B9925" s="78"/>
      <c r="C9925" s="79"/>
      <c r="D9925" s="2017" t="s">
        <v>887</v>
      </c>
      <c r="E9925" s="2017"/>
      <c r="F9925" s="2017"/>
      <c r="G9925" s="110">
        <v>75.599999999999994</v>
      </c>
    </row>
    <row r="9926" ht="11.25" hidden="1" customHeight="1" outlineLevel="7">
      <c r="A9926" s="121"/>
      <c r="B9926" s="122"/>
      <c r="C9926" s="123"/>
      <c r="D9926" s="2013" t="s">
        <v>927</v>
      </c>
      <c r="E9926" s="2013"/>
      <c r="F9926" s="2013"/>
      <c r="G9926" s="93"/>
    </row>
    <row r="9927" ht="11.25" hidden="1" customHeight="1" outlineLevel="7">
      <c r="A9927" s="121"/>
      <c r="B9927" s="122"/>
      <c r="C9927" s="123"/>
      <c r="D9927" s="2013" t="s">
        <v>928</v>
      </c>
      <c r="E9927" s="2013"/>
      <c r="F9927" s="2013"/>
      <c r="G9927" s="92">
        <v>1175.2166500000001</v>
      </c>
    </row>
    <row r="9928" ht="11.25" hidden="1" customHeight="1" outlineLevel="7">
      <c r="A9928" s="121"/>
      <c r="B9928" s="122"/>
      <c r="C9928" s="123"/>
      <c r="D9928" s="2013" t="s">
        <v>929</v>
      </c>
      <c r="E9928" s="2013"/>
      <c r="F9928" s="2013"/>
      <c r="G9928" s="73">
        <v>-210480.71045000001</v>
      </c>
    </row>
    <row r="9929" ht="11.25" hidden="1" customHeight="1" outlineLevel="7">
      <c r="A9929" s="121"/>
      <c r="B9929" s="122"/>
      <c r="C9929" s="123"/>
      <c r="D9929" s="2013" t="s">
        <v>932</v>
      </c>
      <c r="E9929" s="2013"/>
      <c r="F9929" s="2013"/>
      <c r="G9929" s="111">
        <v>-3.8745799999999999</v>
      </c>
    </row>
    <row r="9930" ht="11.25" hidden="1" customHeight="1" outlineLevel="7">
      <c r="A9930" s="80"/>
      <c r="B9930" s="81"/>
      <c r="C9930" s="82"/>
      <c r="D9930" s="2017" t="s">
        <v>933</v>
      </c>
      <c r="E9930" s="2017"/>
      <c r="F9930" s="2017"/>
      <c r="G9930" s="110">
        <v>-3.8745799999999999</v>
      </c>
    </row>
    <row r="9931" ht="11.25" hidden="1" customHeight="1" outlineLevel="7">
      <c r="A9931" s="98"/>
      <c r="B9931" s="99"/>
      <c r="C9931" s="100"/>
      <c r="D9931" s="2013" t="s">
        <v>934</v>
      </c>
      <c r="E9931" s="2013"/>
      <c r="F9931" s="2013"/>
      <c r="G9931" s="93"/>
    </row>
    <row r="9932" ht="21.75" hidden="1" customHeight="1" outlineLevel="7">
      <c r="A9932" s="98"/>
      <c r="B9932" s="99"/>
      <c r="C9932" s="100"/>
      <c r="D9932" s="2013" t="s">
        <v>935</v>
      </c>
      <c r="E9932" s="2013"/>
      <c r="F9932" s="2013"/>
      <c r="G9932" s="111">
        <v>-0.93289999999999995</v>
      </c>
    </row>
    <row r="9933" ht="11.25" hidden="1" customHeight="1" outlineLevel="7">
      <c r="A9933" s="98"/>
      <c r="B9933" s="99"/>
      <c r="C9933" s="100"/>
      <c r="D9933" s="2013" t="s">
        <v>936</v>
      </c>
      <c r="E9933" s="2013"/>
      <c r="F9933" s="2013"/>
      <c r="G9933" s="110">
        <v>-0.93289999999999995</v>
      </c>
    </row>
    <row r="9934" ht="21.75" hidden="1" customHeight="1" outlineLevel="7">
      <c r="A9934" s="98"/>
      <c r="B9934" s="99"/>
      <c r="C9934" s="100"/>
      <c r="D9934" s="2013" t="s">
        <v>937</v>
      </c>
      <c r="E9934" s="2013"/>
      <c r="F9934" s="2013"/>
      <c r="G9934" s="111">
        <v>-65.445760000000007</v>
      </c>
    </row>
    <row r="9935" ht="21.75" hidden="1" customHeight="1" outlineLevel="7">
      <c r="A9935" s="98"/>
      <c r="B9935" s="99"/>
      <c r="C9935" s="100"/>
      <c r="D9935" s="2013" t="s">
        <v>232</v>
      </c>
      <c r="E9935" s="2013"/>
      <c r="F9935" s="2013"/>
      <c r="G9935" s="110">
        <v>-65.445760000000007</v>
      </c>
    </row>
    <row r="9936" ht="21.75" hidden="1" customHeight="1" outlineLevel="7">
      <c r="A9936" s="98"/>
      <c r="B9936" s="99"/>
      <c r="C9936" s="100"/>
      <c r="D9936" s="2013" t="s">
        <v>233</v>
      </c>
      <c r="E9936" s="2013"/>
      <c r="F9936" s="2013"/>
      <c r="G9936" s="93"/>
    </row>
    <row r="9937" ht="11.25" hidden="1" customHeight="1" outlineLevel="7">
      <c r="A9937" s="121"/>
      <c r="B9937" s="122"/>
      <c r="C9937" s="123"/>
      <c r="D9937" s="2013" t="s">
        <v>406</v>
      </c>
      <c r="E9937" s="2013"/>
      <c r="F9937" s="2013"/>
      <c r="G9937" s="73">
        <v>-24088.847460000001</v>
      </c>
    </row>
    <row r="9938" ht="11.25" hidden="1" customHeight="1" outlineLevel="7">
      <c r="A9938" s="121"/>
      <c r="B9938" s="122"/>
      <c r="C9938" s="123"/>
      <c r="D9938" s="2013" t="s">
        <v>407</v>
      </c>
      <c r="E9938" s="2013"/>
      <c r="F9938" s="2013"/>
      <c r="G9938" s="93"/>
    </row>
    <row r="9939" ht="11.25" hidden="1" customHeight="1" outlineLevel="7">
      <c r="A9939" s="121"/>
      <c r="B9939" s="122"/>
      <c r="C9939" s="123"/>
      <c r="D9939" s="2013" t="s">
        <v>938</v>
      </c>
      <c r="E9939" s="2013"/>
      <c r="F9939" s="2013"/>
      <c r="G9939" s="92">
        <v>-3961.7169600000002</v>
      </c>
    </row>
    <row r="9940" ht="11.25" hidden="1" customHeight="1" outlineLevel="7">
      <c r="A9940" s="121"/>
      <c r="B9940" s="122"/>
      <c r="C9940" s="123"/>
      <c r="D9940" s="2013" t="s">
        <v>939</v>
      </c>
      <c r="E9940" s="2013"/>
      <c r="F9940" s="2013"/>
      <c r="G9940" s="92">
        <v>-20127.130499999999</v>
      </c>
    </row>
    <row r="9941" ht="11.25" hidden="1" customHeight="1" outlineLevel="7">
      <c r="A9941" s="121"/>
      <c r="B9941" s="122"/>
      <c r="C9941" s="123"/>
      <c r="D9941" s="2013" t="s">
        <v>408</v>
      </c>
      <c r="E9941" s="2013"/>
      <c r="F9941" s="2013"/>
      <c r="G9941" s="93"/>
    </row>
    <row r="9942" ht="11.25" hidden="1" customHeight="1" outlineLevel="7">
      <c r="A9942" s="121"/>
      <c r="B9942" s="122"/>
      <c r="C9942" s="123"/>
      <c r="D9942" s="2013" t="s">
        <v>415</v>
      </c>
      <c r="E9942" s="2013"/>
      <c r="F9942" s="2013"/>
      <c r="G9942" s="73">
        <v>-25612.834470000002</v>
      </c>
    </row>
    <row r="9943" ht="11.25" hidden="1" customHeight="1" outlineLevel="7">
      <c r="A9943" s="121"/>
      <c r="B9943" s="122"/>
      <c r="C9943" s="123"/>
      <c r="D9943" s="2013" t="s">
        <v>940</v>
      </c>
      <c r="E9943" s="2013"/>
      <c r="F9943" s="2013"/>
      <c r="G9943" s="92">
        <v>-25612.834470000002</v>
      </c>
    </row>
    <row r="9944" ht="11.25" hidden="1" customHeight="1" outlineLevel="7">
      <c r="A9944" s="121"/>
      <c r="B9944" s="122"/>
      <c r="C9944" s="123"/>
      <c r="D9944" s="2013" t="s">
        <v>941</v>
      </c>
      <c r="E9944" s="2013"/>
      <c r="F9944" s="2013"/>
      <c r="G9944" s="73">
        <v>-8019.0829400000002</v>
      </c>
    </row>
    <row r="9945" ht="11.25" hidden="1" customHeight="1" outlineLevel="7">
      <c r="A9945" s="121"/>
      <c r="B9945" s="122"/>
      <c r="C9945" s="123"/>
      <c r="D9945" s="2013" t="s">
        <v>942</v>
      </c>
      <c r="E9945" s="2013"/>
      <c r="F9945" s="2013"/>
      <c r="G9945" s="92">
        <v>-8019.0829400000002</v>
      </c>
    </row>
    <row r="9946" ht="11.25" hidden="1" customHeight="1" outlineLevel="7">
      <c r="A9946" s="121"/>
      <c r="B9946" s="122"/>
      <c r="C9946" s="123"/>
      <c r="D9946" s="2013" t="s">
        <v>409</v>
      </c>
      <c r="E9946" s="2013"/>
      <c r="F9946" s="2013"/>
      <c r="G9946" s="73">
        <v>-41531.879249999998</v>
      </c>
    </row>
    <row r="9947" ht="11.25" hidden="1" customHeight="1" outlineLevel="7">
      <c r="A9947" s="121"/>
      <c r="B9947" s="122"/>
      <c r="C9947" s="123"/>
      <c r="D9947" s="2013" t="s">
        <v>943</v>
      </c>
      <c r="E9947" s="2013"/>
      <c r="F9947" s="2013"/>
      <c r="G9947" s="92">
        <v>-33407.347670000003</v>
      </c>
    </row>
    <row r="9948" ht="11.25" hidden="1" customHeight="1" outlineLevel="7">
      <c r="A9948" s="121"/>
      <c r="B9948" s="122"/>
      <c r="C9948" s="123"/>
      <c r="D9948" s="2013" t="s">
        <v>944</v>
      </c>
      <c r="E9948" s="2013"/>
      <c r="F9948" s="2013"/>
      <c r="G9948" s="73">
        <v>-8124.5315799999998</v>
      </c>
    </row>
    <row r="9949" ht="11.25" hidden="1" customHeight="1" outlineLevel="7">
      <c r="A9949" s="121"/>
      <c r="B9949" s="122"/>
      <c r="C9949" s="123"/>
      <c r="D9949" s="2013" t="s">
        <v>413</v>
      </c>
      <c r="E9949" s="2013"/>
      <c r="F9949" s="2013"/>
      <c r="G9949" s="92">
        <v>-5622.4840599999998</v>
      </c>
    </row>
    <row r="9950" ht="21.75" hidden="1" customHeight="1" outlineLevel="7">
      <c r="A9950" s="121"/>
      <c r="B9950" s="122"/>
      <c r="C9950" s="123"/>
      <c r="D9950" s="2013" t="s">
        <v>945</v>
      </c>
      <c r="E9950" s="2013"/>
      <c r="F9950" s="2013"/>
      <c r="G9950" s="92">
        <v>-2502.0475200000001</v>
      </c>
    </row>
    <row r="9951" ht="21.75" hidden="1" customHeight="1" outlineLevel="7">
      <c r="A9951" s="121"/>
      <c r="B9951" s="122"/>
      <c r="C9951" s="123"/>
      <c r="D9951" s="2013" t="s">
        <v>419</v>
      </c>
      <c r="E9951" s="2013"/>
      <c r="F9951" s="2013"/>
      <c r="G9951" s="92">
        <v>-2800.9772600000001</v>
      </c>
    </row>
    <row r="9952" ht="11.25" hidden="1" customHeight="1" outlineLevel="7">
      <c r="A9952" s="121"/>
      <c r="B9952" s="122"/>
      <c r="C9952" s="123"/>
      <c r="D9952" s="2013" t="s">
        <v>414</v>
      </c>
      <c r="E9952" s="2013"/>
      <c r="F9952" s="2013"/>
      <c r="G9952" s="111">
        <v>-769.15413000000001</v>
      </c>
    </row>
    <row r="9953" ht="21.75" hidden="1" customHeight="1" outlineLevel="7">
      <c r="A9953" s="121"/>
      <c r="B9953" s="122"/>
      <c r="C9953" s="123"/>
      <c r="D9953" s="2013" t="s">
        <v>946</v>
      </c>
      <c r="E9953" s="2013"/>
      <c r="F9953" s="2013"/>
      <c r="G9953" s="110">
        <v>-113.7615</v>
      </c>
    </row>
    <row r="9954" ht="11.25" hidden="1" customHeight="1" outlineLevel="7">
      <c r="A9954" s="80"/>
      <c r="B9954" s="81"/>
      <c r="C9954" s="82"/>
      <c r="D9954" s="2017" t="s">
        <v>410</v>
      </c>
      <c r="E9954" s="2017"/>
      <c r="F9954" s="2017"/>
      <c r="G9954" s="93"/>
    </row>
    <row r="9955" ht="21.75" hidden="1" customHeight="1" outlineLevel="7">
      <c r="A9955" s="98"/>
      <c r="B9955" s="99"/>
      <c r="C9955" s="100"/>
      <c r="D9955" s="2013" t="s">
        <v>947</v>
      </c>
      <c r="E9955" s="2013"/>
      <c r="F9955" s="2013"/>
      <c r="G9955" s="110">
        <v>-65.335980000000006</v>
      </c>
    </row>
    <row r="9956" ht="11.25" hidden="1" customHeight="1" outlineLevel="7">
      <c r="A9956" s="98"/>
      <c r="B9956" s="99"/>
      <c r="C9956" s="100"/>
      <c r="D9956" s="2013" t="s">
        <v>948</v>
      </c>
      <c r="E9956" s="2013"/>
      <c r="F9956" s="2013"/>
      <c r="G9956" s="110">
        <v>-37.664270000000002</v>
      </c>
    </row>
    <row r="9957" ht="11.25" hidden="1" customHeight="1" outlineLevel="7">
      <c r="A9957" s="98"/>
      <c r="B9957" s="99"/>
      <c r="C9957" s="100"/>
      <c r="D9957" s="2013" t="s">
        <v>949</v>
      </c>
      <c r="E9957" s="2013"/>
      <c r="F9957" s="2013"/>
      <c r="G9957" s="110">
        <v>-267.70429999999999</v>
      </c>
    </row>
    <row r="9958" ht="21.75" hidden="1" customHeight="1" outlineLevel="7">
      <c r="A9958" s="98"/>
      <c r="B9958" s="99"/>
      <c r="C9958" s="100"/>
      <c r="D9958" s="2013" t="s">
        <v>950</v>
      </c>
      <c r="E9958" s="2013"/>
      <c r="F9958" s="2013"/>
      <c r="G9958" s="93"/>
    </row>
    <row r="9959" ht="11.25" hidden="1" customHeight="1" outlineLevel="7">
      <c r="A9959" s="80"/>
      <c r="B9959" s="81"/>
      <c r="C9959" s="82"/>
      <c r="D9959" s="2017" t="s">
        <v>951</v>
      </c>
      <c r="E9959" s="2017"/>
      <c r="F9959" s="2017"/>
      <c r="G9959" s="110">
        <v>-284.68808000000001</v>
      </c>
    </row>
    <row r="9960" ht="21.75" hidden="1" customHeight="1" outlineLevel="7">
      <c r="A9960" s="98"/>
      <c r="B9960" s="99"/>
      <c r="C9960" s="100"/>
      <c r="D9960" s="2013" t="s">
        <v>411</v>
      </c>
      <c r="E9960" s="2013"/>
      <c r="F9960" s="2013"/>
      <c r="G9960" s="73">
        <v>-7397.4948800000002</v>
      </c>
    </row>
    <row r="9961" ht="21.75" hidden="1" customHeight="1" outlineLevel="7">
      <c r="A9961" s="98"/>
      <c r="B9961" s="99"/>
      <c r="C9961" s="100"/>
      <c r="D9961" s="2013" t="s">
        <v>412</v>
      </c>
      <c r="E9961" s="2013"/>
      <c r="F9961" s="2013"/>
      <c r="G9961" s="93"/>
    </row>
    <row r="9962" ht="11.25" hidden="1" customHeight="1" outlineLevel="7">
      <c r="A9962" s="98"/>
      <c r="B9962" s="99"/>
      <c r="C9962" s="100"/>
      <c r="D9962" s="2013" t="s">
        <v>1195</v>
      </c>
      <c r="E9962" s="2013"/>
      <c r="F9962" s="2013"/>
      <c r="G9962" s="110">
        <v>-635.72523999999999</v>
      </c>
    </row>
    <row r="9963" ht="11.25" hidden="1" customHeight="1" outlineLevel="7">
      <c r="A9963" s="121"/>
      <c r="B9963" s="122"/>
      <c r="C9963" s="123"/>
      <c r="D9963" s="2013" t="s">
        <v>417</v>
      </c>
      <c r="E9963" s="2013"/>
      <c r="F9963" s="2013"/>
      <c r="G9963" s="92">
        <v>-1641.27016</v>
      </c>
    </row>
    <row r="9964" ht="11.25" hidden="1" customHeight="1" outlineLevel="7">
      <c r="A9964" s="121"/>
      <c r="B9964" s="122"/>
      <c r="C9964" s="123"/>
      <c r="D9964" s="2013" t="s">
        <v>952</v>
      </c>
      <c r="E9964" s="2013"/>
      <c r="F9964" s="2013"/>
      <c r="G9964" s="92">
        <v>-2963.8349600000001</v>
      </c>
    </row>
    <row r="9965" ht="11.25" hidden="1" customHeight="1" outlineLevel="7">
      <c r="A9965" s="121"/>
      <c r="B9965" s="122"/>
      <c r="C9965" s="123"/>
      <c r="D9965" s="2013" t="s">
        <v>953</v>
      </c>
      <c r="E9965" s="2013"/>
      <c r="F9965" s="2013"/>
      <c r="G9965" s="110">
        <v>-859.69093999999996</v>
      </c>
    </row>
    <row r="9966" ht="21.75" hidden="1" customHeight="1" outlineLevel="7">
      <c r="A9966" s="121"/>
      <c r="B9966" s="122"/>
      <c r="C9966" s="123"/>
      <c r="D9966" s="2013" t="s">
        <v>956</v>
      </c>
      <c r="E9966" s="2013"/>
      <c r="F9966" s="2013"/>
      <c r="G9966" s="92">
        <v>-1296.9735800000001</v>
      </c>
    </row>
    <row r="9967" ht="11.25" customHeight="1" outlineLevel="2" collapsed="1">
      <c r="A9967" s="2020" t="s">
        <v>1043</v>
      </c>
      <c r="B9967" s="2020"/>
      <c r="C9967" s="2020"/>
      <c r="D9967" s="2021" t="s">
        <v>453</v>
      </c>
      <c r="E9967" s="2021"/>
      <c r="F9967" s="2021"/>
      <c r="G9967" s="92">
        <v>-23254.999810000001</v>
      </c>
    </row>
    <row r="9968" ht="11.25" hidden="1" customHeight="1" outlineLevel="3">
      <c r="A9968" s="115"/>
      <c r="B9968" s="116"/>
      <c r="C9968" s="117"/>
      <c r="D9968" s="98"/>
      <c r="E9968" s="99"/>
      <c r="F9968" s="100"/>
      <c r="G9968" s="110">
        <v>-114.97761</v>
      </c>
    </row>
    <row r="9969" ht="11.25" hidden="1" customHeight="1" outlineLevel="3">
      <c r="A9969" s="104"/>
      <c r="B9969" s="105"/>
      <c r="C9969" s="106"/>
      <c r="D9969" s="2017" t="s">
        <v>257</v>
      </c>
      <c r="E9969" s="2017"/>
      <c r="F9969" s="2017"/>
      <c r="G9969" s="111">
        <v>-90.111180000000004</v>
      </c>
    </row>
    <row r="9970" ht="11.25" hidden="1" customHeight="1" outlineLevel="4">
      <c r="A9970" s="70"/>
      <c r="B9970" s="71"/>
      <c r="C9970" s="72"/>
      <c r="D9970" s="2017" t="s">
        <v>442</v>
      </c>
      <c r="E9970" s="2017"/>
      <c r="F9970" s="2017"/>
      <c r="G9970" s="110">
        <v>-12.60233</v>
      </c>
    </row>
    <row r="9971" ht="11.25" hidden="1" customHeight="1" outlineLevel="5">
      <c r="A9971" s="74"/>
      <c r="B9971" s="75"/>
      <c r="C9971" s="76"/>
      <c r="D9971" s="2017" t="s">
        <v>443</v>
      </c>
      <c r="E9971" s="2017"/>
      <c r="F9971" s="2017"/>
      <c r="G9971" s="110">
        <v>-12.257059999999999</v>
      </c>
    </row>
    <row r="9972" ht="11.25" hidden="1" customHeight="1" outlineLevel="6">
      <c r="A9972" s="77"/>
      <c r="B9972" s="78"/>
      <c r="C9972" s="79"/>
      <c r="D9972" s="2017" t="s">
        <v>444</v>
      </c>
      <c r="E9972" s="2017"/>
      <c r="F9972" s="2017"/>
      <c r="G9972" s="110">
        <v>-65.25179</v>
      </c>
    </row>
    <row r="9973" ht="11.25" hidden="1" customHeight="1" outlineLevel="7">
      <c r="A9973" s="80"/>
      <c r="B9973" s="81"/>
      <c r="C9973" s="82"/>
      <c r="D9973" s="2017" t="s">
        <v>253</v>
      </c>
      <c r="E9973" s="2017"/>
      <c r="F9973" s="2017"/>
      <c r="G9973" s="111">
        <v>-700.17010000000005</v>
      </c>
    </row>
    <row r="9974" ht="11.25" hidden="1" customHeight="1" outlineLevel="7">
      <c r="A9974" s="83"/>
      <c r="B9974" s="84"/>
      <c r="C9974" s="85"/>
      <c r="D9974" s="2017" t="s">
        <v>454</v>
      </c>
      <c r="E9974" s="2017"/>
      <c r="F9974" s="2017"/>
      <c r="G9974" s="110">
        <v>-47.587110000000003</v>
      </c>
    </row>
    <row r="9975" ht="11.25" hidden="1" customHeight="1" outlineLevel="7">
      <c r="A9975" s="118"/>
      <c r="B9975" s="119"/>
      <c r="C9975" s="120"/>
      <c r="D9975" s="2013" t="s">
        <v>455</v>
      </c>
      <c r="E9975" s="2013"/>
      <c r="F9975" s="2013"/>
      <c r="G9975" s="110">
        <v>-648.19030999999995</v>
      </c>
    </row>
    <row r="9976" ht="11.25" hidden="1" customHeight="1" outlineLevel="7">
      <c r="A9976" s="118"/>
      <c r="B9976" s="119"/>
      <c r="C9976" s="120"/>
      <c r="D9976" s="2013" t="s">
        <v>456</v>
      </c>
      <c r="E9976" s="2013"/>
      <c r="F9976" s="2013"/>
      <c r="G9976" s="110">
        <v>-4.3926800000000004</v>
      </c>
    </row>
    <row r="9977" ht="11.25" hidden="1" customHeight="1" outlineLevel="7">
      <c r="A9977" s="118"/>
      <c r="B9977" s="119"/>
      <c r="C9977" s="120"/>
      <c r="D9977" s="2013" t="s">
        <v>457</v>
      </c>
      <c r="E9977" s="2013"/>
      <c r="F9977" s="2013"/>
      <c r="G9977" s="73">
        <v>-76029.928109999993</v>
      </c>
    </row>
    <row r="9978" ht="11.25" hidden="1" customHeight="1" outlineLevel="7">
      <c r="A9978" s="118"/>
      <c r="B9978" s="119"/>
      <c r="C9978" s="120"/>
      <c r="D9978" s="2013" t="s">
        <v>458</v>
      </c>
      <c r="E9978" s="2013"/>
      <c r="F9978" s="2013"/>
      <c r="G9978" s="110">
        <v>-534.97528999999997</v>
      </c>
    </row>
    <row r="9979" ht="11.25" hidden="1" customHeight="1" outlineLevel="7">
      <c r="A9979" s="80"/>
      <c r="B9979" s="81"/>
      <c r="C9979" s="82"/>
      <c r="D9979" s="2017" t="s">
        <v>524</v>
      </c>
      <c r="E9979" s="2017"/>
      <c r="F9979" s="2017"/>
      <c r="G9979" s="92">
        <v>-9909.5614499999992</v>
      </c>
    </row>
    <row r="9980" ht="11.25" hidden="1" customHeight="1" outlineLevel="7">
      <c r="A9980" s="83"/>
      <c r="B9980" s="84"/>
      <c r="C9980" s="85"/>
      <c r="D9980" s="2017" t="s">
        <v>14</v>
      </c>
      <c r="E9980" s="2017"/>
      <c r="F9980" s="2017"/>
      <c r="G9980" s="110">
        <v>-120.03845</v>
      </c>
    </row>
    <row r="9981" ht="11.25" hidden="1" customHeight="1" outlineLevel="7">
      <c r="A9981" s="86"/>
      <c r="B9981" s="87"/>
      <c r="C9981" s="88"/>
      <c r="D9981" s="2017" t="s">
        <v>220</v>
      </c>
      <c r="E9981" s="2017"/>
      <c r="F9981" s="2017"/>
      <c r="G9981" s="110">
        <v>-172.63472999999999</v>
      </c>
    </row>
    <row r="9982" ht="11.25" hidden="1" customHeight="1" outlineLevel="7">
      <c r="A9982" s="89"/>
      <c r="B9982" s="90"/>
      <c r="C9982" s="91"/>
      <c r="D9982" s="2013" t="s">
        <v>527</v>
      </c>
      <c r="E9982" s="2013"/>
      <c r="F9982" s="2013"/>
      <c r="G9982" s="73">
        <v>-5517.95784</v>
      </c>
    </row>
    <row r="9983" ht="11.25" hidden="1" customHeight="1" outlineLevel="7">
      <c r="A9983" s="89"/>
      <c r="B9983" s="90"/>
      <c r="C9983" s="91"/>
      <c r="D9983" s="2013" t="s">
        <v>528</v>
      </c>
      <c r="E9983" s="2013"/>
      <c r="F9983" s="2013"/>
      <c r="G9983" s="92">
        <v>-4541.0537000000004</v>
      </c>
    </row>
    <row r="9984" ht="11.25" hidden="1" customHeight="1" outlineLevel="7">
      <c r="A9984" s="86"/>
      <c r="B9984" s="87"/>
      <c r="C9984" s="88"/>
      <c r="D9984" s="2017" t="s">
        <v>529</v>
      </c>
      <c r="E9984" s="2017"/>
      <c r="F9984" s="2017"/>
      <c r="G9984" s="110">
        <v>-104.05345</v>
      </c>
    </row>
    <row r="9985" ht="11.25" hidden="1" customHeight="1" outlineLevel="7">
      <c r="A9985" s="101"/>
      <c r="B9985" s="102"/>
      <c r="C9985" s="103"/>
      <c r="D9985" s="2017" t="s">
        <v>530</v>
      </c>
      <c r="E9985" s="2017"/>
      <c r="F9985" s="2017"/>
      <c r="G9985" s="93"/>
    </row>
    <row r="9986" ht="11.25" hidden="1" customHeight="1" outlineLevel="7">
      <c r="A9986" s="115"/>
      <c r="B9986" s="116"/>
      <c r="C9986" s="117"/>
      <c r="D9986" s="2013" t="s">
        <v>532</v>
      </c>
      <c r="E9986" s="2013"/>
      <c r="F9986" s="2013"/>
      <c r="G9986" s="110">
        <v>-832.55741</v>
      </c>
    </row>
    <row r="9987" ht="11.25" hidden="1" customHeight="1" outlineLevel="7">
      <c r="A9987" s="115"/>
      <c r="B9987" s="116"/>
      <c r="C9987" s="117"/>
      <c r="D9987" s="2013" t="s">
        <v>533</v>
      </c>
      <c r="E9987" s="2013"/>
      <c r="F9987" s="2013"/>
      <c r="G9987" s="110">
        <v>-20.128440000000001</v>
      </c>
    </row>
    <row r="9988" ht="11.25" hidden="1" customHeight="1" outlineLevel="7">
      <c r="A9988" s="101"/>
      <c r="B9988" s="102"/>
      <c r="C9988" s="103"/>
      <c r="D9988" s="2017" t="s">
        <v>535</v>
      </c>
      <c r="E9988" s="2017"/>
      <c r="F9988" s="2017"/>
      <c r="G9988" s="110">
        <v>-20.164829999999998</v>
      </c>
    </row>
    <row r="9989" ht="11.25" hidden="1" customHeight="1" outlineLevel="7">
      <c r="A9989" s="115"/>
      <c r="B9989" s="116"/>
      <c r="C9989" s="117"/>
      <c r="D9989" s="2013" t="s">
        <v>539</v>
      </c>
      <c r="E9989" s="2013"/>
      <c r="F9989" s="2013"/>
      <c r="G9989" s="92">
        <v>-6466.9667200000004</v>
      </c>
    </row>
    <row r="9990" ht="21.75" hidden="1" customHeight="1" outlineLevel="7">
      <c r="A9990" s="115"/>
      <c r="B9990" s="116"/>
      <c r="C9990" s="117"/>
      <c r="D9990" s="2013" t="s">
        <v>540</v>
      </c>
      <c r="E9990" s="2013"/>
      <c r="F9990" s="2013"/>
      <c r="G9990" s="92">
        <v>-4582.9991</v>
      </c>
    </row>
    <row r="9991" ht="21.75" hidden="1" customHeight="1" outlineLevel="7">
      <c r="A9991" s="115"/>
      <c r="B9991" s="116"/>
      <c r="C9991" s="117"/>
      <c r="D9991" s="2013" t="s">
        <v>541</v>
      </c>
      <c r="E9991" s="2013"/>
      <c r="F9991" s="2013"/>
      <c r="G9991" s="110">
        <v>-535.76463999999999</v>
      </c>
    </row>
    <row r="9992" ht="11.25" hidden="1" customHeight="1" outlineLevel="7">
      <c r="A9992" s="115"/>
      <c r="B9992" s="116"/>
      <c r="C9992" s="117"/>
      <c r="D9992" s="2013" t="s">
        <v>542</v>
      </c>
      <c r="E9992" s="2013"/>
      <c r="F9992" s="2013"/>
      <c r="G9992" s="92">
        <v>-5334.5197200000002</v>
      </c>
    </row>
    <row r="9993" ht="11.25" hidden="1" customHeight="1" outlineLevel="7">
      <c r="A9993" s="115"/>
      <c r="B9993" s="116"/>
      <c r="C9993" s="117"/>
      <c r="D9993" s="2013" t="s">
        <v>546</v>
      </c>
      <c r="E9993" s="2013"/>
      <c r="F9993" s="2013"/>
      <c r="G9993" s="92">
        <v>-5983.7159600000005</v>
      </c>
    </row>
    <row r="9994" ht="11.25" hidden="1" customHeight="1" outlineLevel="7">
      <c r="A9994" s="115"/>
      <c r="B9994" s="116"/>
      <c r="C9994" s="117"/>
      <c r="D9994" s="2013" t="s">
        <v>547</v>
      </c>
      <c r="E9994" s="2013"/>
      <c r="F9994" s="2013"/>
      <c r="G9994" s="110">
        <v>-140.31913</v>
      </c>
    </row>
    <row r="9995" ht="11.25" hidden="1" customHeight="1" outlineLevel="7">
      <c r="A9995" s="101"/>
      <c r="B9995" s="102"/>
      <c r="C9995" s="103"/>
      <c r="D9995" s="2017" t="s">
        <v>548</v>
      </c>
      <c r="E9995" s="2017"/>
      <c r="F9995" s="2017"/>
      <c r="G9995" s="110">
        <v>-668.13211999999999</v>
      </c>
    </row>
    <row r="9996" ht="11.25" hidden="1" customHeight="1" outlineLevel="7">
      <c r="A9996" s="115"/>
      <c r="B9996" s="116"/>
      <c r="C9996" s="117"/>
      <c r="D9996" s="2013" t="s">
        <v>551</v>
      </c>
      <c r="E9996" s="2013"/>
      <c r="F9996" s="2013"/>
      <c r="G9996" s="110">
        <v>-980.63066000000003</v>
      </c>
    </row>
    <row r="9997" ht="11.25" hidden="1" customHeight="1" outlineLevel="7">
      <c r="A9997" s="115"/>
      <c r="B9997" s="116"/>
      <c r="C9997" s="117"/>
      <c r="D9997" s="2013" t="s">
        <v>552</v>
      </c>
      <c r="E9997" s="2013"/>
      <c r="F9997" s="2013"/>
      <c r="G9997" s="92">
        <v>-1239.0237999999999</v>
      </c>
    </row>
    <row r="9998" ht="11.25" hidden="1" customHeight="1" outlineLevel="7">
      <c r="A9998" s="115"/>
      <c r="B9998" s="116"/>
      <c r="C9998" s="117"/>
      <c r="D9998" s="2013" t="s">
        <v>553</v>
      </c>
      <c r="E9998" s="2013"/>
      <c r="F9998" s="2013"/>
      <c r="G9998" s="110">
        <v>-988.70410000000004</v>
      </c>
    </row>
    <row r="9999" ht="11.25" hidden="1" customHeight="1" outlineLevel="7">
      <c r="A9999" s="101"/>
      <c r="B9999" s="102"/>
      <c r="C9999" s="103"/>
      <c r="D9999" s="2017" t="s">
        <v>554</v>
      </c>
      <c r="E9999" s="2017"/>
      <c r="F9999" s="2017"/>
      <c r="G9999" s="110">
        <v>-312.35557</v>
      </c>
    </row>
    <row r="10000" ht="11.25" hidden="1" customHeight="1" outlineLevel="7">
      <c r="A10000" s="115"/>
      <c r="B10000" s="116"/>
      <c r="C10000" s="117"/>
      <c r="D10000" s="2013" t="s">
        <v>556</v>
      </c>
      <c r="E10000" s="2013"/>
      <c r="F10000" s="2013"/>
      <c r="G10000" s="110">
        <v>-905.39855999999997</v>
      </c>
    </row>
    <row r="10001" ht="11.25" hidden="1" customHeight="1" outlineLevel="7">
      <c r="A10001" s="115"/>
      <c r="B10001" s="116"/>
      <c r="C10001" s="117"/>
      <c r="D10001" s="2013" t="s">
        <v>557</v>
      </c>
      <c r="E10001" s="2013"/>
      <c r="F10001" s="2013"/>
      <c r="G10001" s="110">
        <v>-630.57667000000004</v>
      </c>
    </row>
    <row r="10002" ht="11.25" hidden="1" customHeight="1" outlineLevel="7">
      <c r="A10002" s="115"/>
      <c r="B10002" s="116"/>
      <c r="C10002" s="117"/>
      <c r="D10002" s="2013" t="s">
        <v>559</v>
      </c>
      <c r="E10002" s="2013"/>
      <c r="F10002" s="2013"/>
      <c r="G10002" s="110">
        <v>-26.829499999999999</v>
      </c>
    </row>
    <row r="10003" ht="11.25" hidden="1" customHeight="1" outlineLevel="7">
      <c r="A10003" s="115"/>
      <c r="B10003" s="116"/>
      <c r="C10003" s="117"/>
      <c r="D10003" s="2013" t="s">
        <v>560</v>
      </c>
      <c r="E10003" s="2013"/>
      <c r="F10003" s="2013"/>
      <c r="G10003" s="110">
        <v>-364.61147999999997</v>
      </c>
    </row>
    <row r="10004" ht="11.25" hidden="1" customHeight="1" outlineLevel="7">
      <c r="A10004" s="115"/>
      <c r="B10004" s="116"/>
      <c r="C10004" s="117"/>
      <c r="D10004" s="2013" t="s">
        <v>562</v>
      </c>
      <c r="E10004" s="2013"/>
      <c r="F10004" s="2013"/>
      <c r="G10004" s="93"/>
    </row>
    <row r="10005" ht="11.25" hidden="1" customHeight="1" outlineLevel="7">
      <c r="A10005" s="115"/>
      <c r="B10005" s="116"/>
      <c r="C10005" s="117"/>
      <c r="D10005" s="2013" t="s">
        <v>563</v>
      </c>
      <c r="E10005" s="2013"/>
      <c r="F10005" s="2013"/>
      <c r="G10005" s="92">
        <v>-2588.35437</v>
      </c>
    </row>
    <row r="10006" ht="11.25" hidden="1" customHeight="1" outlineLevel="7">
      <c r="A10006" s="115"/>
      <c r="B10006" s="116"/>
      <c r="C10006" s="117"/>
      <c r="D10006" s="2013" t="s">
        <v>564</v>
      </c>
      <c r="E10006" s="2013"/>
      <c r="F10006" s="2013"/>
      <c r="G10006" s="73">
        <v>-17045.206190000001</v>
      </c>
    </row>
    <row r="10007" ht="11.25" hidden="1" customHeight="1" outlineLevel="7">
      <c r="A10007" s="115"/>
      <c r="B10007" s="116"/>
      <c r="C10007" s="117"/>
      <c r="D10007" s="2013" t="s">
        <v>565</v>
      </c>
      <c r="E10007" s="2013"/>
      <c r="F10007" s="2013"/>
      <c r="G10007" s="92">
        <v>-12331.703320000001</v>
      </c>
    </row>
    <row r="10008" ht="11.25" hidden="1" customHeight="1" outlineLevel="7">
      <c r="A10008" s="115"/>
      <c r="B10008" s="116"/>
      <c r="C10008" s="117"/>
      <c r="D10008" s="2013" t="s">
        <v>566</v>
      </c>
      <c r="E10008" s="2013"/>
      <c r="F10008" s="2013"/>
      <c r="G10008" s="92">
        <v>-2939.5176999999999</v>
      </c>
    </row>
    <row r="10009" ht="11.25" hidden="1" customHeight="1" outlineLevel="7">
      <c r="A10009" s="115"/>
      <c r="B10009" s="116"/>
      <c r="C10009" s="117"/>
      <c r="D10009" s="2013" t="s">
        <v>567</v>
      </c>
      <c r="E10009" s="2013"/>
      <c r="F10009" s="2013"/>
      <c r="G10009" s="110">
        <v>-230.55869000000001</v>
      </c>
    </row>
    <row r="10010" ht="11.25" hidden="1" customHeight="1" outlineLevel="7">
      <c r="A10010" s="115"/>
      <c r="B10010" s="116"/>
      <c r="C10010" s="117"/>
      <c r="D10010" s="2013" t="s">
        <v>568</v>
      </c>
      <c r="E10010" s="2013"/>
      <c r="F10010" s="2013"/>
      <c r="G10010" s="92">
        <v>-1543.4264800000001</v>
      </c>
    </row>
    <row r="10011" ht="11.25" hidden="1" customHeight="1" outlineLevel="7">
      <c r="A10011" s="115"/>
      <c r="B10011" s="116"/>
      <c r="C10011" s="117"/>
      <c r="D10011" s="2013" t="s">
        <v>569</v>
      </c>
      <c r="E10011" s="2013"/>
      <c r="F10011" s="2013"/>
      <c r="G10011" s="73">
        <v>-7007.2089900000001</v>
      </c>
    </row>
    <row r="10012" ht="11.25" hidden="1" customHeight="1" outlineLevel="7">
      <c r="A10012" s="115"/>
      <c r="B10012" s="116"/>
      <c r="C10012" s="117"/>
      <c r="D10012" s="2013" t="s">
        <v>570</v>
      </c>
      <c r="E10012" s="2013"/>
      <c r="F10012" s="2013"/>
      <c r="G10012" s="92">
        <v>-6976.5449900000003</v>
      </c>
    </row>
    <row r="10013" ht="11.25" hidden="1" customHeight="1" outlineLevel="7">
      <c r="A10013" s="83"/>
      <c r="B10013" s="84"/>
      <c r="C10013" s="85"/>
      <c r="D10013" s="2017" t="s">
        <v>571</v>
      </c>
      <c r="E10013" s="2017"/>
      <c r="F10013" s="2017"/>
      <c r="G10013" s="110">
        <v>-30.664000000000001</v>
      </c>
    </row>
    <row r="10014" ht="11.25" hidden="1" customHeight="1" outlineLevel="7">
      <c r="A10014" s="86"/>
      <c r="B10014" s="87"/>
      <c r="C10014" s="88"/>
      <c r="D10014" s="2017" t="s">
        <v>572</v>
      </c>
      <c r="E10014" s="2017"/>
      <c r="F10014" s="2017"/>
      <c r="G10014" s="93"/>
    </row>
    <row r="10015" ht="11.25" hidden="1" customHeight="1" outlineLevel="7">
      <c r="A10015" s="101"/>
      <c r="B10015" s="102"/>
      <c r="C10015" s="103"/>
      <c r="D10015" s="2017" t="s">
        <v>573</v>
      </c>
      <c r="E10015" s="2017"/>
      <c r="F10015" s="2017"/>
      <c r="G10015" s="92">
        <v>-3582.7880300000002</v>
      </c>
    </row>
    <row r="10016" ht="11.25" hidden="1" customHeight="1" outlineLevel="7">
      <c r="A10016" s="115"/>
      <c r="B10016" s="116"/>
      <c r="C10016" s="117"/>
      <c r="D10016" s="2013" t="s">
        <v>576</v>
      </c>
      <c r="E10016" s="2013"/>
      <c r="F10016" s="2013"/>
      <c r="G10016" s="110">
        <v>-329.77429000000001</v>
      </c>
    </row>
    <row r="10017" ht="21.75" hidden="1" customHeight="1" outlineLevel="7">
      <c r="A10017" s="115"/>
      <c r="B10017" s="116"/>
      <c r="C10017" s="117"/>
      <c r="D10017" s="2013" t="s">
        <v>577</v>
      </c>
      <c r="E10017" s="2013"/>
      <c r="F10017" s="2013"/>
      <c r="G10017" s="110">
        <v>-60.880749999999999</v>
      </c>
    </row>
    <row r="10018" ht="21.75" hidden="1" customHeight="1" outlineLevel="7">
      <c r="A10018" s="115"/>
      <c r="B10018" s="116"/>
      <c r="C10018" s="117"/>
      <c r="D10018" s="2013" t="s">
        <v>578</v>
      </c>
      <c r="E10018" s="2013"/>
      <c r="F10018" s="2013"/>
      <c r="G10018" s="93"/>
    </row>
    <row r="10019" ht="11.25" hidden="1" customHeight="1" outlineLevel="7">
      <c r="A10019" s="115"/>
      <c r="B10019" s="116"/>
      <c r="C10019" s="117"/>
      <c r="D10019" s="2013" t="s">
        <v>579</v>
      </c>
      <c r="E10019" s="2013"/>
      <c r="F10019" s="2013"/>
      <c r="G10019" s="114"/>
    </row>
    <row r="10020" ht="11.25" hidden="1" customHeight="1" outlineLevel="7">
      <c r="A10020" s="115"/>
      <c r="B10020" s="116"/>
      <c r="C10020" s="117"/>
      <c r="D10020" s="2013" t="s">
        <v>582</v>
      </c>
      <c r="E10020" s="2013"/>
      <c r="F10020" s="2013"/>
      <c r="G10020" s="93"/>
    </row>
    <row r="10021" ht="11.25" hidden="1" customHeight="1" outlineLevel="7">
      <c r="A10021" s="115"/>
      <c r="B10021" s="116"/>
      <c r="C10021" s="117"/>
      <c r="D10021" s="2013" t="s">
        <v>583</v>
      </c>
      <c r="E10021" s="2013"/>
      <c r="F10021" s="2013"/>
      <c r="G10021" s="93"/>
    </row>
    <row r="10022" ht="11.25" hidden="1" customHeight="1" outlineLevel="7">
      <c r="A10022" s="115"/>
      <c r="B10022" s="116"/>
      <c r="C10022" s="117"/>
      <c r="D10022" s="2013" t="s">
        <v>584</v>
      </c>
      <c r="E10022" s="2013"/>
      <c r="F10022" s="2013"/>
      <c r="G10022" s="93"/>
    </row>
    <row r="10023" ht="11.25" hidden="1" customHeight="1" outlineLevel="7">
      <c r="A10023" s="115"/>
      <c r="B10023" s="116"/>
      <c r="C10023" s="117"/>
      <c r="D10023" s="2013" t="s">
        <v>585</v>
      </c>
      <c r="E10023" s="2013"/>
      <c r="F10023" s="2013"/>
      <c r="G10023" s="93"/>
    </row>
    <row r="10024" ht="11.25" hidden="1" customHeight="1" outlineLevel="7">
      <c r="A10024" s="101"/>
      <c r="B10024" s="102"/>
      <c r="C10024" s="103"/>
      <c r="D10024" s="2017" t="s">
        <v>586</v>
      </c>
      <c r="E10024" s="2017"/>
      <c r="F10024" s="2017"/>
      <c r="G10024" s="69">
        <v>42589.97838</v>
      </c>
    </row>
    <row r="10025" ht="11.25" hidden="1" customHeight="1" outlineLevel="7">
      <c r="A10025" s="115"/>
      <c r="B10025" s="116"/>
      <c r="C10025" s="117"/>
      <c r="D10025" s="2013" t="s">
        <v>589</v>
      </c>
      <c r="E10025" s="2013"/>
      <c r="F10025" s="2013"/>
      <c r="G10025" s="93"/>
    </row>
    <row r="10026" ht="21.75" hidden="1" customHeight="1" outlineLevel="7">
      <c r="A10026" s="115"/>
      <c r="B10026" s="116"/>
      <c r="C10026" s="117"/>
      <c r="D10026" s="2013" t="s">
        <v>590</v>
      </c>
      <c r="E10026" s="2013"/>
      <c r="F10026" s="2013"/>
      <c r="G10026" s="73">
        <v>42589.97838</v>
      </c>
    </row>
    <row r="10027" ht="11.25" hidden="1" customHeight="1" outlineLevel="7">
      <c r="A10027" s="115"/>
      <c r="B10027" s="116"/>
      <c r="C10027" s="117"/>
      <c r="D10027" s="2013" t="s">
        <v>591</v>
      </c>
      <c r="E10027" s="2013"/>
      <c r="F10027" s="2013"/>
      <c r="G10027" s="73">
        <v>42589.97838</v>
      </c>
    </row>
    <row r="10028" ht="11.25" hidden="1" customHeight="1" outlineLevel="7">
      <c r="A10028" s="115"/>
      <c r="B10028" s="116"/>
      <c r="C10028" s="117"/>
      <c r="D10028" s="2013" t="s">
        <v>592</v>
      </c>
      <c r="E10028" s="2013"/>
      <c r="F10028" s="2013"/>
      <c r="G10028" s="73">
        <v>48435.653010000002</v>
      </c>
    </row>
    <row r="10029" ht="11.25" hidden="1" customHeight="1" outlineLevel="7">
      <c r="A10029" s="115"/>
      <c r="B10029" s="116"/>
      <c r="C10029" s="117"/>
      <c r="D10029" s="2013" t="s">
        <v>965</v>
      </c>
      <c r="E10029" s="2013"/>
      <c r="F10029" s="2013"/>
      <c r="G10029" s="73">
        <v>52799.496249999997</v>
      </c>
    </row>
    <row r="10030" ht="11.25" hidden="1" customHeight="1" outlineLevel="7">
      <c r="A10030" s="115"/>
      <c r="B10030" s="116"/>
      <c r="C10030" s="117"/>
      <c r="D10030" s="2013" t="s">
        <v>594</v>
      </c>
      <c r="E10030" s="2013"/>
      <c r="F10030" s="2013"/>
      <c r="G10030" s="73">
        <v>99487.797000000006</v>
      </c>
    </row>
    <row r="10031" ht="11.25" hidden="1" customHeight="1" outlineLevel="7">
      <c r="A10031" s="86"/>
      <c r="B10031" s="87"/>
      <c r="C10031" s="88"/>
      <c r="D10031" s="2017" t="s">
        <v>35</v>
      </c>
      <c r="E10031" s="2017"/>
      <c r="F10031" s="2017"/>
      <c r="G10031" s="73">
        <v>99487.797000000006</v>
      </c>
    </row>
    <row r="10032" ht="11.25" hidden="1" customHeight="1" outlineLevel="7">
      <c r="A10032" s="89"/>
      <c r="B10032" s="90"/>
      <c r="C10032" s="91"/>
      <c r="D10032" s="2013" t="s">
        <v>595</v>
      </c>
      <c r="E10032" s="2013"/>
      <c r="F10032" s="2013"/>
      <c r="G10032" s="92">
        <v>6769.79</v>
      </c>
    </row>
    <row r="10033" ht="11.25" hidden="1" customHeight="1" outlineLevel="7">
      <c r="A10033" s="89"/>
      <c r="B10033" s="90"/>
      <c r="C10033" s="91"/>
      <c r="D10033" s="2013" t="s">
        <v>598</v>
      </c>
      <c r="E10033" s="2013"/>
      <c r="F10033" s="2013"/>
      <c r="G10033" s="92">
        <v>15213.485000000001</v>
      </c>
    </row>
    <row r="10034" ht="11.25" hidden="1" customHeight="1" outlineLevel="7">
      <c r="A10034" s="89"/>
      <c r="B10034" s="90"/>
      <c r="C10034" s="91"/>
      <c r="D10034" s="2013" t="s">
        <v>599</v>
      </c>
      <c r="E10034" s="2013"/>
      <c r="F10034" s="2013"/>
      <c r="G10034" s="92">
        <v>35105.053999999996</v>
      </c>
    </row>
    <row r="10035" ht="11.25" hidden="1" customHeight="1" outlineLevel="7">
      <c r="A10035" s="86"/>
      <c r="B10035" s="87"/>
      <c r="C10035" s="88"/>
      <c r="D10035" s="2017" t="s">
        <v>608</v>
      </c>
      <c r="E10035" s="2017"/>
      <c r="F10035" s="2017"/>
      <c r="G10035" s="92">
        <v>42399.468000000001</v>
      </c>
    </row>
    <row r="10036" ht="11.25" hidden="1" customHeight="1" outlineLevel="7">
      <c r="A10036" s="89"/>
      <c r="B10036" s="90"/>
      <c r="C10036" s="91"/>
      <c r="D10036" s="2013" t="s">
        <v>609</v>
      </c>
      <c r="E10036" s="2013"/>
      <c r="F10036" s="2013"/>
      <c r="G10036" s="73">
        <v>-46688.300750000002</v>
      </c>
    </row>
    <row r="10037" ht="11.25" hidden="1" customHeight="1" outlineLevel="7">
      <c r="A10037" s="89"/>
      <c r="B10037" s="90"/>
      <c r="C10037" s="91"/>
      <c r="D10037" s="2013" t="s">
        <v>611</v>
      </c>
      <c r="E10037" s="2013"/>
      <c r="F10037" s="2013"/>
      <c r="G10037" s="73">
        <v>-2003.81585</v>
      </c>
    </row>
    <row r="10038" ht="11.25" hidden="1" customHeight="1" outlineLevel="7">
      <c r="A10038" s="89"/>
      <c r="B10038" s="90"/>
      <c r="C10038" s="91"/>
      <c r="D10038" s="2013" t="s">
        <v>838</v>
      </c>
      <c r="E10038" s="2013"/>
      <c r="F10038" s="2013"/>
      <c r="G10038" s="111">
        <v>-571.63350000000003</v>
      </c>
    </row>
    <row r="10039" ht="11.25" hidden="1" customHeight="1" outlineLevel="7">
      <c r="A10039" s="89"/>
      <c r="B10039" s="90"/>
      <c r="C10039" s="91"/>
      <c r="D10039" s="2013" t="s">
        <v>613</v>
      </c>
      <c r="E10039" s="2013"/>
      <c r="F10039" s="2013"/>
      <c r="G10039" s="110">
        <v>-459.42365000000001</v>
      </c>
    </row>
    <row r="10040" ht="11.25" hidden="1" customHeight="1" outlineLevel="7">
      <c r="A10040" s="89"/>
      <c r="B10040" s="90"/>
      <c r="C10040" s="91"/>
      <c r="D10040" s="2013" t="s">
        <v>614</v>
      </c>
      <c r="E10040" s="2013"/>
      <c r="F10040" s="2013"/>
      <c r="G10040" s="110">
        <v>-112.20985</v>
      </c>
    </row>
    <row r="10041" ht="11.25" hidden="1" customHeight="1" outlineLevel="7">
      <c r="A10041" s="89"/>
      <c r="B10041" s="90"/>
      <c r="C10041" s="91"/>
      <c r="D10041" s="2013" t="s">
        <v>615</v>
      </c>
      <c r="E10041" s="2013"/>
      <c r="F10041" s="2013"/>
      <c r="G10041" s="73">
        <v>-1432.18235</v>
      </c>
    </row>
    <row r="10042" ht="11.25" hidden="1" customHeight="1" outlineLevel="7">
      <c r="A10042" s="89"/>
      <c r="B10042" s="90"/>
      <c r="C10042" s="91"/>
      <c r="D10042" s="2013" t="s">
        <v>616</v>
      </c>
      <c r="E10042" s="2013"/>
      <c r="F10042" s="2013"/>
      <c r="G10042" s="111">
        <v>-437.44934999999998</v>
      </c>
    </row>
    <row r="10043" ht="11.25" hidden="1" customHeight="1" outlineLevel="7">
      <c r="A10043" s="83"/>
      <c r="B10043" s="84"/>
      <c r="C10043" s="85"/>
      <c r="D10043" s="2017" t="s">
        <v>617</v>
      </c>
      <c r="E10043" s="2017"/>
      <c r="F10043" s="2017"/>
      <c r="G10043" s="110">
        <v>-39.296810000000001</v>
      </c>
    </row>
    <row r="10044" ht="11.25" hidden="1" customHeight="1" outlineLevel="7">
      <c r="A10044" s="118"/>
      <c r="B10044" s="119"/>
      <c r="C10044" s="120"/>
      <c r="D10044" s="2013" t="s">
        <v>619</v>
      </c>
      <c r="E10044" s="2013"/>
      <c r="F10044" s="2013"/>
      <c r="G10044" s="110">
        <v>-398.15253999999999</v>
      </c>
    </row>
    <row r="10045" ht="11.25" hidden="1" customHeight="1" outlineLevel="7">
      <c r="A10045" s="118"/>
      <c r="B10045" s="119"/>
      <c r="C10045" s="120"/>
      <c r="D10045" s="2013" t="s">
        <v>620</v>
      </c>
      <c r="E10045" s="2013"/>
      <c r="F10045" s="2013"/>
      <c r="G10045" s="111">
        <v>-69.045529999999999</v>
      </c>
    </row>
    <row r="10046" ht="11.25" hidden="1" customHeight="1" outlineLevel="7">
      <c r="A10046" s="118"/>
      <c r="B10046" s="119"/>
      <c r="C10046" s="120"/>
      <c r="D10046" s="2013" t="s">
        <v>622</v>
      </c>
      <c r="E10046" s="2013"/>
      <c r="F10046" s="2013"/>
      <c r="G10046" s="110">
        <v>-10.555389999999999</v>
      </c>
    </row>
    <row r="10047" ht="11.25" hidden="1" customHeight="1" outlineLevel="7">
      <c r="A10047" s="118"/>
      <c r="B10047" s="119"/>
      <c r="C10047" s="120"/>
      <c r="D10047" s="2013" t="s">
        <v>624</v>
      </c>
      <c r="E10047" s="2013"/>
      <c r="F10047" s="2013"/>
      <c r="G10047" s="93"/>
    </row>
    <row r="10048" ht="11.25" hidden="1" customHeight="1" outlineLevel="7">
      <c r="A10048" s="118"/>
      <c r="B10048" s="119"/>
      <c r="C10048" s="120"/>
      <c r="D10048" s="2013" t="s">
        <v>626</v>
      </c>
      <c r="E10048" s="2013"/>
      <c r="F10048" s="2013"/>
      <c r="G10048" s="110">
        <v>-43.070169999999997</v>
      </c>
    </row>
    <row r="10049" ht="11.25" hidden="1" customHeight="1" outlineLevel="7">
      <c r="A10049" s="86"/>
      <c r="B10049" s="87"/>
      <c r="C10049" s="88"/>
      <c r="D10049" s="2017" t="s">
        <v>630</v>
      </c>
      <c r="E10049" s="2017"/>
      <c r="F10049" s="2017"/>
      <c r="G10049" s="110">
        <v>-4.5741300000000003</v>
      </c>
    </row>
    <row r="10050" ht="11.25" hidden="1" customHeight="1" outlineLevel="7">
      <c r="A10050" s="89"/>
      <c r="B10050" s="90"/>
      <c r="C10050" s="91"/>
      <c r="D10050" s="2013" t="s">
        <v>632</v>
      </c>
      <c r="E10050" s="2013"/>
      <c r="F10050" s="2013"/>
      <c r="G10050" s="110">
        <v>-10.845840000000001</v>
      </c>
    </row>
    <row r="10051" ht="21.75" hidden="1" customHeight="1" outlineLevel="7">
      <c r="A10051" s="89"/>
      <c r="B10051" s="90"/>
      <c r="C10051" s="91"/>
      <c r="D10051" s="2013" t="s">
        <v>634</v>
      </c>
      <c r="E10051" s="2013"/>
      <c r="F10051" s="2013"/>
      <c r="G10051" s="93"/>
    </row>
    <row r="10052" ht="21.75" hidden="1" customHeight="1" outlineLevel="7">
      <c r="A10052" s="89"/>
      <c r="B10052" s="90"/>
      <c r="C10052" s="91"/>
      <c r="D10052" s="2013" t="s">
        <v>636</v>
      </c>
      <c r="E10052" s="2013"/>
      <c r="F10052" s="2013"/>
      <c r="G10052" s="114"/>
    </row>
    <row r="10053" ht="21.75" hidden="1" customHeight="1" outlineLevel="7">
      <c r="A10053" s="89"/>
      <c r="B10053" s="90"/>
      <c r="C10053" s="91"/>
      <c r="D10053" s="2013" t="s">
        <v>638</v>
      </c>
      <c r="E10053" s="2013"/>
      <c r="F10053" s="2013"/>
      <c r="G10053" s="93"/>
    </row>
    <row r="10054" ht="11.25" hidden="1" customHeight="1" outlineLevel="7">
      <c r="A10054" s="83"/>
      <c r="B10054" s="84"/>
      <c r="C10054" s="85"/>
      <c r="D10054" s="2017" t="s">
        <v>641</v>
      </c>
      <c r="E10054" s="2017"/>
      <c r="F10054" s="2017"/>
      <c r="G10054" s="93"/>
    </row>
    <row r="10055" ht="21.75" hidden="1" customHeight="1" outlineLevel="7">
      <c r="A10055" s="86"/>
      <c r="B10055" s="87"/>
      <c r="C10055" s="88"/>
      <c r="D10055" s="2017" t="s">
        <v>642</v>
      </c>
      <c r="E10055" s="2017"/>
      <c r="F10055" s="2017"/>
      <c r="G10055" s="93"/>
    </row>
    <row r="10056" ht="21.75" hidden="1" customHeight="1" outlineLevel="7">
      <c r="A10056" s="89"/>
      <c r="B10056" s="90"/>
      <c r="C10056" s="91"/>
      <c r="D10056" s="2013" t="s">
        <v>643</v>
      </c>
      <c r="E10056" s="2013"/>
      <c r="F10056" s="2013"/>
      <c r="G10056" s="111">
        <v>-925.68746999999996</v>
      </c>
    </row>
    <row r="10057" ht="21.75" hidden="1" customHeight="1" outlineLevel="7">
      <c r="A10057" s="89"/>
      <c r="B10057" s="90"/>
      <c r="C10057" s="91"/>
      <c r="D10057" s="2013" t="s">
        <v>645</v>
      </c>
      <c r="E10057" s="2013"/>
      <c r="F10057" s="2013"/>
      <c r="G10057" s="110">
        <v>-130.86745999999999</v>
      </c>
    </row>
    <row r="10058" ht="21.75" hidden="1" customHeight="1" outlineLevel="7">
      <c r="A10058" s="89"/>
      <c r="B10058" s="90"/>
      <c r="C10058" s="91"/>
      <c r="D10058" s="2013" t="s">
        <v>647</v>
      </c>
      <c r="E10058" s="2013"/>
      <c r="F10058" s="2013"/>
      <c r="G10058" s="110">
        <v>-501.02764000000002</v>
      </c>
    </row>
    <row r="10059" ht="21.75" hidden="1" customHeight="1" outlineLevel="7">
      <c r="A10059" s="89"/>
      <c r="B10059" s="90"/>
      <c r="C10059" s="91"/>
      <c r="D10059" s="2013" t="s">
        <v>649</v>
      </c>
      <c r="E10059" s="2013"/>
      <c r="F10059" s="2013"/>
      <c r="G10059" s="110">
        <v>-15.16724</v>
      </c>
    </row>
    <row r="10060" ht="21.75" hidden="1" customHeight="1" outlineLevel="7">
      <c r="A10060" s="89"/>
      <c r="B10060" s="90"/>
      <c r="C10060" s="91"/>
      <c r="D10060" s="2013" t="s">
        <v>651</v>
      </c>
      <c r="E10060" s="2013"/>
      <c r="F10060" s="2013"/>
      <c r="G10060" s="110">
        <v>-17.885269999999998</v>
      </c>
    </row>
    <row r="10061" ht="11.25" hidden="1" customHeight="1" outlineLevel="7">
      <c r="A10061" s="86"/>
      <c r="B10061" s="87"/>
      <c r="C10061" s="88"/>
      <c r="D10061" s="2017" t="s">
        <v>653</v>
      </c>
      <c r="E10061" s="2017"/>
      <c r="F10061" s="2017"/>
      <c r="G10061" s="110">
        <v>-9.7195199999999993</v>
      </c>
    </row>
    <row r="10062" ht="11.25" hidden="1" customHeight="1" outlineLevel="7">
      <c r="A10062" s="89"/>
      <c r="B10062" s="90"/>
      <c r="C10062" s="91"/>
      <c r="D10062" s="2013" t="s">
        <v>655</v>
      </c>
      <c r="E10062" s="2013"/>
      <c r="F10062" s="2013"/>
      <c r="G10062" s="110">
        <v>-8.4866499999999991</v>
      </c>
    </row>
    <row r="10063" ht="21.75" hidden="1" customHeight="1" outlineLevel="7">
      <c r="A10063" s="89"/>
      <c r="B10063" s="90"/>
      <c r="C10063" s="91"/>
      <c r="D10063" s="2013" t="s">
        <v>657</v>
      </c>
      <c r="E10063" s="2013"/>
      <c r="F10063" s="2013"/>
      <c r="G10063" s="110">
        <v>-58.303519999999999</v>
      </c>
    </row>
    <row r="10064" ht="21.75" hidden="1" customHeight="1" outlineLevel="7">
      <c r="A10064" s="89"/>
      <c r="B10064" s="90"/>
      <c r="C10064" s="91"/>
      <c r="D10064" s="2013" t="s">
        <v>659</v>
      </c>
      <c r="E10064" s="2013"/>
      <c r="F10064" s="2013"/>
      <c r="G10064" s="110">
        <v>-43.005699999999997</v>
      </c>
    </row>
    <row r="10065" ht="21.75" hidden="1" customHeight="1" outlineLevel="7">
      <c r="A10065" s="89"/>
      <c r="B10065" s="90"/>
      <c r="C10065" s="91"/>
      <c r="D10065" s="2013" t="s">
        <v>661</v>
      </c>
      <c r="E10065" s="2013"/>
      <c r="F10065" s="2013"/>
      <c r="G10065" s="110">
        <v>-79.591650000000001</v>
      </c>
    </row>
    <row r="10066" ht="11.25" hidden="1" customHeight="1" outlineLevel="7">
      <c r="A10066" s="89"/>
      <c r="B10066" s="90"/>
      <c r="C10066" s="91"/>
      <c r="D10066" s="2013" t="s">
        <v>663</v>
      </c>
      <c r="E10066" s="2013"/>
      <c r="F10066" s="2013"/>
      <c r="G10066" s="110">
        <v>-14.75775</v>
      </c>
    </row>
    <row r="10067" ht="21.75" hidden="1" customHeight="1" outlineLevel="7">
      <c r="A10067" s="86"/>
      <c r="B10067" s="87"/>
      <c r="C10067" s="88"/>
      <c r="D10067" s="2017" t="s">
        <v>665</v>
      </c>
      <c r="E10067" s="2017"/>
      <c r="F10067" s="2017"/>
      <c r="G10067" s="110">
        <v>-5.0934799999999996</v>
      </c>
    </row>
    <row r="10068" ht="11.25" hidden="1" customHeight="1" outlineLevel="7">
      <c r="A10068" s="89"/>
      <c r="B10068" s="90"/>
      <c r="C10068" s="91"/>
      <c r="D10068" s="2013" t="s">
        <v>667</v>
      </c>
      <c r="E10068" s="2013"/>
      <c r="F10068" s="2013"/>
      <c r="G10068" s="110">
        <v>-29.47392</v>
      </c>
    </row>
    <row r="10069" ht="21.75" hidden="1" customHeight="1" outlineLevel="7">
      <c r="A10069" s="89"/>
      <c r="B10069" s="90"/>
      <c r="C10069" s="91"/>
      <c r="D10069" s="2013" t="s">
        <v>669</v>
      </c>
      <c r="E10069" s="2013"/>
      <c r="F10069" s="2013"/>
      <c r="G10069" s="110">
        <v>-12.30767</v>
      </c>
    </row>
    <row r="10070" ht="21.75" hidden="1" customHeight="1" outlineLevel="7">
      <c r="A10070" s="89"/>
      <c r="B10070" s="90"/>
      <c r="C10070" s="91"/>
      <c r="D10070" s="2013" t="s">
        <v>671</v>
      </c>
      <c r="E10070" s="2013"/>
      <c r="F10070" s="2013"/>
      <c r="G10070" s="111">
        <v>-966.89233999999999</v>
      </c>
    </row>
    <row r="10071" ht="21.75" hidden="1" customHeight="1" outlineLevel="7">
      <c r="A10071" s="89"/>
      <c r="B10071" s="90"/>
      <c r="C10071" s="91"/>
      <c r="D10071" s="2013" t="s">
        <v>673</v>
      </c>
      <c r="E10071" s="2013"/>
      <c r="F10071" s="2013"/>
      <c r="G10071" s="111">
        <v>-96.658410000000003</v>
      </c>
    </row>
    <row r="10072" ht="21.75" hidden="1" customHeight="1" outlineLevel="7">
      <c r="A10072" s="89"/>
      <c r="B10072" s="90"/>
      <c r="C10072" s="91"/>
      <c r="D10072" s="2013" t="s">
        <v>675</v>
      </c>
      <c r="E10072" s="2013"/>
      <c r="F10072" s="2013"/>
      <c r="G10072" s="111">
        <v>-75.90558</v>
      </c>
    </row>
    <row r="10073" ht="21.75" hidden="1" customHeight="1" outlineLevel="7">
      <c r="A10073" s="86"/>
      <c r="B10073" s="87"/>
      <c r="C10073" s="88"/>
      <c r="D10073" s="2017" t="s">
        <v>677</v>
      </c>
      <c r="E10073" s="2017"/>
      <c r="F10073" s="2017"/>
      <c r="G10073" s="110">
        <v>-15.56324</v>
      </c>
    </row>
    <row r="10074" ht="21.75" hidden="1" customHeight="1" outlineLevel="7">
      <c r="A10074" s="89"/>
      <c r="B10074" s="90"/>
      <c r="C10074" s="91"/>
      <c r="D10074" s="2013" t="s">
        <v>679</v>
      </c>
      <c r="E10074" s="2013"/>
      <c r="F10074" s="2013"/>
      <c r="G10074" s="93"/>
    </row>
    <row r="10075" ht="21.75" hidden="1" customHeight="1" outlineLevel="7">
      <c r="A10075" s="89"/>
      <c r="B10075" s="90"/>
      <c r="C10075" s="91"/>
      <c r="D10075" s="2013" t="s">
        <v>681</v>
      </c>
      <c r="E10075" s="2013"/>
      <c r="F10075" s="2013"/>
      <c r="G10075" s="93"/>
    </row>
    <row r="10076" ht="21.75" hidden="1" customHeight="1" outlineLevel="7">
      <c r="A10076" s="89"/>
      <c r="B10076" s="90"/>
      <c r="C10076" s="91"/>
      <c r="D10076" s="2013" t="s">
        <v>683</v>
      </c>
      <c r="E10076" s="2013"/>
      <c r="F10076" s="2013"/>
      <c r="G10076" s="110">
        <v>-39.537390000000002</v>
      </c>
    </row>
    <row r="10077" ht="21.75" hidden="1" customHeight="1" outlineLevel="7">
      <c r="A10077" s="89"/>
      <c r="B10077" s="90"/>
      <c r="C10077" s="91"/>
      <c r="D10077" s="2013" t="s">
        <v>685</v>
      </c>
      <c r="E10077" s="2013"/>
      <c r="F10077" s="2013"/>
      <c r="G10077" s="110">
        <v>-8.4818300000000004</v>
      </c>
    </row>
    <row r="10078" ht="21.75" hidden="1" customHeight="1" outlineLevel="7">
      <c r="A10078" s="89"/>
      <c r="B10078" s="90"/>
      <c r="C10078" s="91"/>
      <c r="D10078" s="2013" t="s">
        <v>687</v>
      </c>
      <c r="E10078" s="2013"/>
      <c r="F10078" s="2013"/>
      <c r="G10078" s="110">
        <v>-9.2842800000000008</v>
      </c>
    </row>
    <row r="10079" ht="11.25" hidden="1" customHeight="1" outlineLevel="7">
      <c r="A10079" s="83"/>
      <c r="B10079" s="84"/>
      <c r="C10079" s="85"/>
      <c r="D10079" s="2017" t="s">
        <v>689</v>
      </c>
      <c r="E10079" s="2017"/>
      <c r="F10079" s="2017"/>
      <c r="G10079" s="110">
        <v>-2.0202100000000001</v>
      </c>
    </row>
    <row r="10080" ht="11.25" hidden="1" customHeight="1" outlineLevel="7">
      <c r="A10080" s="118"/>
      <c r="B10080" s="119"/>
      <c r="C10080" s="120"/>
      <c r="D10080" s="2013" t="s">
        <v>692</v>
      </c>
      <c r="E10080" s="2013"/>
      <c r="F10080" s="2013"/>
      <c r="G10080" s="110">
        <v>-1.0186299999999999</v>
      </c>
    </row>
    <row r="10081" ht="11.25" hidden="1" customHeight="1" outlineLevel="7">
      <c r="A10081" s="118"/>
      <c r="B10081" s="119"/>
      <c r="C10081" s="120"/>
      <c r="D10081" s="2013" t="s">
        <v>693</v>
      </c>
      <c r="E10081" s="2013"/>
      <c r="F10081" s="2013"/>
      <c r="G10081" s="111">
        <v>-20.752829999999999</v>
      </c>
    </row>
    <row r="10082" ht="11.25" hidden="1" customHeight="1" outlineLevel="7">
      <c r="A10082" s="118"/>
      <c r="B10082" s="119"/>
      <c r="C10082" s="120"/>
      <c r="D10082" s="2013" t="s">
        <v>694</v>
      </c>
      <c r="E10082" s="2013"/>
      <c r="F10082" s="2013"/>
      <c r="G10082" s="93"/>
    </row>
    <row r="10083" ht="11.25" hidden="1" customHeight="1" outlineLevel="7">
      <c r="A10083" s="118"/>
      <c r="B10083" s="119"/>
      <c r="C10083" s="120"/>
      <c r="D10083" s="2013" t="s">
        <v>695</v>
      </c>
      <c r="E10083" s="2013"/>
      <c r="F10083" s="2013"/>
      <c r="G10083" s="93"/>
    </row>
    <row r="10084" ht="11.25" hidden="1" customHeight="1" outlineLevel="7">
      <c r="A10084" s="118"/>
      <c r="B10084" s="119"/>
      <c r="C10084" s="120"/>
      <c r="D10084" s="2013" t="s">
        <v>696</v>
      </c>
      <c r="E10084" s="2013"/>
      <c r="F10084" s="2013"/>
      <c r="G10084" s="93"/>
    </row>
    <row r="10085" ht="11.25" hidden="1" customHeight="1" outlineLevel="7">
      <c r="A10085" s="83"/>
      <c r="B10085" s="84"/>
      <c r="C10085" s="85"/>
      <c r="D10085" s="2017" t="s">
        <v>698</v>
      </c>
      <c r="E10085" s="2017"/>
      <c r="F10085" s="2017"/>
      <c r="G10085" s="110">
        <v>-20.752829999999999</v>
      </c>
    </row>
    <row r="10086" ht="11.25" hidden="1" customHeight="1" outlineLevel="7">
      <c r="A10086" s="86"/>
      <c r="B10086" s="87"/>
      <c r="C10086" s="88"/>
      <c r="D10086" s="2017" t="s">
        <v>699</v>
      </c>
      <c r="E10086" s="2017"/>
      <c r="F10086" s="2017"/>
      <c r="G10086" s="93"/>
    </row>
    <row r="10087" ht="11.25" hidden="1" customHeight="1" outlineLevel="7">
      <c r="A10087" s="89"/>
      <c r="B10087" s="90"/>
      <c r="C10087" s="91"/>
      <c r="D10087" s="2013" t="s">
        <v>700</v>
      </c>
      <c r="E10087" s="2013"/>
      <c r="F10087" s="2013"/>
      <c r="G10087" s="93"/>
    </row>
    <row r="10088" ht="11.25" hidden="1" customHeight="1" outlineLevel="7">
      <c r="A10088" s="89"/>
      <c r="B10088" s="90"/>
      <c r="C10088" s="91"/>
      <c r="D10088" s="2013" t="s">
        <v>701</v>
      </c>
      <c r="E10088" s="2013"/>
      <c r="F10088" s="2013"/>
      <c r="G10088" s="111">
        <v>-8.4415300000000002</v>
      </c>
    </row>
    <row r="10089" ht="11.25" hidden="1" customHeight="1" outlineLevel="7">
      <c r="A10089" s="86"/>
      <c r="B10089" s="87"/>
      <c r="C10089" s="88"/>
      <c r="D10089" s="2017" t="s">
        <v>702</v>
      </c>
      <c r="E10089" s="2017"/>
      <c r="F10089" s="2017"/>
      <c r="G10089" s="93"/>
    </row>
    <row r="10090" ht="11.25" hidden="1" customHeight="1" outlineLevel="7">
      <c r="A10090" s="101"/>
      <c r="B10090" s="102"/>
      <c r="C10090" s="103"/>
      <c r="D10090" s="2017" t="s">
        <v>704</v>
      </c>
      <c r="E10090" s="2017"/>
      <c r="F10090" s="2017"/>
      <c r="G10090" s="93"/>
    </row>
    <row r="10091" ht="11.25" hidden="1" customHeight="1" outlineLevel="7">
      <c r="A10091" s="115"/>
      <c r="B10091" s="116"/>
      <c r="C10091" s="117"/>
      <c r="D10091" s="2013" t="s">
        <v>705</v>
      </c>
      <c r="E10091" s="2013"/>
      <c r="F10091" s="2013"/>
      <c r="G10091" s="110">
        <v>-8.4415300000000002</v>
      </c>
    </row>
    <row r="10092" ht="11.25" hidden="1" customHeight="1" outlineLevel="7">
      <c r="A10092" s="115"/>
      <c r="B10092" s="116"/>
      <c r="C10092" s="117"/>
      <c r="D10092" s="2013" t="s">
        <v>706</v>
      </c>
      <c r="E10092" s="2013"/>
      <c r="F10092" s="2013"/>
      <c r="G10092" s="111">
        <v>-861.79240000000004</v>
      </c>
    </row>
    <row r="10093" ht="11.25" hidden="1" customHeight="1" outlineLevel="7">
      <c r="A10093" s="115"/>
      <c r="B10093" s="116"/>
      <c r="C10093" s="117"/>
      <c r="D10093" s="2013" t="s">
        <v>707</v>
      </c>
      <c r="E10093" s="2013"/>
      <c r="F10093" s="2013"/>
      <c r="G10093" s="93"/>
    </row>
    <row r="10094" ht="11.25" hidden="1" customHeight="1" outlineLevel="7">
      <c r="A10094" s="115"/>
      <c r="B10094" s="116"/>
      <c r="C10094" s="117"/>
      <c r="D10094" s="2013" t="s">
        <v>708</v>
      </c>
      <c r="E10094" s="2013"/>
      <c r="F10094" s="2013"/>
      <c r="G10094" s="110">
        <v>-7.2808900000000003</v>
      </c>
    </row>
    <row r="10095" ht="11.25" hidden="1" customHeight="1" outlineLevel="7">
      <c r="A10095" s="115"/>
      <c r="B10095" s="116"/>
      <c r="C10095" s="117"/>
      <c r="D10095" s="2013" t="s">
        <v>709</v>
      </c>
      <c r="E10095" s="2013"/>
      <c r="F10095" s="2013"/>
      <c r="G10095" s="110">
        <v>-744.85599999999999</v>
      </c>
    </row>
    <row r="10096" ht="11.25" hidden="1" customHeight="1" outlineLevel="7">
      <c r="A10096" s="115"/>
      <c r="B10096" s="116"/>
      <c r="C10096" s="117"/>
      <c r="D10096" s="2013" t="s">
        <v>710</v>
      </c>
      <c r="E10096" s="2013"/>
      <c r="F10096" s="2013"/>
      <c r="G10096" s="110">
        <v>-0.44757999999999998</v>
      </c>
    </row>
    <row r="10097" ht="11.25" hidden="1" customHeight="1" outlineLevel="7">
      <c r="A10097" s="115"/>
      <c r="B10097" s="116"/>
      <c r="C10097" s="117"/>
      <c r="D10097" s="2013" t="s">
        <v>711</v>
      </c>
      <c r="E10097" s="2013"/>
      <c r="F10097" s="2013"/>
      <c r="G10097" s="110">
        <v>-73.189490000000006</v>
      </c>
    </row>
    <row r="10098" ht="11.25" hidden="1" customHeight="1" outlineLevel="7">
      <c r="A10098" s="101"/>
      <c r="B10098" s="102"/>
      <c r="C10098" s="103"/>
      <c r="D10098" s="2017" t="s">
        <v>712</v>
      </c>
      <c r="E10098" s="2017"/>
      <c r="F10098" s="2017"/>
      <c r="G10098" s="93"/>
    </row>
    <row r="10099" ht="11.25" hidden="1" customHeight="1" outlineLevel="7">
      <c r="A10099" s="115"/>
      <c r="B10099" s="116"/>
      <c r="C10099" s="117"/>
      <c r="D10099" s="2013" t="s">
        <v>713</v>
      </c>
      <c r="E10099" s="2013"/>
      <c r="F10099" s="2013"/>
      <c r="G10099" s="110">
        <v>-36.018439999999998</v>
      </c>
    </row>
    <row r="10100" ht="11.25" hidden="1" customHeight="1" outlineLevel="7">
      <c r="A10100" s="115"/>
      <c r="B10100" s="116"/>
      <c r="C10100" s="117"/>
      <c r="D10100" s="2013" t="s">
        <v>714</v>
      </c>
      <c r="E10100" s="2013"/>
      <c r="F10100" s="2013"/>
      <c r="G10100" s="73">
        <v>-29809.065999999999</v>
      </c>
    </row>
    <row r="10101" ht="11.25" hidden="1" customHeight="1" outlineLevel="7">
      <c r="A10101" s="115"/>
      <c r="B10101" s="116"/>
      <c r="C10101" s="117"/>
      <c r="D10101" s="2013" t="s">
        <v>715</v>
      </c>
      <c r="E10101" s="2013"/>
      <c r="F10101" s="2013"/>
      <c r="G10101" s="92">
        <v>-14672.16056</v>
      </c>
    </row>
    <row r="10102" ht="11.25" hidden="1" customHeight="1" outlineLevel="7">
      <c r="A10102" s="115"/>
      <c r="B10102" s="116"/>
      <c r="C10102" s="117"/>
      <c r="D10102" s="2013" t="s">
        <v>716</v>
      </c>
      <c r="E10102" s="2013"/>
      <c r="F10102" s="2013"/>
      <c r="G10102" s="92">
        <v>-1997.61943</v>
      </c>
    </row>
    <row r="10103" ht="21.75" hidden="1" customHeight="1" outlineLevel="7">
      <c r="A10103" s="115"/>
      <c r="B10103" s="116"/>
      <c r="C10103" s="117"/>
      <c r="D10103" s="2013" t="s">
        <v>717</v>
      </c>
      <c r="E10103" s="2013"/>
      <c r="F10103" s="2013"/>
      <c r="G10103" s="92">
        <v>-1438.9549999999999</v>
      </c>
    </row>
    <row r="10104" ht="11.25" hidden="1" customHeight="1" outlineLevel="7">
      <c r="A10104" s="115"/>
      <c r="B10104" s="116"/>
      <c r="C10104" s="117"/>
      <c r="D10104" s="2013" t="s">
        <v>718</v>
      </c>
      <c r="E10104" s="2013"/>
      <c r="F10104" s="2013"/>
      <c r="G10104" s="110">
        <v>-224.40369000000001</v>
      </c>
    </row>
    <row r="10105" ht="11.25" hidden="1" customHeight="1" outlineLevel="7">
      <c r="A10105" s="115"/>
      <c r="B10105" s="116"/>
      <c r="C10105" s="117"/>
      <c r="D10105" s="2013" t="s">
        <v>719</v>
      </c>
      <c r="E10105" s="2013"/>
      <c r="F10105" s="2013"/>
      <c r="G10105" s="92">
        <v>-6326.04666</v>
      </c>
    </row>
    <row r="10106" ht="11.25" hidden="1" customHeight="1" outlineLevel="7">
      <c r="A10106" s="101"/>
      <c r="B10106" s="102"/>
      <c r="C10106" s="103"/>
      <c r="D10106" s="2017" t="s">
        <v>720</v>
      </c>
      <c r="E10106" s="2017"/>
      <c r="F10106" s="2017"/>
      <c r="G10106" s="73">
        <v>-5149.8806599999998</v>
      </c>
    </row>
    <row r="10107" ht="11.25" hidden="1" customHeight="1" outlineLevel="7">
      <c r="A10107" s="115"/>
      <c r="B10107" s="116"/>
      <c r="C10107" s="117"/>
      <c r="D10107" s="2013" t="s">
        <v>721</v>
      </c>
      <c r="E10107" s="2013"/>
      <c r="F10107" s="2013"/>
      <c r="G10107" s="92">
        <v>-2180.8257600000002</v>
      </c>
    </row>
    <row r="10108" ht="11.25" hidden="1" customHeight="1" outlineLevel="7">
      <c r="A10108" s="115"/>
      <c r="B10108" s="116"/>
      <c r="C10108" s="117"/>
      <c r="D10108" s="2013" t="s">
        <v>722</v>
      </c>
      <c r="E10108" s="2013"/>
      <c r="F10108" s="2013"/>
      <c r="G10108" s="110">
        <v>-638.97676000000001</v>
      </c>
    </row>
    <row r="10109" ht="11.25" hidden="1" customHeight="1" outlineLevel="7">
      <c r="A10109" s="115"/>
      <c r="B10109" s="116"/>
      <c r="C10109" s="117"/>
      <c r="D10109" s="2013" t="s">
        <v>723</v>
      </c>
      <c r="E10109" s="2013"/>
      <c r="F10109" s="2013"/>
      <c r="G10109" s="92">
        <v>-1276.80665</v>
      </c>
    </row>
    <row r="10110" ht="11.25" hidden="1" customHeight="1" outlineLevel="7">
      <c r="A10110" s="101"/>
      <c r="B10110" s="102"/>
      <c r="C10110" s="103"/>
      <c r="D10110" s="2017" t="s">
        <v>724</v>
      </c>
      <c r="E10110" s="2017"/>
      <c r="F10110" s="2017"/>
      <c r="G10110" s="92">
        <v>-1053.2714900000001</v>
      </c>
    </row>
    <row r="10111" ht="11.25" hidden="1" customHeight="1" outlineLevel="7">
      <c r="A10111" s="115"/>
      <c r="B10111" s="116"/>
      <c r="C10111" s="117"/>
      <c r="D10111" s="2013" t="s">
        <v>725</v>
      </c>
      <c r="E10111" s="2013"/>
      <c r="F10111" s="2013"/>
      <c r="G10111" s="73">
        <v>-8907.3442300000006</v>
      </c>
    </row>
    <row r="10112" ht="11.25" hidden="1" customHeight="1" outlineLevel="7">
      <c r="A10112" s="115"/>
      <c r="B10112" s="116"/>
      <c r="C10112" s="117"/>
      <c r="D10112" s="2013" t="s">
        <v>726</v>
      </c>
      <c r="E10112" s="2013"/>
      <c r="F10112" s="2013"/>
      <c r="G10112" s="73">
        <v>-6438.0603700000001</v>
      </c>
    </row>
    <row r="10113" ht="11.25" hidden="1" customHeight="1" outlineLevel="7">
      <c r="A10113" s="115"/>
      <c r="B10113" s="116"/>
      <c r="C10113" s="117"/>
      <c r="D10113" s="2013" t="s">
        <v>727</v>
      </c>
      <c r="E10113" s="2013"/>
      <c r="F10113" s="2013"/>
      <c r="G10113" s="92">
        <v>-5365.2961800000003</v>
      </c>
    </row>
    <row r="10114" ht="21.75" hidden="1" customHeight="1" outlineLevel="7">
      <c r="A10114" s="115"/>
      <c r="B10114" s="116"/>
      <c r="C10114" s="117"/>
      <c r="D10114" s="2013" t="s">
        <v>728</v>
      </c>
      <c r="E10114" s="2013"/>
      <c r="F10114" s="2013"/>
      <c r="G10114" s="110">
        <v>-227.72573</v>
      </c>
    </row>
    <row r="10115" ht="11.25" hidden="1" customHeight="1" outlineLevel="7">
      <c r="A10115" s="115"/>
      <c r="B10115" s="116"/>
      <c r="C10115" s="117"/>
      <c r="D10115" s="2013" t="s">
        <v>729</v>
      </c>
      <c r="E10115" s="2013"/>
      <c r="F10115" s="2013"/>
      <c r="G10115" s="110">
        <v>-236.04306</v>
      </c>
    </row>
    <row r="10116" ht="11.25" hidden="1" customHeight="1" outlineLevel="7">
      <c r="A10116" s="115"/>
      <c r="B10116" s="116"/>
      <c r="C10116" s="117"/>
      <c r="D10116" s="2013" t="s">
        <v>730</v>
      </c>
      <c r="E10116" s="2013"/>
      <c r="F10116" s="2013"/>
      <c r="G10116" s="110">
        <v>-139.51446999999999</v>
      </c>
    </row>
    <row r="10117" ht="11.25" hidden="1" customHeight="1" outlineLevel="7">
      <c r="A10117" s="89"/>
      <c r="B10117" s="90"/>
      <c r="C10117" s="91"/>
      <c r="D10117" s="2013" t="s">
        <v>731</v>
      </c>
      <c r="E10117" s="2013"/>
      <c r="F10117" s="2013"/>
      <c r="G10117" s="110">
        <v>-469.48093</v>
      </c>
    </row>
    <row r="10118" ht="11.25" hidden="1" customHeight="1" outlineLevel="7">
      <c r="A10118" s="101"/>
      <c r="B10118" s="102"/>
      <c r="C10118" s="103"/>
      <c r="D10118" s="2017" t="s">
        <v>732</v>
      </c>
      <c r="E10118" s="2017"/>
      <c r="F10118" s="2017"/>
      <c r="G10118" s="73">
        <v>-1522.1881800000001</v>
      </c>
    </row>
    <row r="10119" ht="11.25" hidden="1" customHeight="1" outlineLevel="7">
      <c r="A10119" s="115"/>
      <c r="B10119" s="116"/>
      <c r="C10119" s="117"/>
      <c r="D10119" s="2013" t="s">
        <v>733</v>
      </c>
      <c r="E10119" s="2013"/>
      <c r="F10119" s="2013"/>
      <c r="G10119" s="92">
        <v>-1259.5451</v>
      </c>
    </row>
    <row r="10120" ht="11.25" hidden="1" customHeight="1" outlineLevel="7">
      <c r="A10120" s="115"/>
      <c r="B10120" s="116"/>
      <c r="C10120" s="117"/>
      <c r="D10120" s="2013" t="s">
        <v>735</v>
      </c>
      <c r="E10120" s="2013"/>
      <c r="F10120" s="2013"/>
      <c r="G10120" s="110">
        <v>-53.716369999999998</v>
      </c>
    </row>
    <row r="10121" ht="11.25" hidden="1" customHeight="1" outlineLevel="7">
      <c r="A10121" s="89"/>
      <c r="B10121" s="90"/>
      <c r="C10121" s="91"/>
      <c r="D10121" s="2013" t="s">
        <v>736</v>
      </c>
      <c r="E10121" s="2013"/>
      <c r="F10121" s="2013"/>
      <c r="G10121" s="110">
        <v>-65.117090000000005</v>
      </c>
    </row>
    <row r="10122" ht="21.75" hidden="1" customHeight="1" outlineLevel="7">
      <c r="A10122" s="89"/>
      <c r="B10122" s="90"/>
      <c r="C10122" s="91"/>
      <c r="D10122" s="2013" t="s">
        <v>737</v>
      </c>
      <c r="E10122" s="2013"/>
      <c r="F10122" s="2013"/>
      <c r="G10122" s="110">
        <v>-32.587739999999997</v>
      </c>
    </row>
    <row r="10123" ht="11.25" hidden="1" customHeight="1" outlineLevel="7">
      <c r="A10123" s="89"/>
      <c r="B10123" s="90"/>
      <c r="C10123" s="91"/>
      <c r="D10123" s="2013" t="s">
        <v>738</v>
      </c>
      <c r="E10123" s="2013"/>
      <c r="F10123" s="2013"/>
      <c r="G10123" s="110">
        <v>-111.22188</v>
      </c>
    </row>
    <row r="10124" ht="11.25" hidden="1" customHeight="1" outlineLevel="7">
      <c r="A10124" s="89"/>
      <c r="B10124" s="90"/>
      <c r="C10124" s="91"/>
      <c r="D10124" s="2013" t="s">
        <v>739</v>
      </c>
      <c r="E10124" s="2013"/>
      <c r="F10124" s="2013"/>
      <c r="G10124" s="111">
        <v>-119.38713</v>
      </c>
    </row>
    <row r="10125" ht="11.25" hidden="1" customHeight="1" outlineLevel="7">
      <c r="A10125" s="101"/>
      <c r="B10125" s="102"/>
      <c r="C10125" s="103"/>
      <c r="D10125" s="2017" t="s">
        <v>740</v>
      </c>
      <c r="E10125" s="2017"/>
      <c r="F10125" s="2017"/>
      <c r="G10125" s="110">
        <v>-98.787660000000002</v>
      </c>
    </row>
    <row r="10126" ht="11.25" hidden="1" customHeight="1" outlineLevel="7">
      <c r="A10126" s="115"/>
      <c r="B10126" s="116"/>
      <c r="C10126" s="117"/>
      <c r="D10126" s="2013" t="s">
        <v>741</v>
      </c>
      <c r="E10126" s="2013"/>
      <c r="F10126" s="2013"/>
      <c r="G10126" s="110">
        <v>-4.2129500000000002</v>
      </c>
    </row>
    <row r="10127" ht="11.25" hidden="1" customHeight="1" outlineLevel="7">
      <c r="A10127" s="101"/>
      <c r="B10127" s="102"/>
      <c r="C10127" s="103"/>
      <c r="D10127" s="2017" t="s">
        <v>742</v>
      </c>
      <c r="E10127" s="2017"/>
      <c r="F10127" s="2017"/>
      <c r="G10127" s="110">
        <v>-5.1073500000000003</v>
      </c>
    </row>
    <row r="10128" ht="11.25" hidden="1" customHeight="1" outlineLevel="7">
      <c r="A10128" s="115"/>
      <c r="B10128" s="116"/>
      <c r="C10128" s="117"/>
      <c r="D10128" s="2013" t="s">
        <v>744</v>
      </c>
      <c r="E10128" s="2013"/>
      <c r="F10128" s="2013"/>
      <c r="G10128" s="110">
        <v>-2.5557799999999999</v>
      </c>
    </row>
    <row r="10129" ht="21.75" hidden="1" customHeight="1" outlineLevel="7">
      <c r="A10129" s="115"/>
      <c r="B10129" s="116"/>
      <c r="C10129" s="117"/>
      <c r="D10129" s="2013" t="s">
        <v>745</v>
      </c>
      <c r="E10129" s="2013"/>
      <c r="F10129" s="2013"/>
      <c r="G10129" s="110">
        <v>-8.7233900000000002</v>
      </c>
    </row>
    <row r="10130" ht="21.75" hidden="1" customHeight="1" outlineLevel="7">
      <c r="A10130" s="115"/>
      <c r="B10130" s="116"/>
      <c r="C10130" s="117"/>
      <c r="D10130" s="2013" t="s">
        <v>746</v>
      </c>
      <c r="E10130" s="2013"/>
      <c r="F10130" s="2013"/>
      <c r="G10130" s="111">
        <v>-827.70854999999995</v>
      </c>
    </row>
    <row r="10131" ht="21.75" hidden="1" customHeight="1" outlineLevel="7">
      <c r="A10131" s="115"/>
      <c r="B10131" s="116"/>
      <c r="C10131" s="117"/>
      <c r="D10131" s="2013" t="s">
        <v>748</v>
      </c>
      <c r="E10131" s="2013"/>
      <c r="F10131" s="2013"/>
      <c r="G10131" s="110">
        <v>-695.50681999999995</v>
      </c>
    </row>
    <row r="10132" ht="21.75" hidden="1" customHeight="1" outlineLevel="7">
      <c r="A10132" s="115"/>
      <c r="B10132" s="116"/>
      <c r="C10132" s="117"/>
      <c r="D10132" s="2013" t="s">
        <v>749</v>
      </c>
      <c r="E10132" s="2013"/>
      <c r="F10132" s="2013"/>
      <c r="G10132" s="110">
        <v>-28.926449999999999</v>
      </c>
    </row>
    <row r="10133" ht="11.25" hidden="1" customHeight="1" outlineLevel="7">
      <c r="A10133" s="115"/>
      <c r="B10133" s="116"/>
      <c r="C10133" s="117"/>
      <c r="D10133" s="2013" t="s">
        <v>751</v>
      </c>
      <c r="E10133" s="2013"/>
      <c r="F10133" s="2013"/>
      <c r="G10133" s="110">
        <v>-25.153390000000002</v>
      </c>
    </row>
    <row r="10134" ht="11.25" hidden="1" customHeight="1" outlineLevel="7">
      <c r="A10134" s="115"/>
      <c r="B10134" s="116"/>
      <c r="C10134" s="117"/>
      <c r="D10134" s="2013" t="s">
        <v>752</v>
      </c>
      <c r="E10134" s="2013"/>
      <c r="F10134" s="2013"/>
      <c r="G10134" s="110">
        <v>-17.93956</v>
      </c>
    </row>
    <row r="10135" ht="11.25" hidden="1" customHeight="1" outlineLevel="7">
      <c r="A10135" s="115"/>
      <c r="B10135" s="116"/>
      <c r="C10135" s="117"/>
      <c r="D10135" s="2013" t="s">
        <v>756</v>
      </c>
      <c r="E10135" s="2013"/>
      <c r="F10135" s="2013"/>
      <c r="G10135" s="110">
        <v>-60.18233</v>
      </c>
    </row>
    <row r="10136" ht="21.75" hidden="1" customHeight="1" outlineLevel="7">
      <c r="A10136" s="115"/>
      <c r="B10136" s="116"/>
      <c r="C10136" s="117"/>
      <c r="D10136" s="2013" t="s">
        <v>757</v>
      </c>
      <c r="E10136" s="2013"/>
      <c r="F10136" s="2013"/>
      <c r="G10136" s="73">
        <v>-1039.2113300000001</v>
      </c>
    </row>
    <row r="10137" ht="11.25" hidden="1" customHeight="1" outlineLevel="7">
      <c r="A10137" s="115"/>
      <c r="B10137" s="116"/>
      <c r="C10137" s="117"/>
      <c r="D10137" s="2013" t="s">
        <v>758</v>
      </c>
      <c r="E10137" s="2013"/>
      <c r="F10137" s="2013"/>
      <c r="G10137" s="93"/>
    </row>
    <row r="10138" ht="11.25" hidden="1" customHeight="1" outlineLevel="7">
      <c r="A10138" s="115"/>
      <c r="B10138" s="116"/>
      <c r="C10138" s="117"/>
      <c r="D10138" s="2013" t="s">
        <v>759</v>
      </c>
      <c r="E10138" s="2013"/>
      <c r="F10138" s="2013"/>
      <c r="G10138" s="93"/>
    </row>
    <row r="10139" ht="11.25" hidden="1" customHeight="1" outlineLevel="7">
      <c r="A10139" s="115"/>
      <c r="B10139" s="116"/>
      <c r="C10139" s="117"/>
      <c r="D10139" s="2013" t="s">
        <v>760</v>
      </c>
      <c r="E10139" s="2013"/>
      <c r="F10139" s="2013"/>
      <c r="G10139" s="93"/>
    </row>
    <row r="10140" ht="11.25" hidden="1" customHeight="1" outlineLevel="7">
      <c r="A10140" s="115"/>
      <c r="B10140" s="116"/>
      <c r="C10140" s="117"/>
      <c r="D10140" s="2013" t="s">
        <v>839</v>
      </c>
      <c r="E10140" s="2013"/>
      <c r="F10140" s="2013"/>
      <c r="G10140" s="110">
        <v>-104.7115</v>
      </c>
    </row>
    <row r="10141" ht="21.75" hidden="1" customHeight="1" outlineLevel="7">
      <c r="A10141" s="115"/>
      <c r="B10141" s="116"/>
      <c r="C10141" s="117"/>
      <c r="D10141" s="2013" t="s">
        <v>400</v>
      </c>
      <c r="E10141" s="2013"/>
      <c r="F10141" s="2013"/>
      <c r="G10141" s="110">
        <v>-934.49982999999997</v>
      </c>
    </row>
    <row r="10142" ht="11.25" hidden="1" customHeight="1" outlineLevel="7">
      <c r="A10142" s="115"/>
      <c r="B10142" s="116"/>
      <c r="C10142" s="117"/>
      <c r="D10142" s="2013" t="s">
        <v>401</v>
      </c>
      <c r="E10142" s="2013"/>
      <c r="F10142" s="2013"/>
      <c r="G10142" s="73">
        <v>-3961.971</v>
      </c>
    </row>
    <row r="10143" ht="11.25" hidden="1" customHeight="1" outlineLevel="7">
      <c r="A10143" s="115"/>
      <c r="B10143" s="116"/>
      <c r="C10143" s="117"/>
      <c r="D10143" s="2013" t="s">
        <v>761</v>
      </c>
      <c r="E10143" s="2013"/>
      <c r="F10143" s="2013"/>
      <c r="G10143" s="73">
        <v>-1085.5582400000001</v>
      </c>
    </row>
    <row r="10144" ht="21.75" hidden="1" customHeight="1" outlineLevel="7">
      <c r="A10144" s="89"/>
      <c r="B10144" s="90"/>
      <c r="C10144" s="91"/>
      <c r="D10144" s="2013" t="s">
        <v>762</v>
      </c>
      <c r="E10144" s="2013"/>
      <c r="F10144" s="2013"/>
      <c r="G10144" s="92">
        <v>-1072.277</v>
      </c>
    </row>
    <row r="10145" ht="11.25" hidden="1" customHeight="1" outlineLevel="7">
      <c r="A10145" s="86"/>
      <c r="B10145" s="87"/>
      <c r="C10145" s="88"/>
      <c r="D10145" s="2017" t="s">
        <v>763</v>
      </c>
      <c r="E10145" s="2017"/>
      <c r="F10145" s="2017"/>
      <c r="G10145" s="110">
        <v>-13.28124</v>
      </c>
    </row>
    <row r="10146" ht="11.25" hidden="1" customHeight="1" outlineLevel="7">
      <c r="A10146" s="101"/>
      <c r="B10146" s="102"/>
      <c r="C10146" s="103"/>
      <c r="D10146" s="2017" t="s">
        <v>765</v>
      </c>
      <c r="E10146" s="2017"/>
      <c r="F10146" s="2017"/>
      <c r="G10146" s="73">
        <v>-1331.8230100000001</v>
      </c>
    </row>
    <row r="10147" ht="11.25" hidden="1" customHeight="1" outlineLevel="7">
      <c r="A10147" s="115"/>
      <c r="B10147" s="116"/>
      <c r="C10147" s="117"/>
      <c r="D10147" s="2013" t="s">
        <v>766</v>
      </c>
      <c r="E10147" s="2013"/>
      <c r="F10147" s="2013"/>
      <c r="G10147" s="111">
        <v>-158.64757</v>
      </c>
    </row>
    <row r="10148" ht="11.25" hidden="1" customHeight="1" outlineLevel="7">
      <c r="A10148" s="115"/>
      <c r="B10148" s="116"/>
      <c r="C10148" s="117"/>
      <c r="D10148" s="2013" t="s">
        <v>767</v>
      </c>
      <c r="E10148" s="2013"/>
      <c r="F10148" s="2013"/>
      <c r="G10148" s="110">
        <v>-67.803070000000005</v>
      </c>
    </row>
    <row r="10149" ht="21.75" hidden="1" customHeight="1" outlineLevel="7">
      <c r="A10149" s="115"/>
      <c r="B10149" s="116"/>
      <c r="C10149" s="117"/>
      <c r="D10149" s="2013" t="s">
        <v>770</v>
      </c>
      <c r="E10149" s="2013"/>
      <c r="F10149" s="2013"/>
      <c r="G10149" s="110">
        <v>-19.359580000000001</v>
      </c>
    </row>
    <row r="10150" ht="11.25" hidden="1" customHeight="1" outlineLevel="7">
      <c r="A10150" s="101"/>
      <c r="B10150" s="102"/>
      <c r="C10150" s="103"/>
      <c r="D10150" s="2017" t="s">
        <v>771</v>
      </c>
      <c r="E10150" s="2017"/>
      <c r="F10150" s="2017"/>
      <c r="G10150" s="110">
        <v>-8.7570300000000003</v>
      </c>
    </row>
    <row r="10151" ht="11.25" hidden="1" customHeight="1" outlineLevel="7">
      <c r="A10151" s="115"/>
      <c r="B10151" s="116"/>
      <c r="C10151" s="117"/>
      <c r="D10151" s="2013" t="s">
        <v>773</v>
      </c>
      <c r="E10151" s="2013"/>
      <c r="F10151" s="2013"/>
      <c r="G10151" s="110">
        <v>-5.4494699999999998</v>
      </c>
    </row>
    <row r="10152" ht="11.25" hidden="1" customHeight="1" outlineLevel="7">
      <c r="A10152" s="115"/>
      <c r="B10152" s="116"/>
      <c r="C10152" s="117"/>
      <c r="D10152" s="2013" t="s">
        <v>775</v>
      </c>
      <c r="E10152" s="2013"/>
      <c r="F10152" s="2013"/>
      <c r="G10152" s="110">
        <v>-0.33783999999999997</v>
      </c>
    </row>
    <row r="10153" ht="21.75" hidden="1" customHeight="1" outlineLevel="7">
      <c r="A10153" s="115"/>
      <c r="B10153" s="116"/>
      <c r="C10153" s="117"/>
      <c r="D10153" s="2013" t="s">
        <v>777</v>
      </c>
      <c r="E10153" s="2013"/>
      <c r="F10153" s="2013"/>
      <c r="G10153" s="110">
        <v>-56.940579999999997</v>
      </c>
    </row>
    <row r="10154" ht="11.25" hidden="1" customHeight="1" outlineLevel="7">
      <c r="A10154" s="115"/>
      <c r="B10154" s="116"/>
      <c r="C10154" s="117"/>
      <c r="D10154" s="2013" t="s">
        <v>778</v>
      </c>
      <c r="E10154" s="2013"/>
      <c r="F10154" s="2013"/>
      <c r="G10154" s="93"/>
    </row>
    <row r="10155" ht="11.25" hidden="1" customHeight="1" outlineLevel="7">
      <c r="A10155" s="115"/>
      <c r="B10155" s="116"/>
      <c r="C10155" s="117"/>
      <c r="D10155" s="2013" t="s">
        <v>779</v>
      </c>
      <c r="E10155" s="2013"/>
      <c r="F10155" s="2013"/>
      <c r="G10155" s="111">
        <v>-59.319330000000001</v>
      </c>
    </row>
    <row r="10156" ht="11.25" hidden="1" customHeight="1" outlineLevel="7">
      <c r="A10156" s="89"/>
      <c r="B10156" s="90"/>
      <c r="C10156" s="91"/>
      <c r="D10156" s="2013" t="s">
        <v>781</v>
      </c>
      <c r="E10156" s="2013"/>
      <c r="F10156" s="2013"/>
      <c r="G10156" s="110">
        <v>-11.289910000000001</v>
      </c>
    </row>
    <row r="10157" ht="11.25" hidden="1" customHeight="1" outlineLevel="7">
      <c r="A10157" s="86"/>
      <c r="B10157" s="87"/>
      <c r="C10157" s="88"/>
      <c r="D10157" s="2017" t="s">
        <v>782</v>
      </c>
      <c r="E10157" s="2017"/>
      <c r="F10157" s="2017"/>
      <c r="G10157" s="110">
        <v>-5.7425699999999997</v>
      </c>
    </row>
    <row r="10158" ht="21.75" hidden="1" customHeight="1" outlineLevel="7">
      <c r="A10158" s="89"/>
      <c r="B10158" s="90"/>
      <c r="C10158" s="91"/>
      <c r="D10158" s="2013" t="s">
        <v>783</v>
      </c>
      <c r="E10158" s="2013"/>
      <c r="F10158" s="2013"/>
      <c r="G10158" s="110">
        <v>-25.72278</v>
      </c>
    </row>
    <row r="10159" ht="11.25" hidden="1" customHeight="1" outlineLevel="7">
      <c r="A10159" s="89"/>
      <c r="B10159" s="90"/>
      <c r="C10159" s="91"/>
      <c r="D10159" s="2013" t="s">
        <v>784</v>
      </c>
      <c r="E10159" s="2013"/>
      <c r="F10159" s="2013"/>
      <c r="G10159" s="110">
        <v>-1.73027</v>
      </c>
    </row>
    <row r="10160" ht="11.25" hidden="1" customHeight="1" outlineLevel="7">
      <c r="A10160" s="89"/>
      <c r="B10160" s="90"/>
      <c r="C10160" s="91"/>
      <c r="D10160" s="2013" t="s">
        <v>785</v>
      </c>
      <c r="E10160" s="2013"/>
      <c r="F10160" s="2013"/>
      <c r="G10160" s="110">
        <v>-1.9054500000000001</v>
      </c>
    </row>
    <row r="10161" ht="11.25" hidden="1" customHeight="1" outlineLevel="7">
      <c r="A10161" s="89"/>
      <c r="B10161" s="90"/>
      <c r="C10161" s="91"/>
      <c r="D10161" s="2013" t="s">
        <v>1018</v>
      </c>
      <c r="E10161" s="2013"/>
      <c r="F10161" s="2013"/>
      <c r="G10161" s="110">
        <v>-12.828950000000001</v>
      </c>
    </row>
    <row r="10162" ht="11.25" hidden="1" customHeight="1" outlineLevel="7">
      <c r="A10162" s="89"/>
      <c r="B10162" s="90"/>
      <c r="C10162" s="91"/>
      <c r="D10162" s="2013" t="s">
        <v>788</v>
      </c>
      <c r="E10162" s="2013"/>
      <c r="F10162" s="2013"/>
      <c r="G10162" s="110">
        <v>-0.099400000000000002</v>
      </c>
    </row>
    <row r="10163" ht="11.25" hidden="1" customHeight="1" outlineLevel="7">
      <c r="A10163" s="86"/>
      <c r="B10163" s="87"/>
      <c r="C10163" s="88"/>
      <c r="D10163" s="2017" t="s">
        <v>789</v>
      </c>
      <c r="E10163" s="2017"/>
      <c r="F10163" s="2017"/>
      <c r="G10163" s="111">
        <v>-116.09961</v>
      </c>
    </row>
    <row r="10164" ht="21.75" hidden="1" customHeight="1" outlineLevel="7">
      <c r="A10164" s="89"/>
      <c r="B10164" s="90"/>
      <c r="C10164" s="91"/>
      <c r="D10164" s="2013" t="s">
        <v>791</v>
      </c>
      <c r="E10164" s="2013"/>
      <c r="F10164" s="2013"/>
      <c r="G10164" s="110">
        <v>-28.022919999999999</v>
      </c>
    </row>
    <row r="10165" ht="21.75" hidden="1" customHeight="1" outlineLevel="7">
      <c r="A10165" s="89"/>
      <c r="B10165" s="90"/>
      <c r="C10165" s="91"/>
      <c r="D10165" s="2013" t="s">
        <v>793</v>
      </c>
      <c r="E10165" s="2013"/>
      <c r="F10165" s="2013"/>
      <c r="G10165" s="110">
        <v>-83.943250000000006</v>
      </c>
    </row>
    <row r="10166" ht="11.25" hidden="1" customHeight="1" outlineLevel="7">
      <c r="A10166" s="89"/>
      <c r="B10166" s="90"/>
      <c r="C10166" s="91"/>
      <c r="D10166" s="2013" t="s">
        <v>795</v>
      </c>
      <c r="E10166" s="2013"/>
      <c r="F10166" s="2013"/>
      <c r="G10166" s="110">
        <v>-4.1334400000000002</v>
      </c>
    </row>
    <row r="10167" ht="11.25" hidden="1" customHeight="1" outlineLevel="7">
      <c r="A10167" s="89"/>
      <c r="B10167" s="90"/>
      <c r="C10167" s="91"/>
      <c r="D10167" s="2013" t="s">
        <v>796</v>
      </c>
      <c r="E10167" s="2013"/>
      <c r="F10167" s="2013"/>
      <c r="G10167" s="111">
        <v>-383.03062999999997</v>
      </c>
    </row>
    <row r="10168" ht="11.25" hidden="1" customHeight="1" outlineLevel="7">
      <c r="A10168" s="89"/>
      <c r="B10168" s="90"/>
      <c r="C10168" s="91"/>
      <c r="D10168" s="2013" t="s">
        <v>798</v>
      </c>
      <c r="E10168" s="2013"/>
      <c r="F10168" s="2013"/>
      <c r="G10168" s="110">
        <v>-6.3874399999999998</v>
      </c>
    </row>
    <row r="10169" ht="11.25" hidden="1" customHeight="1" outlineLevel="7">
      <c r="A10169" s="89"/>
      <c r="B10169" s="90"/>
      <c r="C10169" s="91"/>
      <c r="D10169" s="2013" t="s">
        <v>799</v>
      </c>
      <c r="E10169" s="2013"/>
      <c r="F10169" s="2013"/>
      <c r="G10169" s="110">
        <v>-134.46641</v>
      </c>
    </row>
    <row r="10170" ht="11.25" hidden="1" customHeight="1" outlineLevel="7">
      <c r="A10170" s="89"/>
      <c r="B10170" s="90"/>
      <c r="C10170" s="91"/>
      <c r="D10170" s="2013" t="s">
        <v>801</v>
      </c>
      <c r="E10170" s="2013"/>
      <c r="F10170" s="2013"/>
      <c r="G10170" s="110">
        <v>-32.851660000000003</v>
      </c>
    </row>
    <row r="10171" ht="11.25" hidden="1" customHeight="1" outlineLevel="7">
      <c r="A10171" s="86"/>
      <c r="B10171" s="87"/>
      <c r="C10171" s="88"/>
      <c r="D10171" s="2017" t="s">
        <v>802</v>
      </c>
      <c r="E10171" s="2017"/>
      <c r="F10171" s="2017"/>
      <c r="G10171" s="110">
        <v>-69.040580000000006</v>
      </c>
    </row>
    <row r="10172" ht="11.25" hidden="1" customHeight="1" outlineLevel="7">
      <c r="A10172" s="89"/>
      <c r="B10172" s="90"/>
      <c r="C10172" s="91"/>
      <c r="D10172" s="2013" t="s">
        <v>804</v>
      </c>
      <c r="E10172" s="2013"/>
      <c r="F10172" s="2013"/>
      <c r="G10172" s="110">
        <v>-132.15835000000001</v>
      </c>
    </row>
    <row r="10173" ht="11.25" hidden="1" customHeight="1" outlineLevel="7">
      <c r="A10173" s="89"/>
      <c r="B10173" s="90"/>
      <c r="C10173" s="91"/>
      <c r="D10173" s="2013" t="s">
        <v>805</v>
      </c>
      <c r="E10173" s="2013"/>
      <c r="F10173" s="2013"/>
      <c r="G10173" s="110">
        <v>-8.1261899999999994</v>
      </c>
    </row>
    <row r="10174" ht="11.25" hidden="1" customHeight="1" outlineLevel="7">
      <c r="A10174" s="89"/>
      <c r="B10174" s="90"/>
      <c r="C10174" s="91"/>
      <c r="D10174" s="2013" t="s">
        <v>806</v>
      </c>
      <c r="E10174" s="2013"/>
      <c r="F10174" s="2013"/>
      <c r="G10174" s="110">
        <v>-0.28476000000000001</v>
      </c>
    </row>
    <row r="10175" ht="11.25" hidden="1" customHeight="1" outlineLevel="7">
      <c r="A10175" s="89"/>
      <c r="B10175" s="90"/>
      <c r="C10175" s="91"/>
      <c r="D10175" s="2013" t="s">
        <v>808</v>
      </c>
      <c r="E10175" s="2013"/>
      <c r="F10175" s="2013"/>
      <c r="G10175" s="111">
        <v>-45.100020000000001</v>
      </c>
    </row>
    <row r="10176" ht="21.75" hidden="1" customHeight="1" outlineLevel="7">
      <c r="A10176" s="89"/>
      <c r="B10176" s="90"/>
      <c r="C10176" s="91"/>
      <c r="D10176" s="2013" t="s">
        <v>809</v>
      </c>
      <c r="E10176" s="2013"/>
      <c r="F10176" s="2013"/>
      <c r="G10176" s="110">
        <v>-38.276310000000002</v>
      </c>
    </row>
    <row r="10177" ht="11.25" hidden="1" customHeight="1" outlineLevel="7">
      <c r="A10177" s="89"/>
      <c r="B10177" s="90"/>
      <c r="C10177" s="91"/>
      <c r="D10177" s="2013" t="s">
        <v>810</v>
      </c>
      <c r="E10177" s="2013"/>
      <c r="F10177" s="2013"/>
      <c r="G10177" s="110">
        <v>-6.8237100000000002</v>
      </c>
    </row>
    <row r="10178" ht="11.25" hidden="1" customHeight="1" outlineLevel="7">
      <c r="A10178" s="118"/>
      <c r="B10178" s="119"/>
      <c r="C10178" s="120"/>
      <c r="D10178" s="2013" t="s">
        <v>812</v>
      </c>
      <c r="E10178" s="2013"/>
      <c r="F10178" s="2013"/>
      <c r="G10178" s="110">
        <v>-232.01276999999999</v>
      </c>
    </row>
    <row r="10179" ht="11.25" hidden="1" customHeight="1" outlineLevel="7">
      <c r="A10179" s="86"/>
      <c r="B10179" s="87"/>
      <c r="C10179" s="88"/>
      <c r="D10179" s="2017" t="s">
        <v>813</v>
      </c>
      <c r="E10179" s="2017"/>
      <c r="F10179" s="2017"/>
      <c r="G10179" s="110">
        <v>-19.746089999999999</v>
      </c>
    </row>
    <row r="10180" ht="11.25" hidden="1" customHeight="1" outlineLevel="7">
      <c r="A10180" s="101"/>
      <c r="B10180" s="102"/>
      <c r="C10180" s="103"/>
      <c r="D10180" s="2017" t="s">
        <v>815</v>
      </c>
      <c r="E10180" s="2017"/>
      <c r="F10180" s="2017"/>
      <c r="G10180" s="110">
        <v>-8.5886999999999993</v>
      </c>
    </row>
    <row r="10181" ht="11.25" hidden="1" customHeight="1" outlineLevel="7">
      <c r="A10181" s="115"/>
      <c r="B10181" s="116"/>
      <c r="C10181" s="117"/>
      <c r="D10181" s="2013" t="s">
        <v>820</v>
      </c>
      <c r="E10181" s="2013"/>
      <c r="F10181" s="2013"/>
      <c r="G10181" s="110">
        <v>-12.797140000000001</v>
      </c>
    </row>
    <row r="10182" ht="11.25" hidden="1" customHeight="1" outlineLevel="7">
      <c r="A10182" s="115"/>
      <c r="B10182" s="116"/>
      <c r="C10182" s="117"/>
      <c r="D10182" s="2013" t="s">
        <v>821</v>
      </c>
      <c r="E10182" s="2013"/>
      <c r="F10182" s="2013"/>
      <c r="G10182" s="111">
        <v>-26.91968</v>
      </c>
    </row>
    <row r="10183" ht="11.25" hidden="1" customHeight="1" outlineLevel="7">
      <c r="A10183" s="89"/>
      <c r="B10183" s="90"/>
      <c r="C10183" s="91"/>
      <c r="D10183" s="2013" t="s">
        <v>822</v>
      </c>
      <c r="E10183" s="2013"/>
      <c r="F10183" s="2013"/>
      <c r="G10183" s="110">
        <v>-26.91968</v>
      </c>
    </row>
    <row r="10184" ht="11.25" hidden="1" customHeight="1" outlineLevel="7">
      <c r="A10184" s="89"/>
      <c r="B10184" s="90"/>
      <c r="C10184" s="91"/>
      <c r="D10184" s="2013" t="s">
        <v>823</v>
      </c>
      <c r="E10184" s="2013"/>
      <c r="F10184" s="2013"/>
      <c r="G10184" s="111">
        <v>-268.46219000000002</v>
      </c>
    </row>
    <row r="10185" ht="11.25" hidden="1" customHeight="1" outlineLevel="7">
      <c r="A10185" s="89"/>
      <c r="B10185" s="90"/>
      <c r="C10185" s="91"/>
      <c r="D10185" s="2013" t="s">
        <v>824</v>
      </c>
      <c r="E10185" s="2013"/>
      <c r="F10185" s="2013"/>
      <c r="G10185" s="110">
        <v>-12.724220000000001</v>
      </c>
    </row>
    <row r="10186" ht="11.25" hidden="1" customHeight="1" outlineLevel="7">
      <c r="A10186" s="89"/>
      <c r="B10186" s="90"/>
      <c r="C10186" s="91"/>
      <c r="D10186" s="2013" t="s">
        <v>825</v>
      </c>
      <c r="E10186" s="2013"/>
      <c r="F10186" s="2013"/>
      <c r="G10186" s="110">
        <v>-2.8217400000000001</v>
      </c>
    </row>
    <row r="10187" ht="11.25" hidden="1" customHeight="1" outlineLevel="7">
      <c r="A10187" s="101"/>
      <c r="B10187" s="102"/>
      <c r="C10187" s="103"/>
      <c r="D10187" s="2017" t="s">
        <v>826</v>
      </c>
      <c r="E10187" s="2017"/>
      <c r="F10187" s="2017"/>
      <c r="G10187" s="110">
        <v>-51.058419999999998</v>
      </c>
    </row>
    <row r="10188" ht="11.25" hidden="1" customHeight="1" outlineLevel="7">
      <c r="A10188" s="115"/>
      <c r="B10188" s="116"/>
      <c r="C10188" s="117"/>
      <c r="D10188" s="2013" t="s">
        <v>828</v>
      </c>
      <c r="E10188" s="2013"/>
      <c r="F10188" s="2013"/>
      <c r="G10188" s="110">
        <v>-0.23344999999999999</v>
      </c>
    </row>
    <row r="10189" ht="21.75" hidden="1" customHeight="1" outlineLevel="7">
      <c r="A10189" s="115"/>
      <c r="B10189" s="116"/>
      <c r="C10189" s="117"/>
      <c r="D10189" s="2013" t="s">
        <v>829</v>
      </c>
      <c r="E10189" s="2013"/>
      <c r="F10189" s="2013"/>
      <c r="G10189" s="110">
        <v>-10.03955</v>
      </c>
    </row>
    <row r="10190" ht="11.25" hidden="1" customHeight="1" outlineLevel="7">
      <c r="A10190" s="101"/>
      <c r="B10190" s="102"/>
      <c r="C10190" s="103"/>
      <c r="D10190" s="2017" t="s">
        <v>831</v>
      </c>
      <c r="E10190" s="2017"/>
      <c r="F10190" s="2017"/>
      <c r="G10190" s="110">
        <v>-7.1997900000000001</v>
      </c>
    </row>
    <row r="10191" ht="11.25" hidden="1" customHeight="1" outlineLevel="7">
      <c r="A10191" s="115"/>
      <c r="B10191" s="116"/>
      <c r="C10191" s="117"/>
      <c r="D10191" s="2013" t="s">
        <v>832</v>
      </c>
      <c r="E10191" s="2013"/>
      <c r="F10191" s="2013"/>
      <c r="G10191" s="110">
        <v>-8.1771200000000004</v>
      </c>
    </row>
    <row r="10192" ht="11.25" hidden="1" customHeight="1" outlineLevel="7">
      <c r="A10192" s="115"/>
      <c r="B10192" s="116"/>
      <c r="C10192" s="117"/>
      <c r="D10192" s="2013" t="s">
        <v>833</v>
      </c>
      <c r="E10192" s="2013"/>
      <c r="F10192" s="2013"/>
      <c r="G10192" s="93"/>
    </row>
    <row r="10193" ht="21.75" hidden="1" customHeight="1" outlineLevel="7">
      <c r="A10193" s="89"/>
      <c r="B10193" s="90"/>
      <c r="C10193" s="91"/>
      <c r="D10193" s="2013" t="s">
        <v>834</v>
      </c>
      <c r="E10193" s="2013"/>
      <c r="F10193" s="2013"/>
      <c r="G10193" s="93"/>
    </row>
    <row r="10194" ht="11.25" hidden="1" customHeight="1" outlineLevel="7">
      <c r="A10194" s="89"/>
      <c r="B10194" s="90"/>
      <c r="C10194" s="91"/>
      <c r="D10194" s="2013" t="s">
        <v>835</v>
      </c>
      <c r="E10194" s="2013"/>
      <c r="F10194" s="2013"/>
      <c r="G10194" s="93"/>
    </row>
    <row r="10195" ht="11.25" hidden="1" customHeight="1" outlineLevel="7">
      <c r="A10195" s="89"/>
      <c r="B10195" s="90"/>
      <c r="C10195" s="91"/>
      <c r="D10195" s="2013" t="s">
        <v>836</v>
      </c>
      <c r="E10195" s="2013"/>
      <c r="F10195" s="2013"/>
      <c r="G10195" s="110">
        <v>-71.666709999999995</v>
      </c>
    </row>
    <row r="10196" ht="11.25" hidden="1" customHeight="1" outlineLevel="7">
      <c r="A10196" s="89"/>
      <c r="B10196" s="90"/>
      <c r="C10196" s="91"/>
      <c r="D10196" s="2013" t="s">
        <v>837</v>
      </c>
      <c r="E10196" s="2013"/>
      <c r="F10196" s="2013"/>
      <c r="G10196" s="110">
        <v>-1.8691</v>
      </c>
    </row>
    <row r="10197" ht="11.25" hidden="1" customHeight="1" outlineLevel="6">
      <c r="A10197" s="77"/>
      <c r="B10197" s="78"/>
      <c r="C10197" s="79"/>
      <c r="D10197" s="2017" t="s">
        <v>963</v>
      </c>
      <c r="E10197" s="2017"/>
      <c r="F10197" s="2017"/>
      <c r="G10197" s="110">
        <v>-50.399999999999999</v>
      </c>
    </row>
    <row r="10198" ht="11.25" hidden="1" customHeight="1" outlineLevel="7">
      <c r="A10198" s="80"/>
      <c r="B10198" s="81"/>
      <c r="C10198" s="82"/>
      <c r="D10198" s="2017" t="s">
        <v>14</v>
      </c>
      <c r="E10198" s="2017"/>
      <c r="F10198" s="2017"/>
      <c r="G10198" s="110">
        <v>-3.6299399999999999</v>
      </c>
    </row>
    <row r="10199" ht="11.25" hidden="1" customHeight="1" outlineLevel="7">
      <c r="A10199" s="83"/>
      <c r="B10199" s="84"/>
      <c r="C10199" s="85"/>
      <c r="D10199" s="2017" t="s">
        <v>529</v>
      </c>
      <c r="E10199" s="2017"/>
      <c r="F10199" s="2017"/>
      <c r="G10199" s="110">
        <v>-34</v>
      </c>
    </row>
    <row r="10200" ht="11.25" hidden="1" customHeight="1" outlineLevel="7">
      <c r="A10200" s="86"/>
      <c r="B10200" s="87"/>
      <c r="C10200" s="88"/>
      <c r="D10200" s="2017" t="s">
        <v>964</v>
      </c>
      <c r="E10200" s="2017"/>
      <c r="F10200" s="2017"/>
      <c r="G10200" s="110">
        <v>-14.642150000000001</v>
      </c>
    </row>
    <row r="10201" ht="11.25" hidden="1" customHeight="1" outlineLevel="7">
      <c r="A10201" s="89"/>
      <c r="B10201" s="90"/>
      <c r="C10201" s="91"/>
      <c r="D10201" s="2013" t="s">
        <v>546</v>
      </c>
      <c r="E10201" s="2013"/>
      <c r="F10201" s="2013"/>
      <c r="G10201" s="110">
        <v>-0.81452000000000002</v>
      </c>
    </row>
    <row r="10202" ht="11.25" hidden="1" customHeight="1" outlineLevel="7">
      <c r="A10202" s="86"/>
      <c r="B10202" s="87"/>
      <c r="C10202" s="88"/>
      <c r="D10202" s="2017" t="s">
        <v>554</v>
      </c>
      <c r="E10202" s="2017"/>
      <c r="F10202" s="2017"/>
      <c r="G10202" s="111">
        <v>-289.96523000000002</v>
      </c>
    </row>
    <row r="10203" ht="11.25" hidden="1" customHeight="1" outlineLevel="7">
      <c r="A10203" s="89"/>
      <c r="B10203" s="90"/>
      <c r="C10203" s="91"/>
      <c r="D10203" s="2013" t="s">
        <v>557</v>
      </c>
      <c r="E10203" s="2013"/>
      <c r="F10203" s="2013"/>
      <c r="G10203" s="111">
        <v>-87.234669999999994</v>
      </c>
    </row>
    <row r="10204" ht="11.25" hidden="1" customHeight="1" outlineLevel="7">
      <c r="A10204" s="89"/>
      <c r="B10204" s="90"/>
      <c r="C10204" s="91"/>
      <c r="D10204" s="2013" t="s">
        <v>559</v>
      </c>
      <c r="E10204" s="2013"/>
      <c r="F10204" s="2013"/>
      <c r="G10204" s="110">
        <v>-22.347650000000002</v>
      </c>
    </row>
    <row r="10205" ht="11.25" hidden="1" customHeight="1" outlineLevel="7">
      <c r="A10205" s="89"/>
      <c r="B10205" s="90"/>
      <c r="C10205" s="91"/>
      <c r="D10205" s="2013" t="s">
        <v>564</v>
      </c>
      <c r="E10205" s="2013"/>
      <c r="F10205" s="2013"/>
      <c r="G10205" s="110">
        <v>-52.355249999999998</v>
      </c>
    </row>
    <row r="10206" ht="11.25" hidden="1" customHeight="1" outlineLevel="7">
      <c r="A10206" s="89"/>
      <c r="B10206" s="90"/>
      <c r="C10206" s="91"/>
      <c r="D10206" s="2013" t="s">
        <v>565</v>
      </c>
      <c r="E10206" s="2013"/>
      <c r="F10206" s="2013"/>
      <c r="G10206" s="110">
        <v>-12.53177</v>
      </c>
    </row>
    <row r="10207" ht="11.25" hidden="1" customHeight="1" outlineLevel="7">
      <c r="A10207" s="89"/>
      <c r="B10207" s="90"/>
      <c r="C10207" s="91"/>
      <c r="D10207" s="2013" t="s">
        <v>566</v>
      </c>
      <c r="E10207" s="2013"/>
      <c r="F10207" s="2013"/>
      <c r="G10207" s="111">
        <v>-201.14250000000001</v>
      </c>
    </row>
    <row r="10208" ht="11.25" hidden="1" customHeight="1" outlineLevel="7">
      <c r="A10208" s="89"/>
      <c r="B10208" s="90"/>
      <c r="C10208" s="91"/>
      <c r="D10208" s="2013" t="s">
        <v>567</v>
      </c>
      <c r="E10208" s="2013"/>
      <c r="F10208" s="2013"/>
      <c r="G10208" s="110">
        <v>-45.076000000000001</v>
      </c>
    </row>
    <row r="10209" ht="11.25" hidden="1" customHeight="1" outlineLevel="7">
      <c r="A10209" s="89"/>
      <c r="B10209" s="90"/>
      <c r="C10209" s="91"/>
      <c r="D10209" s="2013" t="s">
        <v>569</v>
      </c>
      <c r="E10209" s="2013"/>
      <c r="F10209" s="2013"/>
      <c r="G10209" s="110">
        <v>-144.55054000000001</v>
      </c>
    </row>
    <row r="10210" ht="11.25" hidden="1" customHeight="1" outlineLevel="7">
      <c r="A10210" s="89"/>
      <c r="B10210" s="90"/>
      <c r="C10210" s="91"/>
      <c r="D10210" s="2013" t="s">
        <v>570</v>
      </c>
      <c r="E10210" s="2013"/>
      <c r="F10210" s="2013"/>
      <c r="G10210" s="110">
        <v>-2.0999099999999999</v>
      </c>
    </row>
    <row r="10211" ht="11.25" hidden="1" customHeight="1" outlineLevel="7">
      <c r="A10211" s="80"/>
      <c r="B10211" s="81"/>
      <c r="C10211" s="82"/>
      <c r="D10211" s="2017" t="s">
        <v>571</v>
      </c>
      <c r="E10211" s="2017"/>
      <c r="F10211" s="2017"/>
      <c r="G10211" s="110">
        <v>-3.6813199999999999</v>
      </c>
    </row>
    <row r="10212" ht="11.25" hidden="1" customHeight="1" outlineLevel="7">
      <c r="A10212" s="83"/>
      <c r="B10212" s="84"/>
      <c r="C10212" s="85"/>
      <c r="D10212" s="2017" t="s">
        <v>572</v>
      </c>
      <c r="E10212" s="2017"/>
      <c r="F10212" s="2017"/>
      <c r="G10212" s="110">
        <v>-5.7347299999999999</v>
      </c>
    </row>
    <row r="10213" ht="11.25" hidden="1" customHeight="1" outlineLevel="7">
      <c r="A10213" s="86"/>
      <c r="B10213" s="87"/>
      <c r="C10213" s="88"/>
      <c r="D10213" s="2017" t="s">
        <v>573</v>
      </c>
      <c r="E10213" s="2017"/>
      <c r="F10213" s="2017"/>
      <c r="G10213" s="110">
        <v>-1.58806</v>
      </c>
    </row>
    <row r="10214" ht="11.25" hidden="1" customHeight="1" outlineLevel="7">
      <c r="A10214" s="89"/>
      <c r="B10214" s="90"/>
      <c r="C10214" s="91"/>
      <c r="D10214" s="2013" t="s">
        <v>582</v>
      </c>
      <c r="E10214" s="2013"/>
      <c r="F10214" s="2013"/>
      <c r="G10214" s="111">
        <v>-203.73943</v>
      </c>
    </row>
    <row r="10215" ht="11.25" hidden="1" customHeight="1" outlineLevel="7">
      <c r="A10215" s="89"/>
      <c r="B10215" s="90"/>
      <c r="C10215" s="91"/>
      <c r="D10215" s="2013" t="s">
        <v>585</v>
      </c>
      <c r="E10215" s="2013"/>
      <c r="F10215" s="2013"/>
      <c r="G10215" s="110">
        <v>-57.663629999999998</v>
      </c>
    </row>
    <row r="10216" ht="11.25" hidden="1" customHeight="1" outlineLevel="7">
      <c r="A10216" s="86"/>
      <c r="B10216" s="87"/>
      <c r="C10216" s="88"/>
      <c r="D10216" s="2017" t="s">
        <v>586</v>
      </c>
      <c r="E10216" s="2017"/>
      <c r="F10216" s="2017"/>
      <c r="G10216" s="93"/>
    </row>
    <row r="10217" ht="11.25" hidden="1" customHeight="1" outlineLevel="7">
      <c r="A10217" s="89"/>
      <c r="B10217" s="90"/>
      <c r="C10217" s="91"/>
      <c r="D10217" s="2013" t="s">
        <v>965</v>
      </c>
      <c r="E10217" s="2013"/>
      <c r="F10217" s="2013"/>
      <c r="G10217" s="110">
        <v>-63.926870000000001</v>
      </c>
    </row>
    <row r="10218" ht="11.25" hidden="1" customHeight="1" outlineLevel="7">
      <c r="A10218" s="80"/>
      <c r="B10218" s="81"/>
      <c r="C10218" s="82"/>
      <c r="D10218" s="2017" t="s">
        <v>617</v>
      </c>
      <c r="E10218" s="2017"/>
      <c r="F10218" s="2017"/>
      <c r="G10218" s="93"/>
    </row>
    <row r="10219" ht="11.25" hidden="1" customHeight="1" outlineLevel="7">
      <c r="A10219" s="98"/>
      <c r="B10219" s="99"/>
      <c r="C10219" s="100"/>
      <c r="D10219" s="2013" t="s">
        <v>619</v>
      </c>
      <c r="E10219" s="2013"/>
      <c r="F10219" s="2013"/>
      <c r="G10219" s="110">
        <v>-82.148929999999993</v>
      </c>
    </row>
    <row r="10220" ht="11.25" hidden="1" customHeight="1" outlineLevel="7">
      <c r="A10220" s="98"/>
      <c r="B10220" s="99"/>
      <c r="C10220" s="100"/>
      <c r="D10220" s="2013" t="s">
        <v>620</v>
      </c>
      <c r="E10220" s="2013"/>
      <c r="F10220" s="2013"/>
      <c r="G10220" s="111">
        <v>-508.89210000000003</v>
      </c>
    </row>
    <row r="10221" ht="11.25" hidden="1" customHeight="1" outlineLevel="7">
      <c r="A10221" s="98"/>
      <c r="B10221" s="99"/>
      <c r="C10221" s="100"/>
      <c r="D10221" s="2013" t="s">
        <v>624</v>
      </c>
      <c r="E10221" s="2013"/>
      <c r="F10221" s="2013"/>
      <c r="G10221" s="110">
        <v>-18.733630000000002</v>
      </c>
    </row>
    <row r="10222" ht="11.25" hidden="1" customHeight="1" outlineLevel="7">
      <c r="A10222" s="98"/>
      <c r="B10222" s="99"/>
      <c r="C10222" s="100"/>
      <c r="D10222" s="2013" t="s">
        <v>626</v>
      </c>
      <c r="E10222" s="2013"/>
      <c r="F10222" s="2013"/>
      <c r="G10222" s="110">
        <v>-0.59921000000000002</v>
      </c>
    </row>
    <row r="10223" ht="11.25" hidden="1" customHeight="1" outlineLevel="7">
      <c r="A10223" s="83"/>
      <c r="B10223" s="84"/>
      <c r="C10223" s="85"/>
      <c r="D10223" s="2017" t="s">
        <v>630</v>
      </c>
      <c r="E10223" s="2017"/>
      <c r="F10223" s="2017"/>
      <c r="G10223" s="110">
        <v>-183.95684</v>
      </c>
    </row>
    <row r="10224" ht="11.25" hidden="1" customHeight="1" outlineLevel="7">
      <c r="A10224" s="118"/>
      <c r="B10224" s="119"/>
      <c r="C10224" s="120"/>
      <c r="D10224" s="2013" t="s">
        <v>632</v>
      </c>
      <c r="E10224" s="2013"/>
      <c r="F10224" s="2013"/>
      <c r="G10224" s="110">
        <v>-7.99803</v>
      </c>
    </row>
    <row r="10225" ht="21.75" hidden="1" customHeight="1" outlineLevel="7">
      <c r="A10225" s="118"/>
      <c r="B10225" s="119"/>
      <c r="C10225" s="120"/>
      <c r="D10225" s="2013" t="s">
        <v>634</v>
      </c>
      <c r="E10225" s="2013"/>
      <c r="F10225" s="2013"/>
      <c r="G10225" s="110">
        <v>-19.4693</v>
      </c>
    </row>
    <row r="10226" ht="21.75" hidden="1" customHeight="1" outlineLevel="7">
      <c r="A10226" s="118"/>
      <c r="B10226" s="119"/>
      <c r="C10226" s="120"/>
      <c r="D10226" s="2013" t="s">
        <v>636</v>
      </c>
      <c r="E10226" s="2013"/>
      <c r="F10226" s="2013"/>
      <c r="G10226" s="110">
        <v>-278.13508999999999</v>
      </c>
    </row>
    <row r="10227" ht="21.75" hidden="1" customHeight="1" outlineLevel="7">
      <c r="A10227" s="118"/>
      <c r="B10227" s="119"/>
      <c r="C10227" s="120"/>
      <c r="D10227" s="2013" t="s">
        <v>638</v>
      </c>
      <c r="E10227" s="2013"/>
      <c r="F10227" s="2013"/>
      <c r="G10227" s="93"/>
    </row>
    <row r="10228" ht="11.25" hidden="1" customHeight="1" outlineLevel="7">
      <c r="A10228" s="80"/>
      <c r="B10228" s="81"/>
      <c r="C10228" s="82"/>
      <c r="D10228" s="2017" t="s">
        <v>641</v>
      </c>
      <c r="E10228" s="2017"/>
      <c r="F10228" s="2017"/>
      <c r="G10228" s="111">
        <v>-250.21537000000001</v>
      </c>
    </row>
    <row r="10229" ht="21.75" hidden="1" customHeight="1" outlineLevel="7">
      <c r="A10229" s="83"/>
      <c r="B10229" s="84"/>
      <c r="C10229" s="85"/>
      <c r="D10229" s="2017" t="s">
        <v>642</v>
      </c>
      <c r="E10229" s="2017"/>
      <c r="F10229" s="2017"/>
      <c r="G10229" s="93"/>
    </row>
    <row r="10230" ht="21.75" hidden="1" customHeight="1" outlineLevel="7">
      <c r="A10230" s="118"/>
      <c r="B10230" s="119"/>
      <c r="C10230" s="120"/>
      <c r="D10230" s="2013" t="s">
        <v>643</v>
      </c>
      <c r="E10230" s="2013"/>
      <c r="F10230" s="2013"/>
      <c r="G10230" s="110">
        <v>-39.688870000000001</v>
      </c>
    </row>
    <row r="10231" ht="21.75" hidden="1" customHeight="1" outlineLevel="7">
      <c r="A10231" s="118"/>
      <c r="B10231" s="119"/>
      <c r="C10231" s="120"/>
      <c r="D10231" s="2013" t="s">
        <v>645</v>
      </c>
      <c r="E10231" s="2013"/>
      <c r="F10231" s="2013"/>
      <c r="G10231" s="110">
        <v>-37.427860000000003</v>
      </c>
    </row>
    <row r="10232" ht="21.75" hidden="1" customHeight="1" outlineLevel="7">
      <c r="A10232" s="118"/>
      <c r="B10232" s="119"/>
      <c r="C10232" s="120"/>
      <c r="D10232" s="2013" t="s">
        <v>647</v>
      </c>
      <c r="E10232" s="2013"/>
      <c r="F10232" s="2013"/>
      <c r="G10232" s="110">
        <v>-171.34478999999999</v>
      </c>
    </row>
    <row r="10233" ht="21.75" hidden="1" customHeight="1" outlineLevel="7">
      <c r="A10233" s="118"/>
      <c r="B10233" s="119"/>
      <c r="C10233" s="120"/>
      <c r="D10233" s="2013" t="s">
        <v>649</v>
      </c>
      <c r="E10233" s="2013"/>
      <c r="F10233" s="2013"/>
      <c r="G10233" s="110">
        <v>-0.0041200000000000004</v>
      </c>
    </row>
    <row r="10234" ht="21.75" hidden="1" customHeight="1" outlineLevel="7">
      <c r="A10234" s="118"/>
      <c r="B10234" s="119"/>
      <c r="C10234" s="120"/>
      <c r="D10234" s="2013" t="s">
        <v>651</v>
      </c>
      <c r="E10234" s="2013"/>
      <c r="F10234" s="2013"/>
      <c r="G10234" s="110">
        <v>-1.74973</v>
      </c>
    </row>
    <row r="10235" ht="21.75" hidden="1" customHeight="1" outlineLevel="7">
      <c r="A10235" s="83"/>
      <c r="B10235" s="84"/>
      <c r="C10235" s="85"/>
      <c r="D10235" s="2017" t="s">
        <v>966</v>
      </c>
      <c r="E10235" s="2017"/>
      <c r="F10235" s="2017"/>
      <c r="G10235" s="110">
        <v>-25.544779999999999</v>
      </c>
    </row>
    <row r="10236" ht="11.25" hidden="1" customHeight="1" outlineLevel="7">
      <c r="A10236" s="118"/>
      <c r="B10236" s="119"/>
      <c r="C10236" s="120"/>
      <c r="D10236" s="2013" t="s">
        <v>655</v>
      </c>
      <c r="E10236" s="2013"/>
      <c r="F10236" s="2013"/>
      <c r="G10236" s="111">
        <v>-266.23284000000001</v>
      </c>
    </row>
    <row r="10237" ht="21.75" hidden="1" customHeight="1" outlineLevel="7">
      <c r="A10237" s="118"/>
      <c r="B10237" s="119"/>
      <c r="C10237" s="120"/>
      <c r="D10237" s="2013" t="s">
        <v>657</v>
      </c>
      <c r="E10237" s="2013"/>
      <c r="F10237" s="2013"/>
      <c r="G10237" s="114"/>
    </row>
    <row r="10238" ht="21.75" hidden="1" customHeight="1" outlineLevel="7">
      <c r="A10238" s="118"/>
      <c r="B10238" s="119"/>
      <c r="C10238" s="120"/>
      <c r="D10238" s="2013" t="s">
        <v>659</v>
      </c>
      <c r="E10238" s="2013"/>
      <c r="F10238" s="2013"/>
      <c r="G10238" s="93"/>
    </row>
    <row r="10239" ht="21.75" hidden="1" customHeight="1" outlineLevel="7">
      <c r="A10239" s="118"/>
      <c r="B10239" s="119"/>
      <c r="C10239" s="120"/>
      <c r="D10239" s="2013" t="s">
        <v>661</v>
      </c>
      <c r="E10239" s="2013"/>
      <c r="F10239" s="2013"/>
      <c r="G10239" s="93"/>
    </row>
    <row r="10240" ht="11.25" hidden="1" customHeight="1" outlineLevel="7">
      <c r="A10240" s="118"/>
      <c r="B10240" s="119"/>
      <c r="C10240" s="120"/>
      <c r="D10240" s="2013" t="s">
        <v>663</v>
      </c>
      <c r="E10240" s="2013"/>
      <c r="F10240" s="2013"/>
      <c r="G10240" s="110">
        <v>-42.495780000000003</v>
      </c>
    </row>
    <row r="10241" ht="11.25" hidden="1" customHeight="1" outlineLevel="7">
      <c r="A10241" s="83"/>
      <c r="B10241" s="84"/>
      <c r="C10241" s="85"/>
      <c r="D10241" s="2017" t="s">
        <v>667</v>
      </c>
      <c r="E10241" s="2017"/>
      <c r="F10241" s="2017"/>
      <c r="G10241" s="110">
        <v>-4.7137500000000001</v>
      </c>
    </row>
    <row r="10242" ht="11.25" hidden="1" customHeight="1" outlineLevel="7">
      <c r="A10242" s="118"/>
      <c r="B10242" s="119"/>
      <c r="C10242" s="120"/>
      <c r="D10242" s="2013" t="s">
        <v>667</v>
      </c>
      <c r="E10242" s="2013"/>
      <c r="F10242" s="2013"/>
      <c r="G10242" s="110">
        <v>-0.084809999999999997</v>
      </c>
    </row>
    <row r="10243" ht="21.75" hidden="1" customHeight="1" outlineLevel="7">
      <c r="A10243" s="118"/>
      <c r="B10243" s="119"/>
      <c r="C10243" s="120"/>
      <c r="D10243" s="2013" t="s">
        <v>669</v>
      </c>
      <c r="E10243" s="2013"/>
      <c r="F10243" s="2013"/>
      <c r="G10243" s="110">
        <v>-88.87715</v>
      </c>
    </row>
    <row r="10244" ht="21.75" hidden="1" customHeight="1" outlineLevel="7">
      <c r="A10244" s="118"/>
      <c r="B10244" s="119"/>
      <c r="C10244" s="120"/>
      <c r="D10244" s="2013" t="s">
        <v>671</v>
      </c>
      <c r="E10244" s="2013"/>
      <c r="F10244" s="2013"/>
      <c r="G10244" s="111">
        <v>-129.34201999999999</v>
      </c>
    </row>
    <row r="10245" ht="21.75" hidden="1" customHeight="1" outlineLevel="7">
      <c r="A10245" s="118"/>
      <c r="B10245" s="119"/>
      <c r="C10245" s="120"/>
      <c r="D10245" s="2013" t="s">
        <v>673</v>
      </c>
      <c r="E10245" s="2013"/>
      <c r="F10245" s="2013"/>
      <c r="G10245" s="110">
        <v>-48.836919999999999</v>
      </c>
    </row>
    <row r="10246" ht="21.75" hidden="1" customHeight="1" outlineLevel="7">
      <c r="A10246" s="118"/>
      <c r="B10246" s="119"/>
      <c r="C10246" s="120"/>
      <c r="D10246" s="2013" t="s">
        <v>675</v>
      </c>
      <c r="E10246" s="2013"/>
      <c r="F10246" s="2013"/>
      <c r="G10246" s="110">
        <v>-80.505099999999999</v>
      </c>
    </row>
    <row r="10247" ht="21.75" hidden="1" customHeight="1" outlineLevel="7">
      <c r="A10247" s="83"/>
      <c r="B10247" s="84"/>
      <c r="C10247" s="85"/>
      <c r="D10247" s="2017" t="s">
        <v>677</v>
      </c>
      <c r="E10247" s="2017"/>
      <c r="F10247" s="2017"/>
      <c r="G10247" s="114"/>
    </row>
    <row r="10248" ht="21.75" hidden="1" customHeight="1" outlineLevel="7">
      <c r="A10248" s="118"/>
      <c r="B10248" s="119"/>
      <c r="C10248" s="120"/>
      <c r="D10248" s="2013" t="s">
        <v>679</v>
      </c>
      <c r="E10248" s="2013"/>
      <c r="F10248" s="2013"/>
      <c r="G10248" s="93"/>
    </row>
    <row r="10249" ht="21.75" hidden="1" customHeight="1" outlineLevel="7">
      <c r="A10249" s="118"/>
      <c r="B10249" s="119"/>
      <c r="C10249" s="120"/>
      <c r="D10249" s="2013" t="s">
        <v>681</v>
      </c>
      <c r="E10249" s="2013"/>
      <c r="F10249" s="2013"/>
      <c r="G10249" s="93"/>
    </row>
    <row r="10250" ht="21.75" hidden="1" customHeight="1" outlineLevel="7">
      <c r="A10250" s="118"/>
      <c r="B10250" s="119"/>
      <c r="C10250" s="120"/>
      <c r="D10250" s="2013" t="s">
        <v>683</v>
      </c>
      <c r="E10250" s="2013"/>
      <c r="F10250" s="2013"/>
      <c r="G10250" s="110">
        <v>-0.41520000000000001</v>
      </c>
    </row>
    <row r="10251" ht="21.75" hidden="1" customHeight="1" outlineLevel="7">
      <c r="A10251" s="118"/>
      <c r="B10251" s="119"/>
      <c r="C10251" s="120"/>
      <c r="D10251" s="2013" t="s">
        <v>685</v>
      </c>
      <c r="E10251" s="2013"/>
      <c r="F10251" s="2013"/>
      <c r="G10251" s="93"/>
    </row>
    <row r="10252" ht="21.75" hidden="1" customHeight="1" outlineLevel="7">
      <c r="A10252" s="118"/>
      <c r="B10252" s="119"/>
      <c r="C10252" s="120"/>
      <c r="D10252" s="2013" t="s">
        <v>687</v>
      </c>
      <c r="E10252" s="2013"/>
      <c r="F10252" s="2013"/>
      <c r="G10252" s="93"/>
    </row>
    <row r="10253" ht="11.25" hidden="1" customHeight="1" outlineLevel="7">
      <c r="A10253" s="80"/>
      <c r="B10253" s="81"/>
      <c r="C10253" s="82"/>
      <c r="D10253" s="2017" t="s">
        <v>689</v>
      </c>
      <c r="E10253" s="2017"/>
      <c r="F10253" s="2017"/>
      <c r="G10253" s="110">
        <v>-0.30413000000000001</v>
      </c>
    </row>
    <row r="10254" ht="11.25" hidden="1" customHeight="1" outlineLevel="7">
      <c r="A10254" s="98"/>
      <c r="B10254" s="99"/>
      <c r="C10254" s="100"/>
      <c r="D10254" s="2013" t="s">
        <v>696</v>
      </c>
      <c r="E10254" s="2013"/>
      <c r="F10254" s="2013"/>
      <c r="G10254" s="73">
        <v>-4363.8432400000002</v>
      </c>
    </row>
    <row r="10255" ht="11.25" hidden="1" customHeight="1" outlineLevel="7">
      <c r="A10255" s="80"/>
      <c r="B10255" s="81"/>
      <c r="C10255" s="82"/>
      <c r="D10255" s="2017" t="s">
        <v>698</v>
      </c>
      <c r="E10255" s="2017"/>
      <c r="F10255" s="2017"/>
      <c r="G10255" s="111">
        <v>-71.958749999999995</v>
      </c>
    </row>
    <row r="10256" ht="11.25" hidden="1" customHeight="1" outlineLevel="7">
      <c r="A10256" s="83"/>
      <c r="B10256" s="84"/>
      <c r="C10256" s="85"/>
      <c r="D10256" s="2017" t="s">
        <v>702</v>
      </c>
      <c r="E10256" s="2017"/>
      <c r="F10256" s="2017"/>
      <c r="G10256" s="111">
        <v>-71.958749999999995</v>
      </c>
    </row>
    <row r="10257" ht="11.25" hidden="1" customHeight="1" outlineLevel="7">
      <c r="A10257" s="86"/>
      <c r="B10257" s="87"/>
      <c r="C10257" s="88"/>
      <c r="D10257" s="2017" t="s">
        <v>704</v>
      </c>
      <c r="E10257" s="2017"/>
      <c r="F10257" s="2017"/>
      <c r="G10257" s="111">
        <v>-9.6762099999999993</v>
      </c>
    </row>
    <row r="10258" ht="11.25" hidden="1" customHeight="1" outlineLevel="7">
      <c r="A10258" s="89"/>
      <c r="B10258" s="90"/>
      <c r="C10258" s="91"/>
      <c r="D10258" s="2013" t="s">
        <v>705</v>
      </c>
      <c r="E10258" s="2013"/>
      <c r="F10258" s="2013"/>
      <c r="G10258" s="110">
        <v>-9.6762099999999993</v>
      </c>
    </row>
    <row r="10259" ht="11.25" hidden="1" customHeight="1" outlineLevel="7">
      <c r="A10259" s="89"/>
      <c r="B10259" s="90"/>
      <c r="C10259" s="91"/>
      <c r="D10259" s="2013" t="s">
        <v>706</v>
      </c>
      <c r="E10259" s="2013"/>
      <c r="F10259" s="2013"/>
      <c r="G10259" s="111">
        <v>-62.282539999999997</v>
      </c>
    </row>
    <row r="10260" ht="11.25" hidden="1" customHeight="1" outlineLevel="7">
      <c r="A10260" s="89"/>
      <c r="B10260" s="90"/>
      <c r="C10260" s="91"/>
      <c r="D10260" s="2013" t="s">
        <v>708</v>
      </c>
      <c r="E10260" s="2013"/>
      <c r="F10260" s="2013"/>
      <c r="G10260" s="110">
        <v>-1.2694000000000001</v>
      </c>
    </row>
    <row r="10261" ht="11.25" hidden="1" customHeight="1" outlineLevel="7">
      <c r="A10261" s="89"/>
      <c r="B10261" s="90"/>
      <c r="C10261" s="91"/>
      <c r="D10261" s="2013" t="s">
        <v>709</v>
      </c>
      <c r="E10261" s="2013"/>
      <c r="F10261" s="2013"/>
      <c r="G10261" s="110">
        <v>-3.38584</v>
      </c>
    </row>
    <row r="10262" ht="11.25" hidden="1" customHeight="1" outlineLevel="7">
      <c r="A10262" s="89"/>
      <c r="B10262" s="90"/>
      <c r="C10262" s="91"/>
      <c r="D10262" s="2013" t="s">
        <v>710</v>
      </c>
      <c r="E10262" s="2013"/>
      <c r="F10262" s="2013"/>
      <c r="G10262" s="110">
        <v>-1.93302</v>
      </c>
    </row>
    <row r="10263" ht="11.25" hidden="1" customHeight="1" outlineLevel="7">
      <c r="A10263" s="89"/>
      <c r="B10263" s="90"/>
      <c r="C10263" s="91"/>
      <c r="D10263" s="2013" t="s">
        <v>711</v>
      </c>
      <c r="E10263" s="2013"/>
      <c r="F10263" s="2013"/>
      <c r="G10263" s="110">
        <v>-1.01556</v>
      </c>
    </row>
    <row r="10264" ht="11.25" hidden="1" customHeight="1" outlineLevel="7">
      <c r="A10264" s="86"/>
      <c r="B10264" s="87"/>
      <c r="C10264" s="88"/>
      <c r="D10264" s="2017" t="s">
        <v>712</v>
      </c>
      <c r="E10264" s="2017"/>
      <c r="F10264" s="2017"/>
      <c r="G10264" s="110">
        <v>-10.99419</v>
      </c>
    </row>
    <row r="10265" ht="21.75" hidden="1" customHeight="1" outlineLevel="7">
      <c r="A10265" s="89"/>
      <c r="B10265" s="90"/>
      <c r="C10265" s="91"/>
      <c r="D10265" s="2013" t="s">
        <v>717</v>
      </c>
      <c r="E10265" s="2013"/>
      <c r="F10265" s="2013"/>
      <c r="G10265" s="110">
        <v>-31.561599999999999</v>
      </c>
    </row>
    <row r="10266" ht="11.25" hidden="1" customHeight="1" outlineLevel="7">
      <c r="A10266" s="86"/>
      <c r="B10266" s="87"/>
      <c r="C10266" s="88"/>
      <c r="D10266" s="2017" t="s">
        <v>720</v>
      </c>
      <c r="E10266" s="2017"/>
      <c r="F10266" s="2017"/>
      <c r="G10266" s="110">
        <v>-5.8353599999999997</v>
      </c>
    </row>
    <row r="10267" ht="11.25" hidden="1" customHeight="1" outlineLevel="7">
      <c r="A10267" s="89"/>
      <c r="B10267" s="90"/>
      <c r="C10267" s="91"/>
      <c r="D10267" s="2013" t="s">
        <v>721</v>
      </c>
      <c r="E10267" s="2013"/>
      <c r="F10267" s="2013"/>
      <c r="G10267" s="110">
        <v>-6.2875699999999997</v>
      </c>
    </row>
    <row r="10268" ht="11.25" hidden="1" customHeight="1" outlineLevel="7">
      <c r="A10268" s="89"/>
      <c r="B10268" s="90"/>
      <c r="C10268" s="91"/>
      <c r="D10268" s="2013" t="s">
        <v>722</v>
      </c>
      <c r="E10268" s="2013"/>
      <c r="F10268" s="2013"/>
      <c r="G10268" s="111">
        <v>-9.2894100000000002</v>
      </c>
    </row>
    <row r="10269" ht="11.25" hidden="1" customHeight="1" outlineLevel="7">
      <c r="A10269" s="86"/>
      <c r="B10269" s="87"/>
      <c r="C10269" s="88"/>
      <c r="D10269" s="2017" t="s">
        <v>724</v>
      </c>
      <c r="E10269" s="2017"/>
      <c r="F10269" s="2017"/>
      <c r="G10269" s="111">
        <v>-9.2894100000000002</v>
      </c>
    </row>
    <row r="10270" ht="11.25" hidden="1" customHeight="1" outlineLevel="7">
      <c r="A10270" s="89"/>
      <c r="B10270" s="90"/>
      <c r="C10270" s="91"/>
      <c r="D10270" s="2013" t="s">
        <v>725</v>
      </c>
      <c r="E10270" s="2013"/>
      <c r="F10270" s="2013"/>
      <c r="G10270" s="111">
        <v>-8.3732199999999999</v>
      </c>
    </row>
    <row r="10271" ht="11.25" hidden="1" customHeight="1" outlineLevel="7">
      <c r="A10271" s="89"/>
      <c r="B10271" s="90"/>
      <c r="C10271" s="91"/>
      <c r="D10271" s="2013" t="s">
        <v>726</v>
      </c>
      <c r="E10271" s="2013"/>
      <c r="F10271" s="2013"/>
      <c r="G10271" s="110">
        <v>-7.93424</v>
      </c>
    </row>
    <row r="10272" ht="11.25" hidden="1" customHeight="1" outlineLevel="7">
      <c r="A10272" s="89"/>
      <c r="B10272" s="90"/>
      <c r="C10272" s="91"/>
      <c r="D10272" s="2013" t="s">
        <v>729</v>
      </c>
      <c r="E10272" s="2013"/>
      <c r="F10272" s="2013"/>
      <c r="G10272" s="110">
        <v>-0.43897999999999998</v>
      </c>
    </row>
    <row r="10273" ht="11.25" hidden="1" customHeight="1" outlineLevel="7">
      <c r="A10273" s="89"/>
      <c r="B10273" s="90"/>
      <c r="C10273" s="91"/>
      <c r="D10273" s="2013" t="s">
        <v>730</v>
      </c>
      <c r="E10273" s="2013"/>
      <c r="F10273" s="2013"/>
      <c r="G10273" s="111">
        <v>-0.91618999999999995</v>
      </c>
    </row>
    <row r="10274" ht="11.25" hidden="1" customHeight="1" outlineLevel="7">
      <c r="A10274" s="86"/>
      <c r="B10274" s="87"/>
      <c r="C10274" s="88"/>
      <c r="D10274" s="2017" t="s">
        <v>967</v>
      </c>
      <c r="E10274" s="2017"/>
      <c r="F10274" s="2017"/>
      <c r="G10274" s="110">
        <v>-0.91618999999999995</v>
      </c>
    </row>
    <row r="10275" ht="11.25" hidden="1" customHeight="1" outlineLevel="7">
      <c r="A10275" s="89"/>
      <c r="B10275" s="90"/>
      <c r="C10275" s="91"/>
      <c r="D10275" s="2013" t="s">
        <v>968</v>
      </c>
      <c r="E10275" s="2013"/>
      <c r="F10275" s="2013"/>
      <c r="G10275" s="73">
        <v>-3144.1120599999999</v>
      </c>
    </row>
    <row r="10276" ht="11.25" hidden="1" customHeight="1" outlineLevel="7">
      <c r="A10276" s="89"/>
      <c r="B10276" s="90"/>
      <c r="C10276" s="91"/>
      <c r="D10276" s="2013" t="s">
        <v>1196</v>
      </c>
      <c r="E10276" s="2013"/>
      <c r="F10276" s="2013"/>
      <c r="G10276" s="92">
        <v>-1329.2563600000001</v>
      </c>
    </row>
    <row r="10277" ht="11.25" hidden="1" customHeight="1" outlineLevel="7">
      <c r="A10277" s="118"/>
      <c r="B10277" s="119"/>
      <c r="C10277" s="120"/>
      <c r="D10277" s="2013" t="s">
        <v>731</v>
      </c>
      <c r="E10277" s="2013"/>
      <c r="F10277" s="2013"/>
      <c r="G10277" s="110">
        <v>-71.613399999999999</v>
      </c>
    </row>
    <row r="10278" ht="11.25" hidden="1" customHeight="1" outlineLevel="7">
      <c r="A10278" s="86"/>
      <c r="B10278" s="87"/>
      <c r="C10278" s="88"/>
      <c r="D10278" s="2017" t="s">
        <v>732</v>
      </c>
      <c r="E10278" s="2017"/>
      <c r="F10278" s="2017"/>
      <c r="G10278" s="110">
        <v>-122.93526</v>
      </c>
    </row>
    <row r="10279" ht="21.75" hidden="1" customHeight="1" outlineLevel="7">
      <c r="A10279" s="89"/>
      <c r="B10279" s="90"/>
      <c r="C10279" s="91"/>
      <c r="D10279" s="2013" t="s">
        <v>969</v>
      </c>
      <c r="E10279" s="2013"/>
      <c r="F10279" s="2013"/>
      <c r="G10279" s="110">
        <v>-363.98673000000002</v>
      </c>
    </row>
    <row r="10280" ht="21.75" hidden="1" customHeight="1" outlineLevel="7">
      <c r="A10280" s="89"/>
      <c r="B10280" s="90"/>
      <c r="C10280" s="91"/>
      <c r="D10280" s="2013" t="s">
        <v>1197</v>
      </c>
      <c r="E10280" s="2013"/>
      <c r="F10280" s="2013"/>
      <c r="G10280" s="73">
        <v>-1256.3203100000001</v>
      </c>
    </row>
    <row r="10281" ht="11.25" hidden="1" customHeight="1" outlineLevel="7">
      <c r="A10281" s="89"/>
      <c r="B10281" s="90"/>
      <c r="C10281" s="91"/>
      <c r="D10281" s="2013" t="s">
        <v>734</v>
      </c>
      <c r="E10281" s="2013"/>
      <c r="F10281" s="2013"/>
      <c r="G10281" s="110">
        <v>-228.10429999999999</v>
      </c>
    </row>
    <row r="10282" ht="11.25" hidden="1" customHeight="1" outlineLevel="7">
      <c r="A10282" s="89"/>
      <c r="B10282" s="90"/>
      <c r="C10282" s="91"/>
      <c r="D10282" s="2013" t="s">
        <v>735</v>
      </c>
      <c r="E10282" s="2013"/>
      <c r="F10282" s="2013"/>
      <c r="G10282" s="110">
        <v>-36.456620000000001</v>
      </c>
    </row>
    <row r="10283" ht="11.25" hidden="1" customHeight="1" outlineLevel="7">
      <c r="A10283" s="118"/>
      <c r="B10283" s="119"/>
      <c r="C10283" s="120"/>
      <c r="D10283" s="2013" t="s">
        <v>736</v>
      </c>
      <c r="E10283" s="2013"/>
      <c r="F10283" s="2013"/>
      <c r="G10283" s="110">
        <v>-583.21472000000006</v>
      </c>
    </row>
    <row r="10284" ht="11.25" hidden="1" customHeight="1" outlineLevel="7">
      <c r="A10284" s="86"/>
      <c r="B10284" s="87"/>
      <c r="C10284" s="88"/>
      <c r="D10284" s="2017" t="s">
        <v>970</v>
      </c>
      <c r="E10284" s="2017"/>
      <c r="F10284" s="2017"/>
      <c r="G10284" s="110">
        <v>-408.54467</v>
      </c>
    </row>
    <row r="10285" ht="11.25" hidden="1" customHeight="1" outlineLevel="7">
      <c r="A10285" s="89"/>
      <c r="B10285" s="90"/>
      <c r="C10285" s="91"/>
      <c r="D10285" s="2013" t="s">
        <v>971</v>
      </c>
      <c r="E10285" s="2013"/>
      <c r="F10285" s="2013"/>
      <c r="G10285" s="111">
        <v>-810.16479000000004</v>
      </c>
    </row>
    <row r="10286" ht="11.25" hidden="1" customHeight="1" outlineLevel="7">
      <c r="A10286" s="89"/>
      <c r="B10286" s="90"/>
      <c r="C10286" s="91"/>
      <c r="D10286" s="2013" t="s">
        <v>741</v>
      </c>
      <c r="E10286" s="2013"/>
      <c r="F10286" s="2013"/>
      <c r="G10286" s="111">
        <v>-583.21732999999995</v>
      </c>
    </row>
    <row r="10287" ht="11.25" hidden="1" customHeight="1" outlineLevel="7">
      <c r="A10287" s="86"/>
      <c r="B10287" s="87"/>
      <c r="C10287" s="88"/>
      <c r="D10287" s="2017" t="s">
        <v>742</v>
      </c>
      <c r="E10287" s="2017"/>
      <c r="F10287" s="2017"/>
      <c r="G10287" s="110">
        <v>-381.78622999999999</v>
      </c>
    </row>
    <row r="10288" ht="11.25" hidden="1" customHeight="1" outlineLevel="7">
      <c r="A10288" s="89"/>
      <c r="B10288" s="90"/>
      <c r="C10288" s="91"/>
      <c r="D10288" s="2013" t="s">
        <v>744</v>
      </c>
      <c r="E10288" s="2013"/>
      <c r="F10288" s="2013"/>
      <c r="G10288" s="110">
        <v>-43.242460000000001</v>
      </c>
    </row>
    <row r="10289" ht="11.25" hidden="1" customHeight="1" outlineLevel="7">
      <c r="A10289" s="89"/>
      <c r="B10289" s="90"/>
      <c r="C10289" s="91"/>
      <c r="D10289" s="2013" t="s">
        <v>756</v>
      </c>
      <c r="E10289" s="2013"/>
      <c r="F10289" s="2013"/>
      <c r="G10289" s="110">
        <v>-106.13856</v>
      </c>
    </row>
    <row r="10290" ht="21.75" hidden="1" customHeight="1" outlineLevel="7">
      <c r="A10290" s="89"/>
      <c r="B10290" s="90"/>
      <c r="C10290" s="91"/>
      <c r="D10290" s="2013" t="s">
        <v>757</v>
      </c>
      <c r="E10290" s="2013"/>
      <c r="F10290" s="2013"/>
      <c r="G10290" s="110">
        <v>-7.9084099999999999</v>
      </c>
    </row>
    <row r="10291" ht="11.25" hidden="1" customHeight="1" outlineLevel="7">
      <c r="A10291" s="89"/>
      <c r="B10291" s="90"/>
      <c r="C10291" s="91"/>
      <c r="D10291" s="2013" t="s">
        <v>758</v>
      </c>
      <c r="E10291" s="2013"/>
      <c r="F10291" s="2013"/>
      <c r="G10291" s="110">
        <v>-44.141669999999998</v>
      </c>
    </row>
    <row r="10292" ht="11.25" hidden="1" customHeight="1" outlineLevel="7">
      <c r="A10292" s="89"/>
      <c r="B10292" s="90"/>
      <c r="C10292" s="91"/>
      <c r="D10292" s="2013" t="s">
        <v>759</v>
      </c>
      <c r="E10292" s="2013"/>
      <c r="F10292" s="2013"/>
      <c r="G10292" s="111">
        <v>-159.96285</v>
      </c>
    </row>
    <row r="10293" ht="11.25" hidden="1" customHeight="1" outlineLevel="7">
      <c r="A10293" s="89"/>
      <c r="B10293" s="90"/>
      <c r="C10293" s="91"/>
      <c r="D10293" s="2013" t="s">
        <v>972</v>
      </c>
      <c r="E10293" s="2013"/>
      <c r="F10293" s="2013"/>
      <c r="G10293" s="110">
        <v>-95.89067</v>
      </c>
    </row>
    <row r="10294" ht="11.25" hidden="1" customHeight="1" outlineLevel="7">
      <c r="A10294" s="89"/>
      <c r="B10294" s="90"/>
      <c r="C10294" s="91"/>
      <c r="D10294" s="2013" t="s">
        <v>760</v>
      </c>
      <c r="E10294" s="2013"/>
      <c r="F10294" s="2013"/>
      <c r="G10294" s="110">
        <v>-20.83569</v>
      </c>
    </row>
    <row r="10295" ht="11.25" hidden="1" customHeight="1" outlineLevel="7">
      <c r="A10295" s="83"/>
      <c r="B10295" s="84"/>
      <c r="C10295" s="85"/>
      <c r="D10295" s="2017" t="s">
        <v>763</v>
      </c>
      <c r="E10295" s="2017"/>
      <c r="F10295" s="2017"/>
      <c r="G10295" s="110">
        <v>-29.743919999999999</v>
      </c>
    </row>
    <row r="10296" ht="11.25" hidden="1" customHeight="1" outlineLevel="7">
      <c r="A10296" s="86"/>
      <c r="B10296" s="87"/>
      <c r="C10296" s="88"/>
      <c r="D10296" s="2017" t="s">
        <v>765</v>
      </c>
      <c r="E10296" s="2017"/>
      <c r="F10296" s="2017"/>
      <c r="G10296" s="110">
        <v>-1.8593200000000001</v>
      </c>
    </row>
    <row r="10297" ht="11.25" hidden="1" customHeight="1" outlineLevel="7">
      <c r="A10297" s="89"/>
      <c r="B10297" s="90"/>
      <c r="C10297" s="91"/>
      <c r="D10297" s="2013" t="s">
        <v>766</v>
      </c>
      <c r="E10297" s="2013"/>
      <c r="F10297" s="2013"/>
      <c r="G10297" s="110">
        <v>-11.63325</v>
      </c>
    </row>
    <row r="10298" ht="11.25" hidden="1" customHeight="1" outlineLevel="7">
      <c r="A10298" s="89"/>
      <c r="B10298" s="90"/>
      <c r="C10298" s="91"/>
      <c r="D10298" s="2013" t="s">
        <v>767</v>
      </c>
      <c r="E10298" s="2013"/>
      <c r="F10298" s="2013"/>
      <c r="G10298" s="111">
        <v>-12.54632</v>
      </c>
    </row>
    <row r="10299" ht="21.75" hidden="1" customHeight="1" outlineLevel="7">
      <c r="A10299" s="89"/>
      <c r="B10299" s="90"/>
      <c r="C10299" s="91"/>
      <c r="D10299" s="2013" t="s">
        <v>768</v>
      </c>
      <c r="E10299" s="2013"/>
      <c r="F10299" s="2013"/>
      <c r="G10299" s="110">
        <v>-7.5208899999999996</v>
      </c>
    </row>
    <row r="10300" ht="21.75" hidden="1" customHeight="1" outlineLevel="7">
      <c r="A10300" s="89"/>
      <c r="B10300" s="90"/>
      <c r="C10300" s="91"/>
      <c r="D10300" s="2013" t="s">
        <v>769</v>
      </c>
      <c r="E10300" s="2013"/>
      <c r="F10300" s="2013"/>
      <c r="G10300" s="110">
        <v>-1.63426</v>
      </c>
    </row>
    <row r="10301" ht="21.75" hidden="1" customHeight="1" outlineLevel="7">
      <c r="A10301" s="89"/>
      <c r="B10301" s="90"/>
      <c r="C10301" s="91"/>
      <c r="D10301" s="2013" t="s">
        <v>770</v>
      </c>
      <c r="E10301" s="2013"/>
      <c r="F10301" s="2013"/>
      <c r="G10301" s="110">
        <v>-2.3328199999999999</v>
      </c>
    </row>
    <row r="10302" ht="11.25" hidden="1" customHeight="1" outlineLevel="7">
      <c r="A10302" s="86"/>
      <c r="B10302" s="87"/>
      <c r="C10302" s="88"/>
      <c r="D10302" s="2017" t="s">
        <v>771</v>
      </c>
      <c r="E10302" s="2017"/>
      <c r="F10302" s="2017"/>
      <c r="G10302" s="110">
        <v>-0.14582000000000001</v>
      </c>
    </row>
    <row r="10303" ht="11.25" hidden="1" customHeight="1" outlineLevel="7">
      <c r="A10303" s="89"/>
      <c r="B10303" s="90"/>
      <c r="C10303" s="91"/>
      <c r="D10303" s="2013" t="s">
        <v>773</v>
      </c>
      <c r="E10303" s="2013"/>
      <c r="F10303" s="2013"/>
      <c r="G10303" s="110">
        <v>-0.91252999999999995</v>
      </c>
    </row>
    <row r="10304" ht="11.25" hidden="1" customHeight="1" outlineLevel="7">
      <c r="A10304" s="89"/>
      <c r="B10304" s="90"/>
      <c r="C10304" s="91"/>
      <c r="D10304" s="2013" t="s">
        <v>775</v>
      </c>
      <c r="E10304" s="2013"/>
      <c r="F10304" s="2013"/>
      <c r="G10304" s="111">
        <v>-54.438290000000002</v>
      </c>
    </row>
    <row r="10305" ht="21.75" hidden="1" customHeight="1" outlineLevel="7">
      <c r="A10305" s="89"/>
      <c r="B10305" s="90"/>
      <c r="C10305" s="91"/>
      <c r="D10305" s="2013" t="s">
        <v>777</v>
      </c>
      <c r="E10305" s="2013"/>
      <c r="F10305" s="2013"/>
      <c r="G10305" s="110">
        <v>-41.610869999999998</v>
      </c>
    </row>
    <row r="10306" ht="11.25" hidden="1" customHeight="1" outlineLevel="7">
      <c r="A10306" s="89"/>
      <c r="B10306" s="90"/>
      <c r="C10306" s="91"/>
      <c r="D10306" s="2013" t="s">
        <v>778</v>
      </c>
      <c r="E10306" s="2013"/>
      <c r="F10306" s="2013"/>
      <c r="G10306" s="110">
        <v>-0.035360000000000003</v>
      </c>
    </row>
    <row r="10307" ht="11.25" hidden="1" customHeight="1" outlineLevel="7">
      <c r="A10307" s="89"/>
      <c r="B10307" s="90"/>
      <c r="C10307" s="91"/>
      <c r="D10307" s="2013" t="s">
        <v>779</v>
      </c>
      <c r="E10307" s="2013"/>
      <c r="F10307" s="2013"/>
      <c r="G10307" s="110">
        <v>-7.8738599999999996</v>
      </c>
    </row>
    <row r="10308" ht="11.25" hidden="1" customHeight="1" outlineLevel="7">
      <c r="A10308" s="118"/>
      <c r="B10308" s="119"/>
      <c r="C10308" s="120"/>
      <c r="D10308" s="2013" t="s">
        <v>781</v>
      </c>
      <c r="E10308" s="2013"/>
      <c r="F10308" s="2013"/>
      <c r="G10308" s="110">
        <v>-0.63260000000000005</v>
      </c>
    </row>
    <row r="10309" ht="11.25" hidden="1" customHeight="1" outlineLevel="7">
      <c r="A10309" s="83"/>
      <c r="B10309" s="84"/>
      <c r="C10309" s="85"/>
      <c r="D10309" s="2017" t="s">
        <v>782</v>
      </c>
      <c r="E10309" s="2017"/>
      <c r="F10309" s="2017"/>
      <c r="G10309" s="110">
        <v>-4.2855999999999996</v>
      </c>
    </row>
    <row r="10310" ht="11.25" hidden="1" customHeight="1" outlineLevel="7">
      <c r="A10310" s="118"/>
      <c r="B10310" s="119"/>
      <c r="C10310" s="120"/>
      <c r="D10310" s="2013" t="s">
        <v>786</v>
      </c>
      <c r="E10310" s="2013"/>
      <c r="F10310" s="2013"/>
      <c r="G10310" s="111">
        <v>-0.22624</v>
      </c>
    </row>
    <row r="10311" ht="11.25" hidden="1" customHeight="1" outlineLevel="7">
      <c r="A10311" s="83"/>
      <c r="B10311" s="84"/>
      <c r="C10311" s="85"/>
      <c r="D10311" s="2017" t="s">
        <v>789</v>
      </c>
      <c r="E10311" s="2017"/>
      <c r="F10311" s="2017"/>
      <c r="G10311" s="110">
        <v>-0.22624</v>
      </c>
    </row>
    <row r="10312" ht="21.75" hidden="1" customHeight="1" outlineLevel="7">
      <c r="A10312" s="118"/>
      <c r="B10312" s="119"/>
      <c r="C10312" s="120"/>
      <c r="D10312" s="2013" t="s">
        <v>791</v>
      </c>
      <c r="E10312" s="2013"/>
      <c r="F10312" s="2013"/>
      <c r="G10312" s="111">
        <v>-328.09199000000001</v>
      </c>
    </row>
    <row r="10313" ht="11.25" hidden="1" customHeight="1" outlineLevel="7">
      <c r="A10313" s="118"/>
      <c r="B10313" s="119"/>
      <c r="C10313" s="120"/>
      <c r="D10313" s="2013" t="s">
        <v>973</v>
      </c>
      <c r="E10313" s="2013"/>
      <c r="F10313" s="2013"/>
      <c r="G10313" s="111">
        <v>-109.0531</v>
      </c>
    </row>
    <row r="10314" ht="11.25" hidden="1" customHeight="1" outlineLevel="7">
      <c r="A10314" s="118"/>
      <c r="B10314" s="119"/>
      <c r="C10314" s="120"/>
      <c r="D10314" s="2013" t="s">
        <v>796</v>
      </c>
      <c r="E10314" s="2013"/>
      <c r="F10314" s="2013"/>
      <c r="G10314" s="111">
        <v>-9.6306799999999999</v>
      </c>
    </row>
    <row r="10315" ht="11.25" hidden="1" customHeight="1" outlineLevel="7">
      <c r="A10315" s="118"/>
      <c r="B10315" s="119"/>
      <c r="C10315" s="120"/>
      <c r="D10315" s="2013" t="s">
        <v>798</v>
      </c>
      <c r="E10315" s="2013"/>
      <c r="F10315" s="2013"/>
      <c r="G10315" s="110">
        <v>-3.41553</v>
      </c>
    </row>
    <row r="10316" ht="11.25" hidden="1" customHeight="1" outlineLevel="7">
      <c r="A10316" s="118"/>
      <c r="B10316" s="119"/>
      <c r="C10316" s="120"/>
      <c r="D10316" s="2013" t="s">
        <v>799</v>
      </c>
      <c r="E10316" s="2013"/>
      <c r="F10316" s="2013"/>
      <c r="G10316" s="110">
        <v>-0.78498000000000001</v>
      </c>
    </row>
    <row r="10317" ht="11.25" hidden="1" customHeight="1" outlineLevel="7">
      <c r="A10317" s="118"/>
      <c r="B10317" s="119"/>
      <c r="C10317" s="120"/>
      <c r="D10317" s="2013" t="s">
        <v>801</v>
      </c>
      <c r="E10317" s="2013"/>
      <c r="F10317" s="2013"/>
      <c r="G10317" s="110">
        <v>-0.65964</v>
      </c>
    </row>
    <row r="10318" ht="11.25" hidden="1" customHeight="1" outlineLevel="7">
      <c r="A10318" s="118"/>
      <c r="B10318" s="119"/>
      <c r="C10318" s="120"/>
      <c r="D10318" s="2013" t="s">
        <v>974</v>
      </c>
      <c r="E10318" s="2013"/>
      <c r="F10318" s="2013"/>
      <c r="G10318" s="110">
        <v>-0.27942</v>
      </c>
    </row>
    <row r="10319" ht="11.25" hidden="1" customHeight="1" outlineLevel="7">
      <c r="A10319" s="83"/>
      <c r="B10319" s="84"/>
      <c r="C10319" s="85"/>
      <c r="D10319" s="2017" t="s">
        <v>802</v>
      </c>
      <c r="E10319" s="2017"/>
      <c r="F10319" s="2017"/>
      <c r="G10319" s="110">
        <v>-4.15029</v>
      </c>
    </row>
    <row r="10320" ht="11.25" hidden="1" customHeight="1" outlineLevel="7">
      <c r="A10320" s="118"/>
      <c r="B10320" s="119"/>
      <c r="C10320" s="120"/>
      <c r="D10320" s="2013" t="s">
        <v>808</v>
      </c>
      <c r="E10320" s="2013"/>
      <c r="F10320" s="2013"/>
      <c r="G10320" s="110">
        <v>-0.34082000000000001</v>
      </c>
    </row>
    <row r="10321" ht="11.25" hidden="1" customHeight="1" outlineLevel="7">
      <c r="A10321" s="83"/>
      <c r="B10321" s="84"/>
      <c r="C10321" s="85"/>
      <c r="D10321" s="2017" t="s">
        <v>813</v>
      </c>
      <c r="E10321" s="2017"/>
      <c r="F10321" s="2017"/>
      <c r="G10321" s="111">
        <v>-1.3227599999999999</v>
      </c>
    </row>
    <row r="10322" ht="11.25" hidden="1" customHeight="1" outlineLevel="7">
      <c r="A10322" s="86"/>
      <c r="B10322" s="87"/>
      <c r="C10322" s="88"/>
      <c r="D10322" s="2017" t="s">
        <v>815</v>
      </c>
      <c r="E10322" s="2017"/>
      <c r="F10322" s="2017"/>
      <c r="G10322" s="110">
        <v>-1.3227599999999999</v>
      </c>
    </row>
    <row r="10323" ht="21.75" hidden="1" customHeight="1" outlineLevel="7">
      <c r="A10323" s="89"/>
      <c r="B10323" s="90"/>
      <c r="C10323" s="91"/>
      <c r="D10323" s="2013" t="s">
        <v>819</v>
      </c>
      <c r="E10323" s="2013"/>
      <c r="F10323" s="2013"/>
      <c r="G10323" s="111">
        <v>-14.164110000000001</v>
      </c>
    </row>
    <row r="10324" ht="11.25" hidden="1" customHeight="1" outlineLevel="7">
      <c r="A10324" s="89"/>
      <c r="B10324" s="90"/>
      <c r="C10324" s="91"/>
      <c r="D10324" s="2013" t="s">
        <v>820</v>
      </c>
      <c r="E10324" s="2013"/>
      <c r="F10324" s="2013"/>
      <c r="G10324" s="110">
        <v>-1.76691</v>
      </c>
    </row>
    <row r="10325" ht="11.25" hidden="1" customHeight="1" outlineLevel="7">
      <c r="A10325" s="118"/>
      <c r="B10325" s="119"/>
      <c r="C10325" s="120"/>
      <c r="D10325" s="2013" t="s">
        <v>822</v>
      </c>
      <c r="E10325" s="2013"/>
      <c r="F10325" s="2013"/>
      <c r="G10325" s="110">
        <v>-12.3972</v>
      </c>
    </row>
    <row r="10326" ht="11.25" hidden="1" customHeight="1" outlineLevel="7">
      <c r="A10326" s="118"/>
      <c r="B10326" s="119"/>
      <c r="C10326" s="120"/>
      <c r="D10326" s="2013" t="s">
        <v>824</v>
      </c>
      <c r="E10326" s="2013"/>
      <c r="F10326" s="2013"/>
      <c r="G10326" s="111">
        <v>-17.994509999999998</v>
      </c>
    </row>
    <row r="10327" ht="11.25" hidden="1" customHeight="1" outlineLevel="7">
      <c r="A10327" s="118"/>
      <c r="B10327" s="119"/>
      <c r="C10327" s="120"/>
      <c r="D10327" s="2013" t="s">
        <v>825</v>
      </c>
      <c r="E10327" s="2013"/>
      <c r="F10327" s="2013"/>
      <c r="G10327" s="110">
        <v>-1.8813800000000001</v>
      </c>
    </row>
    <row r="10328" ht="11.25" hidden="1" customHeight="1" outlineLevel="7">
      <c r="A10328" s="86"/>
      <c r="B10328" s="87"/>
      <c r="C10328" s="88"/>
      <c r="D10328" s="2017" t="s">
        <v>826</v>
      </c>
      <c r="E10328" s="2017"/>
      <c r="F10328" s="2017"/>
      <c r="G10328" s="110">
        <v>-2.3782299999999998</v>
      </c>
    </row>
    <row r="10329" ht="11.25" hidden="1" customHeight="1" outlineLevel="7">
      <c r="A10329" s="89"/>
      <c r="B10329" s="90"/>
      <c r="C10329" s="91"/>
      <c r="D10329" s="2013" t="s">
        <v>828</v>
      </c>
      <c r="E10329" s="2013"/>
      <c r="F10329" s="2013"/>
      <c r="G10329" s="110">
        <v>-13.631069999999999</v>
      </c>
    </row>
    <row r="10330" ht="21.75" hidden="1" customHeight="1" outlineLevel="7">
      <c r="A10330" s="89"/>
      <c r="B10330" s="90"/>
      <c r="C10330" s="91"/>
      <c r="D10330" s="2013" t="s">
        <v>829</v>
      </c>
      <c r="E10330" s="2013"/>
      <c r="F10330" s="2013"/>
      <c r="G10330" s="110">
        <v>-0.10383000000000001</v>
      </c>
    </row>
    <row r="10331" ht="21.75" hidden="1" customHeight="1" outlineLevel="7">
      <c r="A10331" s="118"/>
      <c r="B10331" s="119"/>
      <c r="C10331" s="120"/>
      <c r="D10331" s="2013" t="s">
        <v>834</v>
      </c>
      <c r="E10331" s="2013"/>
      <c r="F10331" s="2013"/>
      <c r="G10331" s="111">
        <v>-7.3225199999999999</v>
      </c>
    </row>
    <row r="10332" ht="11.25" hidden="1" customHeight="1" outlineLevel="7">
      <c r="A10332" s="118"/>
      <c r="B10332" s="119"/>
      <c r="C10332" s="120"/>
      <c r="D10332" s="2013" t="s">
        <v>975</v>
      </c>
      <c r="E10332" s="2013"/>
      <c r="F10332" s="2013"/>
      <c r="G10332" s="110">
        <v>-5.4901499999999999</v>
      </c>
    </row>
    <row r="10333" ht="11.25" hidden="1" customHeight="1" outlineLevel="7">
      <c r="A10333" s="118"/>
      <c r="B10333" s="119"/>
      <c r="C10333" s="120"/>
      <c r="D10333" s="2013" t="s">
        <v>835</v>
      </c>
      <c r="E10333" s="2013"/>
      <c r="F10333" s="2013"/>
      <c r="G10333" s="110">
        <v>-1.8323700000000001</v>
      </c>
    </row>
    <row r="10334" ht="11.25" hidden="1" customHeight="1" outlineLevel="7">
      <c r="A10334" s="118"/>
      <c r="B10334" s="119"/>
      <c r="C10334" s="120"/>
      <c r="D10334" s="2013" t="s">
        <v>837</v>
      </c>
      <c r="E10334" s="2013"/>
      <c r="F10334" s="2013"/>
      <c r="G10334" s="110">
        <v>-1.6491199999999999</v>
      </c>
    </row>
    <row r="10335" ht="11.25" hidden="1" customHeight="1" outlineLevel="7">
      <c r="A10335" s="118"/>
      <c r="B10335" s="119"/>
      <c r="C10335" s="120"/>
      <c r="D10335" s="2013" t="s">
        <v>976</v>
      </c>
      <c r="E10335" s="2013"/>
      <c r="F10335" s="2013"/>
      <c r="G10335" s="111">
        <v>-19.797979999999999</v>
      </c>
    </row>
    <row r="10336" ht="11.25" hidden="1" customHeight="1" outlineLevel="7">
      <c r="A10336" s="118"/>
      <c r="B10336" s="119"/>
      <c r="C10336" s="120"/>
      <c r="D10336" s="2013" t="s">
        <v>977</v>
      </c>
      <c r="E10336" s="2013"/>
      <c r="F10336" s="2013"/>
      <c r="G10336" s="110">
        <v>-1.51406</v>
      </c>
    </row>
    <row r="10337" ht="11.25" hidden="1" customHeight="1" outlineLevel="7">
      <c r="A10337" s="118"/>
      <c r="B10337" s="119"/>
      <c r="C10337" s="120"/>
      <c r="D10337" s="2013" t="s">
        <v>978</v>
      </c>
      <c r="E10337" s="2013"/>
      <c r="F10337" s="2013"/>
      <c r="G10337" s="110">
        <v>-10.414529999999999</v>
      </c>
    </row>
    <row r="10338" ht="11.25" hidden="1" customHeight="1" outlineLevel="7">
      <c r="A10338" s="118"/>
      <c r="B10338" s="119"/>
      <c r="C10338" s="120"/>
      <c r="D10338" s="2013" t="s">
        <v>1198</v>
      </c>
      <c r="E10338" s="2013"/>
      <c r="F10338" s="2013"/>
      <c r="G10338" s="110">
        <v>-1.2029099999999999</v>
      </c>
    </row>
    <row r="10339" ht="11.25" hidden="1" customHeight="1" outlineLevel="7">
      <c r="A10339" s="118"/>
      <c r="B10339" s="119"/>
      <c r="C10339" s="120"/>
      <c r="D10339" s="2013" t="s">
        <v>979</v>
      </c>
      <c r="E10339" s="2013"/>
      <c r="F10339" s="2013"/>
      <c r="G10339" s="110">
        <v>-6.66648</v>
      </c>
    </row>
    <row r="10340" ht="11.25" hidden="1" customHeight="1" outlineLevel="5">
      <c r="A10340" s="74"/>
      <c r="B10340" s="75"/>
      <c r="C10340" s="76"/>
      <c r="D10340" s="2017" t="s">
        <v>405</v>
      </c>
      <c r="E10340" s="2017"/>
      <c r="F10340" s="2017"/>
      <c r="G10340" s="110">
        <v>-16.462679999999999</v>
      </c>
    </row>
    <row r="10341" ht="11.25" hidden="1" customHeight="1" outlineLevel="6">
      <c r="A10341" s="77"/>
      <c r="B10341" s="78"/>
      <c r="C10341" s="79"/>
      <c r="D10341" s="2017" t="s">
        <v>853</v>
      </c>
      <c r="E10341" s="2017"/>
      <c r="F10341" s="2017"/>
      <c r="G10341" s="111">
        <v>-4.4555600000000002</v>
      </c>
    </row>
    <row r="10342" ht="11.25" hidden="1" customHeight="1" outlineLevel="7">
      <c r="A10342" s="121"/>
      <c r="B10342" s="122"/>
      <c r="C10342" s="123"/>
      <c r="D10342" s="2013" t="s">
        <v>855</v>
      </c>
      <c r="E10342" s="2013"/>
      <c r="F10342" s="2013"/>
      <c r="G10342" s="110">
        <v>-0.016150000000000001</v>
      </c>
    </row>
    <row r="10343" ht="11.25" hidden="1" customHeight="1" outlineLevel="7">
      <c r="A10343" s="121"/>
      <c r="B10343" s="122"/>
      <c r="C10343" s="123"/>
      <c r="D10343" s="2013" t="s">
        <v>856</v>
      </c>
      <c r="E10343" s="2013"/>
      <c r="F10343" s="2013"/>
      <c r="G10343" s="110">
        <v>-4.4394099999999996</v>
      </c>
    </row>
    <row r="10344" ht="11.25" hidden="1" customHeight="1" outlineLevel="6">
      <c r="A10344" s="77"/>
      <c r="B10344" s="78"/>
      <c r="C10344" s="79"/>
      <c r="D10344" s="2017" t="s">
        <v>864</v>
      </c>
      <c r="E10344" s="2017"/>
      <c r="F10344" s="2017"/>
      <c r="G10344" s="111">
        <v>-16.25318</v>
      </c>
    </row>
    <row r="10345" ht="11.25" hidden="1" customHeight="1" outlineLevel="7">
      <c r="A10345" s="121"/>
      <c r="B10345" s="122"/>
      <c r="C10345" s="123"/>
      <c r="D10345" s="2013" t="s">
        <v>865</v>
      </c>
      <c r="E10345" s="2013"/>
      <c r="F10345" s="2013"/>
      <c r="G10345" s="110">
        <v>-0.76605000000000001</v>
      </c>
    </row>
    <row r="10346" ht="11.25" hidden="1" customHeight="1" outlineLevel="6">
      <c r="A10346" s="77"/>
      <c r="B10346" s="78"/>
      <c r="C10346" s="79"/>
      <c r="D10346" s="2017" t="s">
        <v>866</v>
      </c>
      <c r="E10346" s="2017"/>
      <c r="F10346" s="2017"/>
      <c r="G10346" s="110">
        <v>-1.21346</v>
      </c>
    </row>
    <row r="10347" ht="21.75" hidden="1" customHeight="1" outlineLevel="7">
      <c r="A10347" s="121"/>
      <c r="B10347" s="122"/>
      <c r="C10347" s="123"/>
      <c r="D10347" s="2013" t="s">
        <v>868</v>
      </c>
      <c r="E10347" s="2013"/>
      <c r="F10347" s="2013"/>
      <c r="G10347" s="110">
        <v>-4.3529400000000003</v>
      </c>
    </row>
    <row r="10348" ht="11.25" hidden="1" customHeight="1" outlineLevel="7">
      <c r="A10348" s="121"/>
      <c r="B10348" s="122"/>
      <c r="C10348" s="123"/>
      <c r="D10348" s="2013" t="s">
        <v>869</v>
      </c>
      <c r="E10348" s="2013"/>
      <c r="F10348" s="2013"/>
      <c r="G10348" s="110">
        <v>-0.72699000000000003</v>
      </c>
    </row>
    <row r="10349" ht="11.25" hidden="1" customHeight="1" outlineLevel="6">
      <c r="A10349" s="77"/>
      <c r="B10349" s="78"/>
      <c r="C10349" s="79"/>
      <c r="D10349" s="2017" t="s">
        <v>871</v>
      </c>
      <c r="E10349" s="2017"/>
      <c r="F10349" s="2017"/>
      <c r="G10349" s="110">
        <v>-8.16127</v>
      </c>
    </row>
    <row r="10350" ht="11.25" hidden="1" customHeight="1" outlineLevel="7">
      <c r="A10350" s="121"/>
      <c r="B10350" s="122"/>
      <c r="C10350" s="123"/>
      <c r="D10350" s="2013" t="s">
        <v>872</v>
      </c>
      <c r="E10350" s="2013"/>
      <c r="F10350" s="2013"/>
      <c r="G10350" s="110">
        <v>-0.50592000000000004</v>
      </c>
    </row>
    <row r="10351" ht="21.75" hidden="1" customHeight="1" outlineLevel="7">
      <c r="A10351" s="121"/>
      <c r="B10351" s="122"/>
      <c r="C10351" s="123"/>
      <c r="D10351" s="2013" t="s">
        <v>873</v>
      </c>
      <c r="E10351" s="2013"/>
      <c r="F10351" s="2013"/>
      <c r="G10351" s="110">
        <v>-0.52654999999999996</v>
      </c>
    </row>
    <row r="10352" ht="11.25" hidden="1" customHeight="1" outlineLevel="7">
      <c r="A10352" s="121"/>
      <c r="B10352" s="122"/>
      <c r="C10352" s="123"/>
      <c r="D10352" s="2013" t="s">
        <v>874</v>
      </c>
      <c r="E10352" s="2013"/>
      <c r="F10352" s="2013"/>
      <c r="G10352" s="111">
        <v>-102.15429</v>
      </c>
    </row>
    <row r="10353" ht="11.25" hidden="1" customHeight="1" outlineLevel="6">
      <c r="A10353" s="125"/>
      <c r="B10353" s="126"/>
      <c r="C10353" s="127"/>
      <c r="D10353" s="2013" t="s">
        <v>877</v>
      </c>
      <c r="E10353" s="2013"/>
      <c r="F10353" s="2013"/>
      <c r="G10353" s="111">
        <v>-15.54651</v>
      </c>
    </row>
    <row r="10354" ht="11.25" hidden="1" customHeight="1" outlineLevel="6">
      <c r="A10354" s="125"/>
      <c r="B10354" s="126"/>
      <c r="C10354" s="127"/>
      <c r="D10354" s="2013" t="s">
        <v>879</v>
      </c>
      <c r="E10354" s="2013"/>
      <c r="F10354" s="2013"/>
      <c r="G10354" s="110">
        <v>-2.20648</v>
      </c>
    </row>
    <row r="10355" ht="21.75" hidden="1" customHeight="1" outlineLevel="6">
      <c r="A10355" s="125"/>
      <c r="B10355" s="126"/>
      <c r="C10355" s="127"/>
      <c r="D10355" s="2013" t="s">
        <v>880</v>
      </c>
      <c r="E10355" s="2013"/>
      <c r="F10355" s="2013"/>
      <c r="G10355" s="110">
        <v>-8.7053600000000007</v>
      </c>
    </row>
    <row r="10356" ht="11.25" hidden="1" customHeight="1" outlineLevel="5">
      <c r="A10356" s="74"/>
      <c r="B10356" s="75"/>
      <c r="C10356" s="76"/>
      <c r="D10356" s="2017" t="s">
        <v>887</v>
      </c>
      <c r="E10356" s="2017"/>
      <c r="F10356" s="2017"/>
      <c r="G10356" s="110">
        <v>-0.38995000000000002</v>
      </c>
    </row>
    <row r="10357" ht="11.25" hidden="1" customHeight="1" outlineLevel="6">
      <c r="A10357" s="77"/>
      <c r="B10357" s="78"/>
      <c r="C10357" s="79"/>
      <c r="D10357" s="2017" t="s">
        <v>230</v>
      </c>
      <c r="E10357" s="2017"/>
      <c r="F10357" s="2017"/>
      <c r="G10357" s="110">
        <v>-1.97142</v>
      </c>
    </row>
    <row r="10358" ht="11.25" hidden="1" customHeight="1" outlineLevel="7">
      <c r="A10358" s="121"/>
      <c r="B10358" s="122"/>
      <c r="C10358" s="123"/>
      <c r="D10358" s="2013" t="s">
        <v>1190</v>
      </c>
      <c r="E10358" s="2013"/>
      <c r="F10358" s="2013"/>
      <c r="G10358" s="110">
        <v>-2.2732999999999999</v>
      </c>
    </row>
    <row r="10359" ht="11.25" hidden="1" customHeight="1" outlineLevel="7">
      <c r="A10359" s="121"/>
      <c r="B10359" s="122"/>
      <c r="C10359" s="123"/>
      <c r="D10359" s="2013" t="s">
        <v>1191</v>
      </c>
      <c r="E10359" s="2013"/>
      <c r="F10359" s="2013"/>
      <c r="G10359" s="111">
        <v>-86.124129999999994</v>
      </c>
    </row>
    <row r="10360" ht="11.25" hidden="1" customHeight="1" outlineLevel="6">
      <c r="A10360" s="77"/>
      <c r="B10360" s="78"/>
      <c r="C10360" s="79"/>
      <c r="D10360" s="2017" t="s">
        <v>889</v>
      </c>
      <c r="E10360" s="2017"/>
      <c r="F10360" s="2017"/>
      <c r="G10360" s="110">
        <v>-4.4534500000000001</v>
      </c>
    </row>
    <row r="10361" ht="11.25" hidden="1" customHeight="1" outlineLevel="7">
      <c r="A10361" s="121"/>
      <c r="B10361" s="122"/>
      <c r="C10361" s="123"/>
      <c r="D10361" s="2013" t="s">
        <v>891</v>
      </c>
      <c r="E10361" s="2013"/>
      <c r="F10361" s="2013"/>
      <c r="G10361" s="110">
        <v>-34.893839999999997</v>
      </c>
    </row>
    <row r="10362" ht="11.25" hidden="1" customHeight="1" outlineLevel="6">
      <c r="A10362" s="77"/>
      <c r="B10362" s="78"/>
      <c r="C10362" s="79"/>
      <c r="D10362" s="2017" t="s">
        <v>893</v>
      </c>
      <c r="E10362" s="2017"/>
      <c r="F10362" s="2017"/>
      <c r="G10362" s="110">
        <v>-0.87953999999999999</v>
      </c>
    </row>
    <row r="10363" ht="11.25" hidden="1" customHeight="1" outlineLevel="7">
      <c r="A10363" s="121"/>
      <c r="B10363" s="122"/>
      <c r="C10363" s="123"/>
      <c r="D10363" s="2013" t="s">
        <v>895</v>
      </c>
      <c r="E10363" s="2013"/>
      <c r="F10363" s="2013"/>
      <c r="G10363" s="110">
        <v>-45.748860000000001</v>
      </c>
    </row>
    <row r="10364" ht="11.25" hidden="1" customHeight="1" outlineLevel="6">
      <c r="A10364" s="77"/>
      <c r="B10364" s="78"/>
      <c r="C10364" s="79"/>
      <c r="D10364" s="2017" t="s">
        <v>898</v>
      </c>
      <c r="E10364" s="2017"/>
      <c r="F10364" s="2017"/>
      <c r="G10364" s="110">
        <v>-0.14843999999999999</v>
      </c>
    </row>
    <row r="10365" ht="11.25" hidden="1" customHeight="1" outlineLevel="7">
      <c r="A10365" s="121"/>
      <c r="B10365" s="122"/>
      <c r="C10365" s="123"/>
      <c r="D10365" s="2013" t="s">
        <v>901</v>
      </c>
      <c r="E10365" s="2013"/>
      <c r="F10365" s="2013"/>
      <c r="G10365" s="110">
        <v>-0.48365000000000002</v>
      </c>
    </row>
    <row r="10366" ht="11.25" hidden="1" customHeight="1" outlineLevel="6">
      <c r="A10366" s="125"/>
      <c r="B10366" s="126"/>
      <c r="C10366" s="127"/>
      <c r="D10366" s="2013" t="s">
        <v>1192</v>
      </c>
      <c r="E10366" s="2013"/>
      <c r="F10366" s="2013"/>
      <c r="G10366" s="111">
        <v>-1.32501</v>
      </c>
    </row>
    <row r="10367" ht="11.25" hidden="1" customHeight="1" outlineLevel="6">
      <c r="A10367" s="77"/>
      <c r="B10367" s="78"/>
      <c r="C10367" s="79"/>
      <c r="D10367" s="2017" t="s">
        <v>903</v>
      </c>
      <c r="E10367" s="2017"/>
      <c r="F10367" s="2017"/>
      <c r="G10367" s="110">
        <v>-1.32501</v>
      </c>
    </row>
    <row r="10368" ht="11.25" hidden="1" customHeight="1" outlineLevel="7">
      <c r="A10368" s="121"/>
      <c r="B10368" s="122"/>
      <c r="C10368" s="123"/>
      <c r="D10368" s="2013" t="s">
        <v>904</v>
      </c>
      <c r="E10368" s="2013"/>
      <c r="F10368" s="2013"/>
      <c r="G10368" s="111">
        <v>-23.45101</v>
      </c>
    </row>
    <row r="10369" ht="11.25" hidden="1" customHeight="1" outlineLevel="6">
      <c r="A10369" s="77"/>
      <c r="B10369" s="78"/>
      <c r="C10369" s="79"/>
      <c r="D10369" s="2017" t="s">
        <v>905</v>
      </c>
      <c r="E10369" s="2017"/>
      <c r="F10369" s="2017"/>
      <c r="G10369" s="110">
        <v>-0.56769999999999998</v>
      </c>
    </row>
    <row r="10370" ht="11.25" hidden="1" customHeight="1" outlineLevel="7">
      <c r="A10370" s="121"/>
      <c r="B10370" s="122"/>
      <c r="C10370" s="123"/>
      <c r="D10370" s="2013" t="s">
        <v>905</v>
      </c>
      <c r="E10370" s="2013"/>
      <c r="F10370" s="2013"/>
      <c r="G10370" s="110">
        <v>-0.0065100000000000002</v>
      </c>
    </row>
    <row r="10371" ht="11.25" hidden="1" customHeight="1" outlineLevel="6">
      <c r="A10371" s="77"/>
      <c r="B10371" s="78"/>
      <c r="C10371" s="79"/>
      <c r="D10371" s="2017" t="s">
        <v>907</v>
      </c>
      <c r="E10371" s="2017"/>
      <c r="F10371" s="2017"/>
      <c r="G10371" s="110">
        <v>-1.76</v>
      </c>
    </row>
    <row r="10372" ht="11.25" hidden="1" customHeight="1" outlineLevel="7">
      <c r="A10372" s="121"/>
      <c r="B10372" s="122"/>
      <c r="C10372" s="123"/>
      <c r="D10372" s="2013" t="s">
        <v>104</v>
      </c>
      <c r="E10372" s="2013"/>
      <c r="F10372" s="2013"/>
      <c r="G10372" s="110">
        <v>-0.47854000000000002</v>
      </c>
    </row>
    <row r="10373" ht="11.25" hidden="1" customHeight="1" outlineLevel="7">
      <c r="A10373" s="80"/>
      <c r="B10373" s="81"/>
      <c r="C10373" s="82"/>
      <c r="D10373" s="2017" t="s">
        <v>908</v>
      </c>
      <c r="E10373" s="2017"/>
      <c r="F10373" s="2017"/>
      <c r="G10373" s="110">
        <v>-6.8525299999999998</v>
      </c>
    </row>
    <row r="10374" ht="11.25" hidden="1" customHeight="1" outlineLevel="7">
      <c r="A10374" s="98"/>
      <c r="B10374" s="99"/>
      <c r="C10374" s="100"/>
      <c r="D10374" s="2013" t="s">
        <v>106</v>
      </c>
      <c r="E10374" s="2013"/>
      <c r="F10374" s="2013"/>
      <c r="G10374" s="110">
        <v>-0.026380000000000001</v>
      </c>
    </row>
    <row r="10375" ht="11.25" hidden="1" customHeight="1" outlineLevel="7">
      <c r="A10375" s="98"/>
      <c r="B10375" s="99"/>
      <c r="C10375" s="100"/>
      <c r="D10375" s="2013" t="s">
        <v>108</v>
      </c>
      <c r="E10375" s="2013"/>
      <c r="F10375" s="2013"/>
      <c r="G10375" s="110">
        <v>-13.75935</v>
      </c>
    </row>
    <row r="10376" ht="11.25" hidden="1" customHeight="1" outlineLevel="6">
      <c r="A10376" s="125"/>
      <c r="B10376" s="126"/>
      <c r="C10376" s="127"/>
      <c r="D10376" s="2013" t="s">
        <v>404</v>
      </c>
      <c r="E10376" s="2013"/>
      <c r="F10376" s="2013"/>
      <c r="G10376" s="111">
        <v>-0.088569999999999996</v>
      </c>
    </row>
    <row r="10377" ht="11.25" hidden="1" customHeight="1" outlineLevel="6">
      <c r="A10377" s="77"/>
      <c r="B10377" s="78"/>
      <c r="C10377" s="79"/>
      <c r="D10377" s="2017" t="s">
        <v>909</v>
      </c>
      <c r="E10377" s="2017"/>
      <c r="F10377" s="2017"/>
      <c r="G10377" s="110">
        <v>-0.088569999999999996</v>
      </c>
    </row>
    <row r="10378" ht="11.25" hidden="1" customHeight="1" outlineLevel="7">
      <c r="A10378" s="121"/>
      <c r="B10378" s="122"/>
      <c r="C10378" s="123"/>
      <c r="D10378" s="2013" t="s">
        <v>910</v>
      </c>
      <c r="E10378" s="2013"/>
      <c r="F10378" s="2013"/>
      <c r="G10378" s="111">
        <v>-92.020009999999999</v>
      </c>
    </row>
    <row r="10379" ht="21.75" hidden="1" customHeight="1" outlineLevel="7">
      <c r="A10379" s="121"/>
      <c r="B10379" s="122"/>
      <c r="C10379" s="123"/>
      <c r="D10379" s="2013" t="s">
        <v>911</v>
      </c>
      <c r="E10379" s="2013"/>
      <c r="F10379" s="2013"/>
      <c r="G10379" s="111">
        <v>-0.63729000000000002</v>
      </c>
    </row>
    <row r="10380" ht="11.25" hidden="1" customHeight="1" outlineLevel="7">
      <c r="A10380" s="121"/>
      <c r="B10380" s="122"/>
      <c r="C10380" s="123"/>
      <c r="D10380" s="2013" t="s">
        <v>912</v>
      </c>
      <c r="E10380" s="2013"/>
      <c r="F10380" s="2013"/>
      <c r="G10380" s="110">
        <v>-0.16159999999999999</v>
      </c>
    </row>
    <row r="10381" ht="11.25" hidden="1" customHeight="1" outlineLevel="7">
      <c r="A10381" s="121"/>
      <c r="B10381" s="122"/>
      <c r="C10381" s="123"/>
      <c r="D10381" s="2013" t="s">
        <v>913</v>
      </c>
      <c r="E10381" s="2013"/>
      <c r="F10381" s="2013"/>
      <c r="G10381" s="110">
        <v>-0.47569</v>
      </c>
    </row>
    <row r="10382" ht="11.25" hidden="1" customHeight="1" outlineLevel="7">
      <c r="A10382" s="121"/>
      <c r="B10382" s="122"/>
      <c r="C10382" s="123"/>
      <c r="D10382" s="2013" t="s">
        <v>914</v>
      </c>
      <c r="E10382" s="2013"/>
      <c r="F10382" s="2013"/>
      <c r="G10382" s="110">
        <v>-1.7590699999999999</v>
      </c>
    </row>
    <row r="10383" ht="21.75" hidden="1" customHeight="1" outlineLevel="7">
      <c r="A10383" s="121"/>
      <c r="B10383" s="122"/>
      <c r="C10383" s="123"/>
      <c r="D10383" s="2013" t="s">
        <v>915</v>
      </c>
      <c r="E10383" s="2013"/>
      <c r="F10383" s="2013"/>
      <c r="G10383" s="110">
        <v>-0.63207999999999998</v>
      </c>
    </row>
    <row r="10384" ht="11.25" hidden="1" customHeight="1" outlineLevel="7">
      <c r="A10384" s="121"/>
      <c r="B10384" s="122"/>
      <c r="C10384" s="123"/>
      <c r="D10384" s="2013" t="s">
        <v>916</v>
      </c>
      <c r="E10384" s="2013"/>
      <c r="F10384" s="2013"/>
      <c r="G10384" s="110">
        <v>-15.391859999999999</v>
      </c>
    </row>
    <row r="10385" ht="11.25" hidden="1" customHeight="1" outlineLevel="6">
      <c r="A10385" s="77"/>
      <c r="B10385" s="78"/>
      <c r="C10385" s="79"/>
      <c r="D10385" s="2017" t="s">
        <v>917</v>
      </c>
      <c r="E10385" s="2017"/>
      <c r="F10385" s="2017"/>
      <c r="G10385" s="111">
        <v>-1.8185500000000001</v>
      </c>
    </row>
    <row r="10386" ht="11.25" hidden="1" customHeight="1" outlineLevel="7">
      <c r="A10386" s="121"/>
      <c r="B10386" s="122"/>
      <c r="C10386" s="123"/>
      <c r="D10386" s="2013" t="s">
        <v>918</v>
      </c>
      <c r="E10386" s="2013"/>
      <c r="F10386" s="2013"/>
      <c r="G10386" s="110">
        <v>-1.6663300000000001</v>
      </c>
    </row>
    <row r="10387" ht="11.25" hidden="1" customHeight="1" outlineLevel="7">
      <c r="A10387" s="121"/>
      <c r="B10387" s="122"/>
      <c r="C10387" s="123"/>
      <c r="D10387" s="2013" t="s">
        <v>225</v>
      </c>
      <c r="E10387" s="2013"/>
      <c r="F10387" s="2013"/>
      <c r="G10387" s="110">
        <v>-0.15221999999999999</v>
      </c>
    </row>
    <row r="10388" ht="11.25" hidden="1" customHeight="1" outlineLevel="7">
      <c r="A10388" s="121"/>
      <c r="B10388" s="122"/>
      <c r="C10388" s="123"/>
      <c r="D10388" s="2013" t="s">
        <v>226</v>
      </c>
      <c r="E10388" s="2013"/>
      <c r="F10388" s="2013"/>
      <c r="G10388" s="110">
        <v>-0.80127999999999999</v>
      </c>
    </row>
    <row r="10389" ht="11.25" hidden="1" customHeight="1" outlineLevel="7">
      <c r="A10389" s="121"/>
      <c r="B10389" s="122"/>
      <c r="C10389" s="123"/>
      <c r="D10389" s="2013" t="s">
        <v>227</v>
      </c>
      <c r="E10389" s="2013"/>
      <c r="F10389" s="2013"/>
      <c r="G10389" s="110">
        <v>-13.008430000000001</v>
      </c>
    </row>
    <row r="10390" ht="11.25" hidden="1" customHeight="1" outlineLevel="7">
      <c r="A10390" s="121"/>
      <c r="B10390" s="122"/>
      <c r="C10390" s="123"/>
      <c r="D10390" s="2013" t="s">
        <v>228</v>
      </c>
      <c r="E10390" s="2013"/>
      <c r="F10390" s="2013"/>
      <c r="G10390" s="110">
        <v>-10.324350000000001</v>
      </c>
    </row>
    <row r="10391" ht="11.25" hidden="1" customHeight="1" outlineLevel="7">
      <c r="A10391" s="121"/>
      <c r="B10391" s="122"/>
      <c r="C10391" s="123"/>
      <c r="D10391" s="2013" t="s">
        <v>229</v>
      </c>
      <c r="E10391" s="2013"/>
      <c r="F10391" s="2013"/>
      <c r="G10391" s="110">
        <v>-9.3369499999999999</v>
      </c>
    </row>
    <row r="10392" ht="11.25" hidden="1" customHeight="1" outlineLevel="6">
      <c r="A10392" s="125"/>
      <c r="B10392" s="126"/>
      <c r="C10392" s="127"/>
      <c r="D10392" s="2013" t="s">
        <v>920</v>
      </c>
      <c r="E10392" s="2013"/>
      <c r="F10392" s="2013"/>
      <c r="G10392" s="110">
        <v>-27.032209999999999</v>
      </c>
    </row>
    <row r="10393" ht="21.75" hidden="1" customHeight="1" outlineLevel="6">
      <c r="A10393" s="125"/>
      <c r="B10393" s="126"/>
      <c r="C10393" s="127"/>
      <c r="D10393" s="2013" t="s">
        <v>231</v>
      </c>
      <c r="E10393" s="2013"/>
      <c r="F10393" s="2013"/>
      <c r="G10393" s="110">
        <v>-6.5005800000000002</v>
      </c>
    </row>
    <row r="10394" ht="21.75" hidden="1" customHeight="1" outlineLevel="6">
      <c r="A10394" s="77"/>
      <c r="B10394" s="78"/>
      <c r="C10394" s="79"/>
      <c r="D10394" s="2017" t="s">
        <v>921</v>
      </c>
      <c r="E10394" s="2017"/>
      <c r="F10394" s="2017"/>
      <c r="G10394" s="110">
        <v>-1.44957</v>
      </c>
    </row>
    <row r="10395" ht="11.25" hidden="1" customHeight="1" outlineLevel="7">
      <c r="A10395" s="121"/>
      <c r="B10395" s="122"/>
      <c r="C10395" s="123"/>
      <c r="D10395" s="2013" t="s">
        <v>922</v>
      </c>
      <c r="E10395" s="2013"/>
      <c r="F10395" s="2013"/>
      <c r="G10395" s="110">
        <v>-0.95786000000000004</v>
      </c>
    </row>
    <row r="10396" ht="11.25" hidden="1" customHeight="1" outlineLevel="7">
      <c r="A10396" s="121"/>
      <c r="B10396" s="122"/>
      <c r="C10396" s="123"/>
      <c r="D10396" s="2013" t="s">
        <v>923</v>
      </c>
      <c r="E10396" s="2013"/>
      <c r="F10396" s="2013"/>
      <c r="G10396" s="110">
        <v>-2.3699300000000001</v>
      </c>
    </row>
    <row r="10397" ht="21.75" hidden="1" customHeight="1" outlineLevel="7">
      <c r="A10397" s="121"/>
      <c r="B10397" s="122"/>
      <c r="C10397" s="123"/>
      <c r="D10397" s="2013" t="s">
        <v>924</v>
      </c>
      <c r="E10397" s="2013"/>
      <c r="F10397" s="2013"/>
      <c r="G10397" s="111">
        <v>514.13761</v>
      </c>
    </row>
    <row r="10398" ht="11.25" hidden="1" customHeight="1" outlineLevel="6">
      <c r="A10398" s="77"/>
      <c r="B10398" s="78"/>
      <c r="C10398" s="79"/>
      <c r="D10398" s="2017" t="s">
        <v>925</v>
      </c>
      <c r="E10398" s="2017"/>
      <c r="F10398" s="2017"/>
      <c r="G10398" s="111">
        <v>93.475059999999999</v>
      </c>
    </row>
    <row r="10399" ht="21.75" hidden="1" customHeight="1" outlineLevel="7">
      <c r="A10399" s="121"/>
      <c r="B10399" s="122"/>
      <c r="C10399" s="123"/>
      <c r="D10399" s="2013" t="s">
        <v>1193</v>
      </c>
      <c r="E10399" s="2013"/>
      <c r="F10399" s="2013"/>
      <c r="G10399" s="110">
        <v>93.475059999999999</v>
      </c>
    </row>
    <row r="10400" ht="21.75" hidden="1" customHeight="1" outlineLevel="7">
      <c r="A10400" s="121"/>
      <c r="B10400" s="122"/>
      <c r="C10400" s="123"/>
      <c r="D10400" s="2013" t="s">
        <v>926</v>
      </c>
      <c r="E10400" s="2013"/>
      <c r="F10400" s="2013"/>
      <c r="G10400" s="93"/>
    </row>
    <row r="10401" ht="11.25" hidden="1" customHeight="1" outlineLevel="7">
      <c r="A10401" s="121"/>
      <c r="B10401" s="122"/>
      <c r="C10401" s="123"/>
      <c r="D10401" s="2013" t="s">
        <v>1194</v>
      </c>
      <c r="E10401" s="2013"/>
      <c r="F10401" s="2013"/>
      <c r="G10401" s="114"/>
    </row>
    <row r="10402" ht="11.25" hidden="1" customHeight="1" outlineLevel="6">
      <c r="A10402" s="77"/>
      <c r="B10402" s="78"/>
      <c r="C10402" s="79"/>
      <c r="D10402" s="2017" t="s">
        <v>887</v>
      </c>
      <c r="E10402" s="2017"/>
      <c r="F10402" s="2017"/>
      <c r="G10402" s="93"/>
    </row>
    <row r="10403" ht="11.25" hidden="1" customHeight="1" outlineLevel="7">
      <c r="A10403" s="121"/>
      <c r="B10403" s="122"/>
      <c r="C10403" s="123"/>
      <c r="D10403" s="2013" t="s">
        <v>928</v>
      </c>
      <c r="E10403" s="2013"/>
      <c r="F10403" s="2013"/>
      <c r="G10403" s="111">
        <v>172.53776999999999</v>
      </c>
    </row>
    <row r="10404" ht="11.25" hidden="1" customHeight="1" outlineLevel="7">
      <c r="A10404" s="121"/>
      <c r="B10404" s="122"/>
      <c r="C10404" s="123"/>
      <c r="D10404" s="2013" t="s">
        <v>929</v>
      </c>
      <c r="E10404" s="2013"/>
      <c r="F10404" s="2013"/>
      <c r="G10404" s="93"/>
    </row>
    <row r="10405" ht="11.25" hidden="1" customHeight="1" outlineLevel="7">
      <c r="A10405" s="121"/>
      <c r="B10405" s="122"/>
      <c r="C10405" s="123"/>
      <c r="D10405" s="2013" t="s">
        <v>932</v>
      </c>
      <c r="E10405" s="2013"/>
      <c r="F10405" s="2013"/>
      <c r="G10405" s="110">
        <v>172.53776999999999</v>
      </c>
    </row>
    <row r="10406" ht="11.25" hidden="1" customHeight="1" outlineLevel="7">
      <c r="A10406" s="80"/>
      <c r="B10406" s="81"/>
      <c r="C10406" s="82"/>
      <c r="D10406" s="2017" t="s">
        <v>933</v>
      </c>
      <c r="E10406" s="2017"/>
      <c r="F10406" s="2017"/>
      <c r="G10406" s="111">
        <v>193.69121999999999</v>
      </c>
    </row>
    <row r="10407" ht="11.25" hidden="1" customHeight="1" outlineLevel="7">
      <c r="A10407" s="98"/>
      <c r="B10407" s="99"/>
      <c r="C10407" s="100"/>
      <c r="D10407" s="2013" t="s">
        <v>934</v>
      </c>
      <c r="E10407" s="2013"/>
      <c r="F10407" s="2013"/>
      <c r="G10407" s="93"/>
    </row>
    <row r="10408" ht="21.75" hidden="1" customHeight="1" outlineLevel="7">
      <c r="A10408" s="98"/>
      <c r="B10408" s="99"/>
      <c r="C10408" s="100"/>
      <c r="D10408" s="2013" t="s">
        <v>935</v>
      </c>
      <c r="E10408" s="2013"/>
      <c r="F10408" s="2013"/>
      <c r="G10408" s="93"/>
    </row>
    <row r="10409" ht="11.25" hidden="1" customHeight="1" outlineLevel="7">
      <c r="A10409" s="98"/>
      <c r="B10409" s="99"/>
      <c r="C10409" s="100"/>
      <c r="D10409" s="2013" t="s">
        <v>936</v>
      </c>
      <c r="E10409" s="2013"/>
      <c r="F10409" s="2013"/>
      <c r="G10409" s="110">
        <v>193.69121999999999</v>
      </c>
    </row>
    <row r="10410" ht="21.75" hidden="1" customHeight="1" outlineLevel="7">
      <c r="A10410" s="98"/>
      <c r="B10410" s="99"/>
      <c r="C10410" s="100"/>
      <c r="D10410" s="2013" t="s">
        <v>937</v>
      </c>
      <c r="E10410" s="2013"/>
      <c r="F10410" s="2013"/>
      <c r="G10410" s="110">
        <v>21.47195</v>
      </c>
    </row>
    <row r="10411" ht="21.75" hidden="1" customHeight="1" outlineLevel="7">
      <c r="A10411" s="98"/>
      <c r="B10411" s="99"/>
      <c r="C10411" s="100"/>
      <c r="D10411" s="2013" t="s">
        <v>232</v>
      </c>
      <c r="E10411" s="2013"/>
      <c r="F10411" s="2013"/>
      <c r="G10411" s="93"/>
    </row>
    <row r="10412" ht="21.75" hidden="1" customHeight="1" outlineLevel="7">
      <c r="A10412" s="98"/>
      <c r="B10412" s="99"/>
      <c r="C10412" s="100"/>
      <c r="D10412" s="2013" t="s">
        <v>233</v>
      </c>
      <c r="E10412" s="2013"/>
      <c r="F10412" s="2013"/>
      <c r="G10412" s="110">
        <v>32.96161</v>
      </c>
    </row>
    <row r="10413" ht="11.25" hidden="1" customHeight="1" outlineLevel="7">
      <c r="A10413" s="121"/>
      <c r="B10413" s="122"/>
      <c r="C10413" s="123"/>
      <c r="D10413" s="2013" t="s">
        <v>406</v>
      </c>
      <c r="E10413" s="2013"/>
      <c r="F10413" s="2013"/>
      <c r="G10413" s="73">
        <v>-6359.8122400000002</v>
      </c>
    </row>
    <row r="10414" ht="11.25" hidden="1" customHeight="1" outlineLevel="7">
      <c r="A10414" s="121"/>
      <c r="B10414" s="122"/>
      <c r="C10414" s="123"/>
      <c r="D10414" s="2013" t="s">
        <v>407</v>
      </c>
      <c r="E10414" s="2013"/>
      <c r="F10414" s="2013"/>
      <c r="G10414" s="111">
        <v>-0.03039</v>
      </c>
    </row>
    <row r="10415" ht="11.25" hidden="1" customHeight="1" outlineLevel="7">
      <c r="A10415" s="121"/>
      <c r="B10415" s="122"/>
      <c r="C10415" s="123"/>
      <c r="D10415" s="2013" t="s">
        <v>938</v>
      </c>
      <c r="E10415" s="2013"/>
      <c r="F10415" s="2013"/>
      <c r="G10415" s="110">
        <v>-0.03039</v>
      </c>
    </row>
    <row r="10416" ht="11.25" hidden="1" customHeight="1" outlineLevel="7">
      <c r="A10416" s="121"/>
      <c r="B10416" s="122"/>
      <c r="C10416" s="123"/>
      <c r="D10416" s="2013" t="s">
        <v>939</v>
      </c>
      <c r="E10416" s="2013"/>
      <c r="F10416" s="2013"/>
      <c r="G10416" s="93"/>
    </row>
    <row r="10417" ht="11.25" hidden="1" customHeight="1" outlineLevel="7">
      <c r="A10417" s="121"/>
      <c r="B10417" s="122"/>
      <c r="C10417" s="123"/>
      <c r="D10417" s="2013" t="s">
        <v>408</v>
      </c>
      <c r="E10417" s="2013"/>
      <c r="F10417" s="2013"/>
      <c r="G10417" s="111">
        <v>-0.041200000000000001</v>
      </c>
    </row>
    <row r="10418" ht="11.25" hidden="1" customHeight="1" outlineLevel="7">
      <c r="A10418" s="121"/>
      <c r="B10418" s="122"/>
      <c r="C10418" s="123"/>
      <c r="D10418" s="2013" t="s">
        <v>415</v>
      </c>
      <c r="E10418" s="2013"/>
      <c r="F10418" s="2013"/>
      <c r="G10418" s="110">
        <v>-0.041200000000000001</v>
      </c>
    </row>
    <row r="10419" ht="11.25" hidden="1" customHeight="1" outlineLevel="7">
      <c r="A10419" s="121"/>
      <c r="B10419" s="122"/>
      <c r="C10419" s="123"/>
      <c r="D10419" s="2013" t="s">
        <v>940</v>
      </c>
      <c r="E10419" s="2013"/>
      <c r="F10419" s="2013"/>
      <c r="G10419" s="111">
        <v>-1.0750999999999999</v>
      </c>
    </row>
    <row r="10420" ht="11.25" hidden="1" customHeight="1" outlineLevel="7">
      <c r="A10420" s="121"/>
      <c r="B10420" s="122"/>
      <c r="C10420" s="123"/>
      <c r="D10420" s="2013" t="s">
        <v>941</v>
      </c>
      <c r="E10420" s="2013"/>
      <c r="F10420" s="2013"/>
      <c r="G10420" s="110">
        <v>-1.0750999999999999</v>
      </c>
    </row>
    <row r="10421" ht="11.25" hidden="1" customHeight="1" outlineLevel="7">
      <c r="A10421" s="121"/>
      <c r="B10421" s="122"/>
      <c r="C10421" s="123"/>
      <c r="D10421" s="2013" t="s">
        <v>942</v>
      </c>
      <c r="E10421" s="2013"/>
      <c r="F10421" s="2013"/>
      <c r="G10421" s="111">
        <v>-9.7889800000000005</v>
      </c>
    </row>
    <row r="10422" ht="11.25" hidden="1" customHeight="1" outlineLevel="7">
      <c r="A10422" s="121"/>
      <c r="B10422" s="122"/>
      <c r="C10422" s="123"/>
      <c r="D10422" s="2013" t="s">
        <v>409</v>
      </c>
      <c r="E10422" s="2013"/>
      <c r="F10422" s="2013"/>
      <c r="G10422" s="110">
        <v>-9.7889800000000005</v>
      </c>
    </row>
    <row r="10423" ht="11.25" hidden="1" customHeight="1" outlineLevel="7">
      <c r="A10423" s="121"/>
      <c r="B10423" s="122"/>
      <c r="C10423" s="123"/>
      <c r="D10423" s="2013" t="s">
        <v>943</v>
      </c>
      <c r="E10423" s="2013"/>
      <c r="F10423" s="2013"/>
      <c r="G10423" s="93"/>
    </row>
    <row r="10424" ht="11.25" hidden="1" customHeight="1" outlineLevel="7">
      <c r="A10424" s="121"/>
      <c r="B10424" s="122"/>
      <c r="C10424" s="123"/>
      <c r="D10424" s="2013" t="s">
        <v>944</v>
      </c>
      <c r="E10424" s="2013"/>
      <c r="F10424" s="2013"/>
      <c r="G10424" s="111">
        <v>-9.3237299999999994</v>
      </c>
    </row>
    <row r="10425" ht="11.25" hidden="1" customHeight="1" outlineLevel="7">
      <c r="A10425" s="121"/>
      <c r="B10425" s="122"/>
      <c r="C10425" s="123"/>
      <c r="D10425" s="2013" t="s">
        <v>413</v>
      </c>
      <c r="E10425" s="2013"/>
      <c r="F10425" s="2013"/>
      <c r="G10425" s="110">
        <v>-9.3237299999999994</v>
      </c>
    </row>
    <row r="10426" ht="21.75" hidden="1" customHeight="1" outlineLevel="7">
      <c r="A10426" s="121"/>
      <c r="B10426" s="122"/>
      <c r="C10426" s="123"/>
      <c r="D10426" s="2013" t="s">
        <v>945</v>
      </c>
      <c r="E10426" s="2013"/>
      <c r="F10426" s="2013"/>
      <c r="G10426" s="111">
        <v>-1.7932399999999999</v>
      </c>
    </row>
    <row r="10427" ht="21.75" hidden="1" customHeight="1" outlineLevel="7">
      <c r="A10427" s="121"/>
      <c r="B10427" s="122"/>
      <c r="C10427" s="123"/>
      <c r="D10427" s="2013" t="s">
        <v>419</v>
      </c>
      <c r="E10427" s="2013"/>
      <c r="F10427" s="2013"/>
      <c r="G10427" s="110">
        <v>-1.7932399999999999</v>
      </c>
    </row>
    <row r="10428" ht="11.25" hidden="1" customHeight="1" outlineLevel="7">
      <c r="A10428" s="121"/>
      <c r="B10428" s="122"/>
      <c r="C10428" s="123"/>
      <c r="D10428" s="2013" t="s">
        <v>414</v>
      </c>
      <c r="E10428" s="2013"/>
      <c r="F10428" s="2013"/>
      <c r="G10428" s="73">
        <v>-1729.1477400000001</v>
      </c>
    </row>
    <row r="10429" ht="21.75" hidden="1" customHeight="1" outlineLevel="7">
      <c r="A10429" s="121"/>
      <c r="B10429" s="122"/>
      <c r="C10429" s="123"/>
      <c r="D10429" s="2013" t="s">
        <v>946</v>
      </c>
      <c r="E10429" s="2013"/>
      <c r="F10429" s="2013"/>
      <c r="G10429" s="92">
        <v>-1397.8765699999999</v>
      </c>
    </row>
    <row r="10430" ht="11.25" hidden="1" customHeight="1" outlineLevel="7">
      <c r="A10430" s="80"/>
      <c r="B10430" s="81"/>
      <c r="C10430" s="82"/>
      <c r="D10430" s="2017" t="s">
        <v>410</v>
      </c>
      <c r="E10430" s="2017"/>
      <c r="F10430" s="2017"/>
      <c r="G10430" s="111">
        <v>-331.27116999999998</v>
      </c>
    </row>
    <row r="10431" ht="21.75" hidden="1" customHeight="1" outlineLevel="7">
      <c r="A10431" s="98"/>
      <c r="B10431" s="99"/>
      <c r="C10431" s="100"/>
      <c r="D10431" s="2013" t="s">
        <v>947</v>
      </c>
      <c r="E10431" s="2013"/>
      <c r="F10431" s="2013"/>
      <c r="G10431" s="110">
        <v>-229.25212999999999</v>
      </c>
    </row>
    <row r="10432" ht="11.25" hidden="1" customHeight="1" outlineLevel="7">
      <c r="A10432" s="98"/>
      <c r="B10432" s="99"/>
      <c r="C10432" s="100"/>
      <c r="D10432" s="2013" t="s">
        <v>948</v>
      </c>
      <c r="E10432" s="2013"/>
      <c r="F10432" s="2013"/>
      <c r="G10432" s="110">
        <v>-102.01904</v>
      </c>
    </row>
    <row r="10433" ht="11.25" hidden="1" customHeight="1" outlineLevel="7">
      <c r="A10433" s="98"/>
      <c r="B10433" s="99"/>
      <c r="C10433" s="100"/>
      <c r="D10433" s="2013" t="s">
        <v>949</v>
      </c>
      <c r="E10433" s="2013"/>
      <c r="F10433" s="2013"/>
      <c r="G10433" s="110">
        <v>-114.2076</v>
      </c>
    </row>
    <row r="10434" ht="21.75" hidden="1" customHeight="1" outlineLevel="7">
      <c r="A10434" s="98"/>
      <c r="B10434" s="99"/>
      <c r="C10434" s="100"/>
      <c r="D10434" s="2013" t="s">
        <v>950</v>
      </c>
      <c r="E10434" s="2013"/>
      <c r="F10434" s="2013"/>
      <c r="G10434" s="111">
        <v>-31.36159</v>
      </c>
    </row>
    <row r="10435" ht="11.25" hidden="1" customHeight="1" outlineLevel="7">
      <c r="A10435" s="80"/>
      <c r="B10435" s="81"/>
      <c r="C10435" s="82"/>
      <c r="D10435" s="2017" t="s">
        <v>951</v>
      </c>
      <c r="E10435" s="2017"/>
      <c r="F10435" s="2017"/>
      <c r="G10435" s="110">
        <v>-4.6384999999999996</v>
      </c>
    </row>
    <row r="10436" ht="21.75" hidden="1" customHeight="1" outlineLevel="7">
      <c r="A10436" s="98"/>
      <c r="B10436" s="99"/>
      <c r="C10436" s="100"/>
      <c r="D10436" s="2013" t="s">
        <v>411</v>
      </c>
      <c r="E10436" s="2013"/>
      <c r="F10436" s="2013"/>
      <c r="G10436" s="93"/>
    </row>
    <row r="10437" ht="11.25" hidden="1" customHeight="1" outlineLevel="7">
      <c r="A10437" s="98"/>
      <c r="B10437" s="99"/>
      <c r="C10437" s="100"/>
      <c r="D10437" s="2013" t="s">
        <v>1195</v>
      </c>
      <c r="E10437" s="2013"/>
      <c r="F10437" s="2013"/>
      <c r="G10437" s="110">
        <v>-2.6640199999999998</v>
      </c>
    </row>
    <row r="10438" ht="11.25" hidden="1" customHeight="1" outlineLevel="7">
      <c r="A10438" s="121"/>
      <c r="B10438" s="122"/>
      <c r="C10438" s="123"/>
      <c r="D10438" s="2013" t="s">
        <v>417</v>
      </c>
      <c r="E10438" s="2013"/>
      <c r="F10438" s="2013"/>
      <c r="G10438" s="110">
        <v>-1.53573</v>
      </c>
    </row>
    <row r="10439" ht="11.25" hidden="1" customHeight="1" outlineLevel="7">
      <c r="A10439" s="121"/>
      <c r="B10439" s="122"/>
      <c r="C10439" s="123"/>
      <c r="D10439" s="2013" t="s">
        <v>952</v>
      </c>
      <c r="E10439" s="2013"/>
      <c r="F10439" s="2013"/>
      <c r="G10439" s="110">
        <v>-10.915419999999999</v>
      </c>
    </row>
    <row r="10440" ht="11.25" hidden="1" customHeight="1" outlineLevel="7">
      <c r="A10440" s="121"/>
      <c r="B10440" s="122"/>
      <c r="C10440" s="123"/>
      <c r="D10440" s="2013" t="s">
        <v>953</v>
      </c>
      <c r="E10440" s="2013"/>
      <c r="F10440" s="2013"/>
      <c r="G10440" s="93"/>
    </row>
    <row r="10441" ht="11.25" customHeight="1" outlineLevel="2" collapsed="1">
      <c r="A10441" s="2012" t="s">
        <v>1044</v>
      </c>
      <c r="B10441" s="2012"/>
      <c r="C10441" s="2012"/>
      <c r="D10441" s="2015" t="s">
        <v>459</v>
      </c>
      <c r="E10441" s="2015"/>
      <c r="F10441" s="2015"/>
      <c r="G10441" s="110">
        <v>-11.60792</v>
      </c>
    </row>
    <row r="10442" ht="11.25" customHeight="1" outlineLevel="3">
      <c r="A10442" s="2020" t="s">
        <v>1045</v>
      </c>
      <c r="B10442" s="2020"/>
      <c r="C10442" s="2020"/>
      <c r="D10442" s="2014" t="s">
        <v>461</v>
      </c>
      <c r="E10442" s="2014"/>
      <c r="F10442" s="2014"/>
      <c r="G10442" s="111">
        <v>-301.30900000000003</v>
      </c>
    </row>
    <row r="10443" ht="11.25" hidden="1" customHeight="1" outlineLevel="4">
      <c r="A10443" s="95"/>
      <c r="B10443" s="96"/>
      <c r="C10443" s="97"/>
      <c r="D10443" s="98"/>
      <c r="E10443" s="99"/>
      <c r="F10443" s="100"/>
      <c r="G10443" s="93"/>
    </row>
    <row r="10444" ht="11.25" hidden="1" customHeight="1" outlineLevel="4">
      <c r="A10444" s="70"/>
      <c r="B10444" s="71"/>
      <c r="C10444" s="72"/>
      <c r="D10444" s="2017" t="s">
        <v>257</v>
      </c>
      <c r="E10444" s="2017"/>
      <c r="F10444" s="2017"/>
      <c r="G10444" s="110">
        <v>-25.92117</v>
      </c>
    </row>
    <row r="10445" ht="11.25" hidden="1" customHeight="1" outlineLevel="5">
      <c r="A10445" s="74"/>
      <c r="B10445" s="75"/>
      <c r="C10445" s="76"/>
      <c r="D10445" s="2017" t="s">
        <v>442</v>
      </c>
      <c r="E10445" s="2017"/>
      <c r="F10445" s="2017"/>
      <c r="G10445" s="110">
        <v>-66.921430000000001</v>
      </c>
    </row>
    <row r="10446" ht="11.25" hidden="1" customHeight="1" outlineLevel="6">
      <c r="A10446" s="77"/>
      <c r="B10446" s="78"/>
      <c r="C10446" s="79"/>
      <c r="D10446" s="2017" t="s">
        <v>443</v>
      </c>
      <c r="E10446" s="2017"/>
      <c r="F10446" s="2017"/>
      <c r="G10446" s="110">
        <v>-120.53019999999999</v>
      </c>
    </row>
    <row r="10447" ht="11.25" hidden="1" customHeight="1" outlineLevel="7">
      <c r="A10447" s="80"/>
      <c r="B10447" s="81"/>
      <c r="C10447" s="82"/>
      <c r="D10447" s="2017" t="s">
        <v>444</v>
      </c>
      <c r="E10447" s="2017"/>
      <c r="F10447" s="2017"/>
      <c r="G10447" s="110">
        <v>-35.053179999999998</v>
      </c>
    </row>
    <row r="10448" ht="11.25" hidden="1" customHeight="1" outlineLevel="7">
      <c r="A10448" s="83"/>
      <c r="B10448" s="84"/>
      <c r="C10448" s="85"/>
      <c r="D10448" s="2017" t="s">
        <v>253</v>
      </c>
      <c r="E10448" s="2017"/>
      <c r="F10448" s="2017"/>
      <c r="G10448" s="110">
        <v>-52.883020000000002</v>
      </c>
    </row>
    <row r="10449" ht="11.25" hidden="1" customHeight="1" outlineLevel="7">
      <c r="A10449" s="86"/>
      <c r="B10449" s="87"/>
      <c r="C10449" s="88"/>
      <c r="D10449" s="2017" t="s">
        <v>462</v>
      </c>
      <c r="E10449" s="2017"/>
      <c r="F10449" s="2017"/>
      <c r="G10449" s="110">
        <v>-952.34817999999996</v>
      </c>
    </row>
    <row r="10450" ht="11.25" hidden="1" customHeight="1" outlineLevel="7">
      <c r="A10450" s="101"/>
      <c r="B10450" s="102"/>
      <c r="C10450" s="103"/>
      <c r="D10450" s="2017" t="s">
        <v>463</v>
      </c>
      <c r="E10450" s="2017"/>
      <c r="F10450" s="2017"/>
      <c r="G10450" s="110">
        <v>-4.68811</v>
      </c>
    </row>
    <row r="10451" ht="11.25" hidden="1" customHeight="1" outlineLevel="7">
      <c r="A10451" s="104"/>
      <c r="B10451" s="105"/>
      <c r="C10451" s="106"/>
      <c r="D10451" s="2017" t="s">
        <v>464</v>
      </c>
      <c r="E10451" s="2017"/>
      <c r="F10451" s="2017"/>
      <c r="G10451" s="111">
        <v>-0.62217999999999996</v>
      </c>
    </row>
    <row r="10452" ht="11.25" hidden="1" customHeight="1" outlineLevel="7">
      <c r="A10452" s="95"/>
      <c r="B10452" s="96"/>
      <c r="C10452" s="97"/>
      <c r="D10452" s="2013" t="s">
        <v>465</v>
      </c>
      <c r="E10452" s="2013"/>
      <c r="F10452" s="2013"/>
      <c r="G10452" s="110">
        <v>-0.091590000000000005</v>
      </c>
    </row>
    <row r="10453" ht="11.25" hidden="1" customHeight="1" outlineLevel="7">
      <c r="A10453" s="95"/>
      <c r="B10453" s="96"/>
      <c r="C10453" s="97"/>
      <c r="D10453" s="2013" t="s">
        <v>466</v>
      </c>
      <c r="E10453" s="2013"/>
      <c r="F10453" s="2013"/>
      <c r="G10453" s="110">
        <v>-0.089080000000000006</v>
      </c>
    </row>
    <row r="10454" ht="11.25" hidden="1" customHeight="1" outlineLevel="7">
      <c r="A10454" s="95"/>
      <c r="B10454" s="96"/>
      <c r="C10454" s="97"/>
      <c r="D10454" s="2013" t="s">
        <v>467</v>
      </c>
      <c r="E10454" s="2013"/>
      <c r="F10454" s="2013"/>
      <c r="G10454" s="110">
        <v>-0.44151000000000001</v>
      </c>
    </row>
    <row r="10455" ht="21.75" hidden="1" customHeight="1" outlineLevel="7">
      <c r="A10455" s="95"/>
      <c r="B10455" s="96"/>
      <c r="C10455" s="97"/>
      <c r="D10455" s="2013" t="s">
        <v>468</v>
      </c>
      <c r="E10455" s="2013"/>
      <c r="F10455" s="2013"/>
      <c r="G10455" s="111">
        <v>-6.2882800000000003</v>
      </c>
    </row>
    <row r="10456" ht="11.25" hidden="1" customHeight="1" outlineLevel="7">
      <c r="A10456" s="95"/>
      <c r="B10456" s="96"/>
      <c r="C10456" s="97"/>
      <c r="D10456" s="2013" t="s">
        <v>469</v>
      </c>
      <c r="E10456" s="2013"/>
      <c r="F10456" s="2013"/>
      <c r="G10456" s="110">
        <v>-1.4739100000000001</v>
      </c>
    </row>
    <row r="10457" ht="11.25" hidden="1" customHeight="1" outlineLevel="7">
      <c r="A10457" s="95"/>
      <c r="B10457" s="96"/>
      <c r="C10457" s="97"/>
      <c r="D10457" s="2013" t="s">
        <v>470</v>
      </c>
      <c r="E10457" s="2013"/>
      <c r="F10457" s="2013"/>
      <c r="G10457" s="110">
        <v>-4.5729699999999998</v>
      </c>
    </row>
    <row r="10458" ht="11.25" hidden="1" customHeight="1" outlineLevel="7">
      <c r="A10458" s="95"/>
      <c r="B10458" s="96"/>
      <c r="C10458" s="97"/>
      <c r="D10458" s="2013" t="s">
        <v>471</v>
      </c>
      <c r="E10458" s="2013"/>
      <c r="F10458" s="2013"/>
      <c r="G10458" s="110">
        <v>-0.2414</v>
      </c>
    </row>
    <row r="10459" ht="11.25" hidden="1" customHeight="1" outlineLevel="7">
      <c r="A10459" s="95"/>
      <c r="B10459" s="96"/>
      <c r="C10459" s="97"/>
      <c r="D10459" s="2013" t="s">
        <v>472</v>
      </c>
      <c r="E10459" s="2013"/>
      <c r="F10459" s="2013"/>
      <c r="G10459" s="73">
        <v>-3197.78692</v>
      </c>
    </row>
    <row r="10460" ht="11.25" hidden="1" customHeight="1" outlineLevel="7">
      <c r="A10460" s="95"/>
      <c r="B10460" s="96"/>
      <c r="C10460" s="97"/>
      <c r="D10460" s="2013" t="s">
        <v>473</v>
      </c>
      <c r="E10460" s="2013"/>
      <c r="F10460" s="2013"/>
      <c r="G10460" s="110">
        <v>-673.04606999999999</v>
      </c>
    </row>
    <row r="10461" ht="11.25" hidden="1" customHeight="1" outlineLevel="7">
      <c r="A10461" s="95"/>
      <c r="B10461" s="96"/>
      <c r="C10461" s="97"/>
      <c r="D10461" s="2013" t="s">
        <v>474</v>
      </c>
      <c r="E10461" s="2013"/>
      <c r="F10461" s="2013"/>
      <c r="G10461" s="110">
        <v>-0.30861</v>
      </c>
    </row>
    <row r="10462" ht="11.25" hidden="1" customHeight="1" outlineLevel="7">
      <c r="A10462" s="95"/>
      <c r="B10462" s="96"/>
      <c r="C10462" s="97"/>
      <c r="D10462" s="2013" t="s">
        <v>475</v>
      </c>
      <c r="E10462" s="2013"/>
      <c r="F10462" s="2013"/>
      <c r="G10462" s="110">
        <v>-1.2546200000000001</v>
      </c>
    </row>
    <row r="10463" ht="11.25" hidden="1" customHeight="1" outlineLevel="7">
      <c r="A10463" s="115"/>
      <c r="B10463" s="116"/>
      <c r="C10463" s="117"/>
      <c r="D10463" s="2013" t="s">
        <v>476</v>
      </c>
      <c r="E10463" s="2013"/>
      <c r="F10463" s="2013"/>
      <c r="G10463" s="111">
        <v>-904.30389000000002</v>
      </c>
    </row>
    <row r="10464" ht="11.25" hidden="1" customHeight="1" outlineLevel="7">
      <c r="A10464" s="115"/>
      <c r="B10464" s="116"/>
      <c r="C10464" s="117"/>
      <c r="D10464" s="2013" t="s">
        <v>477</v>
      </c>
      <c r="E10464" s="2013"/>
      <c r="F10464" s="2013"/>
      <c r="G10464" s="110">
        <v>-713.75304000000006</v>
      </c>
    </row>
    <row r="10465" ht="11.25" hidden="1" customHeight="1" outlineLevel="7">
      <c r="A10465" s="115"/>
      <c r="B10465" s="116"/>
      <c r="C10465" s="117"/>
      <c r="D10465" s="2013" t="s">
        <v>478</v>
      </c>
      <c r="E10465" s="2013"/>
      <c r="F10465" s="2013"/>
      <c r="G10465" s="110">
        <v>-1.99973</v>
      </c>
    </row>
    <row r="10466" ht="11.25" hidden="1" customHeight="1" outlineLevel="7">
      <c r="A10466" s="115"/>
      <c r="B10466" s="116"/>
      <c r="C10466" s="117"/>
      <c r="D10466" s="2013" t="s">
        <v>479</v>
      </c>
      <c r="E10466" s="2013"/>
      <c r="F10466" s="2013"/>
      <c r="G10466" s="93"/>
    </row>
    <row r="10467" ht="11.25" hidden="1" customHeight="1" outlineLevel="7">
      <c r="A10467" s="115"/>
      <c r="B10467" s="116"/>
      <c r="C10467" s="117"/>
      <c r="D10467" s="2013" t="s">
        <v>480</v>
      </c>
      <c r="E10467" s="2013"/>
      <c r="F10467" s="2013"/>
      <c r="G10467" s="110">
        <v>-188.12242000000001</v>
      </c>
    </row>
    <row r="10468" ht="11.25" hidden="1" customHeight="1" outlineLevel="7">
      <c r="A10468" s="115"/>
      <c r="B10468" s="116"/>
      <c r="C10468" s="117"/>
      <c r="D10468" s="2013" t="s">
        <v>481</v>
      </c>
      <c r="E10468" s="2013"/>
      <c r="F10468" s="2013"/>
      <c r="G10468" s="110">
        <v>-0.26865</v>
      </c>
    </row>
    <row r="10469" ht="32.25" hidden="1" customHeight="1" outlineLevel="7">
      <c r="A10469" s="115"/>
      <c r="B10469" s="116"/>
      <c r="C10469" s="117"/>
      <c r="D10469" s="2013" t="s">
        <v>482</v>
      </c>
      <c r="E10469" s="2013"/>
      <c r="F10469" s="2013"/>
      <c r="G10469" s="110">
        <v>-0.16005</v>
      </c>
    </row>
    <row r="10470" ht="11.25" hidden="1" customHeight="1" outlineLevel="7">
      <c r="A10470" s="104"/>
      <c r="B10470" s="105"/>
      <c r="C10470" s="106"/>
      <c r="D10470" s="2017" t="s">
        <v>483</v>
      </c>
      <c r="E10470" s="2017"/>
      <c r="F10470" s="2017"/>
      <c r="G10470" s="110">
        <v>-263.68518</v>
      </c>
    </row>
    <row r="10471" ht="11.25" hidden="1" customHeight="1" outlineLevel="7">
      <c r="A10471" s="95"/>
      <c r="B10471" s="96"/>
      <c r="C10471" s="97"/>
      <c r="D10471" s="2013" t="s">
        <v>484</v>
      </c>
      <c r="E10471" s="2013"/>
      <c r="F10471" s="2013"/>
      <c r="G10471" s="110">
        <v>-102.63591</v>
      </c>
    </row>
    <row r="10472" ht="21.75" hidden="1" customHeight="1" outlineLevel="7">
      <c r="A10472" s="95"/>
      <c r="B10472" s="96"/>
      <c r="C10472" s="97"/>
      <c r="D10472" s="2013" t="s">
        <v>485</v>
      </c>
      <c r="E10472" s="2013"/>
      <c r="F10472" s="2013"/>
      <c r="G10472" s="110">
        <v>-10.296519999999999</v>
      </c>
    </row>
    <row r="10473" ht="11.25" hidden="1" customHeight="1" outlineLevel="7">
      <c r="A10473" s="115"/>
      <c r="B10473" s="116"/>
      <c r="C10473" s="117"/>
      <c r="D10473" s="2013" t="s">
        <v>486</v>
      </c>
      <c r="E10473" s="2013"/>
      <c r="F10473" s="2013"/>
      <c r="G10473" s="110">
        <v>-217.51059000000001</v>
      </c>
    </row>
    <row r="10474" ht="11.25" hidden="1" customHeight="1" outlineLevel="7">
      <c r="A10474" s="104"/>
      <c r="B10474" s="105"/>
      <c r="C10474" s="106"/>
      <c r="D10474" s="2017" t="s">
        <v>487</v>
      </c>
      <c r="E10474" s="2017"/>
      <c r="F10474" s="2017"/>
      <c r="G10474" s="110">
        <v>-12.294449999999999</v>
      </c>
    </row>
    <row r="10475" ht="11.25" hidden="1" customHeight="1" outlineLevel="7">
      <c r="A10475" s="95"/>
      <c r="B10475" s="96"/>
      <c r="C10475" s="97"/>
      <c r="D10475" s="2013" t="s">
        <v>488</v>
      </c>
      <c r="E10475" s="2013"/>
      <c r="F10475" s="2013"/>
      <c r="G10475" s="110">
        <v>-2.7716400000000001</v>
      </c>
    </row>
    <row r="10476" ht="11.25" hidden="1" customHeight="1" outlineLevel="7">
      <c r="A10476" s="95"/>
      <c r="B10476" s="96"/>
      <c r="C10476" s="97"/>
      <c r="D10476" s="2013" t="s">
        <v>489</v>
      </c>
      <c r="E10476" s="2013"/>
      <c r="F10476" s="2013"/>
      <c r="G10476" s="110">
        <v>-12.19434</v>
      </c>
    </row>
    <row r="10477" ht="11.25" hidden="1" customHeight="1" outlineLevel="7">
      <c r="A10477" s="95"/>
      <c r="B10477" s="96"/>
      <c r="C10477" s="97"/>
      <c r="D10477" s="2013" t="s">
        <v>490</v>
      </c>
      <c r="E10477" s="2013"/>
      <c r="F10477" s="2013"/>
      <c r="G10477" s="110">
        <v>-39.984360000000002</v>
      </c>
    </row>
    <row r="10478" ht="11.25" hidden="1" customHeight="1" outlineLevel="7">
      <c r="A10478" s="95"/>
      <c r="B10478" s="96"/>
      <c r="C10478" s="97"/>
      <c r="D10478" s="2013" t="s">
        <v>491</v>
      </c>
      <c r="E10478" s="2013"/>
      <c r="F10478" s="2013"/>
      <c r="G10478" s="110">
        <v>-50.520139999999998</v>
      </c>
    </row>
    <row r="10479" ht="11.25" hidden="1" customHeight="1" outlineLevel="7">
      <c r="A10479" s="95"/>
      <c r="B10479" s="96"/>
      <c r="C10479" s="97"/>
      <c r="D10479" s="2013" t="s">
        <v>492</v>
      </c>
      <c r="E10479" s="2013"/>
      <c r="F10479" s="2013"/>
      <c r="G10479" s="110">
        <v>-40.313600000000001</v>
      </c>
    </row>
    <row r="10480" ht="11.25" hidden="1" customHeight="1" outlineLevel="7">
      <c r="A10480" s="95"/>
      <c r="B10480" s="96"/>
      <c r="C10480" s="97"/>
      <c r="D10480" s="2013" t="s">
        <v>493</v>
      </c>
      <c r="E10480" s="2013"/>
      <c r="F10480" s="2013"/>
      <c r="G10480" s="110">
        <v>-6.9401700000000002</v>
      </c>
    </row>
    <row r="10481" ht="11.25" hidden="1" customHeight="1" outlineLevel="7">
      <c r="A10481" s="95"/>
      <c r="B10481" s="96"/>
      <c r="C10481" s="97"/>
      <c r="D10481" s="2013" t="s">
        <v>494</v>
      </c>
      <c r="E10481" s="2013"/>
      <c r="F10481" s="2013"/>
      <c r="G10481" s="110">
        <v>-17.547519999999999</v>
      </c>
    </row>
    <row r="10482" ht="11.25" hidden="1" customHeight="1" outlineLevel="7">
      <c r="A10482" s="95"/>
      <c r="B10482" s="96"/>
      <c r="C10482" s="97"/>
      <c r="D10482" s="2013" t="s">
        <v>495</v>
      </c>
      <c r="E10482" s="2013"/>
      <c r="F10482" s="2013"/>
      <c r="G10482" s="110">
        <v>-0.76644999999999996</v>
      </c>
    </row>
    <row r="10483" ht="11.25" hidden="1" customHeight="1" outlineLevel="7">
      <c r="A10483" s="104"/>
      <c r="B10483" s="105"/>
      <c r="C10483" s="106"/>
      <c r="D10483" s="2017" t="s">
        <v>496</v>
      </c>
      <c r="E10483" s="2017"/>
      <c r="F10483" s="2017"/>
      <c r="G10483" s="110">
        <v>-0.34003</v>
      </c>
    </row>
    <row r="10484" ht="11.25" hidden="1" customHeight="1" outlineLevel="7">
      <c r="A10484" s="95"/>
      <c r="B10484" s="96"/>
      <c r="C10484" s="97"/>
      <c r="D10484" s="2013" t="s">
        <v>497</v>
      </c>
      <c r="E10484" s="2013"/>
      <c r="F10484" s="2013"/>
      <c r="G10484" s="110">
        <v>-14.86673</v>
      </c>
    </row>
    <row r="10485" ht="11.25" hidden="1" customHeight="1" outlineLevel="7">
      <c r="A10485" s="95"/>
      <c r="B10485" s="96"/>
      <c r="C10485" s="97"/>
      <c r="D10485" s="2013" t="s">
        <v>498</v>
      </c>
      <c r="E10485" s="2013"/>
      <c r="F10485" s="2013"/>
      <c r="G10485" s="93"/>
    </row>
    <row r="10486" ht="21.75" hidden="1" customHeight="1" outlineLevel="7">
      <c r="A10486" s="95"/>
      <c r="B10486" s="96"/>
      <c r="C10486" s="97"/>
      <c r="D10486" s="2013" t="s">
        <v>499</v>
      </c>
      <c r="E10486" s="2013"/>
      <c r="F10486" s="2013"/>
      <c r="G10486" s="110">
        <v>-49.804110000000001</v>
      </c>
    </row>
    <row r="10487" ht="11.25" hidden="1" customHeight="1" outlineLevel="7">
      <c r="A10487" s="95"/>
      <c r="B10487" s="96"/>
      <c r="C10487" s="97"/>
      <c r="D10487" s="2013" t="s">
        <v>500</v>
      </c>
      <c r="E10487" s="2013"/>
      <c r="F10487" s="2013"/>
      <c r="G10487" s="111">
        <v>-707.75223000000005</v>
      </c>
    </row>
    <row r="10488" ht="11.25" hidden="1" customHeight="1" outlineLevel="7">
      <c r="A10488" s="104"/>
      <c r="B10488" s="105"/>
      <c r="C10488" s="106"/>
      <c r="D10488" s="2017" t="s">
        <v>501</v>
      </c>
      <c r="E10488" s="2017"/>
      <c r="F10488" s="2017"/>
      <c r="G10488" s="110">
        <v>-512.06313</v>
      </c>
    </row>
    <row r="10489" ht="11.25" hidden="1" customHeight="1" outlineLevel="7">
      <c r="A10489" s="95"/>
      <c r="B10489" s="96"/>
      <c r="C10489" s="97"/>
      <c r="D10489" s="2013" t="s">
        <v>502</v>
      </c>
      <c r="E10489" s="2013"/>
      <c r="F10489" s="2013"/>
      <c r="G10489" s="110">
        <v>-121.88939000000001</v>
      </c>
    </row>
    <row r="10490" ht="11.25" hidden="1" customHeight="1" outlineLevel="7">
      <c r="A10490" s="95"/>
      <c r="B10490" s="96"/>
      <c r="C10490" s="97"/>
      <c r="D10490" s="2013" t="s">
        <v>503</v>
      </c>
      <c r="E10490" s="2013"/>
      <c r="F10490" s="2013"/>
      <c r="G10490" s="110">
        <v>-9.5603300000000004</v>
      </c>
    </row>
    <row r="10491" ht="11.25" hidden="1" customHeight="1" outlineLevel="7">
      <c r="A10491" s="95"/>
      <c r="B10491" s="96"/>
      <c r="C10491" s="97"/>
      <c r="D10491" s="2013" t="s">
        <v>504</v>
      </c>
      <c r="E10491" s="2013"/>
      <c r="F10491" s="2013"/>
      <c r="G10491" s="110">
        <v>-64.239379999999997</v>
      </c>
    </row>
    <row r="10492" ht="11.25" hidden="1" customHeight="1" outlineLevel="7">
      <c r="A10492" s="95"/>
      <c r="B10492" s="96"/>
      <c r="C10492" s="97"/>
      <c r="D10492" s="2013" t="s">
        <v>1184</v>
      </c>
      <c r="E10492" s="2013"/>
      <c r="F10492" s="2013"/>
      <c r="G10492" s="111">
        <v>-21.187080000000002</v>
      </c>
    </row>
    <row r="10493" ht="11.25" hidden="1" customHeight="1" outlineLevel="7">
      <c r="A10493" s="115"/>
      <c r="B10493" s="116"/>
      <c r="C10493" s="117"/>
      <c r="D10493" s="2013" t="s">
        <v>505</v>
      </c>
      <c r="E10493" s="2013"/>
      <c r="F10493" s="2013"/>
      <c r="G10493" s="110">
        <v>-21.187080000000002</v>
      </c>
    </row>
    <row r="10494" ht="21.75" hidden="1" customHeight="1" outlineLevel="7">
      <c r="A10494" s="115"/>
      <c r="B10494" s="116"/>
      <c r="C10494" s="117"/>
      <c r="D10494" s="2013" t="s">
        <v>506</v>
      </c>
      <c r="E10494" s="2013"/>
      <c r="F10494" s="2013"/>
      <c r="G10494" s="93"/>
    </row>
    <row r="10495" ht="11.25" hidden="1" customHeight="1" outlineLevel="7">
      <c r="A10495" s="83"/>
      <c r="B10495" s="84"/>
      <c r="C10495" s="85"/>
      <c r="D10495" s="2017" t="s">
        <v>524</v>
      </c>
      <c r="E10495" s="2017"/>
      <c r="F10495" s="2017"/>
      <c r="G10495" s="110">
        <v>-44.64958</v>
      </c>
    </row>
    <row r="10496" ht="11.25" hidden="1" customHeight="1" outlineLevel="7">
      <c r="A10496" s="86"/>
      <c r="B10496" s="87"/>
      <c r="C10496" s="88"/>
      <c r="D10496" s="2017" t="s">
        <v>14</v>
      </c>
      <c r="E10496" s="2017"/>
      <c r="F10496" s="2017"/>
      <c r="G10496" s="110">
        <v>-2.5845899999999999</v>
      </c>
    </row>
    <row r="10497" ht="11.25" hidden="1" customHeight="1" outlineLevel="7">
      <c r="A10497" s="101"/>
      <c r="B10497" s="102"/>
      <c r="C10497" s="103"/>
      <c r="D10497" s="2017" t="s">
        <v>220</v>
      </c>
      <c r="E10497" s="2017"/>
      <c r="F10497" s="2017"/>
      <c r="G10497" s="110">
        <v>-0.22850999999999999</v>
      </c>
    </row>
    <row r="10498" ht="11.25" hidden="1" customHeight="1" outlineLevel="7">
      <c r="A10498" s="115"/>
      <c r="B10498" s="116"/>
      <c r="C10498" s="117"/>
      <c r="D10498" s="2013" t="s">
        <v>527</v>
      </c>
      <c r="E10498" s="2013"/>
      <c r="F10498" s="2013"/>
      <c r="G10498" s="65">
        <v>34879.568209999998</v>
      </c>
    </row>
    <row r="10499" ht="11.25" hidden="1" customHeight="1" outlineLevel="7">
      <c r="A10499" s="115"/>
      <c r="B10499" s="116"/>
      <c r="C10499" s="117"/>
      <c r="D10499" s="2013" t="s">
        <v>528</v>
      </c>
      <c r="E10499" s="2013"/>
      <c r="F10499" s="2013"/>
      <c r="G10499" s="69">
        <v>34879.568209999998</v>
      </c>
    </row>
    <row r="10500" ht="11.25" hidden="1" customHeight="1" outlineLevel="7">
      <c r="A10500" s="101"/>
      <c r="B10500" s="102"/>
      <c r="C10500" s="103"/>
      <c r="D10500" s="2017" t="s">
        <v>529</v>
      </c>
      <c r="E10500" s="2017"/>
      <c r="F10500" s="2017"/>
      <c r="G10500" s="93"/>
    </row>
    <row r="10501" ht="11.25" hidden="1" customHeight="1" outlineLevel="7">
      <c r="A10501" s="104"/>
      <c r="B10501" s="105"/>
      <c r="C10501" s="106"/>
      <c r="D10501" s="2017" t="s">
        <v>530</v>
      </c>
      <c r="E10501" s="2017"/>
      <c r="F10501" s="2017"/>
      <c r="G10501" s="73">
        <v>34879.568209999998</v>
      </c>
    </row>
    <row r="10502" ht="11.25" hidden="1" customHeight="1" outlineLevel="7">
      <c r="A10502" s="95"/>
      <c r="B10502" s="96"/>
      <c r="C10502" s="97"/>
      <c r="D10502" s="2013" t="s">
        <v>532</v>
      </c>
      <c r="E10502" s="2013"/>
      <c r="F10502" s="2013"/>
      <c r="G10502" s="73">
        <v>34879.568209999998</v>
      </c>
    </row>
    <row r="10503" ht="11.25" hidden="1" customHeight="1" outlineLevel="7">
      <c r="A10503" s="95"/>
      <c r="B10503" s="96"/>
      <c r="C10503" s="97"/>
      <c r="D10503" s="2013" t="s">
        <v>533</v>
      </c>
      <c r="E10503" s="2013"/>
      <c r="F10503" s="2013"/>
      <c r="G10503" s="73">
        <v>28753.922719999999</v>
      </c>
    </row>
    <row r="10504" ht="11.25" hidden="1" customHeight="1" outlineLevel="7">
      <c r="A10504" s="115"/>
      <c r="B10504" s="116"/>
      <c r="C10504" s="117"/>
      <c r="D10504" s="2013" t="s">
        <v>841</v>
      </c>
      <c r="E10504" s="2013"/>
      <c r="F10504" s="2013"/>
      <c r="G10504" s="73">
        <v>34903.125890000003</v>
      </c>
    </row>
    <row r="10505" ht="11.25" hidden="1" customHeight="1" outlineLevel="7">
      <c r="A10505" s="104"/>
      <c r="B10505" s="105"/>
      <c r="C10505" s="106"/>
      <c r="D10505" s="2017" t="s">
        <v>535</v>
      </c>
      <c r="E10505" s="2017"/>
      <c r="F10505" s="2017"/>
      <c r="G10505" s="73">
        <v>100205.62817</v>
      </c>
    </row>
    <row r="10506" ht="11.25" hidden="1" customHeight="1" outlineLevel="7">
      <c r="A10506" s="95"/>
      <c r="B10506" s="96"/>
      <c r="C10506" s="97"/>
      <c r="D10506" s="2013" t="s">
        <v>539</v>
      </c>
      <c r="E10506" s="2013"/>
      <c r="F10506" s="2013"/>
      <c r="G10506" s="73">
        <v>100205.62817</v>
      </c>
    </row>
    <row r="10507" ht="21.75" hidden="1" customHeight="1" outlineLevel="7">
      <c r="A10507" s="95"/>
      <c r="B10507" s="96"/>
      <c r="C10507" s="97"/>
      <c r="D10507" s="2013" t="s">
        <v>540</v>
      </c>
      <c r="E10507" s="2013"/>
      <c r="F10507" s="2013"/>
      <c r="G10507" s="73">
        <v>100205.62817</v>
      </c>
    </row>
    <row r="10508" ht="21.75" hidden="1" customHeight="1" outlineLevel="7">
      <c r="A10508" s="95"/>
      <c r="B10508" s="96"/>
      <c r="C10508" s="97"/>
      <c r="D10508" s="2013" t="s">
        <v>541</v>
      </c>
      <c r="E10508" s="2013"/>
      <c r="F10508" s="2013"/>
      <c r="G10508" s="73">
        <v>8037.8879999999999</v>
      </c>
    </row>
    <row r="10509" ht="11.25" hidden="1" customHeight="1" outlineLevel="7">
      <c r="A10509" s="95"/>
      <c r="B10509" s="96"/>
      <c r="C10509" s="97"/>
      <c r="D10509" s="2013" t="s">
        <v>542</v>
      </c>
      <c r="E10509" s="2013"/>
      <c r="F10509" s="2013"/>
      <c r="G10509" s="92">
        <v>2586.3150000000001</v>
      </c>
    </row>
    <row r="10510" ht="11.25" hidden="1" customHeight="1" outlineLevel="7">
      <c r="A10510" s="95"/>
      <c r="B10510" s="96"/>
      <c r="C10510" s="97"/>
      <c r="D10510" s="2013" t="s">
        <v>546</v>
      </c>
      <c r="E10510" s="2013"/>
      <c r="F10510" s="2013"/>
      <c r="G10510" s="92">
        <v>2586.7330000000002</v>
      </c>
    </row>
    <row r="10511" ht="11.25" hidden="1" customHeight="1" outlineLevel="7">
      <c r="A10511" s="95"/>
      <c r="B10511" s="96"/>
      <c r="C10511" s="97"/>
      <c r="D10511" s="2013" t="s">
        <v>547</v>
      </c>
      <c r="E10511" s="2013"/>
      <c r="F10511" s="2013"/>
      <c r="G10511" s="93"/>
    </row>
    <row r="10512" ht="11.25" hidden="1" customHeight="1" outlineLevel="7">
      <c r="A10512" s="104"/>
      <c r="B10512" s="105"/>
      <c r="C10512" s="106"/>
      <c r="D10512" s="2017" t="s">
        <v>548</v>
      </c>
      <c r="E10512" s="2017"/>
      <c r="F10512" s="2017"/>
      <c r="G10512" s="92">
        <v>2864.8359999999998</v>
      </c>
    </row>
    <row r="10513" ht="11.25" hidden="1" customHeight="1" outlineLevel="7">
      <c r="A10513" s="95"/>
      <c r="B10513" s="96"/>
      <c r="C10513" s="97"/>
      <c r="D10513" s="2013" t="s">
        <v>551</v>
      </c>
      <c r="E10513" s="2013"/>
      <c r="F10513" s="2013"/>
      <c r="G10513" s="93"/>
    </row>
    <row r="10514" ht="11.25" hidden="1" customHeight="1" outlineLevel="7">
      <c r="A10514" s="95"/>
      <c r="B10514" s="96"/>
      <c r="C10514" s="97"/>
      <c r="D10514" s="2013" t="s">
        <v>552</v>
      </c>
      <c r="E10514" s="2013"/>
      <c r="F10514" s="2013"/>
      <c r="G10514" s="93"/>
    </row>
    <row r="10515" ht="11.25" hidden="1" customHeight="1" outlineLevel="7">
      <c r="A10515" s="95"/>
      <c r="B10515" s="96"/>
      <c r="C10515" s="97"/>
      <c r="D10515" s="2013" t="s">
        <v>553</v>
      </c>
      <c r="E10515" s="2013"/>
      <c r="F10515" s="2013"/>
      <c r="G10515" s="93"/>
    </row>
    <row r="10516" ht="11.25" hidden="1" customHeight="1" outlineLevel="7">
      <c r="A10516" s="104"/>
      <c r="B10516" s="105"/>
      <c r="C10516" s="106"/>
      <c r="D10516" s="2017" t="s">
        <v>554</v>
      </c>
      <c r="E10516" s="2017"/>
      <c r="F10516" s="2017"/>
      <c r="G10516" s="93"/>
    </row>
    <row r="10517" ht="11.25" hidden="1" customHeight="1" outlineLevel="7">
      <c r="A10517" s="95"/>
      <c r="B10517" s="96"/>
      <c r="C10517" s="97"/>
      <c r="D10517" s="2013" t="s">
        <v>556</v>
      </c>
      <c r="E10517" s="2013"/>
      <c r="F10517" s="2013"/>
      <c r="G10517" s="93"/>
    </row>
    <row r="10518" ht="11.25" hidden="1" customHeight="1" outlineLevel="7">
      <c r="A10518" s="95"/>
      <c r="B10518" s="96"/>
      <c r="C10518" s="97"/>
      <c r="D10518" s="2013" t="s">
        <v>557</v>
      </c>
      <c r="E10518" s="2013"/>
      <c r="F10518" s="2013"/>
      <c r="G10518" s="93"/>
    </row>
    <row r="10519" ht="11.25" hidden="1" customHeight="1" outlineLevel="7">
      <c r="A10519" s="95"/>
      <c r="B10519" s="96"/>
      <c r="C10519" s="97"/>
      <c r="D10519" s="2013" t="s">
        <v>559</v>
      </c>
      <c r="E10519" s="2013"/>
      <c r="F10519" s="2013"/>
      <c r="G10519" s="110">
        <v>0.0040000000000000001</v>
      </c>
    </row>
    <row r="10520" ht="11.25" hidden="1" customHeight="1" outlineLevel="7">
      <c r="A10520" s="95"/>
      <c r="B10520" s="96"/>
      <c r="C10520" s="97"/>
      <c r="D10520" s="2013" t="s">
        <v>560</v>
      </c>
      <c r="E10520" s="2013"/>
      <c r="F10520" s="2013"/>
      <c r="G10520" s="92">
        <v>2930.8800000000001</v>
      </c>
    </row>
    <row r="10521" ht="11.25" hidden="1" customHeight="1" outlineLevel="7">
      <c r="A10521" s="95"/>
      <c r="B10521" s="96"/>
      <c r="C10521" s="97"/>
      <c r="D10521" s="2013" t="s">
        <v>562</v>
      </c>
      <c r="E10521" s="2013"/>
      <c r="F10521" s="2013"/>
      <c r="G10521" s="93"/>
    </row>
    <row r="10522" ht="11.25" hidden="1" customHeight="1" outlineLevel="7">
      <c r="A10522" s="95"/>
      <c r="B10522" s="96"/>
      <c r="C10522" s="97"/>
      <c r="D10522" s="2013" t="s">
        <v>563</v>
      </c>
      <c r="E10522" s="2013"/>
      <c r="F10522" s="2013"/>
      <c r="G10522" s="93"/>
    </row>
    <row r="10523" ht="11.25" hidden="1" customHeight="1" outlineLevel="7">
      <c r="A10523" s="95"/>
      <c r="B10523" s="96"/>
      <c r="C10523" s="97"/>
      <c r="D10523" s="2013" t="s">
        <v>564</v>
      </c>
      <c r="E10523" s="2013"/>
      <c r="F10523" s="2013"/>
      <c r="G10523" s="93"/>
    </row>
    <row r="10524" ht="11.25" hidden="1" customHeight="1" outlineLevel="7">
      <c r="A10524" s="95"/>
      <c r="B10524" s="96"/>
      <c r="C10524" s="97"/>
      <c r="D10524" s="2013" t="s">
        <v>565</v>
      </c>
      <c r="E10524" s="2013"/>
      <c r="F10524" s="2013"/>
      <c r="G10524" s="93"/>
    </row>
    <row r="10525" ht="11.25" hidden="1" customHeight="1" outlineLevel="7">
      <c r="A10525" s="95"/>
      <c r="B10525" s="96"/>
      <c r="C10525" s="97"/>
      <c r="D10525" s="2013" t="s">
        <v>566</v>
      </c>
      <c r="E10525" s="2013"/>
      <c r="F10525" s="2013"/>
      <c r="G10525" s="93"/>
    </row>
    <row r="10526" ht="11.25" hidden="1" customHeight="1" outlineLevel="7">
      <c r="A10526" s="95"/>
      <c r="B10526" s="96"/>
      <c r="C10526" s="97"/>
      <c r="D10526" s="2013" t="s">
        <v>567</v>
      </c>
      <c r="E10526" s="2013"/>
      <c r="F10526" s="2013"/>
      <c r="G10526" s="92">
        <v>2381.7429999999999</v>
      </c>
    </row>
    <row r="10527" ht="11.25" hidden="1" customHeight="1" outlineLevel="7">
      <c r="A10527" s="95"/>
      <c r="B10527" s="96"/>
      <c r="C10527" s="97"/>
      <c r="D10527" s="2013" t="s">
        <v>568</v>
      </c>
      <c r="E10527" s="2013"/>
      <c r="F10527" s="2013"/>
      <c r="G10527" s="73">
        <v>4675.0299999999997</v>
      </c>
    </row>
    <row r="10528" ht="11.25" hidden="1" customHeight="1" outlineLevel="7">
      <c r="A10528" s="95"/>
      <c r="B10528" s="96"/>
      <c r="C10528" s="97"/>
      <c r="D10528" s="2013" t="s">
        <v>569</v>
      </c>
      <c r="E10528" s="2013"/>
      <c r="F10528" s="2013"/>
      <c r="G10528" s="92">
        <v>4520.2299999999996</v>
      </c>
    </row>
    <row r="10529" ht="11.25" hidden="1" customHeight="1" outlineLevel="7">
      <c r="A10529" s="95"/>
      <c r="B10529" s="96"/>
      <c r="C10529" s="97"/>
      <c r="D10529" s="2013" t="s">
        <v>570</v>
      </c>
      <c r="E10529" s="2013"/>
      <c r="F10529" s="2013"/>
      <c r="G10529" s="110">
        <v>154.80000000000001</v>
      </c>
    </row>
    <row r="10530" ht="11.25" hidden="1" customHeight="1" outlineLevel="7">
      <c r="A10530" s="86"/>
      <c r="B10530" s="87"/>
      <c r="C10530" s="88"/>
      <c r="D10530" s="2017" t="s">
        <v>571</v>
      </c>
      <c r="E10530" s="2017"/>
      <c r="F10530" s="2017"/>
      <c r="G10530" s="93"/>
    </row>
    <row r="10531" ht="11.25" hidden="1" customHeight="1" outlineLevel="7">
      <c r="A10531" s="101"/>
      <c r="B10531" s="102"/>
      <c r="C10531" s="103"/>
      <c r="D10531" s="2017" t="s">
        <v>572</v>
      </c>
      <c r="E10531" s="2017"/>
      <c r="F10531" s="2017"/>
      <c r="G10531" s="73">
        <v>31694.810000000001</v>
      </c>
    </row>
    <row r="10532" ht="11.25" hidden="1" customHeight="1" outlineLevel="7">
      <c r="A10532" s="104"/>
      <c r="B10532" s="105"/>
      <c r="C10532" s="106"/>
      <c r="D10532" s="2017" t="s">
        <v>573</v>
      </c>
      <c r="E10532" s="2017"/>
      <c r="F10532" s="2017"/>
      <c r="G10532" s="93"/>
    </row>
    <row r="10533" ht="11.25" hidden="1" customHeight="1" outlineLevel="7">
      <c r="A10533" s="95"/>
      <c r="B10533" s="96"/>
      <c r="C10533" s="97"/>
      <c r="D10533" s="2013" t="s">
        <v>576</v>
      </c>
      <c r="E10533" s="2013"/>
      <c r="F10533" s="2013"/>
      <c r="G10533" s="93"/>
    </row>
    <row r="10534" ht="21.75" hidden="1" customHeight="1" outlineLevel="7">
      <c r="A10534" s="95"/>
      <c r="B10534" s="96"/>
      <c r="C10534" s="97"/>
      <c r="D10534" s="2013" t="s">
        <v>577</v>
      </c>
      <c r="E10534" s="2013"/>
      <c r="F10534" s="2013"/>
      <c r="G10534" s="93"/>
    </row>
    <row r="10535" ht="21.75" hidden="1" customHeight="1" outlineLevel="7">
      <c r="A10535" s="95"/>
      <c r="B10535" s="96"/>
      <c r="C10535" s="97"/>
      <c r="D10535" s="2013" t="s">
        <v>578</v>
      </c>
      <c r="E10535" s="2013"/>
      <c r="F10535" s="2013"/>
      <c r="G10535" s="93"/>
    </row>
    <row r="10536" ht="11.25" hidden="1" customHeight="1" outlineLevel="7">
      <c r="A10536" s="95"/>
      <c r="B10536" s="96"/>
      <c r="C10536" s="97"/>
      <c r="D10536" s="2013" t="s">
        <v>579</v>
      </c>
      <c r="E10536" s="2013"/>
      <c r="F10536" s="2013"/>
      <c r="G10536" s="93"/>
    </row>
    <row r="10537" ht="11.25" hidden="1" customHeight="1" outlineLevel="7">
      <c r="A10537" s="95"/>
      <c r="B10537" s="96"/>
      <c r="C10537" s="97"/>
      <c r="D10537" s="2013" t="s">
        <v>582</v>
      </c>
      <c r="E10537" s="2013"/>
      <c r="F10537" s="2013"/>
      <c r="G10537" s="92">
        <v>31694.810000000001</v>
      </c>
    </row>
    <row r="10538" ht="11.25" hidden="1" customHeight="1" outlineLevel="7">
      <c r="A10538" s="95"/>
      <c r="B10538" s="96"/>
      <c r="C10538" s="97"/>
      <c r="D10538" s="2013" t="s">
        <v>583</v>
      </c>
      <c r="E10538" s="2013"/>
      <c r="F10538" s="2013"/>
      <c r="G10538" s="93"/>
    </row>
    <row r="10539" ht="11.25" hidden="1" customHeight="1" outlineLevel="7">
      <c r="A10539" s="95"/>
      <c r="B10539" s="96"/>
      <c r="C10539" s="97"/>
      <c r="D10539" s="2013" t="s">
        <v>584</v>
      </c>
      <c r="E10539" s="2013"/>
      <c r="F10539" s="2013"/>
      <c r="G10539" s="93"/>
    </row>
    <row r="10540" ht="11.25" hidden="1" customHeight="1" outlineLevel="7">
      <c r="A10540" s="95"/>
      <c r="B10540" s="96"/>
      <c r="C10540" s="97"/>
      <c r="D10540" s="2013" t="s">
        <v>585</v>
      </c>
      <c r="E10540" s="2013"/>
      <c r="F10540" s="2013"/>
      <c r="G10540" s="73">
        <v>5684.5831699999999</v>
      </c>
    </row>
    <row r="10541" ht="11.25" hidden="1" customHeight="1" outlineLevel="7">
      <c r="A10541" s="104"/>
      <c r="B10541" s="105"/>
      <c r="C10541" s="106"/>
      <c r="D10541" s="2017" t="s">
        <v>586</v>
      </c>
      <c r="E10541" s="2017"/>
      <c r="F10541" s="2017"/>
      <c r="G10541" s="110">
        <v>466.19999999999999</v>
      </c>
    </row>
    <row r="10542" ht="11.25" hidden="1" customHeight="1" outlineLevel="7">
      <c r="A10542" s="95"/>
      <c r="B10542" s="96"/>
      <c r="C10542" s="97"/>
      <c r="D10542" s="2013" t="s">
        <v>589</v>
      </c>
      <c r="E10542" s="2013"/>
      <c r="F10542" s="2013"/>
      <c r="G10542" s="93"/>
    </row>
    <row r="10543" ht="21.75" hidden="1" customHeight="1" outlineLevel="7">
      <c r="A10543" s="95"/>
      <c r="B10543" s="96"/>
      <c r="C10543" s="97"/>
      <c r="D10543" s="2013" t="s">
        <v>590</v>
      </c>
      <c r="E10543" s="2013"/>
      <c r="F10543" s="2013"/>
      <c r="G10543" s="92">
        <v>5218.3831700000001</v>
      </c>
    </row>
    <row r="10544" ht="11.25" hidden="1" customHeight="1" outlineLevel="7">
      <c r="A10544" s="95"/>
      <c r="B10544" s="96"/>
      <c r="C10544" s="97"/>
      <c r="D10544" s="2013" t="s">
        <v>591</v>
      </c>
      <c r="E10544" s="2013"/>
      <c r="F10544" s="2013"/>
      <c r="G10544" s="93"/>
    </row>
    <row r="10545" ht="11.25" hidden="1" customHeight="1" outlineLevel="7">
      <c r="A10545" s="95"/>
      <c r="B10545" s="96"/>
      <c r="C10545" s="97"/>
      <c r="D10545" s="2013" t="s">
        <v>592</v>
      </c>
      <c r="E10545" s="2013"/>
      <c r="F10545" s="2013"/>
      <c r="G10545" s="73">
        <v>1038.9649999999999</v>
      </c>
    </row>
    <row r="10546" ht="11.25" hidden="1" customHeight="1" outlineLevel="7">
      <c r="A10546" s="95"/>
      <c r="B10546" s="96"/>
      <c r="C10546" s="97"/>
      <c r="D10546" s="2013" t="s">
        <v>965</v>
      </c>
      <c r="E10546" s="2013"/>
      <c r="F10546" s="2013"/>
      <c r="G10546" s="93"/>
    </row>
    <row r="10547" ht="11.25" hidden="1" customHeight="1" outlineLevel="7">
      <c r="A10547" s="95"/>
      <c r="B10547" s="96"/>
      <c r="C10547" s="97"/>
      <c r="D10547" s="2013" t="s">
        <v>594</v>
      </c>
      <c r="E10547" s="2013"/>
      <c r="F10547" s="2013"/>
      <c r="G10547" s="93"/>
    </row>
    <row r="10548" ht="11.25" hidden="1" customHeight="1" outlineLevel="7">
      <c r="A10548" s="101"/>
      <c r="B10548" s="102"/>
      <c r="C10548" s="103"/>
      <c r="D10548" s="2017" t="s">
        <v>35</v>
      </c>
      <c r="E10548" s="2017"/>
      <c r="F10548" s="2017"/>
      <c r="G10548" s="110">
        <v>937.00999999999999</v>
      </c>
    </row>
    <row r="10549" ht="11.25" hidden="1" customHeight="1" outlineLevel="7">
      <c r="A10549" s="115"/>
      <c r="B10549" s="116"/>
      <c r="C10549" s="117"/>
      <c r="D10549" s="2013" t="s">
        <v>595</v>
      </c>
      <c r="E10549" s="2013"/>
      <c r="F10549" s="2013"/>
      <c r="G10549" s="110">
        <v>101.955</v>
      </c>
    </row>
    <row r="10550" ht="11.25" hidden="1" customHeight="1" outlineLevel="7">
      <c r="A10550" s="115"/>
      <c r="B10550" s="116"/>
      <c r="C10550" s="117"/>
      <c r="D10550" s="2013" t="s">
        <v>598</v>
      </c>
      <c r="E10550" s="2013"/>
      <c r="F10550" s="2013"/>
      <c r="G10550" s="93"/>
    </row>
    <row r="10551" ht="11.25" hidden="1" customHeight="1" outlineLevel="7">
      <c r="A10551" s="115"/>
      <c r="B10551" s="116"/>
      <c r="C10551" s="117"/>
      <c r="D10551" s="2013" t="s">
        <v>599</v>
      </c>
      <c r="E10551" s="2013"/>
      <c r="F10551" s="2013"/>
      <c r="G10551" s="92">
        <v>43761.728999999999</v>
      </c>
    </row>
    <row r="10552" ht="11.25" hidden="1" customHeight="1" outlineLevel="7">
      <c r="A10552" s="101"/>
      <c r="B10552" s="102"/>
      <c r="C10552" s="103"/>
      <c r="D10552" s="2017" t="s">
        <v>608</v>
      </c>
      <c r="E10552" s="2017"/>
      <c r="F10552" s="2017"/>
      <c r="G10552" s="73">
        <v>-65302.502280000001</v>
      </c>
    </row>
    <row r="10553" ht="11.25" hidden="1" customHeight="1" outlineLevel="7">
      <c r="A10553" s="115"/>
      <c r="B10553" s="116"/>
      <c r="C10553" s="117"/>
      <c r="D10553" s="2013" t="s">
        <v>609</v>
      </c>
      <c r="E10553" s="2013"/>
      <c r="F10553" s="2013"/>
      <c r="G10553" s="73">
        <v>-20068.538349999999</v>
      </c>
    </row>
    <row r="10554" ht="11.25" hidden="1" customHeight="1" outlineLevel="7">
      <c r="A10554" s="115"/>
      <c r="B10554" s="116"/>
      <c r="C10554" s="117"/>
      <c r="D10554" s="2013" t="s">
        <v>611</v>
      </c>
      <c r="E10554" s="2013"/>
      <c r="F10554" s="2013"/>
      <c r="G10554" s="111">
        <v>-832.19993999999997</v>
      </c>
    </row>
    <row r="10555" ht="11.25" hidden="1" customHeight="1" outlineLevel="7">
      <c r="A10555" s="115"/>
      <c r="B10555" s="116"/>
      <c r="C10555" s="117"/>
      <c r="D10555" s="2013" t="s">
        <v>613</v>
      </c>
      <c r="E10555" s="2013"/>
      <c r="F10555" s="2013"/>
      <c r="G10555" s="110">
        <v>-682.23270000000002</v>
      </c>
    </row>
    <row r="10556" ht="11.25" hidden="1" customHeight="1" outlineLevel="7">
      <c r="A10556" s="115"/>
      <c r="B10556" s="116"/>
      <c r="C10556" s="117"/>
      <c r="D10556" s="2013" t="s">
        <v>614</v>
      </c>
      <c r="E10556" s="2013"/>
      <c r="F10556" s="2013"/>
      <c r="G10556" s="110">
        <v>-149.96724</v>
      </c>
    </row>
    <row r="10557" ht="11.25" hidden="1" customHeight="1" outlineLevel="7">
      <c r="A10557" s="115"/>
      <c r="B10557" s="116"/>
      <c r="C10557" s="117"/>
      <c r="D10557" s="2013" t="s">
        <v>615</v>
      </c>
      <c r="E10557" s="2013"/>
      <c r="F10557" s="2013"/>
      <c r="G10557" s="73">
        <v>-19236.33841</v>
      </c>
    </row>
    <row r="10558" ht="11.25" hidden="1" customHeight="1" outlineLevel="7">
      <c r="A10558" s="115"/>
      <c r="B10558" s="116"/>
      <c r="C10558" s="117"/>
      <c r="D10558" s="2013" t="s">
        <v>616</v>
      </c>
      <c r="E10558" s="2013"/>
      <c r="F10558" s="2013"/>
      <c r="G10558" s="73">
        <v>-11659.90604</v>
      </c>
    </row>
    <row r="10559" ht="11.25" hidden="1" customHeight="1" outlineLevel="7">
      <c r="A10559" s="86"/>
      <c r="B10559" s="87"/>
      <c r="C10559" s="88"/>
      <c r="D10559" s="2017" t="s">
        <v>617</v>
      </c>
      <c r="E10559" s="2017"/>
      <c r="F10559" s="2017"/>
      <c r="G10559" s="110">
        <v>-39.114699999999999</v>
      </c>
    </row>
    <row r="10560" ht="11.25" hidden="1" customHeight="1" outlineLevel="7">
      <c r="A10560" s="89"/>
      <c r="B10560" s="90"/>
      <c r="C10560" s="91"/>
      <c r="D10560" s="2013" t="s">
        <v>619</v>
      </c>
      <c r="E10560" s="2013"/>
      <c r="F10560" s="2013"/>
      <c r="G10560" s="92">
        <v>-11620.79134</v>
      </c>
    </row>
    <row r="10561" ht="11.25" hidden="1" customHeight="1" outlineLevel="7">
      <c r="A10561" s="89"/>
      <c r="B10561" s="90"/>
      <c r="C10561" s="91"/>
      <c r="D10561" s="2013" t="s">
        <v>620</v>
      </c>
      <c r="E10561" s="2013"/>
      <c r="F10561" s="2013"/>
      <c r="G10561" s="93"/>
    </row>
    <row r="10562" ht="11.25" hidden="1" customHeight="1" outlineLevel="7">
      <c r="A10562" s="89"/>
      <c r="B10562" s="90"/>
      <c r="C10562" s="91"/>
      <c r="D10562" s="2013" t="s">
        <v>622</v>
      </c>
      <c r="E10562" s="2013"/>
      <c r="F10562" s="2013"/>
      <c r="G10562" s="111">
        <v>-119.75774</v>
      </c>
    </row>
    <row r="10563" ht="11.25" hidden="1" customHeight="1" outlineLevel="7">
      <c r="A10563" s="89"/>
      <c r="B10563" s="90"/>
      <c r="C10563" s="91"/>
      <c r="D10563" s="2013" t="s">
        <v>624</v>
      </c>
      <c r="E10563" s="2013"/>
      <c r="F10563" s="2013"/>
      <c r="G10563" s="110">
        <v>-10.50494</v>
      </c>
    </row>
    <row r="10564" ht="11.25" hidden="1" customHeight="1" outlineLevel="7">
      <c r="A10564" s="89"/>
      <c r="B10564" s="90"/>
      <c r="C10564" s="91"/>
      <c r="D10564" s="2013" t="s">
        <v>626</v>
      </c>
      <c r="E10564" s="2013"/>
      <c r="F10564" s="2013"/>
      <c r="G10564" s="93"/>
    </row>
    <row r="10565" ht="11.25" hidden="1" customHeight="1" outlineLevel="7">
      <c r="A10565" s="101"/>
      <c r="B10565" s="102"/>
      <c r="C10565" s="103"/>
      <c r="D10565" s="2017" t="s">
        <v>630</v>
      </c>
      <c r="E10565" s="2017"/>
      <c r="F10565" s="2017"/>
      <c r="G10565" s="110">
        <v>-42.166319999999999</v>
      </c>
    </row>
    <row r="10566" ht="11.25" hidden="1" customHeight="1" outlineLevel="7">
      <c r="A10566" s="115"/>
      <c r="B10566" s="116"/>
      <c r="C10566" s="117"/>
      <c r="D10566" s="2013" t="s">
        <v>632</v>
      </c>
      <c r="E10566" s="2013"/>
      <c r="F10566" s="2013"/>
      <c r="G10566" s="110">
        <v>-11.037890000000001</v>
      </c>
    </row>
    <row r="10567" ht="21.75" hidden="1" customHeight="1" outlineLevel="7">
      <c r="A10567" s="115"/>
      <c r="B10567" s="116"/>
      <c r="C10567" s="117"/>
      <c r="D10567" s="2013" t="s">
        <v>634</v>
      </c>
      <c r="E10567" s="2013"/>
      <c r="F10567" s="2013"/>
      <c r="G10567" s="110">
        <v>-56.048589999999997</v>
      </c>
    </row>
    <row r="10568" ht="21.75" hidden="1" customHeight="1" outlineLevel="7">
      <c r="A10568" s="115"/>
      <c r="B10568" s="116"/>
      <c r="C10568" s="117"/>
      <c r="D10568" s="2013" t="s">
        <v>636</v>
      </c>
      <c r="E10568" s="2013"/>
      <c r="F10568" s="2013"/>
      <c r="G10568" s="93"/>
    </row>
    <row r="10569" ht="21.75" hidden="1" customHeight="1" outlineLevel="7">
      <c r="A10569" s="115"/>
      <c r="B10569" s="116"/>
      <c r="C10569" s="117"/>
      <c r="D10569" s="2013" t="s">
        <v>638</v>
      </c>
      <c r="E10569" s="2013"/>
      <c r="F10569" s="2013"/>
      <c r="G10569" s="114"/>
    </row>
    <row r="10570" ht="11.25" hidden="1" customHeight="1" outlineLevel="7">
      <c r="A10570" s="86"/>
      <c r="B10570" s="87"/>
      <c r="C10570" s="88"/>
      <c r="D10570" s="2017" t="s">
        <v>641</v>
      </c>
      <c r="E10570" s="2017"/>
      <c r="F10570" s="2017"/>
      <c r="G10570" s="93"/>
    </row>
    <row r="10571" ht="21.75" hidden="1" customHeight="1" outlineLevel="7">
      <c r="A10571" s="101"/>
      <c r="B10571" s="102"/>
      <c r="C10571" s="103"/>
      <c r="D10571" s="2017" t="s">
        <v>642</v>
      </c>
      <c r="E10571" s="2017"/>
      <c r="F10571" s="2017"/>
      <c r="G10571" s="93"/>
    </row>
    <row r="10572" ht="21.75" hidden="1" customHeight="1" outlineLevel="7">
      <c r="A10572" s="115"/>
      <c r="B10572" s="116"/>
      <c r="C10572" s="117"/>
      <c r="D10572" s="2013" t="s">
        <v>643</v>
      </c>
      <c r="E10572" s="2013"/>
      <c r="F10572" s="2013"/>
      <c r="G10572" s="93"/>
    </row>
    <row r="10573" ht="21.75" hidden="1" customHeight="1" outlineLevel="7">
      <c r="A10573" s="115"/>
      <c r="B10573" s="116"/>
      <c r="C10573" s="117"/>
      <c r="D10573" s="2013" t="s">
        <v>645</v>
      </c>
      <c r="E10573" s="2013"/>
      <c r="F10573" s="2013"/>
      <c r="G10573" s="73">
        <v>-7456.6746300000004</v>
      </c>
    </row>
    <row r="10574" ht="21.75" hidden="1" customHeight="1" outlineLevel="7">
      <c r="A10574" s="115"/>
      <c r="B10574" s="116"/>
      <c r="C10574" s="117"/>
      <c r="D10574" s="2013" t="s">
        <v>647</v>
      </c>
      <c r="E10574" s="2013"/>
      <c r="F10574" s="2013"/>
      <c r="G10574" s="110">
        <v>-130.24078</v>
      </c>
    </row>
    <row r="10575" ht="21.75" hidden="1" customHeight="1" outlineLevel="7">
      <c r="A10575" s="115"/>
      <c r="B10575" s="116"/>
      <c r="C10575" s="117"/>
      <c r="D10575" s="2013" t="s">
        <v>649</v>
      </c>
      <c r="E10575" s="2013"/>
      <c r="F10575" s="2013"/>
      <c r="G10575" s="110">
        <v>-498.63258999999999</v>
      </c>
    </row>
    <row r="10576" ht="21.75" hidden="1" customHeight="1" outlineLevel="7">
      <c r="A10576" s="115"/>
      <c r="B10576" s="116"/>
      <c r="C10576" s="117"/>
      <c r="D10576" s="2013" t="s">
        <v>651</v>
      </c>
      <c r="E10576" s="2013"/>
      <c r="F10576" s="2013"/>
      <c r="G10576" s="110">
        <v>-9.62303</v>
      </c>
    </row>
    <row r="10577" ht="11.25" hidden="1" customHeight="1" outlineLevel="7">
      <c r="A10577" s="101"/>
      <c r="B10577" s="102"/>
      <c r="C10577" s="103"/>
      <c r="D10577" s="2017" t="s">
        <v>653</v>
      </c>
      <c r="E10577" s="2017"/>
      <c r="F10577" s="2017"/>
      <c r="G10577" s="110">
        <v>-17.764779999999998</v>
      </c>
    </row>
    <row r="10578" ht="11.25" hidden="1" customHeight="1" outlineLevel="7">
      <c r="A10578" s="115"/>
      <c r="B10578" s="116"/>
      <c r="C10578" s="117"/>
      <c r="D10578" s="2013" t="s">
        <v>655</v>
      </c>
      <c r="E10578" s="2013"/>
      <c r="F10578" s="2013"/>
      <c r="G10578" s="110">
        <v>-9.6729599999999998</v>
      </c>
    </row>
    <row r="10579" ht="21.75" hidden="1" customHeight="1" outlineLevel="7">
      <c r="A10579" s="115"/>
      <c r="B10579" s="116"/>
      <c r="C10579" s="117"/>
      <c r="D10579" s="2013" t="s">
        <v>657</v>
      </c>
      <c r="E10579" s="2013"/>
      <c r="F10579" s="2013"/>
      <c r="G10579" s="110">
        <v>-8.4459900000000001</v>
      </c>
    </row>
    <row r="10580" ht="21.75" hidden="1" customHeight="1" outlineLevel="7">
      <c r="A10580" s="115"/>
      <c r="B10580" s="116"/>
      <c r="C10580" s="117"/>
      <c r="D10580" s="2013" t="s">
        <v>659</v>
      </c>
      <c r="E10580" s="2013"/>
      <c r="F10580" s="2013"/>
      <c r="G10580" s="110">
        <v>-15.590680000000001</v>
      </c>
    </row>
    <row r="10581" ht="21.75" hidden="1" customHeight="1" outlineLevel="7">
      <c r="A10581" s="115"/>
      <c r="B10581" s="116"/>
      <c r="C10581" s="117"/>
      <c r="D10581" s="2013" t="s">
        <v>661</v>
      </c>
      <c r="E10581" s="2013"/>
      <c r="F10581" s="2013"/>
      <c r="G10581" s="110">
        <v>-11.49996</v>
      </c>
    </row>
    <row r="10582" ht="11.25" hidden="1" customHeight="1" outlineLevel="7">
      <c r="A10582" s="115"/>
      <c r="B10582" s="116"/>
      <c r="C10582" s="117"/>
      <c r="D10582" s="2013" t="s">
        <v>663</v>
      </c>
      <c r="E10582" s="2013"/>
      <c r="F10582" s="2013"/>
      <c r="G10582" s="110">
        <v>-76.504270000000005</v>
      </c>
    </row>
    <row r="10583" ht="21.75" hidden="1" customHeight="1" outlineLevel="7">
      <c r="A10583" s="101"/>
      <c r="B10583" s="102"/>
      <c r="C10583" s="103"/>
      <c r="D10583" s="2017" t="s">
        <v>665</v>
      </c>
      <c r="E10583" s="2017"/>
      <c r="F10583" s="2017"/>
      <c r="G10583" s="92">
        <v>-6608.2462699999996</v>
      </c>
    </row>
    <row r="10584" ht="11.25" hidden="1" customHeight="1" outlineLevel="7">
      <c r="A10584" s="115"/>
      <c r="B10584" s="116"/>
      <c r="C10584" s="117"/>
      <c r="D10584" s="2013" t="s">
        <v>667</v>
      </c>
      <c r="E10584" s="2013"/>
      <c r="F10584" s="2013"/>
      <c r="G10584" s="110">
        <v>-7.5582000000000003</v>
      </c>
    </row>
    <row r="10585" ht="21.75" hidden="1" customHeight="1" outlineLevel="7">
      <c r="A10585" s="115"/>
      <c r="B10585" s="116"/>
      <c r="C10585" s="117"/>
      <c r="D10585" s="2013" t="s">
        <v>669</v>
      </c>
      <c r="E10585" s="2013"/>
      <c r="F10585" s="2013"/>
      <c r="G10585" s="110">
        <v>-50.646279999999997</v>
      </c>
    </row>
    <row r="10586" ht="21.75" hidden="1" customHeight="1" outlineLevel="7">
      <c r="A10586" s="115"/>
      <c r="B10586" s="116"/>
      <c r="C10586" s="117"/>
      <c r="D10586" s="2013" t="s">
        <v>671</v>
      </c>
      <c r="E10586" s="2013"/>
      <c r="F10586" s="2013"/>
      <c r="G10586" s="110">
        <v>-12.24884</v>
      </c>
    </row>
    <row r="10587" ht="21.75" hidden="1" customHeight="1" outlineLevel="7">
      <c r="A10587" s="115"/>
      <c r="B10587" s="116"/>
      <c r="C10587" s="117"/>
      <c r="D10587" s="2013" t="s">
        <v>673</v>
      </c>
      <c r="E10587" s="2013"/>
      <c r="F10587" s="2013"/>
      <c r="G10587" s="111">
        <v>-244.73333</v>
      </c>
    </row>
    <row r="10588" ht="21.75" hidden="1" customHeight="1" outlineLevel="7">
      <c r="A10588" s="115"/>
      <c r="B10588" s="116"/>
      <c r="C10588" s="117"/>
      <c r="D10588" s="2013" t="s">
        <v>675</v>
      </c>
      <c r="E10588" s="2013"/>
      <c r="F10588" s="2013"/>
      <c r="G10588" s="111">
        <v>-88.731049999999996</v>
      </c>
    </row>
    <row r="10589" ht="21.75" hidden="1" customHeight="1" outlineLevel="7">
      <c r="A10589" s="101"/>
      <c r="B10589" s="102"/>
      <c r="C10589" s="103"/>
      <c r="D10589" s="2017" t="s">
        <v>677</v>
      </c>
      <c r="E10589" s="2017"/>
      <c r="F10589" s="2017"/>
      <c r="G10589" s="111">
        <v>-65.722099999999998</v>
      </c>
    </row>
    <row r="10590" ht="21.75" hidden="1" customHeight="1" outlineLevel="7">
      <c r="A10590" s="115"/>
      <c r="B10590" s="116"/>
      <c r="C10590" s="117"/>
      <c r="D10590" s="2013" t="s">
        <v>679</v>
      </c>
      <c r="E10590" s="2013"/>
      <c r="F10590" s="2013"/>
      <c r="G10590" s="110">
        <v>-11.02769</v>
      </c>
    </row>
    <row r="10591" ht="21.75" hidden="1" customHeight="1" outlineLevel="7">
      <c r="A10591" s="115"/>
      <c r="B10591" s="116"/>
      <c r="C10591" s="117"/>
      <c r="D10591" s="2013" t="s">
        <v>681</v>
      </c>
      <c r="E10591" s="2013"/>
      <c r="F10591" s="2013"/>
      <c r="G10591" s="93"/>
    </row>
    <row r="10592" ht="21.75" hidden="1" customHeight="1" outlineLevel="7">
      <c r="A10592" s="115"/>
      <c r="B10592" s="116"/>
      <c r="C10592" s="117"/>
      <c r="D10592" s="2013" t="s">
        <v>683</v>
      </c>
      <c r="E10592" s="2013"/>
      <c r="F10592" s="2013"/>
      <c r="G10592" s="93"/>
    </row>
    <row r="10593" ht="21.75" hidden="1" customHeight="1" outlineLevel="7">
      <c r="A10593" s="115"/>
      <c r="B10593" s="116"/>
      <c r="C10593" s="117"/>
      <c r="D10593" s="2013" t="s">
        <v>685</v>
      </c>
      <c r="E10593" s="2013"/>
      <c r="F10593" s="2013"/>
      <c r="G10593" s="110">
        <v>-36.622590000000002</v>
      </c>
    </row>
    <row r="10594" ht="21.75" hidden="1" customHeight="1" outlineLevel="7">
      <c r="A10594" s="115"/>
      <c r="B10594" s="116"/>
      <c r="C10594" s="117"/>
      <c r="D10594" s="2013" t="s">
        <v>687</v>
      </c>
      <c r="E10594" s="2013"/>
      <c r="F10594" s="2013"/>
      <c r="G10594" s="110">
        <v>-8.8921799999999998</v>
      </c>
    </row>
    <row r="10595" ht="11.25" hidden="1" customHeight="1" outlineLevel="7">
      <c r="A10595" s="86"/>
      <c r="B10595" s="87"/>
      <c r="C10595" s="88"/>
      <c r="D10595" s="2017" t="s">
        <v>689</v>
      </c>
      <c r="E10595" s="2017"/>
      <c r="F10595" s="2017"/>
      <c r="G10595" s="110">
        <v>-6.4472899999999997</v>
      </c>
    </row>
    <row r="10596" ht="11.25" hidden="1" customHeight="1" outlineLevel="7">
      <c r="A10596" s="89"/>
      <c r="B10596" s="90"/>
      <c r="C10596" s="91"/>
      <c r="D10596" s="2013" t="s">
        <v>692</v>
      </c>
      <c r="E10596" s="2013"/>
      <c r="F10596" s="2013"/>
      <c r="G10596" s="110">
        <v>-1.51468</v>
      </c>
    </row>
    <row r="10597" ht="11.25" hidden="1" customHeight="1" outlineLevel="7">
      <c r="A10597" s="89"/>
      <c r="B10597" s="90"/>
      <c r="C10597" s="91"/>
      <c r="D10597" s="2013" t="s">
        <v>693</v>
      </c>
      <c r="E10597" s="2013"/>
      <c r="F10597" s="2013"/>
      <c r="G10597" s="110">
        <v>-1.21767</v>
      </c>
    </row>
    <row r="10598" ht="11.25" hidden="1" customHeight="1" outlineLevel="7">
      <c r="A10598" s="89"/>
      <c r="B10598" s="90"/>
      <c r="C10598" s="91"/>
      <c r="D10598" s="2013" t="s">
        <v>694</v>
      </c>
      <c r="E10598" s="2013"/>
      <c r="F10598" s="2013"/>
      <c r="G10598" s="111">
        <v>-23.008949999999999</v>
      </c>
    </row>
    <row r="10599" ht="11.25" hidden="1" customHeight="1" outlineLevel="7">
      <c r="A10599" s="89"/>
      <c r="B10599" s="90"/>
      <c r="C10599" s="91"/>
      <c r="D10599" s="2013" t="s">
        <v>695</v>
      </c>
      <c r="E10599" s="2013"/>
      <c r="F10599" s="2013"/>
      <c r="G10599" s="93"/>
    </row>
    <row r="10600" ht="11.25" hidden="1" customHeight="1" outlineLevel="7">
      <c r="A10600" s="89"/>
      <c r="B10600" s="90"/>
      <c r="C10600" s="91"/>
      <c r="D10600" s="2013" t="s">
        <v>696</v>
      </c>
      <c r="E10600" s="2013"/>
      <c r="F10600" s="2013"/>
      <c r="G10600" s="93"/>
    </row>
    <row r="10601" ht="11.25" hidden="1" customHeight="1" outlineLevel="7">
      <c r="A10601" s="86"/>
      <c r="B10601" s="87"/>
      <c r="C10601" s="88"/>
      <c r="D10601" s="2017" t="s">
        <v>698</v>
      </c>
      <c r="E10601" s="2017"/>
      <c r="F10601" s="2017"/>
      <c r="G10601" s="93"/>
    </row>
    <row r="10602" ht="11.25" hidden="1" customHeight="1" outlineLevel="7">
      <c r="A10602" s="101"/>
      <c r="B10602" s="102"/>
      <c r="C10602" s="103"/>
      <c r="D10602" s="2017" t="s">
        <v>699</v>
      </c>
      <c r="E10602" s="2017"/>
      <c r="F10602" s="2017"/>
      <c r="G10602" s="110">
        <v>-23.008949999999999</v>
      </c>
    </row>
    <row r="10603" ht="11.25" hidden="1" customHeight="1" outlineLevel="7">
      <c r="A10603" s="115"/>
      <c r="B10603" s="116"/>
      <c r="C10603" s="117"/>
      <c r="D10603" s="2013" t="s">
        <v>701</v>
      </c>
      <c r="E10603" s="2013"/>
      <c r="F10603" s="2013"/>
      <c r="G10603" s="93"/>
    </row>
    <row r="10604" ht="11.25" hidden="1" customHeight="1" outlineLevel="7">
      <c r="A10604" s="101"/>
      <c r="B10604" s="102"/>
      <c r="C10604" s="103"/>
      <c r="D10604" s="2017" t="s">
        <v>702</v>
      </c>
      <c r="E10604" s="2017"/>
      <c r="F10604" s="2017"/>
      <c r="G10604" s="93"/>
    </row>
    <row r="10605" ht="11.25" hidden="1" customHeight="1" outlineLevel="7">
      <c r="A10605" s="104"/>
      <c r="B10605" s="105"/>
      <c r="C10605" s="106"/>
      <c r="D10605" s="2017" t="s">
        <v>704</v>
      </c>
      <c r="E10605" s="2017"/>
      <c r="F10605" s="2017"/>
      <c r="G10605" s="111">
        <v>-8.2888099999999998</v>
      </c>
    </row>
    <row r="10606" ht="11.25" hidden="1" customHeight="1" outlineLevel="7">
      <c r="A10606" s="95"/>
      <c r="B10606" s="96"/>
      <c r="C10606" s="97"/>
      <c r="D10606" s="2013" t="s">
        <v>705</v>
      </c>
      <c r="E10606" s="2013"/>
      <c r="F10606" s="2013"/>
      <c r="G10606" s="93"/>
    </row>
    <row r="10607" ht="11.25" hidden="1" customHeight="1" outlineLevel="7">
      <c r="A10607" s="95"/>
      <c r="B10607" s="96"/>
      <c r="C10607" s="97"/>
      <c r="D10607" s="2013" t="s">
        <v>706</v>
      </c>
      <c r="E10607" s="2013"/>
      <c r="F10607" s="2013"/>
      <c r="G10607" s="93"/>
    </row>
    <row r="10608" ht="11.25" hidden="1" customHeight="1" outlineLevel="7">
      <c r="A10608" s="95"/>
      <c r="B10608" s="96"/>
      <c r="C10608" s="97"/>
      <c r="D10608" s="2013" t="s">
        <v>707</v>
      </c>
      <c r="E10608" s="2013"/>
      <c r="F10608" s="2013"/>
      <c r="G10608" s="110">
        <v>-8.2888099999999998</v>
      </c>
    </row>
    <row r="10609" ht="11.25" hidden="1" customHeight="1" outlineLevel="7">
      <c r="A10609" s="95"/>
      <c r="B10609" s="96"/>
      <c r="C10609" s="97"/>
      <c r="D10609" s="2013" t="s">
        <v>708</v>
      </c>
      <c r="E10609" s="2013"/>
      <c r="F10609" s="2013"/>
      <c r="G10609" s="111">
        <v>-147.71347</v>
      </c>
    </row>
    <row r="10610" ht="11.25" hidden="1" customHeight="1" outlineLevel="7">
      <c r="A10610" s="95"/>
      <c r="B10610" s="96"/>
      <c r="C10610" s="97"/>
      <c r="D10610" s="2013" t="s">
        <v>709</v>
      </c>
      <c r="E10610" s="2013"/>
      <c r="F10610" s="2013"/>
      <c r="G10610" s="93"/>
    </row>
    <row r="10611" ht="11.25" hidden="1" customHeight="1" outlineLevel="7">
      <c r="A10611" s="95"/>
      <c r="B10611" s="96"/>
      <c r="C10611" s="97"/>
      <c r="D10611" s="2013" t="s">
        <v>710</v>
      </c>
      <c r="E10611" s="2013"/>
      <c r="F10611" s="2013"/>
      <c r="G10611" s="110">
        <v>-18.42652</v>
      </c>
    </row>
    <row r="10612" ht="11.25" hidden="1" customHeight="1" outlineLevel="7">
      <c r="A10612" s="95"/>
      <c r="B10612" s="96"/>
      <c r="C10612" s="97"/>
      <c r="D10612" s="2013" t="s">
        <v>711</v>
      </c>
      <c r="E10612" s="2013"/>
      <c r="F10612" s="2013"/>
      <c r="G10612" s="110">
        <v>-0.58533999999999997</v>
      </c>
    </row>
    <row r="10613" ht="11.25" hidden="1" customHeight="1" outlineLevel="7">
      <c r="A10613" s="104"/>
      <c r="B10613" s="105"/>
      <c r="C10613" s="106"/>
      <c r="D10613" s="2017" t="s">
        <v>712</v>
      </c>
      <c r="E10613" s="2017"/>
      <c r="F10613" s="2017"/>
      <c r="G10613" s="110">
        <v>-87.490319999999997</v>
      </c>
    </row>
    <row r="10614" ht="11.25" hidden="1" customHeight="1" outlineLevel="7">
      <c r="A10614" s="95"/>
      <c r="B10614" s="96"/>
      <c r="C10614" s="97"/>
      <c r="D10614" s="2013" t="s">
        <v>713</v>
      </c>
      <c r="E10614" s="2013"/>
      <c r="F10614" s="2013"/>
      <c r="G10614" s="93"/>
    </row>
    <row r="10615" ht="11.25" hidden="1" customHeight="1" outlineLevel="7">
      <c r="A10615" s="95"/>
      <c r="B10615" s="96"/>
      <c r="C10615" s="97"/>
      <c r="D10615" s="2013" t="s">
        <v>714</v>
      </c>
      <c r="E10615" s="2013"/>
      <c r="F10615" s="2013"/>
      <c r="G10615" s="110">
        <v>-41.211289999999998</v>
      </c>
    </row>
    <row r="10616" ht="11.25" hidden="1" customHeight="1" outlineLevel="7">
      <c r="A10616" s="95"/>
      <c r="B10616" s="96"/>
      <c r="C10616" s="97"/>
      <c r="D10616" s="2013" t="s">
        <v>715</v>
      </c>
      <c r="E10616" s="2013"/>
      <c r="F10616" s="2013"/>
      <c r="G10616" s="73">
        <v>-20455.683560000001</v>
      </c>
    </row>
    <row r="10617" ht="11.25" hidden="1" customHeight="1" outlineLevel="7">
      <c r="A10617" s="95"/>
      <c r="B10617" s="96"/>
      <c r="C10617" s="97"/>
      <c r="D10617" s="2013" t="s">
        <v>716</v>
      </c>
      <c r="E10617" s="2013"/>
      <c r="F10617" s="2013"/>
      <c r="G10617" s="92">
        <v>-16197.313190000001</v>
      </c>
    </row>
    <row r="10618" ht="21.75" hidden="1" customHeight="1" outlineLevel="7">
      <c r="A10618" s="95"/>
      <c r="B10618" s="96"/>
      <c r="C10618" s="97"/>
      <c r="D10618" s="2013" t="s">
        <v>717</v>
      </c>
      <c r="E10618" s="2013"/>
      <c r="F10618" s="2013"/>
      <c r="G10618" s="110">
        <v>-413.88209000000001</v>
      </c>
    </row>
    <row r="10619" ht="11.25" hidden="1" customHeight="1" outlineLevel="7">
      <c r="A10619" s="95"/>
      <c r="B10619" s="96"/>
      <c r="C10619" s="97"/>
      <c r="D10619" s="2013" t="s">
        <v>718</v>
      </c>
      <c r="E10619" s="2013"/>
      <c r="F10619" s="2013"/>
      <c r="G10619" s="110">
        <v>-341.10516999999999</v>
      </c>
    </row>
    <row r="10620" ht="11.25" hidden="1" customHeight="1" outlineLevel="7">
      <c r="A10620" s="95"/>
      <c r="B10620" s="96"/>
      <c r="C10620" s="97"/>
      <c r="D10620" s="2013" t="s">
        <v>719</v>
      </c>
      <c r="E10620" s="2013"/>
      <c r="F10620" s="2013"/>
      <c r="G10620" s="110">
        <v>-38.70393</v>
      </c>
    </row>
    <row r="10621" ht="11.25" hidden="1" customHeight="1" outlineLevel="7">
      <c r="A10621" s="104"/>
      <c r="B10621" s="105"/>
      <c r="C10621" s="106"/>
      <c r="D10621" s="2017" t="s">
        <v>720</v>
      </c>
      <c r="E10621" s="2017"/>
      <c r="F10621" s="2017"/>
      <c r="G10621" s="110">
        <v>-929.60261000000003</v>
      </c>
    </row>
    <row r="10622" ht="11.25" hidden="1" customHeight="1" outlineLevel="7">
      <c r="A10622" s="95"/>
      <c r="B10622" s="96"/>
      <c r="C10622" s="97"/>
      <c r="D10622" s="2013" t="s">
        <v>721</v>
      </c>
      <c r="E10622" s="2013"/>
      <c r="F10622" s="2013"/>
      <c r="G10622" s="73">
        <v>-2535.0765700000002</v>
      </c>
    </row>
    <row r="10623" ht="11.25" hidden="1" customHeight="1" outlineLevel="7">
      <c r="A10623" s="95"/>
      <c r="B10623" s="96"/>
      <c r="C10623" s="97"/>
      <c r="D10623" s="2013" t="s">
        <v>722</v>
      </c>
      <c r="E10623" s="2013"/>
      <c r="F10623" s="2013"/>
      <c r="G10623" s="110">
        <v>-472.44328000000002</v>
      </c>
    </row>
    <row r="10624" ht="11.25" hidden="1" customHeight="1" outlineLevel="7">
      <c r="A10624" s="95"/>
      <c r="B10624" s="96"/>
      <c r="C10624" s="97"/>
      <c r="D10624" s="2013" t="s">
        <v>723</v>
      </c>
      <c r="E10624" s="2013"/>
      <c r="F10624" s="2013"/>
      <c r="G10624" s="110">
        <v>-441.09665999999999</v>
      </c>
    </row>
    <row r="10625" ht="11.25" hidden="1" customHeight="1" outlineLevel="7">
      <c r="A10625" s="104"/>
      <c r="B10625" s="105"/>
      <c r="C10625" s="106"/>
      <c r="D10625" s="2017" t="s">
        <v>724</v>
      </c>
      <c r="E10625" s="2017"/>
      <c r="F10625" s="2017"/>
      <c r="G10625" s="110">
        <v>-606.29396999999994</v>
      </c>
    </row>
    <row r="10626" ht="11.25" hidden="1" customHeight="1" outlineLevel="7">
      <c r="A10626" s="95"/>
      <c r="B10626" s="96"/>
      <c r="C10626" s="97"/>
      <c r="D10626" s="2013" t="s">
        <v>725</v>
      </c>
      <c r="E10626" s="2013"/>
      <c r="F10626" s="2013"/>
      <c r="G10626" s="92">
        <v>-1015.24266</v>
      </c>
    </row>
    <row r="10627" ht="11.25" hidden="1" customHeight="1" outlineLevel="7">
      <c r="A10627" s="95"/>
      <c r="B10627" s="96"/>
      <c r="C10627" s="97"/>
      <c r="D10627" s="2013" t="s">
        <v>726</v>
      </c>
      <c r="E10627" s="2013"/>
      <c r="F10627" s="2013"/>
      <c r="G10627" s="73">
        <v>-6124.1633199999997</v>
      </c>
    </row>
    <row r="10628" ht="11.25" hidden="1" customHeight="1" outlineLevel="7">
      <c r="A10628" s="95"/>
      <c r="B10628" s="96"/>
      <c r="C10628" s="97"/>
      <c r="D10628" s="2013" t="s">
        <v>727</v>
      </c>
      <c r="E10628" s="2013"/>
      <c r="F10628" s="2013"/>
      <c r="G10628" s="73">
        <v>-5520.9155300000002</v>
      </c>
    </row>
    <row r="10629" ht="21.75" hidden="1" customHeight="1" outlineLevel="7">
      <c r="A10629" s="95"/>
      <c r="B10629" s="96"/>
      <c r="C10629" s="97"/>
      <c r="D10629" s="2013" t="s">
        <v>728</v>
      </c>
      <c r="E10629" s="2013"/>
      <c r="F10629" s="2013"/>
      <c r="G10629" s="92">
        <v>-5014.6138499999997</v>
      </c>
    </row>
    <row r="10630" ht="11.25" hidden="1" customHeight="1" outlineLevel="7">
      <c r="A10630" s="95"/>
      <c r="B10630" s="96"/>
      <c r="C10630" s="97"/>
      <c r="D10630" s="2013" t="s">
        <v>729</v>
      </c>
      <c r="E10630" s="2013"/>
      <c r="F10630" s="2013"/>
      <c r="G10630" s="110">
        <v>-216.91041999999999</v>
      </c>
    </row>
    <row r="10631" ht="11.25" hidden="1" customHeight="1" outlineLevel="7">
      <c r="A10631" s="95"/>
      <c r="B10631" s="96"/>
      <c r="C10631" s="97"/>
      <c r="D10631" s="2013" t="s">
        <v>730</v>
      </c>
      <c r="E10631" s="2013"/>
      <c r="F10631" s="2013"/>
      <c r="G10631" s="110">
        <v>-98.369889999999998</v>
      </c>
    </row>
    <row r="10632" ht="11.25" hidden="1" customHeight="1" outlineLevel="7">
      <c r="A10632" s="115"/>
      <c r="B10632" s="116"/>
      <c r="C10632" s="117"/>
      <c r="D10632" s="2013" t="s">
        <v>731</v>
      </c>
      <c r="E10632" s="2013"/>
      <c r="F10632" s="2013"/>
      <c r="G10632" s="110">
        <v>-94.143230000000003</v>
      </c>
    </row>
    <row r="10633" ht="11.25" hidden="1" customHeight="1" outlineLevel="7">
      <c r="A10633" s="104"/>
      <c r="B10633" s="105"/>
      <c r="C10633" s="106"/>
      <c r="D10633" s="2017" t="s">
        <v>732</v>
      </c>
      <c r="E10633" s="2017"/>
      <c r="F10633" s="2017"/>
      <c r="G10633" s="110">
        <v>-96.878140000000002</v>
      </c>
    </row>
    <row r="10634" ht="11.25" hidden="1" customHeight="1" outlineLevel="7">
      <c r="A10634" s="95"/>
      <c r="B10634" s="96"/>
      <c r="C10634" s="97"/>
      <c r="D10634" s="2013" t="s">
        <v>733</v>
      </c>
      <c r="E10634" s="2013"/>
      <c r="F10634" s="2013"/>
      <c r="G10634" s="111">
        <v>-382.92885000000001</v>
      </c>
    </row>
    <row r="10635" ht="11.25" hidden="1" customHeight="1" outlineLevel="7">
      <c r="A10635" s="95"/>
      <c r="B10635" s="96"/>
      <c r="C10635" s="97"/>
      <c r="D10635" s="2013" t="s">
        <v>735</v>
      </c>
      <c r="E10635" s="2013"/>
      <c r="F10635" s="2013"/>
      <c r="G10635" s="110">
        <v>-253.64035000000001</v>
      </c>
    </row>
    <row r="10636" ht="11.25" hidden="1" customHeight="1" outlineLevel="7">
      <c r="A10636" s="115"/>
      <c r="B10636" s="116"/>
      <c r="C10636" s="117"/>
      <c r="D10636" s="2013" t="s">
        <v>736</v>
      </c>
      <c r="E10636" s="2013"/>
      <c r="F10636" s="2013"/>
      <c r="G10636" s="110">
        <v>-51.776859999999999</v>
      </c>
    </row>
    <row r="10637" ht="21.75" hidden="1" customHeight="1" outlineLevel="7">
      <c r="A10637" s="115"/>
      <c r="B10637" s="116"/>
      <c r="C10637" s="117"/>
      <c r="D10637" s="2013" t="s">
        <v>737</v>
      </c>
      <c r="E10637" s="2013"/>
      <c r="F10637" s="2013"/>
      <c r="G10637" s="110">
        <v>-30.920999999999999</v>
      </c>
    </row>
    <row r="10638" ht="11.25" hidden="1" customHeight="1" outlineLevel="7">
      <c r="A10638" s="115"/>
      <c r="B10638" s="116"/>
      <c r="C10638" s="117"/>
      <c r="D10638" s="2013" t="s">
        <v>738</v>
      </c>
      <c r="E10638" s="2013"/>
      <c r="F10638" s="2013"/>
      <c r="G10638" s="110">
        <v>-22.495999999999999</v>
      </c>
    </row>
    <row r="10639" ht="11.25" hidden="1" customHeight="1" outlineLevel="7">
      <c r="A10639" s="115"/>
      <c r="B10639" s="116"/>
      <c r="C10639" s="117"/>
      <c r="D10639" s="2013" t="s">
        <v>739</v>
      </c>
      <c r="E10639" s="2013"/>
      <c r="F10639" s="2013"/>
      <c r="G10639" s="110">
        <v>-24.094639999999998</v>
      </c>
    </row>
    <row r="10640" ht="11.25" hidden="1" customHeight="1" outlineLevel="7">
      <c r="A10640" s="104"/>
      <c r="B10640" s="105"/>
      <c r="C10640" s="106"/>
      <c r="D10640" s="2017" t="s">
        <v>740</v>
      </c>
      <c r="E10640" s="2017"/>
      <c r="F10640" s="2017"/>
      <c r="G10640" s="111">
        <v>-30.033550000000002</v>
      </c>
    </row>
    <row r="10641" ht="11.25" hidden="1" customHeight="1" outlineLevel="7">
      <c r="A10641" s="95"/>
      <c r="B10641" s="96"/>
      <c r="C10641" s="97"/>
      <c r="D10641" s="2013" t="s">
        <v>741</v>
      </c>
      <c r="E10641" s="2013"/>
      <c r="F10641" s="2013"/>
      <c r="G10641" s="110">
        <v>-19.893280000000001</v>
      </c>
    </row>
    <row r="10642" ht="11.25" hidden="1" customHeight="1" outlineLevel="7">
      <c r="A10642" s="104"/>
      <c r="B10642" s="105"/>
      <c r="C10642" s="106"/>
      <c r="D10642" s="2017" t="s">
        <v>742</v>
      </c>
      <c r="E10642" s="2017"/>
      <c r="F10642" s="2017"/>
      <c r="G10642" s="110">
        <v>-4.06081</v>
      </c>
    </row>
    <row r="10643" ht="11.25" hidden="1" customHeight="1" outlineLevel="7">
      <c r="A10643" s="95"/>
      <c r="B10643" s="96"/>
      <c r="C10643" s="97"/>
      <c r="D10643" s="2013" t="s">
        <v>744</v>
      </c>
      <c r="E10643" s="2013"/>
      <c r="F10643" s="2013"/>
      <c r="G10643" s="110">
        <v>-2.4251800000000001</v>
      </c>
    </row>
    <row r="10644" ht="21.75" hidden="1" customHeight="1" outlineLevel="7">
      <c r="A10644" s="95"/>
      <c r="B10644" s="96"/>
      <c r="C10644" s="97"/>
      <c r="D10644" s="2013" t="s">
        <v>745</v>
      </c>
      <c r="E10644" s="2013"/>
      <c r="F10644" s="2013"/>
      <c r="G10644" s="110">
        <v>-1.76441</v>
      </c>
    </row>
    <row r="10645" ht="21.75" hidden="1" customHeight="1" outlineLevel="7">
      <c r="A10645" s="95"/>
      <c r="B10645" s="96"/>
      <c r="C10645" s="97"/>
      <c r="D10645" s="2013" t="s">
        <v>746</v>
      </c>
      <c r="E10645" s="2013"/>
      <c r="F10645" s="2013"/>
      <c r="G10645" s="110">
        <v>-1.8898699999999999</v>
      </c>
    </row>
    <row r="10646" ht="21.75" hidden="1" customHeight="1" outlineLevel="7">
      <c r="A10646" s="95"/>
      <c r="B10646" s="96"/>
      <c r="C10646" s="97"/>
      <c r="D10646" s="2013" t="s">
        <v>748</v>
      </c>
      <c r="E10646" s="2013"/>
      <c r="F10646" s="2013"/>
      <c r="G10646" s="111">
        <v>-190.28539000000001</v>
      </c>
    </row>
    <row r="10647" ht="21.75" hidden="1" customHeight="1" outlineLevel="7">
      <c r="A10647" s="95"/>
      <c r="B10647" s="96"/>
      <c r="C10647" s="97"/>
      <c r="D10647" s="2013" t="s">
        <v>749</v>
      </c>
      <c r="E10647" s="2013"/>
      <c r="F10647" s="2013"/>
      <c r="G10647" s="110">
        <v>-131.74503999999999</v>
      </c>
    </row>
    <row r="10648" ht="11.25" hidden="1" customHeight="1" outlineLevel="7">
      <c r="A10648" s="95"/>
      <c r="B10648" s="96"/>
      <c r="C10648" s="97"/>
      <c r="D10648" s="2013" t="s">
        <v>751</v>
      </c>
      <c r="E10648" s="2013"/>
      <c r="F10648" s="2013"/>
      <c r="G10648" s="110">
        <v>-27.18018</v>
      </c>
    </row>
    <row r="10649" ht="11.25" hidden="1" customHeight="1" outlineLevel="7">
      <c r="A10649" s="95"/>
      <c r="B10649" s="96"/>
      <c r="C10649" s="97"/>
      <c r="D10649" s="2013" t="s">
        <v>752</v>
      </c>
      <c r="E10649" s="2013"/>
      <c r="F10649" s="2013"/>
      <c r="G10649" s="110">
        <v>-8.3048699999999993</v>
      </c>
    </row>
    <row r="10650" ht="11.25" hidden="1" customHeight="1" outlineLevel="7">
      <c r="A10650" s="95"/>
      <c r="B10650" s="96"/>
      <c r="C10650" s="97"/>
      <c r="D10650" s="2013" t="s">
        <v>756</v>
      </c>
      <c r="E10650" s="2013"/>
      <c r="F10650" s="2013"/>
      <c r="G10650" s="110">
        <v>-11.320830000000001</v>
      </c>
    </row>
    <row r="10651" ht="21.75" hidden="1" customHeight="1" outlineLevel="7">
      <c r="A10651" s="95"/>
      <c r="B10651" s="96"/>
      <c r="C10651" s="97"/>
      <c r="D10651" s="2013" t="s">
        <v>757</v>
      </c>
      <c r="E10651" s="2013"/>
      <c r="F10651" s="2013"/>
      <c r="G10651" s="110">
        <v>-11.73447</v>
      </c>
    </row>
    <row r="10652" ht="11.25" hidden="1" customHeight="1" outlineLevel="7">
      <c r="A10652" s="95"/>
      <c r="B10652" s="96"/>
      <c r="C10652" s="97"/>
      <c r="D10652" s="2013" t="s">
        <v>758</v>
      </c>
      <c r="E10652" s="2013"/>
      <c r="F10652" s="2013"/>
      <c r="G10652" s="73">
        <v>-1475.4305899999999</v>
      </c>
    </row>
    <row r="10653" ht="11.25" hidden="1" customHeight="1" outlineLevel="7">
      <c r="A10653" s="95"/>
      <c r="B10653" s="96"/>
      <c r="C10653" s="97"/>
      <c r="D10653" s="2013" t="s">
        <v>759</v>
      </c>
      <c r="E10653" s="2013"/>
      <c r="F10653" s="2013"/>
      <c r="G10653" s="93"/>
    </row>
    <row r="10654" ht="11.25" hidden="1" customHeight="1" outlineLevel="7">
      <c r="A10654" s="95"/>
      <c r="B10654" s="96"/>
      <c r="C10654" s="97"/>
      <c r="D10654" s="2013" t="s">
        <v>760</v>
      </c>
      <c r="E10654" s="2013"/>
      <c r="F10654" s="2013"/>
      <c r="G10654" s="93"/>
    </row>
    <row r="10655" ht="21.75" hidden="1" customHeight="1" outlineLevel="7">
      <c r="A10655" s="95"/>
      <c r="B10655" s="96"/>
      <c r="C10655" s="97"/>
      <c r="D10655" s="2013" t="s">
        <v>400</v>
      </c>
      <c r="E10655" s="2013"/>
      <c r="F10655" s="2013"/>
      <c r="G10655" s="93"/>
    </row>
    <row r="10656" ht="11.25" hidden="1" customHeight="1" outlineLevel="7">
      <c r="A10656" s="95"/>
      <c r="B10656" s="96"/>
      <c r="C10656" s="97"/>
      <c r="D10656" s="2013" t="s">
        <v>761</v>
      </c>
      <c r="E10656" s="2013"/>
      <c r="F10656" s="2013"/>
      <c r="G10656" s="110">
        <v>-104.21093</v>
      </c>
    </row>
    <row r="10657" ht="21.75" hidden="1" customHeight="1" outlineLevel="7">
      <c r="A10657" s="115"/>
      <c r="B10657" s="116"/>
      <c r="C10657" s="117"/>
      <c r="D10657" s="2013" t="s">
        <v>762</v>
      </c>
      <c r="E10657" s="2013"/>
      <c r="F10657" s="2013"/>
      <c r="G10657" s="92">
        <v>-1371.21966</v>
      </c>
    </row>
    <row r="10658" ht="11.25" hidden="1" customHeight="1" outlineLevel="7">
      <c r="A10658" s="101"/>
      <c r="B10658" s="102"/>
      <c r="C10658" s="103"/>
      <c r="D10658" s="2017" t="s">
        <v>763</v>
      </c>
      <c r="E10658" s="2017"/>
      <c r="F10658" s="2017"/>
      <c r="G10658" s="73">
        <v>-16933.953130000002</v>
      </c>
    </row>
    <row r="10659" ht="11.25" hidden="1" customHeight="1" outlineLevel="7">
      <c r="A10659" s="104"/>
      <c r="B10659" s="105"/>
      <c r="C10659" s="106"/>
      <c r="D10659" s="2017" t="s">
        <v>765</v>
      </c>
      <c r="E10659" s="2017"/>
      <c r="F10659" s="2017"/>
      <c r="G10659" s="111">
        <v>-15.87632</v>
      </c>
    </row>
    <row r="10660" ht="11.25" hidden="1" customHeight="1" outlineLevel="7">
      <c r="A10660" s="95"/>
      <c r="B10660" s="96"/>
      <c r="C10660" s="97"/>
      <c r="D10660" s="2013" t="s">
        <v>766</v>
      </c>
      <c r="E10660" s="2013"/>
      <c r="F10660" s="2013"/>
      <c r="G10660" s="110">
        <v>-15.87632</v>
      </c>
    </row>
    <row r="10661" ht="11.25" hidden="1" customHeight="1" outlineLevel="7">
      <c r="A10661" s="95"/>
      <c r="B10661" s="96"/>
      <c r="C10661" s="97"/>
      <c r="D10661" s="2013" t="s">
        <v>767</v>
      </c>
      <c r="E10661" s="2013"/>
      <c r="F10661" s="2013"/>
      <c r="G10661" s="73">
        <v>-15140.81241</v>
      </c>
    </row>
    <row r="10662" ht="21.75" hidden="1" customHeight="1" outlineLevel="7">
      <c r="A10662" s="95"/>
      <c r="B10662" s="96"/>
      <c r="C10662" s="97"/>
      <c r="D10662" s="2013" t="s">
        <v>770</v>
      </c>
      <c r="E10662" s="2013"/>
      <c r="F10662" s="2013"/>
      <c r="G10662" s="111">
        <v>-159.63356999999999</v>
      </c>
    </row>
    <row r="10663" ht="11.25" hidden="1" customHeight="1" outlineLevel="7">
      <c r="A10663" s="104"/>
      <c r="B10663" s="105"/>
      <c r="C10663" s="106"/>
      <c r="D10663" s="2017" t="s">
        <v>771</v>
      </c>
      <c r="E10663" s="2017"/>
      <c r="F10663" s="2017"/>
      <c r="G10663" s="110">
        <v>-67.474080000000001</v>
      </c>
    </row>
    <row r="10664" ht="11.25" hidden="1" customHeight="1" outlineLevel="7">
      <c r="A10664" s="95"/>
      <c r="B10664" s="96"/>
      <c r="C10664" s="97"/>
      <c r="D10664" s="2013" t="s">
        <v>773</v>
      </c>
      <c r="E10664" s="2013"/>
      <c r="F10664" s="2013"/>
      <c r="G10664" s="110">
        <v>-19.26736</v>
      </c>
    </row>
    <row r="10665" ht="11.25" hidden="1" customHeight="1" outlineLevel="7">
      <c r="A10665" s="95"/>
      <c r="B10665" s="96"/>
      <c r="C10665" s="97"/>
      <c r="D10665" s="2013" t="s">
        <v>775</v>
      </c>
      <c r="E10665" s="2013"/>
      <c r="F10665" s="2013"/>
      <c r="G10665" s="110">
        <v>-10.468159999999999</v>
      </c>
    </row>
    <row r="10666" ht="21.75" hidden="1" customHeight="1" outlineLevel="7">
      <c r="A10666" s="95"/>
      <c r="B10666" s="96"/>
      <c r="C10666" s="97"/>
      <c r="D10666" s="2013" t="s">
        <v>777</v>
      </c>
      <c r="E10666" s="2013"/>
      <c r="F10666" s="2013"/>
      <c r="G10666" s="110">
        <v>-5.4193800000000003</v>
      </c>
    </row>
    <row r="10667" ht="11.25" hidden="1" customHeight="1" outlineLevel="7">
      <c r="A10667" s="95"/>
      <c r="B10667" s="96"/>
      <c r="C10667" s="97"/>
      <c r="D10667" s="2013" t="s">
        <v>778</v>
      </c>
      <c r="E10667" s="2013"/>
      <c r="F10667" s="2013"/>
      <c r="G10667" s="110">
        <v>-0.33622999999999997</v>
      </c>
    </row>
    <row r="10668" ht="11.25" hidden="1" customHeight="1" outlineLevel="7">
      <c r="A10668" s="95"/>
      <c r="B10668" s="96"/>
      <c r="C10668" s="97"/>
      <c r="D10668" s="2013" t="s">
        <v>779</v>
      </c>
      <c r="E10668" s="2013"/>
      <c r="F10668" s="2013"/>
      <c r="G10668" s="110">
        <v>-56.66836</v>
      </c>
    </row>
    <row r="10669" ht="11.25" hidden="1" customHeight="1" outlineLevel="7">
      <c r="A10669" s="115"/>
      <c r="B10669" s="116"/>
      <c r="C10669" s="117"/>
      <c r="D10669" s="2013" t="s">
        <v>781</v>
      </c>
      <c r="E10669" s="2013"/>
      <c r="F10669" s="2013"/>
      <c r="G10669" s="93"/>
    </row>
    <row r="10670" ht="11.25" hidden="1" customHeight="1" outlineLevel="7">
      <c r="A10670" s="101"/>
      <c r="B10670" s="102"/>
      <c r="C10670" s="103"/>
      <c r="D10670" s="2017" t="s">
        <v>782</v>
      </c>
      <c r="E10670" s="2017"/>
      <c r="F10670" s="2017"/>
      <c r="G10670" s="111">
        <v>-52.12003</v>
      </c>
    </row>
    <row r="10671" ht="21.75" hidden="1" customHeight="1" outlineLevel="7">
      <c r="A10671" s="115"/>
      <c r="B10671" s="116"/>
      <c r="C10671" s="117"/>
      <c r="D10671" s="2013" t="s">
        <v>783</v>
      </c>
      <c r="E10671" s="2013"/>
      <c r="F10671" s="2013"/>
      <c r="G10671" s="110">
        <v>-11.271979999999999</v>
      </c>
    </row>
    <row r="10672" ht="11.25" hidden="1" customHeight="1" outlineLevel="7">
      <c r="A10672" s="115"/>
      <c r="B10672" s="116"/>
      <c r="C10672" s="117"/>
      <c r="D10672" s="2013" t="s">
        <v>784</v>
      </c>
      <c r="E10672" s="2013"/>
      <c r="F10672" s="2013"/>
      <c r="G10672" s="110">
        <v>-5.71502</v>
      </c>
    </row>
    <row r="10673" ht="11.25" hidden="1" customHeight="1" outlineLevel="7">
      <c r="A10673" s="115"/>
      <c r="B10673" s="116"/>
      <c r="C10673" s="117"/>
      <c r="D10673" s="2013" t="s">
        <v>785</v>
      </c>
      <c r="E10673" s="2013"/>
      <c r="F10673" s="2013"/>
      <c r="G10673" s="110">
        <v>-25.600770000000001</v>
      </c>
    </row>
    <row r="10674" ht="11.25" hidden="1" customHeight="1" outlineLevel="7">
      <c r="A10674" s="115"/>
      <c r="B10674" s="116"/>
      <c r="C10674" s="117"/>
      <c r="D10674" s="2013" t="s">
        <v>1018</v>
      </c>
      <c r="E10674" s="2013"/>
      <c r="F10674" s="2013"/>
      <c r="G10674" s="110">
        <v>-2.4056199999999999</v>
      </c>
    </row>
    <row r="10675" ht="11.25" hidden="1" customHeight="1" outlineLevel="7">
      <c r="A10675" s="115"/>
      <c r="B10675" s="116"/>
      <c r="C10675" s="117"/>
      <c r="D10675" s="2013" t="s">
        <v>788</v>
      </c>
      <c r="E10675" s="2013"/>
      <c r="F10675" s="2013"/>
      <c r="G10675" s="110">
        <v>-0.50953000000000004</v>
      </c>
    </row>
    <row r="10676" ht="11.25" hidden="1" customHeight="1" outlineLevel="7">
      <c r="A10676" s="101"/>
      <c r="B10676" s="102"/>
      <c r="C10676" s="103"/>
      <c r="D10676" s="2017" t="s">
        <v>789</v>
      </c>
      <c r="E10676" s="2017"/>
      <c r="F10676" s="2017"/>
      <c r="G10676" s="110">
        <v>-6.48712</v>
      </c>
    </row>
    <row r="10677" ht="21.75" hidden="1" customHeight="1" outlineLevel="7">
      <c r="A10677" s="115"/>
      <c r="B10677" s="116"/>
      <c r="C10677" s="117"/>
      <c r="D10677" s="2013" t="s">
        <v>791</v>
      </c>
      <c r="E10677" s="2013"/>
      <c r="F10677" s="2013"/>
      <c r="G10677" s="110">
        <v>-0.12998999999999999</v>
      </c>
    </row>
    <row r="10678" ht="21.75" hidden="1" customHeight="1" outlineLevel="7">
      <c r="A10678" s="115"/>
      <c r="B10678" s="116"/>
      <c r="C10678" s="117"/>
      <c r="D10678" s="2013" t="s">
        <v>793</v>
      </c>
      <c r="E10678" s="2013"/>
      <c r="F10678" s="2013"/>
      <c r="G10678" s="111">
        <v>-116.67485000000001</v>
      </c>
    </row>
    <row r="10679" ht="11.25" hidden="1" customHeight="1" outlineLevel="7">
      <c r="A10679" s="115"/>
      <c r="B10679" s="116"/>
      <c r="C10679" s="117"/>
      <c r="D10679" s="2013" t="s">
        <v>795</v>
      </c>
      <c r="E10679" s="2013"/>
      <c r="F10679" s="2013"/>
      <c r="G10679" s="110">
        <v>-28.106179999999998</v>
      </c>
    </row>
    <row r="10680" ht="11.25" hidden="1" customHeight="1" outlineLevel="7">
      <c r="A10680" s="115"/>
      <c r="B10680" s="116"/>
      <c r="C10680" s="117"/>
      <c r="D10680" s="2013" t="s">
        <v>796</v>
      </c>
      <c r="E10680" s="2013"/>
      <c r="F10680" s="2013"/>
      <c r="G10680" s="110">
        <v>-85.278790000000001</v>
      </c>
    </row>
    <row r="10681" ht="11.25" hidden="1" customHeight="1" outlineLevel="7">
      <c r="A10681" s="115"/>
      <c r="B10681" s="116"/>
      <c r="C10681" s="117"/>
      <c r="D10681" s="2013" t="s">
        <v>798</v>
      </c>
      <c r="E10681" s="2013"/>
      <c r="F10681" s="2013"/>
      <c r="G10681" s="110">
        <v>-3.2898800000000001</v>
      </c>
    </row>
    <row r="10682" ht="11.25" hidden="1" customHeight="1" outlineLevel="7">
      <c r="A10682" s="115"/>
      <c r="B10682" s="116"/>
      <c r="C10682" s="117"/>
      <c r="D10682" s="2013" t="s">
        <v>799</v>
      </c>
      <c r="E10682" s="2013"/>
      <c r="F10682" s="2013"/>
      <c r="G10682" s="111">
        <v>-395.98712999999998</v>
      </c>
    </row>
    <row r="10683" ht="11.25" hidden="1" customHeight="1" outlineLevel="7">
      <c r="A10683" s="115"/>
      <c r="B10683" s="116"/>
      <c r="C10683" s="117"/>
      <c r="D10683" s="2013" t="s">
        <v>801</v>
      </c>
      <c r="E10683" s="2013"/>
      <c r="F10683" s="2013"/>
      <c r="G10683" s="110">
        <v>-6.5316599999999996</v>
      </c>
    </row>
    <row r="10684" ht="11.25" hidden="1" customHeight="1" outlineLevel="7">
      <c r="A10684" s="101"/>
      <c r="B10684" s="102"/>
      <c r="C10684" s="103"/>
      <c r="D10684" s="2017" t="s">
        <v>802</v>
      </c>
      <c r="E10684" s="2017"/>
      <c r="F10684" s="2017"/>
      <c r="G10684" s="110">
        <v>-144.35058000000001</v>
      </c>
    </row>
    <row r="10685" ht="11.25" hidden="1" customHeight="1" outlineLevel="7">
      <c r="A10685" s="115"/>
      <c r="B10685" s="116"/>
      <c r="C10685" s="117"/>
      <c r="D10685" s="2013" t="s">
        <v>804</v>
      </c>
      <c r="E10685" s="2013"/>
      <c r="F10685" s="2013"/>
      <c r="G10685" s="110">
        <v>-32.69464</v>
      </c>
    </row>
    <row r="10686" ht="11.25" hidden="1" customHeight="1" outlineLevel="7">
      <c r="A10686" s="115"/>
      <c r="B10686" s="116"/>
      <c r="C10686" s="117"/>
      <c r="D10686" s="2013" t="s">
        <v>805</v>
      </c>
      <c r="E10686" s="2013"/>
      <c r="F10686" s="2013"/>
      <c r="G10686" s="110">
        <v>-70.513030000000001</v>
      </c>
    </row>
    <row r="10687" ht="11.25" hidden="1" customHeight="1" outlineLevel="7">
      <c r="A10687" s="115"/>
      <c r="B10687" s="116"/>
      <c r="C10687" s="117"/>
      <c r="D10687" s="2013" t="s">
        <v>806</v>
      </c>
      <c r="E10687" s="2013"/>
      <c r="F10687" s="2013"/>
      <c r="G10687" s="110">
        <v>-132.26186000000001</v>
      </c>
    </row>
    <row r="10688" ht="11.25" hidden="1" customHeight="1" outlineLevel="7">
      <c r="A10688" s="115"/>
      <c r="B10688" s="116"/>
      <c r="C10688" s="117"/>
      <c r="D10688" s="2013" t="s">
        <v>808</v>
      </c>
      <c r="E10688" s="2013"/>
      <c r="F10688" s="2013"/>
      <c r="G10688" s="110">
        <v>-9.6353600000000004</v>
      </c>
    </row>
    <row r="10689" ht="21.75" hidden="1" customHeight="1" outlineLevel="7">
      <c r="A10689" s="115"/>
      <c r="B10689" s="116"/>
      <c r="C10689" s="117"/>
      <c r="D10689" s="2013" t="s">
        <v>809</v>
      </c>
      <c r="E10689" s="2013"/>
      <c r="F10689" s="2013"/>
      <c r="G10689" s="110">
        <v>-0.26507999999999998</v>
      </c>
    </row>
    <row r="10690" ht="11.25" hidden="1" customHeight="1" outlineLevel="7">
      <c r="A10690" s="115"/>
      <c r="B10690" s="116"/>
      <c r="C10690" s="117"/>
      <c r="D10690" s="2013" t="s">
        <v>810</v>
      </c>
      <c r="E10690" s="2013"/>
      <c r="F10690" s="2013"/>
      <c r="G10690" s="111">
        <v>-24.716539999999998</v>
      </c>
    </row>
    <row r="10691" ht="11.25" hidden="1" customHeight="1" outlineLevel="7">
      <c r="A10691" s="89"/>
      <c r="B10691" s="90"/>
      <c r="C10691" s="91"/>
      <c r="D10691" s="2013" t="s">
        <v>812</v>
      </c>
      <c r="E10691" s="2013"/>
      <c r="F10691" s="2013"/>
      <c r="G10691" s="110">
        <v>-16.80996</v>
      </c>
    </row>
    <row r="10692" ht="11.25" hidden="1" customHeight="1" outlineLevel="7">
      <c r="A10692" s="101"/>
      <c r="B10692" s="102"/>
      <c r="C10692" s="103"/>
      <c r="D10692" s="2017" t="s">
        <v>813</v>
      </c>
      <c r="E10692" s="2017"/>
      <c r="F10692" s="2017"/>
      <c r="G10692" s="110">
        <v>-7.9065799999999999</v>
      </c>
    </row>
    <row r="10693" ht="11.25" hidden="1" customHeight="1" outlineLevel="7">
      <c r="A10693" s="104"/>
      <c r="B10693" s="105"/>
      <c r="C10693" s="106"/>
      <c r="D10693" s="2017" t="s">
        <v>815</v>
      </c>
      <c r="E10693" s="2017"/>
      <c r="F10693" s="2017"/>
      <c r="G10693" s="110">
        <v>-237.40770000000001</v>
      </c>
    </row>
    <row r="10694" ht="11.25" hidden="1" customHeight="1" outlineLevel="7">
      <c r="A10694" s="95"/>
      <c r="B10694" s="96"/>
      <c r="C10694" s="97"/>
      <c r="D10694" s="2013" t="s">
        <v>820</v>
      </c>
      <c r="E10694" s="2013"/>
      <c r="F10694" s="2013"/>
      <c r="G10694" s="110">
        <v>-19.648959999999999</v>
      </c>
    </row>
    <row r="10695" ht="11.25" hidden="1" customHeight="1" outlineLevel="7">
      <c r="A10695" s="95"/>
      <c r="B10695" s="96"/>
      <c r="C10695" s="97"/>
      <c r="D10695" s="2013" t="s">
        <v>821</v>
      </c>
      <c r="E10695" s="2013"/>
      <c r="F10695" s="2013"/>
      <c r="G10695" s="110">
        <v>-8.3205299999999998</v>
      </c>
    </row>
    <row r="10696" ht="11.25" hidden="1" customHeight="1" outlineLevel="7">
      <c r="A10696" s="115"/>
      <c r="B10696" s="116"/>
      <c r="C10696" s="117"/>
      <c r="D10696" s="2013" t="s">
        <v>822</v>
      </c>
      <c r="E10696" s="2013"/>
      <c r="F10696" s="2013"/>
      <c r="G10696" s="110">
        <v>-14.27342</v>
      </c>
    </row>
    <row r="10697" ht="11.25" hidden="1" customHeight="1" outlineLevel="7">
      <c r="A10697" s="115"/>
      <c r="B10697" s="116"/>
      <c r="C10697" s="117"/>
      <c r="D10697" s="2013" t="s">
        <v>823</v>
      </c>
      <c r="E10697" s="2013"/>
      <c r="F10697" s="2013"/>
      <c r="G10697" s="111">
        <v>-26.790980000000001</v>
      </c>
    </row>
    <row r="10698" ht="11.25" hidden="1" customHeight="1" outlineLevel="7">
      <c r="A10698" s="115"/>
      <c r="B10698" s="116"/>
      <c r="C10698" s="117"/>
      <c r="D10698" s="2013" t="s">
        <v>824</v>
      </c>
      <c r="E10698" s="2013"/>
      <c r="F10698" s="2013"/>
      <c r="G10698" s="110">
        <v>-26.790980000000001</v>
      </c>
    </row>
    <row r="10699" ht="11.25" hidden="1" customHeight="1" outlineLevel="7">
      <c r="A10699" s="115"/>
      <c r="B10699" s="116"/>
      <c r="C10699" s="117"/>
      <c r="D10699" s="2013" t="s">
        <v>825</v>
      </c>
      <c r="E10699" s="2013"/>
      <c r="F10699" s="2013"/>
      <c r="G10699" s="73">
        <v>-14082.602699999999</v>
      </c>
    </row>
    <row r="10700" ht="11.25" hidden="1" customHeight="1" outlineLevel="7">
      <c r="A10700" s="104"/>
      <c r="B10700" s="105"/>
      <c r="C10700" s="106"/>
      <c r="D10700" s="2017" t="s">
        <v>826</v>
      </c>
      <c r="E10700" s="2017"/>
      <c r="F10700" s="2017"/>
      <c r="G10700" s="110">
        <v>-9.2727799999999991</v>
      </c>
    </row>
    <row r="10701" ht="11.25" hidden="1" customHeight="1" outlineLevel="7">
      <c r="A10701" s="95"/>
      <c r="B10701" s="96"/>
      <c r="C10701" s="97"/>
      <c r="D10701" s="2013" t="s">
        <v>828</v>
      </c>
      <c r="E10701" s="2013"/>
      <c r="F10701" s="2013"/>
      <c r="G10701" s="110">
        <v>-2.8082500000000001</v>
      </c>
    </row>
    <row r="10702" ht="21.75" hidden="1" customHeight="1" outlineLevel="7">
      <c r="A10702" s="95"/>
      <c r="B10702" s="96"/>
      <c r="C10702" s="97"/>
      <c r="D10702" s="2013" t="s">
        <v>829</v>
      </c>
      <c r="E10702" s="2013"/>
      <c r="F10702" s="2013"/>
      <c r="G10702" s="110">
        <v>-52.034550000000003</v>
      </c>
    </row>
    <row r="10703" ht="11.25" hidden="1" customHeight="1" outlineLevel="7">
      <c r="A10703" s="104"/>
      <c r="B10703" s="105"/>
      <c r="C10703" s="106"/>
      <c r="D10703" s="2017" t="s">
        <v>831</v>
      </c>
      <c r="E10703" s="2017"/>
      <c r="F10703" s="2017"/>
      <c r="G10703" s="110">
        <v>-0.27905999999999997</v>
      </c>
    </row>
    <row r="10704" ht="11.25" hidden="1" customHeight="1" outlineLevel="7">
      <c r="A10704" s="95"/>
      <c r="B10704" s="96"/>
      <c r="C10704" s="97"/>
      <c r="D10704" s="2013" t="s">
        <v>832</v>
      </c>
      <c r="E10704" s="2013"/>
      <c r="F10704" s="2013"/>
      <c r="G10704" s="110">
        <v>-12.229229999999999</v>
      </c>
    </row>
    <row r="10705" ht="11.25" hidden="1" customHeight="1" outlineLevel="7">
      <c r="A10705" s="95"/>
      <c r="B10705" s="96"/>
      <c r="C10705" s="97"/>
      <c r="D10705" s="2013" t="s">
        <v>833</v>
      </c>
      <c r="E10705" s="2013"/>
      <c r="F10705" s="2013"/>
      <c r="G10705" s="110">
        <v>-8.6065900000000006</v>
      </c>
    </row>
    <row r="10706" ht="21.75" hidden="1" customHeight="1" outlineLevel="7">
      <c r="A10706" s="115"/>
      <c r="B10706" s="116"/>
      <c r="C10706" s="117"/>
      <c r="D10706" s="2013" t="s">
        <v>834</v>
      </c>
      <c r="E10706" s="2013"/>
      <c r="F10706" s="2013"/>
      <c r="G10706" s="110">
        <v>-9.7748899999999992</v>
      </c>
    </row>
    <row r="10707" ht="11.25" hidden="1" customHeight="1" outlineLevel="7">
      <c r="A10707" s="115"/>
      <c r="B10707" s="116"/>
      <c r="C10707" s="117"/>
      <c r="D10707" s="2013" t="s">
        <v>835</v>
      </c>
      <c r="E10707" s="2013"/>
      <c r="F10707" s="2013"/>
      <c r="G10707" s="93"/>
    </row>
    <row r="10708" ht="11.25" hidden="1" customHeight="1" outlineLevel="7">
      <c r="A10708" s="115"/>
      <c r="B10708" s="116"/>
      <c r="C10708" s="117"/>
      <c r="D10708" s="2013" t="s">
        <v>836</v>
      </c>
      <c r="E10708" s="2013"/>
      <c r="F10708" s="2013"/>
      <c r="G10708" s="93"/>
    </row>
    <row r="10709" ht="11.25" hidden="1" customHeight="1" outlineLevel="7">
      <c r="A10709" s="115"/>
      <c r="B10709" s="116"/>
      <c r="C10709" s="117"/>
      <c r="D10709" s="2013" t="s">
        <v>837</v>
      </c>
      <c r="E10709" s="2013"/>
      <c r="F10709" s="2013"/>
      <c r="G10709" s="93"/>
    </row>
    <row r="10710" ht="11.25" hidden="1" customHeight="1" outlineLevel="7">
      <c r="A10710" s="80"/>
      <c r="B10710" s="81"/>
      <c r="C10710" s="82"/>
      <c r="D10710" s="2017" t="s">
        <v>963</v>
      </c>
      <c r="E10710" s="2017"/>
      <c r="F10710" s="2017"/>
      <c r="G10710" s="92">
        <v>-13967.4931</v>
      </c>
    </row>
    <row r="10711" ht="11.25" hidden="1" customHeight="1" outlineLevel="7">
      <c r="A10711" s="83"/>
      <c r="B10711" s="84"/>
      <c r="C10711" s="85"/>
      <c r="D10711" s="2017" t="s">
        <v>14</v>
      </c>
      <c r="E10711" s="2017"/>
      <c r="F10711" s="2017"/>
      <c r="G10711" s="110">
        <v>-1.9195500000000001</v>
      </c>
    </row>
    <row r="10712" ht="11.25" hidden="1" customHeight="1" outlineLevel="7">
      <c r="A10712" s="86"/>
      <c r="B10712" s="87"/>
      <c r="C10712" s="88"/>
      <c r="D10712" s="2017" t="s">
        <v>529</v>
      </c>
      <c r="E10712" s="2017"/>
      <c r="F10712" s="2017"/>
      <c r="G10712" s="110">
        <v>-3.6125699999999998</v>
      </c>
    </row>
    <row r="10713" ht="11.25" hidden="1" customHeight="1" outlineLevel="7">
      <c r="A10713" s="101"/>
      <c r="B10713" s="102"/>
      <c r="C10713" s="103"/>
      <c r="D10713" s="2017" t="s">
        <v>964</v>
      </c>
      <c r="E10713" s="2017"/>
      <c r="F10713" s="2017"/>
      <c r="G10713" s="110">
        <v>-14.57213</v>
      </c>
    </row>
    <row r="10714" ht="11.25" hidden="1" customHeight="1" outlineLevel="7">
      <c r="A10714" s="115"/>
      <c r="B10714" s="116"/>
      <c r="C10714" s="117"/>
      <c r="D10714" s="2013" t="s">
        <v>546</v>
      </c>
      <c r="E10714" s="2013"/>
      <c r="F10714" s="2013"/>
      <c r="G10714" s="110">
        <v>-2.3709199999999999</v>
      </c>
    </row>
    <row r="10715" ht="11.25" hidden="1" customHeight="1" outlineLevel="7">
      <c r="A10715" s="101"/>
      <c r="B10715" s="102"/>
      <c r="C10715" s="103"/>
      <c r="D10715" s="2017" t="s">
        <v>554</v>
      </c>
      <c r="E10715" s="2017"/>
      <c r="F10715" s="2017"/>
      <c r="G10715" s="111">
        <v>-287.94389000000001</v>
      </c>
    </row>
    <row r="10716" ht="11.25" hidden="1" customHeight="1" outlineLevel="7">
      <c r="A10716" s="115"/>
      <c r="B10716" s="116"/>
      <c r="C10716" s="117"/>
      <c r="D10716" s="2013" t="s">
        <v>557</v>
      </c>
      <c r="E10716" s="2013"/>
      <c r="F10716" s="2013"/>
      <c r="G10716" s="111">
        <v>-82.632000000000005</v>
      </c>
    </row>
    <row r="10717" ht="11.25" hidden="1" customHeight="1" outlineLevel="7">
      <c r="A10717" s="115"/>
      <c r="B10717" s="116"/>
      <c r="C10717" s="117"/>
      <c r="D10717" s="2013" t="s">
        <v>559</v>
      </c>
      <c r="E10717" s="2013"/>
      <c r="F10717" s="2013"/>
      <c r="G10717" s="110">
        <v>-20.888950000000001</v>
      </c>
    </row>
    <row r="10718" ht="11.25" hidden="1" customHeight="1" outlineLevel="7">
      <c r="A10718" s="115"/>
      <c r="B10718" s="116"/>
      <c r="C10718" s="117"/>
      <c r="D10718" s="2013" t="s">
        <v>564</v>
      </c>
      <c r="E10718" s="2013"/>
      <c r="F10718" s="2013"/>
      <c r="G10718" s="110">
        <v>-52.897539999999999</v>
      </c>
    </row>
    <row r="10719" ht="11.25" hidden="1" customHeight="1" outlineLevel="7">
      <c r="A10719" s="115"/>
      <c r="B10719" s="116"/>
      <c r="C10719" s="117"/>
      <c r="D10719" s="2013" t="s">
        <v>565</v>
      </c>
      <c r="E10719" s="2013"/>
      <c r="F10719" s="2013"/>
      <c r="G10719" s="110">
        <v>-8.8455100000000009</v>
      </c>
    </row>
    <row r="10720" ht="11.25" hidden="1" customHeight="1" outlineLevel="7">
      <c r="A10720" s="115"/>
      <c r="B10720" s="116"/>
      <c r="C10720" s="117"/>
      <c r="D10720" s="2013" t="s">
        <v>566</v>
      </c>
      <c r="E10720" s="2013"/>
      <c r="F10720" s="2013"/>
      <c r="G10720" s="111">
        <v>-202.79133999999999</v>
      </c>
    </row>
    <row r="10721" ht="11.25" hidden="1" customHeight="1" outlineLevel="7">
      <c r="A10721" s="115"/>
      <c r="B10721" s="116"/>
      <c r="C10721" s="117"/>
      <c r="D10721" s="2013" t="s">
        <v>567</v>
      </c>
      <c r="E10721" s="2013"/>
      <c r="F10721" s="2013"/>
      <c r="G10721" s="110">
        <v>-44.860419999999998</v>
      </c>
    </row>
    <row r="10722" ht="11.25" hidden="1" customHeight="1" outlineLevel="7">
      <c r="A10722" s="115"/>
      <c r="B10722" s="116"/>
      <c r="C10722" s="117"/>
      <c r="D10722" s="2013" t="s">
        <v>569</v>
      </c>
      <c r="E10722" s="2013"/>
      <c r="F10722" s="2013"/>
      <c r="G10722" s="110">
        <v>-143.87996000000001</v>
      </c>
    </row>
    <row r="10723" ht="11.25" hidden="1" customHeight="1" outlineLevel="7">
      <c r="A10723" s="115"/>
      <c r="B10723" s="116"/>
      <c r="C10723" s="117"/>
      <c r="D10723" s="2013" t="s">
        <v>570</v>
      </c>
      <c r="E10723" s="2013"/>
      <c r="F10723" s="2013"/>
      <c r="G10723" s="110">
        <v>-3.0123099999999998</v>
      </c>
    </row>
    <row r="10724" ht="11.25" hidden="1" customHeight="1" outlineLevel="7">
      <c r="A10724" s="83"/>
      <c r="B10724" s="84"/>
      <c r="C10724" s="85"/>
      <c r="D10724" s="2017" t="s">
        <v>571</v>
      </c>
      <c r="E10724" s="2017"/>
      <c r="F10724" s="2017"/>
      <c r="G10724" s="110">
        <v>-5.2882600000000002</v>
      </c>
    </row>
    <row r="10725" ht="11.25" hidden="1" customHeight="1" outlineLevel="7">
      <c r="A10725" s="86"/>
      <c r="B10725" s="87"/>
      <c r="C10725" s="88"/>
      <c r="D10725" s="2017" t="s">
        <v>572</v>
      </c>
      <c r="E10725" s="2017"/>
      <c r="F10725" s="2017"/>
      <c r="G10725" s="110">
        <v>-5.7503900000000003</v>
      </c>
    </row>
    <row r="10726" ht="11.25" hidden="1" customHeight="1" outlineLevel="7">
      <c r="A10726" s="101"/>
      <c r="B10726" s="102"/>
      <c r="C10726" s="103"/>
      <c r="D10726" s="2017" t="s">
        <v>573</v>
      </c>
      <c r="E10726" s="2017"/>
      <c r="F10726" s="2017"/>
      <c r="G10726" s="110">
        <v>-2.5205500000000001</v>
      </c>
    </row>
    <row r="10727" ht="11.25" hidden="1" customHeight="1" outlineLevel="7">
      <c r="A10727" s="115"/>
      <c r="B10727" s="116"/>
      <c r="C10727" s="117"/>
      <c r="D10727" s="2013" t="s">
        <v>582</v>
      </c>
      <c r="E10727" s="2013"/>
      <c r="F10727" s="2013"/>
      <c r="G10727" s="111">
        <v>-203.11337</v>
      </c>
    </row>
    <row r="10728" ht="11.25" hidden="1" customHeight="1" outlineLevel="7">
      <c r="A10728" s="115"/>
      <c r="B10728" s="116"/>
      <c r="C10728" s="117"/>
      <c r="D10728" s="2013" t="s">
        <v>585</v>
      </c>
      <c r="E10728" s="2013"/>
      <c r="F10728" s="2013"/>
      <c r="G10728" s="110">
        <v>-57.735880000000002</v>
      </c>
    </row>
    <row r="10729" ht="11.25" hidden="1" customHeight="1" outlineLevel="7">
      <c r="A10729" s="101"/>
      <c r="B10729" s="102"/>
      <c r="C10729" s="103"/>
      <c r="D10729" s="2017" t="s">
        <v>586</v>
      </c>
      <c r="E10729" s="2017"/>
      <c r="F10729" s="2017"/>
      <c r="G10729" s="93"/>
    </row>
    <row r="10730" ht="11.25" hidden="1" customHeight="1" outlineLevel="7">
      <c r="A10730" s="115"/>
      <c r="B10730" s="116"/>
      <c r="C10730" s="117"/>
      <c r="D10730" s="2013" t="s">
        <v>965</v>
      </c>
      <c r="E10730" s="2013"/>
      <c r="F10730" s="2013"/>
      <c r="G10730" s="110">
        <v>-63.621259999999999</v>
      </c>
    </row>
    <row r="10731" ht="11.25" hidden="1" customHeight="1" outlineLevel="7">
      <c r="A10731" s="83"/>
      <c r="B10731" s="84"/>
      <c r="C10731" s="85"/>
      <c r="D10731" s="2017" t="s">
        <v>617</v>
      </c>
      <c r="E10731" s="2017"/>
      <c r="F10731" s="2017"/>
      <c r="G10731" s="93"/>
    </row>
    <row r="10732" ht="11.25" hidden="1" customHeight="1" outlineLevel="7">
      <c r="A10732" s="118"/>
      <c r="B10732" s="119"/>
      <c r="C10732" s="120"/>
      <c r="D10732" s="2013" t="s">
        <v>619</v>
      </c>
      <c r="E10732" s="2013"/>
      <c r="F10732" s="2013"/>
      <c r="G10732" s="110">
        <v>-81.756230000000002</v>
      </c>
    </row>
    <row r="10733" ht="11.25" hidden="1" customHeight="1" outlineLevel="7">
      <c r="A10733" s="118"/>
      <c r="B10733" s="119"/>
      <c r="C10733" s="120"/>
      <c r="D10733" s="2013" t="s">
        <v>620</v>
      </c>
      <c r="E10733" s="2013"/>
      <c r="F10733" s="2013"/>
      <c r="G10733" s="111">
        <v>-511.81632999999999</v>
      </c>
    </row>
    <row r="10734" ht="11.25" hidden="1" customHeight="1" outlineLevel="7">
      <c r="A10734" s="118"/>
      <c r="B10734" s="119"/>
      <c r="C10734" s="120"/>
      <c r="D10734" s="2013" t="s">
        <v>624</v>
      </c>
      <c r="E10734" s="2013"/>
      <c r="F10734" s="2013"/>
      <c r="G10734" s="110">
        <v>-17.884620000000002</v>
      </c>
    </row>
    <row r="10735" ht="11.25" hidden="1" customHeight="1" outlineLevel="7">
      <c r="A10735" s="118"/>
      <c r="B10735" s="119"/>
      <c r="C10735" s="120"/>
      <c r="D10735" s="2013" t="s">
        <v>626</v>
      </c>
      <c r="E10735" s="2013"/>
      <c r="F10735" s="2013"/>
      <c r="G10735" s="110">
        <v>-0.60384000000000004</v>
      </c>
    </row>
    <row r="10736" ht="11.25" hidden="1" customHeight="1" outlineLevel="7">
      <c r="A10736" s="86"/>
      <c r="B10736" s="87"/>
      <c r="C10736" s="88"/>
      <c r="D10736" s="2017" t="s">
        <v>630</v>
      </c>
      <c r="E10736" s="2017"/>
      <c r="F10736" s="2017"/>
      <c r="G10736" s="110">
        <v>-185.36839000000001</v>
      </c>
    </row>
    <row r="10737" ht="11.25" hidden="1" customHeight="1" outlineLevel="7">
      <c r="A10737" s="89"/>
      <c r="B10737" s="90"/>
      <c r="C10737" s="91"/>
      <c r="D10737" s="2013" t="s">
        <v>632</v>
      </c>
      <c r="E10737" s="2013"/>
      <c r="F10737" s="2013"/>
      <c r="G10737" s="110">
        <v>-8.0716300000000007</v>
      </c>
    </row>
    <row r="10738" ht="21.75" hidden="1" customHeight="1" outlineLevel="7">
      <c r="A10738" s="89"/>
      <c r="B10738" s="90"/>
      <c r="C10738" s="91"/>
      <c r="D10738" s="2013" t="s">
        <v>634</v>
      </c>
      <c r="E10738" s="2013"/>
      <c r="F10738" s="2013"/>
      <c r="G10738" s="110">
        <v>-19.618690000000001</v>
      </c>
    </row>
    <row r="10739" ht="21.75" hidden="1" customHeight="1" outlineLevel="7">
      <c r="A10739" s="89"/>
      <c r="B10739" s="90"/>
      <c r="C10739" s="91"/>
      <c r="D10739" s="2013" t="s">
        <v>636</v>
      </c>
      <c r="E10739" s="2013"/>
      <c r="F10739" s="2013"/>
      <c r="G10739" s="110">
        <v>-280.26916</v>
      </c>
    </row>
    <row r="10740" ht="21.75" hidden="1" customHeight="1" outlineLevel="7">
      <c r="A10740" s="89"/>
      <c r="B10740" s="90"/>
      <c r="C10740" s="91"/>
      <c r="D10740" s="2013" t="s">
        <v>638</v>
      </c>
      <c r="E10740" s="2013"/>
      <c r="F10740" s="2013"/>
      <c r="G10740" s="93"/>
    </row>
    <row r="10741" ht="11.25" hidden="1" customHeight="1" outlineLevel="7">
      <c r="A10741" s="83"/>
      <c r="B10741" s="84"/>
      <c r="C10741" s="85"/>
      <c r="D10741" s="2017" t="s">
        <v>641</v>
      </c>
      <c r="E10741" s="2017"/>
      <c r="F10741" s="2017"/>
      <c r="G10741" s="111">
        <v>-398.48145</v>
      </c>
    </row>
    <row r="10742" ht="21.75" hidden="1" customHeight="1" outlineLevel="7">
      <c r="A10742" s="86"/>
      <c r="B10742" s="87"/>
      <c r="C10742" s="88"/>
      <c r="D10742" s="2017" t="s">
        <v>642</v>
      </c>
      <c r="E10742" s="2017"/>
      <c r="F10742" s="2017"/>
      <c r="G10742" s="93"/>
    </row>
    <row r="10743" ht="21.75" hidden="1" customHeight="1" outlineLevel="7">
      <c r="A10743" s="89"/>
      <c r="B10743" s="90"/>
      <c r="C10743" s="91"/>
      <c r="D10743" s="2013" t="s">
        <v>643</v>
      </c>
      <c r="E10743" s="2013"/>
      <c r="F10743" s="2013"/>
      <c r="G10743" s="110">
        <v>-49.123730000000002</v>
      </c>
    </row>
    <row r="10744" ht="21.75" hidden="1" customHeight="1" outlineLevel="7">
      <c r="A10744" s="89"/>
      <c r="B10744" s="90"/>
      <c r="C10744" s="91"/>
      <c r="D10744" s="2013" t="s">
        <v>645</v>
      </c>
      <c r="E10744" s="2013"/>
      <c r="F10744" s="2013"/>
      <c r="G10744" s="110">
        <v>-44.741070000000001</v>
      </c>
    </row>
    <row r="10745" ht="21.75" hidden="1" customHeight="1" outlineLevel="7">
      <c r="A10745" s="89"/>
      <c r="B10745" s="90"/>
      <c r="C10745" s="91"/>
      <c r="D10745" s="2013" t="s">
        <v>647</v>
      </c>
      <c r="E10745" s="2013"/>
      <c r="F10745" s="2013"/>
      <c r="G10745" s="110">
        <v>-302.91266000000002</v>
      </c>
    </row>
    <row r="10746" ht="21.75" hidden="1" customHeight="1" outlineLevel="7">
      <c r="A10746" s="89"/>
      <c r="B10746" s="90"/>
      <c r="C10746" s="91"/>
      <c r="D10746" s="2013" t="s">
        <v>649</v>
      </c>
      <c r="E10746" s="2013"/>
      <c r="F10746" s="2013"/>
      <c r="G10746" s="110">
        <v>-0.0049100000000000003</v>
      </c>
    </row>
    <row r="10747" ht="21.75" hidden="1" customHeight="1" outlineLevel="7">
      <c r="A10747" s="89"/>
      <c r="B10747" s="90"/>
      <c r="C10747" s="91"/>
      <c r="D10747" s="2013" t="s">
        <v>651</v>
      </c>
      <c r="E10747" s="2013"/>
      <c r="F10747" s="2013"/>
      <c r="G10747" s="110">
        <v>-1.6990799999999999</v>
      </c>
    </row>
    <row r="10748" ht="21.75" hidden="1" customHeight="1" outlineLevel="7">
      <c r="A10748" s="86"/>
      <c r="B10748" s="87"/>
      <c r="C10748" s="88"/>
      <c r="D10748" s="2017" t="s">
        <v>966</v>
      </c>
      <c r="E10748" s="2017"/>
      <c r="F10748" s="2017"/>
      <c r="G10748" s="110">
        <v>-7.6593799999999996</v>
      </c>
    </row>
    <row r="10749" ht="11.25" hidden="1" customHeight="1" outlineLevel="7">
      <c r="A10749" s="89"/>
      <c r="B10749" s="90"/>
      <c r="C10749" s="91"/>
      <c r="D10749" s="2013" t="s">
        <v>655</v>
      </c>
      <c r="E10749" s="2013"/>
      <c r="F10749" s="2013"/>
      <c r="G10749" s="111">
        <v>-368.24997999999999</v>
      </c>
    </row>
    <row r="10750" ht="21.75" hidden="1" customHeight="1" outlineLevel="7">
      <c r="A10750" s="89"/>
      <c r="B10750" s="90"/>
      <c r="C10750" s="91"/>
      <c r="D10750" s="2013" t="s">
        <v>657</v>
      </c>
      <c r="E10750" s="2013"/>
      <c r="F10750" s="2013"/>
      <c r="G10750" s="114"/>
    </row>
    <row r="10751" ht="21.75" hidden="1" customHeight="1" outlineLevel="7">
      <c r="A10751" s="89"/>
      <c r="B10751" s="90"/>
      <c r="C10751" s="91"/>
      <c r="D10751" s="2013" t="s">
        <v>659</v>
      </c>
      <c r="E10751" s="2013"/>
      <c r="F10751" s="2013"/>
      <c r="G10751" s="93"/>
    </row>
    <row r="10752" ht="21.75" hidden="1" customHeight="1" outlineLevel="7">
      <c r="A10752" s="89"/>
      <c r="B10752" s="90"/>
      <c r="C10752" s="91"/>
      <c r="D10752" s="2013" t="s">
        <v>661</v>
      </c>
      <c r="E10752" s="2013"/>
      <c r="F10752" s="2013"/>
      <c r="G10752" s="93"/>
    </row>
    <row r="10753" ht="11.25" hidden="1" customHeight="1" outlineLevel="7">
      <c r="A10753" s="89"/>
      <c r="B10753" s="90"/>
      <c r="C10753" s="91"/>
      <c r="D10753" s="2013" t="s">
        <v>663</v>
      </c>
      <c r="E10753" s="2013"/>
      <c r="F10753" s="2013"/>
      <c r="G10753" s="110">
        <v>-42.301670000000001</v>
      </c>
    </row>
    <row r="10754" ht="11.25" hidden="1" customHeight="1" outlineLevel="7">
      <c r="A10754" s="86"/>
      <c r="B10754" s="87"/>
      <c r="C10754" s="88"/>
      <c r="D10754" s="2017" t="s">
        <v>667</v>
      </c>
      <c r="E10754" s="2017"/>
      <c r="F10754" s="2017"/>
      <c r="G10754" s="110">
        <v>-4.37216</v>
      </c>
    </row>
    <row r="10755" ht="11.25" hidden="1" customHeight="1" outlineLevel="7">
      <c r="A10755" s="89"/>
      <c r="B10755" s="90"/>
      <c r="C10755" s="91"/>
      <c r="D10755" s="2013" t="s">
        <v>667</v>
      </c>
      <c r="E10755" s="2013"/>
      <c r="F10755" s="2013"/>
      <c r="G10755" s="110">
        <v>-0.11681999999999999</v>
      </c>
    </row>
    <row r="10756" ht="21.75" hidden="1" customHeight="1" outlineLevel="7">
      <c r="A10756" s="89"/>
      <c r="B10756" s="90"/>
      <c r="C10756" s="91"/>
      <c r="D10756" s="2013" t="s">
        <v>669</v>
      </c>
      <c r="E10756" s="2013"/>
      <c r="F10756" s="2013"/>
      <c r="G10756" s="110">
        <v>-106.21031000000001</v>
      </c>
    </row>
    <row r="10757" ht="21.75" hidden="1" customHeight="1" outlineLevel="7">
      <c r="A10757" s="89"/>
      <c r="B10757" s="90"/>
      <c r="C10757" s="91"/>
      <c r="D10757" s="2013" t="s">
        <v>671</v>
      </c>
      <c r="E10757" s="2013"/>
      <c r="F10757" s="2013"/>
      <c r="G10757" s="111">
        <v>-64.292389999999997</v>
      </c>
    </row>
    <row r="10758" ht="21.75" hidden="1" customHeight="1" outlineLevel="7">
      <c r="A10758" s="89"/>
      <c r="B10758" s="90"/>
      <c r="C10758" s="91"/>
      <c r="D10758" s="2013" t="s">
        <v>673</v>
      </c>
      <c r="E10758" s="2013"/>
      <c r="F10758" s="2013"/>
      <c r="G10758" s="110">
        <v>-10.77938</v>
      </c>
    </row>
    <row r="10759" ht="21.75" hidden="1" customHeight="1" outlineLevel="7">
      <c r="A10759" s="89"/>
      <c r="B10759" s="90"/>
      <c r="C10759" s="91"/>
      <c r="D10759" s="2013" t="s">
        <v>675</v>
      </c>
      <c r="E10759" s="2013"/>
      <c r="F10759" s="2013"/>
      <c r="G10759" s="110">
        <v>-53.513010000000001</v>
      </c>
    </row>
    <row r="10760" ht="21.75" hidden="1" customHeight="1" outlineLevel="7">
      <c r="A10760" s="86"/>
      <c r="B10760" s="87"/>
      <c r="C10760" s="88"/>
      <c r="D10760" s="2017" t="s">
        <v>677</v>
      </c>
      <c r="E10760" s="2017"/>
      <c r="F10760" s="2017"/>
      <c r="G10760" s="114"/>
    </row>
    <row r="10761" ht="21.75" hidden="1" customHeight="1" outlineLevel="7">
      <c r="A10761" s="89"/>
      <c r="B10761" s="90"/>
      <c r="C10761" s="91"/>
      <c r="D10761" s="2013" t="s">
        <v>679</v>
      </c>
      <c r="E10761" s="2013"/>
      <c r="F10761" s="2013"/>
      <c r="G10761" s="93"/>
    </row>
    <row r="10762" ht="21.75" hidden="1" customHeight="1" outlineLevel="7">
      <c r="A10762" s="89"/>
      <c r="B10762" s="90"/>
      <c r="C10762" s="91"/>
      <c r="D10762" s="2013" t="s">
        <v>681</v>
      </c>
      <c r="E10762" s="2013"/>
      <c r="F10762" s="2013"/>
      <c r="G10762" s="93"/>
    </row>
    <row r="10763" ht="21.75" hidden="1" customHeight="1" outlineLevel="7">
      <c r="A10763" s="89"/>
      <c r="B10763" s="90"/>
      <c r="C10763" s="91"/>
      <c r="D10763" s="2013" t="s">
        <v>683</v>
      </c>
      <c r="E10763" s="2013"/>
      <c r="F10763" s="2013"/>
      <c r="G10763" s="110">
        <v>-0.65981000000000001</v>
      </c>
    </row>
    <row r="10764" ht="21.75" hidden="1" customHeight="1" outlineLevel="7">
      <c r="A10764" s="89"/>
      <c r="B10764" s="90"/>
      <c r="C10764" s="91"/>
      <c r="D10764" s="2013" t="s">
        <v>685</v>
      </c>
      <c r="E10764" s="2013"/>
      <c r="F10764" s="2013"/>
      <c r="G10764" s="110">
        <v>-149.74799999999999</v>
      </c>
    </row>
    <row r="10765" ht="21.75" hidden="1" customHeight="1" outlineLevel="7">
      <c r="A10765" s="89"/>
      <c r="B10765" s="90"/>
      <c r="C10765" s="91"/>
      <c r="D10765" s="2013" t="s">
        <v>687</v>
      </c>
      <c r="E10765" s="2013"/>
      <c r="F10765" s="2013"/>
      <c r="G10765" s="93"/>
    </row>
    <row r="10766" ht="11.25" hidden="1" customHeight="1" outlineLevel="7">
      <c r="A10766" s="83"/>
      <c r="B10766" s="84"/>
      <c r="C10766" s="85"/>
      <c r="D10766" s="2017" t="s">
        <v>689</v>
      </c>
      <c r="E10766" s="2017"/>
      <c r="F10766" s="2017"/>
      <c r="G10766" s="110">
        <v>-0.54881999999999997</v>
      </c>
    </row>
    <row r="10767" ht="11.25" hidden="1" customHeight="1" outlineLevel="7">
      <c r="A10767" s="118"/>
      <c r="B10767" s="119"/>
      <c r="C10767" s="120"/>
      <c r="D10767" s="2013" t="s">
        <v>696</v>
      </c>
      <c r="E10767" s="2013"/>
      <c r="F10767" s="2013"/>
      <c r="G10767" s="73">
        <v>-6149.2031699999998</v>
      </c>
    </row>
    <row r="10768" ht="11.25" hidden="1" customHeight="1" outlineLevel="7">
      <c r="A10768" s="83"/>
      <c r="B10768" s="84"/>
      <c r="C10768" s="85"/>
      <c r="D10768" s="2017" t="s">
        <v>698</v>
      </c>
      <c r="E10768" s="2017"/>
      <c r="F10768" s="2017"/>
      <c r="G10768" s="111">
        <v>-138.43029000000001</v>
      </c>
    </row>
    <row r="10769" ht="11.25" hidden="1" customHeight="1" outlineLevel="7">
      <c r="A10769" s="86"/>
      <c r="B10769" s="87"/>
      <c r="C10769" s="88"/>
      <c r="D10769" s="2017" t="s">
        <v>702</v>
      </c>
      <c r="E10769" s="2017"/>
      <c r="F10769" s="2017"/>
      <c r="G10769" s="111">
        <v>-138.43029000000001</v>
      </c>
    </row>
    <row r="10770" ht="11.25" hidden="1" customHeight="1" outlineLevel="7">
      <c r="A10770" s="101"/>
      <c r="B10770" s="102"/>
      <c r="C10770" s="103"/>
      <c r="D10770" s="2017" t="s">
        <v>704</v>
      </c>
      <c r="E10770" s="2017"/>
      <c r="F10770" s="2017"/>
      <c r="G10770" s="111">
        <v>-16.252759999999999</v>
      </c>
    </row>
    <row r="10771" ht="11.25" hidden="1" customHeight="1" outlineLevel="7">
      <c r="A10771" s="115"/>
      <c r="B10771" s="116"/>
      <c r="C10771" s="117"/>
      <c r="D10771" s="2013" t="s">
        <v>705</v>
      </c>
      <c r="E10771" s="2013"/>
      <c r="F10771" s="2013"/>
      <c r="G10771" s="110">
        <v>-16.252759999999999</v>
      </c>
    </row>
    <row r="10772" ht="11.25" hidden="1" customHeight="1" outlineLevel="7">
      <c r="A10772" s="115"/>
      <c r="B10772" s="116"/>
      <c r="C10772" s="117"/>
      <c r="D10772" s="2013" t="s">
        <v>706</v>
      </c>
      <c r="E10772" s="2013"/>
      <c r="F10772" s="2013"/>
      <c r="G10772" s="111">
        <v>-122.17753</v>
      </c>
    </row>
    <row r="10773" ht="11.25" hidden="1" customHeight="1" outlineLevel="7">
      <c r="A10773" s="115"/>
      <c r="B10773" s="116"/>
      <c r="C10773" s="117"/>
      <c r="D10773" s="2013" t="s">
        <v>708</v>
      </c>
      <c r="E10773" s="2013"/>
      <c r="F10773" s="2013"/>
      <c r="G10773" s="110">
        <v>-2.6104799999999999</v>
      </c>
    </row>
    <row r="10774" ht="11.25" hidden="1" customHeight="1" outlineLevel="7">
      <c r="A10774" s="115"/>
      <c r="B10774" s="116"/>
      <c r="C10774" s="117"/>
      <c r="D10774" s="2013" t="s">
        <v>709</v>
      </c>
      <c r="E10774" s="2013"/>
      <c r="F10774" s="2013"/>
      <c r="G10774" s="110">
        <v>-4.41838</v>
      </c>
    </row>
    <row r="10775" ht="11.25" hidden="1" customHeight="1" outlineLevel="7">
      <c r="A10775" s="115"/>
      <c r="B10775" s="116"/>
      <c r="C10775" s="117"/>
      <c r="D10775" s="2013" t="s">
        <v>710</v>
      </c>
      <c r="E10775" s="2013"/>
      <c r="F10775" s="2013"/>
      <c r="G10775" s="110">
        <v>-2.9320599999999999</v>
      </c>
    </row>
    <row r="10776" ht="11.25" hidden="1" customHeight="1" outlineLevel="7">
      <c r="A10776" s="115"/>
      <c r="B10776" s="116"/>
      <c r="C10776" s="117"/>
      <c r="D10776" s="2013" t="s">
        <v>711</v>
      </c>
      <c r="E10776" s="2013"/>
      <c r="F10776" s="2013"/>
      <c r="G10776" s="110">
        <v>-1.5724800000000001</v>
      </c>
    </row>
    <row r="10777" ht="11.25" hidden="1" customHeight="1" outlineLevel="7">
      <c r="A10777" s="101"/>
      <c r="B10777" s="102"/>
      <c r="C10777" s="103"/>
      <c r="D10777" s="2017" t="s">
        <v>712</v>
      </c>
      <c r="E10777" s="2017"/>
      <c r="F10777" s="2017"/>
      <c r="G10777" s="110">
        <v>-18.113700000000001</v>
      </c>
    </row>
    <row r="10778" ht="21.75" hidden="1" customHeight="1" outlineLevel="7">
      <c r="A10778" s="115"/>
      <c r="B10778" s="116"/>
      <c r="C10778" s="117"/>
      <c r="D10778" s="2013" t="s">
        <v>717</v>
      </c>
      <c r="E10778" s="2013"/>
      <c r="F10778" s="2013"/>
      <c r="G10778" s="110">
        <v>-73.743160000000003</v>
      </c>
    </row>
    <row r="10779" ht="11.25" hidden="1" customHeight="1" outlineLevel="7">
      <c r="A10779" s="101"/>
      <c r="B10779" s="102"/>
      <c r="C10779" s="103"/>
      <c r="D10779" s="2017" t="s">
        <v>720</v>
      </c>
      <c r="E10779" s="2017"/>
      <c r="F10779" s="2017"/>
      <c r="G10779" s="110">
        <v>-7.4885900000000003</v>
      </c>
    </row>
    <row r="10780" ht="11.25" hidden="1" customHeight="1" outlineLevel="7">
      <c r="A10780" s="115"/>
      <c r="B10780" s="116"/>
      <c r="C10780" s="117"/>
      <c r="D10780" s="2013" t="s">
        <v>721</v>
      </c>
      <c r="E10780" s="2013"/>
      <c r="F10780" s="2013"/>
      <c r="G10780" s="110">
        <v>-11.298679999999999</v>
      </c>
    </row>
    <row r="10781" ht="11.25" hidden="1" customHeight="1" outlineLevel="7">
      <c r="A10781" s="115"/>
      <c r="B10781" s="116"/>
      <c r="C10781" s="117"/>
      <c r="D10781" s="2013" t="s">
        <v>722</v>
      </c>
      <c r="E10781" s="2013"/>
      <c r="F10781" s="2013"/>
      <c r="G10781" s="111">
        <v>-15.72841</v>
      </c>
    </row>
    <row r="10782" ht="11.25" hidden="1" customHeight="1" outlineLevel="7">
      <c r="A10782" s="101"/>
      <c r="B10782" s="102"/>
      <c r="C10782" s="103"/>
      <c r="D10782" s="2017" t="s">
        <v>724</v>
      </c>
      <c r="E10782" s="2017"/>
      <c r="F10782" s="2017"/>
      <c r="G10782" s="111">
        <v>-15.72841</v>
      </c>
    </row>
    <row r="10783" ht="11.25" hidden="1" customHeight="1" outlineLevel="7">
      <c r="A10783" s="115"/>
      <c r="B10783" s="116"/>
      <c r="C10783" s="117"/>
      <c r="D10783" s="2013" t="s">
        <v>725</v>
      </c>
      <c r="E10783" s="2013"/>
      <c r="F10783" s="2013"/>
      <c r="G10783" s="111">
        <v>-14.218959999999999</v>
      </c>
    </row>
    <row r="10784" ht="11.25" hidden="1" customHeight="1" outlineLevel="7">
      <c r="A10784" s="115"/>
      <c r="B10784" s="116"/>
      <c r="C10784" s="117"/>
      <c r="D10784" s="2013" t="s">
        <v>726</v>
      </c>
      <c r="E10784" s="2013"/>
      <c r="F10784" s="2013"/>
      <c r="G10784" s="110">
        <v>-13.81631</v>
      </c>
    </row>
    <row r="10785" ht="11.25" hidden="1" customHeight="1" outlineLevel="7">
      <c r="A10785" s="115"/>
      <c r="B10785" s="116"/>
      <c r="C10785" s="117"/>
      <c r="D10785" s="2013" t="s">
        <v>729</v>
      </c>
      <c r="E10785" s="2013"/>
      <c r="F10785" s="2013"/>
      <c r="G10785" s="110">
        <v>-0.40265000000000001</v>
      </c>
    </row>
    <row r="10786" ht="11.25" hidden="1" customHeight="1" outlineLevel="7">
      <c r="A10786" s="115"/>
      <c r="B10786" s="116"/>
      <c r="C10786" s="117"/>
      <c r="D10786" s="2013" t="s">
        <v>730</v>
      </c>
      <c r="E10786" s="2013"/>
      <c r="F10786" s="2013"/>
      <c r="G10786" s="111">
        <v>-1.50945</v>
      </c>
    </row>
    <row r="10787" ht="11.25" hidden="1" customHeight="1" outlineLevel="7">
      <c r="A10787" s="101"/>
      <c r="B10787" s="102"/>
      <c r="C10787" s="103"/>
      <c r="D10787" s="2017" t="s">
        <v>967</v>
      </c>
      <c r="E10787" s="2017"/>
      <c r="F10787" s="2017"/>
      <c r="G10787" s="110">
        <v>-1.50945</v>
      </c>
    </row>
    <row r="10788" ht="11.25" hidden="1" customHeight="1" outlineLevel="7">
      <c r="A10788" s="115"/>
      <c r="B10788" s="116"/>
      <c r="C10788" s="117"/>
      <c r="D10788" s="2013" t="s">
        <v>968</v>
      </c>
      <c r="E10788" s="2013"/>
      <c r="F10788" s="2013"/>
      <c r="G10788" s="73">
        <v>-4339.4742999999999</v>
      </c>
    </row>
    <row r="10789" ht="11.25" hidden="1" customHeight="1" outlineLevel="7">
      <c r="A10789" s="115"/>
      <c r="B10789" s="116"/>
      <c r="C10789" s="117"/>
      <c r="D10789" s="2013" t="s">
        <v>1196</v>
      </c>
      <c r="E10789" s="2013"/>
      <c r="F10789" s="2013"/>
      <c r="G10789" s="92">
        <v>-1685.8272899999999</v>
      </c>
    </row>
    <row r="10790" ht="11.25" hidden="1" customHeight="1" outlineLevel="7">
      <c r="A10790" s="89"/>
      <c r="B10790" s="90"/>
      <c r="C10790" s="91"/>
      <c r="D10790" s="2013" t="s">
        <v>731</v>
      </c>
      <c r="E10790" s="2013"/>
      <c r="F10790" s="2013"/>
      <c r="G10790" s="110">
        <v>-111.69316000000001</v>
      </c>
    </row>
    <row r="10791" ht="11.25" hidden="1" customHeight="1" outlineLevel="7">
      <c r="A10791" s="101"/>
      <c r="B10791" s="102"/>
      <c r="C10791" s="103"/>
      <c r="D10791" s="2017" t="s">
        <v>732</v>
      </c>
      <c r="E10791" s="2017"/>
      <c r="F10791" s="2017"/>
      <c r="G10791" s="110">
        <v>-156.49623</v>
      </c>
    </row>
    <row r="10792" ht="21.75" hidden="1" customHeight="1" outlineLevel="7">
      <c r="A10792" s="115"/>
      <c r="B10792" s="116"/>
      <c r="C10792" s="117"/>
      <c r="D10792" s="2013" t="s">
        <v>969</v>
      </c>
      <c r="E10792" s="2013"/>
      <c r="F10792" s="2013"/>
      <c r="G10792" s="110">
        <v>-420.6182</v>
      </c>
    </row>
    <row r="10793" ht="21.75" hidden="1" customHeight="1" outlineLevel="7">
      <c r="A10793" s="115"/>
      <c r="B10793" s="116"/>
      <c r="C10793" s="117"/>
      <c r="D10793" s="2013" t="s">
        <v>1197</v>
      </c>
      <c r="E10793" s="2013"/>
      <c r="F10793" s="2013"/>
      <c r="G10793" s="73">
        <v>-1964.83942</v>
      </c>
    </row>
    <row r="10794" ht="11.25" hidden="1" customHeight="1" outlineLevel="7">
      <c r="A10794" s="115"/>
      <c r="B10794" s="116"/>
      <c r="C10794" s="117"/>
      <c r="D10794" s="2013" t="s">
        <v>734</v>
      </c>
      <c r="E10794" s="2013"/>
      <c r="F10794" s="2013"/>
      <c r="G10794" s="110">
        <v>-291.79606999999999</v>
      </c>
    </row>
    <row r="10795" ht="11.25" hidden="1" customHeight="1" outlineLevel="7">
      <c r="A10795" s="115"/>
      <c r="B10795" s="116"/>
      <c r="C10795" s="117"/>
      <c r="D10795" s="2013" t="s">
        <v>735</v>
      </c>
      <c r="E10795" s="2013"/>
      <c r="F10795" s="2013"/>
      <c r="G10795" s="110">
        <v>-58.523299999999999</v>
      </c>
    </row>
    <row r="10796" ht="11.25" hidden="1" customHeight="1" outlineLevel="7">
      <c r="A10796" s="89"/>
      <c r="B10796" s="90"/>
      <c r="C10796" s="91"/>
      <c r="D10796" s="2013" t="s">
        <v>736</v>
      </c>
      <c r="E10796" s="2013"/>
      <c r="F10796" s="2013"/>
      <c r="G10796" s="110">
        <v>-726.57060999999999</v>
      </c>
    </row>
    <row r="10797" ht="11.25" hidden="1" customHeight="1" outlineLevel="7">
      <c r="A10797" s="101"/>
      <c r="B10797" s="102"/>
      <c r="C10797" s="103"/>
      <c r="D10797" s="2017" t="s">
        <v>970</v>
      </c>
      <c r="E10797" s="2017"/>
      <c r="F10797" s="2017"/>
      <c r="G10797" s="110">
        <v>-887.94943999999998</v>
      </c>
    </row>
    <row r="10798" ht="11.25" hidden="1" customHeight="1" outlineLevel="7">
      <c r="A10798" s="115"/>
      <c r="B10798" s="116"/>
      <c r="C10798" s="117"/>
      <c r="D10798" s="2013" t="s">
        <v>971</v>
      </c>
      <c r="E10798" s="2013"/>
      <c r="F10798" s="2013"/>
      <c r="G10798" s="73">
        <v>-1073.90966</v>
      </c>
    </row>
    <row r="10799" ht="11.25" hidden="1" customHeight="1" outlineLevel="7">
      <c r="A10799" s="115"/>
      <c r="B10799" s="116"/>
      <c r="C10799" s="117"/>
      <c r="D10799" s="2013" t="s">
        <v>741</v>
      </c>
      <c r="E10799" s="2013"/>
      <c r="F10799" s="2013"/>
      <c r="G10799" s="111">
        <v>-772.26301999999998</v>
      </c>
    </row>
    <row r="10800" ht="11.25" hidden="1" customHeight="1" outlineLevel="7">
      <c r="A10800" s="101"/>
      <c r="B10800" s="102"/>
      <c r="C10800" s="103"/>
      <c r="D10800" s="2017" t="s">
        <v>742</v>
      </c>
      <c r="E10800" s="2017"/>
      <c r="F10800" s="2017"/>
      <c r="G10800" s="110">
        <v>-482.26481999999999</v>
      </c>
    </row>
    <row r="10801" ht="11.25" hidden="1" customHeight="1" outlineLevel="7">
      <c r="A10801" s="115"/>
      <c r="B10801" s="116"/>
      <c r="C10801" s="117"/>
      <c r="D10801" s="2013" t="s">
        <v>744</v>
      </c>
      <c r="E10801" s="2013"/>
      <c r="F10801" s="2013"/>
      <c r="G10801" s="110">
        <v>-94.812079999999995</v>
      </c>
    </row>
    <row r="10802" ht="11.25" hidden="1" customHeight="1" outlineLevel="7">
      <c r="A10802" s="115"/>
      <c r="B10802" s="116"/>
      <c r="C10802" s="117"/>
      <c r="D10802" s="2013" t="s">
        <v>756</v>
      </c>
      <c r="E10802" s="2013"/>
      <c r="F10802" s="2013"/>
      <c r="G10802" s="110">
        <v>-126.07725000000001</v>
      </c>
    </row>
    <row r="10803" ht="21.75" hidden="1" customHeight="1" outlineLevel="7">
      <c r="A10803" s="115"/>
      <c r="B10803" s="116"/>
      <c r="C10803" s="117"/>
      <c r="D10803" s="2013" t="s">
        <v>757</v>
      </c>
      <c r="E10803" s="2013"/>
      <c r="F10803" s="2013"/>
      <c r="G10803" s="110">
        <v>-12.59276</v>
      </c>
    </row>
    <row r="10804" ht="11.25" hidden="1" customHeight="1" outlineLevel="7">
      <c r="A10804" s="115"/>
      <c r="B10804" s="116"/>
      <c r="C10804" s="117"/>
      <c r="D10804" s="2013" t="s">
        <v>758</v>
      </c>
      <c r="E10804" s="2013"/>
      <c r="F10804" s="2013"/>
      <c r="G10804" s="110">
        <v>-56.516109999999998</v>
      </c>
    </row>
    <row r="10805" ht="11.25" hidden="1" customHeight="1" outlineLevel="7">
      <c r="A10805" s="115"/>
      <c r="B10805" s="116"/>
      <c r="C10805" s="117"/>
      <c r="D10805" s="2013" t="s">
        <v>759</v>
      </c>
      <c r="E10805" s="2013"/>
      <c r="F10805" s="2013"/>
      <c r="G10805" s="111">
        <v>-220.55721</v>
      </c>
    </row>
    <row r="10806" ht="11.25" hidden="1" customHeight="1" outlineLevel="7">
      <c r="A10806" s="115"/>
      <c r="B10806" s="116"/>
      <c r="C10806" s="117"/>
      <c r="D10806" s="2013" t="s">
        <v>972</v>
      </c>
      <c r="E10806" s="2013"/>
      <c r="F10806" s="2013"/>
      <c r="G10806" s="110">
        <v>-120.35044000000001</v>
      </c>
    </row>
    <row r="10807" ht="11.25" hidden="1" customHeight="1" outlineLevel="7">
      <c r="A10807" s="115"/>
      <c r="B10807" s="116"/>
      <c r="C10807" s="117"/>
      <c r="D10807" s="2013" t="s">
        <v>760</v>
      </c>
      <c r="E10807" s="2013"/>
      <c r="F10807" s="2013"/>
      <c r="G10807" s="110">
        <v>-45.285510000000002</v>
      </c>
    </row>
    <row r="10808" ht="11.25" hidden="1" customHeight="1" outlineLevel="7">
      <c r="A10808" s="86"/>
      <c r="B10808" s="87"/>
      <c r="C10808" s="88"/>
      <c r="D10808" s="2017" t="s">
        <v>763</v>
      </c>
      <c r="E10808" s="2017"/>
      <c r="F10808" s="2017"/>
      <c r="G10808" s="110">
        <v>-37.055100000000003</v>
      </c>
    </row>
    <row r="10809" ht="11.25" hidden="1" customHeight="1" outlineLevel="7">
      <c r="A10809" s="101"/>
      <c r="B10809" s="102"/>
      <c r="C10809" s="103"/>
      <c r="D10809" s="2017" t="s">
        <v>765</v>
      </c>
      <c r="E10809" s="2017"/>
      <c r="F10809" s="2017"/>
      <c r="G10809" s="110">
        <v>-2.9846699999999999</v>
      </c>
    </row>
    <row r="10810" ht="11.25" hidden="1" customHeight="1" outlineLevel="7">
      <c r="A10810" s="115"/>
      <c r="B10810" s="116"/>
      <c r="C10810" s="117"/>
      <c r="D10810" s="2013" t="s">
        <v>766</v>
      </c>
      <c r="E10810" s="2013"/>
      <c r="F10810" s="2013"/>
      <c r="G10810" s="110">
        <v>-14.881489999999999</v>
      </c>
    </row>
    <row r="10811" ht="11.25" hidden="1" customHeight="1" outlineLevel="7">
      <c r="A10811" s="115"/>
      <c r="B10811" s="116"/>
      <c r="C10811" s="117"/>
      <c r="D10811" s="2013" t="s">
        <v>767</v>
      </c>
      <c r="E10811" s="2013"/>
      <c r="F10811" s="2013"/>
      <c r="G10811" s="111">
        <v>-17.298490000000001</v>
      </c>
    </row>
    <row r="10812" ht="21.75" hidden="1" customHeight="1" outlineLevel="7">
      <c r="A10812" s="115"/>
      <c r="B10812" s="116"/>
      <c r="C10812" s="117"/>
      <c r="D10812" s="2013" t="s">
        <v>768</v>
      </c>
      <c r="E10812" s="2013"/>
      <c r="F10812" s="2013"/>
      <c r="G10812" s="110">
        <v>-9.4391499999999997</v>
      </c>
    </row>
    <row r="10813" ht="21.75" hidden="1" customHeight="1" outlineLevel="7">
      <c r="A10813" s="115"/>
      <c r="B10813" s="116"/>
      <c r="C10813" s="117"/>
      <c r="D10813" s="2013" t="s">
        <v>769</v>
      </c>
      <c r="E10813" s="2013"/>
      <c r="F10813" s="2013"/>
      <c r="G10813" s="110">
        <v>-3.55186</v>
      </c>
    </row>
    <row r="10814" ht="21.75" hidden="1" customHeight="1" outlineLevel="7">
      <c r="A10814" s="115"/>
      <c r="B10814" s="116"/>
      <c r="C10814" s="117"/>
      <c r="D10814" s="2013" t="s">
        <v>770</v>
      </c>
      <c r="E10814" s="2013"/>
      <c r="F10814" s="2013"/>
      <c r="G10814" s="110">
        <v>-2.9062700000000001</v>
      </c>
    </row>
    <row r="10815" ht="11.25" hidden="1" customHeight="1" outlineLevel="7">
      <c r="A10815" s="101"/>
      <c r="B10815" s="102"/>
      <c r="C10815" s="103"/>
      <c r="D10815" s="2017" t="s">
        <v>771</v>
      </c>
      <c r="E10815" s="2017"/>
      <c r="F10815" s="2017"/>
      <c r="G10815" s="110">
        <v>-0.23408999999999999</v>
      </c>
    </row>
    <row r="10816" ht="11.25" hidden="1" customHeight="1" outlineLevel="7">
      <c r="A10816" s="115"/>
      <c r="B10816" s="116"/>
      <c r="C10816" s="117"/>
      <c r="D10816" s="2013" t="s">
        <v>773</v>
      </c>
      <c r="E10816" s="2013"/>
      <c r="F10816" s="2013"/>
      <c r="G10816" s="110">
        <v>-1.1671199999999999</v>
      </c>
    </row>
    <row r="10817" ht="11.25" hidden="1" customHeight="1" outlineLevel="7">
      <c r="A10817" s="115"/>
      <c r="B10817" s="116"/>
      <c r="C10817" s="117"/>
      <c r="D10817" s="2013" t="s">
        <v>775</v>
      </c>
      <c r="E10817" s="2013"/>
      <c r="F10817" s="2013"/>
      <c r="G10817" s="111">
        <v>-63.790939999999999</v>
      </c>
    </row>
    <row r="10818" ht="21.75" hidden="1" customHeight="1" outlineLevel="7">
      <c r="A10818" s="115"/>
      <c r="B10818" s="116"/>
      <c r="C10818" s="117"/>
      <c r="D10818" s="2013" t="s">
        <v>777</v>
      </c>
      <c r="E10818" s="2013"/>
      <c r="F10818" s="2013"/>
      <c r="G10818" s="110">
        <v>-48.489559999999997</v>
      </c>
    </row>
    <row r="10819" ht="11.25" hidden="1" customHeight="1" outlineLevel="7">
      <c r="A10819" s="115"/>
      <c r="B10819" s="116"/>
      <c r="C10819" s="117"/>
      <c r="D10819" s="2013" t="s">
        <v>778</v>
      </c>
      <c r="E10819" s="2013"/>
      <c r="F10819" s="2013"/>
      <c r="G10819" s="110">
        <v>-0.089109999999999995</v>
      </c>
    </row>
    <row r="10820" ht="11.25" hidden="1" customHeight="1" outlineLevel="7">
      <c r="A10820" s="115"/>
      <c r="B10820" s="116"/>
      <c r="C10820" s="117"/>
      <c r="D10820" s="2013" t="s">
        <v>779</v>
      </c>
      <c r="E10820" s="2013"/>
      <c r="F10820" s="2013"/>
      <c r="G10820" s="110">
        <v>-9.2396100000000008</v>
      </c>
    </row>
    <row r="10821" ht="11.25" hidden="1" customHeight="1" outlineLevel="7">
      <c r="A10821" s="89"/>
      <c r="B10821" s="90"/>
      <c r="C10821" s="91"/>
      <c r="D10821" s="2013" t="s">
        <v>781</v>
      </c>
      <c r="E10821" s="2013"/>
      <c r="F10821" s="2013"/>
      <c r="G10821" s="110">
        <v>-1.0133799999999999</v>
      </c>
    </row>
    <row r="10822" ht="11.25" hidden="1" customHeight="1" outlineLevel="7">
      <c r="A10822" s="86"/>
      <c r="B10822" s="87"/>
      <c r="C10822" s="88"/>
      <c r="D10822" s="2017" t="s">
        <v>782</v>
      </c>
      <c r="E10822" s="2017"/>
      <c r="F10822" s="2017"/>
      <c r="G10822" s="110">
        <v>-4.9592799999999997</v>
      </c>
    </row>
    <row r="10823" ht="11.25" hidden="1" customHeight="1" outlineLevel="7">
      <c r="A10823" s="89"/>
      <c r="B10823" s="90"/>
      <c r="C10823" s="91"/>
      <c r="D10823" s="2013" t="s">
        <v>786</v>
      </c>
      <c r="E10823" s="2013"/>
      <c r="F10823" s="2013"/>
      <c r="G10823" s="111">
        <v>-0.37272</v>
      </c>
    </row>
    <row r="10824" ht="11.25" hidden="1" customHeight="1" outlineLevel="7">
      <c r="A10824" s="86"/>
      <c r="B10824" s="87"/>
      <c r="C10824" s="88"/>
      <c r="D10824" s="2017" t="s">
        <v>789</v>
      </c>
      <c r="E10824" s="2017"/>
      <c r="F10824" s="2017"/>
      <c r="G10824" s="110">
        <v>-0.37272</v>
      </c>
    </row>
    <row r="10825" ht="21.75" hidden="1" customHeight="1" outlineLevel="7">
      <c r="A10825" s="89"/>
      <c r="B10825" s="90"/>
      <c r="C10825" s="91"/>
      <c r="D10825" s="2013" t="s">
        <v>791</v>
      </c>
      <c r="E10825" s="2013"/>
      <c r="F10825" s="2013"/>
      <c r="G10825" s="111">
        <v>-581.28778999999997</v>
      </c>
    </row>
    <row r="10826" ht="11.25" hidden="1" customHeight="1" outlineLevel="7">
      <c r="A10826" s="89"/>
      <c r="B10826" s="90"/>
      <c r="C10826" s="91"/>
      <c r="D10826" s="2013" t="s">
        <v>973</v>
      </c>
      <c r="E10826" s="2013"/>
      <c r="F10826" s="2013"/>
      <c r="G10826" s="111">
        <v>-206.68867</v>
      </c>
    </row>
    <row r="10827" ht="11.25" hidden="1" customHeight="1" outlineLevel="7">
      <c r="A10827" s="89"/>
      <c r="B10827" s="90"/>
      <c r="C10827" s="91"/>
      <c r="D10827" s="2013" t="s">
        <v>796</v>
      </c>
      <c r="E10827" s="2013"/>
      <c r="F10827" s="2013"/>
      <c r="G10827" s="111">
        <v>-15.867290000000001</v>
      </c>
    </row>
    <row r="10828" ht="11.25" hidden="1" customHeight="1" outlineLevel="7">
      <c r="A10828" s="89"/>
      <c r="B10828" s="90"/>
      <c r="C10828" s="91"/>
      <c r="D10828" s="2013" t="s">
        <v>798</v>
      </c>
      <c r="E10828" s="2013"/>
      <c r="F10828" s="2013"/>
      <c r="G10828" s="110">
        <v>-5.6273400000000002</v>
      </c>
    </row>
    <row r="10829" ht="11.25" hidden="1" customHeight="1" outlineLevel="7">
      <c r="A10829" s="89"/>
      <c r="B10829" s="90"/>
      <c r="C10829" s="91"/>
      <c r="D10829" s="2013" t="s">
        <v>799</v>
      </c>
      <c r="E10829" s="2013"/>
      <c r="F10829" s="2013"/>
      <c r="G10829" s="110">
        <v>-1.29332</v>
      </c>
    </row>
    <row r="10830" ht="11.25" hidden="1" customHeight="1" outlineLevel="7">
      <c r="A10830" s="89"/>
      <c r="B10830" s="90"/>
      <c r="C10830" s="91"/>
      <c r="D10830" s="2013" t="s">
        <v>801</v>
      </c>
      <c r="E10830" s="2013"/>
      <c r="F10830" s="2013"/>
      <c r="G10830" s="110">
        <v>-1.08683</v>
      </c>
    </row>
    <row r="10831" ht="11.25" hidden="1" customHeight="1" outlineLevel="7">
      <c r="A10831" s="89"/>
      <c r="B10831" s="90"/>
      <c r="C10831" s="91"/>
      <c r="D10831" s="2013" t="s">
        <v>974</v>
      </c>
      <c r="E10831" s="2013"/>
      <c r="F10831" s="2013"/>
      <c r="G10831" s="110">
        <v>-0.46037</v>
      </c>
    </row>
    <row r="10832" ht="11.25" hidden="1" customHeight="1" outlineLevel="7">
      <c r="A10832" s="86"/>
      <c r="B10832" s="87"/>
      <c r="C10832" s="88"/>
      <c r="D10832" s="2017" t="s">
        <v>802</v>
      </c>
      <c r="E10832" s="2017"/>
      <c r="F10832" s="2017"/>
      <c r="G10832" s="110">
        <v>-6.8379200000000004</v>
      </c>
    </row>
    <row r="10833" ht="11.25" hidden="1" customHeight="1" outlineLevel="7">
      <c r="A10833" s="89"/>
      <c r="B10833" s="90"/>
      <c r="C10833" s="91"/>
      <c r="D10833" s="2013" t="s">
        <v>808</v>
      </c>
      <c r="E10833" s="2013"/>
      <c r="F10833" s="2013"/>
      <c r="G10833" s="110">
        <v>-0.56150999999999995</v>
      </c>
    </row>
    <row r="10834" ht="11.25" hidden="1" customHeight="1" outlineLevel="7">
      <c r="A10834" s="86"/>
      <c r="B10834" s="87"/>
      <c r="C10834" s="88"/>
      <c r="D10834" s="2017" t="s">
        <v>813</v>
      </c>
      <c r="E10834" s="2017"/>
      <c r="F10834" s="2017"/>
      <c r="G10834" s="111">
        <v>-1.1264099999999999</v>
      </c>
    </row>
    <row r="10835" ht="11.25" hidden="1" customHeight="1" outlineLevel="7">
      <c r="A10835" s="101"/>
      <c r="B10835" s="102"/>
      <c r="C10835" s="103"/>
      <c r="D10835" s="2017" t="s">
        <v>815</v>
      </c>
      <c r="E10835" s="2017"/>
      <c r="F10835" s="2017"/>
      <c r="G10835" s="110">
        <v>-1.1264099999999999</v>
      </c>
    </row>
    <row r="10836" ht="21.75" hidden="1" customHeight="1" outlineLevel="7">
      <c r="A10836" s="115"/>
      <c r="B10836" s="116"/>
      <c r="C10836" s="117"/>
      <c r="D10836" s="2013" t="s">
        <v>819</v>
      </c>
      <c r="E10836" s="2013"/>
      <c r="F10836" s="2013"/>
      <c r="G10836" s="111">
        <v>-20.42812</v>
      </c>
    </row>
    <row r="10837" ht="11.25" hidden="1" customHeight="1" outlineLevel="7">
      <c r="A10837" s="115"/>
      <c r="B10837" s="116"/>
      <c r="C10837" s="117"/>
      <c r="D10837" s="2013" t="s">
        <v>820</v>
      </c>
      <c r="E10837" s="2013"/>
      <c r="F10837" s="2013"/>
      <c r="G10837" s="110">
        <v>-1.5046299999999999</v>
      </c>
    </row>
    <row r="10838" ht="11.25" hidden="1" customHeight="1" outlineLevel="7">
      <c r="A10838" s="89"/>
      <c r="B10838" s="90"/>
      <c r="C10838" s="91"/>
      <c r="D10838" s="2013" t="s">
        <v>822</v>
      </c>
      <c r="E10838" s="2013"/>
      <c r="F10838" s="2013"/>
      <c r="G10838" s="110">
        <v>-18.923490000000001</v>
      </c>
    </row>
    <row r="10839" ht="11.25" hidden="1" customHeight="1" outlineLevel="7">
      <c r="A10839" s="89"/>
      <c r="B10839" s="90"/>
      <c r="C10839" s="91"/>
      <c r="D10839" s="2013" t="s">
        <v>824</v>
      </c>
      <c r="E10839" s="2013"/>
      <c r="F10839" s="2013"/>
      <c r="G10839" s="111">
        <v>-29.255490000000002</v>
      </c>
    </row>
    <row r="10840" ht="11.25" hidden="1" customHeight="1" outlineLevel="7">
      <c r="A10840" s="89"/>
      <c r="B10840" s="90"/>
      <c r="C10840" s="91"/>
      <c r="D10840" s="2013" t="s">
        <v>825</v>
      </c>
      <c r="E10840" s="2013"/>
      <c r="F10840" s="2013"/>
      <c r="G10840" s="110">
        <v>-3.09972</v>
      </c>
    </row>
    <row r="10841" ht="11.25" hidden="1" customHeight="1" outlineLevel="7">
      <c r="A10841" s="101"/>
      <c r="B10841" s="102"/>
      <c r="C10841" s="103"/>
      <c r="D10841" s="2017" t="s">
        <v>826</v>
      </c>
      <c r="E10841" s="2017"/>
      <c r="F10841" s="2017"/>
      <c r="G10841" s="110">
        <v>-3.6595499999999999</v>
      </c>
    </row>
    <row r="10842" ht="11.25" hidden="1" customHeight="1" outlineLevel="7">
      <c r="A10842" s="115"/>
      <c r="B10842" s="116"/>
      <c r="C10842" s="117"/>
      <c r="D10842" s="2013" t="s">
        <v>828</v>
      </c>
      <c r="E10842" s="2013"/>
      <c r="F10842" s="2013"/>
      <c r="G10842" s="110">
        <v>-22.390419999999999</v>
      </c>
    </row>
    <row r="10843" ht="21.75" hidden="1" customHeight="1" outlineLevel="7">
      <c r="A10843" s="115"/>
      <c r="B10843" s="116"/>
      <c r="C10843" s="117"/>
      <c r="D10843" s="2013" t="s">
        <v>829</v>
      </c>
      <c r="E10843" s="2013"/>
      <c r="F10843" s="2013"/>
      <c r="G10843" s="110">
        <v>-0.10580000000000001</v>
      </c>
    </row>
    <row r="10844" ht="21.75" hidden="1" customHeight="1" outlineLevel="7">
      <c r="A10844" s="89"/>
      <c r="B10844" s="90"/>
      <c r="C10844" s="91"/>
      <c r="D10844" s="2013" t="s">
        <v>834</v>
      </c>
      <c r="E10844" s="2013"/>
      <c r="F10844" s="2013"/>
      <c r="G10844" s="111">
        <v>-15.63388</v>
      </c>
    </row>
    <row r="10845" ht="11.25" hidden="1" customHeight="1" outlineLevel="7">
      <c r="A10845" s="89"/>
      <c r="B10845" s="90"/>
      <c r="C10845" s="91"/>
      <c r="D10845" s="2013" t="s">
        <v>975</v>
      </c>
      <c r="E10845" s="2013"/>
      <c r="F10845" s="2013"/>
      <c r="G10845" s="110">
        <v>-12.614940000000001</v>
      </c>
    </row>
    <row r="10846" ht="11.25" hidden="1" customHeight="1" outlineLevel="7">
      <c r="A10846" s="89"/>
      <c r="B10846" s="90"/>
      <c r="C10846" s="91"/>
      <c r="D10846" s="2013" t="s">
        <v>835</v>
      </c>
      <c r="E10846" s="2013"/>
      <c r="F10846" s="2013"/>
      <c r="G10846" s="110">
        <v>-3.0189400000000002</v>
      </c>
    </row>
    <row r="10847" ht="11.25" hidden="1" customHeight="1" outlineLevel="7">
      <c r="A10847" s="89"/>
      <c r="B10847" s="90"/>
      <c r="C10847" s="91"/>
      <c r="D10847" s="2013" t="s">
        <v>837</v>
      </c>
      <c r="E10847" s="2013"/>
      <c r="F10847" s="2013"/>
      <c r="G10847" s="110">
        <v>-2.7170399999999999</v>
      </c>
    </row>
    <row r="10848" ht="11.25" hidden="1" customHeight="1" outlineLevel="7">
      <c r="A10848" s="89"/>
      <c r="B10848" s="90"/>
      <c r="C10848" s="91"/>
      <c r="D10848" s="2013" t="s">
        <v>976</v>
      </c>
      <c r="E10848" s="2013"/>
      <c r="F10848" s="2013"/>
      <c r="G10848" s="111">
        <v>-47.600340000000003</v>
      </c>
    </row>
    <row r="10849" ht="11.25" hidden="1" customHeight="1" outlineLevel="7">
      <c r="A10849" s="89"/>
      <c r="B10849" s="90"/>
      <c r="C10849" s="91"/>
      <c r="D10849" s="2013" t="s">
        <v>977</v>
      </c>
      <c r="E10849" s="2013"/>
      <c r="F10849" s="2013"/>
      <c r="G10849" s="110">
        <v>-2.83901</v>
      </c>
    </row>
    <row r="10850" ht="11.25" hidden="1" customHeight="1" outlineLevel="7">
      <c r="A10850" s="89"/>
      <c r="B10850" s="90"/>
      <c r="C10850" s="91"/>
      <c r="D10850" s="2013" t="s">
        <v>978</v>
      </c>
      <c r="E10850" s="2013"/>
      <c r="F10850" s="2013"/>
      <c r="G10850" s="110">
        <v>-26.242570000000001</v>
      </c>
    </row>
    <row r="10851" ht="11.25" hidden="1" customHeight="1" outlineLevel="7">
      <c r="A10851" s="89"/>
      <c r="B10851" s="90"/>
      <c r="C10851" s="91"/>
      <c r="D10851" s="2013" t="s">
        <v>1198</v>
      </c>
      <c r="E10851" s="2013"/>
      <c r="F10851" s="2013"/>
      <c r="G10851" s="110">
        <v>-1.9539800000000001</v>
      </c>
    </row>
    <row r="10852" ht="11.25" hidden="1" customHeight="1" outlineLevel="7">
      <c r="A10852" s="89"/>
      <c r="B10852" s="90"/>
      <c r="C10852" s="91"/>
      <c r="D10852" s="2013" t="s">
        <v>979</v>
      </c>
      <c r="E10852" s="2013"/>
      <c r="F10852" s="2013"/>
      <c r="G10852" s="110">
        <v>-16.564779999999999</v>
      </c>
    </row>
    <row r="10853" ht="11.25" hidden="1" customHeight="1" outlineLevel="6">
      <c r="A10853" s="77"/>
      <c r="B10853" s="78"/>
      <c r="C10853" s="79"/>
      <c r="D10853" s="2017" t="s">
        <v>984</v>
      </c>
      <c r="E10853" s="2017"/>
      <c r="F10853" s="2017"/>
      <c r="G10853" s="110">
        <v>-27.123429999999999</v>
      </c>
    </row>
    <row r="10854" ht="11.25" hidden="1" customHeight="1" outlineLevel="7">
      <c r="A10854" s="121"/>
      <c r="B10854" s="122"/>
      <c r="C10854" s="123"/>
      <c r="D10854" s="2013" t="s">
        <v>988</v>
      </c>
      <c r="E10854" s="2013"/>
      <c r="F10854" s="2013"/>
      <c r="G10854" s="111">
        <v>-7.3984300000000003</v>
      </c>
    </row>
    <row r="10855" ht="11.25" hidden="1" customHeight="1" outlineLevel="6">
      <c r="A10855" s="77"/>
      <c r="B10855" s="78"/>
      <c r="C10855" s="79"/>
      <c r="D10855" s="2017" t="s">
        <v>405</v>
      </c>
      <c r="E10855" s="2017"/>
      <c r="F10855" s="2017"/>
      <c r="G10855" s="110">
        <v>-0.084180000000000005</v>
      </c>
    </row>
    <row r="10856" ht="11.25" hidden="1" customHeight="1" outlineLevel="7">
      <c r="A10856" s="80"/>
      <c r="B10856" s="81"/>
      <c r="C10856" s="82"/>
      <c r="D10856" s="2017" t="s">
        <v>853</v>
      </c>
      <c r="E10856" s="2017"/>
      <c r="F10856" s="2017"/>
      <c r="G10856" s="110">
        <v>-7.3142500000000004</v>
      </c>
    </row>
    <row r="10857" ht="11.25" hidden="1" customHeight="1" outlineLevel="7">
      <c r="A10857" s="98"/>
      <c r="B10857" s="99"/>
      <c r="C10857" s="100"/>
      <c r="D10857" s="2013" t="s">
        <v>855</v>
      </c>
      <c r="E10857" s="2013"/>
      <c r="F10857" s="2013"/>
      <c r="G10857" s="111">
        <v>-39.538240000000002</v>
      </c>
    </row>
    <row r="10858" ht="11.25" hidden="1" customHeight="1" outlineLevel="7">
      <c r="A10858" s="98"/>
      <c r="B10858" s="99"/>
      <c r="C10858" s="100"/>
      <c r="D10858" s="2013" t="s">
        <v>856</v>
      </c>
      <c r="E10858" s="2013"/>
      <c r="F10858" s="2013"/>
      <c r="G10858" s="110">
        <v>-1.25702</v>
      </c>
    </row>
    <row r="10859" ht="11.25" hidden="1" customHeight="1" outlineLevel="7">
      <c r="A10859" s="80"/>
      <c r="B10859" s="81"/>
      <c r="C10859" s="82"/>
      <c r="D10859" s="2017" t="s">
        <v>864</v>
      </c>
      <c r="E10859" s="2017"/>
      <c r="F10859" s="2017"/>
      <c r="G10859" s="110">
        <v>-3.6221399999999999</v>
      </c>
    </row>
    <row r="10860" ht="11.25" hidden="1" customHeight="1" outlineLevel="7">
      <c r="A10860" s="98"/>
      <c r="B10860" s="99"/>
      <c r="C10860" s="100"/>
      <c r="D10860" s="2013" t="s">
        <v>865</v>
      </c>
      <c r="E10860" s="2013"/>
      <c r="F10860" s="2013"/>
      <c r="G10860" s="110">
        <v>-7.8221600000000002</v>
      </c>
    </row>
    <row r="10861" ht="11.25" hidden="1" customHeight="1" outlineLevel="7">
      <c r="A10861" s="80"/>
      <c r="B10861" s="81"/>
      <c r="C10861" s="82"/>
      <c r="D10861" s="2017" t="s">
        <v>866</v>
      </c>
      <c r="E10861" s="2017"/>
      <c r="F10861" s="2017"/>
      <c r="G10861" s="110">
        <v>-0.89507999999999999</v>
      </c>
    </row>
    <row r="10862" ht="11.25" hidden="1" customHeight="1" outlineLevel="7">
      <c r="A10862" s="98"/>
      <c r="B10862" s="99"/>
      <c r="C10862" s="100"/>
      <c r="D10862" s="2013" t="s">
        <v>867</v>
      </c>
      <c r="E10862" s="2013"/>
      <c r="F10862" s="2013"/>
      <c r="G10862" s="110">
        <v>-24.150300000000001</v>
      </c>
    </row>
    <row r="10863" ht="21.75" hidden="1" customHeight="1" outlineLevel="7">
      <c r="A10863" s="98"/>
      <c r="B10863" s="99"/>
      <c r="C10863" s="100"/>
      <c r="D10863" s="2013" t="s">
        <v>868</v>
      </c>
      <c r="E10863" s="2013"/>
      <c r="F10863" s="2013"/>
      <c r="G10863" s="110">
        <v>-0.99178999999999995</v>
      </c>
    </row>
    <row r="10864" ht="11.25" hidden="1" customHeight="1" outlineLevel="7">
      <c r="A10864" s="98"/>
      <c r="B10864" s="99"/>
      <c r="C10864" s="100"/>
      <c r="D10864" s="2013" t="s">
        <v>869</v>
      </c>
      <c r="E10864" s="2013"/>
      <c r="F10864" s="2013"/>
      <c r="G10864" s="110">
        <v>-0.79974999999999996</v>
      </c>
    </row>
    <row r="10865" ht="11.25" hidden="1" customHeight="1" outlineLevel="7">
      <c r="A10865" s="80"/>
      <c r="B10865" s="81"/>
      <c r="C10865" s="82"/>
      <c r="D10865" s="2017" t="s">
        <v>871</v>
      </c>
      <c r="E10865" s="2017"/>
      <c r="F10865" s="2017"/>
      <c r="G10865" s="111">
        <v>-164.95411999999999</v>
      </c>
    </row>
    <row r="10866" ht="11.25" hidden="1" customHeight="1" outlineLevel="7">
      <c r="A10866" s="98"/>
      <c r="B10866" s="99"/>
      <c r="C10866" s="100"/>
      <c r="D10866" s="2013" t="s">
        <v>872</v>
      </c>
      <c r="E10866" s="2013"/>
      <c r="F10866" s="2013"/>
      <c r="G10866" s="111">
        <v>-23.025079999999999</v>
      </c>
    </row>
    <row r="10867" ht="21.75" hidden="1" customHeight="1" outlineLevel="7">
      <c r="A10867" s="98"/>
      <c r="B10867" s="99"/>
      <c r="C10867" s="100"/>
      <c r="D10867" s="2013" t="s">
        <v>873</v>
      </c>
      <c r="E10867" s="2013"/>
      <c r="F10867" s="2013"/>
      <c r="G10867" s="110">
        <v>-3.7054900000000002</v>
      </c>
    </row>
    <row r="10868" ht="11.25" hidden="1" customHeight="1" outlineLevel="7">
      <c r="A10868" s="98"/>
      <c r="B10868" s="99"/>
      <c r="C10868" s="100"/>
      <c r="D10868" s="2013" t="s">
        <v>874</v>
      </c>
      <c r="E10868" s="2013"/>
      <c r="F10868" s="2013"/>
      <c r="G10868" s="110">
        <v>-13.58821</v>
      </c>
    </row>
    <row r="10869" ht="11.25" hidden="1" customHeight="1" outlineLevel="7">
      <c r="A10869" s="121"/>
      <c r="B10869" s="122"/>
      <c r="C10869" s="123"/>
      <c r="D10869" s="2013" t="s">
        <v>877</v>
      </c>
      <c r="E10869" s="2013"/>
      <c r="F10869" s="2013"/>
      <c r="G10869" s="110">
        <v>-0.62675999999999998</v>
      </c>
    </row>
    <row r="10870" ht="11.25" hidden="1" customHeight="1" outlineLevel="7">
      <c r="A10870" s="121"/>
      <c r="B10870" s="122"/>
      <c r="C10870" s="123"/>
      <c r="D10870" s="2013" t="s">
        <v>879</v>
      </c>
      <c r="E10870" s="2013"/>
      <c r="F10870" s="2013"/>
      <c r="G10870" s="110">
        <v>-3.1687699999999999</v>
      </c>
    </row>
    <row r="10871" ht="21.75" hidden="1" customHeight="1" outlineLevel="7">
      <c r="A10871" s="121"/>
      <c r="B10871" s="122"/>
      <c r="C10871" s="123"/>
      <c r="D10871" s="2013" t="s">
        <v>880</v>
      </c>
      <c r="E10871" s="2013"/>
      <c r="F10871" s="2013"/>
      <c r="G10871" s="110">
        <v>-1.9358500000000001</v>
      </c>
    </row>
    <row r="10872" ht="11.25" hidden="1" customHeight="1" outlineLevel="6">
      <c r="A10872" s="77"/>
      <c r="B10872" s="78"/>
      <c r="C10872" s="79"/>
      <c r="D10872" s="2017" t="s">
        <v>887</v>
      </c>
      <c r="E10872" s="2017"/>
      <c r="F10872" s="2017"/>
      <c r="G10872" s="111">
        <v>-141.05991</v>
      </c>
    </row>
    <row r="10873" ht="11.25" hidden="1" customHeight="1" outlineLevel="7">
      <c r="A10873" s="80"/>
      <c r="B10873" s="81"/>
      <c r="C10873" s="82"/>
      <c r="D10873" s="2017" t="s">
        <v>230</v>
      </c>
      <c r="E10873" s="2017"/>
      <c r="F10873" s="2017"/>
      <c r="G10873" s="110">
        <v>-7.1867900000000002</v>
      </c>
    </row>
    <row r="10874" ht="11.25" hidden="1" customHeight="1" outlineLevel="7">
      <c r="A10874" s="98"/>
      <c r="B10874" s="99"/>
      <c r="C10874" s="100"/>
      <c r="D10874" s="2013" t="s">
        <v>1190</v>
      </c>
      <c r="E10874" s="2013"/>
      <c r="F10874" s="2013"/>
      <c r="G10874" s="110">
        <v>-56.705719999999999</v>
      </c>
    </row>
    <row r="10875" ht="11.25" hidden="1" customHeight="1" outlineLevel="7">
      <c r="A10875" s="98"/>
      <c r="B10875" s="99"/>
      <c r="C10875" s="100"/>
      <c r="D10875" s="2013" t="s">
        <v>1191</v>
      </c>
      <c r="E10875" s="2013"/>
      <c r="F10875" s="2013"/>
      <c r="G10875" s="110">
        <v>-1.4491099999999999</v>
      </c>
    </row>
    <row r="10876" ht="11.25" hidden="1" customHeight="1" outlineLevel="7">
      <c r="A10876" s="80"/>
      <c r="B10876" s="81"/>
      <c r="C10876" s="82"/>
      <c r="D10876" s="2017" t="s">
        <v>889</v>
      </c>
      <c r="E10876" s="2017"/>
      <c r="F10876" s="2017"/>
      <c r="G10876" s="110">
        <v>-75.503780000000006</v>
      </c>
    </row>
    <row r="10877" ht="11.25" hidden="1" customHeight="1" outlineLevel="7">
      <c r="A10877" s="98"/>
      <c r="B10877" s="99"/>
      <c r="C10877" s="100"/>
      <c r="D10877" s="2013" t="s">
        <v>891</v>
      </c>
      <c r="E10877" s="2013"/>
      <c r="F10877" s="2013"/>
      <c r="G10877" s="110">
        <v>-0.21451000000000001</v>
      </c>
    </row>
    <row r="10878" ht="11.25" hidden="1" customHeight="1" outlineLevel="7">
      <c r="A10878" s="80"/>
      <c r="B10878" s="81"/>
      <c r="C10878" s="82"/>
      <c r="D10878" s="2017" t="s">
        <v>893</v>
      </c>
      <c r="E10878" s="2017"/>
      <c r="F10878" s="2017"/>
      <c r="G10878" s="110">
        <v>-0.86912999999999996</v>
      </c>
    </row>
    <row r="10879" ht="11.25" hidden="1" customHeight="1" outlineLevel="7">
      <c r="A10879" s="98"/>
      <c r="B10879" s="99"/>
      <c r="C10879" s="100"/>
      <c r="D10879" s="2013" t="s">
        <v>895</v>
      </c>
      <c r="E10879" s="2013"/>
      <c r="F10879" s="2013"/>
      <c r="G10879" s="111">
        <v>-2.1830699999999998</v>
      </c>
    </row>
    <row r="10880" ht="11.25" hidden="1" customHeight="1" outlineLevel="7">
      <c r="A10880" s="80"/>
      <c r="B10880" s="81"/>
      <c r="C10880" s="82"/>
      <c r="D10880" s="2017" t="s">
        <v>898</v>
      </c>
      <c r="E10880" s="2017"/>
      <c r="F10880" s="2017"/>
      <c r="G10880" s="110">
        <v>-2.1830699999999998</v>
      </c>
    </row>
    <row r="10881" ht="11.25" hidden="1" customHeight="1" outlineLevel="7">
      <c r="A10881" s="98"/>
      <c r="B10881" s="99"/>
      <c r="C10881" s="100"/>
      <c r="D10881" s="2013" t="s">
        <v>901</v>
      </c>
      <c r="E10881" s="2013"/>
      <c r="F10881" s="2013"/>
      <c r="G10881" s="111">
        <v>-38.735109999999999</v>
      </c>
    </row>
    <row r="10882" ht="11.25" hidden="1" customHeight="1" outlineLevel="7">
      <c r="A10882" s="121"/>
      <c r="B10882" s="122"/>
      <c r="C10882" s="123"/>
      <c r="D10882" s="2013" t="s">
        <v>1192</v>
      </c>
      <c r="E10882" s="2013"/>
      <c r="F10882" s="2013"/>
      <c r="G10882" s="110">
        <v>-0.93715999999999999</v>
      </c>
    </row>
    <row r="10883" ht="11.25" hidden="1" customHeight="1" outlineLevel="7">
      <c r="A10883" s="80"/>
      <c r="B10883" s="81"/>
      <c r="C10883" s="82"/>
      <c r="D10883" s="2017" t="s">
        <v>903</v>
      </c>
      <c r="E10883" s="2017"/>
      <c r="F10883" s="2017"/>
      <c r="G10883" s="110">
        <v>-0.010109999999999999</v>
      </c>
    </row>
    <row r="10884" ht="11.25" hidden="1" customHeight="1" outlineLevel="7">
      <c r="A10884" s="98"/>
      <c r="B10884" s="99"/>
      <c r="C10884" s="100"/>
      <c r="D10884" s="2013" t="s">
        <v>904</v>
      </c>
      <c r="E10884" s="2013"/>
      <c r="F10884" s="2013"/>
      <c r="G10884" s="110">
        <v>-2.8597199999999998</v>
      </c>
    </row>
    <row r="10885" ht="11.25" hidden="1" customHeight="1" outlineLevel="7">
      <c r="A10885" s="80"/>
      <c r="B10885" s="81"/>
      <c r="C10885" s="82"/>
      <c r="D10885" s="2017" t="s">
        <v>905</v>
      </c>
      <c r="E10885" s="2017"/>
      <c r="F10885" s="2017"/>
      <c r="G10885" s="110">
        <v>-0.79152</v>
      </c>
    </row>
    <row r="10886" ht="11.25" hidden="1" customHeight="1" outlineLevel="7">
      <c r="A10886" s="98"/>
      <c r="B10886" s="99"/>
      <c r="C10886" s="100"/>
      <c r="D10886" s="2013" t="s">
        <v>905</v>
      </c>
      <c r="E10886" s="2013"/>
      <c r="F10886" s="2013"/>
      <c r="G10886" s="110">
        <v>-11.334440000000001</v>
      </c>
    </row>
    <row r="10887" ht="11.25" hidden="1" customHeight="1" outlineLevel="7">
      <c r="A10887" s="80"/>
      <c r="B10887" s="81"/>
      <c r="C10887" s="82"/>
      <c r="D10887" s="2017" t="s">
        <v>907</v>
      </c>
      <c r="E10887" s="2017"/>
      <c r="F10887" s="2017"/>
      <c r="G10887" s="110">
        <v>-0.043450000000000003</v>
      </c>
    </row>
    <row r="10888" ht="11.25" hidden="1" customHeight="1" outlineLevel="7">
      <c r="A10888" s="98"/>
      <c r="B10888" s="99"/>
      <c r="C10888" s="100"/>
      <c r="D10888" s="2013" t="s">
        <v>104</v>
      </c>
      <c r="E10888" s="2013"/>
      <c r="F10888" s="2013"/>
      <c r="G10888" s="110">
        <v>-22.758710000000001</v>
      </c>
    </row>
    <row r="10889" ht="11.25" hidden="1" customHeight="1" outlineLevel="7">
      <c r="A10889" s="83"/>
      <c r="B10889" s="84"/>
      <c r="C10889" s="85"/>
      <c r="D10889" s="2017" t="s">
        <v>908</v>
      </c>
      <c r="E10889" s="2017"/>
      <c r="F10889" s="2017"/>
      <c r="G10889" s="111">
        <v>-0.15917000000000001</v>
      </c>
    </row>
    <row r="10890" ht="11.25" hidden="1" customHeight="1" outlineLevel="7">
      <c r="A10890" s="118"/>
      <c r="B10890" s="119"/>
      <c r="C10890" s="120"/>
      <c r="D10890" s="2013" t="s">
        <v>106</v>
      </c>
      <c r="E10890" s="2013"/>
      <c r="F10890" s="2013"/>
      <c r="G10890" s="110">
        <v>-0.15917000000000001</v>
      </c>
    </row>
    <row r="10891" ht="11.25" hidden="1" customHeight="1" outlineLevel="7">
      <c r="A10891" s="118"/>
      <c r="B10891" s="119"/>
      <c r="C10891" s="120"/>
      <c r="D10891" s="2013" t="s">
        <v>108</v>
      </c>
      <c r="E10891" s="2013"/>
      <c r="F10891" s="2013"/>
      <c r="G10891" s="111">
        <v>-168.56764999999999</v>
      </c>
    </row>
    <row r="10892" ht="11.25" hidden="1" customHeight="1" outlineLevel="7">
      <c r="A10892" s="121"/>
      <c r="B10892" s="122"/>
      <c r="C10892" s="123"/>
      <c r="D10892" s="2013" t="s">
        <v>404</v>
      </c>
      <c r="E10892" s="2013"/>
      <c r="F10892" s="2013"/>
      <c r="G10892" s="111">
        <v>-0.77681999999999995</v>
      </c>
    </row>
    <row r="10893" ht="11.25" hidden="1" customHeight="1" outlineLevel="7">
      <c r="A10893" s="80"/>
      <c r="B10893" s="81"/>
      <c r="C10893" s="82"/>
      <c r="D10893" s="2017" t="s">
        <v>909</v>
      </c>
      <c r="E10893" s="2017"/>
      <c r="F10893" s="2017"/>
      <c r="G10893" s="110">
        <v>-0.29049999999999998</v>
      </c>
    </row>
    <row r="10894" ht="11.25" hidden="1" customHeight="1" outlineLevel="7">
      <c r="A10894" s="98"/>
      <c r="B10894" s="99"/>
      <c r="C10894" s="100"/>
      <c r="D10894" s="2013" t="s">
        <v>910</v>
      </c>
      <c r="E10894" s="2013"/>
      <c r="F10894" s="2013"/>
      <c r="G10894" s="110">
        <v>-0.48631999999999997</v>
      </c>
    </row>
    <row r="10895" ht="11.25" hidden="1" customHeight="1" outlineLevel="7">
      <c r="A10895" s="98"/>
      <c r="B10895" s="99"/>
      <c r="C10895" s="100"/>
      <c r="D10895" s="2013" t="s">
        <v>912</v>
      </c>
      <c r="E10895" s="2013"/>
      <c r="F10895" s="2013"/>
      <c r="G10895" s="110">
        <v>-2.89819</v>
      </c>
    </row>
    <row r="10896" ht="11.25" hidden="1" customHeight="1" outlineLevel="7">
      <c r="A10896" s="98"/>
      <c r="B10896" s="99"/>
      <c r="C10896" s="100"/>
      <c r="D10896" s="2013" t="s">
        <v>913</v>
      </c>
      <c r="E10896" s="2013"/>
      <c r="F10896" s="2013"/>
      <c r="G10896" s="110">
        <v>-1.0414000000000001</v>
      </c>
    </row>
    <row r="10897" ht="11.25" hidden="1" customHeight="1" outlineLevel="7">
      <c r="A10897" s="98"/>
      <c r="B10897" s="99"/>
      <c r="C10897" s="100"/>
      <c r="D10897" s="2013" t="s">
        <v>914</v>
      </c>
      <c r="E10897" s="2013"/>
      <c r="F10897" s="2013"/>
      <c r="G10897" s="110">
        <v>-25.359179999999999</v>
      </c>
    </row>
    <row r="10898" ht="11.25" hidden="1" customHeight="1" outlineLevel="7">
      <c r="A10898" s="98"/>
      <c r="B10898" s="99"/>
      <c r="C10898" s="100"/>
      <c r="D10898" s="2013" t="s">
        <v>916</v>
      </c>
      <c r="E10898" s="2013"/>
      <c r="F10898" s="2013"/>
      <c r="G10898" s="111">
        <v>-4.47384</v>
      </c>
    </row>
    <row r="10899" ht="11.25" hidden="1" customHeight="1" outlineLevel="7">
      <c r="A10899" s="80"/>
      <c r="B10899" s="81"/>
      <c r="C10899" s="82"/>
      <c r="D10899" s="2017" t="s">
        <v>917</v>
      </c>
      <c r="E10899" s="2017"/>
      <c r="F10899" s="2017"/>
      <c r="G10899" s="110">
        <v>-4.1988099999999999</v>
      </c>
    </row>
    <row r="10900" ht="11.25" hidden="1" customHeight="1" outlineLevel="7">
      <c r="A10900" s="98"/>
      <c r="B10900" s="99"/>
      <c r="C10900" s="100"/>
      <c r="D10900" s="2013" t="s">
        <v>918</v>
      </c>
      <c r="E10900" s="2013"/>
      <c r="F10900" s="2013"/>
      <c r="G10900" s="110">
        <v>-0.27503</v>
      </c>
    </row>
    <row r="10901" ht="11.25" hidden="1" customHeight="1" outlineLevel="7">
      <c r="A10901" s="98"/>
      <c r="B10901" s="99"/>
      <c r="C10901" s="100"/>
      <c r="D10901" s="2013" t="s">
        <v>225</v>
      </c>
      <c r="E10901" s="2013"/>
      <c r="F10901" s="2013"/>
      <c r="G10901" s="110">
        <v>-0.39762999999999998</v>
      </c>
    </row>
    <row r="10902" ht="11.25" hidden="1" customHeight="1" outlineLevel="7">
      <c r="A10902" s="98"/>
      <c r="B10902" s="99"/>
      <c r="C10902" s="100"/>
      <c r="D10902" s="2013" t="s">
        <v>226</v>
      </c>
      <c r="E10902" s="2013"/>
      <c r="F10902" s="2013"/>
      <c r="G10902" s="110">
        <v>-22.060939999999999</v>
      </c>
    </row>
    <row r="10903" ht="11.25" hidden="1" customHeight="1" outlineLevel="7">
      <c r="A10903" s="98"/>
      <c r="B10903" s="99"/>
      <c r="C10903" s="100"/>
      <c r="D10903" s="2013" t="s">
        <v>227</v>
      </c>
      <c r="E10903" s="2013"/>
      <c r="F10903" s="2013"/>
      <c r="G10903" s="110">
        <v>-17.84187</v>
      </c>
    </row>
    <row r="10904" ht="11.25" hidden="1" customHeight="1" outlineLevel="7">
      <c r="A10904" s="98"/>
      <c r="B10904" s="99"/>
      <c r="C10904" s="100"/>
      <c r="D10904" s="2013" t="s">
        <v>228</v>
      </c>
      <c r="E10904" s="2013"/>
      <c r="F10904" s="2013"/>
      <c r="G10904" s="110">
        <v>-17.899560000000001</v>
      </c>
    </row>
    <row r="10905" ht="11.25" hidden="1" customHeight="1" outlineLevel="7">
      <c r="A10905" s="98"/>
      <c r="B10905" s="99"/>
      <c r="C10905" s="100"/>
      <c r="D10905" s="2013" t="s">
        <v>229</v>
      </c>
      <c r="E10905" s="2013"/>
      <c r="F10905" s="2013"/>
      <c r="G10905" s="110">
        <v>-52.992890000000003</v>
      </c>
    </row>
    <row r="10906" ht="11.25" hidden="1" customHeight="1" outlineLevel="7">
      <c r="A10906" s="121"/>
      <c r="B10906" s="122"/>
      <c r="C10906" s="123"/>
      <c r="D10906" s="2013" t="s">
        <v>920</v>
      </c>
      <c r="E10906" s="2013"/>
      <c r="F10906" s="2013"/>
      <c r="G10906" s="110">
        <v>-12.743499999999999</v>
      </c>
    </row>
    <row r="10907" ht="21.75" hidden="1" customHeight="1" outlineLevel="7">
      <c r="A10907" s="121"/>
      <c r="B10907" s="122"/>
      <c r="C10907" s="123"/>
      <c r="D10907" s="2013" t="s">
        <v>231</v>
      </c>
      <c r="E10907" s="2013"/>
      <c r="F10907" s="2013"/>
      <c r="G10907" s="110">
        <v>-4.1382199999999996</v>
      </c>
    </row>
    <row r="10908" ht="21.75" hidden="1" customHeight="1" outlineLevel="7">
      <c r="A10908" s="80"/>
      <c r="B10908" s="81"/>
      <c r="C10908" s="82"/>
      <c r="D10908" s="2017" t="s">
        <v>921</v>
      </c>
      <c r="E10908" s="2017"/>
      <c r="F10908" s="2017"/>
      <c r="G10908" s="110">
        <v>-1.6848799999999999</v>
      </c>
    </row>
    <row r="10909" ht="11.25" hidden="1" customHeight="1" outlineLevel="7">
      <c r="A10909" s="98"/>
      <c r="B10909" s="99"/>
      <c r="C10909" s="100"/>
      <c r="D10909" s="2013" t="s">
        <v>922</v>
      </c>
      <c r="E10909" s="2013"/>
      <c r="F10909" s="2013"/>
      <c r="G10909" s="110">
        <v>-4.2587299999999999</v>
      </c>
    </row>
    <row r="10910" ht="11.25" hidden="1" customHeight="1" outlineLevel="7">
      <c r="A10910" s="98"/>
      <c r="B10910" s="99"/>
      <c r="C10910" s="100"/>
      <c r="D10910" s="2013" t="s">
        <v>923</v>
      </c>
      <c r="E10910" s="2013"/>
      <c r="F10910" s="2013"/>
      <c r="G10910" s="73">
        <v>5131.1407499999996</v>
      </c>
    </row>
    <row r="10911" ht="21.75" hidden="1" customHeight="1" outlineLevel="7">
      <c r="A10911" s="98"/>
      <c r="B10911" s="99"/>
      <c r="C10911" s="100"/>
      <c r="D10911" s="2013" t="s">
        <v>924</v>
      </c>
      <c r="E10911" s="2013"/>
      <c r="F10911" s="2013"/>
      <c r="G10911" s="92">
        <v>5131.1407499999996</v>
      </c>
    </row>
    <row r="10912" ht="11.25" hidden="1" customHeight="1" outlineLevel="7">
      <c r="A10912" s="80"/>
      <c r="B10912" s="81"/>
      <c r="C10912" s="82"/>
      <c r="D10912" s="2017" t="s">
        <v>925</v>
      </c>
      <c r="E10912" s="2017"/>
      <c r="F10912" s="2017"/>
      <c r="G10912" s="73">
        <v>1432.9592700000001</v>
      </c>
    </row>
    <row r="10913" ht="21.75" hidden="1" customHeight="1" outlineLevel="7">
      <c r="A10913" s="98"/>
      <c r="B10913" s="99"/>
      <c r="C10913" s="100"/>
      <c r="D10913" s="2013" t="s">
        <v>1193</v>
      </c>
      <c r="E10913" s="2013"/>
      <c r="F10913" s="2013"/>
      <c r="G10913" s="111">
        <v>24.995740000000001</v>
      </c>
    </row>
    <row r="10914" ht="21.75" hidden="1" customHeight="1" outlineLevel="7">
      <c r="A10914" s="98"/>
      <c r="B10914" s="99"/>
      <c r="C10914" s="100"/>
      <c r="D10914" s="2013" t="s">
        <v>926</v>
      </c>
      <c r="E10914" s="2013"/>
      <c r="F10914" s="2013"/>
      <c r="G10914" s="110">
        <v>24.995740000000001</v>
      </c>
    </row>
    <row r="10915" ht="11.25" hidden="1" customHeight="1" outlineLevel="7">
      <c r="A10915" s="98"/>
      <c r="B10915" s="99"/>
      <c r="C10915" s="100"/>
      <c r="D10915" s="2013" t="s">
        <v>1194</v>
      </c>
      <c r="E10915" s="2013"/>
      <c r="F10915" s="2013"/>
      <c r="G10915" s="93"/>
    </row>
    <row r="10916" ht="11.25" hidden="1" customHeight="1" outlineLevel="7">
      <c r="A10916" s="80"/>
      <c r="B10916" s="81"/>
      <c r="C10916" s="82"/>
      <c r="D10916" s="2017" t="s">
        <v>887</v>
      </c>
      <c r="E10916" s="2017"/>
      <c r="F10916" s="2017"/>
      <c r="G10916" s="111">
        <v>840.64592000000005</v>
      </c>
    </row>
    <row r="10917" ht="11.25" hidden="1" customHeight="1" outlineLevel="7">
      <c r="A10917" s="98"/>
      <c r="B10917" s="99"/>
      <c r="C10917" s="100"/>
      <c r="D10917" s="2013" t="s">
        <v>928</v>
      </c>
      <c r="E10917" s="2013"/>
      <c r="F10917" s="2013"/>
      <c r="G10917" s="110">
        <v>840.64592000000005</v>
      </c>
    </row>
    <row r="10918" ht="11.25" hidden="1" customHeight="1" outlineLevel="7">
      <c r="A10918" s="98"/>
      <c r="B10918" s="99"/>
      <c r="C10918" s="100"/>
      <c r="D10918" s="2013" t="s">
        <v>929</v>
      </c>
      <c r="E10918" s="2013"/>
      <c r="F10918" s="2013"/>
      <c r="G10918" s="111">
        <v>517.84308999999996</v>
      </c>
    </row>
    <row r="10919" ht="11.25" hidden="1" customHeight="1" outlineLevel="7">
      <c r="A10919" s="98"/>
      <c r="B10919" s="99"/>
      <c r="C10919" s="100"/>
      <c r="D10919" s="2013" t="s">
        <v>932</v>
      </c>
      <c r="E10919" s="2013"/>
      <c r="F10919" s="2013"/>
      <c r="G10919" s="93"/>
    </row>
    <row r="10920" ht="11.25" hidden="1" customHeight="1" outlineLevel="7">
      <c r="A10920" s="83"/>
      <c r="B10920" s="84"/>
      <c r="C10920" s="85"/>
      <c r="D10920" s="2017" t="s">
        <v>933</v>
      </c>
      <c r="E10920" s="2017"/>
      <c r="F10920" s="2017"/>
      <c r="G10920" s="93"/>
    </row>
    <row r="10921" ht="11.25" hidden="1" customHeight="1" outlineLevel="7">
      <c r="A10921" s="118"/>
      <c r="B10921" s="119"/>
      <c r="C10921" s="120"/>
      <c r="D10921" s="2013" t="s">
        <v>934</v>
      </c>
      <c r="E10921" s="2013"/>
      <c r="F10921" s="2013"/>
      <c r="G10921" s="110">
        <v>517.84308999999996</v>
      </c>
    </row>
    <row r="10922" ht="21.75" hidden="1" customHeight="1" outlineLevel="7">
      <c r="A10922" s="118"/>
      <c r="B10922" s="119"/>
      <c r="C10922" s="120"/>
      <c r="D10922" s="2013" t="s">
        <v>935</v>
      </c>
      <c r="E10922" s="2013"/>
      <c r="F10922" s="2013"/>
      <c r="G10922" s="111">
        <v>40.742710000000002</v>
      </c>
    </row>
    <row r="10923" ht="11.25" hidden="1" customHeight="1" outlineLevel="7">
      <c r="A10923" s="118"/>
      <c r="B10923" s="119"/>
      <c r="C10923" s="120"/>
      <c r="D10923" s="2013" t="s">
        <v>936</v>
      </c>
      <c r="E10923" s="2013"/>
      <c r="F10923" s="2013"/>
      <c r="G10923" s="93"/>
    </row>
    <row r="10924" ht="21.75" hidden="1" customHeight="1" outlineLevel="7">
      <c r="A10924" s="118"/>
      <c r="B10924" s="119"/>
      <c r="C10924" s="120"/>
      <c r="D10924" s="2013" t="s">
        <v>937</v>
      </c>
      <c r="E10924" s="2013"/>
      <c r="F10924" s="2013"/>
      <c r="G10924" s="93"/>
    </row>
    <row r="10925" ht="21.75" hidden="1" customHeight="1" outlineLevel="7">
      <c r="A10925" s="118"/>
      <c r="B10925" s="119"/>
      <c r="C10925" s="120"/>
      <c r="D10925" s="2013" t="s">
        <v>232</v>
      </c>
      <c r="E10925" s="2013"/>
      <c r="F10925" s="2013"/>
      <c r="G10925" s="110">
        <v>40.742710000000002</v>
      </c>
    </row>
    <row r="10926" ht="21.75" hidden="1" customHeight="1" outlineLevel="7">
      <c r="A10926" s="118"/>
      <c r="B10926" s="119"/>
      <c r="C10926" s="120"/>
      <c r="D10926" s="2013" t="s">
        <v>233</v>
      </c>
      <c r="E10926" s="2013"/>
      <c r="F10926" s="2013"/>
      <c r="G10926" s="110">
        <v>8.7318099999999994</v>
      </c>
    </row>
    <row r="10927" ht="11.25" hidden="1" customHeight="1" outlineLevel="7">
      <c r="A10927" s="98"/>
      <c r="B10927" s="99"/>
      <c r="C10927" s="100"/>
      <c r="D10927" s="2013" t="s">
        <v>406</v>
      </c>
      <c r="E10927" s="2013"/>
      <c r="F10927" s="2013"/>
      <c r="G10927" s="93"/>
    </row>
    <row r="10928" ht="11.25" hidden="1" customHeight="1" outlineLevel="7">
      <c r="A10928" s="98"/>
      <c r="B10928" s="99"/>
      <c r="C10928" s="100"/>
      <c r="D10928" s="2013" t="s">
        <v>407</v>
      </c>
      <c r="E10928" s="2013"/>
      <c r="F10928" s="2013"/>
      <c r="G10928" s="93"/>
    </row>
    <row r="10929" ht="11.25" hidden="1" customHeight="1" outlineLevel="7">
      <c r="A10929" s="98"/>
      <c r="B10929" s="99"/>
      <c r="C10929" s="100"/>
      <c r="D10929" s="2013" t="s">
        <v>938</v>
      </c>
      <c r="E10929" s="2013"/>
      <c r="F10929" s="2013"/>
      <c r="G10929" s="111">
        <v>-438.45452999999998</v>
      </c>
    </row>
    <row r="10930" ht="11.25" hidden="1" customHeight="1" outlineLevel="7">
      <c r="A10930" s="98"/>
      <c r="B10930" s="99"/>
      <c r="C10930" s="100"/>
      <c r="D10930" s="2013" t="s">
        <v>939</v>
      </c>
      <c r="E10930" s="2013"/>
      <c r="F10930" s="2013"/>
      <c r="G10930" s="111">
        <v>-0.048239999999999998</v>
      </c>
    </row>
    <row r="10931" ht="11.25" hidden="1" customHeight="1" outlineLevel="7">
      <c r="A10931" s="98"/>
      <c r="B10931" s="99"/>
      <c r="C10931" s="100"/>
      <c r="D10931" s="2013" t="s">
        <v>408</v>
      </c>
      <c r="E10931" s="2013"/>
      <c r="F10931" s="2013"/>
      <c r="G10931" s="110">
        <v>-0.048239999999999998</v>
      </c>
    </row>
    <row r="10932" ht="11.25" hidden="1" customHeight="1" outlineLevel="7">
      <c r="A10932" s="98"/>
      <c r="B10932" s="99"/>
      <c r="C10932" s="100"/>
      <c r="D10932" s="2013" t="s">
        <v>415</v>
      </c>
      <c r="E10932" s="2013"/>
      <c r="F10932" s="2013"/>
      <c r="G10932" s="93"/>
    </row>
    <row r="10933" ht="11.25" hidden="1" customHeight="1" outlineLevel="7">
      <c r="A10933" s="98"/>
      <c r="B10933" s="99"/>
      <c r="C10933" s="100"/>
      <c r="D10933" s="2013" t="s">
        <v>940</v>
      </c>
      <c r="E10933" s="2013"/>
      <c r="F10933" s="2013"/>
      <c r="G10933" s="111">
        <v>-0.12366000000000001</v>
      </c>
    </row>
    <row r="10934" ht="11.25" hidden="1" customHeight="1" outlineLevel="7">
      <c r="A10934" s="98"/>
      <c r="B10934" s="99"/>
      <c r="C10934" s="100"/>
      <c r="D10934" s="2013" t="s">
        <v>941</v>
      </c>
      <c r="E10934" s="2013"/>
      <c r="F10934" s="2013"/>
      <c r="G10934" s="110">
        <v>-0.12366000000000001</v>
      </c>
    </row>
    <row r="10935" ht="11.25" hidden="1" customHeight="1" outlineLevel="7">
      <c r="A10935" s="98"/>
      <c r="B10935" s="99"/>
      <c r="C10935" s="100"/>
      <c r="D10935" s="2013" t="s">
        <v>942</v>
      </c>
      <c r="E10935" s="2013"/>
      <c r="F10935" s="2013"/>
      <c r="G10935" s="111">
        <v>-1.1330100000000001</v>
      </c>
    </row>
    <row r="10936" ht="11.25" hidden="1" customHeight="1" outlineLevel="7">
      <c r="A10936" s="98"/>
      <c r="B10936" s="99"/>
      <c r="C10936" s="100"/>
      <c r="D10936" s="2013" t="s">
        <v>409</v>
      </c>
      <c r="E10936" s="2013"/>
      <c r="F10936" s="2013"/>
      <c r="G10936" s="110">
        <v>-1.1330100000000001</v>
      </c>
    </row>
    <row r="10937" ht="11.25" hidden="1" customHeight="1" outlineLevel="7">
      <c r="A10937" s="98"/>
      <c r="B10937" s="99"/>
      <c r="C10937" s="100"/>
      <c r="D10937" s="2013" t="s">
        <v>943</v>
      </c>
      <c r="E10937" s="2013"/>
      <c r="F10937" s="2013"/>
      <c r="G10937" s="111">
        <v>-28.494060000000001</v>
      </c>
    </row>
    <row r="10938" ht="11.25" hidden="1" customHeight="1" outlineLevel="7">
      <c r="A10938" s="98"/>
      <c r="B10938" s="99"/>
      <c r="C10938" s="100"/>
      <c r="D10938" s="2013" t="s">
        <v>944</v>
      </c>
      <c r="E10938" s="2013"/>
      <c r="F10938" s="2013"/>
      <c r="G10938" s="110">
        <v>-28.494060000000001</v>
      </c>
    </row>
    <row r="10939" ht="11.25" hidden="1" customHeight="1" outlineLevel="7">
      <c r="A10939" s="98"/>
      <c r="B10939" s="99"/>
      <c r="C10939" s="100"/>
      <c r="D10939" s="2013" t="s">
        <v>413</v>
      </c>
      <c r="E10939" s="2013"/>
      <c r="F10939" s="2013"/>
      <c r="G10939" s="93"/>
    </row>
    <row r="10940" ht="21.75" hidden="1" customHeight="1" outlineLevel="7">
      <c r="A10940" s="98"/>
      <c r="B10940" s="99"/>
      <c r="C10940" s="100"/>
      <c r="D10940" s="2013" t="s">
        <v>945</v>
      </c>
      <c r="E10940" s="2013"/>
      <c r="F10940" s="2013"/>
      <c r="G10940" s="111">
        <v>-11.48104</v>
      </c>
    </row>
    <row r="10941" ht="21.75" hidden="1" customHeight="1" outlineLevel="7">
      <c r="A10941" s="98"/>
      <c r="B10941" s="99"/>
      <c r="C10941" s="100"/>
      <c r="D10941" s="2013" t="s">
        <v>419</v>
      </c>
      <c r="E10941" s="2013"/>
      <c r="F10941" s="2013"/>
      <c r="G10941" s="110">
        <v>-11.48104</v>
      </c>
    </row>
    <row r="10942" ht="11.25" hidden="1" customHeight="1" outlineLevel="7">
      <c r="A10942" s="98"/>
      <c r="B10942" s="99"/>
      <c r="C10942" s="100"/>
      <c r="D10942" s="2013" t="s">
        <v>414</v>
      </c>
      <c r="E10942" s="2013"/>
      <c r="F10942" s="2013"/>
      <c r="G10942" s="111">
        <v>-1.9631000000000001</v>
      </c>
    </row>
    <row r="10943" ht="21.75" hidden="1" customHeight="1" outlineLevel="7">
      <c r="A10943" s="98"/>
      <c r="B10943" s="99"/>
      <c r="C10943" s="100"/>
      <c r="D10943" s="2013" t="s">
        <v>946</v>
      </c>
      <c r="E10943" s="2013"/>
      <c r="F10943" s="2013"/>
      <c r="G10943" s="110">
        <v>-1.9631000000000001</v>
      </c>
    </row>
    <row r="10944" ht="11.25" hidden="1" customHeight="1" outlineLevel="7">
      <c r="A10944" s="83"/>
      <c r="B10944" s="84"/>
      <c r="C10944" s="85"/>
      <c r="D10944" s="2017" t="s">
        <v>410</v>
      </c>
      <c r="E10944" s="2017"/>
      <c r="F10944" s="2017"/>
      <c r="G10944" s="114"/>
    </row>
    <row r="10945" ht="21.75" hidden="1" customHeight="1" outlineLevel="7">
      <c r="A10945" s="118"/>
      <c r="B10945" s="119"/>
      <c r="C10945" s="120"/>
      <c r="D10945" s="2013" t="s">
        <v>947</v>
      </c>
      <c r="E10945" s="2013"/>
      <c r="F10945" s="2013"/>
      <c r="G10945" s="93"/>
    </row>
    <row r="10946" ht="11.25" hidden="1" customHeight="1" outlineLevel="7">
      <c r="A10946" s="118"/>
      <c r="B10946" s="119"/>
      <c r="C10946" s="120"/>
      <c r="D10946" s="2013" t="s">
        <v>948</v>
      </c>
      <c r="E10946" s="2013"/>
      <c r="F10946" s="2013"/>
      <c r="G10946" s="114"/>
    </row>
    <row r="10947" ht="11.25" hidden="1" customHeight="1" outlineLevel="7">
      <c r="A10947" s="118"/>
      <c r="B10947" s="119"/>
      <c r="C10947" s="120"/>
      <c r="D10947" s="2013" t="s">
        <v>949</v>
      </c>
      <c r="E10947" s="2013"/>
      <c r="F10947" s="2013"/>
      <c r="G10947" s="93"/>
    </row>
    <row r="10948" ht="21.75" hidden="1" customHeight="1" outlineLevel="7">
      <c r="A10948" s="118"/>
      <c r="B10948" s="119"/>
      <c r="C10948" s="120"/>
      <c r="D10948" s="2013" t="s">
        <v>950</v>
      </c>
      <c r="E10948" s="2013"/>
      <c r="F10948" s="2013"/>
      <c r="G10948" s="93"/>
    </row>
    <row r="10949" ht="11.25" hidden="1" customHeight="1" outlineLevel="7">
      <c r="A10949" s="83"/>
      <c r="B10949" s="84"/>
      <c r="C10949" s="85"/>
      <c r="D10949" s="2017" t="s">
        <v>951</v>
      </c>
      <c r="E10949" s="2017"/>
      <c r="F10949" s="2017"/>
      <c r="G10949" s="93"/>
    </row>
    <row r="10950" ht="21.75" hidden="1" customHeight="1" outlineLevel="7">
      <c r="A10950" s="118"/>
      <c r="B10950" s="119"/>
      <c r="C10950" s="120"/>
      <c r="D10950" s="2013" t="s">
        <v>411</v>
      </c>
      <c r="E10950" s="2013"/>
      <c r="F10950" s="2013"/>
      <c r="G10950" s="114"/>
    </row>
    <row r="10951" ht="11.25" hidden="1" customHeight="1" outlineLevel="7">
      <c r="A10951" s="118"/>
      <c r="B10951" s="119"/>
      <c r="C10951" s="120"/>
      <c r="D10951" s="2013" t="s">
        <v>1195</v>
      </c>
      <c r="E10951" s="2013"/>
      <c r="F10951" s="2013"/>
      <c r="G10951" s="93"/>
    </row>
    <row r="10952" ht="11.25" hidden="1" customHeight="1" outlineLevel="7">
      <c r="A10952" s="98"/>
      <c r="B10952" s="99"/>
      <c r="C10952" s="100"/>
      <c r="D10952" s="2013" t="s">
        <v>417</v>
      </c>
      <c r="E10952" s="2013"/>
      <c r="F10952" s="2013"/>
      <c r="G10952" s="93"/>
    </row>
    <row r="10953" ht="11.25" hidden="1" customHeight="1" outlineLevel="7">
      <c r="A10953" s="98"/>
      <c r="B10953" s="99"/>
      <c r="C10953" s="100"/>
      <c r="D10953" s="2013" t="s">
        <v>952</v>
      </c>
      <c r="E10953" s="2013"/>
      <c r="F10953" s="2013"/>
      <c r="G10953" s="93"/>
    </row>
    <row r="10954" ht="11.25" hidden="1" customHeight="1" outlineLevel="7">
      <c r="A10954" s="98"/>
      <c r="B10954" s="99"/>
      <c r="C10954" s="100"/>
      <c r="D10954" s="2013" t="s">
        <v>953</v>
      </c>
      <c r="E10954" s="2013"/>
      <c r="F10954" s="2013"/>
      <c r="G10954" s="93"/>
    </row>
    <row r="10955" ht="11.25" customHeight="1" outlineLevel="3" collapsed="1">
      <c r="A10955" s="2020" t="s">
        <v>1046</v>
      </c>
      <c r="B10955" s="2020"/>
      <c r="C10955" s="2020"/>
      <c r="D10955" s="2014" t="s">
        <v>508</v>
      </c>
      <c r="E10955" s="2014"/>
      <c r="F10955" s="2014"/>
      <c r="G10955" s="93"/>
    </row>
    <row r="10956" ht="11.25" customHeight="1" outlineLevel="4">
      <c r="A10956" s="95"/>
      <c r="B10956" s="96"/>
      <c r="C10956" s="97"/>
      <c r="D10956" s="98"/>
      <c r="E10956" s="99"/>
      <c r="F10956" s="100"/>
      <c r="G10956" s="114"/>
    </row>
    <row r="10957" ht="11.25" hidden="1" customHeight="1" outlineLevel="4">
      <c r="A10957" s="70"/>
      <c r="B10957" s="71"/>
      <c r="C10957" s="72"/>
      <c r="D10957" s="2017" t="s">
        <v>257</v>
      </c>
      <c r="E10957" s="2017"/>
      <c r="F10957" s="2017"/>
      <c r="G10957" s="93"/>
    </row>
    <row r="10958" ht="11.25" hidden="1" customHeight="1" outlineLevel="5">
      <c r="A10958" s="74"/>
      <c r="B10958" s="75"/>
      <c r="C10958" s="76"/>
      <c r="D10958" s="2017" t="s">
        <v>442</v>
      </c>
      <c r="E10958" s="2017"/>
      <c r="F10958" s="2017"/>
      <c r="G10958" s="93"/>
    </row>
    <row r="10959" ht="11.25" hidden="1" customHeight="1" outlineLevel="6">
      <c r="A10959" s="77"/>
      <c r="B10959" s="78"/>
      <c r="C10959" s="79"/>
      <c r="D10959" s="2017" t="s">
        <v>443</v>
      </c>
      <c r="E10959" s="2017"/>
      <c r="F10959" s="2017"/>
      <c r="G10959" s="93"/>
    </row>
    <row r="10960" ht="11.25" hidden="1" customHeight="1" outlineLevel="7">
      <c r="A10960" s="80"/>
      <c r="B10960" s="81"/>
      <c r="C10960" s="82"/>
      <c r="D10960" s="2017" t="s">
        <v>444</v>
      </c>
      <c r="E10960" s="2017"/>
      <c r="F10960" s="2017"/>
      <c r="G10960" s="93"/>
    </row>
    <row r="10961" ht="11.25" hidden="1" customHeight="1" outlineLevel="7">
      <c r="A10961" s="83"/>
      <c r="B10961" s="84"/>
      <c r="C10961" s="85"/>
      <c r="D10961" s="2017" t="s">
        <v>253</v>
      </c>
      <c r="E10961" s="2017"/>
      <c r="F10961" s="2017"/>
      <c r="G10961" s="93"/>
    </row>
    <row r="10962" ht="11.25" hidden="1" customHeight="1" outlineLevel="7">
      <c r="A10962" s="86"/>
      <c r="B10962" s="87"/>
      <c r="C10962" s="88"/>
      <c r="D10962" s="2017" t="s">
        <v>462</v>
      </c>
      <c r="E10962" s="2017"/>
      <c r="F10962" s="2017"/>
      <c r="G10962" s="93"/>
    </row>
    <row r="10963" ht="11.25" hidden="1" customHeight="1" outlineLevel="7">
      <c r="A10963" s="101"/>
      <c r="B10963" s="102"/>
      <c r="C10963" s="103"/>
      <c r="D10963" s="2017" t="s">
        <v>509</v>
      </c>
      <c r="E10963" s="2017"/>
      <c r="F10963" s="2017"/>
      <c r="G10963" s="93"/>
    </row>
    <row r="10964" ht="11.25" hidden="1" customHeight="1" outlineLevel="7">
      <c r="A10964" s="115"/>
      <c r="B10964" s="116"/>
      <c r="C10964" s="117"/>
      <c r="D10964" s="2013" t="s">
        <v>510</v>
      </c>
      <c r="E10964" s="2013"/>
      <c r="F10964" s="2013"/>
      <c r="G10964" s="93"/>
    </row>
    <row r="10965" ht="11.25" hidden="1" customHeight="1" outlineLevel="7">
      <c r="A10965" s="115"/>
      <c r="B10965" s="116"/>
      <c r="C10965" s="117"/>
      <c r="D10965" s="2013" t="s">
        <v>511</v>
      </c>
      <c r="E10965" s="2013"/>
      <c r="F10965" s="2013"/>
      <c r="G10965" s="111">
        <v>-0.79100000000000004</v>
      </c>
    </row>
    <row r="10966" ht="11.25" hidden="1" customHeight="1" outlineLevel="7">
      <c r="A10966" s="115"/>
      <c r="B10966" s="116"/>
      <c r="C10966" s="117"/>
      <c r="D10966" s="2013" t="s">
        <v>512</v>
      </c>
      <c r="E10966" s="2013"/>
      <c r="F10966" s="2013"/>
      <c r="G10966" s="110">
        <v>-0.13142999999999999</v>
      </c>
    </row>
    <row r="10967" ht="11.25" hidden="1" customHeight="1" outlineLevel="7">
      <c r="A10967" s="83"/>
      <c r="B10967" s="84"/>
      <c r="C10967" s="85"/>
      <c r="D10967" s="2017" t="s">
        <v>524</v>
      </c>
      <c r="E10967" s="2017"/>
      <c r="F10967" s="2017"/>
      <c r="G10967" s="110">
        <v>-0.12783</v>
      </c>
    </row>
    <row r="10968" ht="11.25" hidden="1" customHeight="1" outlineLevel="7">
      <c r="A10968" s="86"/>
      <c r="B10968" s="87"/>
      <c r="C10968" s="88"/>
      <c r="D10968" s="2017" t="s">
        <v>14</v>
      </c>
      <c r="E10968" s="2017"/>
      <c r="F10968" s="2017"/>
      <c r="G10968" s="110">
        <v>-0.53173999999999999</v>
      </c>
    </row>
    <row r="10969" ht="11.25" hidden="1" customHeight="1" outlineLevel="7">
      <c r="A10969" s="101"/>
      <c r="B10969" s="102"/>
      <c r="C10969" s="103"/>
      <c r="D10969" s="2017" t="s">
        <v>220</v>
      </c>
      <c r="E10969" s="2017"/>
      <c r="F10969" s="2017"/>
      <c r="G10969" s="111">
        <v>-8.6247799999999994</v>
      </c>
    </row>
    <row r="10970" ht="11.25" hidden="1" customHeight="1" outlineLevel="7">
      <c r="A10970" s="115"/>
      <c r="B10970" s="116"/>
      <c r="C10970" s="117"/>
      <c r="D10970" s="2013" t="s">
        <v>527</v>
      </c>
      <c r="E10970" s="2013"/>
      <c r="F10970" s="2013"/>
      <c r="G10970" s="110">
        <v>-1.8890100000000001</v>
      </c>
    </row>
    <row r="10971" ht="11.25" hidden="1" customHeight="1" outlineLevel="7">
      <c r="A10971" s="115"/>
      <c r="B10971" s="116"/>
      <c r="C10971" s="117"/>
      <c r="D10971" s="2013" t="s">
        <v>528</v>
      </c>
      <c r="E10971" s="2013"/>
      <c r="F10971" s="2013"/>
      <c r="G10971" s="110">
        <v>-6.6712199999999999</v>
      </c>
    </row>
    <row r="10972" ht="11.25" hidden="1" customHeight="1" outlineLevel="7">
      <c r="A10972" s="101"/>
      <c r="B10972" s="102"/>
      <c r="C10972" s="103"/>
      <c r="D10972" s="2017" t="s">
        <v>529</v>
      </c>
      <c r="E10972" s="2017"/>
      <c r="F10972" s="2017"/>
      <c r="G10972" s="110">
        <v>-0.064549999999999996</v>
      </c>
    </row>
    <row r="10973" ht="11.25" hidden="1" customHeight="1" outlineLevel="7">
      <c r="A10973" s="104"/>
      <c r="B10973" s="105"/>
      <c r="C10973" s="106"/>
      <c r="D10973" s="2017" t="s">
        <v>530</v>
      </c>
      <c r="E10973" s="2017"/>
      <c r="F10973" s="2017"/>
      <c r="G10973" s="111">
        <v>-385.79563999999999</v>
      </c>
    </row>
    <row r="10974" ht="11.25" hidden="1" customHeight="1" outlineLevel="7">
      <c r="A10974" s="95"/>
      <c r="B10974" s="96"/>
      <c r="C10974" s="97"/>
      <c r="D10974" s="2013" t="s">
        <v>532</v>
      </c>
      <c r="E10974" s="2013"/>
      <c r="F10974" s="2013"/>
      <c r="G10974" s="110">
        <v>-1.1451100000000001</v>
      </c>
    </row>
    <row r="10975" ht="11.25" hidden="1" customHeight="1" outlineLevel="7">
      <c r="A10975" s="95"/>
      <c r="B10975" s="96"/>
      <c r="C10975" s="97"/>
      <c r="D10975" s="2013" t="s">
        <v>533</v>
      </c>
      <c r="E10975" s="2013"/>
      <c r="F10975" s="2013"/>
      <c r="G10975" s="110">
        <v>-0.33783000000000002</v>
      </c>
    </row>
    <row r="10976" ht="11.25" hidden="1" customHeight="1" outlineLevel="7">
      <c r="A10976" s="104"/>
      <c r="B10976" s="105"/>
      <c r="C10976" s="106"/>
      <c r="D10976" s="2017" t="s">
        <v>535</v>
      </c>
      <c r="E10976" s="2017"/>
      <c r="F10976" s="2017"/>
      <c r="G10976" s="110">
        <v>-1.8003899999999999</v>
      </c>
    </row>
    <row r="10977" ht="11.25" hidden="1" customHeight="1" outlineLevel="7">
      <c r="A10977" s="95"/>
      <c r="B10977" s="96"/>
      <c r="C10977" s="97"/>
      <c r="D10977" s="2013" t="s">
        <v>539</v>
      </c>
      <c r="E10977" s="2013"/>
      <c r="F10977" s="2013"/>
      <c r="G10977" s="111">
        <v>-6.4469500000000002</v>
      </c>
    </row>
    <row r="10978" ht="21.75" hidden="1" customHeight="1" outlineLevel="7">
      <c r="A10978" s="95"/>
      <c r="B10978" s="96"/>
      <c r="C10978" s="97"/>
      <c r="D10978" s="2013" t="s">
        <v>540</v>
      </c>
      <c r="E10978" s="2013"/>
      <c r="F10978" s="2013"/>
      <c r="G10978" s="110">
        <v>-2.85412</v>
      </c>
    </row>
    <row r="10979" ht="21.75" hidden="1" customHeight="1" outlineLevel="7">
      <c r="A10979" s="95"/>
      <c r="B10979" s="96"/>
      <c r="C10979" s="97"/>
      <c r="D10979" s="2013" t="s">
        <v>541</v>
      </c>
      <c r="E10979" s="2013"/>
      <c r="F10979" s="2013"/>
      <c r="G10979" s="110">
        <v>-2.0731600000000001</v>
      </c>
    </row>
    <row r="10980" ht="11.25" hidden="1" customHeight="1" outlineLevel="7">
      <c r="A10980" s="95"/>
      <c r="B10980" s="96"/>
      <c r="C10980" s="97"/>
      <c r="D10980" s="2013" t="s">
        <v>542</v>
      </c>
      <c r="E10980" s="2013"/>
      <c r="F10980" s="2013"/>
      <c r="G10980" s="93"/>
    </row>
    <row r="10981" ht="11.25" hidden="1" customHeight="1" outlineLevel="7">
      <c r="A10981" s="95"/>
      <c r="B10981" s="96"/>
      <c r="C10981" s="97"/>
      <c r="D10981" s="2013" t="s">
        <v>546</v>
      </c>
      <c r="E10981" s="2013"/>
      <c r="F10981" s="2013"/>
      <c r="G10981" s="110">
        <v>-0.95630999999999999</v>
      </c>
    </row>
    <row r="10982" ht="11.25" hidden="1" customHeight="1" outlineLevel="7">
      <c r="A10982" s="104"/>
      <c r="B10982" s="105"/>
      <c r="C10982" s="106"/>
      <c r="D10982" s="2017" t="s">
        <v>548</v>
      </c>
      <c r="E10982" s="2017"/>
      <c r="F10982" s="2017"/>
      <c r="G10982" s="110">
        <v>-0.33534000000000003</v>
      </c>
    </row>
    <row r="10983" ht="11.25" hidden="1" customHeight="1" outlineLevel="7">
      <c r="A10983" s="95"/>
      <c r="B10983" s="96"/>
      <c r="C10983" s="97"/>
      <c r="D10983" s="2013" t="s">
        <v>551</v>
      </c>
      <c r="E10983" s="2013"/>
      <c r="F10983" s="2013"/>
      <c r="G10983" s="110">
        <v>-0.22802</v>
      </c>
    </row>
    <row r="10984" ht="11.25" hidden="1" customHeight="1" outlineLevel="7">
      <c r="A10984" s="95"/>
      <c r="B10984" s="96"/>
      <c r="C10984" s="97"/>
      <c r="D10984" s="2013" t="s">
        <v>552</v>
      </c>
      <c r="E10984" s="2013"/>
      <c r="F10984" s="2013"/>
      <c r="G10984" s="93"/>
    </row>
    <row r="10985" ht="11.25" hidden="1" customHeight="1" outlineLevel="7">
      <c r="A10985" s="104"/>
      <c r="B10985" s="105"/>
      <c r="C10985" s="106"/>
      <c r="D10985" s="2017" t="s">
        <v>554</v>
      </c>
      <c r="E10985" s="2017"/>
      <c r="F10985" s="2017"/>
      <c r="G10985" s="110">
        <v>-117.75891</v>
      </c>
    </row>
    <row r="10986" ht="11.25" hidden="1" customHeight="1" outlineLevel="7">
      <c r="A10986" s="95"/>
      <c r="B10986" s="96"/>
      <c r="C10986" s="97"/>
      <c r="D10986" s="2013" t="s">
        <v>556</v>
      </c>
      <c r="E10986" s="2013"/>
      <c r="F10986" s="2013"/>
      <c r="G10986" s="110">
        <v>-10.67459</v>
      </c>
    </row>
    <row r="10987" ht="11.25" hidden="1" customHeight="1" outlineLevel="7">
      <c r="A10987" s="95"/>
      <c r="B10987" s="96"/>
      <c r="C10987" s="97"/>
      <c r="D10987" s="2013" t="s">
        <v>557</v>
      </c>
      <c r="E10987" s="2013"/>
      <c r="F10987" s="2013"/>
      <c r="G10987" s="93"/>
    </row>
    <row r="10988" ht="11.25" hidden="1" customHeight="1" outlineLevel="7">
      <c r="A10988" s="95"/>
      <c r="B10988" s="96"/>
      <c r="C10988" s="97"/>
      <c r="D10988" s="2013" t="s">
        <v>559</v>
      </c>
      <c r="E10988" s="2013"/>
      <c r="F10988" s="2013"/>
      <c r="G10988" s="110">
        <v>-3.2875999999999999</v>
      </c>
    </row>
    <row r="10989" ht="11.25" hidden="1" customHeight="1" outlineLevel="7">
      <c r="A10989" s="95"/>
      <c r="B10989" s="96"/>
      <c r="C10989" s="97"/>
      <c r="D10989" s="2013" t="s">
        <v>560</v>
      </c>
      <c r="E10989" s="2013"/>
      <c r="F10989" s="2013"/>
      <c r="G10989" s="110">
        <v>-2.7644899999999999</v>
      </c>
    </row>
    <row r="10990" ht="11.25" hidden="1" customHeight="1" outlineLevel="7">
      <c r="A10990" s="95"/>
      <c r="B10990" s="96"/>
      <c r="C10990" s="97"/>
      <c r="D10990" s="2013" t="s">
        <v>562</v>
      </c>
      <c r="E10990" s="2013"/>
      <c r="F10990" s="2013"/>
      <c r="G10990" s="110">
        <v>-8.6021300000000007</v>
      </c>
    </row>
    <row r="10991" ht="11.25" hidden="1" customHeight="1" outlineLevel="7">
      <c r="A10991" s="95"/>
      <c r="B10991" s="96"/>
      <c r="C10991" s="97"/>
      <c r="D10991" s="2013" t="s">
        <v>563</v>
      </c>
      <c r="E10991" s="2013"/>
      <c r="F10991" s="2013"/>
      <c r="G10991" s="93"/>
    </row>
    <row r="10992" ht="11.25" hidden="1" customHeight="1" outlineLevel="7">
      <c r="A10992" s="95"/>
      <c r="B10992" s="96"/>
      <c r="C10992" s="97"/>
      <c r="D10992" s="2013" t="s">
        <v>564</v>
      </c>
      <c r="E10992" s="2013"/>
      <c r="F10992" s="2013"/>
      <c r="G10992" s="93"/>
    </row>
    <row r="10993" ht="11.25" hidden="1" customHeight="1" outlineLevel="7">
      <c r="A10993" s="95"/>
      <c r="B10993" s="96"/>
      <c r="C10993" s="97"/>
      <c r="D10993" s="2013" t="s">
        <v>565</v>
      </c>
      <c r="E10993" s="2013"/>
      <c r="F10993" s="2013"/>
      <c r="G10993" s="93"/>
    </row>
    <row r="10994" ht="11.25" hidden="1" customHeight="1" outlineLevel="7">
      <c r="A10994" s="95"/>
      <c r="B10994" s="96"/>
      <c r="C10994" s="97"/>
      <c r="D10994" s="2013" t="s">
        <v>566</v>
      </c>
      <c r="E10994" s="2013"/>
      <c r="F10994" s="2013"/>
      <c r="G10994" s="110">
        <v>-8.4032400000000003</v>
      </c>
    </row>
    <row r="10995" ht="11.25" hidden="1" customHeight="1" outlineLevel="7">
      <c r="A10995" s="95"/>
      <c r="B10995" s="96"/>
      <c r="C10995" s="97"/>
      <c r="D10995" s="2013" t="s">
        <v>567</v>
      </c>
      <c r="E10995" s="2013"/>
      <c r="F10995" s="2013"/>
      <c r="G10995" s="110">
        <v>-18.07602</v>
      </c>
    </row>
    <row r="10996" ht="11.25" hidden="1" customHeight="1" outlineLevel="7">
      <c r="A10996" s="95"/>
      <c r="B10996" s="96"/>
      <c r="C10996" s="97"/>
      <c r="D10996" s="2013" t="s">
        <v>568</v>
      </c>
      <c r="E10996" s="2013"/>
      <c r="F10996" s="2013"/>
      <c r="G10996" s="110">
        <v>-1.12846</v>
      </c>
    </row>
    <row r="10997" ht="11.25" hidden="1" customHeight="1" outlineLevel="7">
      <c r="A10997" s="95"/>
      <c r="B10997" s="96"/>
      <c r="C10997" s="97"/>
      <c r="D10997" s="2013" t="s">
        <v>569</v>
      </c>
      <c r="E10997" s="2013"/>
      <c r="F10997" s="2013"/>
      <c r="G10997" s="110">
        <v>-0.26007000000000002</v>
      </c>
    </row>
    <row r="10998" ht="11.25" hidden="1" customHeight="1" outlineLevel="7">
      <c r="A10998" s="95"/>
      <c r="B10998" s="96"/>
      <c r="C10998" s="97"/>
      <c r="D10998" s="2013" t="s">
        <v>570</v>
      </c>
      <c r="E10998" s="2013"/>
      <c r="F10998" s="2013"/>
      <c r="G10998" s="93"/>
    </row>
    <row r="10999" ht="11.25" hidden="1" customHeight="1" outlineLevel="7">
      <c r="A10999" s="86"/>
      <c r="B10999" s="87"/>
      <c r="C10999" s="88"/>
      <c r="D10999" s="2017" t="s">
        <v>571</v>
      </c>
      <c r="E10999" s="2017"/>
      <c r="F10999" s="2017"/>
      <c r="G10999" s="93"/>
    </row>
    <row r="11000" ht="11.25" hidden="1" customHeight="1" outlineLevel="7">
      <c r="A11000" s="101"/>
      <c r="B11000" s="102"/>
      <c r="C11000" s="103"/>
      <c r="D11000" s="2017" t="s">
        <v>572</v>
      </c>
      <c r="E11000" s="2017"/>
      <c r="F11000" s="2017"/>
      <c r="G11000" s="110">
        <v>-54.521059999999999</v>
      </c>
    </row>
    <row r="11001" ht="11.25" hidden="1" customHeight="1" outlineLevel="7">
      <c r="A11001" s="104"/>
      <c r="B11001" s="105"/>
      <c r="C11001" s="106"/>
      <c r="D11001" s="2017" t="s">
        <v>573</v>
      </c>
      <c r="E11001" s="2017"/>
      <c r="F11001" s="2017"/>
      <c r="G11001" s="114"/>
    </row>
    <row r="11002" ht="11.25" hidden="1" customHeight="1" outlineLevel="7">
      <c r="A11002" s="95"/>
      <c r="B11002" s="96"/>
      <c r="C11002" s="97"/>
      <c r="D11002" s="2013" t="s">
        <v>576</v>
      </c>
      <c r="E11002" s="2013"/>
      <c r="F11002" s="2013"/>
      <c r="G11002" s="93"/>
    </row>
    <row r="11003" ht="21.75" hidden="1" customHeight="1" outlineLevel="7">
      <c r="A11003" s="95"/>
      <c r="B11003" s="96"/>
      <c r="C11003" s="97"/>
      <c r="D11003" s="2013" t="s">
        <v>577</v>
      </c>
      <c r="E11003" s="2013"/>
      <c r="F11003" s="2013"/>
      <c r="G11003" s="93"/>
    </row>
    <row r="11004" ht="21.75" hidden="1" customHeight="1" outlineLevel="7">
      <c r="A11004" s="95"/>
      <c r="B11004" s="96"/>
      <c r="C11004" s="97"/>
      <c r="D11004" s="2013" t="s">
        <v>578</v>
      </c>
      <c r="E11004" s="2013"/>
      <c r="F11004" s="2013"/>
      <c r="G11004" s="93"/>
    </row>
    <row r="11005" ht="11.25" hidden="1" customHeight="1" outlineLevel="7">
      <c r="A11005" s="95"/>
      <c r="B11005" s="96"/>
      <c r="C11005" s="97"/>
      <c r="D11005" s="2013" t="s">
        <v>579</v>
      </c>
      <c r="E11005" s="2013"/>
      <c r="F11005" s="2013"/>
      <c r="G11005" s="93"/>
    </row>
    <row r="11006" ht="11.25" hidden="1" customHeight="1" outlineLevel="7">
      <c r="A11006" s="95"/>
      <c r="B11006" s="96"/>
      <c r="C11006" s="97"/>
      <c r="D11006" s="2013" t="s">
        <v>582</v>
      </c>
      <c r="E11006" s="2013"/>
      <c r="F11006" s="2013"/>
      <c r="G11006" s="111">
        <v>-96.735129999999998</v>
      </c>
    </row>
    <row r="11007" ht="11.25" hidden="1" customHeight="1" outlineLevel="7">
      <c r="A11007" s="95"/>
      <c r="B11007" s="96"/>
      <c r="C11007" s="97"/>
      <c r="D11007" s="2013" t="s">
        <v>583</v>
      </c>
      <c r="E11007" s="2013"/>
      <c r="F11007" s="2013"/>
      <c r="G11007" s="110">
        <v>-96.735129999999998</v>
      </c>
    </row>
    <row r="11008" ht="11.25" hidden="1" customHeight="1" outlineLevel="7">
      <c r="A11008" s="95"/>
      <c r="B11008" s="96"/>
      <c r="C11008" s="97"/>
      <c r="D11008" s="2013" t="s">
        <v>585</v>
      </c>
      <c r="E11008" s="2013"/>
      <c r="F11008" s="2013"/>
      <c r="G11008" s="93"/>
    </row>
    <row r="11009" ht="11.25" hidden="1" customHeight="1" outlineLevel="7">
      <c r="A11009" s="104"/>
      <c r="B11009" s="105"/>
      <c r="C11009" s="106"/>
      <c r="D11009" s="2017" t="s">
        <v>586</v>
      </c>
      <c r="E11009" s="2017"/>
      <c r="F11009" s="2017"/>
      <c r="G11009" s="110">
        <v>-49.655250000000002</v>
      </c>
    </row>
    <row r="11010" ht="11.25" hidden="1" customHeight="1" outlineLevel="7">
      <c r="A11010" s="95"/>
      <c r="B11010" s="96"/>
      <c r="C11010" s="97"/>
      <c r="D11010" s="2013" t="s">
        <v>589</v>
      </c>
      <c r="E11010" s="2013"/>
      <c r="F11010" s="2013"/>
      <c r="G11010" s="110">
        <v>-3.83527</v>
      </c>
    </row>
    <row r="11011" ht="21.75" hidden="1" customHeight="1" outlineLevel="7">
      <c r="A11011" s="95"/>
      <c r="B11011" s="96"/>
      <c r="C11011" s="97"/>
      <c r="D11011" s="2013" t="s">
        <v>590</v>
      </c>
      <c r="E11011" s="2013"/>
      <c r="F11011" s="2013"/>
      <c r="G11011" s="110">
        <v>-0.36314000000000002</v>
      </c>
    </row>
    <row r="11012" ht="11.25" hidden="1" customHeight="1" outlineLevel="7">
      <c r="A11012" s="95"/>
      <c r="B11012" s="96"/>
      <c r="C11012" s="97"/>
      <c r="D11012" s="2013" t="s">
        <v>591</v>
      </c>
      <c r="E11012" s="2013"/>
      <c r="F11012" s="2013"/>
      <c r="G11012" s="94"/>
    </row>
    <row r="11013" ht="11.25" hidden="1" customHeight="1" outlineLevel="7">
      <c r="A11013" s="95"/>
      <c r="B11013" s="96"/>
      <c r="C11013" s="97"/>
      <c r="D11013" s="2013" t="s">
        <v>592</v>
      </c>
      <c r="E11013" s="2013"/>
      <c r="F11013" s="2013"/>
      <c r="G11013" s="93"/>
    </row>
    <row r="11014" ht="11.25" hidden="1" customHeight="1" outlineLevel="7">
      <c r="A11014" s="95"/>
      <c r="B11014" s="96"/>
      <c r="C11014" s="97"/>
      <c r="D11014" s="2013" t="s">
        <v>965</v>
      </c>
      <c r="E11014" s="2013"/>
      <c r="F11014" s="2013"/>
      <c r="G11014" s="114"/>
    </row>
    <row r="11015" ht="11.25" hidden="1" customHeight="1" outlineLevel="7">
      <c r="A11015" s="101"/>
      <c r="B11015" s="102"/>
      <c r="C11015" s="103"/>
      <c r="D11015" s="2017" t="s">
        <v>35</v>
      </c>
      <c r="E11015" s="2017"/>
      <c r="F11015" s="2017"/>
      <c r="G11015" s="114"/>
    </row>
    <row r="11016" ht="11.25" hidden="1" customHeight="1" outlineLevel="7">
      <c r="A11016" s="115"/>
      <c r="B11016" s="116"/>
      <c r="C11016" s="117"/>
      <c r="D11016" s="2013" t="s">
        <v>595</v>
      </c>
      <c r="E11016" s="2013"/>
      <c r="F11016" s="2013"/>
      <c r="G11016" s="114"/>
    </row>
    <row r="11017" ht="11.25" hidden="1" customHeight="1" outlineLevel="7">
      <c r="A11017" s="115"/>
      <c r="B11017" s="116"/>
      <c r="C11017" s="117"/>
      <c r="D11017" s="2013" t="s">
        <v>599</v>
      </c>
      <c r="E11017" s="2013"/>
      <c r="F11017" s="2013"/>
      <c r="G11017" s="114"/>
    </row>
    <row r="11018" ht="11.25" hidden="1" customHeight="1" outlineLevel="7">
      <c r="A11018" s="101"/>
      <c r="B11018" s="102"/>
      <c r="C11018" s="103"/>
      <c r="D11018" s="2017" t="s">
        <v>608</v>
      </c>
      <c r="E11018" s="2017"/>
      <c r="F11018" s="2017"/>
      <c r="G11018" s="114"/>
    </row>
    <row r="11019" ht="11.25" hidden="1" customHeight="1" outlineLevel="7">
      <c r="A11019" s="115"/>
      <c r="B11019" s="116"/>
      <c r="C11019" s="117"/>
      <c r="D11019" s="2013" t="s">
        <v>611</v>
      </c>
      <c r="E11019" s="2013"/>
      <c r="F11019" s="2013"/>
      <c r="G11019" s="114"/>
    </row>
    <row r="11020" ht="11.25" hidden="1" customHeight="1" outlineLevel="7">
      <c r="A11020" s="115"/>
      <c r="B11020" s="116"/>
      <c r="C11020" s="117"/>
      <c r="D11020" s="2013" t="s">
        <v>614</v>
      </c>
      <c r="E11020" s="2013"/>
      <c r="F11020" s="2013"/>
      <c r="G11020" s="114"/>
    </row>
    <row r="11021" ht="11.25" hidden="1" customHeight="1" outlineLevel="7">
      <c r="A11021" s="115"/>
      <c r="B11021" s="116"/>
      <c r="C11021" s="117"/>
      <c r="D11021" s="2013" t="s">
        <v>615</v>
      </c>
      <c r="E11021" s="2013"/>
      <c r="F11021" s="2013"/>
      <c r="G11021" s="93"/>
    </row>
    <row r="11022" ht="11.25" hidden="1" customHeight="1" outlineLevel="7">
      <c r="A11022" s="115"/>
      <c r="B11022" s="116"/>
      <c r="C11022" s="117"/>
      <c r="D11022" s="2013" t="s">
        <v>616</v>
      </c>
      <c r="E11022" s="2013"/>
      <c r="F11022" s="2013"/>
      <c r="G11022" s="93"/>
    </row>
    <row r="11023" ht="11.25" hidden="1" customHeight="1" outlineLevel="7">
      <c r="A11023" s="86"/>
      <c r="B11023" s="87"/>
      <c r="C11023" s="88"/>
      <c r="D11023" s="2017" t="s">
        <v>617</v>
      </c>
      <c r="E11023" s="2017"/>
      <c r="F11023" s="2017"/>
      <c r="G11023" s="93"/>
    </row>
    <row r="11024" ht="11.25" hidden="1" customHeight="1" outlineLevel="7">
      <c r="A11024" s="89"/>
      <c r="B11024" s="90"/>
      <c r="C11024" s="91"/>
      <c r="D11024" s="2013" t="s">
        <v>619</v>
      </c>
      <c r="E11024" s="2013"/>
      <c r="F11024" s="2013"/>
      <c r="G11024" s="114"/>
    </row>
    <row r="11025" ht="11.25" hidden="1" customHeight="1" outlineLevel="7">
      <c r="A11025" s="89"/>
      <c r="B11025" s="90"/>
      <c r="C11025" s="91"/>
      <c r="D11025" s="2013" t="s">
        <v>620</v>
      </c>
      <c r="E11025" s="2013"/>
      <c r="F11025" s="2013"/>
      <c r="G11025" s="114"/>
    </row>
    <row r="11026" ht="11.25" hidden="1" customHeight="1" outlineLevel="7">
      <c r="A11026" s="89"/>
      <c r="B11026" s="90"/>
      <c r="C11026" s="91"/>
      <c r="D11026" s="2013" t="s">
        <v>622</v>
      </c>
      <c r="E11026" s="2013"/>
      <c r="F11026" s="2013"/>
      <c r="G11026" s="114"/>
    </row>
    <row r="11027" ht="11.25" hidden="1" customHeight="1" outlineLevel="7">
      <c r="A11027" s="89"/>
      <c r="B11027" s="90"/>
      <c r="C11027" s="91"/>
      <c r="D11027" s="2013" t="s">
        <v>624</v>
      </c>
      <c r="E11027" s="2013"/>
      <c r="F11027" s="2013"/>
      <c r="G11027" s="93"/>
    </row>
    <row r="11028" ht="11.25" hidden="1" customHeight="1" outlineLevel="7">
      <c r="A11028" s="89"/>
      <c r="B11028" s="90"/>
      <c r="C11028" s="91"/>
      <c r="D11028" s="2013" t="s">
        <v>626</v>
      </c>
      <c r="E11028" s="2013"/>
      <c r="F11028" s="2013"/>
      <c r="G11028" s="93"/>
    </row>
    <row r="11029" ht="11.25" hidden="1" customHeight="1" outlineLevel="7">
      <c r="A11029" s="89"/>
      <c r="B11029" s="90"/>
      <c r="C11029" s="91"/>
      <c r="D11029" s="2013" t="s">
        <v>628</v>
      </c>
      <c r="E11029" s="2013"/>
      <c r="F11029" s="2013"/>
      <c r="G11029" s="114"/>
    </row>
    <row r="11030" ht="11.25" hidden="1" customHeight="1" outlineLevel="7">
      <c r="A11030" s="101"/>
      <c r="B11030" s="102"/>
      <c r="C11030" s="103"/>
      <c r="D11030" s="2017" t="s">
        <v>630</v>
      </c>
      <c r="E11030" s="2017"/>
      <c r="F11030" s="2017"/>
      <c r="G11030" s="114"/>
    </row>
    <row r="11031" ht="11.25" hidden="1" customHeight="1" outlineLevel="7">
      <c r="A11031" s="115"/>
      <c r="B11031" s="116"/>
      <c r="C11031" s="117"/>
      <c r="D11031" s="2013" t="s">
        <v>632</v>
      </c>
      <c r="E11031" s="2013"/>
      <c r="F11031" s="2013"/>
      <c r="G11031" s="93"/>
    </row>
    <row r="11032" ht="21.75" hidden="1" customHeight="1" outlineLevel="7">
      <c r="A11032" s="115"/>
      <c r="B11032" s="116"/>
      <c r="C11032" s="117"/>
      <c r="D11032" s="2013" t="s">
        <v>634</v>
      </c>
      <c r="E11032" s="2013"/>
      <c r="F11032" s="2013"/>
      <c r="G11032" s="93"/>
    </row>
    <row r="11033" ht="21.75" hidden="1" customHeight="1" outlineLevel="7">
      <c r="A11033" s="115"/>
      <c r="B11033" s="116"/>
      <c r="C11033" s="117"/>
      <c r="D11033" s="2013" t="s">
        <v>636</v>
      </c>
      <c r="E11033" s="2013"/>
      <c r="F11033" s="2013"/>
      <c r="G11033" s="114"/>
    </row>
    <row r="11034" ht="21.75" hidden="1" customHeight="1" outlineLevel="7">
      <c r="A11034" s="115"/>
      <c r="B11034" s="116"/>
      <c r="C11034" s="117"/>
      <c r="D11034" s="2013" t="s">
        <v>638</v>
      </c>
      <c r="E11034" s="2013"/>
      <c r="F11034" s="2013"/>
      <c r="G11034" s="93"/>
    </row>
    <row r="11035" ht="11.25" hidden="1" customHeight="1" outlineLevel="7">
      <c r="A11035" s="86"/>
      <c r="B11035" s="87"/>
      <c r="C11035" s="88"/>
      <c r="D11035" s="2017" t="s">
        <v>641</v>
      </c>
      <c r="E11035" s="2017"/>
      <c r="F11035" s="2017"/>
      <c r="G11035" s="93"/>
    </row>
    <row r="11036" ht="21.75" hidden="1" customHeight="1" outlineLevel="7">
      <c r="A11036" s="101"/>
      <c r="B11036" s="102"/>
      <c r="C11036" s="103"/>
      <c r="D11036" s="2017" t="s">
        <v>642</v>
      </c>
      <c r="E11036" s="2017"/>
      <c r="F11036" s="2017"/>
      <c r="G11036" s="93"/>
    </row>
    <row r="11037" ht="21.75" hidden="1" customHeight="1" outlineLevel="7">
      <c r="A11037" s="115"/>
      <c r="B11037" s="116"/>
      <c r="C11037" s="117"/>
      <c r="D11037" s="2013" t="s">
        <v>643</v>
      </c>
      <c r="E11037" s="2013"/>
      <c r="F11037" s="2013"/>
      <c r="G11037" s="93"/>
    </row>
    <row r="11038" ht="21.75" hidden="1" customHeight="1" outlineLevel="7">
      <c r="A11038" s="115"/>
      <c r="B11038" s="116"/>
      <c r="C11038" s="117"/>
      <c r="D11038" s="2013" t="s">
        <v>645</v>
      </c>
      <c r="E11038" s="2013"/>
      <c r="F11038" s="2013"/>
      <c r="G11038" s="93"/>
    </row>
    <row r="11039" ht="21.75" hidden="1" customHeight="1" outlineLevel="7">
      <c r="A11039" s="115"/>
      <c r="B11039" s="116"/>
      <c r="C11039" s="117"/>
      <c r="D11039" s="2013" t="s">
        <v>647</v>
      </c>
      <c r="E11039" s="2013"/>
      <c r="F11039" s="2013"/>
      <c r="G11039" s="114"/>
    </row>
    <row r="11040" ht="21.75" hidden="1" customHeight="1" outlineLevel="7">
      <c r="A11040" s="115"/>
      <c r="B11040" s="116"/>
      <c r="C11040" s="117"/>
      <c r="D11040" s="2013" t="s">
        <v>649</v>
      </c>
      <c r="E11040" s="2013"/>
      <c r="F11040" s="2013"/>
      <c r="G11040" s="93"/>
    </row>
    <row r="11041" ht="21.75" hidden="1" customHeight="1" outlineLevel="7">
      <c r="A11041" s="115"/>
      <c r="B11041" s="116"/>
      <c r="C11041" s="117"/>
      <c r="D11041" s="2013" t="s">
        <v>651</v>
      </c>
      <c r="E11041" s="2013"/>
      <c r="F11041" s="2013"/>
      <c r="G11041" s="93"/>
    </row>
    <row r="11042" ht="11.25" hidden="1" customHeight="1" outlineLevel="7">
      <c r="A11042" s="101"/>
      <c r="B11042" s="102"/>
      <c r="C11042" s="103"/>
      <c r="D11042" s="2017" t="s">
        <v>653</v>
      </c>
      <c r="E11042" s="2017"/>
      <c r="F11042" s="2017"/>
      <c r="G11042" s="114"/>
    </row>
    <row r="11043" ht="11.25" hidden="1" customHeight="1" outlineLevel="7">
      <c r="A11043" s="115"/>
      <c r="B11043" s="116"/>
      <c r="C11043" s="117"/>
      <c r="D11043" s="2013" t="s">
        <v>655</v>
      </c>
      <c r="E11043" s="2013"/>
      <c r="F11043" s="2013"/>
      <c r="G11043" s="93"/>
    </row>
    <row r="11044" ht="21.75" hidden="1" customHeight="1" outlineLevel="7">
      <c r="A11044" s="115"/>
      <c r="B11044" s="116"/>
      <c r="C11044" s="117"/>
      <c r="D11044" s="2013" t="s">
        <v>657</v>
      </c>
      <c r="E11044" s="2013"/>
      <c r="F11044" s="2013"/>
      <c r="G11044" s="93"/>
    </row>
    <row r="11045" ht="21.75" hidden="1" customHeight="1" outlineLevel="7">
      <c r="A11045" s="115"/>
      <c r="B11045" s="116"/>
      <c r="C11045" s="117"/>
      <c r="D11045" s="2013" t="s">
        <v>659</v>
      </c>
      <c r="E11045" s="2013"/>
      <c r="F11045" s="2013"/>
      <c r="G11045" s="93"/>
    </row>
    <row r="11046" ht="21.75" hidden="1" customHeight="1" outlineLevel="7">
      <c r="A11046" s="115"/>
      <c r="B11046" s="116"/>
      <c r="C11046" s="117"/>
      <c r="D11046" s="2013" t="s">
        <v>661</v>
      </c>
      <c r="E11046" s="2013"/>
      <c r="F11046" s="2013"/>
      <c r="G11046" s="93"/>
    </row>
    <row r="11047" ht="11.25" hidden="1" customHeight="1" outlineLevel="7">
      <c r="A11047" s="115"/>
      <c r="B11047" s="116"/>
      <c r="C11047" s="117"/>
      <c r="D11047" s="2013" t="s">
        <v>663</v>
      </c>
      <c r="E11047" s="2013"/>
      <c r="F11047" s="2013"/>
      <c r="G11047" s="93"/>
    </row>
    <row r="11048" ht="21.75" hidden="1" customHeight="1" outlineLevel="7">
      <c r="A11048" s="101"/>
      <c r="B11048" s="102"/>
      <c r="C11048" s="103"/>
      <c r="D11048" s="2017" t="s">
        <v>665</v>
      </c>
      <c r="E11048" s="2017"/>
      <c r="F11048" s="2017"/>
      <c r="G11048" s="93"/>
    </row>
    <row r="11049" ht="11.25" hidden="1" customHeight="1" outlineLevel="7">
      <c r="A11049" s="115"/>
      <c r="B11049" s="116"/>
      <c r="C11049" s="117"/>
      <c r="D11049" s="2013" t="s">
        <v>667</v>
      </c>
      <c r="E11049" s="2013"/>
      <c r="F11049" s="2013"/>
      <c r="G11049" s="93"/>
    </row>
    <row r="11050" ht="21.75" hidden="1" customHeight="1" outlineLevel="7">
      <c r="A11050" s="115"/>
      <c r="B11050" s="116"/>
      <c r="C11050" s="117"/>
      <c r="D11050" s="2013" t="s">
        <v>669</v>
      </c>
      <c r="E11050" s="2013"/>
      <c r="F11050" s="2013"/>
      <c r="G11050" s="93"/>
    </row>
    <row r="11051" ht="21.75" hidden="1" customHeight="1" outlineLevel="7">
      <c r="A11051" s="115"/>
      <c r="B11051" s="116"/>
      <c r="C11051" s="117"/>
      <c r="D11051" s="2013" t="s">
        <v>671</v>
      </c>
      <c r="E11051" s="2013"/>
      <c r="F11051" s="2013"/>
      <c r="G11051" s="93"/>
    </row>
    <row r="11052" ht="21.75" hidden="1" customHeight="1" outlineLevel="7">
      <c r="A11052" s="115"/>
      <c r="B11052" s="116"/>
      <c r="C11052" s="117"/>
      <c r="D11052" s="2013" t="s">
        <v>673</v>
      </c>
      <c r="E11052" s="2013"/>
      <c r="F11052" s="2013"/>
      <c r="G11052" s="93"/>
    </row>
    <row r="11053" ht="21.75" hidden="1" customHeight="1" outlineLevel="7">
      <c r="A11053" s="115"/>
      <c r="B11053" s="116"/>
      <c r="C11053" s="117"/>
      <c r="D11053" s="2013" t="s">
        <v>675</v>
      </c>
      <c r="E11053" s="2013"/>
      <c r="F11053" s="2013"/>
      <c r="G11053" s="93"/>
    </row>
    <row r="11054" ht="21.75" hidden="1" customHeight="1" outlineLevel="7">
      <c r="A11054" s="101"/>
      <c r="B11054" s="102"/>
      <c r="C11054" s="103"/>
      <c r="D11054" s="2017" t="s">
        <v>677</v>
      </c>
      <c r="E11054" s="2017"/>
      <c r="F11054" s="2017"/>
      <c r="G11054" s="93"/>
    </row>
    <row r="11055" ht="21.75" hidden="1" customHeight="1" outlineLevel="7">
      <c r="A11055" s="115"/>
      <c r="B11055" s="116"/>
      <c r="C11055" s="117"/>
      <c r="D11055" s="2013" t="s">
        <v>679</v>
      </c>
      <c r="E11055" s="2013"/>
      <c r="F11055" s="2013"/>
      <c r="G11055" s="93"/>
    </row>
    <row r="11056" ht="21.75" hidden="1" customHeight="1" outlineLevel="7">
      <c r="A11056" s="115"/>
      <c r="B11056" s="116"/>
      <c r="C11056" s="117"/>
      <c r="D11056" s="2013" t="s">
        <v>681</v>
      </c>
      <c r="E11056" s="2013"/>
      <c r="F11056" s="2013"/>
      <c r="G11056" s="114"/>
    </row>
    <row r="11057" ht="21.75" hidden="1" customHeight="1" outlineLevel="7">
      <c r="A11057" s="115"/>
      <c r="B11057" s="116"/>
      <c r="C11057" s="117"/>
      <c r="D11057" s="2013" t="s">
        <v>683</v>
      </c>
      <c r="E11057" s="2013"/>
      <c r="F11057" s="2013"/>
      <c r="G11057" s="114"/>
    </row>
    <row r="11058" ht="21.75" hidden="1" customHeight="1" outlineLevel="7">
      <c r="A11058" s="115"/>
      <c r="B11058" s="116"/>
      <c r="C11058" s="117"/>
      <c r="D11058" s="2013" t="s">
        <v>685</v>
      </c>
      <c r="E11058" s="2013"/>
      <c r="F11058" s="2013"/>
      <c r="G11058" s="114"/>
    </row>
    <row r="11059" ht="21.75" hidden="1" customHeight="1" outlineLevel="7">
      <c r="A11059" s="115"/>
      <c r="B11059" s="116"/>
      <c r="C11059" s="117"/>
      <c r="D11059" s="2013" t="s">
        <v>687</v>
      </c>
      <c r="E11059" s="2013"/>
      <c r="F11059" s="2013"/>
      <c r="G11059" s="93"/>
    </row>
    <row r="11060" ht="11.25" hidden="1" customHeight="1" outlineLevel="7">
      <c r="A11060" s="86"/>
      <c r="B11060" s="87"/>
      <c r="C11060" s="88"/>
      <c r="D11060" s="2017" t="s">
        <v>689</v>
      </c>
      <c r="E11060" s="2017"/>
      <c r="F11060" s="2017"/>
      <c r="G11060" s="93"/>
    </row>
    <row r="11061" ht="11.25" hidden="1" customHeight="1" outlineLevel="7">
      <c r="A11061" s="89"/>
      <c r="B11061" s="90"/>
      <c r="C11061" s="91"/>
      <c r="D11061" s="2013" t="s">
        <v>692</v>
      </c>
      <c r="E11061" s="2013"/>
      <c r="F11061" s="2013"/>
      <c r="G11061" s="93"/>
    </row>
    <row r="11062" ht="11.25" hidden="1" customHeight="1" outlineLevel="7">
      <c r="A11062" s="89"/>
      <c r="B11062" s="90"/>
      <c r="C11062" s="91"/>
      <c r="D11062" s="2013" t="s">
        <v>693</v>
      </c>
      <c r="E11062" s="2013"/>
      <c r="F11062" s="2013"/>
      <c r="G11062" s="93"/>
    </row>
    <row r="11063" ht="11.25" hidden="1" customHeight="1" outlineLevel="7">
      <c r="A11063" s="89"/>
      <c r="B11063" s="90"/>
      <c r="C11063" s="91"/>
      <c r="D11063" s="2013" t="s">
        <v>694</v>
      </c>
      <c r="E11063" s="2013"/>
      <c r="F11063" s="2013"/>
      <c r="G11063" s="93"/>
    </row>
    <row r="11064" ht="11.25" hidden="1" customHeight="1" outlineLevel="7">
      <c r="A11064" s="89"/>
      <c r="B11064" s="90"/>
      <c r="C11064" s="91"/>
      <c r="D11064" s="2013" t="s">
        <v>695</v>
      </c>
      <c r="E11064" s="2013"/>
      <c r="F11064" s="2013"/>
      <c r="G11064" s="93"/>
    </row>
    <row r="11065" ht="11.25" hidden="1" customHeight="1" outlineLevel="7">
      <c r="A11065" s="89"/>
      <c r="B11065" s="90"/>
      <c r="C11065" s="91"/>
      <c r="D11065" s="2013" t="s">
        <v>696</v>
      </c>
      <c r="E11065" s="2013"/>
      <c r="F11065" s="2013"/>
      <c r="G11065" s="93"/>
    </row>
    <row r="11066" ht="11.25" hidden="1" customHeight="1" outlineLevel="7">
      <c r="A11066" s="86"/>
      <c r="B11066" s="87"/>
      <c r="C11066" s="88"/>
      <c r="D11066" s="2017" t="s">
        <v>698</v>
      </c>
      <c r="E11066" s="2017"/>
      <c r="F11066" s="2017"/>
      <c r="G11066" s="114"/>
    </row>
    <row r="11067" ht="11.25" hidden="1" customHeight="1" outlineLevel="7">
      <c r="A11067" s="101"/>
      <c r="B11067" s="102"/>
      <c r="C11067" s="103"/>
      <c r="D11067" s="2017" t="s">
        <v>699</v>
      </c>
      <c r="E11067" s="2017"/>
      <c r="F11067" s="2017"/>
      <c r="G11067" s="93"/>
    </row>
    <row r="11068" ht="11.25" hidden="1" customHeight="1" outlineLevel="7">
      <c r="A11068" s="115"/>
      <c r="B11068" s="116"/>
      <c r="C11068" s="117"/>
      <c r="D11068" s="2013" t="s">
        <v>701</v>
      </c>
      <c r="E11068" s="2013"/>
      <c r="F11068" s="2013"/>
      <c r="G11068" s="93"/>
    </row>
    <row r="11069" ht="11.25" hidden="1" customHeight="1" outlineLevel="7">
      <c r="A11069" s="101"/>
      <c r="B11069" s="102"/>
      <c r="C11069" s="103"/>
      <c r="D11069" s="2017" t="s">
        <v>702</v>
      </c>
      <c r="E11069" s="2017"/>
      <c r="F11069" s="2017"/>
      <c r="G11069" s="93"/>
    </row>
    <row r="11070" ht="11.25" hidden="1" customHeight="1" outlineLevel="7">
      <c r="A11070" s="104"/>
      <c r="B11070" s="105"/>
      <c r="C11070" s="106"/>
      <c r="D11070" s="2017" t="s">
        <v>704</v>
      </c>
      <c r="E11070" s="2017"/>
      <c r="F11070" s="2017"/>
      <c r="G11070" s="93"/>
    </row>
    <row r="11071" ht="11.25" hidden="1" customHeight="1" outlineLevel="7">
      <c r="A11071" s="95"/>
      <c r="B11071" s="96"/>
      <c r="C11071" s="97"/>
      <c r="D11071" s="2013" t="s">
        <v>705</v>
      </c>
      <c r="E11071" s="2013"/>
      <c r="F11071" s="2013"/>
      <c r="G11071" s="93"/>
    </row>
    <row r="11072" ht="11.25" hidden="1" customHeight="1" outlineLevel="7">
      <c r="A11072" s="95"/>
      <c r="B11072" s="96"/>
      <c r="C11072" s="97"/>
      <c r="D11072" s="2013" t="s">
        <v>706</v>
      </c>
      <c r="E11072" s="2013"/>
      <c r="F11072" s="2013"/>
      <c r="G11072" s="114"/>
    </row>
    <row r="11073" ht="11.25" hidden="1" customHeight="1" outlineLevel="7">
      <c r="A11073" s="95"/>
      <c r="B11073" s="96"/>
      <c r="C11073" s="97"/>
      <c r="D11073" s="2013" t="s">
        <v>707</v>
      </c>
      <c r="E11073" s="2013"/>
      <c r="F11073" s="2013"/>
      <c r="G11073" s="93"/>
    </row>
    <row r="11074" ht="11.25" hidden="1" customHeight="1" outlineLevel="7">
      <c r="A11074" s="95"/>
      <c r="B11074" s="96"/>
      <c r="C11074" s="97"/>
      <c r="D11074" s="2013" t="s">
        <v>708</v>
      </c>
      <c r="E11074" s="2013"/>
      <c r="F11074" s="2013"/>
      <c r="G11074" s="93"/>
    </row>
    <row r="11075" ht="11.25" hidden="1" customHeight="1" outlineLevel="7">
      <c r="A11075" s="95"/>
      <c r="B11075" s="96"/>
      <c r="C11075" s="97"/>
      <c r="D11075" s="2013" t="s">
        <v>709</v>
      </c>
      <c r="E11075" s="2013"/>
      <c r="F11075" s="2013"/>
      <c r="G11075" s="114"/>
    </row>
    <row r="11076" ht="11.25" hidden="1" customHeight="1" outlineLevel="7">
      <c r="A11076" s="95"/>
      <c r="B11076" s="96"/>
      <c r="C11076" s="97"/>
      <c r="D11076" s="2013" t="s">
        <v>710</v>
      </c>
      <c r="E11076" s="2013"/>
      <c r="F11076" s="2013"/>
      <c r="G11076" s="93"/>
    </row>
    <row r="11077" ht="11.25" hidden="1" customHeight="1" outlineLevel="7">
      <c r="A11077" s="95"/>
      <c r="B11077" s="96"/>
      <c r="C11077" s="97"/>
      <c r="D11077" s="2013" t="s">
        <v>711</v>
      </c>
      <c r="E11077" s="2013"/>
      <c r="F11077" s="2013"/>
      <c r="G11077" s="93"/>
    </row>
    <row r="11078" ht="11.25" hidden="1" customHeight="1" outlineLevel="7">
      <c r="A11078" s="104"/>
      <c r="B11078" s="105"/>
      <c r="C11078" s="106"/>
      <c r="D11078" s="2017" t="s">
        <v>712</v>
      </c>
      <c r="E11078" s="2017"/>
      <c r="F11078" s="2017"/>
      <c r="G11078" s="93"/>
    </row>
    <row r="11079" ht="11.25" hidden="1" customHeight="1" outlineLevel="7">
      <c r="A11079" s="95"/>
      <c r="B11079" s="96"/>
      <c r="C11079" s="97"/>
      <c r="D11079" s="2013" t="s">
        <v>713</v>
      </c>
      <c r="E11079" s="2013"/>
      <c r="F11079" s="2013"/>
      <c r="G11079" s="93"/>
    </row>
    <row r="11080" ht="11.25" hidden="1" customHeight="1" outlineLevel="7">
      <c r="A11080" s="95"/>
      <c r="B11080" s="96"/>
      <c r="C11080" s="97"/>
      <c r="D11080" s="2013" t="s">
        <v>714</v>
      </c>
      <c r="E11080" s="2013"/>
      <c r="F11080" s="2013"/>
      <c r="G11080" s="114"/>
    </row>
    <row r="11081" ht="11.25" hidden="1" customHeight="1" outlineLevel="7">
      <c r="A11081" s="95"/>
      <c r="B11081" s="96"/>
      <c r="C11081" s="97"/>
      <c r="D11081" s="2013" t="s">
        <v>715</v>
      </c>
      <c r="E11081" s="2013"/>
      <c r="F11081" s="2013"/>
      <c r="G11081" s="93"/>
    </row>
    <row r="11082" ht="11.25" hidden="1" customHeight="1" outlineLevel="7">
      <c r="A11082" s="95"/>
      <c r="B11082" s="96"/>
      <c r="C11082" s="97"/>
      <c r="D11082" s="2013" t="s">
        <v>716</v>
      </c>
      <c r="E11082" s="2013"/>
      <c r="F11082" s="2013"/>
      <c r="G11082" s="93"/>
    </row>
    <row r="11083" ht="21.75" hidden="1" customHeight="1" outlineLevel="7">
      <c r="A11083" s="95"/>
      <c r="B11083" s="96"/>
      <c r="C11083" s="97"/>
      <c r="D11083" s="2013" t="s">
        <v>717</v>
      </c>
      <c r="E11083" s="2013"/>
      <c r="F11083" s="2013"/>
      <c r="G11083" s="93"/>
    </row>
    <row r="11084" ht="11.25" hidden="1" customHeight="1" outlineLevel="7">
      <c r="A11084" s="95"/>
      <c r="B11084" s="96"/>
      <c r="C11084" s="97"/>
      <c r="D11084" s="2013" t="s">
        <v>718</v>
      </c>
      <c r="E11084" s="2013"/>
      <c r="F11084" s="2013"/>
      <c r="G11084" s="93"/>
    </row>
    <row r="11085" ht="11.25" hidden="1" customHeight="1" outlineLevel="7">
      <c r="A11085" s="95"/>
      <c r="B11085" s="96"/>
      <c r="C11085" s="97"/>
      <c r="D11085" s="2013" t="s">
        <v>719</v>
      </c>
      <c r="E11085" s="2013"/>
      <c r="F11085" s="2013"/>
      <c r="G11085" s="93"/>
    </row>
    <row r="11086" ht="11.25" hidden="1" customHeight="1" outlineLevel="7">
      <c r="A11086" s="104"/>
      <c r="B11086" s="105"/>
      <c r="C11086" s="106"/>
      <c r="D11086" s="2017" t="s">
        <v>720</v>
      </c>
      <c r="E11086" s="2017"/>
      <c r="F11086" s="2017"/>
      <c r="G11086" s="93"/>
    </row>
    <row r="11087" ht="11.25" hidden="1" customHeight="1" outlineLevel="7">
      <c r="A11087" s="95"/>
      <c r="B11087" s="96"/>
      <c r="C11087" s="97"/>
      <c r="D11087" s="2013" t="s">
        <v>721</v>
      </c>
      <c r="E11087" s="2013"/>
      <c r="F11087" s="2013"/>
      <c r="G11087" s="114"/>
    </row>
    <row r="11088" ht="11.25" hidden="1" customHeight="1" outlineLevel="7">
      <c r="A11088" s="95"/>
      <c r="B11088" s="96"/>
      <c r="C11088" s="97"/>
      <c r="D11088" s="2013" t="s">
        <v>722</v>
      </c>
      <c r="E11088" s="2013"/>
      <c r="F11088" s="2013"/>
      <c r="G11088" s="93"/>
    </row>
    <row r="11089" ht="11.25" hidden="1" customHeight="1" outlineLevel="7">
      <c r="A11089" s="95"/>
      <c r="B11089" s="96"/>
      <c r="C11089" s="97"/>
      <c r="D11089" s="2013" t="s">
        <v>723</v>
      </c>
      <c r="E11089" s="2013"/>
      <c r="F11089" s="2013"/>
      <c r="G11089" s="93"/>
    </row>
    <row r="11090" ht="11.25" hidden="1" customHeight="1" outlineLevel="7">
      <c r="A11090" s="104"/>
      <c r="B11090" s="105"/>
      <c r="C11090" s="106"/>
      <c r="D11090" s="2017" t="s">
        <v>724</v>
      </c>
      <c r="E11090" s="2017"/>
      <c r="F11090" s="2017"/>
      <c r="G11090" s="93"/>
    </row>
    <row r="11091" ht="11.25" hidden="1" customHeight="1" outlineLevel="7">
      <c r="A11091" s="95"/>
      <c r="B11091" s="96"/>
      <c r="C11091" s="97"/>
      <c r="D11091" s="2013" t="s">
        <v>725</v>
      </c>
      <c r="E11091" s="2013"/>
      <c r="F11091" s="2013"/>
      <c r="G11091" s="93"/>
    </row>
    <row r="11092" ht="11.25" hidden="1" customHeight="1" outlineLevel="7">
      <c r="A11092" s="95"/>
      <c r="B11092" s="96"/>
      <c r="C11092" s="97"/>
      <c r="D11092" s="2013" t="s">
        <v>726</v>
      </c>
      <c r="E11092" s="2013"/>
      <c r="F11092" s="2013"/>
      <c r="G11092" s="114"/>
    </row>
    <row r="11093" ht="11.25" hidden="1" customHeight="1" outlineLevel="7">
      <c r="A11093" s="95"/>
      <c r="B11093" s="96"/>
      <c r="C11093" s="97"/>
      <c r="D11093" s="2013" t="s">
        <v>727</v>
      </c>
      <c r="E11093" s="2013"/>
      <c r="F11093" s="2013"/>
      <c r="G11093" s="114"/>
    </row>
    <row r="11094" ht="21.75" hidden="1" customHeight="1" outlineLevel="7">
      <c r="A11094" s="95"/>
      <c r="B11094" s="96"/>
      <c r="C11094" s="97"/>
      <c r="D11094" s="2013" t="s">
        <v>728</v>
      </c>
      <c r="E11094" s="2013"/>
      <c r="F11094" s="2013"/>
      <c r="G11094" s="93"/>
    </row>
    <row r="11095" ht="11.25" hidden="1" customHeight="1" outlineLevel="7">
      <c r="A11095" s="95"/>
      <c r="B11095" s="96"/>
      <c r="C11095" s="97"/>
      <c r="D11095" s="2013" t="s">
        <v>729</v>
      </c>
      <c r="E11095" s="2013"/>
      <c r="F11095" s="2013"/>
      <c r="G11095" s="93"/>
    </row>
    <row r="11096" ht="11.25" hidden="1" customHeight="1" outlineLevel="7">
      <c r="A11096" s="95"/>
      <c r="B11096" s="96"/>
      <c r="C11096" s="97"/>
      <c r="D11096" s="2013" t="s">
        <v>730</v>
      </c>
      <c r="E11096" s="2013"/>
      <c r="F11096" s="2013"/>
      <c r="G11096" s="93"/>
    </row>
    <row r="11097" ht="11.25" hidden="1" customHeight="1" outlineLevel="7">
      <c r="A11097" s="115"/>
      <c r="B11097" s="116"/>
      <c r="C11097" s="117"/>
      <c r="D11097" s="2013" t="s">
        <v>731</v>
      </c>
      <c r="E11097" s="2013"/>
      <c r="F11097" s="2013"/>
      <c r="G11097" s="93"/>
    </row>
    <row r="11098" ht="11.25" hidden="1" customHeight="1" outlineLevel="7">
      <c r="A11098" s="104"/>
      <c r="B11098" s="105"/>
      <c r="C11098" s="106"/>
      <c r="D11098" s="2017" t="s">
        <v>732</v>
      </c>
      <c r="E11098" s="2017"/>
      <c r="F11098" s="2017"/>
      <c r="G11098" s="93"/>
    </row>
    <row r="11099" ht="11.25" hidden="1" customHeight="1" outlineLevel="7">
      <c r="A11099" s="95"/>
      <c r="B11099" s="96"/>
      <c r="C11099" s="97"/>
      <c r="D11099" s="2013" t="s">
        <v>733</v>
      </c>
      <c r="E11099" s="2013"/>
      <c r="F11099" s="2013"/>
      <c r="G11099" s="114"/>
    </row>
    <row r="11100" ht="11.25" hidden="1" customHeight="1" outlineLevel="7">
      <c r="A11100" s="95"/>
      <c r="B11100" s="96"/>
      <c r="C11100" s="97"/>
      <c r="D11100" s="2013" t="s">
        <v>735</v>
      </c>
      <c r="E11100" s="2013"/>
      <c r="F11100" s="2013"/>
      <c r="G11100" s="93"/>
    </row>
    <row r="11101" ht="11.25" hidden="1" customHeight="1" outlineLevel="7">
      <c r="A11101" s="115"/>
      <c r="B11101" s="116"/>
      <c r="C11101" s="117"/>
      <c r="D11101" s="2013" t="s">
        <v>736</v>
      </c>
      <c r="E11101" s="2013"/>
      <c r="F11101" s="2013"/>
      <c r="G11101" s="93"/>
    </row>
    <row r="11102" ht="21.75" hidden="1" customHeight="1" outlineLevel="7">
      <c r="A11102" s="115"/>
      <c r="B11102" s="116"/>
      <c r="C11102" s="117"/>
      <c r="D11102" s="2013" t="s">
        <v>737</v>
      </c>
      <c r="E11102" s="2013"/>
      <c r="F11102" s="2013"/>
      <c r="G11102" s="93"/>
    </row>
    <row r="11103" ht="11.25" hidden="1" customHeight="1" outlineLevel="7">
      <c r="A11103" s="115"/>
      <c r="B11103" s="116"/>
      <c r="C11103" s="117"/>
      <c r="D11103" s="2013" t="s">
        <v>738</v>
      </c>
      <c r="E11103" s="2013"/>
      <c r="F11103" s="2013"/>
      <c r="G11103" s="93"/>
    </row>
    <row r="11104" ht="11.25" hidden="1" customHeight="1" outlineLevel="7">
      <c r="A11104" s="115"/>
      <c r="B11104" s="116"/>
      <c r="C11104" s="117"/>
      <c r="D11104" s="2013" t="s">
        <v>739</v>
      </c>
      <c r="E11104" s="2013"/>
      <c r="F11104" s="2013"/>
      <c r="G11104" s="93"/>
    </row>
    <row r="11105" ht="11.25" hidden="1" customHeight="1" outlineLevel="7">
      <c r="A11105" s="104"/>
      <c r="B11105" s="105"/>
      <c r="C11105" s="106"/>
      <c r="D11105" s="2017" t="s">
        <v>740</v>
      </c>
      <c r="E11105" s="2017"/>
      <c r="F11105" s="2017"/>
      <c r="G11105" s="114"/>
    </row>
    <row r="11106" ht="11.25" hidden="1" customHeight="1" outlineLevel="7">
      <c r="A11106" s="95"/>
      <c r="B11106" s="96"/>
      <c r="C11106" s="97"/>
      <c r="D11106" s="2013" t="s">
        <v>741</v>
      </c>
      <c r="E11106" s="2013"/>
      <c r="F11106" s="2013"/>
      <c r="G11106" s="93"/>
    </row>
    <row r="11107" ht="11.25" hidden="1" customHeight="1" outlineLevel="7">
      <c r="A11107" s="104"/>
      <c r="B11107" s="105"/>
      <c r="C11107" s="106"/>
      <c r="D11107" s="2017" t="s">
        <v>742</v>
      </c>
      <c r="E11107" s="2017"/>
      <c r="F11107" s="2017"/>
      <c r="G11107" s="93"/>
    </row>
    <row r="11108" ht="11.25" hidden="1" customHeight="1" outlineLevel="7">
      <c r="A11108" s="95"/>
      <c r="B11108" s="96"/>
      <c r="C11108" s="97"/>
      <c r="D11108" s="2013" t="s">
        <v>744</v>
      </c>
      <c r="E11108" s="2013"/>
      <c r="F11108" s="2013"/>
      <c r="G11108" s="93"/>
    </row>
    <row r="11109" ht="21.75" hidden="1" customHeight="1" outlineLevel="7">
      <c r="A11109" s="95"/>
      <c r="B11109" s="96"/>
      <c r="C11109" s="97"/>
      <c r="D11109" s="2013" t="s">
        <v>745</v>
      </c>
      <c r="E11109" s="2013"/>
      <c r="F11109" s="2013"/>
      <c r="G11109" s="93"/>
    </row>
    <row r="11110" ht="21.75" hidden="1" customHeight="1" outlineLevel="7">
      <c r="A11110" s="95"/>
      <c r="B11110" s="96"/>
      <c r="C11110" s="97"/>
      <c r="D11110" s="2013" t="s">
        <v>746</v>
      </c>
      <c r="E11110" s="2013"/>
      <c r="F11110" s="2013"/>
      <c r="G11110" s="93"/>
    </row>
    <row r="11111" ht="21.75" hidden="1" customHeight="1" outlineLevel="7">
      <c r="A11111" s="95"/>
      <c r="B11111" s="96"/>
      <c r="C11111" s="97"/>
      <c r="D11111" s="2013" t="s">
        <v>748</v>
      </c>
      <c r="E11111" s="2013"/>
      <c r="F11111" s="2013"/>
      <c r="G11111" s="114"/>
    </row>
    <row r="11112" ht="21.75" hidden="1" customHeight="1" outlineLevel="7">
      <c r="A11112" s="95"/>
      <c r="B11112" s="96"/>
      <c r="C11112" s="97"/>
      <c r="D11112" s="2013" t="s">
        <v>749</v>
      </c>
      <c r="E11112" s="2013"/>
      <c r="F11112" s="2013"/>
      <c r="G11112" s="93"/>
    </row>
    <row r="11113" ht="11.25" hidden="1" customHeight="1" outlineLevel="7">
      <c r="A11113" s="95"/>
      <c r="B11113" s="96"/>
      <c r="C11113" s="97"/>
      <c r="D11113" s="2013" t="s">
        <v>751</v>
      </c>
      <c r="E11113" s="2013"/>
      <c r="F11113" s="2013"/>
      <c r="G11113" s="93"/>
    </row>
    <row r="11114" ht="11.25" hidden="1" customHeight="1" outlineLevel="7">
      <c r="A11114" s="95"/>
      <c r="B11114" s="96"/>
      <c r="C11114" s="97"/>
      <c r="D11114" s="2013" t="s">
        <v>752</v>
      </c>
      <c r="E11114" s="2013"/>
      <c r="F11114" s="2013"/>
      <c r="G11114" s="93"/>
    </row>
    <row r="11115" ht="11.25" hidden="1" customHeight="1" outlineLevel="7">
      <c r="A11115" s="95"/>
      <c r="B11115" s="96"/>
      <c r="C11115" s="97"/>
      <c r="D11115" s="2013" t="s">
        <v>843</v>
      </c>
      <c r="E11115" s="2013"/>
      <c r="F11115" s="2013"/>
      <c r="G11115" s="93"/>
    </row>
    <row r="11116" ht="11.25" hidden="1" customHeight="1" outlineLevel="7">
      <c r="A11116" s="95"/>
      <c r="B11116" s="96"/>
      <c r="C11116" s="97"/>
      <c r="D11116" s="2013" t="s">
        <v>758</v>
      </c>
      <c r="E11116" s="2013"/>
      <c r="F11116" s="2013"/>
      <c r="G11116" s="93"/>
    </row>
    <row r="11117" ht="11.25" hidden="1" customHeight="1" outlineLevel="7">
      <c r="A11117" s="95"/>
      <c r="B11117" s="96"/>
      <c r="C11117" s="97"/>
      <c r="D11117" s="2013" t="s">
        <v>759</v>
      </c>
      <c r="E11117" s="2013"/>
      <c r="F11117" s="2013"/>
      <c r="G11117" s="114"/>
    </row>
    <row r="11118" ht="21.75" hidden="1" customHeight="1" outlineLevel="7">
      <c r="A11118" s="95"/>
      <c r="B11118" s="96"/>
      <c r="C11118" s="97"/>
      <c r="D11118" s="2013" t="s">
        <v>400</v>
      </c>
      <c r="E11118" s="2013"/>
      <c r="F11118" s="2013"/>
      <c r="G11118" s="93"/>
    </row>
    <row r="11119" ht="11.25" hidden="1" customHeight="1" outlineLevel="7">
      <c r="A11119" s="95"/>
      <c r="B11119" s="96"/>
      <c r="C11119" s="97"/>
      <c r="D11119" s="2013" t="s">
        <v>761</v>
      </c>
      <c r="E11119" s="2013"/>
      <c r="F11119" s="2013"/>
      <c r="G11119" s="93"/>
    </row>
    <row r="11120" ht="11.25" hidden="1" customHeight="1" outlineLevel="7">
      <c r="A11120" s="101"/>
      <c r="B11120" s="102"/>
      <c r="C11120" s="103"/>
      <c r="D11120" s="2017" t="s">
        <v>763</v>
      </c>
      <c r="E11120" s="2017"/>
      <c r="F11120" s="2017"/>
      <c r="G11120" s="93"/>
    </row>
    <row r="11121" ht="11.25" hidden="1" customHeight="1" outlineLevel="7">
      <c r="A11121" s="104"/>
      <c r="B11121" s="105"/>
      <c r="C11121" s="106"/>
      <c r="D11121" s="2017" t="s">
        <v>765</v>
      </c>
      <c r="E11121" s="2017"/>
      <c r="F11121" s="2017"/>
      <c r="G11121" s="93"/>
    </row>
    <row r="11122" ht="11.25" hidden="1" customHeight="1" outlineLevel="7">
      <c r="A11122" s="95"/>
      <c r="B11122" s="96"/>
      <c r="C11122" s="97"/>
      <c r="D11122" s="2013" t="s">
        <v>766</v>
      </c>
      <c r="E11122" s="2013"/>
      <c r="F11122" s="2013"/>
      <c r="G11122" s="93"/>
    </row>
    <row r="11123" ht="11.25" hidden="1" customHeight="1" outlineLevel="7">
      <c r="A11123" s="95"/>
      <c r="B11123" s="96"/>
      <c r="C11123" s="97"/>
      <c r="D11123" s="2013" t="s">
        <v>767</v>
      </c>
      <c r="E11123" s="2013"/>
      <c r="F11123" s="2013"/>
      <c r="G11123" s="114"/>
    </row>
    <row r="11124" ht="21.75" hidden="1" customHeight="1" outlineLevel="7">
      <c r="A11124" s="95"/>
      <c r="B11124" s="96"/>
      <c r="C11124" s="97"/>
      <c r="D11124" s="2013" t="s">
        <v>770</v>
      </c>
      <c r="E11124" s="2013"/>
      <c r="F11124" s="2013"/>
      <c r="G11124" s="114"/>
    </row>
    <row r="11125" ht="11.25" hidden="1" customHeight="1" outlineLevel="7">
      <c r="A11125" s="104"/>
      <c r="B11125" s="105"/>
      <c r="C11125" s="106"/>
      <c r="D11125" s="2017" t="s">
        <v>771</v>
      </c>
      <c r="E11125" s="2017"/>
      <c r="F11125" s="2017"/>
      <c r="G11125" s="93"/>
    </row>
    <row r="11126" ht="11.25" hidden="1" customHeight="1" outlineLevel="7">
      <c r="A11126" s="95"/>
      <c r="B11126" s="96"/>
      <c r="C11126" s="97"/>
      <c r="D11126" s="2013" t="s">
        <v>773</v>
      </c>
      <c r="E11126" s="2013"/>
      <c r="F11126" s="2013"/>
      <c r="G11126" s="114"/>
    </row>
    <row r="11127" ht="11.25" hidden="1" customHeight="1" outlineLevel="7">
      <c r="A11127" s="95"/>
      <c r="B11127" s="96"/>
      <c r="C11127" s="97"/>
      <c r="D11127" s="2013" t="s">
        <v>775</v>
      </c>
      <c r="E11127" s="2013"/>
      <c r="F11127" s="2013"/>
      <c r="G11127" s="114"/>
    </row>
    <row r="11128" ht="21.75" hidden="1" customHeight="1" outlineLevel="7">
      <c r="A11128" s="95"/>
      <c r="B11128" s="96"/>
      <c r="C11128" s="97"/>
      <c r="D11128" s="2013" t="s">
        <v>777</v>
      </c>
      <c r="E11128" s="2013"/>
      <c r="F11128" s="2013"/>
      <c r="G11128" s="93"/>
    </row>
    <row r="11129" ht="11.25" hidden="1" customHeight="1" outlineLevel="7">
      <c r="A11129" s="95"/>
      <c r="B11129" s="96"/>
      <c r="C11129" s="97"/>
      <c r="D11129" s="2013" t="s">
        <v>778</v>
      </c>
      <c r="E11129" s="2013"/>
      <c r="F11129" s="2013"/>
      <c r="G11129" s="93"/>
    </row>
    <row r="11130" ht="11.25" hidden="1" customHeight="1" outlineLevel="7">
      <c r="A11130" s="95"/>
      <c r="B11130" s="96"/>
      <c r="C11130" s="97"/>
      <c r="D11130" s="2013" t="s">
        <v>779</v>
      </c>
      <c r="E11130" s="2013"/>
      <c r="F11130" s="2013"/>
      <c r="G11130" s="93"/>
    </row>
    <row r="11131" ht="11.25" hidden="1" customHeight="1" outlineLevel="7">
      <c r="A11131" s="115"/>
      <c r="B11131" s="116"/>
      <c r="C11131" s="117"/>
      <c r="D11131" s="2013" t="s">
        <v>781</v>
      </c>
      <c r="E11131" s="2013"/>
      <c r="F11131" s="2013"/>
      <c r="G11131" s="93"/>
    </row>
    <row r="11132" ht="11.25" hidden="1" customHeight="1" outlineLevel="7">
      <c r="A11132" s="101"/>
      <c r="B11132" s="102"/>
      <c r="C11132" s="103"/>
      <c r="D11132" s="2017" t="s">
        <v>782</v>
      </c>
      <c r="E11132" s="2017"/>
      <c r="F11132" s="2017"/>
      <c r="G11132" s="93"/>
    </row>
    <row r="11133" ht="21.75" hidden="1" customHeight="1" outlineLevel="7">
      <c r="A11133" s="115"/>
      <c r="B11133" s="116"/>
      <c r="C11133" s="117"/>
      <c r="D11133" s="2013" t="s">
        <v>783</v>
      </c>
      <c r="E11133" s="2013"/>
      <c r="F11133" s="2013"/>
      <c r="G11133" s="93"/>
    </row>
    <row r="11134" ht="11.25" hidden="1" customHeight="1" outlineLevel="7">
      <c r="A11134" s="115"/>
      <c r="B11134" s="116"/>
      <c r="C11134" s="117"/>
      <c r="D11134" s="2013" t="s">
        <v>784</v>
      </c>
      <c r="E11134" s="2013"/>
      <c r="F11134" s="2013"/>
      <c r="G11134" s="93"/>
    </row>
    <row r="11135" ht="11.25" hidden="1" customHeight="1" outlineLevel="7">
      <c r="A11135" s="115"/>
      <c r="B11135" s="116"/>
      <c r="C11135" s="117"/>
      <c r="D11135" s="2013" t="s">
        <v>785</v>
      </c>
      <c r="E11135" s="2013"/>
      <c r="F11135" s="2013"/>
      <c r="G11135" s="114"/>
    </row>
    <row r="11136" ht="11.25" hidden="1" customHeight="1" outlineLevel="7">
      <c r="A11136" s="101"/>
      <c r="B11136" s="102"/>
      <c r="C11136" s="103"/>
      <c r="D11136" s="2017" t="s">
        <v>789</v>
      </c>
      <c r="E11136" s="2017"/>
      <c r="F11136" s="2017"/>
      <c r="G11136" s="93"/>
    </row>
    <row r="11137" ht="21.75" hidden="1" customHeight="1" outlineLevel="7">
      <c r="A11137" s="115"/>
      <c r="B11137" s="116"/>
      <c r="C11137" s="117"/>
      <c r="D11137" s="2013" t="s">
        <v>791</v>
      </c>
      <c r="E11137" s="2013"/>
      <c r="F11137" s="2013"/>
      <c r="G11137" s="93"/>
    </row>
    <row r="11138" ht="21.75" hidden="1" customHeight="1" outlineLevel="7">
      <c r="A11138" s="115"/>
      <c r="B11138" s="116"/>
      <c r="C11138" s="117"/>
      <c r="D11138" s="2013" t="s">
        <v>793</v>
      </c>
      <c r="E11138" s="2013"/>
      <c r="F11138" s="2013"/>
      <c r="G11138" s="93"/>
    </row>
    <row r="11139" ht="11.25" hidden="1" customHeight="1" outlineLevel="7">
      <c r="A11139" s="115"/>
      <c r="B11139" s="116"/>
      <c r="C11139" s="117"/>
      <c r="D11139" s="2013" t="s">
        <v>795</v>
      </c>
      <c r="E11139" s="2013"/>
      <c r="F11139" s="2013"/>
      <c r="G11139" s="93"/>
    </row>
    <row r="11140" ht="11.25" hidden="1" customHeight="1" outlineLevel="7">
      <c r="A11140" s="115"/>
      <c r="B11140" s="116"/>
      <c r="C11140" s="117"/>
      <c r="D11140" s="2013" t="s">
        <v>796</v>
      </c>
      <c r="E11140" s="2013"/>
      <c r="F11140" s="2013"/>
      <c r="G11140" s="93"/>
    </row>
    <row r="11141" ht="11.25" hidden="1" customHeight="1" outlineLevel="7">
      <c r="A11141" s="115"/>
      <c r="B11141" s="116"/>
      <c r="C11141" s="117"/>
      <c r="D11141" s="2013" t="s">
        <v>798</v>
      </c>
      <c r="E11141" s="2013"/>
      <c r="F11141" s="2013"/>
      <c r="G11141" s="93"/>
    </row>
    <row r="11142" ht="11.25" hidden="1" customHeight="1" outlineLevel="7">
      <c r="A11142" s="115"/>
      <c r="B11142" s="116"/>
      <c r="C11142" s="117"/>
      <c r="D11142" s="2013" t="s">
        <v>799</v>
      </c>
      <c r="E11142" s="2013"/>
      <c r="F11142" s="2013"/>
      <c r="G11142" s="93"/>
    </row>
    <row r="11143" ht="11.25" hidden="1" customHeight="1" outlineLevel="7">
      <c r="A11143" s="115"/>
      <c r="B11143" s="116"/>
      <c r="C11143" s="117"/>
      <c r="D11143" s="2013" t="s">
        <v>844</v>
      </c>
      <c r="E11143" s="2013"/>
      <c r="F11143" s="2013"/>
      <c r="G11143" s="114"/>
    </row>
    <row r="11144" ht="11.25" hidden="1" customHeight="1" outlineLevel="7">
      <c r="A11144" s="101"/>
      <c r="B11144" s="102"/>
      <c r="C11144" s="103"/>
      <c r="D11144" s="2017" t="s">
        <v>802</v>
      </c>
      <c r="E11144" s="2017"/>
      <c r="F11144" s="2017"/>
      <c r="G11144" s="93"/>
    </row>
    <row r="11145" ht="11.25" hidden="1" customHeight="1" outlineLevel="7">
      <c r="A11145" s="115"/>
      <c r="B11145" s="116"/>
      <c r="C11145" s="117"/>
      <c r="D11145" s="2013" t="s">
        <v>804</v>
      </c>
      <c r="E11145" s="2013"/>
      <c r="F11145" s="2013"/>
      <c r="G11145" s="93"/>
    </row>
    <row r="11146" ht="11.25" hidden="1" customHeight="1" outlineLevel="7">
      <c r="A11146" s="115"/>
      <c r="B11146" s="116"/>
      <c r="C11146" s="117"/>
      <c r="D11146" s="2013" t="s">
        <v>805</v>
      </c>
      <c r="E11146" s="2013"/>
      <c r="F11146" s="2013"/>
      <c r="G11146" s="93"/>
    </row>
    <row r="11147" ht="11.25" hidden="1" customHeight="1" outlineLevel="7">
      <c r="A11147" s="115"/>
      <c r="B11147" s="116"/>
      <c r="C11147" s="117"/>
      <c r="D11147" s="2013" t="s">
        <v>806</v>
      </c>
      <c r="E11147" s="2013"/>
      <c r="F11147" s="2013"/>
      <c r="G11147" s="114"/>
    </row>
    <row r="11148" ht="11.25" hidden="1" customHeight="1" outlineLevel="7">
      <c r="A11148" s="115"/>
      <c r="B11148" s="116"/>
      <c r="C11148" s="117"/>
      <c r="D11148" s="2013" t="s">
        <v>808</v>
      </c>
      <c r="E11148" s="2013"/>
      <c r="F11148" s="2013"/>
      <c r="G11148" s="93"/>
    </row>
    <row r="11149" ht="21.75" hidden="1" customHeight="1" outlineLevel="7">
      <c r="A11149" s="115"/>
      <c r="B11149" s="116"/>
      <c r="C11149" s="117"/>
      <c r="D11149" s="2013" t="s">
        <v>809</v>
      </c>
      <c r="E11149" s="2013"/>
      <c r="F11149" s="2013"/>
      <c r="G11149" s="93"/>
    </row>
    <row r="11150" ht="11.25" hidden="1" customHeight="1" outlineLevel="7">
      <c r="A11150" s="115"/>
      <c r="B11150" s="116"/>
      <c r="C11150" s="117"/>
      <c r="D11150" s="2013" t="s">
        <v>810</v>
      </c>
      <c r="E11150" s="2013"/>
      <c r="F11150" s="2013"/>
      <c r="G11150" s="93"/>
    </row>
    <row r="11151" ht="11.25" hidden="1" customHeight="1" outlineLevel="7">
      <c r="A11151" s="89"/>
      <c r="B11151" s="90"/>
      <c r="C11151" s="91"/>
      <c r="D11151" s="2013" t="s">
        <v>812</v>
      </c>
      <c r="E11151" s="2013"/>
      <c r="F11151" s="2013"/>
      <c r="G11151" s="93"/>
    </row>
    <row r="11152" ht="11.25" hidden="1" customHeight="1" outlineLevel="7">
      <c r="A11152" s="101"/>
      <c r="B11152" s="102"/>
      <c r="C11152" s="103"/>
      <c r="D11152" s="2017" t="s">
        <v>813</v>
      </c>
      <c r="E11152" s="2017"/>
      <c r="F11152" s="2017"/>
      <c r="G11152" s="93"/>
    </row>
    <row r="11153" ht="11.25" hidden="1" customHeight="1" outlineLevel="7">
      <c r="A11153" s="104"/>
      <c r="B11153" s="105"/>
      <c r="C11153" s="106"/>
      <c r="D11153" s="2017" t="s">
        <v>815</v>
      </c>
      <c r="E11153" s="2017"/>
      <c r="F11153" s="2017"/>
      <c r="G11153" s="93"/>
    </row>
    <row r="11154" ht="11.25" hidden="1" customHeight="1" outlineLevel="7">
      <c r="A11154" s="95"/>
      <c r="B11154" s="96"/>
      <c r="C11154" s="97"/>
      <c r="D11154" s="2013" t="s">
        <v>820</v>
      </c>
      <c r="E11154" s="2013"/>
      <c r="F11154" s="2013"/>
      <c r="G11154" s="93"/>
    </row>
    <row r="11155" ht="11.25" hidden="1" customHeight="1" outlineLevel="7">
      <c r="A11155" s="115"/>
      <c r="B11155" s="116"/>
      <c r="C11155" s="117"/>
      <c r="D11155" s="2013" t="s">
        <v>822</v>
      </c>
      <c r="E11155" s="2013"/>
      <c r="F11155" s="2013"/>
      <c r="G11155" s="114"/>
    </row>
    <row r="11156" ht="11.25" hidden="1" customHeight="1" outlineLevel="7">
      <c r="A11156" s="115"/>
      <c r="B11156" s="116"/>
      <c r="C11156" s="117"/>
      <c r="D11156" s="2013" t="s">
        <v>823</v>
      </c>
      <c r="E11156" s="2013"/>
      <c r="F11156" s="2013"/>
      <c r="G11156" s="93"/>
    </row>
    <row r="11157" ht="11.25" hidden="1" customHeight="1" outlineLevel="7">
      <c r="A11157" s="115"/>
      <c r="B11157" s="116"/>
      <c r="C11157" s="117"/>
      <c r="D11157" s="2013" t="s">
        <v>824</v>
      </c>
      <c r="E11157" s="2013"/>
      <c r="F11157" s="2013"/>
      <c r="G11157" s="93"/>
    </row>
    <row r="11158" ht="11.25" hidden="1" customHeight="1" outlineLevel="7">
      <c r="A11158" s="115"/>
      <c r="B11158" s="116"/>
      <c r="C11158" s="117"/>
      <c r="D11158" s="2013" t="s">
        <v>825</v>
      </c>
      <c r="E11158" s="2013"/>
      <c r="F11158" s="2013"/>
      <c r="G11158" s="93"/>
    </row>
    <row r="11159" ht="11.25" hidden="1" customHeight="1" outlineLevel="7">
      <c r="A11159" s="104"/>
      <c r="B11159" s="105"/>
      <c r="C11159" s="106"/>
      <c r="D11159" s="2017" t="s">
        <v>826</v>
      </c>
      <c r="E11159" s="2017"/>
      <c r="F11159" s="2017"/>
      <c r="G11159" s="93"/>
    </row>
    <row r="11160" ht="11.25" hidden="1" customHeight="1" outlineLevel="7">
      <c r="A11160" s="95"/>
      <c r="B11160" s="96"/>
      <c r="C11160" s="97"/>
      <c r="D11160" s="2013" t="s">
        <v>828</v>
      </c>
      <c r="E11160" s="2013"/>
      <c r="F11160" s="2013"/>
      <c r="G11160" s="93"/>
    </row>
    <row r="11161" ht="21.75" hidden="1" customHeight="1" outlineLevel="7">
      <c r="A11161" s="95"/>
      <c r="B11161" s="96"/>
      <c r="C11161" s="97"/>
      <c r="D11161" s="2013" t="s">
        <v>829</v>
      </c>
      <c r="E11161" s="2013"/>
      <c r="F11161" s="2013"/>
      <c r="G11161" s="93"/>
    </row>
    <row r="11162" ht="11.25" hidden="1" customHeight="1" outlineLevel="7">
      <c r="A11162" s="104"/>
      <c r="B11162" s="105"/>
      <c r="C11162" s="106"/>
      <c r="D11162" s="2017" t="s">
        <v>831</v>
      </c>
      <c r="E11162" s="2017"/>
      <c r="F11162" s="2017"/>
      <c r="G11162" s="114"/>
    </row>
    <row r="11163" ht="11.25" hidden="1" customHeight="1" outlineLevel="7">
      <c r="A11163" s="95"/>
      <c r="B11163" s="96"/>
      <c r="C11163" s="97"/>
      <c r="D11163" s="2013" t="s">
        <v>833</v>
      </c>
      <c r="E11163" s="2013"/>
      <c r="F11163" s="2013"/>
      <c r="G11163" s="93"/>
    </row>
    <row r="11164" ht="11.25" hidden="1" customHeight="1" outlineLevel="7">
      <c r="A11164" s="115"/>
      <c r="B11164" s="116"/>
      <c r="C11164" s="117"/>
      <c r="D11164" s="2013" t="s">
        <v>836</v>
      </c>
      <c r="E11164" s="2013"/>
      <c r="F11164" s="2013"/>
      <c r="G11164" s="114"/>
    </row>
    <row r="11165" ht="11.25" hidden="1" customHeight="1" outlineLevel="7">
      <c r="A11165" s="115"/>
      <c r="B11165" s="116"/>
      <c r="C11165" s="117"/>
      <c r="D11165" s="2013" t="s">
        <v>837</v>
      </c>
      <c r="E11165" s="2013"/>
      <c r="F11165" s="2013"/>
      <c r="G11165" s="93"/>
    </row>
    <row r="11166" ht="11.25" hidden="1" customHeight="1" outlineLevel="7">
      <c r="A11166" s="80"/>
      <c r="B11166" s="81"/>
      <c r="C11166" s="82"/>
      <c r="D11166" s="2017" t="s">
        <v>963</v>
      </c>
      <c r="E11166" s="2017"/>
      <c r="F11166" s="2017"/>
      <c r="G11166" s="93"/>
    </row>
    <row r="11167" ht="11.25" hidden="1" customHeight="1" outlineLevel="7">
      <c r="A11167" s="83"/>
      <c r="B11167" s="84"/>
      <c r="C11167" s="85"/>
      <c r="D11167" s="2017" t="s">
        <v>14</v>
      </c>
      <c r="E11167" s="2017"/>
      <c r="F11167" s="2017"/>
      <c r="G11167" s="93"/>
    </row>
    <row r="11168" ht="11.25" hidden="1" customHeight="1" outlineLevel="7">
      <c r="A11168" s="86"/>
      <c r="B11168" s="87"/>
      <c r="C11168" s="88"/>
      <c r="D11168" s="2017" t="s">
        <v>529</v>
      </c>
      <c r="E11168" s="2017"/>
      <c r="F11168" s="2017"/>
      <c r="G11168" s="93"/>
    </row>
    <row r="11169" ht="11.25" hidden="1" customHeight="1" outlineLevel="7">
      <c r="A11169" s="101"/>
      <c r="B11169" s="102"/>
      <c r="C11169" s="103"/>
      <c r="D11169" s="2017" t="s">
        <v>964</v>
      </c>
      <c r="E11169" s="2017"/>
      <c r="F11169" s="2017"/>
      <c r="G11169" s="93"/>
    </row>
    <row r="11170" ht="11.25" hidden="1" customHeight="1" outlineLevel="7">
      <c r="A11170" s="115"/>
      <c r="B11170" s="116"/>
      <c r="C11170" s="117"/>
      <c r="D11170" s="2013" t="s">
        <v>546</v>
      </c>
      <c r="E11170" s="2013"/>
      <c r="F11170" s="2013"/>
      <c r="G11170" s="93"/>
    </row>
    <row r="11171" ht="11.25" hidden="1" customHeight="1" outlineLevel="7">
      <c r="A11171" s="101"/>
      <c r="B11171" s="102"/>
      <c r="C11171" s="103"/>
      <c r="D11171" s="2017" t="s">
        <v>554</v>
      </c>
      <c r="E11171" s="2017"/>
      <c r="F11171" s="2017"/>
      <c r="G11171" s="93"/>
    </row>
    <row r="11172" ht="11.25" hidden="1" customHeight="1" outlineLevel="7">
      <c r="A11172" s="115"/>
      <c r="B11172" s="116"/>
      <c r="C11172" s="117"/>
      <c r="D11172" s="2013" t="s">
        <v>557</v>
      </c>
      <c r="E11172" s="2013"/>
      <c r="F11172" s="2013"/>
      <c r="G11172" s="93"/>
    </row>
    <row r="11173" ht="11.25" hidden="1" customHeight="1" outlineLevel="7">
      <c r="A11173" s="115"/>
      <c r="B11173" s="116"/>
      <c r="C11173" s="117"/>
      <c r="D11173" s="2013" t="s">
        <v>559</v>
      </c>
      <c r="E11173" s="2013"/>
      <c r="F11173" s="2013"/>
      <c r="G11173" s="93"/>
    </row>
    <row r="11174" ht="11.25" hidden="1" customHeight="1" outlineLevel="7">
      <c r="A11174" s="115"/>
      <c r="B11174" s="116"/>
      <c r="C11174" s="117"/>
      <c r="D11174" s="2013" t="s">
        <v>564</v>
      </c>
      <c r="E11174" s="2013"/>
      <c r="F11174" s="2013"/>
      <c r="G11174" s="93"/>
    </row>
    <row r="11175" ht="11.25" hidden="1" customHeight="1" outlineLevel="7">
      <c r="A11175" s="115"/>
      <c r="B11175" s="116"/>
      <c r="C11175" s="117"/>
      <c r="D11175" s="2013" t="s">
        <v>565</v>
      </c>
      <c r="E11175" s="2013"/>
      <c r="F11175" s="2013"/>
      <c r="G11175" s="93"/>
    </row>
    <row r="11176" ht="11.25" hidden="1" customHeight="1" outlineLevel="7">
      <c r="A11176" s="115"/>
      <c r="B11176" s="116"/>
      <c r="C11176" s="117"/>
      <c r="D11176" s="2013" t="s">
        <v>566</v>
      </c>
      <c r="E11176" s="2013"/>
      <c r="F11176" s="2013"/>
      <c r="G11176" s="93"/>
    </row>
    <row r="11177" ht="11.25" hidden="1" customHeight="1" outlineLevel="7">
      <c r="A11177" s="115"/>
      <c r="B11177" s="116"/>
      <c r="C11177" s="117"/>
      <c r="D11177" s="2013" t="s">
        <v>567</v>
      </c>
      <c r="E11177" s="2013"/>
      <c r="F11177" s="2013"/>
      <c r="G11177" s="114"/>
    </row>
    <row r="11178" ht="11.25" hidden="1" customHeight="1" outlineLevel="7">
      <c r="A11178" s="115"/>
      <c r="B11178" s="116"/>
      <c r="C11178" s="117"/>
      <c r="D11178" s="2013" t="s">
        <v>569</v>
      </c>
      <c r="E11178" s="2013"/>
      <c r="F11178" s="2013"/>
      <c r="G11178" s="114"/>
    </row>
    <row r="11179" ht="11.25" hidden="1" customHeight="1" outlineLevel="7">
      <c r="A11179" s="115"/>
      <c r="B11179" s="116"/>
      <c r="C11179" s="117"/>
      <c r="D11179" s="2013" t="s">
        <v>570</v>
      </c>
      <c r="E11179" s="2013"/>
      <c r="F11179" s="2013"/>
      <c r="G11179" s="93"/>
    </row>
    <row r="11180" ht="11.25" hidden="1" customHeight="1" outlineLevel="7">
      <c r="A11180" s="83"/>
      <c r="B11180" s="84"/>
      <c r="C11180" s="85"/>
      <c r="D11180" s="2017" t="s">
        <v>571</v>
      </c>
      <c r="E11180" s="2017"/>
      <c r="F11180" s="2017"/>
      <c r="G11180" s="93"/>
    </row>
    <row r="11181" ht="11.25" hidden="1" customHeight="1" outlineLevel="7">
      <c r="A11181" s="86"/>
      <c r="B11181" s="87"/>
      <c r="C11181" s="88"/>
      <c r="D11181" s="2017" t="s">
        <v>572</v>
      </c>
      <c r="E11181" s="2017"/>
      <c r="F11181" s="2017"/>
      <c r="G11181" s="93"/>
    </row>
    <row r="11182" ht="11.25" hidden="1" customHeight="1" outlineLevel="7">
      <c r="A11182" s="101"/>
      <c r="B11182" s="102"/>
      <c r="C11182" s="103"/>
      <c r="D11182" s="2017" t="s">
        <v>573</v>
      </c>
      <c r="E11182" s="2017"/>
      <c r="F11182" s="2017"/>
      <c r="G11182" s="114"/>
    </row>
    <row r="11183" ht="11.25" hidden="1" customHeight="1" outlineLevel="7">
      <c r="A11183" s="115"/>
      <c r="B11183" s="116"/>
      <c r="C11183" s="117"/>
      <c r="D11183" s="2013" t="s">
        <v>582</v>
      </c>
      <c r="E11183" s="2013"/>
      <c r="F11183" s="2013"/>
      <c r="G11183" s="93"/>
    </row>
    <row r="11184" ht="11.25" hidden="1" customHeight="1" outlineLevel="7">
      <c r="A11184" s="115"/>
      <c r="B11184" s="116"/>
      <c r="C11184" s="117"/>
      <c r="D11184" s="2013" t="s">
        <v>585</v>
      </c>
      <c r="E11184" s="2013"/>
      <c r="F11184" s="2013"/>
      <c r="G11184" s="93"/>
    </row>
    <row r="11185" ht="11.25" hidden="1" customHeight="1" outlineLevel="7">
      <c r="A11185" s="101"/>
      <c r="B11185" s="102"/>
      <c r="C11185" s="103"/>
      <c r="D11185" s="2017" t="s">
        <v>586</v>
      </c>
      <c r="E11185" s="2017"/>
      <c r="F11185" s="2017"/>
      <c r="G11185" s="93"/>
    </row>
    <row r="11186" ht="11.25" hidden="1" customHeight="1" outlineLevel="7">
      <c r="A11186" s="115"/>
      <c r="B11186" s="116"/>
      <c r="C11186" s="117"/>
      <c r="D11186" s="2013" t="s">
        <v>965</v>
      </c>
      <c r="E11186" s="2013"/>
      <c r="F11186" s="2013"/>
      <c r="G11186" s="93"/>
    </row>
    <row r="11187" ht="11.25" hidden="1" customHeight="1" outlineLevel="7">
      <c r="A11187" s="83"/>
      <c r="B11187" s="84"/>
      <c r="C11187" s="85"/>
      <c r="D11187" s="2017" t="s">
        <v>617</v>
      </c>
      <c r="E11187" s="2017"/>
      <c r="F11187" s="2017"/>
      <c r="G11187" s="93"/>
    </row>
    <row r="11188" ht="11.25" hidden="1" customHeight="1" outlineLevel="7">
      <c r="A11188" s="118"/>
      <c r="B11188" s="119"/>
      <c r="C11188" s="120"/>
      <c r="D11188" s="2013" t="s">
        <v>619</v>
      </c>
      <c r="E11188" s="2013"/>
      <c r="F11188" s="2013"/>
      <c r="G11188" s="93"/>
    </row>
    <row r="11189" ht="11.25" hidden="1" customHeight="1" outlineLevel="7">
      <c r="A11189" s="118"/>
      <c r="B11189" s="119"/>
      <c r="C11189" s="120"/>
      <c r="D11189" s="2013" t="s">
        <v>620</v>
      </c>
      <c r="E11189" s="2013"/>
      <c r="F11189" s="2013"/>
      <c r="G11189" s="114"/>
    </row>
    <row r="11190" ht="11.25" hidden="1" customHeight="1" outlineLevel="7">
      <c r="A11190" s="118"/>
      <c r="B11190" s="119"/>
      <c r="C11190" s="120"/>
      <c r="D11190" s="2013" t="s">
        <v>624</v>
      </c>
      <c r="E11190" s="2013"/>
      <c r="F11190" s="2013"/>
      <c r="G11190" s="93"/>
    </row>
    <row r="11191" ht="11.25" hidden="1" customHeight="1" outlineLevel="7">
      <c r="A11191" s="118"/>
      <c r="B11191" s="119"/>
      <c r="C11191" s="120"/>
      <c r="D11191" s="2013" t="s">
        <v>626</v>
      </c>
      <c r="E11191" s="2013"/>
      <c r="F11191" s="2013"/>
      <c r="G11191" s="93"/>
    </row>
    <row r="11192" ht="11.25" hidden="1" customHeight="1" outlineLevel="7">
      <c r="A11192" s="86"/>
      <c r="B11192" s="87"/>
      <c r="C11192" s="88"/>
      <c r="D11192" s="2017" t="s">
        <v>630</v>
      </c>
      <c r="E11192" s="2017"/>
      <c r="F11192" s="2017"/>
      <c r="G11192" s="93"/>
    </row>
    <row r="11193" ht="11.25" hidden="1" customHeight="1" outlineLevel="7">
      <c r="A11193" s="89"/>
      <c r="B11193" s="90"/>
      <c r="C11193" s="91"/>
      <c r="D11193" s="2013" t="s">
        <v>632</v>
      </c>
      <c r="E11193" s="2013"/>
      <c r="F11193" s="2013"/>
      <c r="G11193" s="114"/>
    </row>
    <row r="11194" ht="21.75" hidden="1" customHeight="1" outlineLevel="7">
      <c r="A11194" s="89"/>
      <c r="B11194" s="90"/>
      <c r="C11194" s="91"/>
      <c r="D11194" s="2013" t="s">
        <v>634</v>
      </c>
      <c r="E11194" s="2013"/>
      <c r="F11194" s="2013"/>
      <c r="G11194" s="93"/>
    </row>
    <row r="11195" ht="21.75" hidden="1" customHeight="1" outlineLevel="7">
      <c r="A11195" s="89"/>
      <c r="B11195" s="90"/>
      <c r="C11195" s="91"/>
      <c r="D11195" s="2013" t="s">
        <v>636</v>
      </c>
      <c r="E11195" s="2013"/>
      <c r="F11195" s="2013"/>
      <c r="G11195" s="93"/>
    </row>
    <row r="11196" ht="21.75" hidden="1" customHeight="1" outlineLevel="7">
      <c r="A11196" s="89"/>
      <c r="B11196" s="90"/>
      <c r="C11196" s="91"/>
      <c r="D11196" s="2013" t="s">
        <v>638</v>
      </c>
      <c r="E11196" s="2013"/>
      <c r="F11196" s="2013"/>
      <c r="G11196" s="93"/>
    </row>
    <row r="11197" ht="11.25" hidden="1" customHeight="1" outlineLevel="7">
      <c r="A11197" s="83"/>
      <c r="B11197" s="84"/>
      <c r="C11197" s="85"/>
      <c r="D11197" s="2017" t="s">
        <v>641</v>
      </c>
      <c r="E11197" s="2017"/>
      <c r="F11197" s="2017"/>
      <c r="G11197" s="93"/>
    </row>
    <row r="11198" ht="21.75" hidden="1" customHeight="1" outlineLevel="7">
      <c r="A11198" s="86"/>
      <c r="B11198" s="87"/>
      <c r="C11198" s="88"/>
      <c r="D11198" s="2017" t="s">
        <v>642</v>
      </c>
      <c r="E11198" s="2017"/>
      <c r="F11198" s="2017"/>
      <c r="G11198" s="93"/>
    </row>
    <row r="11199" ht="21.75" hidden="1" customHeight="1" outlineLevel="7">
      <c r="A11199" s="89"/>
      <c r="B11199" s="90"/>
      <c r="C11199" s="91"/>
      <c r="D11199" s="2013" t="s">
        <v>643</v>
      </c>
      <c r="E11199" s="2013"/>
      <c r="F11199" s="2013"/>
      <c r="G11199" s="93"/>
    </row>
    <row r="11200" ht="21.75" hidden="1" customHeight="1" outlineLevel="7">
      <c r="A11200" s="89"/>
      <c r="B11200" s="90"/>
      <c r="C11200" s="91"/>
      <c r="D11200" s="2013" t="s">
        <v>645</v>
      </c>
      <c r="E11200" s="2013"/>
      <c r="F11200" s="2013"/>
      <c r="G11200" s="93"/>
    </row>
    <row r="11201" ht="21.75" hidden="1" customHeight="1" outlineLevel="7">
      <c r="A11201" s="89"/>
      <c r="B11201" s="90"/>
      <c r="C11201" s="91"/>
      <c r="D11201" s="2013" t="s">
        <v>647</v>
      </c>
      <c r="E11201" s="2013"/>
      <c r="F11201" s="2013"/>
      <c r="G11201" s="114"/>
    </row>
    <row r="11202" ht="21.75" hidden="1" customHeight="1" outlineLevel="7">
      <c r="A11202" s="89"/>
      <c r="B11202" s="90"/>
      <c r="C11202" s="91"/>
      <c r="D11202" s="2013" t="s">
        <v>649</v>
      </c>
      <c r="E11202" s="2013"/>
      <c r="F11202" s="2013"/>
      <c r="G11202" s="93"/>
    </row>
    <row r="11203" ht="21.75" hidden="1" customHeight="1" outlineLevel="7">
      <c r="A11203" s="89"/>
      <c r="B11203" s="90"/>
      <c r="C11203" s="91"/>
      <c r="D11203" s="2013" t="s">
        <v>651</v>
      </c>
      <c r="E11203" s="2013"/>
      <c r="F11203" s="2013"/>
      <c r="G11203" s="93"/>
    </row>
    <row r="11204" ht="21.75" hidden="1" customHeight="1" outlineLevel="7">
      <c r="A11204" s="86"/>
      <c r="B11204" s="87"/>
      <c r="C11204" s="88"/>
      <c r="D11204" s="2017" t="s">
        <v>966</v>
      </c>
      <c r="E11204" s="2017"/>
      <c r="F11204" s="2017"/>
      <c r="G11204" s="93"/>
    </row>
    <row r="11205" ht="11.25" hidden="1" customHeight="1" outlineLevel="7">
      <c r="A11205" s="89"/>
      <c r="B11205" s="90"/>
      <c r="C11205" s="91"/>
      <c r="D11205" s="2013" t="s">
        <v>655</v>
      </c>
      <c r="E11205" s="2013"/>
      <c r="F11205" s="2013"/>
      <c r="G11205" s="93"/>
    </row>
    <row r="11206" ht="21.75" hidden="1" customHeight="1" outlineLevel="7">
      <c r="A11206" s="89"/>
      <c r="B11206" s="90"/>
      <c r="C11206" s="91"/>
      <c r="D11206" s="2013" t="s">
        <v>657</v>
      </c>
      <c r="E11206" s="2013"/>
      <c r="F11206" s="2013"/>
      <c r="G11206" s="93"/>
    </row>
    <row r="11207" ht="21.75" hidden="1" customHeight="1" outlineLevel="7">
      <c r="A11207" s="89"/>
      <c r="B11207" s="90"/>
      <c r="C11207" s="91"/>
      <c r="D11207" s="2013" t="s">
        <v>659</v>
      </c>
      <c r="E11207" s="2013"/>
      <c r="F11207" s="2013"/>
      <c r="G11207" s="93"/>
    </row>
    <row r="11208" ht="21.75" hidden="1" customHeight="1" outlineLevel="7">
      <c r="A11208" s="89"/>
      <c r="B11208" s="90"/>
      <c r="C11208" s="91"/>
      <c r="D11208" s="2013" t="s">
        <v>661</v>
      </c>
      <c r="E11208" s="2013"/>
      <c r="F11208" s="2013"/>
      <c r="G11208" s="93"/>
    </row>
    <row r="11209" ht="11.25" hidden="1" customHeight="1" outlineLevel="7">
      <c r="A11209" s="89"/>
      <c r="B11209" s="90"/>
      <c r="C11209" s="91"/>
      <c r="D11209" s="2013" t="s">
        <v>663</v>
      </c>
      <c r="E11209" s="2013"/>
      <c r="F11209" s="2013"/>
      <c r="G11209" s="114"/>
    </row>
    <row r="11210" ht="11.25" hidden="1" customHeight="1" outlineLevel="7">
      <c r="A11210" s="86"/>
      <c r="B11210" s="87"/>
      <c r="C11210" s="88"/>
      <c r="D11210" s="2017" t="s">
        <v>667</v>
      </c>
      <c r="E11210" s="2017"/>
      <c r="F11210" s="2017"/>
      <c r="G11210" s="114"/>
    </row>
    <row r="11211" ht="11.25" hidden="1" customHeight="1" outlineLevel="7">
      <c r="A11211" s="89"/>
      <c r="B11211" s="90"/>
      <c r="C11211" s="91"/>
      <c r="D11211" s="2013" t="s">
        <v>667</v>
      </c>
      <c r="E11211" s="2013"/>
      <c r="F11211" s="2013"/>
      <c r="G11211" s="93"/>
    </row>
    <row r="11212" ht="21.75" hidden="1" customHeight="1" outlineLevel="7">
      <c r="A11212" s="89"/>
      <c r="B11212" s="90"/>
      <c r="C11212" s="91"/>
      <c r="D11212" s="2013" t="s">
        <v>669</v>
      </c>
      <c r="E11212" s="2013"/>
      <c r="F11212" s="2013"/>
      <c r="G11212" s="93"/>
    </row>
    <row r="11213" ht="21.75" hidden="1" customHeight="1" outlineLevel="7">
      <c r="A11213" s="89"/>
      <c r="B11213" s="90"/>
      <c r="C11213" s="91"/>
      <c r="D11213" s="2013" t="s">
        <v>671</v>
      </c>
      <c r="E11213" s="2013"/>
      <c r="F11213" s="2013"/>
      <c r="G11213" s="93"/>
    </row>
    <row r="11214" ht="21.75" hidden="1" customHeight="1" outlineLevel="7">
      <c r="A11214" s="89"/>
      <c r="B11214" s="90"/>
      <c r="C11214" s="91"/>
      <c r="D11214" s="2013" t="s">
        <v>673</v>
      </c>
      <c r="E11214" s="2013"/>
      <c r="F11214" s="2013"/>
      <c r="G11214" s="93"/>
    </row>
    <row r="11215" ht="21.75" hidden="1" customHeight="1" outlineLevel="7">
      <c r="A11215" s="89"/>
      <c r="B11215" s="90"/>
      <c r="C11215" s="91"/>
      <c r="D11215" s="2013" t="s">
        <v>675</v>
      </c>
      <c r="E11215" s="2013"/>
      <c r="F11215" s="2013"/>
      <c r="G11215" s="93"/>
    </row>
    <row r="11216" ht="21.75" hidden="1" customHeight="1" outlineLevel="7">
      <c r="A11216" s="86"/>
      <c r="B11216" s="87"/>
      <c r="C11216" s="88"/>
      <c r="D11216" s="2017" t="s">
        <v>677</v>
      </c>
      <c r="E11216" s="2017"/>
      <c r="F11216" s="2017"/>
      <c r="G11216" s="114"/>
    </row>
    <row r="11217" ht="21.75" hidden="1" customHeight="1" outlineLevel="7">
      <c r="A11217" s="89"/>
      <c r="B11217" s="90"/>
      <c r="C11217" s="91"/>
      <c r="D11217" s="2013" t="s">
        <v>679</v>
      </c>
      <c r="E11217" s="2013"/>
      <c r="F11217" s="2013"/>
      <c r="G11217" s="93"/>
    </row>
    <row r="11218" ht="21.75" hidden="1" customHeight="1" outlineLevel="7">
      <c r="A11218" s="89"/>
      <c r="B11218" s="90"/>
      <c r="C11218" s="91"/>
      <c r="D11218" s="2013" t="s">
        <v>681</v>
      </c>
      <c r="E11218" s="2013"/>
      <c r="F11218" s="2013"/>
      <c r="G11218" s="93"/>
    </row>
    <row r="11219" ht="21.75" hidden="1" customHeight="1" outlineLevel="7">
      <c r="A11219" s="89"/>
      <c r="B11219" s="90"/>
      <c r="C11219" s="91"/>
      <c r="D11219" s="2013" t="s">
        <v>683</v>
      </c>
      <c r="E11219" s="2013"/>
      <c r="F11219" s="2013"/>
      <c r="G11219" s="114"/>
    </row>
    <row r="11220" ht="21.75" hidden="1" customHeight="1" outlineLevel="7">
      <c r="A11220" s="89"/>
      <c r="B11220" s="90"/>
      <c r="C11220" s="91"/>
      <c r="D11220" s="2013" t="s">
        <v>685</v>
      </c>
      <c r="E11220" s="2013"/>
      <c r="F11220" s="2013"/>
      <c r="G11220" s="93"/>
    </row>
    <row r="11221" ht="21.75" hidden="1" customHeight="1" outlineLevel="7">
      <c r="A11221" s="89"/>
      <c r="B11221" s="90"/>
      <c r="C11221" s="91"/>
      <c r="D11221" s="2013" t="s">
        <v>687</v>
      </c>
      <c r="E11221" s="2013"/>
      <c r="F11221" s="2013"/>
      <c r="G11221" s="93"/>
    </row>
    <row r="11222" ht="11.25" hidden="1" customHeight="1" outlineLevel="7">
      <c r="A11222" s="83"/>
      <c r="B11222" s="84"/>
      <c r="C11222" s="85"/>
      <c r="D11222" s="2017" t="s">
        <v>689</v>
      </c>
      <c r="E11222" s="2017"/>
      <c r="F11222" s="2017"/>
      <c r="G11222" s="93"/>
    </row>
    <row r="11223" ht="11.25" hidden="1" customHeight="1" outlineLevel="7">
      <c r="A11223" s="118"/>
      <c r="B11223" s="119"/>
      <c r="C11223" s="120"/>
      <c r="D11223" s="2013" t="s">
        <v>696</v>
      </c>
      <c r="E11223" s="2013"/>
      <c r="F11223" s="2013"/>
      <c r="G11223" s="114"/>
    </row>
    <row r="11224" ht="11.25" hidden="1" customHeight="1" outlineLevel="7">
      <c r="A11224" s="83"/>
      <c r="B11224" s="84"/>
      <c r="C11224" s="85"/>
      <c r="D11224" s="2017" t="s">
        <v>698</v>
      </c>
      <c r="E11224" s="2017"/>
      <c r="F11224" s="2017"/>
      <c r="G11224" s="114"/>
    </row>
    <row r="11225" ht="11.25" hidden="1" customHeight="1" outlineLevel="7">
      <c r="A11225" s="86"/>
      <c r="B11225" s="87"/>
      <c r="C11225" s="88"/>
      <c r="D11225" s="2017" t="s">
        <v>702</v>
      </c>
      <c r="E11225" s="2017"/>
      <c r="F11225" s="2017"/>
      <c r="G11225" s="114"/>
    </row>
    <row r="11226" ht="11.25" hidden="1" customHeight="1" outlineLevel="7">
      <c r="A11226" s="101"/>
      <c r="B11226" s="102"/>
      <c r="C11226" s="103"/>
      <c r="D11226" s="2017" t="s">
        <v>704</v>
      </c>
      <c r="E11226" s="2017"/>
      <c r="F11226" s="2017"/>
      <c r="G11226" s="114"/>
    </row>
    <row r="11227" ht="11.25" hidden="1" customHeight="1" outlineLevel="7">
      <c r="A11227" s="115"/>
      <c r="B11227" s="116"/>
      <c r="C11227" s="117"/>
      <c r="D11227" s="2013" t="s">
        <v>705</v>
      </c>
      <c r="E11227" s="2013"/>
      <c r="F11227" s="2013"/>
      <c r="G11227" s="93"/>
    </row>
    <row r="11228" ht="11.25" hidden="1" customHeight="1" outlineLevel="7">
      <c r="A11228" s="115"/>
      <c r="B11228" s="116"/>
      <c r="C11228" s="117"/>
      <c r="D11228" s="2013" t="s">
        <v>706</v>
      </c>
      <c r="E11228" s="2013"/>
      <c r="F11228" s="2013"/>
      <c r="G11228" s="114"/>
    </row>
    <row r="11229" ht="11.25" hidden="1" customHeight="1" outlineLevel="7">
      <c r="A11229" s="115"/>
      <c r="B11229" s="116"/>
      <c r="C11229" s="117"/>
      <c r="D11229" s="2013" t="s">
        <v>708</v>
      </c>
      <c r="E11229" s="2013"/>
      <c r="F11229" s="2013"/>
      <c r="G11229" s="93"/>
    </row>
    <row r="11230" ht="11.25" hidden="1" customHeight="1" outlineLevel="7">
      <c r="A11230" s="115"/>
      <c r="B11230" s="116"/>
      <c r="C11230" s="117"/>
      <c r="D11230" s="2013" t="s">
        <v>709</v>
      </c>
      <c r="E11230" s="2013"/>
      <c r="F11230" s="2013"/>
      <c r="G11230" s="93"/>
    </row>
    <row r="11231" ht="11.25" hidden="1" customHeight="1" outlineLevel="7">
      <c r="A11231" s="115"/>
      <c r="B11231" s="116"/>
      <c r="C11231" s="117"/>
      <c r="D11231" s="2013" t="s">
        <v>710</v>
      </c>
      <c r="E11231" s="2013"/>
      <c r="F11231" s="2013"/>
      <c r="G11231" s="93"/>
    </row>
    <row r="11232" ht="11.25" hidden="1" customHeight="1" outlineLevel="7">
      <c r="A11232" s="115"/>
      <c r="B11232" s="116"/>
      <c r="C11232" s="117"/>
      <c r="D11232" s="2013" t="s">
        <v>711</v>
      </c>
      <c r="E11232" s="2013"/>
      <c r="F11232" s="2013"/>
      <c r="G11232" s="93"/>
    </row>
    <row r="11233" ht="11.25" hidden="1" customHeight="1" outlineLevel="7">
      <c r="A11233" s="101"/>
      <c r="B11233" s="102"/>
      <c r="C11233" s="103"/>
      <c r="D11233" s="2017" t="s">
        <v>712</v>
      </c>
      <c r="E11233" s="2017"/>
      <c r="F11233" s="2017"/>
      <c r="G11233" s="93"/>
    </row>
    <row r="11234" ht="21.75" hidden="1" customHeight="1" outlineLevel="7">
      <c r="A11234" s="115"/>
      <c r="B11234" s="116"/>
      <c r="C11234" s="117"/>
      <c r="D11234" s="2013" t="s">
        <v>717</v>
      </c>
      <c r="E11234" s="2013"/>
      <c r="F11234" s="2013"/>
      <c r="G11234" s="93"/>
    </row>
    <row r="11235" ht="11.25" hidden="1" customHeight="1" outlineLevel="7">
      <c r="A11235" s="101"/>
      <c r="B11235" s="102"/>
      <c r="C11235" s="103"/>
      <c r="D11235" s="2017" t="s">
        <v>720</v>
      </c>
      <c r="E11235" s="2017"/>
      <c r="F11235" s="2017"/>
      <c r="G11235" s="93"/>
    </row>
    <row r="11236" ht="11.25" hidden="1" customHeight="1" outlineLevel="7">
      <c r="A11236" s="115"/>
      <c r="B11236" s="116"/>
      <c r="C11236" s="117"/>
      <c r="D11236" s="2013" t="s">
        <v>721</v>
      </c>
      <c r="E11236" s="2013"/>
      <c r="F11236" s="2013"/>
      <c r="G11236" s="93"/>
    </row>
    <row r="11237" ht="11.25" hidden="1" customHeight="1" outlineLevel="7">
      <c r="A11237" s="115"/>
      <c r="B11237" s="116"/>
      <c r="C11237" s="117"/>
      <c r="D11237" s="2013" t="s">
        <v>722</v>
      </c>
      <c r="E11237" s="2013"/>
      <c r="F11237" s="2013"/>
      <c r="G11237" s="114"/>
    </row>
    <row r="11238" ht="11.25" hidden="1" customHeight="1" outlineLevel="7">
      <c r="A11238" s="101"/>
      <c r="B11238" s="102"/>
      <c r="C11238" s="103"/>
      <c r="D11238" s="2017" t="s">
        <v>724</v>
      </c>
      <c r="E11238" s="2017"/>
      <c r="F11238" s="2017"/>
      <c r="G11238" s="114"/>
    </row>
    <row r="11239" ht="11.25" hidden="1" customHeight="1" outlineLevel="7">
      <c r="A11239" s="115"/>
      <c r="B11239" s="116"/>
      <c r="C11239" s="117"/>
      <c r="D11239" s="2013" t="s">
        <v>725</v>
      </c>
      <c r="E11239" s="2013"/>
      <c r="F11239" s="2013"/>
      <c r="G11239" s="114"/>
    </row>
    <row r="11240" ht="11.25" hidden="1" customHeight="1" outlineLevel="7">
      <c r="A11240" s="115"/>
      <c r="B11240" s="116"/>
      <c r="C11240" s="117"/>
      <c r="D11240" s="2013" t="s">
        <v>726</v>
      </c>
      <c r="E11240" s="2013"/>
      <c r="F11240" s="2013"/>
      <c r="G11240" s="93"/>
    </row>
    <row r="11241" ht="11.25" hidden="1" customHeight="1" outlineLevel="7">
      <c r="A11241" s="115"/>
      <c r="B11241" s="116"/>
      <c r="C11241" s="117"/>
      <c r="D11241" s="2013" t="s">
        <v>729</v>
      </c>
      <c r="E11241" s="2013"/>
      <c r="F11241" s="2013"/>
      <c r="G11241" s="93"/>
    </row>
    <row r="11242" ht="11.25" hidden="1" customHeight="1" outlineLevel="7">
      <c r="A11242" s="115"/>
      <c r="B11242" s="116"/>
      <c r="C11242" s="117"/>
      <c r="D11242" s="2013" t="s">
        <v>730</v>
      </c>
      <c r="E11242" s="2013"/>
      <c r="F11242" s="2013"/>
      <c r="G11242" s="114"/>
    </row>
    <row r="11243" ht="11.25" hidden="1" customHeight="1" outlineLevel="7">
      <c r="A11243" s="101"/>
      <c r="B11243" s="102"/>
      <c r="C11243" s="103"/>
      <c r="D11243" s="2017" t="s">
        <v>967</v>
      </c>
      <c r="E11243" s="2017"/>
      <c r="F11243" s="2017"/>
      <c r="G11243" s="93"/>
    </row>
    <row r="11244" ht="11.25" hidden="1" customHeight="1" outlineLevel="7">
      <c r="A11244" s="115"/>
      <c r="B11244" s="116"/>
      <c r="C11244" s="117"/>
      <c r="D11244" s="2013" t="s">
        <v>968</v>
      </c>
      <c r="E11244" s="2013"/>
      <c r="F11244" s="2013"/>
      <c r="G11244" s="114"/>
    </row>
    <row r="11245" ht="11.25" hidden="1" customHeight="1" outlineLevel="7">
      <c r="A11245" s="115"/>
      <c r="B11245" s="116"/>
      <c r="C11245" s="117"/>
      <c r="D11245" s="2013" t="s">
        <v>1196</v>
      </c>
      <c r="E11245" s="2013"/>
      <c r="F11245" s="2013"/>
      <c r="G11245" s="93"/>
    </row>
    <row r="11246" ht="11.25" hidden="1" customHeight="1" outlineLevel="7">
      <c r="A11246" s="89"/>
      <c r="B11246" s="90"/>
      <c r="C11246" s="91"/>
      <c r="D11246" s="2013" t="s">
        <v>731</v>
      </c>
      <c r="E11246" s="2013"/>
      <c r="F11246" s="2013"/>
      <c r="G11246" s="93"/>
    </row>
    <row r="11247" ht="11.25" hidden="1" customHeight="1" outlineLevel="7">
      <c r="A11247" s="101"/>
      <c r="B11247" s="102"/>
      <c r="C11247" s="103"/>
      <c r="D11247" s="2017" t="s">
        <v>732</v>
      </c>
      <c r="E11247" s="2017"/>
      <c r="F11247" s="2017"/>
      <c r="G11247" s="93"/>
    </row>
    <row r="11248" ht="21.75" hidden="1" customHeight="1" outlineLevel="7">
      <c r="A11248" s="115"/>
      <c r="B11248" s="116"/>
      <c r="C11248" s="117"/>
      <c r="D11248" s="2013" t="s">
        <v>969</v>
      </c>
      <c r="E11248" s="2013"/>
      <c r="F11248" s="2013"/>
      <c r="G11248" s="93"/>
    </row>
    <row r="11249" ht="21.75" hidden="1" customHeight="1" outlineLevel="7">
      <c r="A11249" s="115"/>
      <c r="B11249" s="116"/>
      <c r="C11249" s="117"/>
      <c r="D11249" s="2013" t="s">
        <v>1197</v>
      </c>
      <c r="E11249" s="2013"/>
      <c r="F11249" s="2013"/>
      <c r="G11249" s="114"/>
    </row>
    <row r="11250" ht="11.25" hidden="1" customHeight="1" outlineLevel="7">
      <c r="A11250" s="115"/>
      <c r="B11250" s="116"/>
      <c r="C11250" s="117"/>
      <c r="D11250" s="2013" t="s">
        <v>734</v>
      </c>
      <c r="E11250" s="2013"/>
      <c r="F11250" s="2013"/>
      <c r="G11250" s="93"/>
    </row>
    <row r="11251" ht="11.25" hidden="1" customHeight="1" outlineLevel="7">
      <c r="A11251" s="115"/>
      <c r="B11251" s="116"/>
      <c r="C11251" s="117"/>
      <c r="D11251" s="2013" t="s">
        <v>735</v>
      </c>
      <c r="E11251" s="2013"/>
      <c r="F11251" s="2013"/>
      <c r="G11251" s="93"/>
    </row>
    <row r="11252" ht="11.25" hidden="1" customHeight="1" outlineLevel="7">
      <c r="A11252" s="89"/>
      <c r="B11252" s="90"/>
      <c r="C11252" s="91"/>
      <c r="D11252" s="2013" t="s">
        <v>736</v>
      </c>
      <c r="E11252" s="2013"/>
      <c r="F11252" s="2013"/>
      <c r="G11252" s="93"/>
    </row>
    <row r="11253" ht="11.25" hidden="1" customHeight="1" outlineLevel="7">
      <c r="A11253" s="101"/>
      <c r="B11253" s="102"/>
      <c r="C11253" s="103"/>
      <c r="D11253" s="2017" t="s">
        <v>970</v>
      </c>
      <c r="E11253" s="2017"/>
      <c r="F11253" s="2017"/>
      <c r="G11253" s="93"/>
    </row>
    <row r="11254" ht="11.25" hidden="1" customHeight="1" outlineLevel="7">
      <c r="A11254" s="115"/>
      <c r="B11254" s="116"/>
      <c r="C11254" s="117"/>
      <c r="D11254" s="2013" t="s">
        <v>971</v>
      </c>
      <c r="E11254" s="2013"/>
      <c r="F11254" s="2013"/>
      <c r="G11254" s="114"/>
    </row>
    <row r="11255" ht="11.25" hidden="1" customHeight="1" outlineLevel="7">
      <c r="A11255" s="115"/>
      <c r="B11255" s="116"/>
      <c r="C11255" s="117"/>
      <c r="D11255" s="2013" t="s">
        <v>741</v>
      </c>
      <c r="E11255" s="2013"/>
      <c r="F11255" s="2013"/>
      <c r="G11255" s="114"/>
    </row>
    <row r="11256" ht="11.25" hidden="1" customHeight="1" outlineLevel="7">
      <c r="A11256" s="101"/>
      <c r="B11256" s="102"/>
      <c r="C11256" s="103"/>
      <c r="D11256" s="2017" t="s">
        <v>742</v>
      </c>
      <c r="E11256" s="2017"/>
      <c r="F11256" s="2017"/>
      <c r="G11256" s="93"/>
    </row>
    <row r="11257" ht="11.25" hidden="1" customHeight="1" outlineLevel="7">
      <c r="A11257" s="115"/>
      <c r="B11257" s="116"/>
      <c r="C11257" s="117"/>
      <c r="D11257" s="2013" t="s">
        <v>744</v>
      </c>
      <c r="E11257" s="2013"/>
      <c r="F11257" s="2013"/>
      <c r="G11257" s="93"/>
    </row>
    <row r="11258" ht="11.25" hidden="1" customHeight="1" outlineLevel="7">
      <c r="A11258" s="115"/>
      <c r="B11258" s="116"/>
      <c r="C11258" s="117"/>
      <c r="D11258" s="2013" t="s">
        <v>756</v>
      </c>
      <c r="E11258" s="2013"/>
      <c r="F11258" s="2013"/>
      <c r="G11258" s="93"/>
    </row>
    <row r="11259" ht="21.75" hidden="1" customHeight="1" outlineLevel="7">
      <c r="A11259" s="115"/>
      <c r="B11259" s="116"/>
      <c r="C11259" s="117"/>
      <c r="D11259" s="2013" t="s">
        <v>757</v>
      </c>
      <c r="E11259" s="2013"/>
      <c r="F11259" s="2013"/>
      <c r="G11259" s="93"/>
    </row>
    <row r="11260" ht="11.25" hidden="1" customHeight="1" outlineLevel="7">
      <c r="A11260" s="115"/>
      <c r="B11260" s="116"/>
      <c r="C11260" s="117"/>
      <c r="D11260" s="2013" t="s">
        <v>758</v>
      </c>
      <c r="E11260" s="2013"/>
      <c r="F11260" s="2013"/>
      <c r="G11260" s="93"/>
    </row>
    <row r="11261" ht="11.25" hidden="1" customHeight="1" outlineLevel="7">
      <c r="A11261" s="115"/>
      <c r="B11261" s="116"/>
      <c r="C11261" s="117"/>
      <c r="D11261" s="2013" t="s">
        <v>759</v>
      </c>
      <c r="E11261" s="2013"/>
      <c r="F11261" s="2013"/>
      <c r="G11261" s="114"/>
    </row>
    <row r="11262" ht="11.25" hidden="1" customHeight="1" outlineLevel="7">
      <c r="A11262" s="115"/>
      <c r="B11262" s="116"/>
      <c r="C11262" s="117"/>
      <c r="D11262" s="2013" t="s">
        <v>972</v>
      </c>
      <c r="E11262" s="2013"/>
      <c r="F11262" s="2013"/>
      <c r="G11262" s="93"/>
    </row>
    <row r="11263" ht="11.25" hidden="1" customHeight="1" outlineLevel="7">
      <c r="A11263" s="115"/>
      <c r="B11263" s="116"/>
      <c r="C11263" s="117"/>
      <c r="D11263" s="2013" t="s">
        <v>760</v>
      </c>
      <c r="E11263" s="2013"/>
      <c r="F11263" s="2013"/>
      <c r="G11263" s="93"/>
    </row>
    <row r="11264" ht="11.25" hidden="1" customHeight="1" outlineLevel="7">
      <c r="A11264" s="86"/>
      <c r="B11264" s="87"/>
      <c r="C11264" s="88"/>
      <c r="D11264" s="2017" t="s">
        <v>763</v>
      </c>
      <c r="E11264" s="2017"/>
      <c r="F11264" s="2017"/>
      <c r="G11264" s="93"/>
    </row>
    <row r="11265" ht="11.25" hidden="1" customHeight="1" outlineLevel="7">
      <c r="A11265" s="101"/>
      <c r="B11265" s="102"/>
      <c r="C11265" s="103"/>
      <c r="D11265" s="2017" t="s">
        <v>765</v>
      </c>
      <c r="E11265" s="2017"/>
      <c r="F11265" s="2017"/>
      <c r="G11265" s="93"/>
    </row>
    <row r="11266" ht="11.25" hidden="1" customHeight="1" outlineLevel="7">
      <c r="A11266" s="115"/>
      <c r="B11266" s="116"/>
      <c r="C11266" s="117"/>
      <c r="D11266" s="2013" t="s">
        <v>766</v>
      </c>
      <c r="E11266" s="2013"/>
      <c r="F11266" s="2013"/>
      <c r="G11266" s="93"/>
    </row>
    <row r="11267" ht="11.25" hidden="1" customHeight="1" outlineLevel="7">
      <c r="A11267" s="115"/>
      <c r="B11267" s="116"/>
      <c r="C11267" s="117"/>
      <c r="D11267" s="2013" t="s">
        <v>767</v>
      </c>
      <c r="E11267" s="2013"/>
      <c r="F11267" s="2013"/>
      <c r="G11267" s="114"/>
    </row>
    <row r="11268" ht="21.75" hidden="1" customHeight="1" outlineLevel="7">
      <c r="A11268" s="115"/>
      <c r="B11268" s="116"/>
      <c r="C11268" s="117"/>
      <c r="D11268" s="2013" t="s">
        <v>768</v>
      </c>
      <c r="E11268" s="2013"/>
      <c r="F11268" s="2013"/>
      <c r="G11268" s="93"/>
    </row>
    <row r="11269" ht="21.75" hidden="1" customHeight="1" outlineLevel="7">
      <c r="A11269" s="115"/>
      <c r="B11269" s="116"/>
      <c r="C11269" s="117"/>
      <c r="D11269" s="2013" t="s">
        <v>769</v>
      </c>
      <c r="E11269" s="2013"/>
      <c r="F11269" s="2013"/>
      <c r="G11269" s="93"/>
    </row>
    <row r="11270" ht="21.75" hidden="1" customHeight="1" outlineLevel="7">
      <c r="A11270" s="115"/>
      <c r="B11270" s="116"/>
      <c r="C11270" s="117"/>
      <c r="D11270" s="2013" t="s">
        <v>770</v>
      </c>
      <c r="E11270" s="2013"/>
      <c r="F11270" s="2013"/>
      <c r="G11270" s="93"/>
    </row>
    <row r="11271" ht="11.25" hidden="1" customHeight="1" outlineLevel="7">
      <c r="A11271" s="101"/>
      <c r="B11271" s="102"/>
      <c r="C11271" s="103"/>
      <c r="D11271" s="2017" t="s">
        <v>771</v>
      </c>
      <c r="E11271" s="2017"/>
      <c r="F11271" s="2017"/>
      <c r="G11271" s="93"/>
    </row>
    <row r="11272" ht="11.25" hidden="1" customHeight="1" outlineLevel="7">
      <c r="A11272" s="115"/>
      <c r="B11272" s="116"/>
      <c r="C11272" s="117"/>
      <c r="D11272" s="2013" t="s">
        <v>773</v>
      </c>
      <c r="E11272" s="2013"/>
      <c r="F11272" s="2013"/>
      <c r="G11272" s="93"/>
    </row>
    <row r="11273" ht="11.25" hidden="1" customHeight="1" outlineLevel="7">
      <c r="A11273" s="115"/>
      <c r="B11273" s="116"/>
      <c r="C11273" s="117"/>
      <c r="D11273" s="2013" t="s">
        <v>775</v>
      </c>
      <c r="E11273" s="2013"/>
      <c r="F11273" s="2013"/>
      <c r="G11273" s="114"/>
    </row>
    <row r="11274" ht="21.75" hidden="1" customHeight="1" outlineLevel="7">
      <c r="A11274" s="115"/>
      <c r="B11274" s="116"/>
      <c r="C11274" s="117"/>
      <c r="D11274" s="2013" t="s">
        <v>777</v>
      </c>
      <c r="E11274" s="2013"/>
      <c r="F11274" s="2013"/>
      <c r="G11274" s="93"/>
    </row>
    <row r="11275" ht="11.25" hidden="1" customHeight="1" outlineLevel="7">
      <c r="A11275" s="115"/>
      <c r="B11275" s="116"/>
      <c r="C11275" s="117"/>
      <c r="D11275" s="2013" t="s">
        <v>778</v>
      </c>
      <c r="E11275" s="2013"/>
      <c r="F11275" s="2013"/>
      <c r="G11275" s="93"/>
    </row>
    <row r="11276" ht="11.25" hidden="1" customHeight="1" outlineLevel="7">
      <c r="A11276" s="115"/>
      <c r="B11276" s="116"/>
      <c r="C11276" s="117"/>
      <c r="D11276" s="2013" t="s">
        <v>779</v>
      </c>
      <c r="E11276" s="2013"/>
      <c r="F11276" s="2013"/>
      <c r="G11276" s="93"/>
    </row>
    <row r="11277" ht="11.25" hidden="1" customHeight="1" outlineLevel="7">
      <c r="A11277" s="89"/>
      <c r="B11277" s="90"/>
      <c r="C11277" s="91"/>
      <c r="D11277" s="2013" t="s">
        <v>781</v>
      </c>
      <c r="E11277" s="2013"/>
      <c r="F11277" s="2013"/>
      <c r="G11277" s="93"/>
    </row>
    <row r="11278" ht="11.25" hidden="1" customHeight="1" outlineLevel="7">
      <c r="A11278" s="86"/>
      <c r="B11278" s="87"/>
      <c r="C11278" s="88"/>
      <c r="D11278" s="2017" t="s">
        <v>782</v>
      </c>
      <c r="E11278" s="2017"/>
      <c r="F11278" s="2017"/>
      <c r="G11278" s="93"/>
    </row>
    <row r="11279" ht="11.25" hidden="1" customHeight="1" outlineLevel="7">
      <c r="A11279" s="89"/>
      <c r="B11279" s="90"/>
      <c r="C11279" s="91"/>
      <c r="D11279" s="2013" t="s">
        <v>786</v>
      </c>
      <c r="E11279" s="2013"/>
      <c r="F11279" s="2013"/>
      <c r="G11279" s="114"/>
    </row>
    <row r="11280" ht="11.25" hidden="1" customHeight="1" outlineLevel="7">
      <c r="A11280" s="86"/>
      <c r="B11280" s="87"/>
      <c r="C11280" s="88"/>
      <c r="D11280" s="2017" t="s">
        <v>789</v>
      </c>
      <c r="E11280" s="2017"/>
      <c r="F11280" s="2017"/>
      <c r="G11280" s="93"/>
    </row>
    <row r="11281" ht="21.75" hidden="1" customHeight="1" outlineLevel="7">
      <c r="A11281" s="89"/>
      <c r="B11281" s="90"/>
      <c r="C11281" s="91"/>
      <c r="D11281" s="2013" t="s">
        <v>791</v>
      </c>
      <c r="E11281" s="2013"/>
      <c r="F11281" s="2013"/>
      <c r="G11281" s="114"/>
    </row>
    <row r="11282" ht="11.25" hidden="1" customHeight="1" outlineLevel="7">
      <c r="A11282" s="89"/>
      <c r="B11282" s="90"/>
      <c r="C11282" s="91"/>
      <c r="D11282" s="2013" t="s">
        <v>973</v>
      </c>
      <c r="E11282" s="2013"/>
      <c r="F11282" s="2013"/>
      <c r="G11282" s="114"/>
    </row>
    <row r="11283" ht="11.25" hidden="1" customHeight="1" outlineLevel="7">
      <c r="A11283" s="89"/>
      <c r="B11283" s="90"/>
      <c r="C11283" s="91"/>
      <c r="D11283" s="2013" t="s">
        <v>796</v>
      </c>
      <c r="E11283" s="2013"/>
      <c r="F11283" s="2013"/>
      <c r="G11283" s="114"/>
    </row>
    <row r="11284" ht="11.25" hidden="1" customHeight="1" outlineLevel="7">
      <c r="A11284" s="89"/>
      <c r="B11284" s="90"/>
      <c r="C11284" s="91"/>
      <c r="D11284" s="2013" t="s">
        <v>798</v>
      </c>
      <c r="E11284" s="2013"/>
      <c r="F11284" s="2013"/>
      <c r="G11284" s="93"/>
    </row>
    <row r="11285" ht="11.25" hidden="1" customHeight="1" outlineLevel="7">
      <c r="A11285" s="89"/>
      <c r="B11285" s="90"/>
      <c r="C11285" s="91"/>
      <c r="D11285" s="2013" t="s">
        <v>799</v>
      </c>
      <c r="E11285" s="2013"/>
      <c r="F11285" s="2013"/>
      <c r="G11285" s="93"/>
    </row>
    <row r="11286" ht="11.25" hidden="1" customHeight="1" outlineLevel="7">
      <c r="A11286" s="89"/>
      <c r="B11286" s="90"/>
      <c r="C11286" s="91"/>
      <c r="D11286" s="2013" t="s">
        <v>801</v>
      </c>
      <c r="E11286" s="2013"/>
      <c r="F11286" s="2013"/>
      <c r="G11286" s="93"/>
    </row>
    <row r="11287" ht="11.25" hidden="1" customHeight="1" outlineLevel="7">
      <c r="A11287" s="89"/>
      <c r="B11287" s="90"/>
      <c r="C11287" s="91"/>
      <c r="D11287" s="2013" t="s">
        <v>974</v>
      </c>
      <c r="E11287" s="2013"/>
      <c r="F11287" s="2013"/>
      <c r="G11287" s="93"/>
    </row>
    <row r="11288" ht="11.25" hidden="1" customHeight="1" outlineLevel="7">
      <c r="A11288" s="86"/>
      <c r="B11288" s="87"/>
      <c r="C11288" s="88"/>
      <c r="D11288" s="2017" t="s">
        <v>802</v>
      </c>
      <c r="E11288" s="2017"/>
      <c r="F11288" s="2017"/>
      <c r="G11288" s="93"/>
    </row>
    <row r="11289" ht="11.25" hidden="1" customHeight="1" outlineLevel="7">
      <c r="A11289" s="89"/>
      <c r="B11289" s="90"/>
      <c r="C11289" s="91"/>
      <c r="D11289" s="2013" t="s">
        <v>808</v>
      </c>
      <c r="E11289" s="2013"/>
      <c r="F11289" s="2013"/>
      <c r="G11289" s="93"/>
    </row>
    <row r="11290" ht="11.25" hidden="1" customHeight="1" outlineLevel="7">
      <c r="A11290" s="86"/>
      <c r="B11290" s="87"/>
      <c r="C11290" s="88"/>
      <c r="D11290" s="2017" t="s">
        <v>813</v>
      </c>
      <c r="E11290" s="2017"/>
      <c r="F11290" s="2017"/>
      <c r="G11290" s="114"/>
    </row>
    <row r="11291" ht="11.25" hidden="1" customHeight="1" outlineLevel="7">
      <c r="A11291" s="101"/>
      <c r="B11291" s="102"/>
      <c r="C11291" s="103"/>
      <c r="D11291" s="2017" t="s">
        <v>815</v>
      </c>
      <c r="E11291" s="2017"/>
      <c r="F11291" s="2017"/>
      <c r="G11291" s="93"/>
    </row>
    <row r="11292" ht="21.75" hidden="1" customHeight="1" outlineLevel="7">
      <c r="A11292" s="115"/>
      <c r="B11292" s="116"/>
      <c r="C11292" s="117"/>
      <c r="D11292" s="2013" t="s">
        <v>819</v>
      </c>
      <c r="E11292" s="2013"/>
      <c r="F11292" s="2013"/>
      <c r="G11292" s="114"/>
    </row>
    <row r="11293" ht="11.25" hidden="1" customHeight="1" outlineLevel="7">
      <c r="A11293" s="115"/>
      <c r="B11293" s="116"/>
      <c r="C11293" s="117"/>
      <c r="D11293" s="2013" t="s">
        <v>820</v>
      </c>
      <c r="E11293" s="2013"/>
      <c r="F11293" s="2013"/>
      <c r="G11293" s="93"/>
    </row>
    <row r="11294" ht="11.25" hidden="1" customHeight="1" outlineLevel="7">
      <c r="A11294" s="89"/>
      <c r="B11294" s="90"/>
      <c r="C11294" s="91"/>
      <c r="D11294" s="2013" t="s">
        <v>822</v>
      </c>
      <c r="E11294" s="2013"/>
      <c r="F11294" s="2013"/>
      <c r="G11294" s="93"/>
    </row>
    <row r="11295" ht="11.25" hidden="1" customHeight="1" outlineLevel="7">
      <c r="A11295" s="89"/>
      <c r="B11295" s="90"/>
      <c r="C11295" s="91"/>
      <c r="D11295" s="2013" t="s">
        <v>824</v>
      </c>
      <c r="E11295" s="2013"/>
      <c r="F11295" s="2013"/>
      <c r="G11295" s="114"/>
    </row>
    <row r="11296" ht="11.25" hidden="1" customHeight="1" outlineLevel="7">
      <c r="A11296" s="89"/>
      <c r="B11296" s="90"/>
      <c r="C11296" s="91"/>
      <c r="D11296" s="2013" t="s">
        <v>825</v>
      </c>
      <c r="E11296" s="2013"/>
      <c r="F11296" s="2013"/>
      <c r="G11296" s="93"/>
    </row>
    <row r="11297" ht="11.25" hidden="1" customHeight="1" outlineLevel="7">
      <c r="A11297" s="101"/>
      <c r="B11297" s="102"/>
      <c r="C11297" s="103"/>
      <c r="D11297" s="2017" t="s">
        <v>826</v>
      </c>
      <c r="E11297" s="2017"/>
      <c r="F11297" s="2017"/>
      <c r="G11297" s="93"/>
    </row>
    <row r="11298" ht="11.25" hidden="1" customHeight="1" outlineLevel="7">
      <c r="A11298" s="115"/>
      <c r="B11298" s="116"/>
      <c r="C11298" s="117"/>
      <c r="D11298" s="2013" t="s">
        <v>828</v>
      </c>
      <c r="E11298" s="2013"/>
      <c r="F11298" s="2013"/>
      <c r="G11298" s="93"/>
    </row>
    <row r="11299" ht="21.75" hidden="1" customHeight="1" outlineLevel="7">
      <c r="A11299" s="115"/>
      <c r="B11299" s="116"/>
      <c r="C11299" s="117"/>
      <c r="D11299" s="2013" t="s">
        <v>829</v>
      </c>
      <c r="E11299" s="2013"/>
      <c r="F11299" s="2013"/>
      <c r="G11299" s="93"/>
    </row>
    <row r="11300" ht="21.75" hidden="1" customHeight="1" outlineLevel="7">
      <c r="A11300" s="89"/>
      <c r="B11300" s="90"/>
      <c r="C11300" s="91"/>
      <c r="D11300" s="2013" t="s">
        <v>834</v>
      </c>
      <c r="E11300" s="2013"/>
      <c r="F11300" s="2013"/>
      <c r="G11300" s="114"/>
    </row>
    <row r="11301" ht="11.25" hidden="1" customHeight="1" outlineLevel="7">
      <c r="A11301" s="89"/>
      <c r="B11301" s="90"/>
      <c r="C11301" s="91"/>
      <c r="D11301" s="2013" t="s">
        <v>975</v>
      </c>
      <c r="E11301" s="2013"/>
      <c r="F11301" s="2013"/>
      <c r="G11301" s="93"/>
    </row>
    <row r="11302" ht="11.25" hidden="1" customHeight="1" outlineLevel="7">
      <c r="A11302" s="89"/>
      <c r="B11302" s="90"/>
      <c r="C11302" s="91"/>
      <c r="D11302" s="2013" t="s">
        <v>835</v>
      </c>
      <c r="E11302" s="2013"/>
      <c r="F11302" s="2013"/>
      <c r="G11302" s="93"/>
    </row>
    <row r="11303" ht="11.25" hidden="1" customHeight="1" outlineLevel="7">
      <c r="A11303" s="89"/>
      <c r="B11303" s="90"/>
      <c r="C11303" s="91"/>
      <c r="D11303" s="2013" t="s">
        <v>837</v>
      </c>
      <c r="E11303" s="2013"/>
      <c r="F11303" s="2013"/>
      <c r="G11303" s="93"/>
    </row>
    <row r="11304" ht="11.25" hidden="1" customHeight="1" outlineLevel="7">
      <c r="A11304" s="89"/>
      <c r="B11304" s="90"/>
      <c r="C11304" s="91"/>
      <c r="D11304" s="2013" t="s">
        <v>976</v>
      </c>
      <c r="E11304" s="2013"/>
      <c r="F11304" s="2013"/>
      <c r="G11304" s="114"/>
    </row>
    <row r="11305" ht="11.25" hidden="1" customHeight="1" outlineLevel="7">
      <c r="A11305" s="89"/>
      <c r="B11305" s="90"/>
      <c r="C11305" s="91"/>
      <c r="D11305" s="2013" t="s">
        <v>977</v>
      </c>
      <c r="E11305" s="2013"/>
      <c r="F11305" s="2013"/>
      <c r="G11305" s="93"/>
    </row>
    <row r="11306" ht="11.25" hidden="1" customHeight="1" outlineLevel="7">
      <c r="A11306" s="89"/>
      <c r="B11306" s="90"/>
      <c r="C11306" s="91"/>
      <c r="D11306" s="2013" t="s">
        <v>978</v>
      </c>
      <c r="E11306" s="2013"/>
      <c r="F11306" s="2013"/>
      <c r="G11306" s="93"/>
    </row>
    <row r="11307" ht="11.25" hidden="1" customHeight="1" outlineLevel="7">
      <c r="A11307" s="89"/>
      <c r="B11307" s="90"/>
      <c r="C11307" s="91"/>
      <c r="D11307" s="2013" t="s">
        <v>1198</v>
      </c>
      <c r="E11307" s="2013"/>
      <c r="F11307" s="2013"/>
      <c r="G11307" s="93"/>
    </row>
    <row r="11308" ht="11.25" hidden="1" customHeight="1" outlineLevel="7">
      <c r="A11308" s="89"/>
      <c r="B11308" s="90"/>
      <c r="C11308" s="91"/>
      <c r="D11308" s="2013" t="s">
        <v>979</v>
      </c>
      <c r="E11308" s="2013"/>
      <c r="F11308" s="2013"/>
      <c r="G11308" s="93"/>
    </row>
    <row r="11309" ht="11.25" hidden="1" customHeight="1" outlineLevel="6" collapsed="1">
      <c r="A11309" s="77"/>
      <c r="B11309" s="78"/>
      <c r="C11309" s="79"/>
      <c r="D11309" s="2017" t="s">
        <v>405</v>
      </c>
      <c r="E11309" s="2017"/>
      <c r="F11309" s="2017"/>
      <c r="G11309" s="93"/>
    </row>
    <row r="11310" ht="11.25" hidden="1" customHeight="1" outlineLevel="7">
      <c r="A11310" s="80"/>
      <c r="B11310" s="81"/>
      <c r="C11310" s="82"/>
      <c r="D11310" s="2017" t="s">
        <v>864</v>
      </c>
      <c r="E11310" s="2017"/>
      <c r="F11310" s="2017"/>
      <c r="G11310" s="114"/>
    </row>
    <row r="11311" ht="11.25" hidden="1" customHeight="1" outlineLevel="7">
      <c r="A11311" s="98"/>
      <c r="B11311" s="99"/>
      <c r="C11311" s="100"/>
      <c r="D11311" s="2013" t="s">
        <v>865</v>
      </c>
      <c r="E11311" s="2013"/>
      <c r="F11311" s="2013"/>
      <c r="G11311" s="93"/>
    </row>
    <row r="11312" ht="11.25" hidden="1" customHeight="1" outlineLevel="7">
      <c r="A11312" s="80"/>
      <c r="B11312" s="81"/>
      <c r="C11312" s="82"/>
      <c r="D11312" s="2017" t="s">
        <v>866</v>
      </c>
      <c r="E11312" s="2017"/>
      <c r="F11312" s="2017"/>
      <c r="G11312" s="93"/>
    </row>
    <row r="11313" ht="11.25" hidden="1" customHeight="1" outlineLevel="7">
      <c r="A11313" s="98"/>
      <c r="B11313" s="99"/>
      <c r="C11313" s="100"/>
      <c r="D11313" s="2013" t="s">
        <v>869</v>
      </c>
      <c r="E11313" s="2013"/>
      <c r="F11313" s="2013"/>
      <c r="G11313" s="114"/>
    </row>
    <row r="11314" ht="11.25" hidden="1" customHeight="1" outlineLevel="7">
      <c r="A11314" s="80"/>
      <c r="B11314" s="81"/>
      <c r="C11314" s="82"/>
      <c r="D11314" s="2017" t="s">
        <v>871</v>
      </c>
      <c r="E11314" s="2017"/>
      <c r="F11314" s="2017"/>
      <c r="G11314" s="93"/>
    </row>
    <row r="11315" ht="11.25" hidden="1" customHeight="1" outlineLevel="7">
      <c r="A11315" s="98"/>
      <c r="B11315" s="99"/>
      <c r="C11315" s="100"/>
      <c r="D11315" s="2013" t="s">
        <v>874</v>
      </c>
      <c r="E11315" s="2013"/>
      <c r="F11315" s="2013"/>
      <c r="G11315" s="93"/>
    </row>
    <row r="11316" ht="21.75" hidden="1" customHeight="1" outlineLevel="7">
      <c r="A11316" s="121"/>
      <c r="B11316" s="122"/>
      <c r="C11316" s="123"/>
      <c r="D11316" s="2013" t="s">
        <v>880</v>
      </c>
      <c r="E11316" s="2013"/>
      <c r="F11316" s="2013"/>
      <c r="G11316" s="93"/>
    </row>
    <row r="11317" ht="11.25" hidden="1" customHeight="1" outlineLevel="6" collapsed="1">
      <c r="A11317" s="77"/>
      <c r="B11317" s="78"/>
      <c r="C11317" s="79"/>
      <c r="D11317" s="2017" t="s">
        <v>887</v>
      </c>
      <c r="E11317" s="2017"/>
      <c r="F11317" s="2017"/>
      <c r="G11317" s="93"/>
    </row>
    <row r="11318" ht="11.25" hidden="1" customHeight="1" outlineLevel="7">
      <c r="A11318" s="80"/>
      <c r="B11318" s="81"/>
      <c r="C11318" s="82"/>
      <c r="D11318" s="2017" t="s">
        <v>230</v>
      </c>
      <c r="E11318" s="2017"/>
      <c r="F11318" s="2017"/>
      <c r="G11318" s="93"/>
    </row>
    <row r="11319" ht="11.25" hidden="1" customHeight="1" outlineLevel="7">
      <c r="A11319" s="98"/>
      <c r="B11319" s="99"/>
      <c r="C11319" s="100"/>
      <c r="D11319" s="2013" t="s">
        <v>1190</v>
      </c>
      <c r="E11319" s="2013"/>
      <c r="F11319" s="2013"/>
      <c r="G11319" s="93"/>
    </row>
    <row r="11320" ht="11.25" hidden="1" customHeight="1" outlineLevel="7">
      <c r="A11320" s="98"/>
      <c r="B11320" s="99"/>
      <c r="C11320" s="100"/>
      <c r="D11320" s="2013" t="s">
        <v>1191</v>
      </c>
      <c r="E11320" s="2013"/>
      <c r="F11320" s="2013"/>
      <c r="G11320" s="93"/>
    </row>
    <row r="11321" ht="11.25" hidden="1" customHeight="1" outlineLevel="7">
      <c r="A11321" s="80"/>
      <c r="B11321" s="81"/>
      <c r="C11321" s="82"/>
      <c r="D11321" s="2017" t="s">
        <v>889</v>
      </c>
      <c r="E11321" s="2017"/>
      <c r="F11321" s="2017"/>
      <c r="G11321" s="114"/>
    </row>
    <row r="11322" ht="11.25" hidden="1" customHeight="1" outlineLevel="7">
      <c r="A11322" s="98"/>
      <c r="B11322" s="99"/>
      <c r="C11322" s="100"/>
      <c r="D11322" s="2013" t="s">
        <v>891</v>
      </c>
      <c r="E11322" s="2013"/>
      <c r="F11322" s="2013"/>
      <c r="G11322" s="114"/>
    </row>
    <row r="11323" ht="11.25" hidden="1" customHeight="1" outlineLevel="7">
      <c r="A11323" s="80"/>
      <c r="B11323" s="81"/>
      <c r="C11323" s="82"/>
      <c r="D11323" s="2017" t="s">
        <v>893</v>
      </c>
      <c r="E11323" s="2017"/>
      <c r="F11323" s="2017"/>
      <c r="G11323" s="93"/>
    </row>
    <row r="11324" ht="11.25" hidden="1" customHeight="1" outlineLevel="7">
      <c r="A11324" s="98"/>
      <c r="B11324" s="99"/>
      <c r="C11324" s="100"/>
      <c r="D11324" s="2013" t="s">
        <v>895</v>
      </c>
      <c r="E11324" s="2013"/>
      <c r="F11324" s="2013"/>
      <c r="G11324" s="93"/>
    </row>
    <row r="11325" ht="11.25" hidden="1" customHeight="1" outlineLevel="7">
      <c r="A11325" s="121"/>
      <c r="B11325" s="122"/>
      <c r="C11325" s="123"/>
      <c r="D11325" s="2013" t="s">
        <v>1192</v>
      </c>
      <c r="E11325" s="2013"/>
      <c r="F11325" s="2013"/>
      <c r="G11325" s="93"/>
    </row>
    <row r="11326" ht="11.25" hidden="1" customHeight="1" outlineLevel="7">
      <c r="A11326" s="80"/>
      <c r="B11326" s="81"/>
      <c r="C11326" s="82"/>
      <c r="D11326" s="2017" t="s">
        <v>903</v>
      </c>
      <c r="E11326" s="2017"/>
      <c r="F11326" s="2017"/>
      <c r="G11326" s="93"/>
    </row>
    <row r="11327" ht="11.25" hidden="1" customHeight="1" outlineLevel="7">
      <c r="A11327" s="98"/>
      <c r="B11327" s="99"/>
      <c r="C11327" s="100"/>
      <c r="D11327" s="2013" t="s">
        <v>904</v>
      </c>
      <c r="E11327" s="2013"/>
      <c r="F11327" s="2013"/>
      <c r="G11327" s="93"/>
    </row>
    <row r="11328" ht="11.25" hidden="1" customHeight="1" outlineLevel="7">
      <c r="A11328" s="80"/>
      <c r="B11328" s="81"/>
      <c r="C11328" s="82"/>
      <c r="D11328" s="2017" t="s">
        <v>905</v>
      </c>
      <c r="E11328" s="2017"/>
      <c r="F11328" s="2017"/>
      <c r="G11328" s="114"/>
    </row>
    <row r="11329" ht="11.25" hidden="1" customHeight="1" outlineLevel="7">
      <c r="A11329" s="98"/>
      <c r="B11329" s="99"/>
      <c r="C11329" s="100"/>
      <c r="D11329" s="2013" t="s">
        <v>905</v>
      </c>
      <c r="E11329" s="2013"/>
      <c r="F11329" s="2013"/>
      <c r="G11329" s="93"/>
    </row>
    <row r="11330" ht="11.25" hidden="1" customHeight="1" outlineLevel="7">
      <c r="A11330" s="80"/>
      <c r="B11330" s="81"/>
      <c r="C11330" s="82"/>
      <c r="D11330" s="2017" t="s">
        <v>907</v>
      </c>
      <c r="E11330" s="2017"/>
      <c r="F11330" s="2017"/>
      <c r="G11330" s="93"/>
    </row>
    <row r="11331" ht="11.25" hidden="1" customHeight="1" outlineLevel="7">
      <c r="A11331" s="98"/>
      <c r="B11331" s="99"/>
      <c r="C11331" s="100"/>
      <c r="D11331" s="2013" t="s">
        <v>104</v>
      </c>
      <c r="E11331" s="2013"/>
      <c r="F11331" s="2013"/>
      <c r="G11331" s="93"/>
    </row>
    <row r="11332" ht="11.25" hidden="1" customHeight="1" outlineLevel="7">
      <c r="A11332" s="83"/>
      <c r="B11332" s="84"/>
      <c r="C11332" s="85"/>
      <c r="D11332" s="2017" t="s">
        <v>908</v>
      </c>
      <c r="E11332" s="2017"/>
      <c r="F11332" s="2017"/>
      <c r="G11332" s="93"/>
    </row>
    <row r="11333" ht="11.25" hidden="1" customHeight="1" outlineLevel="7">
      <c r="A11333" s="118"/>
      <c r="B11333" s="119"/>
      <c r="C11333" s="120"/>
      <c r="D11333" s="2013" t="s">
        <v>106</v>
      </c>
      <c r="E11333" s="2013"/>
      <c r="F11333" s="2013"/>
      <c r="G11333" s="93"/>
    </row>
    <row r="11334" ht="11.25" hidden="1" customHeight="1" outlineLevel="7">
      <c r="A11334" s="118"/>
      <c r="B11334" s="119"/>
      <c r="C11334" s="120"/>
      <c r="D11334" s="2013" t="s">
        <v>108</v>
      </c>
      <c r="E11334" s="2013"/>
      <c r="F11334" s="2013"/>
      <c r="G11334" s="93"/>
    </row>
    <row r="11335" ht="11.25" hidden="1" customHeight="1" outlineLevel="7">
      <c r="A11335" s="121"/>
      <c r="B11335" s="122"/>
      <c r="C11335" s="123"/>
      <c r="D11335" s="2013" t="s">
        <v>404</v>
      </c>
      <c r="E11335" s="2013"/>
      <c r="F11335" s="2013"/>
      <c r="G11335" s="114"/>
    </row>
    <row r="11336" ht="11.25" hidden="1" customHeight="1" outlineLevel="7">
      <c r="A11336" s="80"/>
      <c r="B11336" s="81"/>
      <c r="C11336" s="82"/>
      <c r="D11336" s="2017" t="s">
        <v>909</v>
      </c>
      <c r="E11336" s="2017"/>
      <c r="F11336" s="2017"/>
      <c r="G11336" s="93"/>
    </row>
    <row r="11337" ht="11.25" hidden="1" customHeight="1" outlineLevel="7">
      <c r="A11337" s="98"/>
      <c r="B11337" s="99"/>
      <c r="C11337" s="100"/>
      <c r="D11337" s="2013" t="s">
        <v>910</v>
      </c>
      <c r="E11337" s="2013"/>
      <c r="F11337" s="2013"/>
      <c r="G11337" s="114"/>
    </row>
    <row r="11338" ht="21.75" hidden="1" customHeight="1" outlineLevel="7">
      <c r="A11338" s="98"/>
      <c r="B11338" s="99"/>
      <c r="C11338" s="100"/>
      <c r="D11338" s="2013" t="s">
        <v>911</v>
      </c>
      <c r="E11338" s="2013"/>
      <c r="F11338" s="2013"/>
      <c r="G11338" s="93"/>
    </row>
    <row r="11339" ht="11.25" hidden="1" customHeight="1" outlineLevel="7">
      <c r="A11339" s="98"/>
      <c r="B11339" s="99"/>
      <c r="C11339" s="100"/>
      <c r="D11339" s="2013" t="s">
        <v>912</v>
      </c>
      <c r="E11339" s="2013"/>
      <c r="F11339" s="2013"/>
      <c r="G11339" s="93"/>
    </row>
    <row r="11340" ht="11.25" hidden="1" customHeight="1" outlineLevel="7">
      <c r="A11340" s="98"/>
      <c r="B11340" s="99"/>
      <c r="C11340" s="100"/>
      <c r="D11340" s="2013" t="s">
        <v>913</v>
      </c>
      <c r="E11340" s="2013"/>
      <c r="F11340" s="2013"/>
      <c r="G11340" s="93"/>
    </row>
    <row r="11341" ht="11.25" hidden="1" customHeight="1" outlineLevel="7">
      <c r="A11341" s="98"/>
      <c r="B11341" s="99"/>
      <c r="C11341" s="100"/>
      <c r="D11341" s="2013" t="s">
        <v>914</v>
      </c>
      <c r="E11341" s="2013"/>
      <c r="F11341" s="2013"/>
      <c r="G11341" s="93"/>
    </row>
    <row r="11342" ht="21.75" hidden="1" customHeight="1" outlineLevel="7">
      <c r="A11342" s="98"/>
      <c r="B11342" s="99"/>
      <c r="C11342" s="100"/>
      <c r="D11342" s="2013" t="s">
        <v>915</v>
      </c>
      <c r="E11342" s="2013"/>
      <c r="F11342" s="2013"/>
      <c r="G11342" s="93"/>
    </row>
    <row r="11343" ht="11.25" hidden="1" customHeight="1" outlineLevel="7">
      <c r="A11343" s="98"/>
      <c r="B11343" s="99"/>
      <c r="C11343" s="100"/>
      <c r="D11343" s="2013" t="s">
        <v>916</v>
      </c>
      <c r="E11343" s="2013"/>
      <c r="F11343" s="2013"/>
      <c r="G11343" s="93"/>
    </row>
    <row r="11344" ht="11.25" hidden="1" customHeight="1" outlineLevel="7">
      <c r="A11344" s="80"/>
      <c r="B11344" s="81"/>
      <c r="C11344" s="82"/>
      <c r="D11344" s="2017" t="s">
        <v>917</v>
      </c>
      <c r="E11344" s="2017"/>
      <c r="F11344" s="2017"/>
      <c r="G11344" s="93"/>
    </row>
    <row r="11345" ht="11.25" hidden="1" customHeight="1" outlineLevel="7">
      <c r="A11345" s="98"/>
      <c r="B11345" s="99"/>
      <c r="C11345" s="100"/>
      <c r="D11345" s="2013" t="s">
        <v>225</v>
      </c>
      <c r="E11345" s="2013"/>
      <c r="F11345" s="2013"/>
      <c r="G11345" s="114"/>
    </row>
    <row r="11346" ht="11.25" hidden="1" customHeight="1" outlineLevel="7">
      <c r="A11346" s="98"/>
      <c r="B11346" s="99"/>
      <c r="C11346" s="100"/>
      <c r="D11346" s="2013" t="s">
        <v>226</v>
      </c>
      <c r="E11346" s="2013"/>
      <c r="F11346" s="2013"/>
      <c r="G11346" s="93"/>
    </row>
    <row r="11347" ht="11.25" hidden="1" customHeight="1" outlineLevel="7">
      <c r="A11347" s="98"/>
      <c r="B11347" s="99"/>
      <c r="C11347" s="100"/>
      <c r="D11347" s="2013" t="s">
        <v>227</v>
      </c>
      <c r="E11347" s="2013"/>
      <c r="F11347" s="2013"/>
      <c r="G11347" s="114"/>
    </row>
    <row r="11348" ht="11.25" hidden="1" customHeight="1" outlineLevel="7">
      <c r="A11348" s="98"/>
      <c r="B11348" s="99"/>
      <c r="C11348" s="100"/>
      <c r="D11348" s="2013" t="s">
        <v>228</v>
      </c>
      <c r="E11348" s="2013"/>
      <c r="F11348" s="2013"/>
      <c r="G11348" s="114"/>
    </row>
    <row r="11349" ht="11.25" hidden="1" customHeight="1" outlineLevel="7">
      <c r="A11349" s="98"/>
      <c r="B11349" s="99"/>
      <c r="C11349" s="100"/>
      <c r="D11349" s="2013" t="s">
        <v>229</v>
      </c>
      <c r="E11349" s="2013"/>
      <c r="F11349" s="2013"/>
      <c r="G11349" s="93"/>
    </row>
    <row r="11350" ht="11.25" hidden="1" customHeight="1" outlineLevel="7">
      <c r="A11350" s="121"/>
      <c r="B11350" s="122"/>
      <c r="C11350" s="123"/>
      <c r="D11350" s="2013" t="s">
        <v>920</v>
      </c>
      <c r="E11350" s="2013"/>
      <c r="F11350" s="2013"/>
      <c r="G11350" s="93"/>
    </row>
    <row r="11351" ht="21.75" hidden="1" customHeight="1" outlineLevel="7">
      <c r="A11351" s="121"/>
      <c r="B11351" s="122"/>
      <c r="C11351" s="123"/>
      <c r="D11351" s="2013" t="s">
        <v>231</v>
      </c>
      <c r="E11351" s="2013"/>
      <c r="F11351" s="2013"/>
      <c r="G11351" s="93"/>
    </row>
    <row r="11352" ht="21.75" hidden="1" customHeight="1" outlineLevel="7">
      <c r="A11352" s="80"/>
      <c r="B11352" s="81"/>
      <c r="C11352" s="82"/>
      <c r="D11352" s="2017" t="s">
        <v>921</v>
      </c>
      <c r="E11352" s="2017"/>
      <c r="F11352" s="2017"/>
      <c r="G11352" s="93"/>
    </row>
    <row r="11353" ht="11.25" hidden="1" customHeight="1" outlineLevel="7">
      <c r="A11353" s="98"/>
      <c r="B11353" s="99"/>
      <c r="C11353" s="100"/>
      <c r="D11353" s="2013" t="s">
        <v>922</v>
      </c>
      <c r="E11353" s="2013"/>
      <c r="F11353" s="2013"/>
      <c r="G11353" s="93"/>
    </row>
    <row r="11354" ht="11.25" hidden="1" customHeight="1" outlineLevel="7">
      <c r="A11354" s="98"/>
      <c r="B11354" s="99"/>
      <c r="C11354" s="100"/>
      <c r="D11354" s="2013" t="s">
        <v>923</v>
      </c>
      <c r="E11354" s="2013"/>
      <c r="F11354" s="2013"/>
      <c r="G11354" s="114"/>
    </row>
    <row r="11355" ht="21.75" hidden="1" customHeight="1" outlineLevel="7">
      <c r="A11355" s="98"/>
      <c r="B11355" s="99"/>
      <c r="C11355" s="100"/>
      <c r="D11355" s="2013" t="s">
        <v>924</v>
      </c>
      <c r="E11355" s="2013"/>
      <c r="F11355" s="2013"/>
      <c r="G11355" s="93"/>
    </row>
    <row r="11356" ht="11.25" hidden="1" customHeight="1" outlineLevel="7">
      <c r="A11356" s="80"/>
      <c r="B11356" s="81"/>
      <c r="C11356" s="82"/>
      <c r="D11356" s="2017" t="s">
        <v>925</v>
      </c>
      <c r="E11356" s="2017"/>
      <c r="F11356" s="2017"/>
      <c r="G11356" s="93"/>
    </row>
    <row r="11357" ht="21.75" hidden="1" customHeight="1" outlineLevel="7">
      <c r="A11357" s="98"/>
      <c r="B11357" s="99"/>
      <c r="C11357" s="100"/>
      <c r="D11357" s="2013" t="s">
        <v>1193</v>
      </c>
      <c r="E11357" s="2013"/>
      <c r="F11357" s="2013"/>
      <c r="G11357" s="93"/>
    </row>
    <row r="11358" ht="21.75" hidden="1" customHeight="1" outlineLevel="7">
      <c r="A11358" s="98"/>
      <c r="B11358" s="99"/>
      <c r="C11358" s="100"/>
      <c r="D11358" s="2013" t="s">
        <v>926</v>
      </c>
      <c r="E11358" s="2013"/>
      <c r="F11358" s="2013"/>
      <c r="G11358" s="93"/>
    </row>
    <row r="11359" ht="11.25" hidden="1" customHeight="1" outlineLevel="7">
      <c r="A11359" s="98"/>
      <c r="B11359" s="99"/>
      <c r="C11359" s="100"/>
      <c r="D11359" s="2013" t="s">
        <v>1194</v>
      </c>
      <c r="E11359" s="2013"/>
      <c r="F11359" s="2013"/>
      <c r="G11359" s="93"/>
    </row>
    <row r="11360" ht="11.25" hidden="1" customHeight="1" outlineLevel="7">
      <c r="A11360" s="80"/>
      <c r="B11360" s="81"/>
      <c r="C11360" s="82"/>
      <c r="D11360" s="2017" t="s">
        <v>887</v>
      </c>
      <c r="E11360" s="2017"/>
      <c r="F11360" s="2017"/>
      <c r="G11360" s="93"/>
    </row>
    <row r="11361" ht="11.25" hidden="1" customHeight="1" outlineLevel="7">
      <c r="A11361" s="98"/>
      <c r="B11361" s="99"/>
      <c r="C11361" s="100"/>
      <c r="D11361" s="2013" t="s">
        <v>928</v>
      </c>
      <c r="E11361" s="2013"/>
      <c r="F11361" s="2013"/>
      <c r="G11361" s="93"/>
    </row>
    <row r="11362" ht="11.25" hidden="1" customHeight="1" outlineLevel="7">
      <c r="A11362" s="98"/>
      <c r="B11362" s="99"/>
      <c r="C11362" s="100"/>
      <c r="D11362" s="2013" t="s">
        <v>929</v>
      </c>
      <c r="E11362" s="2013"/>
      <c r="F11362" s="2013"/>
      <c r="G11362" s="93"/>
    </row>
    <row r="11363" ht="11.25" hidden="1" customHeight="1" outlineLevel="7">
      <c r="A11363" s="98"/>
      <c r="B11363" s="99"/>
      <c r="C11363" s="100"/>
      <c r="D11363" s="2013" t="s">
        <v>932</v>
      </c>
      <c r="E11363" s="2013"/>
      <c r="F11363" s="2013"/>
      <c r="G11363" s="93"/>
    </row>
    <row r="11364" ht="11.25" hidden="1" customHeight="1" outlineLevel="7">
      <c r="A11364" s="83"/>
      <c r="B11364" s="84"/>
      <c r="C11364" s="85"/>
      <c r="D11364" s="2017" t="s">
        <v>933</v>
      </c>
      <c r="E11364" s="2017"/>
      <c r="F11364" s="2017"/>
      <c r="G11364" s="93"/>
    </row>
    <row r="11365" ht="11.25" hidden="1" customHeight="1" outlineLevel="7">
      <c r="A11365" s="118"/>
      <c r="B11365" s="119"/>
      <c r="C11365" s="120"/>
      <c r="D11365" s="2013" t="s">
        <v>934</v>
      </c>
      <c r="E11365" s="2013"/>
      <c r="F11365" s="2013"/>
      <c r="G11365" s="93"/>
    </row>
    <row r="11366" ht="21.75" hidden="1" customHeight="1" outlineLevel="7">
      <c r="A11366" s="118"/>
      <c r="B11366" s="119"/>
      <c r="C11366" s="120"/>
      <c r="D11366" s="2013" t="s">
        <v>935</v>
      </c>
      <c r="E11366" s="2013"/>
      <c r="F11366" s="2013"/>
      <c r="G11366" s="114"/>
    </row>
    <row r="11367" ht="11.25" hidden="1" customHeight="1" outlineLevel="7">
      <c r="A11367" s="118"/>
      <c r="B11367" s="119"/>
      <c r="C11367" s="120"/>
      <c r="D11367" s="2013" t="s">
        <v>936</v>
      </c>
      <c r="E11367" s="2013"/>
      <c r="F11367" s="2013"/>
      <c r="G11367" s="114"/>
    </row>
    <row r="11368" ht="21.75" hidden="1" customHeight="1" outlineLevel="7">
      <c r="A11368" s="118"/>
      <c r="B11368" s="119"/>
      <c r="C11368" s="120"/>
      <c r="D11368" s="2013" t="s">
        <v>937</v>
      </c>
      <c r="E11368" s="2013"/>
      <c r="F11368" s="2013"/>
      <c r="G11368" s="93"/>
    </row>
    <row r="11369" ht="21.75" hidden="1" customHeight="1" outlineLevel="7">
      <c r="A11369" s="118"/>
      <c r="B11369" s="119"/>
      <c r="C11369" s="120"/>
      <c r="D11369" s="2013" t="s">
        <v>232</v>
      </c>
      <c r="E11369" s="2013"/>
      <c r="F11369" s="2013"/>
      <c r="G11369" s="114"/>
    </row>
    <row r="11370" ht="21.75" hidden="1" customHeight="1" outlineLevel="7">
      <c r="A11370" s="118"/>
      <c r="B11370" s="119"/>
      <c r="C11370" s="120"/>
      <c r="D11370" s="2013" t="s">
        <v>233</v>
      </c>
      <c r="E11370" s="2013"/>
      <c r="F11370" s="2013"/>
      <c r="G11370" s="93"/>
    </row>
    <row r="11371" ht="11.25" hidden="1" customHeight="1" outlineLevel="7">
      <c r="A11371" s="98"/>
      <c r="B11371" s="99"/>
      <c r="C11371" s="100"/>
      <c r="D11371" s="2013" t="s">
        <v>406</v>
      </c>
      <c r="E11371" s="2013"/>
      <c r="F11371" s="2013"/>
      <c r="G11371" s="114"/>
    </row>
    <row r="11372" ht="11.25" hidden="1" customHeight="1" outlineLevel="7">
      <c r="A11372" s="98"/>
      <c r="B11372" s="99"/>
      <c r="C11372" s="100"/>
      <c r="D11372" s="2013" t="s">
        <v>407</v>
      </c>
      <c r="E11372" s="2013"/>
      <c r="F11372" s="2013"/>
      <c r="G11372" s="93"/>
    </row>
    <row r="11373" ht="11.25" hidden="1" customHeight="1" outlineLevel="7">
      <c r="A11373" s="98"/>
      <c r="B11373" s="99"/>
      <c r="C11373" s="100"/>
      <c r="D11373" s="2013" t="s">
        <v>938</v>
      </c>
      <c r="E11373" s="2013"/>
      <c r="F11373" s="2013"/>
      <c r="G11373" s="93"/>
    </row>
    <row r="11374" ht="11.25" hidden="1" customHeight="1" outlineLevel="7">
      <c r="A11374" s="98"/>
      <c r="B11374" s="99"/>
      <c r="C11374" s="100"/>
      <c r="D11374" s="2013" t="s">
        <v>939</v>
      </c>
      <c r="E11374" s="2013"/>
      <c r="F11374" s="2013"/>
      <c r="G11374" s="114"/>
    </row>
    <row r="11375" ht="11.25" hidden="1" customHeight="1" outlineLevel="7">
      <c r="A11375" s="98"/>
      <c r="B11375" s="99"/>
      <c r="C11375" s="100"/>
      <c r="D11375" s="2013" t="s">
        <v>415</v>
      </c>
      <c r="E11375" s="2013"/>
      <c r="F11375" s="2013"/>
      <c r="G11375" s="114"/>
    </row>
    <row r="11376" ht="11.25" hidden="1" customHeight="1" outlineLevel="7">
      <c r="A11376" s="98"/>
      <c r="B11376" s="99"/>
      <c r="C11376" s="100"/>
      <c r="D11376" s="2013" t="s">
        <v>940</v>
      </c>
      <c r="E11376" s="2013"/>
      <c r="F11376" s="2013"/>
      <c r="G11376" s="93"/>
    </row>
    <row r="11377" ht="11.25" hidden="1" customHeight="1" outlineLevel="7">
      <c r="A11377" s="98"/>
      <c r="B11377" s="99"/>
      <c r="C11377" s="100"/>
      <c r="D11377" s="2013" t="s">
        <v>941</v>
      </c>
      <c r="E11377" s="2013"/>
      <c r="F11377" s="2013"/>
      <c r="G11377" s="93"/>
    </row>
    <row r="11378" ht="11.25" hidden="1" customHeight="1" outlineLevel="7">
      <c r="A11378" s="98"/>
      <c r="B11378" s="99"/>
      <c r="C11378" s="100"/>
      <c r="D11378" s="2013" t="s">
        <v>942</v>
      </c>
      <c r="E11378" s="2013"/>
      <c r="F11378" s="2013"/>
      <c r="G11378" s="114"/>
    </row>
    <row r="11379" ht="11.25" hidden="1" customHeight="1" outlineLevel="7">
      <c r="A11379" s="98"/>
      <c r="B11379" s="99"/>
      <c r="C11379" s="100"/>
      <c r="D11379" s="2013" t="s">
        <v>409</v>
      </c>
      <c r="E11379" s="2013"/>
      <c r="F11379" s="2013"/>
      <c r="G11379" s="93"/>
    </row>
    <row r="11380" ht="11.25" hidden="1" customHeight="1" outlineLevel="7">
      <c r="A11380" s="98"/>
      <c r="B11380" s="99"/>
      <c r="C11380" s="100"/>
      <c r="D11380" s="2013" t="s">
        <v>943</v>
      </c>
      <c r="E11380" s="2013"/>
      <c r="F11380" s="2013"/>
      <c r="G11380" s="114"/>
    </row>
    <row r="11381" ht="11.25" hidden="1" customHeight="1" outlineLevel="7">
      <c r="A11381" s="98"/>
      <c r="B11381" s="99"/>
      <c r="C11381" s="100"/>
      <c r="D11381" s="2013" t="s">
        <v>944</v>
      </c>
      <c r="E11381" s="2013"/>
      <c r="F11381" s="2013"/>
      <c r="G11381" s="93"/>
    </row>
    <row r="11382" ht="11.25" hidden="1" customHeight="1" outlineLevel="7">
      <c r="A11382" s="98"/>
      <c r="B11382" s="99"/>
      <c r="C11382" s="100"/>
      <c r="D11382" s="2013" t="s">
        <v>413</v>
      </c>
      <c r="E11382" s="2013"/>
      <c r="F11382" s="2013"/>
      <c r="G11382" s="93"/>
    </row>
    <row r="11383" ht="21.75" hidden="1" customHeight="1" outlineLevel="7">
      <c r="A11383" s="98"/>
      <c r="B11383" s="99"/>
      <c r="C11383" s="100"/>
      <c r="D11383" s="2013" t="s">
        <v>945</v>
      </c>
      <c r="E11383" s="2013"/>
      <c r="F11383" s="2013"/>
      <c r="G11383" s="114"/>
    </row>
    <row r="11384" ht="21.75" hidden="1" customHeight="1" outlineLevel="7">
      <c r="A11384" s="98"/>
      <c r="B11384" s="99"/>
      <c r="C11384" s="100"/>
      <c r="D11384" s="2013" t="s">
        <v>419</v>
      </c>
      <c r="E11384" s="2013"/>
      <c r="F11384" s="2013"/>
      <c r="G11384" s="93"/>
    </row>
    <row r="11385" ht="21.75" hidden="1" customHeight="1" outlineLevel="7">
      <c r="A11385" s="98"/>
      <c r="B11385" s="99"/>
      <c r="C11385" s="100"/>
      <c r="D11385" s="2013" t="s">
        <v>946</v>
      </c>
      <c r="E11385" s="2013"/>
      <c r="F11385" s="2013"/>
      <c r="G11385" s="114"/>
    </row>
    <row r="11386" ht="11.25" hidden="1" customHeight="1" outlineLevel="7">
      <c r="A11386" s="83"/>
      <c r="B11386" s="84"/>
      <c r="C11386" s="85"/>
      <c r="D11386" s="2017" t="s">
        <v>410</v>
      </c>
      <c r="E11386" s="2017"/>
      <c r="F11386" s="2017"/>
      <c r="G11386" s="93"/>
    </row>
    <row r="11387" ht="21.75" hidden="1" customHeight="1" outlineLevel="7">
      <c r="A11387" s="118"/>
      <c r="B11387" s="119"/>
      <c r="C11387" s="120"/>
      <c r="D11387" s="2013" t="s">
        <v>947</v>
      </c>
      <c r="E11387" s="2013"/>
      <c r="F11387" s="2013"/>
      <c r="G11387" s="114"/>
    </row>
    <row r="11388" ht="11.25" hidden="1" customHeight="1" outlineLevel="7">
      <c r="A11388" s="118"/>
      <c r="B11388" s="119"/>
      <c r="C11388" s="120"/>
      <c r="D11388" s="2013" t="s">
        <v>948</v>
      </c>
      <c r="E11388" s="2013"/>
      <c r="F11388" s="2013"/>
      <c r="G11388" s="93"/>
    </row>
    <row r="11389" ht="11.25" hidden="1" customHeight="1" outlineLevel="7">
      <c r="A11389" s="118"/>
      <c r="B11389" s="119"/>
      <c r="C11389" s="120"/>
      <c r="D11389" s="2013" t="s">
        <v>949</v>
      </c>
      <c r="E11389" s="2013"/>
      <c r="F11389" s="2013"/>
      <c r="G11389" s="114"/>
    </row>
    <row r="11390" ht="21.75" hidden="1" customHeight="1" outlineLevel="7">
      <c r="A11390" s="118"/>
      <c r="B11390" s="119"/>
      <c r="C11390" s="120"/>
      <c r="D11390" s="2013" t="s">
        <v>950</v>
      </c>
      <c r="E11390" s="2013"/>
      <c r="F11390" s="2013"/>
      <c r="G11390" s="93"/>
    </row>
    <row r="11391" ht="11.25" hidden="1" customHeight="1" outlineLevel="7">
      <c r="A11391" s="83"/>
      <c r="B11391" s="84"/>
      <c r="C11391" s="85"/>
      <c r="D11391" s="2017" t="s">
        <v>951</v>
      </c>
      <c r="E11391" s="2017"/>
      <c r="F11391" s="2017"/>
      <c r="G11391" s="93"/>
    </row>
    <row r="11392" ht="11.25" hidden="1" customHeight="1" outlineLevel="7">
      <c r="A11392" s="118"/>
      <c r="B11392" s="119"/>
      <c r="C11392" s="120"/>
      <c r="D11392" s="2013" t="s">
        <v>1195</v>
      </c>
      <c r="E11392" s="2013"/>
      <c r="F11392" s="2013"/>
      <c r="G11392" s="93"/>
    </row>
    <row r="11393" ht="11.25" hidden="1" customHeight="1" outlineLevel="7">
      <c r="A11393" s="98"/>
      <c r="B11393" s="99"/>
      <c r="C11393" s="100"/>
      <c r="D11393" s="2013" t="s">
        <v>417</v>
      </c>
      <c r="E11393" s="2013"/>
      <c r="F11393" s="2013"/>
      <c r="G11393" s="114"/>
    </row>
    <row r="11394" ht="11.25" hidden="1" customHeight="1" outlineLevel="7">
      <c r="A11394" s="98"/>
      <c r="B11394" s="99"/>
      <c r="C11394" s="100"/>
      <c r="D11394" s="2013" t="s">
        <v>952</v>
      </c>
      <c r="E11394" s="2013"/>
      <c r="F11394" s="2013"/>
      <c r="G11394" s="93"/>
    </row>
    <row r="11395" ht="11.25" hidden="1" customHeight="1" outlineLevel="7">
      <c r="A11395" s="98"/>
      <c r="B11395" s="99"/>
      <c r="C11395" s="100"/>
      <c r="D11395" s="2013" t="s">
        <v>953</v>
      </c>
      <c r="E11395" s="2013"/>
      <c r="F11395" s="2013"/>
      <c r="G11395" s="93"/>
    </row>
    <row r="11396" ht="11.25" hidden="1" customHeight="1" outlineLevel="1">
      <c r="A11396" s="2012" t="s">
        <v>386</v>
      </c>
      <c r="B11396" s="2012"/>
      <c r="C11396" s="2012"/>
      <c r="D11396" s="2018" t="s">
        <v>1047</v>
      </c>
      <c r="E11396" s="2018"/>
      <c r="F11396" s="2018"/>
      <c r="G11396" s="93"/>
    </row>
    <row r="11397" ht="11.25" hidden="1" customHeight="1" outlineLevel="2">
      <c r="A11397" s="2012" t="s">
        <v>388</v>
      </c>
      <c r="B11397" s="2012"/>
      <c r="C11397" s="2012"/>
      <c r="D11397" s="2015" t="s">
        <v>440</v>
      </c>
      <c r="E11397" s="2015"/>
      <c r="F11397" s="2015"/>
      <c r="G11397" s="93"/>
    </row>
    <row r="11398" ht="11.25" hidden="1" customHeight="1" outlineLevel="3">
      <c r="A11398" s="66"/>
      <c r="B11398" s="67"/>
      <c r="C11398" s="68"/>
      <c r="D11398" s="2014" t="s">
        <v>441</v>
      </c>
      <c r="E11398" s="2014"/>
      <c r="F11398" s="2014"/>
      <c r="G11398" s="93"/>
    </row>
    <row r="11399" ht="11.25" hidden="1" customHeight="1" outlineLevel="4">
      <c r="A11399" s="95"/>
      <c r="B11399" s="96"/>
      <c r="C11399" s="97"/>
      <c r="D11399" s="98"/>
      <c r="E11399" s="99"/>
      <c r="F11399" s="100"/>
      <c r="G11399" s="93"/>
    </row>
    <row r="11400" ht="11.25" hidden="1" customHeight="1" outlineLevel="3">
      <c r="A11400" s="66"/>
      <c r="B11400" s="67"/>
      <c r="C11400" s="68"/>
      <c r="D11400" s="2014" t="s">
        <v>451</v>
      </c>
      <c r="E11400" s="2014"/>
      <c r="F11400" s="2014"/>
      <c r="G11400" s="93"/>
    </row>
    <row r="11401" ht="11.25" hidden="1" customHeight="1" outlineLevel="4">
      <c r="A11401" s="95"/>
      <c r="B11401" s="96"/>
      <c r="C11401" s="97"/>
      <c r="D11401" s="98"/>
      <c r="E11401" s="99"/>
      <c r="F11401" s="100"/>
      <c r="G11401" s="114"/>
    </row>
    <row r="11402" ht="11.25" hidden="1" customHeight="1" outlineLevel="3">
      <c r="A11402" s="66"/>
      <c r="B11402" s="67"/>
      <c r="C11402" s="68"/>
      <c r="D11402" s="2014" t="s">
        <v>452</v>
      </c>
      <c r="E11402" s="2014"/>
      <c r="F11402" s="2014"/>
      <c r="G11402" s="93"/>
    </row>
    <row r="11403" ht="11.25" hidden="1" customHeight="1" outlineLevel="4">
      <c r="A11403" s="95"/>
      <c r="B11403" s="96"/>
      <c r="C11403" s="97"/>
      <c r="D11403" s="98"/>
      <c r="E11403" s="99"/>
      <c r="F11403" s="100"/>
      <c r="G11403" s="93"/>
    </row>
    <row r="11404" ht="11.25" hidden="1" customHeight="1" outlineLevel="2">
      <c r="A11404" s="2012" t="s">
        <v>389</v>
      </c>
      <c r="B11404" s="2012"/>
      <c r="C11404" s="2012"/>
      <c r="D11404" s="2015" t="s">
        <v>453</v>
      </c>
      <c r="E11404" s="2015"/>
      <c r="F11404" s="2015"/>
      <c r="G11404" s="93"/>
    </row>
    <row r="11405" ht="11.25" hidden="1" customHeight="1" outlineLevel="3">
      <c r="A11405" s="66"/>
      <c r="B11405" s="67"/>
      <c r="C11405" s="68"/>
      <c r="D11405" s="2014" t="s">
        <v>441</v>
      </c>
      <c r="E11405" s="2014"/>
      <c r="F11405" s="2014"/>
      <c r="G11405" s="93"/>
    </row>
    <row r="11406" ht="11.25" hidden="1" customHeight="1" outlineLevel="4">
      <c r="A11406" s="95"/>
      <c r="B11406" s="96"/>
      <c r="C11406" s="97"/>
      <c r="D11406" s="98"/>
      <c r="E11406" s="99"/>
      <c r="F11406" s="100"/>
      <c r="G11406" s="93"/>
    </row>
    <row r="11407" ht="11.25" hidden="1" customHeight="1" outlineLevel="3">
      <c r="A11407" s="66"/>
      <c r="B11407" s="67"/>
      <c r="C11407" s="68"/>
      <c r="D11407" s="2014" t="s">
        <v>451</v>
      </c>
      <c r="E11407" s="2014"/>
      <c r="F11407" s="2014"/>
      <c r="G11407" s="93"/>
    </row>
    <row r="11408" ht="11.25" hidden="1" customHeight="1" outlineLevel="4">
      <c r="A11408" s="95"/>
      <c r="B11408" s="96"/>
      <c r="C11408" s="97"/>
      <c r="D11408" s="98"/>
      <c r="E11408" s="99"/>
      <c r="F11408" s="100"/>
      <c r="G11408" s="93"/>
    </row>
    <row r="11409" ht="11.25" hidden="1" customHeight="1" outlineLevel="3">
      <c r="A11409" s="66"/>
      <c r="B11409" s="67"/>
      <c r="C11409" s="68"/>
      <c r="D11409" s="2014" t="s">
        <v>452</v>
      </c>
      <c r="E11409" s="2014"/>
      <c r="F11409" s="2014"/>
      <c r="G11409" s="114"/>
    </row>
    <row r="11410" ht="11.25" hidden="1" customHeight="1" outlineLevel="4">
      <c r="A11410" s="95"/>
      <c r="B11410" s="96"/>
      <c r="C11410" s="97"/>
      <c r="D11410" s="98"/>
      <c r="E11410" s="99"/>
      <c r="F11410" s="100"/>
      <c r="G11410" s="93"/>
    </row>
    <row r="11411" ht="11.25" hidden="1" customHeight="1" outlineLevel="2">
      <c r="A11411" s="2012" t="s">
        <v>390</v>
      </c>
      <c r="B11411" s="2012"/>
      <c r="C11411" s="2012"/>
      <c r="D11411" s="2015" t="s">
        <v>459</v>
      </c>
      <c r="E11411" s="2015"/>
      <c r="F11411" s="2015"/>
      <c r="G11411" s="93"/>
    </row>
    <row r="11412" ht="11.25" hidden="1" customHeight="1" outlineLevel="3">
      <c r="A11412" s="2012" t="s">
        <v>1048</v>
      </c>
      <c r="B11412" s="2012"/>
      <c r="C11412" s="2012"/>
      <c r="D11412" s="2016" t="s">
        <v>461</v>
      </c>
      <c r="E11412" s="2016"/>
      <c r="F11412" s="2016"/>
      <c r="G11412" s="93"/>
    </row>
    <row r="11413" ht="11.25" hidden="1" customHeight="1" outlineLevel="4">
      <c r="A11413" s="66"/>
      <c r="B11413" s="67"/>
      <c r="C11413" s="68"/>
      <c r="D11413" s="2019" t="s">
        <v>441</v>
      </c>
      <c r="E11413" s="2019"/>
      <c r="F11413" s="2019"/>
      <c r="G11413" s="114"/>
    </row>
    <row r="11414" ht="11.25" hidden="1" customHeight="1" outlineLevel="5">
      <c r="A11414" s="107"/>
      <c r="B11414" s="108"/>
      <c r="C11414" s="109"/>
      <c r="D11414" s="98"/>
      <c r="E11414" s="99"/>
      <c r="F11414" s="100"/>
      <c r="G11414" s="93"/>
    </row>
    <row r="11415" ht="11.25" hidden="1" customHeight="1" outlineLevel="4">
      <c r="A11415" s="66"/>
      <c r="B11415" s="67"/>
      <c r="C11415" s="68"/>
      <c r="D11415" s="2019" t="s">
        <v>451</v>
      </c>
      <c r="E11415" s="2019"/>
      <c r="F11415" s="2019"/>
      <c r="G11415" s="93"/>
    </row>
    <row r="11416" ht="11.25" hidden="1" customHeight="1" outlineLevel="5">
      <c r="A11416" s="107"/>
      <c r="B11416" s="108"/>
      <c r="C11416" s="109"/>
      <c r="D11416" s="98"/>
      <c r="E11416" s="99"/>
      <c r="F11416" s="100"/>
      <c r="G11416" s="93"/>
    </row>
    <row r="11417" ht="11.25" hidden="1" customHeight="1" outlineLevel="4">
      <c r="A11417" s="66"/>
      <c r="B11417" s="67"/>
      <c r="C11417" s="68"/>
      <c r="D11417" s="2019" t="s">
        <v>452</v>
      </c>
      <c r="E11417" s="2019"/>
      <c r="F11417" s="2019"/>
      <c r="G11417" s="114"/>
    </row>
    <row r="11418" ht="11.25" hidden="1" customHeight="1" outlineLevel="5">
      <c r="A11418" s="107"/>
      <c r="B11418" s="108"/>
      <c r="C11418" s="109"/>
      <c r="D11418" s="98"/>
      <c r="E11418" s="99"/>
      <c r="F11418" s="100"/>
      <c r="G11418" s="93"/>
    </row>
    <row r="11419" ht="11.25" hidden="1" customHeight="1" outlineLevel="3">
      <c r="A11419" s="2012" t="s">
        <v>1049</v>
      </c>
      <c r="B11419" s="2012"/>
      <c r="C11419" s="2012"/>
      <c r="D11419" s="2016" t="s">
        <v>508</v>
      </c>
      <c r="E11419" s="2016"/>
      <c r="F11419" s="2016"/>
      <c r="G11419" s="93"/>
    </row>
    <row r="11420" ht="11.25" hidden="1" customHeight="1" outlineLevel="4">
      <c r="A11420" s="66"/>
      <c r="B11420" s="67"/>
      <c r="C11420" s="68"/>
      <c r="D11420" s="2019" t="s">
        <v>441</v>
      </c>
      <c r="E11420" s="2019"/>
      <c r="F11420" s="2019"/>
      <c r="G11420" s="93"/>
    </row>
    <row r="11421" ht="11.25" hidden="1" customHeight="1" outlineLevel="5">
      <c r="A11421" s="107"/>
      <c r="B11421" s="108"/>
      <c r="C11421" s="109"/>
      <c r="D11421" s="98"/>
      <c r="E11421" s="99"/>
      <c r="F11421" s="100"/>
      <c r="G11421" s="114"/>
    </row>
    <row r="11422" ht="11.25" hidden="1" customHeight="1" outlineLevel="4">
      <c r="A11422" s="66"/>
      <c r="B11422" s="67"/>
      <c r="C11422" s="68"/>
      <c r="D11422" s="2019" t="s">
        <v>451</v>
      </c>
      <c r="E11422" s="2019"/>
      <c r="F11422" s="2019"/>
      <c r="G11422" s="93"/>
    </row>
    <row r="11423" ht="11.25" hidden="1" customHeight="1" outlineLevel="5">
      <c r="A11423" s="107"/>
      <c r="B11423" s="108"/>
      <c r="C11423" s="109"/>
      <c r="D11423" s="98"/>
      <c r="E11423" s="99"/>
      <c r="F11423" s="100"/>
      <c r="G11423" s="93"/>
    </row>
    <row r="11424" ht="11.25" hidden="1" customHeight="1" outlineLevel="4">
      <c r="A11424" s="66"/>
      <c r="B11424" s="67"/>
      <c r="C11424" s="68"/>
      <c r="D11424" s="2019" t="s">
        <v>452</v>
      </c>
      <c r="E11424" s="2019"/>
      <c r="F11424" s="2019"/>
      <c r="G11424" s="93"/>
    </row>
    <row r="11425" ht="11.25" hidden="1" customHeight="1" outlineLevel="5">
      <c r="A11425" s="107"/>
      <c r="B11425" s="108"/>
      <c r="C11425" s="109"/>
      <c r="D11425" s="98"/>
      <c r="E11425" s="99"/>
      <c r="F11425" s="100"/>
      <c r="G11425" s="93"/>
    </row>
    <row r="11426" ht="11.25" hidden="1" customHeight="1" outlineLevel="2">
      <c r="A11426" s="2012" t="s">
        <v>1050</v>
      </c>
      <c r="B11426" s="2012"/>
      <c r="C11426" s="2012"/>
      <c r="D11426" s="2015" t="s">
        <v>513</v>
      </c>
      <c r="E11426" s="2015"/>
      <c r="F11426" s="2015"/>
      <c r="G11426" s="93"/>
    </row>
    <row r="11427" ht="11.25" hidden="1" customHeight="1" outlineLevel="3">
      <c r="A11427" s="2012" t="s">
        <v>1051</v>
      </c>
      <c r="B11427" s="2012"/>
      <c r="C11427" s="2012"/>
      <c r="D11427" s="2016" t="s">
        <v>514</v>
      </c>
      <c r="E11427" s="2016"/>
      <c r="F11427" s="2016"/>
      <c r="G11427" s="93"/>
    </row>
    <row r="11428" ht="11.25" hidden="1" customHeight="1" outlineLevel="4">
      <c r="A11428" s="66"/>
      <c r="B11428" s="67"/>
      <c r="C11428" s="68"/>
      <c r="D11428" s="2019" t="s">
        <v>441</v>
      </c>
      <c r="E11428" s="2019"/>
      <c r="F11428" s="2019"/>
      <c r="G11428" s="93"/>
    </row>
    <row r="11429" ht="11.25" hidden="1" customHeight="1" outlineLevel="5">
      <c r="A11429" s="74"/>
      <c r="B11429" s="75"/>
      <c r="C11429" s="76"/>
      <c r="D11429" s="2017" t="s">
        <v>257</v>
      </c>
      <c r="E11429" s="2017"/>
      <c r="F11429" s="2017"/>
      <c r="G11429" s="93"/>
    </row>
    <row r="11430" ht="11.25" hidden="1" customHeight="1" outlineLevel="6">
      <c r="A11430" s="77"/>
      <c r="B11430" s="78"/>
      <c r="C11430" s="79"/>
      <c r="D11430" s="2017" t="s">
        <v>442</v>
      </c>
      <c r="E11430" s="2017"/>
      <c r="F11430" s="2017"/>
      <c r="G11430" s="93"/>
    </row>
    <row r="11431" ht="11.25" hidden="1" customHeight="1" outlineLevel="7">
      <c r="A11431" s="80"/>
      <c r="B11431" s="81"/>
      <c r="C11431" s="82"/>
      <c r="D11431" s="2017" t="s">
        <v>443</v>
      </c>
      <c r="E11431" s="2017"/>
      <c r="F11431" s="2017"/>
      <c r="G11431" s="93"/>
    </row>
    <row r="11432" ht="11.25" hidden="1" customHeight="1" outlineLevel="7">
      <c r="A11432" s="83"/>
      <c r="B11432" s="84"/>
      <c r="C11432" s="85"/>
      <c r="D11432" s="2017" t="s">
        <v>1010</v>
      </c>
      <c r="E11432" s="2017"/>
      <c r="F11432" s="2017"/>
      <c r="G11432" s="93"/>
    </row>
    <row r="11433" ht="11.25" hidden="1" customHeight="1" outlineLevel="7">
      <c r="A11433" s="86"/>
      <c r="B11433" s="87"/>
      <c r="C11433" s="88"/>
      <c r="D11433" s="2017" t="s">
        <v>14</v>
      </c>
      <c r="E11433" s="2017"/>
      <c r="F11433" s="2017"/>
      <c r="G11433" s="93"/>
    </row>
    <row r="11434" ht="11.25" hidden="1" customHeight="1" outlineLevel="7">
      <c r="A11434" s="101"/>
      <c r="B11434" s="102"/>
      <c r="C11434" s="103"/>
      <c r="D11434" s="2017" t="s">
        <v>220</v>
      </c>
      <c r="E11434" s="2017"/>
      <c r="F11434" s="2017"/>
      <c r="G11434" s="93"/>
    </row>
    <row r="11435" ht="11.25" hidden="1" customHeight="1" outlineLevel="7">
      <c r="A11435" s="115"/>
      <c r="B11435" s="116"/>
      <c r="C11435" s="117"/>
      <c r="D11435" s="2013" t="s">
        <v>527</v>
      </c>
      <c r="E11435" s="2013"/>
      <c r="F11435" s="2013"/>
      <c r="G11435" s="93"/>
    </row>
    <row r="11436" ht="11.25" hidden="1" customHeight="1" outlineLevel="7">
      <c r="A11436" s="101"/>
      <c r="B11436" s="102"/>
      <c r="C11436" s="103"/>
      <c r="D11436" s="2017" t="s">
        <v>529</v>
      </c>
      <c r="E11436" s="2017"/>
      <c r="F11436" s="2017"/>
      <c r="G11436" s="93"/>
    </row>
    <row r="11437" ht="11.25" hidden="1" customHeight="1" outlineLevel="7">
      <c r="A11437" s="104"/>
      <c r="B11437" s="105"/>
      <c r="C11437" s="106"/>
      <c r="D11437" s="2017" t="s">
        <v>530</v>
      </c>
      <c r="E11437" s="2017"/>
      <c r="F11437" s="2017"/>
      <c r="G11437" s="93"/>
    </row>
    <row r="11438" ht="11.25" hidden="1" customHeight="1" outlineLevel="7">
      <c r="A11438" s="95"/>
      <c r="B11438" s="96"/>
      <c r="C11438" s="97"/>
      <c r="D11438" s="2013" t="s">
        <v>532</v>
      </c>
      <c r="E11438" s="2013"/>
      <c r="F11438" s="2013"/>
      <c r="G11438" s="93"/>
    </row>
    <row r="11439" ht="11.25" hidden="1" customHeight="1" outlineLevel="7">
      <c r="A11439" s="104"/>
      <c r="B11439" s="105"/>
      <c r="C11439" s="106"/>
      <c r="D11439" s="2017" t="s">
        <v>535</v>
      </c>
      <c r="E11439" s="2017"/>
      <c r="F11439" s="2017"/>
      <c r="G11439" s="93"/>
    </row>
    <row r="11440" ht="11.25" hidden="1" customHeight="1" outlineLevel="7">
      <c r="A11440" s="95"/>
      <c r="B11440" s="96"/>
      <c r="C11440" s="97"/>
      <c r="D11440" s="2013" t="s">
        <v>542</v>
      </c>
      <c r="E11440" s="2013"/>
      <c r="F11440" s="2013"/>
      <c r="G11440" s="93"/>
    </row>
    <row r="11441" ht="11.25" hidden="1" customHeight="1" outlineLevel="7">
      <c r="A11441" s="95"/>
      <c r="B11441" s="96"/>
      <c r="C11441" s="97"/>
      <c r="D11441" s="2013" t="s">
        <v>546</v>
      </c>
      <c r="E11441" s="2013"/>
      <c r="F11441" s="2013"/>
      <c r="G11441" s="93"/>
    </row>
    <row r="11442" ht="11.25" hidden="1" customHeight="1" outlineLevel="7">
      <c r="A11442" s="104"/>
      <c r="B11442" s="105"/>
      <c r="C11442" s="106"/>
      <c r="D11442" s="2017" t="s">
        <v>554</v>
      </c>
      <c r="E11442" s="2017"/>
      <c r="F11442" s="2017"/>
      <c r="G11442" s="93"/>
    </row>
    <row r="11443" ht="11.25" hidden="1" customHeight="1" outlineLevel="7">
      <c r="A11443" s="95"/>
      <c r="B11443" s="96"/>
      <c r="C11443" s="97"/>
      <c r="D11443" s="2013" t="s">
        <v>559</v>
      </c>
      <c r="E11443" s="2013"/>
      <c r="F11443" s="2013"/>
      <c r="G11443" s="114"/>
    </row>
    <row r="11444" ht="11.25" hidden="1" customHeight="1" outlineLevel="7">
      <c r="A11444" s="95"/>
      <c r="B11444" s="96"/>
      <c r="C11444" s="97"/>
      <c r="D11444" s="2013" t="s">
        <v>564</v>
      </c>
      <c r="E11444" s="2013"/>
      <c r="F11444" s="2013"/>
      <c r="G11444" s="93"/>
    </row>
    <row r="11445" ht="11.25" hidden="1" customHeight="1" outlineLevel="7">
      <c r="A11445" s="95"/>
      <c r="B11445" s="96"/>
      <c r="C11445" s="97"/>
      <c r="D11445" s="2013" t="s">
        <v>567</v>
      </c>
      <c r="E11445" s="2013"/>
      <c r="F11445" s="2013"/>
      <c r="G11445" s="93"/>
    </row>
    <row r="11446" ht="11.25" hidden="1" customHeight="1" outlineLevel="7">
      <c r="A11446" s="95"/>
      <c r="B11446" s="96"/>
      <c r="C11446" s="97"/>
      <c r="D11446" s="2013" t="s">
        <v>569</v>
      </c>
      <c r="E11446" s="2013"/>
      <c r="F11446" s="2013"/>
      <c r="G11446" s="93"/>
    </row>
    <row r="11447" ht="11.25" hidden="1" customHeight="1" outlineLevel="7">
      <c r="A11447" s="86"/>
      <c r="B11447" s="87"/>
      <c r="C11447" s="88"/>
      <c r="D11447" s="2017" t="s">
        <v>571</v>
      </c>
      <c r="E11447" s="2017"/>
      <c r="F11447" s="2017"/>
      <c r="G11447" s="93"/>
    </row>
    <row r="11448" ht="11.25" hidden="1" customHeight="1" outlineLevel="7">
      <c r="A11448" s="101"/>
      <c r="B11448" s="102"/>
      <c r="C11448" s="103"/>
      <c r="D11448" s="2017" t="s">
        <v>572</v>
      </c>
      <c r="E11448" s="2017"/>
      <c r="F11448" s="2017"/>
      <c r="G11448" s="114"/>
    </row>
    <row r="11449" ht="11.25" hidden="1" customHeight="1" outlineLevel="7">
      <c r="A11449" s="104"/>
      <c r="B11449" s="105"/>
      <c r="C11449" s="106"/>
      <c r="D11449" s="2017" t="s">
        <v>573</v>
      </c>
      <c r="E11449" s="2017"/>
      <c r="F11449" s="2017"/>
      <c r="G11449" s="93"/>
    </row>
    <row r="11450" ht="11.25" hidden="1" customHeight="1" outlineLevel="7">
      <c r="A11450" s="95"/>
      <c r="B11450" s="96"/>
      <c r="C11450" s="97"/>
      <c r="D11450" s="2013" t="s">
        <v>582</v>
      </c>
      <c r="E11450" s="2013"/>
      <c r="F11450" s="2013"/>
      <c r="G11450" s="93"/>
    </row>
    <row r="11451" ht="11.25" hidden="1" customHeight="1" outlineLevel="7">
      <c r="A11451" s="101"/>
      <c r="B11451" s="102"/>
      <c r="C11451" s="103"/>
      <c r="D11451" s="2017" t="s">
        <v>1011</v>
      </c>
      <c r="E11451" s="2017"/>
      <c r="F11451" s="2017"/>
      <c r="G11451" s="93"/>
    </row>
    <row r="11452" ht="11.25" hidden="1" customHeight="1" outlineLevel="7">
      <c r="A11452" s="115"/>
      <c r="B11452" s="116"/>
      <c r="C11452" s="117"/>
      <c r="D11452" s="2013" t="s">
        <v>1012</v>
      </c>
      <c r="E11452" s="2013"/>
      <c r="F11452" s="2013"/>
      <c r="G11452" s="93"/>
    </row>
    <row r="11453" ht="11.25" hidden="1" customHeight="1" outlineLevel="7">
      <c r="A11453" s="115"/>
      <c r="B11453" s="116"/>
      <c r="C11453" s="117"/>
      <c r="D11453" s="2013" t="s">
        <v>1013</v>
      </c>
      <c r="E11453" s="2013"/>
      <c r="F11453" s="2013"/>
      <c r="G11453" s="128"/>
    </row>
    <row r="11454" ht="11.25" hidden="1" customHeight="1" outlineLevel="7">
      <c r="A11454" s="115"/>
      <c r="B11454" s="116"/>
      <c r="C11454" s="117"/>
      <c r="D11454" s="2013" t="s">
        <v>1014</v>
      </c>
      <c r="E11454" s="2013"/>
      <c r="F11454" s="2013"/>
      <c r="G11454" s="113"/>
    </row>
    <row r="11455" ht="11.25" hidden="1" customHeight="1" outlineLevel="7">
      <c r="A11455" s="115"/>
      <c r="B11455" s="116"/>
      <c r="C11455" s="117"/>
      <c r="D11455" s="2013" t="s">
        <v>1015</v>
      </c>
      <c r="E11455" s="2013"/>
      <c r="F11455" s="2013"/>
      <c r="G11455" s="94"/>
    </row>
    <row r="11456" ht="11.25" hidden="1" customHeight="1" outlineLevel="7">
      <c r="A11456" s="86"/>
      <c r="B11456" s="87"/>
      <c r="C11456" s="88"/>
      <c r="D11456" s="2017" t="s">
        <v>617</v>
      </c>
      <c r="E11456" s="2017"/>
      <c r="F11456" s="2017"/>
      <c r="G11456" s="93"/>
    </row>
    <row r="11457" ht="11.25" hidden="1" customHeight="1" outlineLevel="7">
      <c r="A11457" s="89"/>
      <c r="B11457" s="90"/>
      <c r="C11457" s="91"/>
      <c r="D11457" s="2013" t="s">
        <v>619</v>
      </c>
      <c r="E11457" s="2013"/>
      <c r="F11457" s="2013"/>
      <c r="G11457" s="94"/>
    </row>
    <row r="11458" ht="11.25" hidden="1" customHeight="1" outlineLevel="7">
      <c r="A11458" s="89"/>
      <c r="B11458" s="90"/>
      <c r="C11458" s="91"/>
      <c r="D11458" s="2013" t="s">
        <v>620</v>
      </c>
      <c r="E11458" s="2013"/>
      <c r="F11458" s="2013"/>
      <c r="G11458" s="93"/>
    </row>
    <row r="11459" ht="11.25" hidden="1" customHeight="1" outlineLevel="7">
      <c r="A11459" s="89"/>
      <c r="B11459" s="90"/>
      <c r="C11459" s="91"/>
      <c r="D11459" s="2013" t="s">
        <v>622</v>
      </c>
      <c r="E11459" s="2013"/>
      <c r="F11459" s="2013"/>
      <c r="G11459" s="94"/>
    </row>
    <row r="11460" ht="11.25" hidden="1" customHeight="1" outlineLevel="7">
      <c r="A11460" s="89"/>
      <c r="B11460" s="90"/>
      <c r="C11460" s="91"/>
      <c r="D11460" s="2013" t="s">
        <v>624</v>
      </c>
      <c r="E11460" s="2013"/>
      <c r="F11460" s="2013"/>
      <c r="G11460" s="93"/>
    </row>
    <row r="11461" ht="11.25" hidden="1" customHeight="1" outlineLevel="7">
      <c r="A11461" s="89"/>
      <c r="B11461" s="90"/>
      <c r="C11461" s="91"/>
      <c r="D11461" s="2013" t="s">
        <v>626</v>
      </c>
      <c r="E11461" s="2013"/>
      <c r="F11461" s="2013"/>
      <c r="G11461" s="113"/>
    </row>
    <row r="11462" ht="11.25" hidden="1" customHeight="1" outlineLevel="7">
      <c r="A11462" s="101"/>
      <c r="B11462" s="102"/>
      <c r="C11462" s="103"/>
      <c r="D11462" s="2017" t="s">
        <v>630</v>
      </c>
      <c r="E11462" s="2017"/>
      <c r="F11462" s="2017"/>
      <c r="G11462" s="94"/>
    </row>
    <row r="11463" ht="11.25" hidden="1" customHeight="1" outlineLevel="7">
      <c r="A11463" s="115"/>
      <c r="B11463" s="116"/>
      <c r="C11463" s="117"/>
      <c r="D11463" s="2013" t="s">
        <v>632</v>
      </c>
      <c r="E11463" s="2013"/>
      <c r="F11463" s="2013"/>
      <c r="G11463" s="93"/>
    </row>
    <row r="11464" ht="21.75" hidden="1" customHeight="1" outlineLevel="7">
      <c r="A11464" s="115"/>
      <c r="B11464" s="116"/>
      <c r="C11464" s="117"/>
      <c r="D11464" s="2013" t="s">
        <v>634</v>
      </c>
      <c r="E11464" s="2013"/>
      <c r="F11464" s="2013"/>
      <c r="G11464" s="94"/>
    </row>
    <row r="11465" ht="21.75" hidden="1" customHeight="1" outlineLevel="7">
      <c r="A11465" s="115"/>
      <c r="B11465" s="116"/>
      <c r="C11465" s="117"/>
      <c r="D11465" s="2013" t="s">
        <v>636</v>
      </c>
      <c r="E11465" s="2013"/>
      <c r="F11465" s="2013"/>
      <c r="G11465" s="93"/>
    </row>
    <row r="11466" ht="21.75" hidden="1" customHeight="1" outlineLevel="7">
      <c r="A11466" s="115"/>
      <c r="B11466" s="116"/>
      <c r="C11466" s="117"/>
      <c r="D11466" s="2013" t="s">
        <v>638</v>
      </c>
      <c r="E11466" s="2013"/>
      <c r="F11466" s="2013"/>
      <c r="G11466" s="94"/>
    </row>
    <row r="11467" ht="11.25" hidden="1" customHeight="1" outlineLevel="7">
      <c r="A11467" s="86"/>
      <c r="B11467" s="87"/>
      <c r="C11467" s="88"/>
      <c r="D11467" s="2017" t="s">
        <v>641</v>
      </c>
      <c r="E11467" s="2017"/>
      <c r="F11467" s="2017"/>
      <c r="G11467" s="93"/>
    </row>
    <row r="11468" ht="21.75" hidden="1" customHeight="1" outlineLevel="7">
      <c r="A11468" s="101"/>
      <c r="B11468" s="102"/>
      <c r="C11468" s="103"/>
      <c r="D11468" s="2017" t="s">
        <v>1199</v>
      </c>
      <c r="E11468" s="2017"/>
      <c r="F11468" s="2017"/>
      <c r="G11468" s="113"/>
    </row>
    <row r="11469" ht="21.75" hidden="1" customHeight="1" outlineLevel="7">
      <c r="A11469" s="115"/>
      <c r="B11469" s="116"/>
      <c r="C11469" s="117"/>
      <c r="D11469" s="2013" t="s">
        <v>1200</v>
      </c>
      <c r="E11469" s="2013"/>
      <c r="F11469" s="2013"/>
      <c r="G11469" s="113"/>
    </row>
    <row r="11470" ht="21.75" hidden="1" customHeight="1" outlineLevel="7">
      <c r="A11470" s="115"/>
      <c r="B11470" s="116"/>
      <c r="C11470" s="117"/>
      <c r="D11470" s="2013" t="s">
        <v>1201</v>
      </c>
      <c r="E11470" s="2013"/>
      <c r="F11470" s="2013"/>
      <c r="G11470" s="94"/>
    </row>
    <row r="11471" ht="21.75" hidden="1" customHeight="1" outlineLevel="7">
      <c r="A11471" s="115"/>
      <c r="B11471" s="116"/>
      <c r="C11471" s="117"/>
      <c r="D11471" s="2013" t="s">
        <v>1202</v>
      </c>
      <c r="E11471" s="2013"/>
      <c r="F11471" s="2013"/>
      <c r="G11471" s="93"/>
    </row>
    <row r="11472" ht="21.75" hidden="1" customHeight="1" outlineLevel="7">
      <c r="A11472" s="115"/>
      <c r="B11472" s="116"/>
      <c r="C11472" s="117"/>
      <c r="D11472" s="2013" t="s">
        <v>1203</v>
      </c>
      <c r="E11472" s="2013"/>
      <c r="F11472" s="2013"/>
      <c r="G11472" s="94"/>
    </row>
    <row r="11473" ht="21.75" hidden="1" customHeight="1" outlineLevel="7">
      <c r="A11473" s="115"/>
      <c r="B11473" s="116"/>
      <c r="C11473" s="117"/>
      <c r="D11473" s="2013" t="s">
        <v>1204</v>
      </c>
      <c r="E11473" s="2013"/>
      <c r="F11473" s="2013"/>
      <c r="G11473" s="93"/>
    </row>
    <row r="11474" ht="11.25" hidden="1" customHeight="1" outlineLevel="7">
      <c r="A11474" s="101"/>
      <c r="B11474" s="102"/>
      <c r="C11474" s="103"/>
      <c r="D11474" s="2017" t="s">
        <v>653</v>
      </c>
      <c r="E11474" s="2017"/>
      <c r="F11474" s="2017"/>
      <c r="G11474" s="94"/>
    </row>
    <row r="11475" ht="11.25" hidden="1" customHeight="1" outlineLevel="7">
      <c r="A11475" s="115"/>
      <c r="B11475" s="116"/>
      <c r="C11475" s="117"/>
      <c r="D11475" s="2013" t="s">
        <v>655</v>
      </c>
      <c r="E11475" s="2013"/>
      <c r="F11475" s="2013"/>
      <c r="G11475" s="93"/>
    </row>
    <row r="11476" ht="21.75" hidden="1" customHeight="1" outlineLevel="7">
      <c r="A11476" s="115"/>
      <c r="B11476" s="116"/>
      <c r="C11476" s="117"/>
      <c r="D11476" s="2013" t="s">
        <v>657</v>
      </c>
      <c r="E11476" s="2013"/>
      <c r="F11476" s="2013"/>
      <c r="G11476" s="113"/>
    </row>
    <row r="11477" ht="21.75" hidden="1" customHeight="1" outlineLevel="7">
      <c r="A11477" s="115"/>
      <c r="B11477" s="116"/>
      <c r="C11477" s="117"/>
      <c r="D11477" s="2013" t="s">
        <v>659</v>
      </c>
      <c r="E11477" s="2013"/>
      <c r="F11477" s="2013"/>
      <c r="G11477" s="94"/>
    </row>
    <row r="11478" ht="21.75" hidden="1" customHeight="1" outlineLevel="7">
      <c r="A11478" s="115"/>
      <c r="B11478" s="116"/>
      <c r="C11478" s="117"/>
      <c r="D11478" s="2013" t="s">
        <v>661</v>
      </c>
      <c r="E11478" s="2013"/>
      <c r="F11478" s="2013"/>
      <c r="G11478" s="93"/>
    </row>
    <row r="11479" ht="11.25" hidden="1" customHeight="1" outlineLevel="7">
      <c r="A11479" s="115"/>
      <c r="B11479" s="116"/>
      <c r="C11479" s="117"/>
      <c r="D11479" s="2013" t="s">
        <v>663</v>
      </c>
      <c r="E11479" s="2013"/>
      <c r="F11479" s="2013"/>
      <c r="G11479" s="94"/>
    </row>
    <row r="11480" ht="21.75" hidden="1" customHeight="1" outlineLevel="7">
      <c r="A11480" s="101"/>
      <c r="B11480" s="102"/>
      <c r="C11480" s="103"/>
      <c r="D11480" s="2017" t="s">
        <v>665</v>
      </c>
      <c r="E11480" s="2017"/>
      <c r="F11480" s="2017"/>
      <c r="G11480" s="93"/>
    </row>
    <row r="11481" ht="11.25" hidden="1" customHeight="1" outlineLevel="7">
      <c r="A11481" s="115"/>
      <c r="B11481" s="116"/>
      <c r="C11481" s="117"/>
      <c r="D11481" s="2013" t="s">
        <v>667</v>
      </c>
      <c r="E11481" s="2013"/>
      <c r="F11481" s="2013"/>
      <c r="G11481" s="94"/>
    </row>
    <row r="11482" ht="21.75" hidden="1" customHeight="1" outlineLevel="7">
      <c r="A11482" s="115"/>
      <c r="B11482" s="116"/>
      <c r="C11482" s="117"/>
      <c r="D11482" s="2013" t="s">
        <v>669</v>
      </c>
      <c r="E11482" s="2013"/>
      <c r="F11482" s="2013"/>
      <c r="G11482" s="93"/>
    </row>
    <row r="11483" ht="21.75" hidden="1" customHeight="1" outlineLevel="7">
      <c r="A11483" s="115"/>
      <c r="B11483" s="116"/>
      <c r="C11483" s="117"/>
      <c r="D11483" s="2013" t="s">
        <v>671</v>
      </c>
      <c r="E11483" s="2013"/>
      <c r="F11483" s="2013"/>
      <c r="G11483" s="113"/>
    </row>
    <row r="11484" ht="21.75" hidden="1" customHeight="1" outlineLevel="7">
      <c r="A11484" s="115"/>
      <c r="B11484" s="116"/>
      <c r="C11484" s="117"/>
      <c r="D11484" s="2013" t="s">
        <v>673</v>
      </c>
      <c r="E11484" s="2013"/>
      <c r="F11484" s="2013"/>
      <c r="G11484" s="113"/>
    </row>
    <row r="11485" ht="21.75" hidden="1" customHeight="1" outlineLevel="7">
      <c r="A11485" s="115"/>
      <c r="B11485" s="116"/>
      <c r="C11485" s="117"/>
      <c r="D11485" s="2013" t="s">
        <v>675</v>
      </c>
      <c r="E11485" s="2013"/>
      <c r="F11485" s="2013"/>
      <c r="G11485" s="94"/>
    </row>
    <row r="11486" ht="21.75" hidden="1" customHeight="1" outlineLevel="7">
      <c r="A11486" s="101"/>
      <c r="B11486" s="102"/>
      <c r="C11486" s="103"/>
      <c r="D11486" s="2017" t="s">
        <v>677</v>
      </c>
      <c r="E11486" s="2017"/>
      <c r="F11486" s="2017"/>
      <c r="G11486" s="114"/>
    </row>
    <row r="11487" ht="21.75" hidden="1" customHeight="1" outlineLevel="7">
      <c r="A11487" s="115"/>
      <c r="B11487" s="116"/>
      <c r="C11487" s="117"/>
      <c r="D11487" s="2013" t="s">
        <v>679</v>
      </c>
      <c r="E11487" s="2013"/>
      <c r="F11487" s="2013"/>
      <c r="G11487" s="114"/>
    </row>
    <row r="11488" ht="21.75" hidden="1" customHeight="1" outlineLevel="7">
      <c r="A11488" s="115"/>
      <c r="B11488" s="116"/>
      <c r="C11488" s="117"/>
      <c r="D11488" s="2013" t="s">
        <v>681</v>
      </c>
      <c r="E11488" s="2013"/>
      <c r="F11488" s="2013"/>
      <c r="G11488" s="114"/>
    </row>
    <row r="11489" ht="21.75" hidden="1" customHeight="1" outlineLevel="7">
      <c r="A11489" s="115"/>
      <c r="B11489" s="116"/>
      <c r="C11489" s="117"/>
      <c r="D11489" s="2013" t="s">
        <v>683</v>
      </c>
      <c r="E11489" s="2013"/>
      <c r="F11489" s="2013"/>
      <c r="G11489" s="114"/>
    </row>
    <row r="11490" ht="21.75" hidden="1" customHeight="1" outlineLevel="7">
      <c r="A11490" s="115"/>
      <c r="B11490" s="116"/>
      <c r="C11490" s="117"/>
      <c r="D11490" s="2013" t="s">
        <v>685</v>
      </c>
      <c r="E11490" s="2013"/>
      <c r="F11490" s="2013"/>
      <c r="G11490" s="114"/>
    </row>
    <row r="11491" ht="21.75" hidden="1" customHeight="1" outlineLevel="7">
      <c r="A11491" s="115"/>
      <c r="B11491" s="116"/>
      <c r="C11491" s="117"/>
      <c r="D11491" s="2013" t="s">
        <v>687</v>
      </c>
      <c r="E11491" s="2013"/>
      <c r="F11491" s="2013"/>
      <c r="G11491" s="114"/>
    </row>
    <row r="11492" ht="11.25" hidden="1" customHeight="1" outlineLevel="7">
      <c r="A11492" s="86"/>
      <c r="B11492" s="87"/>
      <c r="C11492" s="88"/>
      <c r="D11492" s="2017" t="s">
        <v>689</v>
      </c>
      <c r="E11492" s="2017"/>
      <c r="F11492" s="2017"/>
      <c r="G11492" s="93"/>
    </row>
    <row r="11493" ht="11.25" hidden="1" customHeight="1" outlineLevel="7">
      <c r="A11493" s="89"/>
      <c r="B11493" s="90"/>
      <c r="C11493" s="91"/>
      <c r="D11493" s="2013" t="s">
        <v>696</v>
      </c>
      <c r="E11493" s="2013"/>
      <c r="F11493" s="2013"/>
      <c r="G11493" s="114"/>
    </row>
    <row r="11494" ht="11.25" hidden="1" customHeight="1" outlineLevel="7">
      <c r="A11494" s="86"/>
      <c r="B11494" s="87"/>
      <c r="C11494" s="88"/>
      <c r="D11494" s="2017" t="s">
        <v>698</v>
      </c>
      <c r="E11494" s="2017"/>
      <c r="F11494" s="2017"/>
      <c r="G11494" s="114"/>
    </row>
    <row r="11495" ht="11.25" hidden="1" customHeight="1" outlineLevel="7">
      <c r="A11495" s="101"/>
      <c r="B11495" s="102"/>
      <c r="C11495" s="103"/>
      <c r="D11495" s="2017" t="s">
        <v>702</v>
      </c>
      <c r="E11495" s="2017"/>
      <c r="F11495" s="2017"/>
      <c r="G11495" s="93"/>
    </row>
    <row r="11496" ht="11.25" hidden="1" customHeight="1" outlineLevel="7">
      <c r="A11496" s="104"/>
      <c r="B11496" s="105"/>
      <c r="C11496" s="106"/>
      <c r="D11496" s="2017" t="s">
        <v>704</v>
      </c>
      <c r="E11496" s="2017"/>
      <c r="F11496" s="2017"/>
      <c r="G11496" s="114"/>
    </row>
    <row r="11497" ht="11.25" hidden="1" customHeight="1" outlineLevel="7">
      <c r="A11497" s="95"/>
      <c r="B11497" s="96"/>
      <c r="C11497" s="97"/>
      <c r="D11497" s="2013" t="s">
        <v>705</v>
      </c>
      <c r="E11497" s="2013"/>
      <c r="F11497" s="2013"/>
      <c r="G11497" s="93"/>
    </row>
    <row r="11498" ht="11.25" hidden="1" customHeight="1" outlineLevel="7">
      <c r="A11498" s="95"/>
      <c r="B11498" s="96"/>
      <c r="C11498" s="97"/>
      <c r="D11498" s="2013" t="s">
        <v>706</v>
      </c>
      <c r="E11498" s="2013"/>
      <c r="F11498" s="2013"/>
      <c r="G11498" s="93"/>
    </row>
    <row r="11499" ht="11.25" hidden="1" customHeight="1" outlineLevel="7">
      <c r="A11499" s="95"/>
      <c r="B11499" s="96"/>
      <c r="C11499" s="97"/>
      <c r="D11499" s="2013" t="s">
        <v>710</v>
      </c>
      <c r="E11499" s="2013"/>
      <c r="F11499" s="2013"/>
      <c r="G11499" s="114"/>
    </row>
    <row r="11500" ht="11.25" hidden="1" customHeight="1" outlineLevel="7">
      <c r="A11500" s="104"/>
      <c r="B11500" s="105"/>
      <c r="C11500" s="106"/>
      <c r="D11500" s="2017" t="s">
        <v>712</v>
      </c>
      <c r="E11500" s="2017"/>
      <c r="F11500" s="2017"/>
      <c r="G11500" s="93"/>
    </row>
    <row r="11501" ht="11.25" hidden="1" customHeight="1" outlineLevel="7">
      <c r="A11501" s="95"/>
      <c r="B11501" s="96"/>
      <c r="C11501" s="97"/>
      <c r="D11501" s="2013" t="s">
        <v>713</v>
      </c>
      <c r="E11501" s="2013"/>
      <c r="F11501" s="2013"/>
      <c r="G11501" s="93"/>
    </row>
    <row r="11502" ht="11.25" hidden="1" customHeight="1" outlineLevel="7">
      <c r="A11502" s="95"/>
      <c r="B11502" s="96"/>
      <c r="C11502" s="97"/>
      <c r="D11502" s="2013" t="s">
        <v>715</v>
      </c>
      <c r="E11502" s="2013"/>
      <c r="F11502" s="2013"/>
      <c r="G11502" s="93"/>
    </row>
    <row r="11503" ht="11.25" hidden="1" customHeight="1" outlineLevel="7">
      <c r="A11503" s="95"/>
      <c r="B11503" s="96"/>
      <c r="C11503" s="97"/>
      <c r="D11503" s="2013" t="s">
        <v>716</v>
      </c>
      <c r="E11503" s="2013"/>
      <c r="F11503" s="2013"/>
      <c r="G11503" s="93"/>
    </row>
    <row r="11504" ht="11.25" hidden="1" customHeight="1" outlineLevel="7">
      <c r="A11504" s="104"/>
      <c r="B11504" s="105"/>
      <c r="C11504" s="106"/>
      <c r="D11504" s="2017" t="s">
        <v>724</v>
      </c>
      <c r="E11504" s="2017"/>
      <c r="F11504" s="2017"/>
      <c r="G11504" s="114"/>
    </row>
    <row r="11505" ht="11.25" hidden="1" customHeight="1" outlineLevel="7">
      <c r="A11505" s="95"/>
      <c r="B11505" s="96"/>
      <c r="C11505" s="97"/>
      <c r="D11505" s="2013" t="s">
        <v>726</v>
      </c>
      <c r="E11505" s="2013"/>
      <c r="F11505" s="2013"/>
      <c r="G11505" s="114"/>
    </row>
    <row r="11506" ht="11.25" hidden="1" customHeight="1" outlineLevel="7">
      <c r="A11506" s="95"/>
      <c r="B11506" s="96"/>
      <c r="C11506" s="97"/>
      <c r="D11506" s="2013" t="s">
        <v>729</v>
      </c>
      <c r="E11506" s="2013"/>
      <c r="F11506" s="2013"/>
      <c r="G11506" s="114"/>
    </row>
    <row r="11507" ht="11.25" hidden="1" customHeight="1" outlineLevel="7">
      <c r="A11507" s="115"/>
      <c r="B11507" s="116"/>
      <c r="C11507" s="117"/>
      <c r="D11507" s="2013" t="s">
        <v>731</v>
      </c>
      <c r="E11507" s="2013"/>
      <c r="F11507" s="2013"/>
      <c r="G11507" s="93"/>
    </row>
    <row r="11508" ht="11.25" hidden="1" customHeight="1" outlineLevel="7">
      <c r="A11508" s="115"/>
      <c r="B11508" s="116"/>
      <c r="C11508" s="117"/>
      <c r="D11508" s="2013" t="s">
        <v>736</v>
      </c>
      <c r="E11508" s="2013"/>
      <c r="F11508" s="2013"/>
      <c r="G11508" s="114"/>
    </row>
    <row r="11509" ht="11.25" hidden="1" customHeight="1" outlineLevel="7">
      <c r="A11509" s="104"/>
      <c r="B11509" s="105"/>
      <c r="C11509" s="106"/>
      <c r="D11509" s="2017" t="s">
        <v>740</v>
      </c>
      <c r="E11509" s="2017"/>
      <c r="F11509" s="2017"/>
      <c r="G11509" s="93"/>
    </row>
    <row r="11510" ht="11.25" hidden="1" customHeight="1" outlineLevel="7">
      <c r="A11510" s="95"/>
      <c r="B11510" s="96"/>
      <c r="C11510" s="97"/>
      <c r="D11510" s="2013" t="s">
        <v>741</v>
      </c>
      <c r="E11510" s="2013"/>
      <c r="F11510" s="2013"/>
      <c r="G11510" s="93"/>
    </row>
    <row r="11511" ht="11.25" hidden="1" customHeight="1" outlineLevel="7">
      <c r="A11511" s="104"/>
      <c r="B11511" s="105"/>
      <c r="C11511" s="106"/>
      <c r="D11511" s="2017" t="s">
        <v>742</v>
      </c>
      <c r="E11511" s="2017"/>
      <c r="F11511" s="2017"/>
      <c r="G11511" s="93"/>
    </row>
    <row r="11512" ht="11.25" hidden="1" customHeight="1" outlineLevel="7">
      <c r="A11512" s="95"/>
      <c r="B11512" s="96"/>
      <c r="C11512" s="97"/>
      <c r="D11512" s="2013" t="s">
        <v>759</v>
      </c>
      <c r="E11512" s="2013"/>
      <c r="F11512" s="2013"/>
      <c r="G11512" s="93"/>
    </row>
    <row r="11513" ht="11.25" hidden="1" customHeight="1" outlineLevel="7">
      <c r="A11513" s="101"/>
      <c r="B11513" s="102"/>
      <c r="C11513" s="103"/>
      <c r="D11513" s="2017" t="s">
        <v>763</v>
      </c>
      <c r="E11513" s="2017"/>
      <c r="F11513" s="2017"/>
      <c r="G11513" s="114"/>
    </row>
    <row r="11514" ht="11.25" hidden="1" customHeight="1" outlineLevel="7">
      <c r="A11514" s="104"/>
      <c r="B11514" s="105"/>
      <c r="C11514" s="106"/>
      <c r="D11514" s="2017" t="s">
        <v>771</v>
      </c>
      <c r="E11514" s="2017"/>
      <c r="F11514" s="2017"/>
      <c r="G11514" s="93"/>
    </row>
    <row r="11515" ht="11.25" hidden="1" customHeight="1" outlineLevel="7">
      <c r="A11515" s="95"/>
      <c r="B11515" s="96"/>
      <c r="C11515" s="97"/>
      <c r="D11515" s="2013" t="s">
        <v>773</v>
      </c>
      <c r="E11515" s="2013"/>
      <c r="F11515" s="2013"/>
      <c r="G11515" s="93"/>
    </row>
    <row r="11516" ht="11.25" hidden="1" customHeight="1" outlineLevel="7">
      <c r="A11516" s="95"/>
      <c r="B11516" s="96"/>
      <c r="C11516" s="97"/>
      <c r="D11516" s="2013" t="s">
        <v>775</v>
      </c>
      <c r="E11516" s="2013"/>
      <c r="F11516" s="2013"/>
      <c r="G11516" s="93"/>
    </row>
    <row r="11517" ht="11.25" hidden="1" customHeight="1" outlineLevel="7">
      <c r="A11517" s="95"/>
      <c r="B11517" s="96"/>
      <c r="C11517" s="97"/>
      <c r="D11517" s="2013" t="s">
        <v>778</v>
      </c>
      <c r="E11517" s="2013"/>
      <c r="F11517" s="2013"/>
      <c r="G11517" s="93"/>
    </row>
    <row r="11518" ht="11.25" hidden="1" customHeight="1" outlineLevel="7">
      <c r="A11518" s="95"/>
      <c r="B11518" s="96"/>
      <c r="C11518" s="97"/>
      <c r="D11518" s="2013" t="s">
        <v>779</v>
      </c>
      <c r="E11518" s="2013"/>
      <c r="F11518" s="2013"/>
      <c r="G11518" s="93"/>
    </row>
    <row r="11519" ht="11.25" hidden="1" customHeight="1" outlineLevel="7">
      <c r="A11519" s="101"/>
      <c r="B11519" s="102"/>
      <c r="C11519" s="103"/>
      <c r="D11519" s="2017" t="s">
        <v>782</v>
      </c>
      <c r="E11519" s="2017"/>
      <c r="F11519" s="2017"/>
      <c r="G11519" s="114"/>
    </row>
    <row r="11520" ht="11.25" hidden="1" customHeight="1" outlineLevel="7">
      <c r="A11520" s="115"/>
      <c r="B11520" s="116"/>
      <c r="C11520" s="117"/>
      <c r="D11520" s="2013" t="s">
        <v>785</v>
      </c>
      <c r="E11520" s="2013"/>
      <c r="F11520" s="2013"/>
      <c r="G11520" s="93"/>
    </row>
    <row r="11521" ht="11.25" hidden="1" customHeight="1" outlineLevel="7">
      <c r="A11521" s="115"/>
      <c r="B11521" s="116"/>
      <c r="C11521" s="117"/>
      <c r="D11521" s="2013" t="s">
        <v>1016</v>
      </c>
      <c r="E11521" s="2013"/>
      <c r="F11521" s="2013"/>
      <c r="G11521" s="93"/>
    </row>
    <row r="11522" ht="11.25" hidden="1" customHeight="1" outlineLevel="7">
      <c r="A11522" s="101"/>
      <c r="B11522" s="102"/>
      <c r="C11522" s="103"/>
      <c r="D11522" s="2017" t="s">
        <v>789</v>
      </c>
      <c r="E11522" s="2017"/>
      <c r="F11522" s="2017"/>
      <c r="G11522" s="93"/>
    </row>
    <row r="11523" ht="21.75" hidden="1" customHeight="1" outlineLevel="7">
      <c r="A11523" s="115"/>
      <c r="B11523" s="116"/>
      <c r="C11523" s="117"/>
      <c r="D11523" s="2013" t="s">
        <v>791</v>
      </c>
      <c r="E11523" s="2013"/>
      <c r="F11523" s="2013"/>
      <c r="G11523" s="93"/>
    </row>
    <row r="11524" ht="21.75" hidden="1" customHeight="1" outlineLevel="7">
      <c r="A11524" s="115"/>
      <c r="B11524" s="116"/>
      <c r="C11524" s="117"/>
      <c r="D11524" s="2013" t="s">
        <v>793</v>
      </c>
      <c r="E11524" s="2013"/>
      <c r="F11524" s="2013"/>
      <c r="G11524" s="114"/>
    </row>
    <row r="11525" ht="11.25" hidden="1" customHeight="1" outlineLevel="7">
      <c r="A11525" s="115"/>
      <c r="B11525" s="116"/>
      <c r="C11525" s="117"/>
      <c r="D11525" s="2013" t="s">
        <v>795</v>
      </c>
      <c r="E11525" s="2013"/>
      <c r="F11525" s="2013"/>
      <c r="G11525" s="114"/>
    </row>
    <row r="11526" ht="11.25" hidden="1" customHeight="1" outlineLevel="7">
      <c r="A11526" s="115"/>
      <c r="B11526" s="116"/>
      <c r="C11526" s="117"/>
      <c r="D11526" s="2013" t="s">
        <v>796</v>
      </c>
      <c r="E11526" s="2013"/>
      <c r="F11526" s="2013"/>
      <c r="G11526" s="93"/>
    </row>
    <row r="11527" ht="11.25" hidden="1" customHeight="1" outlineLevel="7">
      <c r="A11527" s="115"/>
      <c r="B11527" s="116"/>
      <c r="C11527" s="117"/>
      <c r="D11527" s="2013" t="s">
        <v>798</v>
      </c>
      <c r="E11527" s="2013"/>
      <c r="F11527" s="2013"/>
      <c r="G11527" s="93"/>
    </row>
    <row r="11528" ht="11.25" hidden="1" customHeight="1" outlineLevel="7">
      <c r="A11528" s="115"/>
      <c r="B11528" s="116"/>
      <c r="C11528" s="117"/>
      <c r="D11528" s="2013" t="s">
        <v>799</v>
      </c>
      <c r="E11528" s="2013"/>
      <c r="F11528" s="2013"/>
      <c r="G11528" s="93"/>
    </row>
    <row r="11529" ht="11.25" hidden="1" customHeight="1" outlineLevel="7">
      <c r="A11529" s="101"/>
      <c r="B11529" s="102"/>
      <c r="C11529" s="103"/>
      <c r="D11529" s="2017" t="s">
        <v>813</v>
      </c>
      <c r="E11529" s="2017"/>
      <c r="F11529" s="2017"/>
      <c r="G11529" s="93"/>
    </row>
    <row r="11530" ht="11.25" hidden="1" customHeight="1" outlineLevel="7">
      <c r="A11530" s="115"/>
      <c r="B11530" s="116"/>
      <c r="C11530" s="117"/>
      <c r="D11530" s="2013" t="s">
        <v>822</v>
      </c>
      <c r="E11530" s="2013"/>
      <c r="F11530" s="2013"/>
      <c r="G11530" s="93"/>
    </row>
    <row r="11531" ht="11.25" hidden="1" customHeight="1" outlineLevel="7">
      <c r="A11531" s="115"/>
      <c r="B11531" s="116"/>
      <c r="C11531" s="117"/>
      <c r="D11531" s="2013" t="s">
        <v>825</v>
      </c>
      <c r="E11531" s="2013"/>
      <c r="F11531" s="2013"/>
      <c r="G11531" s="114"/>
    </row>
    <row r="11532" ht="11.25" hidden="1" customHeight="1" outlineLevel="4">
      <c r="A11532" s="66"/>
      <c r="B11532" s="67"/>
      <c r="C11532" s="68"/>
      <c r="D11532" s="2019" t="s">
        <v>451</v>
      </c>
      <c r="E11532" s="2019"/>
      <c r="F11532" s="2019"/>
      <c r="G11532" s="93"/>
    </row>
    <row r="11533" ht="11.25" hidden="1" customHeight="1" outlineLevel="5">
      <c r="A11533" s="107"/>
      <c r="B11533" s="108"/>
      <c r="C11533" s="109"/>
      <c r="D11533" s="98"/>
      <c r="E11533" s="99"/>
      <c r="F11533" s="100"/>
      <c r="G11533" s="93"/>
    </row>
    <row r="11534" ht="11.25" hidden="1" customHeight="1" outlineLevel="4">
      <c r="A11534" s="66"/>
      <c r="B11534" s="67"/>
      <c r="C11534" s="68"/>
      <c r="D11534" s="2019" t="s">
        <v>452</v>
      </c>
      <c r="E11534" s="2019"/>
      <c r="F11534" s="2019"/>
      <c r="G11534" s="93"/>
    </row>
    <row r="11535" ht="11.25" hidden="1" customHeight="1" outlineLevel="5">
      <c r="A11535" s="107"/>
      <c r="B11535" s="108"/>
      <c r="C11535" s="109"/>
      <c r="D11535" s="98"/>
      <c r="E11535" s="99"/>
      <c r="F11535" s="100"/>
      <c r="G11535" s="93"/>
    </row>
    <row r="11536" ht="11.25" hidden="1" customHeight="1" outlineLevel="3">
      <c r="A11536" s="2012" t="s">
        <v>1052</v>
      </c>
      <c r="B11536" s="2012"/>
      <c r="C11536" s="2012"/>
      <c r="D11536" s="2016" t="s">
        <v>522</v>
      </c>
      <c r="E11536" s="2016"/>
      <c r="F11536" s="2016"/>
      <c r="G11536" s="93"/>
    </row>
    <row r="11537" ht="11.25" hidden="1" customHeight="1" outlineLevel="4">
      <c r="A11537" s="66"/>
      <c r="B11537" s="67"/>
      <c r="C11537" s="68"/>
      <c r="D11537" s="2019" t="s">
        <v>441</v>
      </c>
      <c r="E11537" s="2019"/>
      <c r="F11537" s="2019"/>
      <c r="G11537" s="114"/>
    </row>
    <row r="11538" ht="11.25" hidden="1" customHeight="1" outlineLevel="5">
      <c r="A11538" s="74"/>
      <c r="B11538" s="75"/>
      <c r="C11538" s="76"/>
      <c r="D11538" s="2017" t="s">
        <v>257</v>
      </c>
      <c r="E11538" s="2017"/>
      <c r="F11538" s="2017"/>
      <c r="G11538" s="93"/>
    </row>
    <row r="11539" ht="11.25" hidden="1" customHeight="1" outlineLevel="6">
      <c r="A11539" s="77"/>
      <c r="B11539" s="78"/>
      <c r="C11539" s="79"/>
      <c r="D11539" s="2017" t="s">
        <v>442</v>
      </c>
      <c r="E11539" s="2017"/>
      <c r="F11539" s="2017"/>
      <c r="G11539" s="93"/>
    </row>
    <row r="11540" ht="11.25" hidden="1" customHeight="1" outlineLevel="7">
      <c r="A11540" s="80"/>
      <c r="B11540" s="81"/>
      <c r="C11540" s="82"/>
      <c r="D11540" s="2017" t="s">
        <v>443</v>
      </c>
      <c r="E11540" s="2017"/>
      <c r="F11540" s="2017"/>
      <c r="G11540" s="93"/>
    </row>
    <row r="11541" ht="11.25" hidden="1" customHeight="1" outlineLevel="7">
      <c r="A11541" s="83"/>
      <c r="B11541" s="84"/>
      <c r="C11541" s="85"/>
      <c r="D11541" s="2017" t="s">
        <v>1010</v>
      </c>
      <c r="E11541" s="2017"/>
      <c r="F11541" s="2017"/>
      <c r="G11541" s="93"/>
    </row>
    <row r="11542" ht="11.25" hidden="1" customHeight="1" outlineLevel="7">
      <c r="A11542" s="86"/>
      <c r="B11542" s="87"/>
      <c r="C11542" s="88"/>
      <c r="D11542" s="2017" t="s">
        <v>14</v>
      </c>
      <c r="E11542" s="2017"/>
      <c r="F11542" s="2017"/>
      <c r="G11542" s="93"/>
    </row>
    <row r="11543" ht="11.25" hidden="1" customHeight="1" outlineLevel="7">
      <c r="A11543" s="101"/>
      <c r="B11543" s="102"/>
      <c r="C11543" s="103"/>
      <c r="D11543" s="2017" t="s">
        <v>220</v>
      </c>
      <c r="E11543" s="2017"/>
      <c r="F11543" s="2017"/>
      <c r="G11543" s="114"/>
    </row>
    <row r="11544" ht="11.25" hidden="1" customHeight="1" outlineLevel="7">
      <c r="A11544" s="115"/>
      <c r="B11544" s="116"/>
      <c r="C11544" s="117"/>
      <c r="D11544" s="2013" t="s">
        <v>527</v>
      </c>
      <c r="E11544" s="2013"/>
      <c r="F11544" s="2013"/>
      <c r="G11544" s="93"/>
    </row>
    <row r="11545" ht="11.25" hidden="1" customHeight="1" outlineLevel="7">
      <c r="A11545" s="101"/>
      <c r="B11545" s="102"/>
      <c r="C11545" s="103"/>
      <c r="D11545" s="2017" t="s">
        <v>529</v>
      </c>
      <c r="E11545" s="2017"/>
      <c r="F11545" s="2017"/>
      <c r="G11545" s="93"/>
    </row>
    <row r="11546" ht="11.25" hidden="1" customHeight="1" outlineLevel="7">
      <c r="A11546" s="104"/>
      <c r="B11546" s="105"/>
      <c r="C11546" s="106"/>
      <c r="D11546" s="2017" t="s">
        <v>530</v>
      </c>
      <c r="E11546" s="2017"/>
      <c r="F11546" s="2017"/>
      <c r="G11546" s="93"/>
    </row>
    <row r="11547" ht="11.25" hidden="1" customHeight="1" outlineLevel="7">
      <c r="A11547" s="95"/>
      <c r="B11547" s="96"/>
      <c r="C11547" s="97"/>
      <c r="D11547" s="2013" t="s">
        <v>533</v>
      </c>
      <c r="E11547" s="2013"/>
      <c r="F11547" s="2013"/>
      <c r="G11547" s="93"/>
    </row>
    <row r="11548" ht="11.25" hidden="1" customHeight="1" outlineLevel="7">
      <c r="A11548" s="104"/>
      <c r="B11548" s="105"/>
      <c r="C11548" s="106"/>
      <c r="D11548" s="2017" t="s">
        <v>535</v>
      </c>
      <c r="E11548" s="2017"/>
      <c r="F11548" s="2017"/>
      <c r="G11548" s="93"/>
    </row>
    <row r="11549" ht="21.75" hidden="1" customHeight="1" outlineLevel="7">
      <c r="A11549" s="95"/>
      <c r="B11549" s="96"/>
      <c r="C11549" s="97"/>
      <c r="D11549" s="2013" t="s">
        <v>541</v>
      </c>
      <c r="E11549" s="2013"/>
      <c r="F11549" s="2013"/>
      <c r="G11549" s="114"/>
    </row>
    <row r="11550" ht="11.25" hidden="1" customHeight="1" outlineLevel="7">
      <c r="A11550" s="95"/>
      <c r="B11550" s="96"/>
      <c r="C11550" s="97"/>
      <c r="D11550" s="2013" t="s">
        <v>546</v>
      </c>
      <c r="E11550" s="2013"/>
      <c r="F11550" s="2013"/>
      <c r="G11550" s="93"/>
    </row>
    <row r="11551" ht="11.25" hidden="1" customHeight="1" outlineLevel="7">
      <c r="A11551" s="104"/>
      <c r="B11551" s="105"/>
      <c r="C11551" s="106"/>
      <c r="D11551" s="2017" t="s">
        <v>548</v>
      </c>
      <c r="E11551" s="2017"/>
      <c r="F11551" s="2017"/>
      <c r="G11551" s="114"/>
    </row>
    <row r="11552" ht="11.25" hidden="1" customHeight="1" outlineLevel="7">
      <c r="A11552" s="95"/>
      <c r="B11552" s="96"/>
      <c r="C11552" s="97"/>
      <c r="D11552" s="2013" t="s">
        <v>552</v>
      </c>
      <c r="E11552" s="2013"/>
      <c r="F11552" s="2013"/>
      <c r="G11552" s="114"/>
    </row>
    <row r="11553" ht="11.25" hidden="1" customHeight="1" outlineLevel="7">
      <c r="A11553" s="104"/>
      <c r="B11553" s="105"/>
      <c r="C11553" s="106"/>
      <c r="D11553" s="2017" t="s">
        <v>554</v>
      </c>
      <c r="E11553" s="2017"/>
      <c r="F11553" s="2017"/>
      <c r="G11553" s="114"/>
    </row>
    <row r="11554" ht="11.25" hidden="1" customHeight="1" outlineLevel="7">
      <c r="A11554" s="95"/>
      <c r="B11554" s="96"/>
      <c r="C11554" s="97"/>
      <c r="D11554" s="2013" t="s">
        <v>559</v>
      </c>
      <c r="E11554" s="2013"/>
      <c r="F11554" s="2013"/>
      <c r="G11554" s="93"/>
    </row>
    <row r="11555" ht="11.25" hidden="1" customHeight="1" outlineLevel="7">
      <c r="A11555" s="95"/>
      <c r="B11555" s="96"/>
      <c r="C11555" s="97"/>
      <c r="D11555" s="2013" t="s">
        <v>564</v>
      </c>
      <c r="E11555" s="2013"/>
      <c r="F11555" s="2013"/>
      <c r="G11555" s="93"/>
    </row>
    <row r="11556" ht="11.25" hidden="1" customHeight="1" outlineLevel="7">
      <c r="A11556" s="95"/>
      <c r="B11556" s="96"/>
      <c r="C11556" s="97"/>
      <c r="D11556" s="2013" t="s">
        <v>567</v>
      </c>
      <c r="E11556" s="2013"/>
      <c r="F11556" s="2013"/>
      <c r="G11556" s="93"/>
    </row>
    <row r="11557" ht="11.25" hidden="1" customHeight="1" outlineLevel="7">
      <c r="A11557" s="95"/>
      <c r="B11557" s="96"/>
      <c r="C11557" s="97"/>
      <c r="D11557" s="2013" t="s">
        <v>569</v>
      </c>
      <c r="E11557" s="2013"/>
      <c r="F11557" s="2013"/>
      <c r="G11557" s="114"/>
    </row>
    <row r="11558" ht="11.25" hidden="1" customHeight="1" outlineLevel="7">
      <c r="A11558" s="86"/>
      <c r="B11558" s="87"/>
      <c r="C11558" s="88"/>
      <c r="D11558" s="2017" t="s">
        <v>571</v>
      </c>
      <c r="E11558" s="2017"/>
      <c r="F11558" s="2017"/>
      <c r="G11558" s="93"/>
    </row>
    <row r="11559" ht="11.25" hidden="1" customHeight="1" outlineLevel="7">
      <c r="A11559" s="101"/>
      <c r="B11559" s="102"/>
      <c r="C11559" s="103"/>
      <c r="D11559" s="2017" t="s">
        <v>572</v>
      </c>
      <c r="E11559" s="2017"/>
      <c r="F11559" s="2017"/>
      <c r="G11559" s="93"/>
    </row>
    <row r="11560" ht="11.25" hidden="1" customHeight="1" outlineLevel="7">
      <c r="A11560" s="104"/>
      <c r="B11560" s="105"/>
      <c r="C11560" s="106"/>
      <c r="D11560" s="2017" t="s">
        <v>573</v>
      </c>
      <c r="E11560" s="2017"/>
      <c r="F11560" s="2017"/>
      <c r="G11560" s="93"/>
    </row>
    <row r="11561" ht="11.25" hidden="1" customHeight="1" outlineLevel="7">
      <c r="A11561" s="95"/>
      <c r="B11561" s="96"/>
      <c r="C11561" s="97"/>
      <c r="D11561" s="2013" t="s">
        <v>582</v>
      </c>
      <c r="E11561" s="2013"/>
      <c r="F11561" s="2013"/>
      <c r="G11561" s="114"/>
    </row>
    <row r="11562" ht="11.25" hidden="1" customHeight="1" outlineLevel="7">
      <c r="A11562" s="101"/>
      <c r="B11562" s="102"/>
      <c r="C11562" s="103"/>
      <c r="D11562" s="2017" t="s">
        <v>1011</v>
      </c>
      <c r="E11562" s="2017"/>
      <c r="F11562" s="2017"/>
      <c r="G11562" s="93"/>
    </row>
    <row r="11563" ht="11.25" hidden="1" customHeight="1" outlineLevel="7">
      <c r="A11563" s="115"/>
      <c r="B11563" s="116"/>
      <c r="C11563" s="117"/>
      <c r="D11563" s="2013" t="s">
        <v>1012</v>
      </c>
      <c r="E11563" s="2013"/>
      <c r="F11563" s="2013"/>
      <c r="G11563" s="93"/>
    </row>
    <row r="11564" ht="11.25" hidden="1" customHeight="1" outlineLevel="7">
      <c r="A11564" s="115"/>
      <c r="B11564" s="116"/>
      <c r="C11564" s="117"/>
      <c r="D11564" s="2013" t="s">
        <v>1013</v>
      </c>
      <c r="E11564" s="2013"/>
      <c r="F11564" s="2013"/>
      <c r="G11564" s="93"/>
    </row>
    <row r="11565" ht="11.25" hidden="1" customHeight="1" outlineLevel="7">
      <c r="A11565" s="115"/>
      <c r="B11565" s="116"/>
      <c r="C11565" s="117"/>
      <c r="D11565" s="2013" t="s">
        <v>1014</v>
      </c>
      <c r="E11565" s="2013"/>
      <c r="F11565" s="2013"/>
      <c r="G11565" s="93"/>
    </row>
    <row r="11566" ht="11.25" hidden="1" customHeight="1" outlineLevel="7">
      <c r="A11566" s="115"/>
      <c r="B11566" s="116"/>
      <c r="C11566" s="117"/>
      <c r="D11566" s="2013" t="s">
        <v>1015</v>
      </c>
      <c r="E11566" s="2013"/>
      <c r="F11566" s="2013"/>
      <c r="G11566" s="114"/>
    </row>
    <row r="11567" ht="11.25" hidden="1" customHeight="1" outlineLevel="7">
      <c r="A11567" s="86"/>
      <c r="B11567" s="87"/>
      <c r="C11567" s="88"/>
      <c r="D11567" s="2017" t="s">
        <v>617</v>
      </c>
      <c r="E11567" s="2017"/>
      <c r="F11567" s="2017"/>
      <c r="G11567" s="93"/>
    </row>
    <row r="11568" ht="11.25" hidden="1" customHeight="1" outlineLevel="7">
      <c r="A11568" s="89"/>
      <c r="B11568" s="90"/>
      <c r="C11568" s="91"/>
      <c r="D11568" s="2013" t="s">
        <v>619</v>
      </c>
      <c r="E11568" s="2013"/>
      <c r="F11568" s="2013"/>
      <c r="G11568" s="114"/>
    </row>
    <row r="11569" ht="11.25" hidden="1" customHeight="1" outlineLevel="7">
      <c r="A11569" s="89"/>
      <c r="B11569" s="90"/>
      <c r="C11569" s="91"/>
      <c r="D11569" s="2013" t="s">
        <v>620</v>
      </c>
      <c r="E11569" s="2013"/>
      <c r="F11569" s="2013"/>
      <c r="G11569" s="93"/>
    </row>
    <row r="11570" ht="11.25" hidden="1" customHeight="1" outlineLevel="7">
      <c r="A11570" s="89"/>
      <c r="B11570" s="90"/>
      <c r="C11570" s="91"/>
      <c r="D11570" s="2013" t="s">
        <v>622</v>
      </c>
      <c r="E11570" s="2013"/>
      <c r="F11570" s="2013"/>
      <c r="G11570" s="114"/>
    </row>
    <row r="11571" ht="11.25" hidden="1" customHeight="1" outlineLevel="7">
      <c r="A11571" s="89"/>
      <c r="B11571" s="90"/>
      <c r="C11571" s="91"/>
      <c r="D11571" s="2013" t="s">
        <v>626</v>
      </c>
      <c r="E11571" s="2013"/>
      <c r="F11571" s="2013"/>
      <c r="G11571" s="114"/>
    </row>
    <row r="11572" ht="11.25" hidden="1" customHeight="1" outlineLevel="7">
      <c r="A11572" s="101"/>
      <c r="B11572" s="102"/>
      <c r="C11572" s="103"/>
      <c r="D11572" s="2017" t="s">
        <v>630</v>
      </c>
      <c r="E11572" s="2017"/>
      <c r="F11572" s="2017"/>
      <c r="G11572" s="93"/>
    </row>
    <row r="11573" ht="11.25" hidden="1" customHeight="1" outlineLevel="7">
      <c r="A11573" s="115"/>
      <c r="B11573" s="116"/>
      <c r="C11573" s="117"/>
      <c r="D11573" s="2013" t="s">
        <v>632</v>
      </c>
      <c r="E11573" s="2013"/>
      <c r="F11573" s="2013"/>
      <c r="G11573" s="93"/>
    </row>
    <row r="11574" ht="21.75" hidden="1" customHeight="1" outlineLevel="7">
      <c r="A11574" s="115"/>
      <c r="B11574" s="116"/>
      <c r="C11574" s="117"/>
      <c r="D11574" s="2013" t="s">
        <v>634</v>
      </c>
      <c r="E11574" s="2013"/>
      <c r="F11574" s="2013"/>
      <c r="G11574" s="93"/>
    </row>
    <row r="11575" ht="21.75" hidden="1" customHeight="1" outlineLevel="7">
      <c r="A11575" s="115"/>
      <c r="B11575" s="116"/>
      <c r="C11575" s="117"/>
      <c r="D11575" s="2013" t="s">
        <v>636</v>
      </c>
      <c r="E11575" s="2013"/>
      <c r="F11575" s="2013"/>
      <c r="G11575" s="93"/>
    </row>
    <row r="11576" ht="21.75" hidden="1" customHeight="1" outlineLevel="7">
      <c r="A11576" s="115"/>
      <c r="B11576" s="116"/>
      <c r="C11576" s="117"/>
      <c r="D11576" s="2013" t="s">
        <v>638</v>
      </c>
      <c r="E11576" s="2013"/>
      <c r="F11576" s="2013"/>
      <c r="G11576" s="114"/>
    </row>
    <row r="11577" ht="11.25" hidden="1" customHeight="1" outlineLevel="7">
      <c r="A11577" s="86"/>
      <c r="B11577" s="87"/>
      <c r="C11577" s="88"/>
      <c r="D11577" s="2017" t="s">
        <v>641</v>
      </c>
      <c r="E11577" s="2017"/>
      <c r="F11577" s="2017"/>
      <c r="G11577" s="93"/>
    </row>
    <row r="11578" ht="21.75" hidden="1" customHeight="1" outlineLevel="7">
      <c r="A11578" s="101"/>
      <c r="B11578" s="102"/>
      <c r="C11578" s="103"/>
      <c r="D11578" s="2017" t="s">
        <v>1199</v>
      </c>
      <c r="E11578" s="2017"/>
      <c r="F11578" s="2017"/>
      <c r="G11578" s="93"/>
    </row>
    <row r="11579" ht="21.75" hidden="1" customHeight="1" outlineLevel="7">
      <c r="A11579" s="115"/>
      <c r="B11579" s="116"/>
      <c r="C11579" s="117"/>
      <c r="D11579" s="2013" t="s">
        <v>1200</v>
      </c>
      <c r="E11579" s="2013"/>
      <c r="F11579" s="2013"/>
      <c r="G11579" s="114"/>
    </row>
    <row r="11580" ht="21.75" hidden="1" customHeight="1" outlineLevel="7">
      <c r="A11580" s="115"/>
      <c r="B11580" s="116"/>
      <c r="C11580" s="117"/>
      <c r="D11580" s="2013" t="s">
        <v>1201</v>
      </c>
      <c r="E11580" s="2013"/>
      <c r="F11580" s="2013"/>
      <c r="G11580" s="93"/>
    </row>
    <row r="11581" ht="21.75" hidden="1" customHeight="1" outlineLevel="7">
      <c r="A11581" s="115"/>
      <c r="B11581" s="116"/>
      <c r="C11581" s="117"/>
      <c r="D11581" s="2013" t="s">
        <v>1202</v>
      </c>
      <c r="E11581" s="2013"/>
      <c r="F11581" s="2013"/>
      <c r="G11581" s="93"/>
    </row>
    <row r="11582" ht="21.75" hidden="1" customHeight="1" outlineLevel="7">
      <c r="A11582" s="115"/>
      <c r="B11582" s="116"/>
      <c r="C11582" s="117"/>
      <c r="D11582" s="2013" t="s">
        <v>1203</v>
      </c>
      <c r="E11582" s="2013"/>
      <c r="F11582" s="2013"/>
      <c r="G11582" s="93"/>
    </row>
    <row r="11583" ht="21.75" hidden="1" customHeight="1" outlineLevel="7">
      <c r="A11583" s="115"/>
      <c r="B11583" s="116"/>
      <c r="C11583" s="117"/>
      <c r="D11583" s="2013" t="s">
        <v>1204</v>
      </c>
      <c r="E11583" s="2013"/>
      <c r="F11583" s="2013"/>
      <c r="G11583" s="93"/>
    </row>
    <row r="11584" ht="11.25" hidden="1" customHeight="1" outlineLevel="7">
      <c r="A11584" s="101"/>
      <c r="B11584" s="102"/>
      <c r="C11584" s="103"/>
      <c r="D11584" s="2017" t="s">
        <v>653</v>
      </c>
      <c r="E11584" s="2017"/>
      <c r="F11584" s="2017"/>
      <c r="G11584" s="93"/>
    </row>
    <row r="11585" ht="11.25" hidden="1" customHeight="1" outlineLevel="7">
      <c r="A11585" s="115"/>
      <c r="B11585" s="116"/>
      <c r="C11585" s="117"/>
      <c r="D11585" s="2013" t="s">
        <v>655</v>
      </c>
      <c r="E11585" s="2013"/>
      <c r="F11585" s="2013"/>
      <c r="G11585" s="93"/>
    </row>
    <row r="11586" ht="21.75" hidden="1" customHeight="1" outlineLevel="7">
      <c r="A11586" s="115"/>
      <c r="B11586" s="116"/>
      <c r="C11586" s="117"/>
      <c r="D11586" s="2013" t="s">
        <v>657</v>
      </c>
      <c r="E11586" s="2013"/>
      <c r="F11586" s="2013"/>
      <c r="G11586" s="114"/>
    </row>
    <row r="11587" ht="21.75" hidden="1" customHeight="1" outlineLevel="7">
      <c r="A11587" s="115"/>
      <c r="B11587" s="116"/>
      <c r="C11587" s="117"/>
      <c r="D11587" s="2013" t="s">
        <v>659</v>
      </c>
      <c r="E11587" s="2013"/>
      <c r="F11587" s="2013"/>
      <c r="G11587" s="93"/>
    </row>
    <row r="11588" ht="21.75" hidden="1" customHeight="1" outlineLevel="7">
      <c r="A11588" s="115"/>
      <c r="B11588" s="116"/>
      <c r="C11588" s="117"/>
      <c r="D11588" s="2013" t="s">
        <v>661</v>
      </c>
      <c r="E11588" s="2013"/>
      <c r="F11588" s="2013"/>
      <c r="G11588" s="114"/>
    </row>
    <row r="11589" ht="11.25" hidden="1" customHeight="1" outlineLevel="7">
      <c r="A11589" s="115"/>
      <c r="B11589" s="116"/>
      <c r="C11589" s="117"/>
      <c r="D11589" s="2013" t="s">
        <v>663</v>
      </c>
      <c r="E11589" s="2013"/>
      <c r="F11589" s="2013"/>
      <c r="G11589" s="93"/>
    </row>
    <row r="11590" ht="21.75" hidden="1" customHeight="1" outlineLevel="7">
      <c r="A11590" s="101"/>
      <c r="B11590" s="102"/>
      <c r="C11590" s="103"/>
      <c r="D11590" s="2017" t="s">
        <v>665</v>
      </c>
      <c r="E11590" s="2017"/>
      <c r="F11590" s="2017"/>
      <c r="G11590" s="93"/>
    </row>
    <row r="11591" ht="11.25" hidden="1" customHeight="1" outlineLevel="7">
      <c r="A11591" s="115"/>
      <c r="B11591" s="116"/>
      <c r="C11591" s="117"/>
      <c r="D11591" s="2013" t="s">
        <v>667</v>
      </c>
      <c r="E11591" s="2013"/>
      <c r="F11591" s="2013"/>
      <c r="G11591" s="94"/>
    </row>
    <row r="11592" ht="21.75" hidden="1" customHeight="1" outlineLevel="7">
      <c r="A11592" s="115"/>
      <c r="B11592" s="116"/>
      <c r="C11592" s="117"/>
      <c r="D11592" s="2013" t="s">
        <v>669</v>
      </c>
      <c r="E11592" s="2013"/>
      <c r="F11592" s="2013"/>
      <c r="G11592" s="93"/>
    </row>
    <row r="11593" ht="21.75" hidden="1" customHeight="1" outlineLevel="7">
      <c r="A11593" s="115"/>
      <c r="B11593" s="116"/>
      <c r="C11593" s="117"/>
      <c r="D11593" s="2013" t="s">
        <v>671</v>
      </c>
      <c r="E11593" s="2013"/>
      <c r="F11593" s="2013"/>
      <c r="G11593" s="94"/>
    </row>
    <row r="11594" ht="21.75" hidden="1" customHeight="1" outlineLevel="7">
      <c r="A11594" s="115"/>
      <c r="B11594" s="116"/>
      <c r="C11594" s="117"/>
      <c r="D11594" s="2013" t="s">
        <v>673</v>
      </c>
      <c r="E11594" s="2013"/>
      <c r="F11594" s="2013"/>
      <c r="G11594" s="93"/>
    </row>
    <row r="11595" ht="21.75" hidden="1" customHeight="1" outlineLevel="7">
      <c r="A11595" s="115"/>
      <c r="B11595" s="116"/>
      <c r="C11595" s="117"/>
      <c r="D11595" s="2013" t="s">
        <v>675</v>
      </c>
      <c r="E11595" s="2013"/>
      <c r="F11595" s="2013"/>
      <c r="G11595" s="113"/>
    </row>
    <row r="11596" ht="21.75" hidden="1" customHeight="1" outlineLevel="7">
      <c r="A11596" s="101"/>
      <c r="B11596" s="102"/>
      <c r="C11596" s="103"/>
      <c r="D11596" s="2017" t="s">
        <v>677</v>
      </c>
      <c r="E11596" s="2017"/>
      <c r="F11596" s="2017"/>
      <c r="G11596" s="94"/>
    </row>
    <row r="11597" ht="21.75" hidden="1" customHeight="1" outlineLevel="7">
      <c r="A11597" s="115"/>
      <c r="B11597" s="116"/>
      <c r="C11597" s="117"/>
      <c r="D11597" s="2013" t="s">
        <v>679</v>
      </c>
      <c r="E11597" s="2013"/>
      <c r="F11597" s="2013"/>
      <c r="G11597" s="114"/>
    </row>
    <row r="11598" ht="21.75" hidden="1" customHeight="1" outlineLevel="7">
      <c r="A11598" s="115"/>
      <c r="B11598" s="116"/>
      <c r="C11598" s="117"/>
      <c r="D11598" s="2013" t="s">
        <v>681</v>
      </c>
      <c r="E11598" s="2013"/>
      <c r="F11598" s="2013"/>
      <c r="G11598" s="114"/>
    </row>
    <row r="11599" ht="21.75" hidden="1" customHeight="1" outlineLevel="7">
      <c r="A11599" s="115"/>
      <c r="B11599" s="116"/>
      <c r="C11599" s="117"/>
      <c r="D11599" s="2013" t="s">
        <v>683</v>
      </c>
      <c r="E11599" s="2013"/>
      <c r="F11599" s="2013"/>
      <c r="G11599" s="114"/>
    </row>
    <row r="11600" ht="21.75" hidden="1" customHeight="1" outlineLevel="7">
      <c r="A11600" s="115"/>
      <c r="B11600" s="116"/>
      <c r="C11600" s="117"/>
      <c r="D11600" s="2013" t="s">
        <v>685</v>
      </c>
      <c r="E11600" s="2013"/>
      <c r="F11600" s="2013"/>
      <c r="G11600" s="114"/>
    </row>
    <row r="11601" ht="11.25" hidden="1" customHeight="1" outlineLevel="7">
      <c r="A11601" s="86"/>
      <c r="B11601" s="87"/>
      <c r="C11601" s="88"/>
      <c r="D11601" s="2017" t="s">
        <v>698</v>
      </c>
      <c r="E11601" s="2017"/>
      <c r="F11601" s="2017"/>
      <c r="G11601" s="114"/>
    </row>
    <row r="11602" ht="11.25" hidden="1" customHeight="1" outlineLevel="7">
      <c r="A11602" s="101"/>
      <c r="B11602" s="102"/>
      <c r="C11602" s="103"/>
      <c r="D11602" s="2017" t="s">
        <v>702</v>
      </c>
      <c r="E11602" s="2017"/>
      <c r="F11602" s="2017"/>
      <c r="G11602" s="114"/>
    </row>
    <row r="11603" ht="11.25" hidden="1" customHeight="1" outlineLevel="7">
      <c r="A11603" s="104"/>
      <c r="B11603" s="105"/>
      <c r="C11603" s="106"/>
      <c r="D11603" s="2017" t="s">
        <v>704</v>
      </c>
      <c r="E11603" s="2017"/>
      <c r="F11603" s="2017"/>
      <c r="G11603" s="93"/>
    </row>
    <row r="11604" ht="11.25" hidden="1" customHeight="1" outlineLevel="7">
      <c r="A11604" s="95"/>
      <c r="B11604" s="96"/>
      <c r="C11604" s="97"/>
      <c r="D11604" s="2013" t="s">
        <v>705</v>
      </c>
      <c r="E11604" s="2013"/>
      <c r="F11604" s="2013"/>
      <c r="G11604" s="114"/>
    </row>
    <row r="11605" ht="11.25" hidden="1" customHeight="1" outlineLevel="7">
      <c r="A11605" s="95"/>
      <c r="B11605" s="96"/>
      <c r="C11605" s="97"/>
      <c r="D11605" s="2013" t="s">
        <v>706</v>
      </c>
      <c r="E11605" s="2013"/>
      <c r="F11605" s="2013"/>
      <c r="G11605" s="114"/>
    </row>
    <row r="11606" ht="11.25" hidden="1" customHeight="1" outlineLevel="7">
      <c r="A11606" s="95"/>
      <c r="B11606" s="96"/>
      <c r="C11606" s="97"/>
      <c r="D11606" s="2013" t="s">
        <v>710</v>
      </c>
      <c r="E11606" s="2013"/>
      <c r="F11606" s="2013"/>
      <c r="G11606" s="93"/>
    </row>
    <row r="11607" ht="11.25" hidden="1" customHeight="1" outlineLevel="7">
      <c r="A11607" s="104"/>
      <c r="B11607" s="105"/>
      <c r="C11607" s="106"/>
      <c r="D11607" s="2017" t="s">
        <v>712</v>
      </c>
      <c r="E11607" s="2017"/>
      <c r="F11607" s="2017"/>
      <c r="G11607" s="114"/>
    </row>
    <row r="11608" ht="11.25" hidden="1" customHeight="1" outlineLevel="7">
      <c r="A11608" s="95"/>
      <c r="B11608" s="96"/>
      <c r="C11608" s="97"/>
      <c r="D11608" s="2013" t="s">
        <v>713</v>
      </c>
      <c r="E11608" s="2013"/>
      <c r="F11608" s="2013"/>
      <c r="G11608" s="93"/>
    </row>
    <row r="11609" ht="11.25" hidden="1" customHeight="1" outlineLevel="7">
      <c r="A11609" s="95"/>
      <c r="B11609" s="96"/>
      <c r="C11609" s="97"/>
      <c r="D11609" s="2013" t="s">
        <v>715</v>
      </c>
      <c r="E11609" s="2013"/>
      <c r="F11609" s="2013"/>
      <c r="G11609" s="93"/>
    </row>
    <row r="11610" ht="11.25" hidden="1" customHeight="1" outlineLevel="7">
      <c r="A11610" s="95"/>
      <c r="B11610" s="96"/>
      <c r="C11610" s="97"/>
      <c r="D11610" s="2013" t="s">
        <v>716</v>
      </c>
      <c r="E11610" s="2013"/>
      <c r="F11610" s="2013"/>
      <c r="G11610" s="114"/>
    </row>
    <row r="11611" ht="11.25" hidden="1" customHeight="1" outlineLevel="7">
      <c r="A11611" s="104"/>
      <c r="B11611" s="105"/>
      <c r="C11611" s="106"/>
      <c r="D11611" s="2017" t="s">
        <v>724</v>
      </c>
      <c r="E11611" s="2017"/>
      <c r="F11611" s="2017"/>
      <c r="G11611" s="93"/>
    </row>
    <row r="11612" ht="11.25" hidden="1" customHeight="1" outlineLevel="7">
      <c r="A11612" s="95"/>
      <c r="B11612" s="96"/>
      <c r="C11612" s="97"/>
      <c r="D11612" s="2013" t="s">
        <v>726</v>
      </c>
      <c r="E11612" s="2013"/>
      <c r="F11612" s="2013"/>
      <c r="G11612" s="114"/>
    </row>
    <row r="11613" ht="11.25" hidden="1" customHeight="1" outlineLevel="7">
      <c r="A11613" s="95"/>
      <c r="B11613" s="96"/>
      <c r="C11613" s="97"/>
      <c r="D11613" s="2013" t="s">
        <v>729</v>
      </c>
      <c r="E11613" s="2013"/>
      <c r="F11613" s="2013"/>
      <c r="G11613" s="93"/>
    </row>
    <row r="11614" ht="11.25" hidden="1" customHeight="1" outlineLevel="7">
      <c r="A11614" s="115"/>
      <c r="B11614" s="116"/>
      <c r="C11614" s="117"/>
      <c r="D11614" s="2013" t="s">
        <v>731</v>
      </c>
      <c r="E11614" s="2013"/>
      <c r="F11614" s="2013"/>
      <c r="G11614" s="93"/>
    </row>
    <row r="11615" ht="11.25" hidden="1" customHeight="1" outlineLevel="7">
      <c r="A11615" s="104"/>
      <c r="B11615" s="105"/>
      <c r="C11615" s="106"/>
      <c r="D11615" s="2017" t="s">
        <v>740</v>
      </c>
      <c r="E11615" s="2017"/>
      <c r="F11615" s="2017"/>
      <c r="G11615" s="93"/>
    </row>
    <row r="11616" ht="11.25" hidden="1" customHeight="1" outlineLevel="7">
      <c r="A11616" s="95"/>
      <c r="B11616" s="96"/>
      <c r="C11616" s="97"/>
      <c r="D11616" s="2013" t="s">
        <v>741</v>
      </c>
      <c r="E11616" s="2013"/>
      <c r="F11616" s="2013"/>
      <c r="G11616" s="93"/>
    </row>
    <row r="11617" ht="11.25" hidden="1" customHeight="1" outlineLevel="7">
      <c r="A11617" s="104"/>
      <c r="B11617" s="105"/>
      <c r="C11617" s="106"/>
      <c r="D11617" s="2017" t="s">
        <v>742</v>
      </c>
      <c r="E11617" s="2017"/>
      <c r="F11617" s="2017"/>
      <c r="G11617" s="114"/>
    </row>
    <row r="11618" ht="21.75" hidden="1" customHeight="1" outlineLevel="7">
      <c r="A11618" s="95"/>
      <c r="B11618" s="96"/>
      <c r="C11618" s="97"/>
      <c r="D11618" s="2013" t="s">
        <v>746</v>
      </c>
      <c r="E11618" s="2013"/>
      <c r="F11618" s="2013"/>
      <c r="G11618" s="114"/>
    </row>
    <row r="11619" ht="21.75" hidden="1" customHeight="1" outlineLevel="7">
      <c r="A11619" s="95"/>
      <c r="B11619" s="96"/>
      <c r="C11619" s="97"/>
      <c r="D11619" s="2013" t="s">
        <v>749</v>
      </c>
      <c r="E11619" s="2013"/>
      <c r="F11619" s="2013"/>
      <c r="G11619" s="114"/>
    </row>
    <row r="11620" ht="11.25" hidden="1" customHeight="1" outlineLevel="7">
      <c r="A11620" s="95"/>
      <c r="B11620" s="96"/>
      <c r="C11620" s="97"/>
      <c r="D11620" s="2013" t="s">
        <v>759</v>
      </c>
      <c r="E11620" s="2013"/>
      <c r="F11620" s="2013"/>
      <c r="G11620" s="93"/>
    </row>
    <row r="11621" ht="11.25" hidden="1" customHeight="1" outlineLevel="7">
      <c r="A11621" s="101"/>
      <c r="B11621" s="102"/>
      <c r="C11621" s="103"/>
      <c r="D11621" s="2017" t="s">
        <v>763</v>
      </c>
      <c r="E11621" s="2017"/>
      <c r="F11621" s="2017"/>
      <c r="G11621" s="114"/>
    </row>
    <row r="11622" ht="11.25" hidden="1" customHeight="1" outlineLevel="7">
      <c r="A11622" s="104"/>
      <c r="B11622" s="105"/>
      <c r="C11622" s="106"/>
      <c r="D11622" s="2017" t="s">
        <v>771</v>
      </c>
      <c r="E11622" s="2017"/>
      <c r="F11622" s="2017"/>
      <c r="G11622" s="93"/>
    </row>
    <row r="11623" ht="11.25" hidden="1" customHeight="1" outlineLevel="7">
      <c r="A11623" s="95"/>
      <c r="B11623" s="96"/>
      <c r="C11623" s="97"/>
      <c r="D11623" s="2013" t="s">
        <v>773</v>
      </c>
      <c r="E11623" s="2013"/>
      <c r="F11623" s="2013"/>
      <c r="G11623" s="93"/>
    </row>
    <row r="11624" ht="11.25" hidden="1" customHeight="1" outlineLevel="7">
      <c r="A11624" s="95"/>
      <c r="B11624" s="96"/>
      <c r="C11624" s="97"/>
      <c r="D11624" s="2013" t="s">
        <v>775</v>
      </c>
      <c r="E11624" s="2013"/>
      <c r="F11624" s="2013"/>
      <c r="G11624" s="93"/>
    </row>
    <row r="11625" ht="11.25" hidden="1" customHeight="1" outlineLevel="7">
      <c r="A11625" s="95"/>
      <c r="B11625" s="96"/>
      <c r="C11625" s="97"/>
      <c r="D11625" s="2013" t="s">
        <v>779</v>
      </c>
      <c r="E11625" s="2013"/>
      <c r="F11625" s="2013"/>
      <c r="G11625" s="93"/>
    </row>
    <row r="11626" ht="11.25" hidden="1" customHeight="1" outlineLevel="7">
      <c r="A11626" s="101"/>
      <c r="B11626" s="102"/>
      <c r="C11626" s="103"/>
      <c r="D11626" s="2017" t="s">
        <v>782</v>
      </c>
      <c r="E11626" s="2017"/>
      <c r="F11626" s="2017"/>
      <c r="G11626" s="114"/>
    </row>
    <row r="11627" ht="11.25" hidden="1" customHeight="1" outlineLevel="7">
      <c r="A11627" s="115"/>
      <c r="B11627" s="116"/>
      <c r="C11627" s="117"/>
      <c r="D11627" s="2013" t="s">
        <v>785</v>
      </c>
      <c r="E11627" s="2013"/>
      <c r="F11627" s="2013"/>
      <c r="G11627" s="93"/>
    </row>
    <row r="11628" ht="11.25" hidden="1" customHeight="1" outlineLevel="7">
      <c r="A11628" s="115"/>
      <c r="B11628" s="116"/>
      <c r="C11628" s="117"/>
      <c r="D11628" s="2013" t="s">
        <v>1018</v>
      </c>
      <c r="E11628" s="2013"/>
      <c r="F11628" s="2013"/>
      <c r="G11628" s="93"/>
    </row>
    <row r="11629" ht="11.25" hidden="1" customHeight="1" outlineLevel="7">
      <c r="A11629" s="101"/>
      <c r="B11629" s="102"/>
      <c r="C11629" s="103"/>
      <c r="D11629" s="2017" t="s">
        <v>789</v>
      </c>
      <c r="E11629" s="2017"/>
      <c r="F11629" s="2017"/>
      <c r="G11629" s="93"/>
    </row>
    <row r="11630" ht="21.75" hidden="1" customHeight="1" outlineLevel="7">
      <c r="A11630" s="115"/>
      <c r="B11630" s="116"/>
      <c r="C11630" s="117"/>
      <c r="D11630" s="2013" t="s">
        <v>791</v>
      </c>
      <c r="E11630" s="2013"/>
      <c r="F11630" s="2013"/>
      <c r="G11630" s="93"/>
    </row>
    <row r="11631" ht="11.25" hidden="1" customHeight="1" outlineLevel="7">
      <c r="A11631" s="115"/>
      <c r="B11631" s="116"/>
      <c r="C11631" s="117"/>
      <c r="D11631" s="2013" t="s">
        <v>795</v>
      </c>
      <c r="E11631" s="2013"/>
      <c r="F11631" s="2013"/>
      <c r="G11631" s="114"/>
    </row>
    <row r="11632" ht="11.25" hidden="1" customHeight="1" outlineLevel="7">
      <c r="A11632" s="115"/>
      <c r="B11632" s="116"/>
      <c r="C11632" s="117"/>
      <c r="D11632" s="2013" t="s">
        <v>798</v>
      </c>
      <c r="E11632" s="2013"/>
      <c r="F11632" s="2013"/>
      <c r="G11632" s="93"/>
    </row>
    <row r="11633" ht="11.25" hidden="1" customHeight="1" outlineLevel="7">
      <c r="A11633" s="115"/>
      <c r="B11633" s="116"/>
      <c r="C11633" s="117"/>
      <c r="D11633" s="2013" t="s">
        <v>799</v>
      </c>
      <c r="E11633" s="2013"/>
      <c r="F11633" s="2013"/>
      <c r="G11633" s="93"/>
    </row>
    <row r="11634" ht="11.25" hidden="1" customHeight="1" outlineLevel="7">
      <c r="A11634" s="101"/>
      <c r="B11634" s="102"/>
      <c r="C11634" s="103"/>
      <c r="D11634" s="2017" t="s">
        <v>813</v>
      </c>
      <c r="E11634" s="2017"/>
      <c r="F11634" s="2017"/>
      <c r="G11634" s="93"/>
    </row>
    <row r="11635" ht="11.25" hidden="1" customHeight="1" outlineLevel="7">
      <c r="A11635" s="115"/>
      <c r="B11635" s="116"/>
      <c r="C11635" s="117"/>
      <c r="D11635" s="2013" t="s">
        <v>822</v>
      </c>
      <c r="E11635" s="2013"/>
      <c r="F11635" s="2013"/>
      <c r="G11635" s="93"/>
    </row>
    <row r="11636" ht="11.25" hidden="1" customHeight="1" outlineLevel="7">
      <c r="A11636" s="115"/>
      <c r="B11636" s="116"/>
      <c r="C11636" s="117"/>
      <c r="D11636" s="2013" t="s">
        <v>825</v>
      </c>
      <c r="E11636" s="2013"/>
      <c r="F11636" s="2013"/>
      <c r="G11636" s="114"/>
    </row>
    <row r="11637" ht="11.25" hidden="1" customHeight="1" outlineLevel="4">
      <c r="A11637" s="66"/>
      <c r="B11637" s="67"/>
      <c r="C11637" s="68"/>
      <c r="D11637" s="2019" t="s">
        <v>451</v>
      </c>
      <c r="E11637" s="2019"/>
      <c r="F11637" s="2019"/>
      <c r="G11637" s="114"/>
    </row>
    <row r="11638" ht="11.25" hidden="1" customHeight="1" outlineLevel="5">
      <c r="A11638" s="107"/>
      <c r="B11638" s="108"/>
      <c r="C11638" s="109"/>
      <c r="D11638" s="98"/>
      <c r="E11638" s="99"/>
      <c r="F11638" s="100"/>
      <c r="G11638" s="93"/>
    </row>
    <row r="11639" ht="11.25" hidden="1" customHeight="1" outlineLevel="4">
      <c r="A11639" s="66"/>
      <c r="B11639" s="67"/>
      <c r="C11639" s="68"/>
      <c r="D11639" s="2019" t="s">
        <v>452</v>
      </c>
      <c r="E11639" s="2019"/>
      <c r="F11639" s="2019"/>
      <c r="G11639" s="93"/>
    </row>
    <row r="11640" ht="11.25" customHeight="1" outlineLevel="5">
      <c r="A11640" s="107"/>
      <c r="B11640" s="108"/>
      <c r="C11640" s="109"/>
      <c r="D11640" s="98"/>
      <c r="E11640" s="99"/>
      <c r="F11640" s="100"/>
      <c r="G11640" s="93"/>
    </row>
    <row r="11641">
      <c r="G11641" s="93"/>
    </row>
    <row r="11642">
      <c r="G11642" s="93"/>
    </row>
    <row r="11643">
      <c r="G11643" s="114"/>
    </row>
    <row r="11644">
      <c r="G11644" s="93"/>
    </row>
    <row r="11645">
      <c r="G11645" s="93"/>
    </row>
    <row r="11646">
      <c r="G11646" s="93"/>
    </row>
    <row r="11647">
      <c r="G11647" s="93"/>
    </row>
    <row r="11648">
      <c r="G11648" s="93"/>
    </row>
    <row r="11649">
      <c r="G11649" s="114"/>
    </row>
    <row r="11650">
      <c r="G11650" s="93"/>
    </row>
    <row r="11651">
      <c r="G11651" s="93"/>
    </row>
    <row r="11652">
      <c r="G11652" s="93"/>
    </row>
    <row r="11653">
      <c r="G11653" s="93"/>
    </row>
    <row r="11654">
      <c r="G11654" s="93"/>
    </row>
    <row r="11655">
      <c r="G11655" s="114"/>
    </row>
    <row r="11656">
      <c r="G11656" s="93"/>
    </row>
    <row r="11657">
      <c r="G11657" s="93"/>
    </row>
    <row r="11658">
      <c r="G11658" s="93"/>
    </row>
    <row r="11659">
      <c r="G11659" s="93"/>
    </row>
    <row r="11660">
      <c r="G11660" s="114"/>
    </row>
    <row r="11661">
      <c r="G11661" s="93"/>
    </row>
    <row r="11662">
      <c r="G11662" s="114"/>
    </row>
    <row r="11663">
      <c r="G11663" s="114"/>
    </row>
    <row r="11664">
      <c r="G11664" s="114"/>
    </row>
    <row r="11665">
      <c r="G11665" s="93"/>
    </row>
    <row r="11666">
      <c r="G11666" s="93"/>
    </row>
    <row r="11667">
      <c r="G11667" s="93"/>
    </row>
    <row r="11668">
      <c r="G11668" s="114"/>
    </row>
    <row r="11669">
      <c r="G11669" s="93"/>
    </row>
    <row r="11670">
      <c r="G11670" s="93"/>
    </row>
    <row r="11671">
      <c r="G11671" s="93"/>
    </row>
    <row r="11672">
      <c r="G11672" s="114"/>
    </row>
    <row r="11673">
      <c r="G11673" s="93"/>
    </row>
    <row r="11674">
      <c r="G11674" s="93"/>
    </row>
    <row r="11675">
      <c r="G11675" s="93"/>
    </row>
    <row r="11676">
      <c r="G11676" s="114"/>
    </row>
    <row r="11677">
      <c r="G11677" s="93"/>
    </row>
    <row r="11678">
      <c r="G11678" s="114"/>
    </row>
    <row r="11679">
      <c r="G11679" s="93"/>
    </row>
    <row r="11680">
      <c r="G11680" s="93"/>
    </row>
    <row r="11681">
      <c r="G11681" s="93"/>
    </row>
    <row r="11682">
      <c r="G11682" s="114"/>
    </row>
    <row r="11683">
      <c r="G11683" s="114"/>
    </row>
    <row r="11684">
      <c r="G11684" s="93"/>
    </row>
    <row r="11685">
      <c r="G11685" s="93"/>
    </row>
    <row r="11686">
      <c r="G11686" s="93"/>
    </row>
    <row r="11687">
      <c r="G11687" s="114"/>
    </row>
    <row r="11688">
      <c r="G11688" s="93"/>
    </row>
    <row r="11689">
      <c r="G11689" s="93"/>
    </row>
    <row r="11690">
      <c r="G11690" s="114"/>
    </row>
    <row r="11691">
      <c r="G11691" s="93"/>
    </row>
    <row r="11692">
      <c r="G11692" s="93"/>
    </row>
    <row r="11693">
      <c r="G11693" s="93"/>
    </row>
    <row r="11694">
      <c r="G11694" s="93"/>
    </row>
    <row r="11695">
      <c r="G11695" s="114"/>
    </row>
    <row r="11696">
      <c r="G11696" s="93"/>
    </row>
    <row r="11697">
      <c r="G11697" s="93"/>
    </row>
    <row r="11698">
      <c r="G11698" s="94"/>
    </row>
    <row r="11699">
      <c r="G11699" s="93"/>
    </row>
    <row r="11700">
      <c r="G11700" s="94"/>
    </row>
    <row r="11701">
      <c r="G11701" s="93"/>
    </row>
  </sheetData>
  <mergeCells count="11632">
    <mergeCell ref="D11635:F11635"/>
    <mergeCell ref="D11636:F11636"/>
    <mergeCell ref="D11637:F11637"/>
    <mergeCell ref="D11639:F11639"/>
    <mergeCell ref="D11629:F11629"/>
    <mergeCell ref="D11630:F11630"/>
    <mergeCell ref="D11631:F11631"/>
    <mergeCell ref="D11632:F11632"/>
    <mergeCell ref="D11633:F11633"/>
    <mergeCell ref="D11634:F11634"/>
    <mergeCell ref="D11623:F11623"/>
    <mergeCell ref="D11624:F11624"/>
    <mergeCell ref="D11625:F11625"/>
    <mergeCell ref="D11626:F11626"/>
    <mergeCell ref="D11627:F11627"/>
    <mergeCell ref="D11628:F11628"/>
    <mergeCell ref="D11617:F11617"/>
    <mergeCell ref="D11618:F11618"/>
    <mergeCell ref="D11619:F11619"/>
    <mergeCell ref="D11620:F11620"/>
    <mergeCell ref="D11621:F11621"/>
    <mergeCell ref="D11622:F11622"/>
    <mergeCell ref="D11611:F11611"/>
    <mergeCell ref="D11612:F11612"/>
    <mergeCell ref="D11613:F11613"/>
    <mergeCell ref="D11614:F11614"/>
    <mergeCell ref="D11615:F11615"/>
    <mergeCell ref="D11616:F11616"/>
    <mergeCell ref="D11605:F11605"/>
    <mergeCell ref="D11606:F11606"/>
    <mergeCell ref="D11607:F11607"/>
    <mergeCell ref="D11608:F11608"/>
    <mergeCell ref="D11609:F11609"/>
    <mergeCell ref="D11610:F11610"/>
    <mergeCell ref="D11599:F11599"/>
    <mergeCell ref="D11600:F11600"/>
    <mergeCell ref="D11601:F11601"/>
    <mergeCell ref="D11602:F11602"/>
    <mergeCell ref="D11603:F11603"/>
    <mergeCell ref="D11604:F11604"/>
    <mergeCell ref="D11593:F11593"/>
    <mergeCell ref="D11594:F11594"/>
    <mergeCell ref="D11595:F11595"/>
    <mergeCell ref="D11596:F11596"/>
    <mergeCell ref="D11597:F11597"/>
    <mergeCell ref="D11598:F11598"/>
    <mergeCell ref="D11587:F11587"/>
    <mergeCell ref="D11588:F11588"/>
    <mergeCell ref="D11589:F11589"/>
    <mergeCell ref="D11590:F11590"/>
    <mergeCell ref="D11591:F11591"/>
    <mergeCell ref="D11592:F11592"/>
    <mergeCell ref="D11581:F11581"/>
    <mergeCell ref="D11582:F11582"/>
    <mergeCell ref="D11583:F11583"/>
    <mergeCell ref="D11584:F11584"/>
    <mergeCell ref="D11585:F11585"/>
    <mergeCell ref="D11586:F11586"/>
    <mergeCell ref="D11575:F11575"/>
    <mergeCell ref="D11576:F11576"/>
    <mergeCell ref="D11577:F11577"/>
    <mergeCell ref="D11578:F11578"/>
    <mergeCell ref="D11579:F11579"/>
    <mergeCell ref="D11580:F11580"/>
    <mergeCell ref="D11569:F11569"/>
    <mergeCell ref="D11570:F11570"/>
    <mergeCell ref="D11571:F11571"/>
    <mergeCell ref="D11572:F11572"/>
    <mergeCell ref="D11573:F11573"/>
    <mergeCell ref="D11574:F11574"/>
    <mergeCell ref="D11563:F11563"/>
    <mergeCell ref="D11564:F11564"/>
    <mergeCell ref="D11565:F11565"/>
    <mergeCell ref="D11566:F11566"/>
    <mergeCell ref="D11567:F11567"/>
    <mergeCell ref="D11568:F11568"/>
    <mergeCell ref="D11557:F11557"/>
    <mergeCell ref="D11558:F11558"/>
    <mergeCell ref="D11559:F11559"/>
    <mergeCell ref="D11560:F11560"/>
    <mergeCell ref="D11561:F11561"/>
    <mergeCell ref="D11562:F11562"/>
    <mergeCell ref="D11551:F11551"/>
    <mergeCell ref="D11552:F11552"/>
    <mergeCell ref="D11553:F11553"/>
    <mergeCell ref="D11554:F11554"/>
    <mergeCell ref="D11555:F11555"/>
    <mergeCell ref="D11556:F11556"/>
    <mergeCell ref="D11545:F11545"/>
    <mergeCell ref="D11546:F11546"/>
    <mergeCell ref="D11547:F11547"/>
    <mergeCell ref="D11548:F11548"/>
    <mergeCell ref="D11549:F11549"/>
    <mergeCell ref="D11550:F11550"/>
    <mergeCell ref="D11539:F11539"/>
    <mergeCell ref="D11540:F11540"/>
    <mergeCell ref="D11541:F11541"/>
    <mergeCell ref="D11542:F11542"/>
    <mergeCell ref="D11543:F11543"/>
    <mergeCell ref="D11544:F11544"/>
    <mergeCell ref="D11532:F11532"/>
    <mergeCell ref="D11534:F11534"/>
    <mergeCell ref="A11536:C11536"/>
    <mergeCell ref="D11536:F11536"/>
    <mergeCell ref="D11537:F11537"/>
    <mergeCell ref="D11538:F11538"/>
    <mergeCell ref="D11526:F11526"/>
    <mergeCell ref="D11527:F11527"/>
    <mergeCell ref="D11528:F11528"/>
    <mergeCell ref="D11529:F11529"/>
    <mergeCell ref="D11530:F11530"/>
    <mergeCell ref="D11531:F11531"/>
    <mergeCell ref="D11520:F11520"/>
    <mergeCell ref="D11521:F11521"/>
    <mergeCell ref="D11522:F11522"/>
    <mergeCell ref="D11523:F11523"/>
    <mergeCell ref="D11524:F11524"/>
    <mergeCell ref="D11525:F11525"/>
    <mergeCell ref="D11514:F11514"/>
    <mergeCell ref="D11515:F11515"/>
    <mergeCell ref="D11516:F11516"/>
    <mergeCell ref="D11517:F11517"/>
    <mergeCell ref="D11518:F11518"/>
    <mergeCell ref="D11519:F11519"/>
    <mergeCell ref="D11508:F11508"/>
    <mergeCell ref="D11509:F11509"/>
    <mergeCell ref="D11510:F11510"/>
    <mergeCell ref="D11511:F11511"/>
    <mergeCell ref="D11512:F11512"/>
    <mergeCell ref="D11513:F11513"/>
    <mergeCell ref="D11502:F11502"/>
    <mergeCell ref="D11503:F11503"/>
    <mergeCell ref="D11504:F11504"/>
    <mergeCell ref="D11505:F11505"/>
    <mergeCell ref="D11506:F11506"/>
    <mergeCell ref="D11507:F11507"/>
    <mergeCell ref="D11496:F11496"/>
    <mergeCell ref="D11497:F11497"/>
    <mergeCell ref="D11498:F11498"/>
    <mergeCell ref="D11499:F11499"/>
    <mergeCell ref="D11500:F11500"/>
    <mergeCell ref="D11501:F11501"/>
    <mergeCell ref="D11490:F11490"/>
    <mergeCell ref="D11491:F11491"/>
    <mergeCell ref="D11492:F11492"/>
    <mergeCell ref="D11493:F11493"/>
    <mergeCell ref="D11494:F11494"/>
    <mergeCell ref="D11495:F11495"/>
    <mergeCell ref="D11484:F11484"/>
    <mergeCell ref="D11485:F11485"/>
    <mergeCell ref="D11486:F11486"/>
    <mergeCell ref="D11487:F11487"/>
    <mergeCell ref="D11488:F11488"/>
    <mergeCell ref="D11489:F11489"/>
    <mergeCell ref="D11478:F11478"/>
    <mergeCell ref="D11479:F11479"/>
    <mergeCell ref="D11480:F11480"/>
    <mergeCell ref="D11481:F11481"/>
    <mergeCell ref="D11482:F11482"/>
    <mergeCell ref="D11483:F11483"/>
    <mergeCell ref="D11472:F11472"/>
    <mergeCell ref="D11473:F11473"/>
    <mergeCell ref="D11474:F11474"/>
    <mergeCell ref="D11475:F11475"/>
    <mergeCell ref="D11476:F11476"/>
    <mergeCell ref="D11477:F11477"/>
    <mergeCell ref="D11466:F11466"/>
    <mergeCell ref="D11467:F11467"/>
    <mergeCell ref="D11468:F11468"/>
    <mergeCell ref="D11469:F11469"/>
    <mergeCell ref="D11470:F11470"/>
    <mergeCell ref="D11471:F11471"/>
    <mergeCell ref="D11460:F11460"/>
    <mergeCell ref="D11461:F11461"/>
    <mergeCell ref="D11462:F11462"/>
    <mergeCell ref="D11463:F11463"/>
    <mergeCell ref="D11464:F11464"/>
    <mergeCell ref="D11465:F11465"/>
    <mergeCell ref="D11454:F11454"/>
    <mergeCell ref="D11455:F11455"/>
    <mergeCell ref="D11456:F11456"/>
    <mergeCell ref="D11457:F11457"/>
    <mergeCell ref="D11458:F11458"/>
    <mergeCell ref="D11459:F11459"/>
    <mergeCell ref="D11448:F11448"/>
    <mergeCell ref="D11449:F11449"/>
    <mergeCell ref="D11450:F11450"/>
    <mergeCell ref="D11451:F11451"/>
    <mergeCell ref="D11452:F11452"/>
    <mergeCell ref="D11453:F11453"/>
    <mergeCell ref="D11442:F11442"/>
    <mergeCell ref="D11443:F11443"/>
    <mergeCell ref="D11444:F11444"/>
    <mergeCell ref="D11445:F11445"/>
    <mergeCell ref="D11446:F11446"/>
    <mergeCell ref="D11447:F11447"/>
    <mergeCell ref="D11436:F11436"/>
    <mergeCell ref="D11437:F11437"/>
    <mergeCell ref="D11438:F11438"/>
    <mergeCell ref="D11439:F11439"/>
    <mergeCell ref="D11440:F11440"/>
    <mergeCell ref="D11441:F11441"/>
    <mergeCell ref="D11430:F11430"/>
    <mergeCell ref="D11431:F11431"/>
    <mergeCell ref="D11432:F11432"/>
    <mergeCell ref="D11433:F11433"/>
    <mergeCell ref="D11434:F11434"/>
    <mergeCell ref="D11435:F11435"/>
    <mergeCell ref="A11426:C11426"/>
    <mergeCell ref="D11426:F11426"/>
    <mergeCell ref="A11427:C11427"/>
    <mergeCell ref="D11427:F11427"/>
    <mergeCell ref="D11428:F11428"/>
    <mergeCell ref="D11429:F11429"/>
    <mergeCell ref="D11417:F11417"/>
    <mergeCell ref="A11419:C11419"/>
    <mergeCell ref="D11419:F11419"/>
    <mergeCell ref="D11420:F11420"/>
    <mergeCell ref="D11422:F11422"/>
    <mergeCell ref="D11424:F11424"/>
    <mergeCell ref="A11411:C11411"/>
    <mergeCell ref="D11411:F11411"/>
    <mergeCell ref="A11412:C11412"/>
    <mergeCell ref="D11412:F11412"/>
    <mergeCell ref="D11413:F11413"/>
    <mergeCell ref="D11415:F11415"/>
    <mergeCell ref="D11402:F11402"/>
    <mergeCell ref="A11404:C11404"/>
    <mergeCell ref="D11404:F11404"/>
    <mergeCell ref="D11405:F11405"/>
    <mergeCell ref="D11407:F11407"/>
    <mergeCell ref="D11409:F11409"/>
    <mergeCell ref="A11396:C11396"/>
    <mergeCell ref="D11396:F11396"/>
    <mergeCell ref="A11397:C11397"/>
    <mergeCell ref="D11397:F11397"/>
    <mergeCell ref="D11398:F11398"/>
    <mergeCell ref="D11400:F11400"/>
    <mergeCell ref="D11390:F11390"/>
    <mergeCell ref="D11391:F11391"/>
    <mergeCell ref="D11392:F11392"/>
    <mergeCell ref="D11393:F11393"/>
    <mergeCell ref="D11394:F11394"/>
    <mergeCell ref="D11395:F11395"/>
    <mergeCell ref="D11384:F11384"/>
    <mergeCell ref="D11385:F11385"/>
    <mergeCell ref="D11386:F11386"/>
    <mergeCell ref="D11387:F11387"/>
    <mergeCell ref="D11388:F11388"/>
    <mergeCell ref="D11389:F11389"/>
    <mergeCell ref="D11378:F11378"/>
    <mergeCell ref="D11379:F11379"/>
    <mergeCell ref="D11380:F11380"/>
    <mergeCell ref="D11381:F11381"/>
    <mergeCell ref="D11382:F11382"/>
    <mergeCell ref="D11383:F11383"/>
    <mergeCell ref="D11372:F11372"/>
    <mergeCell ref="D11373:F11373"/>
    <mergeCell ref="D11374:F11374"/>
    <mergeCell ref="D11375:F11375"/>
    <mergeCell ref="D11376:F11376"/>
    <mergeCell ref="D11377:F11377"/>
    <mergeCell ref="D11366:F11366"/>
    <mergeCell ref="D11367:F11367"/>
    <mergeCell ref="D11368:F11368"/>
    <mergeCell ref="D11369:F11369"/>
    <mergeCell ref="D11370:F11370"/>
    <mergeCell ref="D11371:F11371"/>
    <mergeCell ref="D11360:F11360"/>
    <mergeCell ref="D11361:F11361"/>
    <mergeCell ref="D11362:F11362"/>
    <mergeCell ref="D11363:F11363"/>
    <mergeCell ref="D11364:F11364"/>
    <mergeCell ref="D11365:F11365"/>
    <mergeCell ref="D11354:F11354"/>
    <mergeCell ref="D11355:F11355"/>
    <mergeCell ref="D11356:F11356"/>
    <mergeCell ref="D11357:F11357"/>
    <mergeCell ref="D11358:F11358"/>
    <mergeCell ref="D11359:F11359"/>
    <mergeCell ref="D11348:F11348"/>
    <mergeCell ref="D11349:F11349"/>
    <mergeCell ref="D11350:F11350"/>
    <mergeCell ref="D11351:F11351"/>
    <mergeCell ref="D11352:F11352"/>
    <mergeCell ref="D11353:F11353"/>
    <mergeCell ref="D11342:F11342"/>
    <mergeCell ref="D11343:F11343"/>
    <mergeCell ref="D11344:F11344"/>
    <mergeCell ref="D11345:F11345"/>
    <mergeCell ref="D11346:F11346"/>
    <mergeCell ref="D11347:F11347"/>
    <mergeCell ref="D11336:F11336"/>
    <mergeCell ref="D11337:F11337"/>
    <mergeCell ref="D11338:F11338"/>
    <mergeCell ref="D11339:F11339"/>
    <mergeCell ref="D11340:F11340"/>
    <mergeCell ref="D11341:F11341"/>
    <mergeCell ref="D11330:F11330"/>
    <mergeCell ref="D11331:F11331"/>
    <mergeCell ref="D11332:F11332"/>
    <mergeCell ref="D11333:F11333"/>
    <mergeCell ref="D11334:F11334"/>
    <mergeCell ref="D11335:F11335"/>
    <mergeCell ref="D11324:F11324"/>
    <mergeCell ref="D11325:F11325"/>
    <mergeCell ref="D11326:F11326"/>
    <mergeCell ref="D11327:F11327"/>
    <mergeCell ref="D11328:F11328"/>
    <mergeCell ref="D11329:F11329"/>
    <mergeCell ref="D11318:F11318"/>
    <mergeCell ref="D11319:F11319"/>
    <mergeCell ref="D11320:F11320"/>
    <mergeCell ref="D11321:F11321"/>
    <mergeCell ref="D11322:F11322"/>
    <mergeCell ref="D11323:F11323"/>
    <mergeCell ref="D11312:F11312"/>
    <mergeCell ref="D11313:F11313"/>
    <mergeCell ref="D11314:F11314"/>
    <mergeCell ref="D11315:F11315"/>
    <mergeCell ref="D11316:F11316"/>
    <mergeCell ref="D11317:F11317"/>
    <mergeCell ref="D11306:F11306"/>
    <mergeCell ref="D11307:F11307"/>
    <mergeCell ref="D11308:F11308"/>
    <mergeCell ref="D11309:F11309"/>
    <mergeCell ref="D11310:F11310"/>
    <mergeCell ref="D11311:F11311"/>
    <mergeCell ref="D11300:F11300"/>
    <mergeCell ref="D11301:F11301"/>
    <mergeCell ref="D11302:F11302"/>
    <mergeCell ref="D11303:F11303"/>
    <mergeCell ref="D11304:F11304"/>
    <mergeCell ref="D11305:F11305"/>
    <mergeCell ref="D11294:F11294"/>
    <mergeCell ref="D11295:F11295"/>
    <mergeCell ref="D11296:F11296"/>
    <mergeCell ref="D11297:F11297"/>
    <mergeCell ref="D11298:F11298"/>
    <mergeCell ref="D11299:F11299"/>
    <mergeCell ref="D11288:F11288"/>
    <mergeCell ref="D11289:F11289"/>
    <mergeCell ref="D11290:F11290"/>
    <mergeCell ref="D11291:F11291"/>
    <mergeCell ref="D11292:F11292"/>
    <mergeCell ref="D11293:F11293"/>
    <mergeCell ref="D11282:F11282"/>
    <mergeCell ref="D11283:F11283"/>
    <mergeCell ref="D11284:F11284"/>
    <mergeCell ref="D11285:F11285"/>
    <mergeCell ref="D11286:F11286"/>
    <mergeCell ref="D11287:F11287"/>
    <mergeCell ref="D11276:F11276"/>
    <mergeCell ref="D11277:F11277"/>
    <mergeCell ref="D11278:F11278"/>
    <mergeCell ref="D11279:F11279"/>
    <mergeCell ref="D11280:F11280"/>
    <mergeCell ref="D11281:F11281"/>
    <mergeCell ref="D11270:F11270"/>
    <mergeCell ref="D11271:F11271"/>
    <mergeCell ref="D11272:F11272"/>
    <mergeCell ref="D11273:F11273"/>
    <mergeCell ref="D11274:F11274"/>
    <mergeCell ref="D11275:F11275"/>
    <mergeCell ref="D11264:F11264"/>
    <mergeCell ref="D11265:F11265"/>
    <mergeCell ref="D11266:F11266"/>
    <mergeCell ref="D11267:F11267"/>
    <mergeCell ref="D11268:F11268"/>
    <mergeCell ref="D11269:F11269"/>
    <mergeCell ref="D11258:F11258"/>
    <mergeCell ref="D11259:F11259"/>
    <mergeCell ref="D11260:F11260"/>
    <mergeCell ref="D11261:F11261"/>
    <mergeCell ref="D11262:F11262"/>
    <mergeCell ref="D11263:F11263"/>
    <mergeCell ref="D11252:F11252"/>
    <mergeCell ref="D11253:F11253"/>
    <mergeCell ref="D11254:F11254"/>
    <mergeCell ref="D11255:F11255"/>
    <mergeCell ref="D11256:F11256"/>
    <mergeCell ref="D11257:F11257"/>
    <mergeCell ref="D11246:F11246"/>
    <mergeCell ref="D11247:F11247"/>
    <mergeCell ref="D11248:F11248"/>
    <mergeCell ref="D11249:F11249"/>
    <mergeCell ref="D11250:F11250"/>
    <mergeCell ref="D11251:F11251"/>
    <mergeCell ref="D11240:F11240"/>
    <mergeCell ref="D11241:F11241"/>
    <mergeCell ref="D11242:F11242"/>
    <mergeCell ref="D11243:F11243"/>
    <mergeCell ref="D11244:F11244"/>
    <mergeCell ref="D11245:F11245"/>
    <mergeCell ref="D11234:F11234"/>
    <mergeCell ref="D11235:F11235"/>
    <mergeCell ref="D11236:F11236"/>
    <mergeCell ref="D11237:F11237"/>
    <mergeCell ref="D11238:F11238"/>
    <mergeCell ref="D11239:F11239"/>
    <mergeCell ref="D11228:F11228"/>
    <mergeCell ref="D11229:F11229"/>
    <mergeCell ref="D11230:F11230"/>
    <mergeCell ref="D11231:F11231"/>
    <mergeCell ref="D11232:F11232"/>
    <mergeCell ref="D11233:F11233"/>
    <mergeCell ref="D11222:F11222"/>
    <mergeCell ref="D11223:F11223"/>
    <mergeCell ref="D11224:F11224"/>
    <mergeCell ref="D11225:F11225"/>
    <mergeCell ref="D11226:F11226"/>
    <mergeCell ref="D11227:F11227"/>
    <mergeCell ref="D11216:F11216"/>
    <mergeCell ref="D11217:F11217"/>
    <mergeCell ref="D11218:F11218"/>
    <mergeCell ref="D11219:F11219"/>
    <mergeCell ref="D11220:F11220"/>
    <mergeCell ref="D11221:F11221"/>
    <mergeCell ref="D11210:F11210"/>
    <mergeCell ref="D11211:F11211"/>
    <mergeCell ref="D11212:F11212"/>
    <mergeCell ref="D11213:F11213"/>
    <mergeCell ref="D11214:F11214"/>
    <mergeCell ref="D11215:F11215"/>
    <mergeCell ref="D11204:F11204"/>
    <mergeCell ref="D11205:F11205"/>
    <mergeCell ref="D11206:F11206"/>
    <mergeCell ref="D11207:F11207"/>
    <mergeCell ref="D11208:F11208"/>
    <mergeCell ref="D11209:F11209"/>
    <mergeCell ref="D11198:F11198"/>
    <mergeCell ref="D11199:F11199"/>
    <mergeCell ref="D11200:F11200"/>
    <mergeCell ref="D11201:F11201"/>
    <mergeCell ref="D11202:F11202"/>
    <mergeCell ref="D11203:F11203"/>
    <mergeCell ref="D11192:F11192"/>
    <mergeCell ref="D11193:F11193"/>
    <mergeCell ref="D11194:F11194"/>
    <mergeCell ref="D11195:F11195"/>
    <mergeCell ref="D11196:F11196"/>
    <mergeCell ref="D11197:F11197"/>
    <mergeCell ref="D11186:F11186"/>
    <mergeCell ref="D11187:F11187"/>
    <mergeCell ref="D11188:F11188"/>
    <mergeCell ref="D11189:F11189"/>
    <mergeCell ref="D11190:F11190"/>
    <mergeCell ref="D11191:F11191"/>
    <mergeCell ref="D11180:F11180"/>
    <mergeCell ref="D11181:F11181"/>
    <mergeCell ref="D11182:F11182"/>
    <mergeCell ref="D11183:F11183"/>
    <mergeCell ref="D11184:F11184"/>
    <mergeCell ref="D11185:F11185"/>
    <mergeCell ref="D11174:F11174"/>
    <mergeCell ref="D11175:F11175"/>
    <mergeCell ref="D11176:F11176"/>
    <mergeCell ref="D11177:F11177"/>
    <mergeCell ref="D11178:F11178"/>
    <mergeCell ref="D11179:F11179"/>
    <mergeCell ref="D11168:F11168"/>
    <mergeCell ref="D11169:F11169"/>
    <mergeCell ref="D11170:F11170"/>
    <mergeCell ref="D11171:F11171"/>
    <mergeCell ref="D11172:F11172"/>
    <mergeCell ref="D11173:F11173"/>
    <mergeCell ref="D11162:F11162"/>
    <mergeCell ref="D11163:F11163"/>
    <mergeCell ref="D11164:F11164"/>
    <mergeCell ref="D11165:F11165"/>
    <mergeCell ref="D11166:F11166"/>
    <mergeCell ref="D11167:F11167"/>
    <mergeCell ref="D11156:F11156"/>
    <mergeCell ref="D11157:F11157"/>
    <mergeCell ref="D11158:F11158"/>
    <mergeCell ref="D11159:F11159"/>
    <mergeCell ref="D11160:F11160"/>
    <mergeCell ref="D11161:F11161"/>
    <mergeCell ref="D11150:F11150"/>
    <mergeCell ref="D11151:F11151"/>
    <mergeCell ref="D11152:F11152"/>
    <mergeCell ref="D11153:F11153"/>
    <mergeCell ref="D11154:F11154"/>
    <mergeCell ref="D11155:F11155"/>
    <mergeCell ref="D11144:F11144"/>
    <mergeCell ref="D11145:F11145"/>
    <mergeCell ref="D11146:F11146"/>
    <mergeCell ref="D11147:F11147"/>
    <mergeCell ref="D11148:F11148"/>
    <mergeCell ref="D11149:F11149"/>
    <mergeCell ref="D11138:F11138"/>
    <mergeCell ref="D11139:F11139"/>
    <mergeCell ref="D11140:F11140"/>
    <mergeCell ref="D11141:F11141"/>
    <mergeCell ref="D11142:F11142"/>
    <mergeCell ref="D11143:F11143"/>
    <mergeCell ref="D11132:F11132"/>
    <mergeCell ref="D11133:F11133"/>
    <mergeCell ref="D11134:F11134"/>
    <mergeCell ref="D11135:F11135"/>
    <mergeCell ref="D11136:F11136"/>
    <mergeCell ref="D11137:F11137"/>
    <mergeCell ref="D11126:F11126"/>
    <mergeCell ref="D11127:F11127"/>
    <mergeCell ref="D11128:F11128"/>
    <mergeCell ref="D11129:F11129"/>
    <mergeCell ref="D11130:F11130"/>
    <mergeCell ref="D11131:F11131"/>
    <mergeCell ref="D11120:F11120"/>
    <mergeCell ref="D11121:F11121"/>
    <mergeCell ref="D11122:F11122"/>
    <mergeCell ref="D11123:F11123"/>
    <mergeCell ref="D11124:F11124"/>
    <mergeCell ref="D11125:F11125"/>
    <mergeCell ref="D11114:F11114"/>
    <mergeCell ref="D11115:F11115"/>
    <mergeCell ref="D11116:F11116"/>
    <mergeCell ref="D11117:F11117"/>
    <mergeCell ref="D11118:F11118"/>
    <mergeCell ref="D11119:F11119"/>
    <mergeCell ref="D11108:F11108"/>
    <mergeCell ref="D11109:F11109"/>
    <mergeCell ref="D11110:F11110"/>
    <mergeCell ref="D11111:F11111"/>
    <mergeCell ref="D11112:F11112"/>
    <mergeCell ref="D11113:F11113"/>
    <mergeCell ref="D11102:F11102"/>
    <mergeCell ref="D11103:F11103"/>
    <mergeCell ref="D11104:F11104"/>
    <mergeCell ref="D11105:F11105"/>
    <mergeCell ref="D11106:F11106"/>
    <mergeCell ref="D11107:F11107"/>
    <mergeCell ref="D11096:F11096"/>
    <mergeCell ref="D11097:F11097"/>
    <mergeCell ref="D11098:F11098"/>
    <mergeCell ref="D11099:F11099"/>
    <mergeCell ref="D11100:F11100"/>
    <mergeCell ref="D11101:F11101"/>
    <mergeCell ref="D11090:F11090"/>
    <mergeCell ref="D11091:F11091"/>
    <mergeCell ref="D11092:F11092"/>
    <mergeCell ref="D11093:F11093"/>
    <mergeCell ref="D11094:F11094"/>
    <mergeCell ref="D11095:F11095"/>
    <mergeCell ref="D11084:F11084"/>
    <mergeCell ref="D11085:F11085"/>
    <mergeCell ref="D11086:F11086"/>
    <mergeCell ref="D11087:F11087"/>
    <mergeCell ref="D11088:F11088"/>
    <mergeCell ref="D11089:F11089"/>
    <mergeCell ref="D11078:F11078"/>
    <mergeCell ref="D11079:F11079"/>
    <mergeCell ref="D11080:F11080"/>
    <mergeCell ref="D11081:F11081"/>
    <mergeCell ref="D11082:F11082"/>
    <mergeCell ref="D11083:F11083"/>
    <mergeCell ref="D11072:F11072"/>
    <mergeCell ref="D11073:F11073"/>
    <mergeCell ref="D11074:F11074"/>
    <mergeCell ref="D11075:F11075"/>
    <mergeCell ref="D11076:F11076"/>
    <mergeCell ref="D11077:F11077"/>
    <mergeCell ref="D11066:F11066"/>
    <mergeCell ref="D11067:F11067"/>
    <mergeCell ref="D11068:F11068"/>
    <mergeCell ref="D11069:F11069"/>
    <mergeCell ref="D11070:F11070"/>
    <mergeCell ref="D11071:F11071"/>
    <mergeCell ref="D11060:F11060"/>
    <mergeCell ref="D11061:F11061"/>
    <mergeCell ref="D11062:F11062"/>
    <mergeCell ref="D11063:F11063"/>
    <mergeCell ref="D11064:F11064"/>
    <mergeCell ref="D11065:F11065"/>
    <mergeCell ref="D11054:F11054"/>
    <mergeCell ref="D11055:F11055"/>
    <mergeCell ref="D11056:F11056"/>
    <mergeCell ref="D11057:F11057"/>
    <mergeCell ref="D11058:F11058"/>
    <mergeCell ref="D11059:F11059"/>
    <mergeCell ref="D11048:F11048"/>
    <mergeCell ref="D11049:F11049"/>
    <mergeCell ref="D11050:F11050"/>
    <mergeCell ref="D11051:F11051"/>
    <mergeCell ref="D11052:F11052"/>
    <mergeCell ref="D11053:F11053"/>
    <mergeCell ref="D11042:F11042"/>
    <mergeCell ref="D11043:F11043"/>
    <mergeCell ref="D11044:F11044"/>
    <mergeCell ref="D11045:F11045"/>
    <mergeCell ref="D11046:F11046"/>
    <mergeCell ref="D11047:F11047"/>
    <mergeCell ref="D11036:F11036"/>
    <mergeCell ref="D11037:F11037"/>
    <mergeCell ref="D11038:F11038"/>
    <mergeCell ref="D11039:F11039"/>
    <mergeCell ref="D11040:F11040"/>
    <mergeCell ref="D11041:F11041"/>
    <mergeCell ref="D11030:F11030"/>
    <mergeCell ref="D11031:F11031"/>
    <mergeCell ref="D11032:F11032"/>
    <mergeCell ref="D11033:F11033"/>
    <mergeCell ref="D11034:F11034"/>
    <mergeCell ref="D11035:F11035"/>
    <mergeCell ref="D11024:F11024"/>
    <mergeCell ref="D11025:F11025"/>
    <mergeCell ref="D11026:F11026"/>
    <mergeCell ref="D11027:F11027"/>
    <mergeCell ref="D11028:F11028"/>
    <mergeCell ref="D11029:F11029"/>
    <mergeCell ref="D11018:F11018"/>
    <mergeCell ref="D11019:F11019"/>
    <mergeCell ref="D11020:F11020"/>
    <mergeCell ref="D11021:F11021"/>
    <mergeCell ref="D11022:F11022"/>
    <mergeCell ref="D11023:F11023"/>
    <mergeCell ref="D11012:F11012"/>
    <mergeCell ref="D11013:F11013"/>
    <mergeCell ref="D11014:F11014"/>
    <mergeCell ref="D11015:F11015"/>
    <mergeCell ref="D11016:F11016"/>
    <mergeCell ref="D11017:F11017"/>
    <mergeCell ref="D11006:F11006"/>
    <mergeCell ref="D11007:F11007"/>
    <mergeCell ref="D11008:F11008"/>
    <mergeCell ref="D11009:F11009"/>
    <mergeCell ref="D11010:F11010"/>
    <mergeCell ref="D11011:F11011"/>
    <mergeCell ref="D11000:F11000"/>
    <mergeCell ref="D11001:F11001"/>
    <mergeCell ref="D11002:F11002"/>
    <mergeCell ref="D11003:F11003"/>
    <mergeCell ref="D11004:F11004"/>
    <mergeCell ref="D11005:F11005"/>
    <mergeCell ref="D10994:F10994"/>
    <mergeCell ref="D10995:F10995"/>
    <mergeCell ref="D10996:F10996"/>
    <mergeCell ref="D10997:F10997"/>
    <mergeCell ref="D10998:F10998"/>
    <mergeCell ref="D10999:F10999"/>
    <mergeCell ref="D10988:F10988"/>
    <mergeCell ref="D10989:F10989"/>
    <mergeCell ref="D10990:F10990"/>
    <mergeCell ref="D10991:F10991"/>
    <mergeCell ref="D10992:F10992"/>
    <mergeCell ref="D10993:F10993"/>
    <mergeCell ref="D10982:F10982"/>
    <mergeCell ref="D10983:F10983"/>
    <mergeCell ref="D10984:F10984"/>
    <mergeCell ref="D10985:F10985"/>
    <mergeCell ref="D10986:F10986"/>
    <mergeCell ref="D10987:F10987"/>
    <mergeCell ref="D10976:F10976"/>
    <mergeCell ref="D10977:F10977"/>
    <mergeCell ref="D10978:F10978"/>
    <mergeCell ref="D10979:F10979"/>
    <mergeCell ref="D10980:F10980"/>
    <mergeCell ref="D10981:F10981"/>
    <mergeCell ref="D10970:F10970"/>
    <mergeCell ref="D10971:F10971"/>
    <mergeCell ref="D10972:F10972"/>
    <mergeCell ref="D10973:F10973"/>
    <mergeCell ref="D10974:F10974"/>
    <mergeCell ref="D10975:F10975"/>
    <mergeCell ref="D10964:F10964"/>
    <mergeCell ref="D10965:F10965"/>
    <mergeCell ref="D10966:F10966"/>
    <mergeCell ref="D10967:F10967"/>
    <mergeCell ref="D10968:F10968"/>
    <mergeCell ref="D10969:F10969"/>
    <mergeCell ref="D10958:F10958"/>
    <mergeCell ref="D10959:F10959"/>
    <mergeCell ref="D10960:F10960"/>
    <mergeCell ref="D10961:F10961"/>
    <mergeCell ref="D10962:F10962"/>
    <mergeCell ref="D10963:F10963"/>
    <mergeCell ref="D10952:F10952"/>
    <mergeCell ref="D10953:F10953"/>
    <mergeCell ref="D10954:F10954"/>
    <mergeCell ref="A10955:C10955"/>
    <mergeCell ref="D10955:F10955"/>
    <mergeCell ref="D10957:F10957"/>
    <mergeCell ref="D10946:F10946"/>
    <mergeCell ref="D10947:F10947"/>
    <mergeCell ref="D10948:F10948"/>
    <mergeCell ref="D10949:F10949"/>
    <mergeCell ref="D10950:F10950"/>
    <mergeCell ref="D10951:F10951"/>
    <mergeCell ref="D10940:F10940"/>
    <mergeCell ref="D10941:F10941"/>
    <mergeCell ref="D10942:F10942"/>
    <mergeCell ref="D10943:F10943"/>
    <mergeCell ref="D10944:F10944"/>
    <mergeCell ref="D10945:F10945"/>
    <mergeCell ref="D10934:F10934"/>
    <mergeCell ref="D10935:F10935"/>
    <mergeCell ref="D10936:F10936"/>
    <mergeCell ref="D10937:F10937"/>
    <mergeCell ref="D10938:F10938"/>
    <mergeCell ref="D10939:F10939"/>
    <mergeCell ref="D10928:F10928"/>
    <mergeCell ref="D10929:F10929"/>
    <mergeCell ref="D10930:F10930"/>
    <mergeCell ref="D10931:F10931"/>
    <mergeCell ref="D10932:F10932"/>
    <mergeCell ref="D10933:F10933"/>
    <mergeCell ref="D10922:F10922"/>
    <mergeCell ref="D10923:F10923"/>
    <mergeCell ref="D10924:F10924"/>
    <mergeCell ref="D10925:F10925"/>
    <mergeCell ref="D10926:F10926"/>
    <mergeCell ref="D10927:F10927"/>
    <mergeCell ref="D10916:F10916"/>
    <mergeCell ref="D10917:F10917"/>
    <mergeCell ref="D10918:F10918"/>
    <mergeCell ref="D10919:F10919"/>
    <mergeCell ref="D10920:F10920"/>
    <mergeCell ref="D10921:F10921"/>
    <mergeCell ref="D10910:F10910"/>
    <mergeCell ref="D10911:F10911"/>
    <mergeCell ref="D10912:F10912"/>
    <mergeCell ref="D10913:F10913"/>
    <mergeCell ref="D10914:F10914"/>
    <mergeCell ref="D10915:F10915"/>
    <mergeCell ref="D10904:F10904"/>
    <mergeCell ref="D10905:F10905"/>
    <mergeCell ref="D10906:F10906"/>
    <mergeCell ref="D10907:F10907"/>
    <mergeCell ref="D10908:F10908"/>
    <mergeCell ref="D10909:F10909"/>
    <mergeCell ref="D10898:F10898"/>
    <mergeCell ref="D10899:F10899"/>
    <mergeCell ref="D10900:F10900"/>
    <mergeCell ref="D10901:F10901"/>
    <mergeCell ref="D10902:F10902"/>
    <mergeCell ref="D10903:F10903"/>
    <mergeCell ref="D10892:F10892"/>
    <mergeCell ref="D10893:F10893"/>
    <mergeCell ref="D10894:F10894"/>
    <mergeCell ref="D10895:F10895"/>
    <mergeCell ref="D10896:F10896"/>
    <mergeCell ref="D10897:F10897"/>
    <mergeCell ref="D10886:F10886"/>
    <mergeCell ref="D10887:F10887"/>
    <mergeCell ref="D10888:F10888"/>
    <mergeCell ref="D10889:F10889"/>
    <mergeCell ref="D10890:F10890"/>
    <mergeCell ref="D10891:F10891"/>
    <mergeCell ref="D10880:F10880"/>
    <mergeCell ref="D10881:F10881"/>
    <mergeCell ref="D10882:F10882"/>
    <mergeCell ref="D10883:F10883"/>
    <mergeCell ref="D10884:F10884"/>
    <mergeCell ref="D10885:F10885"/>
    <mergeCell ref="D10874:F10874"/>
    <mergeCell ref="D10875:F10875"/>
    <mergeCell ref="D10876:F10876"/>
    <mergeCell ref="D10877:F10877"/>
    <mergeCell ref="D10878:F10878"/>
    <mergeCell ref="D10879:F10879"/>
    <mergeCell ref="D10868:F10868"/>
    <mergeCell ref="D10869:F10869"/>
    <mergeCell ref="D10870:F10870"/>
    <mergeCell ref="D10871:F10871"/>
    <mergeCell ref="D10872:F10872"/>
    <mergeCell ref="D10873:F10873"/>
    <mergeCell ref="D10862:F10862"/>
    <mergeCell ref="D10863:F10863"/>
    <mergeCell ref="D10864:F10864"/>
    <mergeCell ref="D10865:F10865"/>
    <mergeCell ref="D10866:F10866"/>
    <mergeCell ref="D10867:F10867"/>
    <mergeCell ref="D10856:F10856"/>
    <mergeCell ref="D10857:F10857"/>
    <mergeCell ref="D10858:F10858"/>
    <mergeCell ref="D10859:F10859"/>
    <mergeCell ref="D10860:F10860"/>
    <mergeCell ref="D10861:F10861"/>
    <mergeCell ref="D10850:F10850"/>
    <mergeCell ref="D10851:F10851"/>
    <mergeCell ref="D10852:F10852"/>
    <mergeCell ref="D10853:F10853"/>
    <mergeCell ref="D10854:F10854"/>
    <mergeCell ref="D10855:F10855"/>
    <mergeCell ref="D10844:F10844"/>
    <mergeCell ref="D10845:F10845"/>
    <mergeCell ref="D10846:F10846"/>
    <mergeCell ref="D10847:F10847"/>
    <mergeCell ref="D10848:F10848"/>
    <mergeCell ref="D10849:F10849"/>
    <mergeCell ref="D10838:F10838"/>
    <mergeCell ref="D10839:F10839"/>
    <mergeCell ref="D10840:F10840"/>
    <mergeCell ref="D10841:F10841"/>
    <mergeCell ref="D10842:F10842"/>
    <mergeCell ref="D10843:F10843"/>
    <mergeCell ref="D10832:F10832"/>
    <mergeCell ref="D10833:F10833"/>
    <mergeCell ref="D10834:F10834"/>
    <mergeCell ref="D10835:F10835"/>
    <mergeCell ref="D10836:F10836"/>
    <mergeCell ref="D10837:F10837"/>
    <mergeCell ref="D10826:F10826"/>
    <mergeCell ref="D10827:F10827"/>
    <mergeCell ref="D10828:F10828"/>
    <mergeCell ref="D10829:F10829"/>
    <mergeCell ref="D10830:F10830"/>
    <mergeCell ref="D10831:F10831"/>
    <mergeCell ref="D10820:F10820"/>
    <mergeCell ref="D10821:F10821"/>
    <mergeCell ref="D10822:F10822"/>
    <mergeCell ref="D10823:F10823"/>
    <mergeCell ref="D10824:F10824"/>
    <mergeCell ref="D10825:F10825"/>
    <mergeCell ref="D10814:F10814"/>
    <mergeCell ref="D10815:F10815"/>
    <mergeCell ref="D10816:F10816"/>
    <mergeCell ref="D10817:F10817"/>
    <mergeCell ref="D10818:F10818"/>
    <mergeCell ref="D10819:F10819"/>
    <mergeCell ref="D10808:F10808"/>
    <mergeCell ref="D10809:F10809"/>
    <mergeCell ref="D10810:F10810"/>
    <mergeCell ref="D10811:F10811"/>
    <mergeCell ref="D10812:F10812"/>
    <mergeCell ref="D10813:F10813"/>
    <mergeCell ref="D10802:F10802"/>
    <mergeCell ref="D10803:F10803"/>
    <mergeCell ref="D10804:F10804"/>
    <mergeCell ref="D10805:F10805"/>
    <mergeCell ref="D10806:F10806"/>
    <mergeCell ref="D10807:F10807"/>
    <mergeCell ref="D10796:F10796"/>
    <mergeCell ref="D10797:F10797"/>
    <mergeCell ref="D10798:F10798"/>
    <mergeCell ref="D10799:F10799"/>
    <mergeCell ref="D10800:F10800"/>
    <mergeCell ref="D10801:F10801"/>
    <mergeCell ref="D10790:F10790"/>
    <mergeCell ref="D10791:F10791"/>
    <mergeCell ref="D10792:F10792"/>
    <mergeCell ref="D10793:F10793"/>
    <mergeCell ref="D10794:F10794"/>
    <mergeCell ref="D10795:F10795"/>
    <mergeCell ref="D10784:F10784"/>
    <mergeCell ref="D10785:F10785"/>
    <mergeCell ref="D10786:F10786"/>
    <mergeCell ref="D10787:F10787"/>
    <mergeCell ref="D10788:F10788"/>
    <mergeCell ref="D10789:F10789"/>
    <mergeCell ref="D10778:F10778"/>
    <mergeCell ref="D10779:F10779"/>
    <mergeCell ref="D10780:F10780"/>
    <mergeCell ref="D10781:F10781"/>
    <mergeCell ref="D10782:F10782"/>
    <mergeCell ref="D10783:F10783"/>
    <mergeCell ref="D10772:F10772"/>
    <mergeCell ref="D10773:F10773"/>
    <mergeCell ref="D10774:F10774"/>
    <mergeCell ref="D10775:F10775"/>
    <mergeCell ref="D10776:F10776"/>
    <mergeCell ref="D10777:F10777"/>
    <mergeCell ref="D10766:F10766"/>
    <mergeCell ref="D10767:F10767"/>
    <mergeCell ref="D10768:F10768"/>
    <mergeCell ref="D10769:F10769"/>
    <mergeCell ref="D10770:F10770"/>
    <mergeCell ref="D10771:F10771"/>
    <mergeCell ref="D10760:F10760"/>
    <mergeCell ref="D10761:F10761"/>
    <mergeCell ref="D10762:F10762"/>
    <mergeCell ref="D10763:F10763"/>
    <mergeCell ref="D10764:F10764"/>
    <mergeCell ref="D10765:F10765"/>
    <mergeCell ref="D10754:F10754"/>
    <mergeCell ref="D10755:F10755"/>
    <mergeCell ref="D10756:F10756"/>
    <mergeCell ref="D10757:F10757"/>
    <mergeCell ref="D10758:F10758"/>
    <mergeCell ref="D10759:F10759"/>
    <mergeCell ref="D10748:F10748"/>
    <mergeCell ref="D10749:F10749"/>
    <mergeCell ref="D10750:F10750"/>
    <mergeCell ref="D10751:F10751"/>
    <mergeCell ref="D10752:F10752"/>
    <mergeCell ref="D10753:F10753"/>
    <mergeCell ref="D10742:F10742"/>
    <mergeCell ref="D10743:F10743"/>
    <mergeCell ref="D10744:F10744"/>
    <mergeCell ref="D10745:F10745"/>
    <mergeCell ref="D10746:F10746"/>
    <mergeCell ref="D10747:F10747"/>
    <mergeCell ref="D10736:F10736"/>
    <mergeCell ref="D10737:F10737"/>
    <mergeCell ref="D10738:F10738"/>
    <mergeCell ref="D10739:F10739"/>
    <mergeCell ref="D10740:F10740"/>
    <mergeCell ref="D10741:F10741"/>
    <mergeCell ref="D10730:F10730"/>
    <mergeCell ref="D10731:F10731"/>
    <mergeCell ref="D10732:F10732"/>
    <mergeCell ref="D10733:F10733"/>
    <mergeCell ref="D10734:F10734"/>
    <mergeCell ref="D10735:F10735"/>
    <mergeCell ref="D10724:F10724"/>
    <mergeCell ref="D10725:F10725"/>
    <mergeCell ref="D10726:F10726"/>
    <mergeCell ref="D10727:F10727"/>
    <mergeCell ref="D10728:F10728"/>
    <mergeCell ref="D10729:F10729"/>
    <mergeCell ref="D10718:F10718"/>
    <mergeCell ref="D10719:F10719"/>
    <mergeCell ref="D10720:F10720"/>
    <mergeCell ref="D10721:F10721"/>
    <mergeCell ref="D10722:F10722"/>
    <mergeCell ref="D10723:F10723"/>
    <mergeCell ref="D10712:F10712"/>
    <mergeCell ref="D10713:F10713"/>
    <mergeCell ref="D10714:F10714"/>
    <mergeCell ref="D10715:F10715"/>
    <mergeCell ref="D10716:F10716"/>
    <mergeCell ref="D10717:F10717"/>
    <mergeCell ref="D10706:F10706"/>
    <mergeCell ref="D10707:F10707"/>
    <mergeCell ref="D10708:F10708"/>
    <mergeCell ref="D10709:F10709"/>
    <mergeCell ref="D10710:F10710"/>
    <mergeCell ref="D10711:F10711"/>
    <mergeCell ref="D10700:F10700"/>
    <mergeCell ref="D10701:F10701"/>
    <mergeCell ref="D10702:F10702"/>
    <mergeCell ref="D10703:F10703"/>
    <mergeCell ref="D10704:F10704"/>
    <mergeCell ref="D10705:F10705"/>
    <mergeCell ref="D10694:F10694"/>
    <mergeCell ref="D10695:F10695"/>
    <mergeCell ref="D10696:F10696"/>
    <mergeCell ref="D10697:F10697"/>
    <mergeCell ref="D10698:F10698"/>
    <mergeCell ref="D10699:F10699"/>
    <mergeCell ref="D10688:F10688"/>
    <mergeCell ref="D10689:F10689"/>
    <mergeCell ref="D10690:F10690"/>
    <mergeCell ref="D10691:F10691"/>
    <mergeCell ref="D10692:F10692"/>
    <mergeCell ref="D10693:F10693"/>
    <mergeCell ref="D10682:F10682"/>
    <mergeCell ref="D10683:F10683"/>
    <mergeCell ref="D10684:F10684"/>
    <mergeCell ref="D10685:F10685"/>
    <mergeCell ref="D10686:F10686"/>
    <mergeCell ref="D10687:F10687"/>
    <mergeCell ref="D10676:F10676"/>
    <mergeCell ref="D10677:F10677"/>
    <mergeCell ref="D10678:F10678"/>
    <mergeCell ref="D10679:F10679"/>
    <mergeCell ref="D10680:F10680"/>
    <mergeCell ref="D10681:F10681"/>
    <mergeCell ref="D10670:F10670"/>
    <mergeCell ref="D10671:F10671"/>
    <mergeCell ref="D10672:F10672"/>
    <mergeCell ref="D10673:F10673"/>
    <mergeCell ref="D10674:F10674"/>
    <mergeCell ref="D10675:F10675"/>
    <mergeCell ref="D10664:F10664"/>
    <mergeCell ref="D10665:F10665"/>
    <mergeCell ref="D10666:F10666"/>
    <mergeCell ref="D10667:F10667"/>
    <mergeCell ref="D10668:F10668"/>
    <mergeCell ref="D10669:F10669"/>
    <mergeCell ref="D10658:F10658"/>
    <mergeCell ref="D10659:F10659"/>
    <mergeCell ref="D10660:F10660"/>
    <mergeCell ref="D10661:F10661"/>
    <mergeCell ref="D10662:F10662"/>
    <mergeCell ref="D10663:F10663"/>
    <mergeCell ref="D10652:F10652"/>
    <mergeCell ref="D10653:F10653"/>
    <mergeCell ref="D10654:F10654"/>
    <mergeCell ref="D10655:F10655"/>
    <mergeCell ref="D10656:F10656"/>
    <mergeCell ref="D10657:F10657"/>
    <mergeCell ref="D10646:F10646"/>
    <mergeCell ref="D10647:F10647"/>
    <mergeCell ref="D10648:F10648"/>
    <mergeCell ref="D10649:F10649"/>
    <mergeCell ref="D10650:F10650"/>
    <mergeCell ref="D10651:F10651"/>
    <mergeCell ref="D10640:F10640"/>
    <mergeCell ref="D10641:F10641"/>
    <mergeCell ref="D10642:F10642"/>
    <mergeCell ref="D10643:F10643"/>
    <mergeCell ref="D10644:F10644"/>
    <mergeCell ref="D10645:F10645"/>
    <mergeCell ref="D10634:F10634"/>
    <mergeCell ref="D10635:F10635"/>
    <mergeCell ref="D10636:F10636"/>
    <mergeCell ref="D10637:F10637"/>
    <mergeCell ref="D10638:F10638"/>
    <mergeCell ref="D10639:F10639"/>
    <mergeCell ref="D10628:F10628"/>
    <mergeCell ref="D10629:F10629"/>
    <mergeCell ref="D10630:F10630"/>
    <mergeCell ref="D10631:F10631"/>
    <mergeCell ref="D10632:F10632"/>
    <mergeCell ref="D10633:F10633"/>
    <mergeCell ref="D10622:F10622"/>
    <mergeCell ref="D10623:F10623"/>
    <mergeCell ref="D10624:F10624"/>
    <mergeCell ref="D10625:F10625"/>
    <mergeCell ref="D10626:F10626"/>
    <mergeCell ref="D10627:F10627"/>
    <mergeCell ref="D10616:F10616"/>
    <mergeCell ref="D10617:F10617"/>
    <mergeCell ref="D10618:F10618"/>
    <mergeCell ref="D10619:F10619"/>
    <mergeCell ref="D10620:F10620"/>
    <mergeCell ref="D10621:F10621"/>
    <mergeCell ref="D10610:F10610"/>
    <mergeCell ref="D10611:F10611"/>
    <mergeCell ref="D10612:F10612"/>
    <mergeCell ref="D10613:F10613"/>
    <mergeCell ref="D10614:F10614"/>
    <mergeCell ref="D10615:F10615"/>
    <mergeCell ref="D10604:F10604"/>
    <mergeCell ref="D10605:F10605"/>
    <mergeCell ref="D10606:F10606"/>
    <mergeCell ref="D10607:F10607"/>
    <mergeCell ref="D10608:F10608"/>
    <mergeCell ref="D10609:F10609"/>
    <mergeCell ref="D10598:F10598"/>
    <mergeCell ref="D10599:F10599"/>
    <mergeCell ref="D10600:F10600"/>
    <mergeCell ref="D10601:F10601"/>
    <mergeCell ref="D10602:F10602"/>
    <mergeCell ref="D10603:F10603"/>
    <mergeCell ref="D10592:F10592"/>
    <mergeCell ref="D10593:F10593"/>
    <mergeCell ref="D10594:F10594"/>
    <mergeCell ref="D10595:F10595"/>
    <mergeCell ref="D10596:F10596"/>
    <mergeCell ref="D10597:F10597"/>
    <mergeCell ref="D10586:F10586"/>
    <mergeCell ref="D10587:F10587"/>
    <mergeCell ref="D10588:F10588"/>
    <mergeCell ref="D10589:F10589"/>
    <mergeCell ref="D10590:F10590"/>
    <mergeCell ref="D10591:F10591"/>
    <mergeCell ref="D10580:F10580"/>
    <mergeCell ref="D10581:F10581"/>
    <mergeCell ref="D10582:F10582"/>
    <mergeCell ref="D10583:F10583"/>
    <mergeCell ref="D10584:F10584"/>
    <mergeCell ref="D10585:F10585"/>
    <mergeCell ref="D10574:F10574"/>
    <mergeCell ref="D10575:F10575"/>
    <mergeCell ref="D10576:F10576"/>
    <mergeCell ref="D10577:F10577"/>
    <mergeCell ref="D10578:F10578"/>
    <mergeCell ref="D10579:F10579"/>
    <mergeCell ref="D10568:F10568"/>
    <mergeCell ref="D10569:F10569"/>
    <mergeCell ref="D10570:F10570"/>
    <mergeCell ref="D10571:F10571"/>
    <mergeCell ref="D10572:F10572"/>
    <mergeCell ref="D10573:F10573"/>
    <mergeCell ref="D10562:F10562"/>
    <mergeCell ref="D10563:F10563"/>
    <mergeCell ref="D10564:F10564"/>
    <mergeCell ref="D10565:F10565"/>
    <mergeCell ref="D10566:F10566"/>
    <mergeCell ref="D10567:F10567"/>
    <mergeCell ref="D10556:F10556"/>
    <mergeCell ref="D10557:F10557"/>
    <mergeCell ref="D10558:F10558"/>
    <mergeCell ref="D10559:F10559"/>
    <mergeCell ref="D10560:F10560"/>
    <mergeCell ref="D10561:F10561"/>
    <mergeCell ref="D10550:F10550"/>
    <mergeCell ref="D10551:F10551"/>
    <mergeCell ref="D10552:F10552"/>
    <mergeCell ref="D10553:F10553"/>
    <mergeCell ref="D10554:F10554"/>
    <mergeCell ref="D10555:F10555"/>
    <mergeCell ref="D10544:F10544"/>
    <mergeCell ref="D10545:F10545"/>
    <mergeCell ref="D10546:F10546"/>
    <mergeCell ref="D10547:F10547"/>
    <mergeCell ref="D10548:F10548"/>
    <mergeCell ref="D10549:F10549"/>
    <mergeCell ref="D10538:F10538"/>
    <mergeCell ref="D10539:F10539"/>
    <mergeCell ref="D10540:F10540"/>
    <mergeCell ref="D10541:F10541"/>
    <mergeCell ref="D10542:F10542"/>
    <mergeCell ref="D10543:F10543"/>
    <mergeCell ref="D10532:F10532"/>
    <mergeCell ref="D10533:F10533"/>
    <mergeCell ref="D10534:F10534"/>
    <mergeCell ref="D10535:F10535"/>
    <mergeCell ref="D10536:F10536"/>
    <mergeCell ref="D10537:F10537"/>
    <mergeCell ref="D10526:F10526"/>
    <mergeCell ref="D10527:F10527"/>
    <mergeCell ref="D10528:F10528"/>
    <mergeCell ref="D10529:F10529"/>
    <mergeCell ref="D10530:F10530"/>
    <mergeCell ref="D10531:F10531"/>
    <mergeCell ref="D10520:F10520"/>
    <mergeCell ref="D10521:F10521"/>
    <mergeCell ref="D10522:F10522"/>
    <mergeCell ref="D10523:F10523"/>
    <mergeCell ref="D10524:F10524"/>
    <mergeCell ref="D10525:F10525"/>
    <mergeCell ref="D10514:F10514"/>
    <mergeCell ref="D10515:F10515"/>
    <mergeCell ref="D10516:F10516"/>
    <mergeCell ref="D10517:F10517"/>
    <mergeCell ref="D10518:F10518"/>
    <mergeCell ref="D10519:F10519"/>
    <mergeCell ref="D10508:F10508"/>
    <mergeCell ref="D10509:F10509"/>
    <mergeCell ref="D10510:F10510"/>
    <mergeCell ref="D10511:F10511"/>
    <mergeCell ref="D10512:F10512"/>
    <mergeCell ref="D10513:F10513"/>
    <mergeCell ref="D10502:F10502"/>
    <mergeCell ref="D10503:F10503"/>
    <mergeCell ref="D10504:F10504"/>
    <mergeCell ref="D10505:F10505"/>
    <mergeCell ref="D10506:F10506"/>
    <mergeCell ref="D10507:F10507"/>
    <mergeCell ref="D10496:F10496"/>
    <mergeCell ref="D10497:F10497"/>
    <mergeCell ref="D10498:F10498"/>
    <mergeCell ref="D10499:F10499"/>
    <mergeCell ref="D10500:F10500"/>
    <mergeCell ref="D10501:F10501"/>
    <mergeCell ref="D10490:F10490"/>
    <mergeCell ref="D10491:F10491"/>
    <mergeCell ref="D10492:F10492"/>
    <mergeCell ref="D10493:F10493"/>
    <mergeCell ref="D10494:F10494"/>
    <mergeCell ref="D10495:F10495"/>
    <mergeCell ref="D10484:F10484"/>
    <mergeCell ref="D10485:F10485"/>
    <mergeCell ref="D10486:F10486"/>
    <mergeCell ref="D10487:F10487"/>
    <mergeCell ref="D10488:F10488"/>
    <mergeCell ref="D10489:F10489"/>
    <mergeCell ref="D10478:F10478"/>
    <mergeCell ref="D10479:F10479"/>
    <mergeCell ref="D10480:F10480"/>
    <mergeCell ref="D10481:F10481"/>
    <mergeCell ref="D10482:F10482"/>
    <mergeCell ref="D10483:F10483"/>
    <mergeCell ref="D10472:F10472"/>
    <mergeCell ref="D10473:F10473"/>
    <mergeCell ref="D10474:F10474"/>
    <mergeCell ref="D10475:F10475"/>
    <mergeCell ref="D10476:F10476"/>
    <mergeCell ref="D10477:F10477"/>
    <mergeCell ref="D10466:F10466"/>
    <mergeCell ref="D10467:F10467"/>
    <mergeCell ref="D10468:F10468"/>
    <mergeCell ref="D10469:F10469"/>
    <mergeCell ref="D10470:F10470"/>
    <mergeCell ref="D10471:F10471"/>
    <mergeCell ref="D10460:F10460"/>
    <mergeCell ref="D10461:F10461"/>
    <mergeCell ref="D10462:F10462"/>
    <mergeCell ref="D10463:F10463"/>
    <mergeCell ref="D10464:F10464"/>
    <mergeCell ref="D10465:F10465"/>
    <mergeCell ref="D10454:F10454"/>
    <mergeCell ref="D10455:F10455"/>
    <mergeCell ref="D10456:F10456"/>
    <mergeCell ref="D10457:F10457"/>
    <mergeCell ref="D10458:F10458"/>
    <mergeCell ref="D10459:F10459"/>
    <mergeCell ref="D10448:F10448"/>
    <mergeCell ref="D10449:F10449"/>
    <mergeCell ref="D10450:F10450"/>
    <mergeCell ref="D10451:F10451"/>
    <mergeCell ref="D10452:F10452"/>
    <mergeCell ref="D10453:F10453"/>
    <mergeCell ref="A10442:C10442"/>
    <mergeCell ref="D10442:F10442"/>
    <mergeCell ref="D10444:F10444"/>
    <mergeCell ref="D10445:F10445"/>
    <mergeCell ref="D10446:F10446"/>
    <mergeCell ref="D10447:F10447"/>
    <mergeCell ref="D10437:F10437"/>
    <mergeCell ref="D10438:F10438"/>
    <mergeCell ref="D10439:F10439"/>
    <mergeCell ref="D10440:F10440"/>
    <mergeCell ref="A10441:C10441"/>
    <mergeCell ref="D10441:F10441"/>
    <mergeCell ref="D10431:F10431"/>
    <mergeCell ref="D10432:F10432"/>
    <mergeCell ref="D10433:F10433"/>
    <mergeCell ref="D10434:F10434"/>
    <mergeCell ref="D10435:F10435"/>
    <mergeCell ref="D10436:F10436"/>
    <mergeCell ref="D10425:F10425"/>
    <mergeCell ref="D10426:F10426"/>
    <mergeCell ref="D10427:F10427"/>
    <mergeCell ref="D10428:F10428"/>
    <mergeCell ref="D10429:F10429"/>
    <mergeCell ref="D10430:F10430"/>
    <mergeCell ref="D10419:F10419"/>
    <mergeCell ref="D10420:F10420"/>
    <mergeCell ref="D10421:F10421"/>
    <mergeCell ref="D10422:F10422"/>
    <mergeCell ref="D10423:F10423"/>
    <mergeCell ref="D10424:F10424"/>
    <mergeCell ref="D10413:F10413"/>
    <mergeCell ref="D10414:F10414"/>
    <mergeCell ref="D10415:F10415"/>
    <mergeCell ref="D10416:F10416"/>
    <mergeCell ref="D10417:F10417"/>
    <mergeCell ref="D10418:F10418"/>
    <mergeCell ref="D10407:F10407"/>
    <mergeCell ref="D10408:F10408"/>
    <mergeCell ref="D10409:F10409"/>
    <mergeCell ref="D10410:F10410"/>
    <mergeCell ref="D10411:F10411"/>
    <mergeCell ref="D10412:F10412"/>
    <mergeCell ref="D10401:F10401"/>
    <mergeCell ref="D10402:F10402"/>
    <mergeCell ref="D10403:F10403"/>
    <mergeCell ref="D10404:F10404"/>
    <mergeCell ref="D10405:F10405"/>
    <mergeCell ref="D10406:F10406"/>
    <mergeCell ref="D10395:F10395"/>
    <mergeCell ref="D10396:F10396"/>
    <mergeCell ref="D10397:F10397"/>
    <mergeCell ref="D10398:F10398"/>
    <mergeCell ref="D10399:F10399"/>
    <mergeCell ref="D10400:F10400"/>
    <mergeCell ref="D10389:F10389"/>
    <mergeCell ref="D10390:F10390"/>
    <mergeCell ref="D10391:F10391"/>
    <mergeCell ref="D10392:F10392"/>
    <mergeCell ref="D10393:F10393"/>
    <mergeCell ref="D10394:F10394"/>
    <mergeCell ref="D10383:F10383"/>
    <mergeCell ref="D10384:F10384"/>
    <mergeCell ref="D10385:F10385"/>
    <mergeCell ref="D10386:F10386"/>
    <mergeCell ref="D10387:F10387"/>
    <mergeCell ref="D10388:F10388"/>
    <mergeCell ref="D10377:F10377"/>
    <mergeCell ref="D10378:F10378"/>
    <mergeCell ref="D10379:F10379"/>
    <mergeCell ref="D10380:F10380"/>
    <mergeCell ref="D10381:F10381"/>
    <mergeCell ref="D10382:F10382"/>
    <mergeCell ref="D10371:F10371"/>
    <mergeCell ref="D10372:F10372"/>
    <mergeCell ref="D10373:F10373"/>
    <mergeCell ref="D10374:F10374"/>
    <mergeCell ref="D10375:F10375"/>
    <mergeCell ref="D10376:F10376"/>
    <mergeCell ref="D10365:F10365"/>
    <mergeCell ref="D10366:F10366"/>
    <mergeCell ref="D10367:F10367"/>
    <mergeCell ref="D10368:F10368"/>
    <mergeCell ref="D10369:F10369"/>
    <mergeCell ref="D10370:F10370"/>
    <mergeCell ref="D10359:F10359"/>
    <mergeCell ref="D10360:F10360"/>
    <mergeCell ref="D10361:F10361"/>
    <mergeCell ref="D10362:F10362"/>
    <mergeCell ref="D10363:F10363"/>
    <mergeCell ref="D10364:F10364"/>
    <mergeCell ref="D10353:F10353"/>
    <mergeCell ref="D10354:F10354"/>
    <mergeCell ref="D10355:F10355"/>
    <mergeCell ref="D10356:F10356"/>
    <mergeCell ref="D10357:F10357"/>
    <mergeCell ref="D10358:F10358"/>
    <mergeCell ref="D10347:F10347"/>
    <mergeCell ref="D10348:F10348"/>
    <mergeCell ref="D10349:F10349"/>
    <mergeCell ref="D10350:F10350"/>
    <mergeCell ref="D10351:F10351"/>
    <mergeCell ref="D10352:F10352"/>
    <mergeCell ref="D10341:F10341"/>
    <mergeCell ref="D10342:F10342"/>
    <mergeCell ref="D10343:F10343"/>
    <mergeCell ref="D10344:F10344"/>
    <mergeCell ref="D10345:F10345"/>
    <mergeCell ref="D10346:F10346"/>
    <mergeCell ref="D10335:F10335"/>
    <mergeCell ref="D10336:F10336"/>
    <mergeCell ref="D10337:F10337"/>
    <mergeCell ref="D10338:F10338"/>
    <mergeCell ref="D10339:F10339"/>
    <mergeCell ref="D10340:F10340"/>
    <mergeCell ref="D10329:F10329"/>
    <mergeCell ref="D10330:F10330"/>
    <mergeCell ref="D10331:F10331"/>
    <mergeCell ref="D10332:F10332"/>
    <mergeCell ref="D10333:F10333"/>
    <mergeCell ref="D10334:F10334"/>
    <mergeCell ref="D10323:F10323"/>
    <mergeCell ref="D10324:F10324"/>
    <mergeCell ref="D10325:F10325"/>
    <mergeCell ref="D10326:F10326"/>
    <mergeCell ref="D10327:F10327"/>
    <mergeCell ref="D10328:F10328"/>
    <mergeCell ref="D10317:F10317"/>
    <mergeCell ref="D10318:F10318"/>
    <mergeCell ref="D10319:F10319"/>
    <mergeCell ref="D10320:F10320"/>
    <mergeCell ref="D10321:F10321"/>
    <mergeCell ref="D10322:F10322"/>
    <mergeCell ref="D10311:F10311"/>
    <mergeCell ref="D10312:F10312"/>
    <mergeCell ref="D10313:F10313"/>
    <mergeCell ref="D10314:F10314"/>
    <mergeCell ref="D10315:F10315"/>
    <mergeCell ref="D10316:F10316"/>
    <mergeCell ref="D10305:F10305"/>
    <mergeCell ref="D10306:F10306"/>
    <mergeCell ref="D10307:F10307"/>
    <mergeCell ref="D10308:F10308"/>
    <mergeCell ref="D10309:F10309"/>
    <mergeCell ref="D10310:F10310"/>
    <mergeCell ref="D10299:F10299"/>
    <mergeCell ref="D10300:F10300"/>
    <mergeCell ref="D10301:F10301"/>
    <mergeCell ref="D10302:F10302"/>
    <mergeCell ref="D10303:F10303"/>
    <mergeCell ref="D10304:F10304"/>
    <mergeCell ref="D10293:F10293"/>
    <mergeCell ref="D10294:F10294"/>
    <mergeCell ref="D10295:F10295"/>
    <mergeCell ref="D10296:F10296"/>
    <mergeCell ref="D10297:F10297"/>
    <mergeCell ref="D10298:F10298"/>
    <mergeCell ref="D10287:F10287"/>
    <mergeCell ref="D10288:F10288"/>
    <mergeCell ref="D10289:F10289"/>
    <mergeCell ref="D10290:F10290"/>
    <mergeCell ref="D10291:F10291"/>
    <mergeCell ref="D10292:F10292"/>
    <mergeCell ref="D10281:F10281"/>
    <mergeCell ref="D10282:F10282"/>
    <mergeCell ref="D10283:F10283"/>
    <mergeCell ref="D10284:F10284"/>
    <mergeCell ref="D10285:F10285"/>
    <mergeCell ref="D10286:F10286"/>
    <mergeCell ref="D10275:F10275"/>
    <mergeCell ref="D10276:F10276"/>
    <mergeCell ref="D10277:F10277"/>
    <mergeCell ref="D10278:F10278"/>
    <mergeCell ref="D10279:F10279"/>
    <mergeCell ref="D10280:F10280"/>
    <mergeCell ref="D10269:F10269"/>
    <mergeCell ref="D10270:F10270"/>
    <mergeCell ref="D10271:F10271"/>
    <mergeCell ref="D10272:F10272"/>
    <mergeCell ref="D10273:F10273"/>
    <mergeCell ref="D10274:F10274"/>
    <mergeCell ref="D10263:F10263"/>
    <mergeCell ref="D10264:F10264"/>
    <mergeCell ref="D10265:F10265"/>
    <mergeCell ref="D10266:F10266"/>
    <mergeCell ref="D10267:F10267"/>
    <mergeCell ref="D10268:F10268"/>
    <mergeCell ref="D10257:F10257"/>
    <mergeCell ref="D10258:F10258"/>
    <mergeCell ref="D10259:F10259"/>
    <mergeCell ref="D10260:F10260"/>
    <mergeCell ref="D10261:F10261"/>
    <mergeCell ref="D10262:F10262"/>
    <mergeCell ref="D10251:F10251"/>
    <mergeCell ref="D10252:F10252"/>
    <mergeCell ref="D10253:F10253"/>
    <mergeCell ref="D10254:F10254"/>
    <mergeCell ref="D10255:F10255"/>
    <mergeCell ref="D10256:F10256"/>
    <mergeCell ref="D10245:F10245"/>
    <mergeCell ref="D10246:F10246"/>
    <mergeCell ref="D10247:F10247"/>
    <mergeCell ref="D10248:F10248"/>
    <mergeCell ref="D10249:F10249"/>
    <mergeCell ref="D10250:F10250"/>
    <mergeCell ref="D10239:F10239"/>
    <mergeCell ref="D10240:F10240"/>
    <mergeCell ref="D10241:F10241"/>
    <mergeCell ref="D10242:F10242"/>
    <mergeCell ref="D10243:F10243"/>
    <mergeCell ref="D10244:F10244"/>
    <mergeCell ref="D10233:F10233"/>
    <mergeCell ref="D10234:F10234"/>
    <mergeCell ref="D10235:F10235"/>
    <mergeCell ref="D10236:F10236"/>
    <mergeCell ref="D10237:F10237"/>
    <mergeCell ref="D10238:F10238"/>
    <mergeCell ref="D10227:F10227"/>
    <mergeCell ref="D10228:F10228"/>
    <mergeCell ref="D10229:F10229"/>
    <mergeCell ref="D10230:F10230"/>
    <mergeCell ref="D10231:F10231"/>
    <mergeCell ref="D10232:F10232"/>
    <mergeCell ref="D10221:F10221"/>
    <mergeCell ref="D10222:F10222"/>
    <mergeCell ref="D10223:F10223"/>
    <mergeCell ref="D10224:F10224"/>
    <mergeCell ref="D10225:F10225"/>
    <mergeCell ref="D10226:F10226"/>
    <mergeCell ref="D10215:F10215"/>
    <mergeCell ref="D10216:F10216"/>
    <mergeCell ref="D10217:F10217"/>
    <mergeCell ref="D10218:F10218"/>
    <mergeCell ref="D10219:F10219"/>
    <mergeCell ref="D10220:F10220"/>
    <mergeCell ref="D10209:F10209"/>
    <mergeCell ref="D10210:F10210"/>
    <mergeCell ref="D10211:F10211"/>
    <mergeCell ref="D10212:F10212"/>
    <mergeCell ref="D10213:F10213"/>
    <mergeCell ref="D10214:F10214"/>
    <mergeCell ref="D10203:F10203"/>
    <mergeCell ref="D10204:F10204"/>
    <mergeCell ref="D10205:F10205"/>
    <mergeCell ref="D10206:F10206"/>
    <mergeCell ref="D10207:F10207"/>
    <mergeCell ref="D10208:F10208"/>
    <mergeCell ref="D10197:F10197"/>
    <mergeCell ref="D10198:F10198"/>
    <mergeCell ref="D10199:F10199"/>
    <mergeCell ref="D10200:F10200"/>
    <mergeCell ref="D10201:F10201"/>
    <mergeCell ref="D10202:F10202"/>
    <mergeCell ref="D10191:F10191"/>
    <mergeCell ref="D10192:F10192"/>
    <mergeCell ref="D10193:F10193"/>
    <mergeCell ref="D10194:F10194"/>
    <mergeCell ref="D10195:F10195"/>
    <mergeCell ref="D10196:F10196"/>
    <mergeCell ref="D10185:F10185"/>
    <mergeCell ref="D10186:F10186"/>
    <mergeCell ref="D10187:F10187"/>
    <mergeCell ref="D10188:F10188"/>
    <mergeCell ref="D10189:F10189"/>
    <mergeCell ref="D10190:F10190"/>
    <mergeCell ref="D10179:F10179"/>
    <mergeCell ref="D10180:F10180"/>
    <mergeCell ref="D10181:F10181"/>
    <mergeCell ref="D10182:F10182"/>
    <mergeCell ref="D10183:F10183"/>
    <mergeCell ref="D10184:F10184"/>
    <mergeCell ref="D10173:F10173"/>
    <mergeCell ref="D10174:F10174"/>
    <mergeCell ref="D10175:F10175"/>
    <mergeCell ref="D10176:F10176"/>
    <mergeCell ref="D10177:F10177"/>
    <mergeCell ref="D10178:F10178"/>
    <mergeCell ref="D10167:F10167"/>
    <mergeCell ref="D10168:F10168"/>
    <mergeCell ref="D10169:F10169"/>
    <mergeCell ref="D10170:F10170"/>
    <mergeCell ref="D10171:F10171"/>
    <mergeCell ref="D10172:F10172"/>
    <mergeCell ref="D10161:F10161"/>
    <mergeCell ref="D10162:F10162"/>
    <mergeCell ref="D10163:F10163"/>
    <mergeCell ref="D10164:F10164"/>
    <mergeCell ref="D10165:F10165"/>
    <mergeCell ref="D10166:F10166"/>
    <mergeCell ref="D10155:F10155"/>
    <mergeCell ref="D10156:F10156"/>
    <mergeCell ref="D10157:F10157"/>
    <mergeCell ref="D10158:F10158"/>
    <mergeCell ref="D10159:F10159"/>
    <mergeCell ref="D10160:F10160"/>
    <mergeCell ref="D10149:F10149"/>
    <mergeCell ref="D10150:F10150"/>
    <mergeCell ref="D10151:F10151"/>
    <mergeCell ref="D10152:F10152"/>
    <mergeCell ref="D10153:F10153"/>
    <mergeCell ref="D10154:F10154"/>
    <mergeCell ref="D10143:F10143"/>
    <mergeCell ref="D10144:F10144"/>
    <mergeCell ref="D10145:F10145"/>
    <mergeCell ref="D10146:F10146"/>
    <mergeCell ref="D10147:F10147"/>
    <mergeCell ref="D10148:F10148"/>
    <mergeCell ref="D10137:F10137"/>
    <mergeCell ref="D10138:F10138"/>
    <mergeCell ref="D10139:F10139"/>
    <mergeCell ref="D10140:F10140"/>
    <mergeCell ref="D10141:F10141"/>
    <mergeCell ref="D10142:F10142"/>
    <mergeCell ref="D10131:F10131"/>
    <mergeCell ref="D10132:F10132"/>
    <mergeCell ref="D10133:F10133"/>
    <mergeCell ref="D10134:F10134"/>
    <mergeCell ref="D10135:F10135"/>
    <mergeCell ref="D10136:F10136"/>
    <mergeCell ref="D10125:F10125"/>
    <mergeCell ref="D10126:F10126"/>
    <mergeCell ref="D10127:F10127"/>
    <mergeCell ref="D10128:F10128"/>
    <mergeCell ref="D10129:F10129"/>
    <mergeCell ref="D10130:F10130"/>
    <mergeCell ref="D10119:F10119"/>
    <mergeCell ref="D10120:F10120"/>
    <mergeCell ref="D10121:F10121"/>
    <mergeCell ref="D10122:F10122"/>
    <mergeCell ref="D10123:F10123"/>
    <mergeCell ref="D10124:F10124"/>
    <mergeCell ref="D10113:F10113"/>
    <mergeCell ref="D10114:F10114"/>
    <mergeCell ref="D10115:F10115"/>
    <mergeCell ref="D10116:F10116"/>
    <mergeCell ref="D10117:F10117"/>
    <mergeCell ref="D10118:F10118"/>
    <mergeCell ref="D10107:F10107"/>
    <mergeCell ref="D10108:F10108"/>
    <mergeCell ref="D10109:F10109"/>
    <mergeCell ref="D10110:F10110"/>
    <mergeCell ref="D10111:F10111"/>
    <mergeCell ref="D10112:F10112"/>
    <mergeCell ref="D10101:F10101"/>
    <mergeCell ref="D10102:F10102"/>
    <mergeCell ref="D10103:F10103"/>
    <mergeCell ref="D10104:F10104"/>
    <mergeCell ref="D10105:F10105"/>
    <mergeCell ref="D10106:F10106"/>
    <mergeCell ref="D10095:F10095"/>
    <mergeCell ref="D10096:F10096"/>
    <mergeCell ref="D10097:F10097"/>
    <mergeCell ref="D10098:F10098"/>
    <mergeCell ref="D10099:F10099"/>
    <mergeCell ref="D10100:F10100"/>
    <mergeCell ref="D10089:F10089"/>
    <mergeCell ref="D10090:F10090"/>
    <mergeCell ref="D10091:F10091"/>
    <mergeCell ref="D10092:F10092"/>
    <mergeCell ref="D10093:F10093"/>
    <mergeCell ref="D10094:F10094"/>
    <mergeCell ref="D10083:F10083"/>
    <mergeCell ref="D10084:F10084"/>
    <mergeCell ref="D10085:F10085"/>
    <mergeCell ref="D10086:F10086"/>
    <mergeCell ref="D10087:F10087"/>
    <mergeCell ref="D10088:F10088"/>
    <mergeCell ref="D10077:F10077"/>
    <mergeCell ref="D10078:F10078"/>
    <mergeCell ref="D10079:F10079"/>
    <mergeCell ref="D10080:F10080"/>
    <mergeCell ref="D10081:F10081"/>
    <mergeCell ref="D10082:F10082"/>
    <mergeCell ref="D10071:F10071"/>
    <mergeCell ref="D10072:F10072"/>
    <mergeCell ref="D10073:F10073"/>
    <mergeCell ref="D10074:F10074"/>
    <mergeCell ref="D10075:F10075"/>
    <mergeCell ref="D10076:F10076"/>
    <mergeCell ref="D10065:F10065"/>
    <mergeCell ref="D10066:F10066"/>
    <mergeCell ref="D10067:F10067"/>
    <mergeCell ref="D10068:F10068"/>
    <mergeCell ref="D10069:F10069"/>
    <mergeCell ref="D10070:F10070"/>
    <mergeCell ref="D10059:F10059"/>
    <mergeCell ref="D10060:F10060"/>
    <mergeCell ref="D10061:F10061"/>
    <mergeCell ref="D10062:F10062"/>
    <mergeCell ref="D10063:F10063"/>
    <mergeCell ref="D10064:F10064"/>
    <mergeCell ref="D10053:F10053"/>
    <mergeCell ref="D10054:F10054"/>
    <mergeCell ref="D10055:F10055"/>
    <mergeCell ref="D10056:F10056"/>
    <mergeCell ref="D10057:F10057"/>
    <mergeCell ref="D10058:F10058"/>
    <mergeCell ref="D10047:F10047"/>
    <mergeCell ref="D10048:F10048"/>
    <mergeCell ref="D10049:F10049"/>
    <mergeCell ref="D10050:F10050"/>
    <mergeCell ref="D10051:F10051"/>
    <mergeCell ref="D10052:F10052"/>
    <mergeCell ref="D10041:F10041"/>
    <mergeCell ref="D10042:F10042"/>
    <mergeCell ref="D10043:F10043"/>
    <mergeCell ref="D10044:F10044"/>
    <mergeCell ref="D10045:F10045"/>
    <mergeCell ref="D10046:F10046"/>
    <mergeCell ref="D10035:F10035"/>
    <mergeCell ref="D10036:F10036"/>
    <mergeCell ref="D10037:F10037"/>
    <mergeCell ref="D10038:F10038"/>
    <mergeCell ref="D10039:F10039"/>
    <mergeCell ref="D10040:F10040"/>
    <mergeCell ref="D10029:F10029"/>
    <mergeCell ref="D10030:F10030"/>
    <mergeCell ref="D10031:F10031"/>
    <mergeCell ref="D10032:F10032"/>
    <mergeCell ref="D10033:F10033"/>
    <mergeCell ref="D10034:F10034"/>
    <mergeCell ref="D10023:F10023"/>
    <mergeCell ref="D10024:F10024"/>
    <mergeCell ref="D10025:F10025"/>
    <mergeCell ref="D10026:F10026"/>
    <mergeCell ref="D10027:F10027"/>
    <mergeCell ref="D10028:F10028"/>
    <mergeCell ref="D10017:F10017"/>
    <mergeCell ref="D10018:F10018"/>
    <mergeCell ref="D10019:F10019"/>
    <mergeCell ref="D10020:F10020"/>
    <mergeCell ref="D10021:F10021"/>
    <mergeCell ref="D10022:F10022"/>
    <mergeCell ref="D10011:F10011"/>
    <mergeCell ref="D10012:F10012"/>
    <mergeCell ref="D10013:F10013"/>
    <mergeCell ref="D10014:F10014"/>
    <mergeCell ref="D10015:F10015"/>
    <mergeCell ref="D10016:F10016"/>
    <mergeCell ref="D10005:F10005"/>
    <mergeCell ref="D10006:F10006"/>
    <mergeCell ref="D10007:F10007"/>
    <mergeCell ref="D10008:F10008"/>
    <mergeCell ref="D10009:F10009"/>
    <mergeCell ref="D10010:F10010"/>
    <mergeCell ref="D9999:F9999"/>
    <mergeCell ref="D10000:F10000"/>
    <mergeCell ref="D10001:F10001"/>
    <mergeCell ref="D10002:F10002"/>
    <mergeCell ref="D10003:F10003"/>
    <mergeCell ref="D10004:F10004"/>
    <mergeCell ref="D9993:F9993"/>
    <mergeCell ref="D9994:F9994"/>
    <mergeCell ref="D9995:F9995"/>
    <mergeCell ref="D9996:F9996"/>
    <mergeCell ref="D9997:F9997"/>
    <mergeCell ref="D9998:F9998"/>
    <mergeCell ref="D9987:F9987"/>
    <mergeCell ref="D9988:F9988"/>
    <mergeCell ref="D9989:F9989"/>
    <mergeCell ref="D9990:F9990"/>
    <mergeCell ref="D9991:F9991"/>
    <mergeCell ref="D9992:F9992"/>
    <mergeCell ref="D9981:F9981"/>
    <mergeCell ref="D9982:F9982"/>
    <mergeCell ref="D9983:F9983"/>
    <mergeCell ref="D9984:F9984"/>
    <mergeCell ref="D9985:F9985"/>
    <mergeCell ref="D9986:F9986"/>
    <mergeCell ref="D9975:F9975"/>
    <mergeCell ref="D9976:F9976"/>
    <mergeCell ref="D9977:F9977"/>
    <mergeCell ref="D9978:F9978"/>
    <mergeCell ref="D9979:F9979"/>
    <mergeCell ref="D9980:F9980"/>
    <mergeCell ref="D9969:F9969"/>
    <mergeCell ref="D9970:F9970"/>
    <mergeCell ref="D9971:F9971"/>
    <mergeCell ref="D9972:F9972"/>
    <mergeCell ref="D9973:F9973"/>
    <mergeCell ref="D9974:F9974"/>
    <mergeCell ref="D9963:F9963"/>
    <mergeCell ref="D9964:F9964"/>
    <mergeCell ref="D9965:F9965"/>
    <mergeCell ref="D9966:F9966"/>
    <mergeCell ref="A9967:C9967"/>
    <mergeCell ref="D9967:F9967"/>
    <mergeCell ref="D9957:F9957"/>
    <mergeCell ref="D9958:F9958"/>
    <mergeCell ref="D9959:F9959"/>
    <mergeCell ref="D9960:F9960"/>
    <mergeCell ref="D9961:F9961"/>
    <mergeCell ref="D9962:F9962"/>
    <mergeCell ref="D9951:F9951"/>
    <mergeCell ref="D9952:F9952"/>
    <mergeCell ref="D9953:F9953"/>
    <mergeCell ref="D9954:F9954"/>
    <mergeCell ref="D9955:F9955"/>
    <mergeCell ref="D9956:F9956"/>
    <mergeCell ref="D9945:F9945"/>
    <mergeCell ref="D9946:F9946"/>
    <mergeCell ref="D9947:F9947"/>
    <mergeCell ref="D9948:F9948"/>
    <mergeCell ref="D9949:F9949"/>
    <mergeCell ref="D9950:F9950"/>
    <mergeCell ref="D9939:F9939"/>
    <mergeCell ref="D9940:F9940"/>
    <mergeCell ref="D9941:F9941"/>
    <mergeCell ref="D9942:F9942"/>
    <mergeCell ref="D9943:F9943"/>
    <mergeCell ref="D9944:F9944"/>
    <mergeCell ref="D9933:F9933"/>
    <mergeCell ref="D9934:F9934"/>
    <mergeCell ref="D9935:F9935"/>
    <mergeCell ref="D9936:F9936"/>
    <mergeCell ref="D9937:F9937"/>
    <mergeCell ref="D9938:F9938"/>
    <mergeCell ref="D9927:F9927"/>
    <mergeCell ref="D9928:F9928"/>
    <mergeCell ref="D9929:F9929"/>
    <mergeCell ref="D9930:F9930"/>
    <mergeCell ref="D9931:F9931"/>
    <mergeCell ref="D9932:F9932"/>
    <mergeCell ref="D9921:F9921"/>
    <mergeCell ref="D9922:F9922"/>
    <mergeCell ref="D9923:F9923"/>
    <mergeCell ref="D9924:F9924"/>
    <mergeCell ref="D9925:F9925"/>
    <mergeCell ref="D9926:F9926"/>
    <mergeCell ref="D9915:F9915"/>
    <mergeCell ref="D9916:F9916"/>
    <mergeCell ref="D9917:F9917"/>
    <mergeCell ref="D9918:F9918"/>
    <mergeCell ref="D9919:F9919"/>
    <mergeCell ref="D9920:F9920"/>
    <mergeCell ref="D9909:F9909"/>
    <mergeCell ref="D9910:F9910"/>
    <mergeCell ref="D9911:F9911"/>
    <mergeCell ref="D9912:F9912"/>
    <mergeCell ref="D9913:F9913"/>
    <mergeCell ref="D9914:F9914"/>
    <mergeCell ref="D9903:F9903"/>
    <mergeCell ref="D9904:F9904"/>
    <mergeCell ref="D9905:F9905"/>
    <mergeCell ref="D9906:F9906"/>
    <mergeCell ref="D9907:F9907"/>
    <mergeCell ref="D9908:F9908"/>
    <mergeCell ref="D9897:F9897"/>
    <mergeCell ref="D9898:F9898"/>
    <mergeCell ref="D9899:F9899"/>
    <mergeCell ref="D9900:F9900"/>
    <mergeCell ref="D9901:F9901"/>
    <mergeCell ref="D9902:F9902"/>
    <mergeCell ref="D9891:F9891"/>
    <mergeCell ref="D9892:F9892"/>
    <mergeCell ref="D9893:F9893"/>
    <mergeCell ref="D9894:F9894"/>
    <mergeCell ref="D9895:F9895"/>
    <mergeCell ref="D9896:F9896"/>
    <mergeCell ref="D9885:F9885"/>
    <mergeCell ref="D9886:F9886"/>
    <mergeCell ref="D9887:F9887"/>
    <mergeCell ref="D9888:F9888"/>
    <mergeCell ref="D9889:F9889"/>
    <mergeCell ref="D9890:F9890"/>
    <mergeCell ref="D9879:F9879"/>
    <mergeCell ref="D9880:F9880"/>
    <mergeCell ref="D9881:F9881"/>
    <mergeCell ref="D9882:F9882"/>
    <mergeCell ref="D9883:F9883"/>
    <mergeCell ref="D9884:F9884"/>
    <mergeCell ref="D9873:F9873"/>
    <mergeCell ref="D9874:F9874"/>
    <mergeCell ref="D9875:F9875"/>
    <mergeCell ref="D9876:F9876"/>
    <mergeCell ref="D9877:F9877"/>
    <mergeCell ref="D9878:F9878"/>
    <mergeCell ref="D9867:F9867"/>
    <mergeCell ref="D9868:F9868"/>
    <mergeCell ref="D9869:F9869"/>
    <mergeCell ref="D9870:F9870"/>
    <mergeCell ref="D9871:F9871"/>
    <mergeCell ref="D9872:F9872"/>
    <mergeCell ref="D9861:F9861"/>
    <mergeCell ref="D9862:F9862"/>
    <mergeCell ref="D9863:F9863"/>
    <mergeCell ref="D9864:F9864"/>
    <mergeCell ref="D9865:F9865"/>
    <mergeCell ref="D9866:F9866"/>
    <mergeCell ref="D9855:F9855"/>
    <mergeCell ref="D9856:F9856"/>
    <mergeCell ref="D9857:F9857"/>
    <mergeCell ref="D9858:F9858"/>
    <mergeCell ref="D9859:F9859"/>
    <mergeCell ref="D9860:F9860"/>
    <mergeCell ref="D9849:F9849"/>
    <mergeCell ref="D9850:F9850"/>
    <mergeCell ref="D9851:F9851"/>
    <mergeCell ref="D9852:F9852"/>
    <mergeCell ref="D9853:F9853"/>
    <mergeCell ref="D9854:F9854"/>
    <mergeCell ref="D9843:F9843"/>
    <mergeCell ref="D9844:F9844"/>
    <mergeCell ref="D9845:F9845"/>
    <mergeCell ref="D9846:F9846"/>
    <mergeCell ref="D9847:F9847"/>
    <mergeCell ref="D9848:F9848"/>
    <mergeCell ref="D9837:F9837"/>
    <mergeCell ref="D9838:F9838"/>
    <mergeCell ref="D9839:F9839"/>
    <mergeCell ref="D9840:F9840"/>
    <mergeCell ref="D9841:F9841"/>
    <mergeCell ref="D9842:F9842"/>
    <mergeCell ref="D9831:F9831"/>
    <mergeCell ref="D9832:F9832"/>
    <mergeCell ref="D9833:F9833"/>
    <mergeCell ref="D9834:F9834"/>
    <mergeCell ref="D9835:F9835"/>
    <mergeCell ref="D9836:F9836"/>
    <mergeCell ref="D9825:F9825"/>
    <mergeCell ref="D9826:F9826"/>
    <mergeCell ref="D9827:F9827"/>
    <mergeCell ref="D9828:F9828"/>
    <mergeCell ref="D9829:F9829"/>
    <mergeCell ref="D9830:F9830"/>
    <mergeCell ref="D9819:F9819"/>
    <mergeCell ref="D9820:F9820"/>
    <mergeCell ref="D9821:F9821"/>
    <mergeCell ref="D9822:F9822"/>
    <mergeCell ref="D9823:F9823"/>
    <mergeCell ref="D9824:F9824"/>
    <mergeCell ref="D9813:F9813"/>
    <mergeCell ref="D9814:F9814"/>
    <mergeCell ref="D9815:F9815"/>
    <mergeCell ref="D9816:F9816"/>
    <mergeCell ref="D9817:F9817"/>
    <mergeCell ref="D9818:F9818"/>
    <mergeCell ref="D9807:F9807"/>
    <mergeCell ref="D9808:F9808"/>
    <mergeCell ref="D9809:F9809"/>
    <mergeCell ref="D9810:F9810"/>
    <mergeCell ref="D9811:F9811"/>
    <mergeCell ref="D9812:F9812"/>
    <mergeCell ref="D9801:F9801"/>
    <mergeCell ref="D9802:F9802"/>
    <mergeCell ref="D9803:F9803"/>
    <mergeCell ref="D9804:F9804"/>
    <mergeCell ref="D9805:F9805"/>
    <mergeCell ref="D9806:F9806"/>
    <mergeCell ref="D9795:F9795"/>
    <mergeCell ref="D9796:F9796"/>
    <mergeCell ref="D9797:F9797"/>
    <mergeCell ref="D9798:F9798"/>
    <mergeCell ref="D9799:F9799"/>
    <mergeCell ref="D9800:F9800"/>
    <mergeCell ref="D9789:F9789"/>
    <mergeCell ref="D9790:F9790"/>
    <mergeCell ref="D9791:F9791"/>
    <mergeCell ref="D9792:F9792"/>
    <mergeCell ref="D9793:F9793"/>
    <mergeCell ref="D9794:F9794"/>
    <mergeCell ref="D9783:F9783"/>
    <mergeCell ref="D9784:F9784"/>
    <mergeCell ref="D9785:F9785"/>
    <mergeCell ref="D9786:F9786"/>
    <mergeCell ref="D9787:F9787"/>
    <mergeCell ref="D9788:F9788"/>
    <mergeCell ref="D9777:F9777"/>
    <mergeCell ref="D9778:F9778"/>
    <mergeCell ref="D9779:F9779"/>
    <mergeCell ref="D9780:F9780"/>
    <mergeCell ref="D9781:F9781"/>
    <mergeCell ref="D9782:F9782"/>
    <mergeCell ref="D9771:F9771"/>
    <mergeCell ref="D9772:F9772"/>
    <mergeCell ref="D9773:F9773"/>
    <mergeCell ref="D9774:F9774"/>
    <mergeCell ref="D9775:F9775"/>
    <mergeCell ref="D9776:F9776"/>
    <mergeCell ref="D9765:F9765"/>
    <mergeCell ref="D9766:F9766"/>
    <mergeCell ref="D9767:F9767"/>
    <mergeCell ref="D9768:F9768"/>
    <mergeCell ref="D9769:F9769"/>
    <mergeCell ref="D9770:F9770"/>
    <mergeCell ref="D9759:F9759"/>
    <mergeCell ref="D9760:F9760"/>
    <mergeCell ref="D9761:F9761"/>
    <mergeCell ref="D9762:F9762"/>
    <mergeCell ref="D9763:F9763"/>
    <mergeCell ref="D9764:F9764"/>
    <mergeCell ref="D9753:F9753"/>
    <mergeCell ref="D9754:F9754"/>
    <mergeCell ref="D9755:F9755"/>
    <mergeCell ref="D9756:F9756"/>
    <mergeCell ref="D9757:F9757"/>
    <mergeCell ref="D9758:F9758"/>
    <mergeCell ref="D9747:F9747"/>
    <mergeCell ref="D9748:F9748"/>
    <mergeCell ref="D9749:F9749"/>
    <mergeCell ref="D9750:F9750"/>
    <mergeCell ref="D9751:F9751"/>
    <mergeCell ref="D9752:F9752"/>
    <mergeCell ref="D9741:F9741"/>
    <mergeCell ref="D9742:F9742"/>
    <mergeCell ref="D9743:F9743"/>
    <mergeCell ref="D9744:F9744"/>
    <mergeCell ref="D9745:F9745"/>
    <mergeCell ref="D9746:F9746"/>
    <mergeCell ref="D9735:F9735"/>
    <mergeCell ref="D9736:F9736"/>
    <mergeCell ref="D9737:F9737"/>
    <mergeCell ref="D9738:F9738"/>
    <mergeCell ref="D9739:F9739"/>
    <mergeCell ref="D9740:F9740"/>
    <mergeCell ref="D9729:F9729"/>
    <mergeCell ref="D9730:F9730"/>
    <mergeCell ref="D9731:F9731"/>
    <mergeCell ref="D9732:F9732"/>
    <mergeCell ref="D9733:F9733"/>
    <mergeCell ref="D9734:F9734"/>
    <mergeCell ref="D9723:F9723"/>
    <mergeCell ref="D9724:F9724"/>
    <mergeCell ref="D9725:F9725"/>
    <mergeCell ref="D9726:F9726"/>
    <mergeCell ref="D9727:F9727"/>
    <mergeCell ref="D9728:F9728"/>
    <mergeCell ref="D9717:F9717"/>
    <mergeCell ref="D9718:F9718"/>
    <mergeCell ref="D9719:F9719"/>
    <mergeCell ref="D9720:F9720"/>
    <mergeCell ref="D9721:F9721"/>
    <mergeCell ref="D9722:F9722"/>
    <mergeCell ref="D9711:F9711"/>
    <mergeCell ref="D9712:F9712"/>
    <mergeCell ref="D9713:F9713"/>
    <mergeCell ref="D9714:F9714"/>
    <mergeCell ref="D9715:F9715"/>
    <mergeCell ref="D9716:F9716"/>
    <mergeCell ref="D9705:F9705"/>
    <mergeCell ref="D9706:F9706"/>
    <mergeCell ref="D9707:F9707"/>
    <mergeCell ref="D9708:F9708"/>
    <mergeCell ref="D9709:F9709"/>
    <mergeCell ref="D9710:F9710"/>
    <mergeCell ref="D9699:F9699"/>
    <mergeCell ref="D9700:F9700"/>
    <mergeCell ref="D9701:F9701"/>
    <mergeCell ref="D9702:F9702"/>
    <mergeCell ref="D9703:F9703"/>
    <mergeCell ref="D9704:F9704"/>
    <mergeCell ref="D9693:F9693"/>
    <mergeCell ref="D9694:F9694"/>
    <mergeCell ref="D9695:F9695"/>
    <mergeCell ref="D9696:F9696"/>
    <mergeCell ref="D9697:F9697"/>
    <mergeCell ref="D9698:F9698"/>
    <mergeCell ref="D9687:F9687"/>
    <mergeCell ref="D9688:F9688"/>
    <mergeCell ref="D9689:F9689"/>
    <mergeCell ref="D9690:F9690"/>
    <mergeCell ref="D9691:F9691"/>
    <mergeCell ref="D9692:F9692"/>
    <mergeCell ref="D9681:F9681"/>
    <mergeCell ref="D9682:F9682"/>
    <mergeCell ref="D9683:F9683"/>
    <mergeCell ref="D9684:F9684"/>
    <mergeCell ref="D9685:F9685"/>
    <mergeCell ref="D9686:F9686"/>
    <mergeCell ref="D9675:F9675"/>
    <mergeCell ref="D9676:F9676"/>
    <mergeCell ref="D9677:F9677"/>
    <mergeCell ref="D9678:F9678"/>
    <mergeCell ref="D9679:F9679"/>
    <mergeCell ref="D9680:F9680"/>
    <mergeCell ref="D9669:F9669"/>
    <mergeCell ref="D9670:F9670"/>
    <mergeCell ref="D9671:F9671"/>
    <mergeCell ref="D9672:F9672"/>
    <mergeCell ref="D9673:F9673"/>
    <mergeCell ref="D9674:F9674"/>
    <mergeCell ref="D9663:F9663"/>
    <mergeCell ref="D9664:F9664"/>
    <mergeCell ref="D9665:F9665"/>
    <mergeCell ref="D9666:F9666"/>
    <mergeCell ref="D9667:F9667"/>
    <mergeCell ref="D9668:F9668"/>
    <mergeCell ref="D9657:F9657"/>
    <mergeCell ref="D9658:F9658"/>
    <mergeCell ref="D9659:F9659"/>
    <mergeCell ref="D9660:F9660"/>
    <mergeCell ref="D9661:F9661"/>
    <mergeCell ref="D9662:F9662"/>
    <mergeCell ref="D9651:F9651"/>
    <mergeCell ref="D9652:F9652"/>
    <mergeCell ref="D9653:F9653"/>
    <mergeCell ref="D9654:F9654"/>
    <mergeCell ref="D9655:F9655"/>
    <mergeCell ref="D9656:F9656"/>
    <mergeCell ref="D9645:F9645"/>
    <mergeCell ref="D9646:F9646"/>
    <mergeCell ref="D9647:F9647"/>
    <mergeCell ref="D9648:F9648"/>
    <mergeCell ref="D9649:F9649"/>
    <mergeCell ref="D9650:F9650"/>
    <mergeCell ref="D9639:F9639"/>
    <mergeCell ref="D9640:F9640"/>
    <mergeCell ref="D9641:F9641"/>
    <mergeCell ref="D9642:F9642"/>
    <mergeCell ref="D9643:F9643"/>
    <mergeCell ref="D9644:F9644"/>
    <mergeCell ref="D9633:F9633"/>
    <mergeCell ref="D9634:F9634"/>
    <mergeCell ref="D9635:F9635"/>
    <mergeCell ref="D9636:F9636"/>
    <mergeCell ref="D9637:F9637"/>
    <mergeCell ref="D9638:F9638"/>
    <mergeCell ref="D9627:F9627"/>
    <mergeCell ref="D9628:F9628"/>
    <mergeCell ref="D9629:F9629"/>
    <mergeCell ref="D9630:F9630"/>
    <mergeCell ref="D9631:F9631"/>
    <mergeCell ref="D9632:F9632"/>
    <mergeCell ref="D9621:F9621"/>
    <mergeCell ref="D9622:F9622"/>
    <mergeCell ref="D9623:F9623"/>
    <mergeCell ref="D9624:F9624"/>
    <mergeCell ref="D9625:F9625"/>
    <mergeCell ref="D9626:F9626"/>
    <mergeCell ref="D9615:F9615"/>
    <mergeCell ref="D9616:F9616"/>
    <mergeCell ref="D9617:F9617"/>
    <mergeCell ref="D9618:F9618"/>
    <mergeCell ref="D9619:F9619"/>
    <mergeCell ref="D9620:F9620"/>
    <mergeCell ref="D9609:F9609"/>
    <mergeCell ref="D9610:F9610"/>
    <mergeCell ref="D9611:F9611"/>
    <mergeCell ref="D9612:F9612"/>
    <mergeCell ref="D9613:F9613"/>
    <mergeCell ref="D9614:F9614"/>
    <mergeCell ref="D9603:F9603"/>
    <mergeCell ref="D9604:F9604"/>
    <mergeCell ref="D9605:F9605"/>
    <mergeCell ref="D9606:F9606"/>
    <mergeCell ref="D9607:F9607"/>
    <mergeCell ref="D9608:F9608"/>
    <mergeCell ref="D9597:F9597"/>
    <mergeCell ref="D9598:F9598"/>
    <mergeCell ref="D9599:F9599"/>
    <mergeCell ref="D9600:F9600"/>
    <mergeCell ref="D9601:F9601"/>
    <mergeCell ref="D9602:F9602"/>
    <mergeCell ref="D9591:F9591"/>
    <mergeCell ref="D9592:F9592"/>
    <mergeCell ref="D9593:F9593"/>
    <mergeCell ref="D9594:F9594"/>
    <mergeCell ref="D9595:F9595"/>
    <mergeCell ref="D9596:F9596"/>
    <mergeCell ref="D9585:F9585"/>
    <mergeCell ref="D9586:F9586"/>
    <mergeCell ref="D9587:F9587"/>
    <mergeCell ref="D9588:F9588"/>
    <mergeCell ref="D9589:F9589"/>
    <mergeCell ref="D9590:F9590"/>
    <mergeCell ref="D9579:F9579"/>
    <mergeCell ref="D9580:F9580"/>
    <mergeCell ref="D9581:F9581"/>
    <mergeCell ref="D9582:F9582"/>
    <mergeCell ref="D9583:F9583"/>
    <mergeCell ref="D9584:F9584"/>
    <mergeCell ref="D9573:F9573"/>
    <mergeCell ref="D9574:F9574"/>
    <mergeCell ref="D9575:F9575"/>
    <mergeCell ref="D9576:F9576"/>
    <mergeCell ref="D9577:F9577"/>
    <mergeCell ref="D9578:F9578"/>
    <mergeCell ref="D9567:F9567"/>
    <mergeCell ref="D9568:F9568"/>
    <mergeCell ref="D9569:F9569"/>
    <mergeCell ref="D9570:F9570"/>
    <mergeCell ref="D9571:F9571"/>
    <mergeCell ref="D9572:F9572"/>
    <mergeCell ref="D9561:F9561"/>
    <mergeCell ref="D9562:F9562"/>
    <mergeCell ref="D9563:F9563"/>
    <mergeCell ref="D9564:F9564"/>
    <mergeCell ref="D9565:F9565"/>
    <mergeCell ref="D9566:F9566"/>
    <mergeCell ref="D9555:F9555"/>
    <mergeCell ref="D9556:F9556"/>
    <mergeCell ref="D9557:F9557"/>
    <mergeCell ref="D9558:F9558"/>
    <mergeCell ref="D9559:F9559"/>
    <mergeCell ref="D9560:F9560"/>
    <mergeCell ref="D9549:F9549"/>
    <mergeCell ref="D9550:F9550"/>
    <mergeCell ref="D9551:F9551"/>
    <mergeCell ref="D9552:F9552"/>
    <mergeCell ref="D9553:F9553"/>
    <mergeCell ref="D9554:F9554"/>
    <mergeCell ref="D9543:F9543"/>
    <mergeCell ref="D9544:F9544"/>
    <mergeCell ref="D9545:F9545"/>
    <mergeCell ref="D9546:F9546"/>
    <mergeCell ref="D9547:F9547"/>
    <mergeCell ref="D9548:F9548"/>
    <mergeCell ref="D9537:F9537"/>
    <mergeCell ref="D9538:F9538"/>
    <mergeCell ref="D9539:F9539"/>
    <mergeCell ref="D9540:F9540"/>
    <mergeCell ref="D9541:F9541"/>
    <mergeCell ref="D9542:F9542"/>
    <mergeCell ref="D9531:F9531"/>
    <mergeCell ref="D9532:F9532"/>
    <mergeCell ref="D9533:F9533"/>
    <mergeCell ref="D9534:F9534"/>
    <mergeCell ref="D9535:F9535"/>
    <mergeCell ref="D9536:F9536"/>
    <mergeCell ref="D9525:F9525"/>
    <mergeCell ref="D9526:F9526"/>
    <mergeCell ref="D9527:F9527"/>
    <mergeCell ref="D9528:F9528"/>
    <mergeCell ref="D9529:F9529"/>
    <mergeCell ref="D9530:F9530"/>
    <mergeCell ref="D9519:F9519"/>
    <mergeCell ref="D9520:F9520"/>
    <mergeCell ref="D9521:F9521"/>
    <mergeCell ref="D9522:F9522"/>
    <mergeCell ref="D9523:F9523"/>
    <mergeCell ref="D9524:F9524"/>
    <mergeCell ref="D9513:F9513"/>
    <mergeCell ref="D9514:F9514"/>
    <mergeCell ref="D9515:F9515"/>
    <mergeCell ref="D9516:F9516"/>
    <mergeCell ref="D9517:F9517"/>
    <mergeCell ref="D9518:F9518"/>
    <mergeCell ref="D9507:F9507"/>
    <mergeCell ref="D9508:F9508"/>
    <mergeCell ref="D9509:F9509"/>
    <mergeCell ref="D9510:F9510"/>
    <mergeCell ref="D9511:F9511"/>
    <mergeCell ref="D9512:F9512"/>
    <mergeCell ref="D9501:F9501"/>
    <mergeCell ref="D9502:F9502"/>
    <mergeCell ref="D9503:F9503"/>
    <mergeCell ref="D9504:F9504"/>
    <mergeCell ref="D9505:F9505"/>
    <mergeCell ref="D9506:F9506"/>
    <mergeCell ref="D9495:F9495"/>
    <mergeCell ref="D9496:F9496"/>
    <mergeCell ref="D9497:F9497"/>
    <mergeCell ref="D9498:F9498"/>
    <mergeCell ref="D9499:F9499"/>
    <mergeCell ref="D9500:F9500"/>
    <mergeCell ref="D9489:F9489"/>
    <mergeCell ref="D9490:F9490"/>
    <mergeCell ref="D9491:F9491"/>
    <mergeCell ref="D9492:F9492"/>
    <mergeCell ref="D9493:F9493"/>
    <mergeCell ref="D9494:F9494"/>
    <mergeCell ref="D9483:F9483"/>
    <mergeCell ref="D9484:F9484"/>
    <mergeCell ref="D9485:F9485"/>
    <mergeCell ref="D9486:F9486"/>
    <mergeCell ref="D9487:F9487"/>
    <mergeCell ref="D9488:F9488"/>
    <mergeCell ref="D9477:F9477"/>
    <mergeCell ref="D9478:F9478"/>
    <mergeCell ref="D9479:F9479"/>
    <mergeCell ref="D9480:F9480"/>
    <mergeCell ref="D9481:F9481"/>
    <mergeCell ref="D9482:F9482"/>
    <mergeCell ref="D9471:F9471"/>
    <mergeCell ref="D9472:F9472"/>
    <mergeCell ref="D9473:F9473"/>
    <mergeCell ref="D9474:F9474"/>
    <mergeCell ref="D9475:F9475"/>
    <mergeCell ref="D9476:F9476"/>
    <mergeCell ref="D9465:F9465"/>
    <mergeCell ref="D9466:F9466"/>
    <mergeCell ref="D9467:F9467"/>
    <mergeCell ref="D9468:F9468"/>
    <mergeCell ref="D9469:F9469"/>
    <mergeCell ref="D9470:F9470"/>
    <mergeCell ref="D9459:F9459"/>
    <mergeCell ref="D9460:F9460"/>
    <mergeCell ref="D9461:F9461"/>
    <mergeCell ref="D9462:F9462"/>
    <mergeCell ref="D9463:F9463"/>
    <mergeCell ref="D9464:F9464"/>
    <mergeCell ref="D9453:F9453"/>
    <mergeCell ref="D9454:F9454"/>
    <mergeCell ref="D9455:F9455"/>
    <mergeCell ref="D9456:F9456"/>
    <mergeCell ref="D9457:F9457"/>
    <mergeCell ref="D9458:F9458"/>
    <mergeCell ref="D9447:F9447"/>
    <mergeCell ref="D9448:F9448"/>
    <mergeCell ref="D9449:F9449"/>
    <mergeCell ref="D9450:F9450"/>
    <mergeCell ref="D9451:F9451"/>
    <mergeCell ref="D9452:F9452"/>
    <mergeCell ref="D9441:F9441"/>
    <mergeCell ref="D9442:F9442"/>
    <mergeCell ref="D9443:F9443"/>
    <mergeCell ref="D9444:F9444"/>
    <mergeCell ref="D9445:F9445"/>
    <mergeCell ref="D9446:F9446"/>
    <mergeCell ref="D9435:F9435"/>
    <mergeCell ref="D9436:F9436"/>
    <mergeCell ref="D9437:F9437"/>
    <mergeCell ref="D9438:F9438"/>
    <mergeCell ref="D9439:F9439"/>
    <mergeCell ref="D9440:F9440"/>
    <mergeCell ref="D9429:F9429"/>
    <mergeCell ref="D9430:F9430"/>
    <mergeCell ref="D9431:F9431"/>
    <mergeCell ref="D9432:F9432"/>
    <mergeCell ref="D9433:F9433"/>
    <mergeCell ref="D9434:F9434"/>
    <mergeCell ref="D9423:F9423"/>
    <mergeCell ref="D9424:F9424"/>
    <mergeCell ref="D9425:F9425"/>
    <mergeCell ref="D9426:F9426"/>
    <mergeCell ref="D9427:F9427"/>
    <mergeCell ref="D9428:F9428"/>
    <mergeCell ref="D9417:F9417"/>
    <mergeCell ref="D9418:F9418"/>
    <mergeCell ref="D9419:F9419"/>
    <mergeCell ref="D9420:F9420"/>
    <mergeCell ref="D9421:F9421"/>
    <mergeCell ref="D9422:F9422"/>
    <mergeCell ref="D9411:F9411"/>
    <mergeCell ref="D9412:F9412"/>
    <mergeCell ref="D9413:F9413"/>
    <mergeCell ref="D9414:F9414"/>
    <mergeCell ref="D9415:F9415"/>
    <mergeCell ref="D9416:F9416"/>
    <mergeCell ref="D9405:F9405"/>
    <mergeCell ref="D9406:F9406"/>
    <mergeCell ref="D9407:F9407"/>
    <mergeCell ref="D9408:F9408"/>
    <mergeCell ref="D9409:F9409"/>
    <mergeCell ref="D9410:F9410"/>
    <mergeCell ref="D9399:F9399"/>
    <mergeCell ref="D9400:F9400"/>
    <mergeCell ref="D9401:F9401"/>
    <mergeCell ref="D9402:F9402"/>
    <mergeCell ref="D9403:F9403"/>
    <mergeCell ref="D9404:F9404"/>
    <mergeCell ref="D9393:F9393"/>
    <mergeCell ref="D9394:F9394"/>
    <mergeCell ref="D9395:F9395"/>
    <mergeCell ref="D9396:F9396"/>
    <mergeCell ref="D9397:F9397"/>
    <mergeCell ref="D9398:F9398"/>
    <mergeCell ref="D9387:F9387"/>
    <mergeCell ref="D9388:F9388"/>
    <mergeCell ref="D9389:F9389"/>
    <mergeCell ref="D9390:F9390"/>
    <mergeCell ref="D9391:F9391"/>
    <mergeCell ref="D9392:F9392"/>
    <mergeCell ref="D9381:F9381"/>
    <mergeCell ref="D9382:F9382"/>
    <mergeCell ref="D9383:F9383"/>
    <mergeCell ref="D9384:F9384"/>
    <mergeCell ref="D9385:F9385"/>
    <mergeCell ref="D9386:F9386"/>
    <mergeCell ref="D9375:F9375"/>
    <mergeCell ref="D9376:F9376"/>
    <mergeCell ref="D9377:F9377"/>
    <mergeCell ref="D9378:F9378"/>
    <mergeCell ref="D9379:F9379"/>
    <mergeCell ref="D9380:F9380"/>
    <mergeCell ref="D9369:F9369"/>
    <mergeCell ref="D9370:F9370"/>
    <mergeCell ref="D9371:F9371"/>
    <mergeCell ref="D9372:F9372"/>
    <mergeCell ref="D9373:F9373"/>
    <mergeCell ref="D9374:F9374"/>
    <mergeCell ref="D9363:F9363"/>
    <mergeCell ref="D9364:F9364"/>
    <mergeCell ref="D9365:F9365"/>
    <mergeCell ref="D9366:F9366"/>
    <mergeCell ref="D9367:F9367"/>
    <mergeCell ref="D9368:F9368"/>
    <mergeCell ref="D9357:F9357"/>
    <mergeCell ref="D9358:F9358"/>
    <mergeCell ref="D9359:F9359"/>
    <mergeCell ref="D9360:F9360"/>
    <mergeCell ref="D9361:F9361"/>
    <mergeCell ref="D9362:F9362"/>
    <mergeCell ref="D9351:F9351"/>
    <mergeCell ref="D9352:F9352"/>
    <mergeCell ref="D9353:F9353"/>
    <mergeCell ref="D9354:F9354"/>
    <mergeCell ref="D9355:F9355"/>
    <mergeCell ref="D9356:F9356"/>
    <mergeCell ref="D9345:F9345"/>
    <mergeCell ref="D9346:F9346"/>
    <mergeCell ref="D9347:F9347"/>
    <mergeCell ref="D9348:F9348"/>
    <mergeCell ref="D9349:F9349"/>
    <mergeCell ref="D9350:F9350"/>
    <mergeCell ref="D9339:F9339"/>
    <mergeCell ref="D9340:F9340"/>
    <mergeCell ref="D9341:F9341"/>
    <mergeCell ref="D9342:F9342"/>
    <mergeCell ref="D9343:F9343"/>
    <mergeCell ref="D9344:F9344"/>
    <mergeCell ref="D9333:F9333"/>
    <mergeCell ref="D9334:F9334"/>
    <mergeCell ref="D9335:F9335"/>
    <mergeCell ref="D9336:F9336"/>
    <mergeCell ref="D9337:F9337"/>
    <mergeCell ref="D9338:F9338"/>
    <mergeCell ref="D9327:F9327"/>
    <mergeCell ref="D9328:F9328"/>
    <mergeCell ref="D9329:F9329"/>
    <mergeCell ref="D9330:F9330"/>
    <mergeCell ref="D9331:F9331"/>
    <mergeCell ref="D9332:F9332"/>
    <mergeCell ref="D9321:F9321"/>
    <mergeCell ref="D9322:F9322"/>
    <mergeCell ref="D9323:F9323"/>
    <mergeCell ref="D9324:F9324"/>
    <mergeCell ref="D9325:F9325"/>
    <mergeCell ref="D9326:F9326"/>
    <mergeCell ref="D9315:F9315"/>
    <mergeCell ref="D9316:F9316"/>
    <mergeCell ref="D9317:F9317"/>
    <mergeCell ref="D9318:F9318"/>
    <mergeCell ref="D9319:F9319"/>
    <mergeCell ref="D9320:F9320"/>
    <mergeCell ref="D9309:F9309"/>
    <mergeCell ref="D9310:F9310"/>
    <mergeCell ref="D9311:F9311"/>
    <mergeCell ref="D9312:F9312"/>
    <mergeCell ref="D9313:F9313"/>
    <mergeCell ref="D9314:F9314"/>
    <mergeCell ref="D9303:F9303"/>
    <mergeCell ref="D9304:F9304"/>
    <mergeCell ref="D9305:F9305"/>
    <mergeCell ref="D9306:F9306"/>
    <mergeCell ref="D9307:F9307"/>
    <mergeCell ref="D9308:F9308"/>
    <mergeCell ref="D9297:F9297"/>
    <mergeCell ref="D9298:F9298"/>
    <mergeCell ref="D9299:F9299"/>
    <mergeCell ref="D9300:F9300"/>
    <mergeCell ref="D9301:F9301"/>
    <mergeCell ref="D9302:F9302"/>
    <mergeCell ref="D9291:F9291"/>
    <mergeCell ref="D9292:F9292"/>
    <mergeCell ref="D9293:F9293"/>
    <mergeCell ref="D9294:F9294"/>
    <mergeCell ref="D9295:F9295"/>
    <mergeCell ref="D9296:F9296"/>
    <mergeCell ref="D9285:F9285"/>
    <mergeCell ref="D9286:F9286"/>
    <mergeCell ref="D9287:F9287"/>
    <mergeCell ref="D9288:F9288"/>
    <mergeCell ref="D9289:F9289"/>
    <mergeCell ref="D9290:F9290"/>
    <mergeCell ref="D9279:F9279"/>
    <mergeCell ref="D9280:F9280"/>
    <mergeCell ref="D9281:F9281"/>
    <mergeCell ref="D9282:F9282"/>
    <mergeCell ref="D9283:F9283"/>
    <mergeCell ref="D9284:F9284"/>
    <mergeCell ref="D9273:F9273"/>
    <mergeCell ref="D9274:F9274"/>
    <mergeCell ref="D9275:F9275"/>
    <mergeCell ref="D9276:F9276"/>
    <mergeCell ref="D9277:F9277"/>
    <mergeCell ref="D9278:F9278"/>
    <mergeCell ref="D9267:F9267"/>
    <mergeCell ref="D9268:F9268"/>
    <mergeCell ref="D9269:F9269"/>
    <mergeCell ref="D9270:F9270"/>
    <mergeCell ref="D9271:F9271"/>
    <mergeCell ref="D9272:F9272"/>
    <mergeCell ref="D9261:F9261"/>
    <mergeCell ref="D9262:F9262"/>
    <mergeCell ref="D9263:F9263"/>
    <mergeCell ref="D9264:F9264"/>
    <mergeCell ref="D9265:F9265"/>
    <mergeCell ref="D9266:F9266"/>
    <mergeCell ref="A9255:C9255"/>
    <mergeCell ref="D9255:F9255"/>
    <mergeCell ref="D9257:F9257"/>
    <mergeCell ref="D9258:F9258"/>
    <mergeCell ref="D9259:F9259"/>
    <mergeCell ref="D9260:F9260"/>
    <mergeCell ref="D9249:F9249"/>
    <mergeCell ref="D9250:F9250"/>
    <mergeCell ref="D9251:F9251"/>
    <mergeCell ref="D9252:F9252"/>
    <mergeCell ref="D9253:F9253"/>
    <mergeCell ref="D9254:F9254"/>
    <mergeCell ref="D9243:F9243"/>
    <mergeCell ref="D9244:F9244"/>
    <mergeCell ref="D9245:F9245"/>
    <mergeCell ref="D9246:F9246"/>
    <mergeCell ref="D9247:F9247"/>
    <mergeCell ref="D9248:F9248"/>
    <mergeCell ref="D9237:F9237"/>
    <mergeCell ref="D9238:F9238"/>
    <mergeCell ref="D9239:F9239"/>
    <mergeCell ref="D9240:F9240"/>
    <mergeCell ref="D9241:F9241"/>
    <mergeCell ref="D9242:F9242"/>
    <mergeCell ref="D9231:F9231"/>
    <mergeCell ref="D9232:F9232"/>
    <mergeCell ref="D9233:F9233"/>
    <mergeCell ref="D9234:F9234"/>
    <mergeCell ref="D9235:F9235"/>
    <mergeCell ref="D9236:F9236"/>
    <mergeCell ref="D9225:F9225"/>
    <mergeCell ref="D9226:F9226"/>
    <mergeCell ref="D9227:F9227"/>
    <mergeCell ref="D9228:F9228"/>
    <mergeCell ref="D9229:F9229"/>
    <mergeCell ref="D9230:F9230"/>
    <mergeCell ref="D9219:F9219"/>
    <mergeCell ref="D9220:F9220"/>
    <mergeCell ref="D9221:F9221"/>
    <mergeCell ref="D9222:F9222"/>
    <mergeCell ref="D9223:F9223"/>
    <mergeCell ref="D9224:F9224"/>
    <mergeCell ref="D9213:F9213"/>
    <mergeCell ref="D9214:F9214"/>
    <mergeCell ref="D9215:F9215"/>
    <mergeCell ref="D9216:F9216"/>
    <mergeCell ref="D9217:F9217"/>
    <mergeCell ref="D9218:F9218"/>
    <mergeCell ref="D9207:F9207"/>
    <mergeCell ref="D9208:F9208"/>
    <mergeCell ref="D9209:F9209"/>
    <mergeCell ref="D9210:F9210"/>
    <mergeCell ref="D9211:F9211"/>
    <mergeCell ref="D9212:F9212"/>
    <mergeCell ref="D9201:F9201"/>
    <mergeCell ref="D9202:F9202"/>
    <mergeCell ref="D9203:F9203"/>
    <mergeCell ref="D9204:F9204"/>
    <mergeCell ref="D9205:F9205"/>
    <mergeCell ref="D9206:F9206"/>
    <mergeCell ref="D9195:F9195"/>
    <mergeCell ref="D9196:F9196"/>
    <mergeCell ref="D9197:F9197"/>
    <mergeCell ref="D9198:F9198"/>
    <mergeCell ref="D9199:F9199"/>
    <mergeCell ref="D9200:F9200"/>
    <mergeCell ref="D9189:F9189"/>
    <mergeCell ref="D9190:F9190"/>
    <mergeCell ref="D9191:F9191"/>
    <mergeCell ref="D9192:F9192"/>
    <mergeCell ref="D9193:F9193"/>
    <mergeCell ref="D9194:F9194"/>
    <mergeCell ref="D9183:F9183"/>
    <mergeCell ref="D9184:F9184"/>
    <mergeCell ref="D9185:F9185"/>
    <mergeCell ref="D9186:F9186"/>
    <mergeCell ref="D9187:F9187"/>
    <mergeCell ref="D9188:F9188"/>
    <mergeCell ref="D9177:F9177"/>
    <mergeCell ref="D9178:F9178"/>
    <mergeCell ref="D9179:F9179"/>
    <mergeCell ref="D9180:F9180"/>
    <mergeCell ref="D9181:F9181"/>
    <mergeCell ref="D9182:F9182"/>
    <mergeCell ref="D9171:F9171"/>
    <mergeCell ref="D9172:F9172"/>
    <mergeCell ref="D9173:F9173"/>
    <mergeCell ref="D9174:F9174"/>
    <mergeCell ref="D9175:F9175"/>
    <mergeCell ref="D9176:F9176"/>
    <mergeCell ref="D9165:F9165"/>
    <mergeCell ref="D9166:F9166"/>
    <mergeCell ref="D9167:F9167"/>
    <mergeCell ref="D9168:F9168"/>
    <mergeCell ref="D9169:F9169"/>
    <mergeCell ref="D9170:F9170"/>
    <mergeCell ref="D9159:F9159"/>
    <mergeCell ref="D9160:F9160"/>
    <mergeCell ref="D9161:F9161"/>
    <mergeCell ref="D9162:F9162"/>
    <mergeCell ref="D9163:F9163"/>
    <mergeCell ref="D9164:F9164"/>
    <mergeCell ref="D9153:F9153"/>
    <mergeCell ref="D9154:F9154"/>
    <mergeCell ref="D9155:F9155"/>
    <mergeCell ref="D9156:F9156"/>
    <mergeCell ref="D9157:F9157"/>
    <mergeCell ref="D9158:F9158"/>
    <mergeCell ref="D9147:F9147"/>
    <mergeCell ref="D9148:F9148"/>
    <mergeCell ref="D9149:F9149"/>
    <mergeCell ref="D9150:F9150"/>
    <mergeCell ref="D9151:F9151"/>
    <mergeCell ref="D9152:F9152"/>
    <mergeCell ref="D9141:F9141"/>
    <mergeCell ref="D9142:F9142"/>
    <mergeCell ref="D9143:F9143"/>
    <mergeCell ref="D9144:F9144"/>
    <mergeCell ref="D9145:F9145"/>
    <mergeCell ref="D9146:F9146"/>
    <mergeCell ref="D9135:F9135"/>
    <mergeCell ref="D9136:F9136"/>
    <mergeCell ref="D9137:F9137"/>
    <mergeCell ref="D9138:F9138"/>
    <mergeCell ref="D9139:F9139"/>
    <mergeCell ref="D9140:F9140"/>
    <mergeCell ref="D9129:F9129"/>
    <mergeCell ref="D9130:F9130"/>
    <mergeCell ref="D9131:F9131"/>
    <mergeCell ref="D9132:F9132"/>
    <mergeCell ref="D9133:F9133"/>
    <mergeCell ref="D9134:F9134"/>
    <mergeCell ref="D9123:F9123"/>
    <mergeCell ref="D9124:F9124"/>
    <mergeCell ref="D9125:F9125"/>
    <mergeCell ref="D9126:F9126"/>
    <mergeCell ref="D9127:F9127"/>
    <mergeCell ref="D9128:F9128"/>
    <mergeCell ref="D9117:F9117"/>
    <mergeCell ref="D9118:F9118"/>
    <mergeCell ref="D9119:F9119"/>
    <mergeCell ref="D9120:F9120"/>
    <mergeCell ref="D9121:F9121"/>
    <mergeCell ref="D9122:F9122"/>
    <mergeCell ref="D9111:F9111"/>
    <mergeCell ref="D9112:F9112"/>
    <mergeCell ref="D9113:F9113"/>
    <mergeCell ref="D9114:F9114"/>
    <mergeCell ref="D9115:F9115"/>
    <mergeCell ref="D9116:F9116"/>
    <mergeCell ref="D9105:F9105"/>
    <mergeCell ref="D9106:F9106"/>
    <mergeCell ref="D9107:F9107"/>
    <mergeCell ref="D9108:F9108"/>
    <mergeCell ref="D9109:F9109"/>
    <mergeCell ref="D9110:F9110"/>
    <mergeCell ref="D9098:F9098"/>
    <mergeCell ref="D9099:F9099"/>
    <mergeCell ref="D9100:F9100"/>
    <mergeCell ref="D9101:F9101"/>
    <mergeCell ref="D9102:F9102"/>
    <mergeCell ref="A9103:C9103"/>
    <mergeCell ref="D9103:F9103"/>
    <mergeCell ref="D9092:F9092"/>
    <mergeCell ref="D9093:F9093"/>
    <mergeCell ref="D9094:F9094"/>
    <mergeCell ref="D9095:F9095"/>
    <mergeCell ref="D9096:F9096"/>
    <mergeCell ref="D9097:F9097"/>
    <mergeCell ref="D9086:F9086"/>
    <mergeCell ref="D9087:F9087"/>
    <mergeCell ref="D9088:F9088"/>
    <mergeCell ref="D9089:F9089"/>
    <mergeCell ref="D9090:F9090"/>
    <mergeCell ref="D9091:F9091"/>
    <mergeCell ref="D9080:F9080"/>
    <mergeCell ref="D9081:F9081"/>
    <mergeCell ref="D9082:F9082"/>
    <mergeCell ref="D9083:F9083"/>
    <mergeCell ref="D9084:F9084"/>
    <mergeCell ref="D9085:F9085"/>
    <mergeCell ref="D9074:F9074"/>
    <mergeCell ref="D9075:F9075"/>
    <mergeCell ref="D9076:F9076"/>
    <mergeCell ref="D9077:F9077"/>
    <mergeCell ref="D9078:F9078"/>
    <mergeCell ref="D9079:F9079"/>
    <mergeCell ref="D9068:F9068"/>
    <mergeCell ref="D9069:F9069"/>
    <mergeCell ref="D9070:F9070"/>
    <mergeCell ref="D9071:F9071"/>
    <mergeCell ref="D9072:F9072"/>
    <mergeCell ref="D9073:F9073"/>
    <mergeCell ref="D9062:F9062"/>
    <mergeCell ref="D9063:F9063"/>
    <mergeCell ref="D9064:F9064"/>
    <mergeCell ref="D9065:F9065"/>
    <mergeCell ref="D9066:F9066"/>
    <mergeCell ref="D9067:F9067"/>
    <mergeCell ref="D9056:F9056"/>
    <mergeCell ref="D9057:F9057"/>
    <mergeCell ref="D9058:F9058"/>
    <mergeCell ref="D9059:F9059"/>
    <mergeCell ref="D9060:F9060"/>
    <mergeCell ref="D9061:F9061"/>
    <mergeCell ref="D9050:F9050"/>
    <mergeCell ref="D9051:F9051"/>
    <mergeCell ref="D9052:F9052"/>
    <mergeCell ref="D9053:F9053"/>
    <mergeCell ref="D9054:F9054"/>
    <mergeCell ref="D9055:F9055"/>
    <mergeCell ref="D9044:F9044"/>
    <mergeCell ref="D9045:F9045"/>
    <mergeCell ref="D9046:F9046"/>
    <mergeCell ref="D9047:F9047"/>
    <mergeCell ref="D9048:F9048"/>
    <mergeCell ref="D9049:F9049"/>
    <mergeCell ref="D9038:F9038"/>
    <mergeCell ref="D9039:F9039"/>
    <mergeCell ref="D9040:F9040"/>
    <mergeCell ref="D9041:F9041"/>
    <mergeCell ref="D9042:F9042"/>
    <mergeCell ref="D9043:F9043"/>
    <mergeCell ref="D9032:F9032"/>
    <mergeCell ref="D9033:F9033"/>
    <mergeCell ref="D9034:F9034"/>
    <mergeCell ref="D9035:F9035"/>
    <mergeCell ref="D9036:F9036"/>
    <mergeCell ref="D9037:F9037"/>
    <mergeCell ref="D9026:F9026"/>
    <mergeCell ref="D9027:F9027"/>
    <mergeCell ref="D9028:F9028"/>
    <mergeCell ref="D9029:F9029"/>
    <mergeCell ref="D9030:F9030"/>
    <mergeCell ref="D9031:F9031"/>
    <mergeCell ref="D9020:F9020"/>
    <mergeCell ref="D9021:F9021"/>
    <mergeCell ref="D9022:F9022"/>
    <mergeCell ref="D9023:F9023"/>
    <mergeCell ref="D9024:F9024"/>
    <mergeCell ref="D9025:F9025"/>
    <mergeCell ref="D9014:F9014"/>
    <mergeCell ref="D9015:F9015"/>
    <mergeCell ref="D9016:F9016"/>
    <mergeCell ref="D9017:F9017"/>
    <mergeCell ref="D9018:F9018"/>
    <mergeCell ref="D9019:F9019"/>
    <mergeCell ref="D9008:F9008"/>
    <mergeCell ref="D9009:F9009"/>
    <mergeCell ref="D9010:F9010"/>
    <mergeCell ref="D9011:F9011"/>
    <mergeCell ref="D9012:F9012"/>
    <mergeCell ref="D9013:F9013"/>
    <mergeCell ref="D9002:F9002"/>
    <mergeCell ref="D9003:F9003"/>
    <mergeCell ref="D9004:F9004"/>
    <mergeCell ref="D9005:F9005"/>
    <mergeCell ref="D9006:F9006"/>
    <mergeCell ref="D9007:F9007"/>
    <mergeCell ref="D8996:F8996"/>
    <mergeCell ref="D8997:F8997"/>
    <mergeCell ref="D8998:F8998"/>
    <mergeCell ref="D8999:F8999"/>
    <mergeCell ref="D9000:F9000"/>
    <mergeCell ref="D9001:F9001"/>
    <mergeCell ref="D8990:F8990"/>
    <mergeCell ref="D8991:F8991"/>
    <mergeCell ref="D8992:F8992"/>
    <mergeCell ref="D8993:F8993"/>
    <mergeCell ref="D8994:F8994"/>
    <mergeCell ref="D8995:F8995"/>
    <mergeCell ref="D8984:F8984"/>
    <mergeCell ref="D8985:F8985"/>
    <mergeCell ref="D8986:F8986"/>
    <mergeCell ref="D8987:F8987"/>
    <mergeCell ref="D8988:F8988"/>
    <mergeCell ref="D8989:F8989"/>
    <mergeCell ref="D8978:F8978"/>
    <mergeCell ref="D8979:F8979"/>
    <mergeCell ref="D8980:F8980"/>
    <mergeCell ref="D8981:F8981"/>
    <mergeCell ref="D8982:F8982"/>
    <mergeCell ref="D8983:F8983"/>
    <mergeCell ref="D8972:F8972"/>
    <mergeCell ref="D8973:F8973"/>
    <mergeCell ref="D8974:F8974"/>
    <mergeCell ref="D8975:F8975"/>
    <mergeCell ref="D8976:F8976"/>
    <mergeCell ref="D8977:F8977"/>
    <mergeCell ref="D8966:F8966"/>
    <mergeCell ref="D8967:F8967"/>
    <mergeCell ref="D8968:F8968"/>
    <mergeCell ref="D8969:F8969"/>
    <mergeCell ref="D8970:F8970"/>
    <mergeCell ref="D8971:F8971"/>
    <mergeCell ref="D8960:F8960"/>
    <mergeCell ref="D8961:F8961"/>
    <mergeCell ref="D8962:F8962"/>
    <mergeCell ref="D8963:F8963"/>
    <mergeCell ref="D8964:F8964"/>
    <mergeCell ref="D8965:F8965"/>
    <mergeCell ref="A8956:C8956"/>
    <mergeCell ref="D8956:F8956"/>
    <mergeCell ref="A8957:C8957"/>
    <mergeCell ref="D8957:F8957"/>
    <mergeCell ref="A8958:C8958"/>
    <mergeCell ref="D8958:F8958"/>
    <mergeCell ref="A8951:C8951"/>
    <mergeCell ref="D8951:F8951"/>
    <mergeCell ref="A8952:C8952"/>
    <mergeCell ref="D8952:F8952"/>
    <mergeCell ref="A8954:C8954"/>
    <mergeCell ref="D8954:F8954"/>
    <mergeCell ref="D8943:F8943"/>
    <mergeCell ref="D8945:F8945"/>
    <mergeCell ref="A8947:C8947"/>
    <mergeCell ref="D8947:F8947"/>
    <mergeCell ref="A8949:C8949"/>
    <mergeCell ref="D8949:F8949"/>
    <mergeCell ref="D8938:F8938"/>
    <mergeCell ref="D8939:F8939"/>
    <mergeCell ref="D8940:F8940"/>
    <mergeCell ref="A8941:C8941"/>
    <mergeCell ref="D8941:F8941"/>
    <mergeCell ref="A8942:C8942"/>
    <mergeCell ref="D8942:F8942"/>
    <mergeCell ref="D8932:F8932"/>
    <mergeCell ref="D8933:F8933"/>
    <mergeCell ref="D8934:F8934"/>
    <mergeCell ref="D8935:F8935"/>
    <mergeCell ref="D8936:F8936"/>
    <mergeCell ref="D8937:F8937"/>
    <mergeCell ref="D8926:F8926"/>
    <mergeCell ref="D8927:F8927"/>
    <mergeCell ref="D8928:F8928"/>
    <mergeCell ref="D8929:F8929"/>
    <mergeCell ref="D8930:F8930"/>
    <mergeCell ref="D8931:F8931"/>
    <mergeCell ref="D8920:F8920"/>
    <mergeCell ref="D8921:F8921"/>
    <mergeCell ref="D8922:F8922"/>
    <mergeCell ref="D8923:F8923"/>
    <mergeCell ref="D8924:F8924"/>
    <mergeCell ref="D8925:F8925"/>
    <mergeCell ref="D8914:F8914"/>
    <mergeCell ref="D8915:F8915"/>
    <mergeCell ref="D8916:F8916"/>
    <mergeCell ref="D8917:F8917"/>
    <mergeCell ref="D8918:F8918"/>
    <mergeCell ref="D8919:F8919"/>
    <mergeCell ref="D8908:F8908"/>
    <mergeCell ref="D8909:F8909"/>
    <mergeCell ref="D8910:F8910"/>
    <mergeCell ref="D8911:F8911"/>
    <mergeCell ref="D8912:F8912"/>
    <mergeCell ref="D8913:F8913"/>
    <mergeCell ref="D8902:F8902"/>
    <mergeCell ref="D8903:F8903"/>
    <mergeCell ref="D8904:F8904"/>
    <mergeCell ref="D8905:F8905"/>
    <mergeCell ref="D8906:F8906"/>
    <mergeCell ref="D8907:F8907"/>
    <mergeCell ref="D8896:F8896"/>
    <mergeCell ref="D8897:F8897"/>
    <mergeCell ref="D8898:F8898"/>
    <mergeCell ref="D8899:F8899"/>
    <mergeCell ref="D8900:F8900"/>
    <mergeCell ref="D8901:F8901"/>
    <mergeCell ref="D8890:F8890"/>
    <mergeCell ref="D8891:F8891"/>
    <mergeCell ref="D8892:F8892"/>
    <mergeCell ref="D8893:F8893"/>
    <mergeCell ref="D8894:F8894"/>
    <mergeCell ref="D8895:F8895"/>
    <mergeCell ref="D8884:F8884"/>
    <mergeCell ref="D8885:F8885"/>
    <mergeCell ref="D8886:F8886"/>
    <mergeCell ref="D8887:F8887"/>
    <mergeCell ref="D8888:F8888"/>
    <mergeCell ref="D8889:F8889"/>
    <mergeCell ref="D8878:F8878"/>
    <mergeCell ref="D8879:F8879"/>
    <mergeCell ref="D8880:F8880"/>
    <mergeCell ref="D8881:F8881"/>
    <mergeCell ref="D8882:F8882"/>
    <mergeCell ref="D8883:F8883"/>
    <mergeCell ref="D8872:F8872"/>
    <mergeCell ref="D8873:F8873"/>
    <mergeCell ref="D8874:F8874"/>
    <mergeCell ref="D8875:F8875"/>
    <mergeCell ref="D8876:F8876"/>
    <mergeCell ref="D8877:F8877"/>
    <mergeCell ref="D8866:F8866"/>
    <mergeCell ref="D8867:F8867"/>
    <mergeCell ref="D8868:F8868"/>
    <mergeCell ref="D8869:F8869"/>
    <mergeCell ref="D8870:F8870"/>
    <mergeCell ref="D8871:F8871"/>
    <mergeCell ref="D8860:F8860"/>
    <mergeCell ref="D8861:F8861"/>
    <mergeCell ref="D8862:F8862"/>
    <mergeCell ref="D8863:F8863"/>
    <mergeCell ref="D8864:F8864"/>
    <mergeCell ref="D8865:F8865"/>
    <mergeCell ref="D8854:F8854"/>
    <mergeCell ref="D8855:F8855"/>
    <mergeCell ref="D8856:F8856"/>
    <mergeCell ref="D8857:F8857"/>
    <mergeCell ref="D8858:F8858"/>
    <mergeCell ref="D8859:F8859"/>
    <mergeCell ref="D8848:F8848"/>
    <mergeCell ref="D8849:F8849"/>
    <mergeCell ref="D8850:F8850"/>
    <mergeCell ref="D8851:F8851"/>
    <mergeCell ref="D8852:F8852"/>
    <mergeCell ref="D8853:F8853"/>
    <mergeCell ref="D8842:F8842"/>
    <mergeCell ref="D8843:F8843"/>
    <mergeCell ref="D8844:F8844"/>
    <mergeCell ref="D8845:F8845"/>
    <mergeCell ref="D8846:F8846"/>
    <mergeCell ref="D8847:F8847"/>
    <mergeCell ref="D8836:F8836"/>
    <mergeCell ref="D8837:F8837"/>
    <mergeCell ref="D8838:F8838"/>
    <mergeCell ref="D8839:F8839"/>
    <mergeCell ref="D8840:F8840"/>
    <mergeCell ref="D8841:F8841"/>
    <mergeCell ref="D8830:F8830"/>
    <mergeCell ref="D8831:F8831"/>
    <mergeCell ref="D8832:F8832"/>
    <mergeCell ref="D8833:F8833"/>
    <mergeCell ref="D8834:F8834"/>
    <mergeCell ref="D8835:F8835"/>
    <mergeCell ref="D8824:F8824"/>
    <mergeCell ref="D8825:F8825"/>
    <mergeCell ref="D8826:F8826"/>
    <mergeCell ref="D8827:F8827"/>
    <mergeCell ref="D8828:F8828"/>
    <mergeCell ref="D8829:F8829"/>
    <mergeCell ref="D8818:F8818"/>
    <mergeCell ref="D8819:F8819"/>
    <mergeCell ref="D8820:F8820"/>
    <mergeCell ref="D8821:F8821"/>
    <mergeCell ref="D8822:F8822"/>
    <mergeCell ref="D8823:F8823"/>
    <mergeCell ref="D8812:F8812"/>
    <mergeCell ref="D8813:F8813"/>
    <mergeCell ref="D8814:F8814"/>
    <mergeCell ref="D8815:F8815"/>
    <mergeCell ref="D8816:F8816"/>
    <mergeCell ref="D8817:F8817"/>
    <mergeCell ref="D8806:F8806"/>
    <mergeCell ref="D8807:F8807"/>
    <mergeCell ref="D8808:F8808"/>
    <mergeCell ref="D8809:F8809"/>
    <mergeCell ref="D8810:F8810"/>
    <mergeCell ref="D8811:F8811"/>
    <mergeCell ref="D8800:F8800"/>
    <mergeCell ref="D8801:F8801"/>
    <mergeCell ref="D8802:F8802"/>
    <mergeCell ref="D8803:F8803"/>
    <mergeCell ref="D8804:F8804"/>
    <mergeCell ref="D8805:F8805"/>
    <mergeCell ref="D8794:F8794"/>
    <mergeCell ref="D8795:F8795"/>
    <mergeCell ref="D8796:F8796"/>
    <mergeCell ref="D8797:F8797"/>
    <mergeCell ref="D8798:F8798"/>
    <mergeCell ref="D8799:F8799"/>
    <mergeCell ref="D8788:F8788"/>
    <mergeCell ref="D8789:F8789"/>
    <mergeCell ref="D8790:F8790"/>
    <mergeCell ref="D8791:F8791"/>
    <mergeCell ref="D8792:F8792"/>
    <mergeCell ref="D8793:F8793"/>
    <mergeCell ref="D8782:F8782"/>
    <mergeCell ref="D8783:F8783"/>
    <mergeCell ref="D8784:F8784"/>
    <mergeCell ref="D8785:F8785"/>
    <mergeCell ref="D8786:F8786"/>
    <mergeCell ref="D8787:F8787"/>
    <mergeCell ref="D8776:F8776"/>
    <mergeCell ref="D8777:F8777"/>
    <mergeCell ref="D8778:F8778"/>
    <mergeCell ref="D8779:F8779"/>
    <mergeCell ref="D8780:F8780"/>
    <mergeCell ref="D8781:F8781"/>
    <mergeCell ref="D8770:F8770"/>
    <mergeCell ref="D8771:F8771"/>
    <mergeCell ref="D8772:F8772"/>
    <mergeCell ref="D8773:F8773"/>
    <mergeCell ref="D8774:F8774"/>
    <mergeCell ref="D8775:F8775"/>
    <mergeCell ref="D8764:F8764"/>
    <mergeCell ref="D8765:F8765"/>
    <mergeCell ref="D8766:F8766"/>
    <mergeCell ref="D8767:F8767"/>
    <mergeCell ref="D8768:F8768"/>
    <mergeCell ref="D8769:F8769"/>
    <mergeCell ref="D8758:F8758"/>
    <mergeCell ref="D8759:F8759"/>
    <mergeCell ref="D8760:F8760"/>
    <mergeCell ref="D8761:F8761"/>
    <mergeCell ref="D8762:F8762"/>
    <mergeCell ref="D8763:F8763"/>
    <mergeCell ref="D8752:F8752"/>
    <mergeCell ref="D8753:F8753"/>
    <mergeCell ref="D8754:F8754"/>
    <mergeCell ref="D8755:F8755"/>
    <mergeCell ref="D8756:F8756"/>
    <mergeCell ref="D8757:F8757"/>
    <mergeCell ref="D8746:F8746"/>
    <mergeCell ref="D8747:F8747"/>
    <mergeCell ref="D8748:F8748"/>
    <mergeCell ref="D8749:F8749"/>
    <mergeCell ref="D8750:F8750"/>
    <mergeCell ref="D8751:F8751"/>
    <mergeCell ref="D8740:F8740"/>
    <mergeCell ref="D8741:F8741"/>
    <mergeCell ref="D8742:F8742"/>
    <mergeCell ref="D8743:F8743"/>
    <mergeCell ref="D8744:F8744"/>
    <mergeCell ref="D8745:F8745"/>
    <mergeCell ref="D8734:F8734"/>
    <mergeCell ref="D8735:F8735"/>
    <mergeCell ref="D8736:F8736"/>
    <mergeCell ref="D8737:F8737"/>
    <mergeCell ref="D8738:F8738"/>
    <mergeCell ref="D8739:F8739"/>
    <mergeCell ref="D8728:F8728"/>
    <mergeCell ref="D8729:F8729"/>
    <mergeCell ref="D8730:F8730"/>
    <mergeCell ref="D8731:F8731"/>
    <mergeCell ref="D8732:F8732"/>
    <mergeCell ref="D8733:F8733"/>
    <mergeCell ref="D8722:F8722"/>
    <mergeCell ref="D8723:F8723"/>
    <mergeCell ref="D8724:F8724"/>
    <mergeCell ref="D8725:F8725"/>
    <mergeCell ref="D8726:F8726"/>
    <mergeCell ref="D8727:F8727"/>
    <mergeCell ref="D8716:F8716"/>
    <mergeCell ref="D8717:F8717"/>
    <mergeCell ref="D8718:F8718"/>
    <mergeCell ref="D8719:F8719"/>
    <mergeCell ref="D8720:F8720"/>
    <mergeCell ref="D8721:F8721"/>
    <mergeCell ref="D8710:F8710"/>
    <mergeCell ref="D8711:F8711"/>
    <mergeCell ref="D8712:F8712"/>
    <mergeCell ref="D8713:F8713"/>
    <mergeCell ref="D8714:F8714"/>
    <mergeCell ref="D8715:F8715"/>
    <mergeCell ref="D8704:F8704"/>
    <mergeCell ref="D8705:F8705"/>
    <mergeCell ref="D8706:F8706"/>
    <mergeCell ref="D8707:F8707"/>
    <mergeCell ref="D8708:F8708"/>
    <mergeCell ref="D8709:F8709"/>
    <mergeCell ref="D8698:F8698"/>
    <mergeCell ref="D8699:F8699"/>
    <mergeCell ref="D8700:F8700"/>
    <mergeCell ref="D8701:F8701"/>
    <mergeCell ref="D8702:F8702"/>
    <mergeCell ref="D8703:F8703"/>
    <mergeCell ref="D8692:F8692"/>
    <mergeCell ref="D8693:F8693"/>
    <mergeCell ref="D8694:F8694"/>
    <mergeCell ref="D8695:F8695"/>
    <mergeCell ref="D8696:F8696"/>
    <mergeCell ref="D8697:F8697"/>
    <mergeCell ref="D8686:F8686"/>
    <mergeCell ref="D8687:F8687"/>
    <mergeCell ref="D8688:F8688"/>
    <mergeCell ref="D8689:F8689"/>
    <mergeCell ref="D8690:F8690"/>
    <mergeCell ref="D8691:F8691"/>
    <mergeCell ref="D8680:F8680"/>
    <mergeCell ref="D8681:F8681"/>
    <mergeCell ref="D8682:F8682"/>
    <mergeCell ref="D8683:F8683"/>
    <mergeCell ref="D8684:F8684"/>
    <mergeCell ref="D8685:F8685"/>
    <mergeCell ref="D8674:F8674"/>
    <mergeCell ref="D8675:F8675"/>
    <mergeCell ref="D8676:F8676"/>
    <mergeCell ref="D8677:F8677"/>
    <mergeCell ref="D8678:F8678"/>
    <mergeCell ref="D8679:F8679"/>
    <mergeCell ref="D8668:F8668"/>
    <mergeCell ref="D8669:F8669"/>
    <mergeCell ref="D8670:F8670"/>
    <mergeCell ref="D8671:F8671"/>
    <mergeCell ref="D8672:F8672"/>
    <mergeCell ref="D8673:F8673"/>
    <mergeCell ref="D8662:F8662"/>
    <mergeCell ref="D8663:F8663"/>
    <mergeCell ref="D8664:F8664"/>
    <mergeCell ref="D8665:F8665"/>
    <mergeCell ref="D8666:F8666"/>
    <mergeCell ref="D8667:F8667"/>
    <mergeCell ref="D8656:F8656"/>
    <mergeCell ref="D8657:F8657"/>
    <mergeCell ref="D8658:F8658"/>
    <mergeCell ref="D8659:F8659"/>
    <mergeCell ref="D8660:F8660"/>
    <mergeCell ref="D8661:F8661"/>
    <mergeCell ref="D8650:F8650"/>
    <mergeCell ref="D8651:F8651"/>
    <mergeCell ref="D8652:F8652"/>
    <mergeCell ref="D8653:F8653"/>
    <mergeCell ref="D8654:F8654"/>
    <mergeCell ref="D8655:F8655"/>
    <mergeCell ref="D8644:F8644"/>
    <mergeCell ref="D8645:F8645"/>
    <mergeCell ref="D8646:F8646"/>
    <mergeCell ref="D8647:F8647"/>
    <mergeCell ref="D8648:F8648"/>
    <mergeCell ref="D8649:F8649"/>
    <mergeCell ref="D8638:F8638"/>
    <mergeCell ref="D8639:F8639"/>
    <mergeCell ref="D8640:F8640"/>
    <mergeCell ref="D8641:F8641"/>
    <mergeCell ref="D8642:F8642"/>
    <mergeCell ref="D8643:F8643"/>
    <mergeCell ref="D8632:F8632"/>
    <mergeCell ref="D8633:F8633"/>
    <mergeCell ref="D8634:F8634"/>
    <mergeCell ref="D8635:F8635"/>
    <mergeCell ref="D8636:F8636"/>
    <mergeCell ref="D8637:F8637"/>
    <mergeCell ref="D8626:F8626"/>
    <mergeCell ref="D8627:F8627"/>
    <mergeCell ref="D8628:F8628"/>
    <mergeCell ref="D8629:F8629"/>
    <mergeCell ref="D8630:F8630"/>
    <mergeCell ref="D8631:F8631"/>
    <mergeCell ref="D8620:F8620"/>
    <mergeCell ref="D8621:F8621"/>
    <mergeCell ref="D8622:F8622"/>
    <mergeCell ref="D8623:F8623"/>
    <mergeCell ref="D8624:F8624"/>
    <mergeCell ref="D8625:F8625"/>
    <mergeCell ref="D8614:F8614"/>
    <mergeCell ref="D8615:F8615"/>
    <mergeCell ref="D8616:F8616"/>
    <mergeCell ref="D8617:F8617"/>
    <mergeCell ref="D8618:F8618"/>
    <mergeCell ref="D8619:F8619"/>
    <mergeCell ref="D8608:F8608"/>
    <mergeCell ref="D8609:F8609"/>
    <mergeCell ref="D8610:F8610"/>
    <mergeCell ref="D8611:F8611"/>
    <mergeCell ref="D8612:F8612"/>
    <mergeCell ref="D8613:F8613"/>
    <mergeCell ref="D8602:F8602"/>
    <mergeCell ref="D8603:F8603"/>
    <mergeCell ref="D8604:F8604"/>
    <mergeCell ref="D8605:F8605"/>
    <mergeCell ref="D8606:F8606"/>
    <mergeCell ref="D8607:F8607"/>
    <mergeCell ref="D8596:F8596"/>
    <mergeCell ref="D8597:F8597"/>
    <mergeCell ref="D8598:F8598"/>
    <mergeCell ref="D8599:F8599"/>
    <mergeCell ref="D8600:F8600"/>
    <mergeCell ref="D8601:F8601"/>
    <mergeCell ref="D8590:F8590"/>
    <mergeCell ref="D8591:F8591"/>
    <mergeCell ref="D8592:F8592"/>
    <mergeCell ref="D8593:F8593"/>
    <mergeCell ref="D8594:F8594"/>
    <mergeCell ref="D8595:F8595"/>
    <mergeCell ref="D8584:F8584"/>
    <mergeCell ref="D8585:F8585"/>
    <mergeCell ref="D8586:F8586"/>
    <mergeCell ref="D8587:F8587"/>
    <mergeCell ref="D8588:F8588"/>
    <mergeCell ref="D8589:F8589"/>
    <mergeCell ref="D8578:F8578"/>
    <mergeCell ref="D8579:F8579"/>
    <mergeCell ref="D8580:F8580"/>
    <mergeCell ref="D8581:F8581"/>
    <mergeCell ref="D8582:F8582"/>
    <mergeCell ref="D8583:F8583"/>
    <mergeCell ref="D8572:F8572"/>
    <mergeCell ref="D8573:F8573"/>
    <mergeCell ref="D8574:F8574"/>
    <mergeCell ref="D8575:F8575"/>
    <mergeCell ref="D8576:F8576"/>
    <mergeCell ref="D8577:F8577"/>
    <mergeCell ref="D8566:F8566"/>
    <mergeCell ref="D8567:F8567"/>
    <mergeCell ref="D8568:F8568"/>
    <mergeCell ref="D8569:F8569"/>
    <mergeCell ref="D8570:F8570"/>
    <mergeCell ref="D8571:F8571"/>
    <mergeCell ref="D8560:F8560"/>
    <mergeCell ref="D8561:F8561"/>
    <mergeCell ref="D8562:F8562"/>
    <mergeCell ref="D8563:F8563"/>
    <mergeCell ref="D8564:F8564"/>
    <mergeCell ref="D8565:F8565"/>
    <mergeCell ref="D8554:F8554"/>
    <mergeCell ref="D8555:F8555"/>
    <mergeCell ref="D8556:F8556"/>
    <mergeCell ref="D8557:F8557"/>
    <mergeCell ref="D8558:F8558"/>
    <mergeCell ref="D8559:F8559"/>
    <mergeCell ref="D8548:F8548"/>
    <mergeCell ref="D8549:F8549"/>
    <mergeCell ref="D8550:F8550"/>
    <mergeCell ref="D8551:F8551"/>
    <mergeCell ref="D8552:F8552"/>
    <mergeCell ref="D8553:F8553"/>
    <mergeCell ref="D8542:F8542"/>
    <mergeCell ref="D8543:F8543"/>
    <mergeCell ref="D8544:F8544"/>
    <mergeCell ref="D8545:F8545"/>
    <mergeCell ref="D8546:F8546"/>
    <mergeCell ref="D8547:F8547"/>
    <mergeCell ref="D8536:F8536"/>
    <mergeCell ref="D8537:F8537"/>
    <mergeCell ref="D8538:F8538"/>
    <mergeCell ref="D8539:F8539"/>
    <mergeCell ref="D8540:F8540"/>
    <mergeCell ref="D8541:F8541"/>
    <mergeCell ref="D8530:F8530"/>
    <mergeCell ref="D8531:F8531"/>
    <mergeCell ref="D8532:F8532"/>
    <mergeCell ref="D8533:F8533"/>
    <mergeCell ref="D8534:F8534"/>
    <mergeCell ref="D8535:F8535"/>
    <mergeCell ref="D8524:F8524"/>
    <mergeCell ref="D8525:F8525"/>
    <mergeCell ref="D8526:F8526"/>
    <mergeCell ref="D8527:F8527"/>
    <mergeCell ref="D8528:F8528"/>
    <mergeCell ref="D8529:F8529"/>
    <mergeCell ref="D8518:F8518"/>
    <mergeCell ref="D8519:F8519"/>
    <mergeCell ref="D8520:F8520"/>
    <mergeCell ref="D8521:F8521"/>
    <mergeCell ref="D8522:F8522"/>
    <mergeCell ref="D8523:F8523"/>
    <mergeCell ref="D8512:F8512"/>
    <mergeCell ref="D8513:F8513"/>
    <mergeCell ref="D8514:F8514"/>
    <mergeCell ref="D8515:F8515"/>
    <mergeCell ref="D8516:F8516"/>
    <mergeCell ref="D8517:F8517"/>
    <mergeCell ref="D8506:F8506"/>
    <mergeCell ref="D8507:F8507"/>
    <mergeCell ref="D8508:F8508"/>
    <mergeCell ref="D8509:F8509"/>
    <mergeCell ref="D8510:F8510"/>
    <mergeCell ref="D8511:F8511"/>
    <mergeCell ref="A8500:C8500"/>
    <mergeCell ref="D8500:F8500"/>
    <mergeCell ref="D8502:F8502"/>
    <mergeCell ref="D8503:F8503"/>
    <mergeCell ref="D8504:F8504"/>
    <mergeCell ref="D8505:F8505"/>
    <mergeCell ref="D8494:F8494"/>
    <mergeCell ref="D8495:F8495"/>
    <mergeCell ref="D8496:F8496"/>
    <mergeCell ref="D8497:F8497"/>
    <mergeCell ref="D8498:F8498"/>
    <mergeCell ref="D8499:F8499"/>
    <mergeCell ref="D8488:F8488"/>
    <mergeCell ref="D8489:F8489"/>
    <mergeCell ref="D8490:F8490"/>
    <mergeCell ref="D8491:F8491"/>
    <mergeCell ref="D8492:F8492"/>
    <mergeCell ref="D8493:F8493"/>
    <mergeCell ref="D8482:F8482"/>
    <mergeCell ref="D8483:F8483"/>
    <mergeCell ref="D8484:F8484"/>
    <mergeCell ref="D8485:F8485"/>
    <mergeCell ref="D8486:F8486"/>
    <mergeCell ref="D8487:F8487"/>
    <mergeCell ref="D8476:F8476"/>
    <mergeCell ref="D8477:F8477"/>
    <mergeCell ref="D8478:F8478"/>
    <mergeCell ref="D8479:F8479"/>
    <mergeCell ref="D8480:F8480"/>
    <mergeCell ref="D8481:F8481"/>
    <mergeCell ref="D8470:F8470"/>
    <mergeCell ref="D8471:F8471"/>
    <mergeCell ref="D8472:F8472"/>
    <mergeCell ref="D8473:F8473"/>
    <mergeCell ref="D8474:F8474"/>
    <mergeCell ref="D8475:F8475"/>
    <mergeCell ref="D8464:F8464"/>
    <mergeCell ref="D8465:F8465"/>
    <mergeCell ref="D8466:F8466"/>
    <mergeCell ref="D8467:F8467"/>
    <mergeCell ref="D8468:F8468"/>
    <mergeCell ref="D8469:F8469"/>
    <mergeCell ref="D8458:F8458"/>
    <mergeCell ref="D8459:F8459"/>
    <mergeCell ref="D8460:F8460"/>
    <mergeCell ref="D8461:F8461"/>
    <mergeCell ref="D8462:F8462"/>
    <mergeCell ref="D8463:F8463"/>
    <mergeCell ref="D8452:F8452"/>
    <mergeCell ref="D8453:F8453"/>
    <mergeCell ref="D8454:F8454"/>
    <mergeCell ref="D8455:F8455"/>
    <mergeCell ref="D8456:F8456"/>
    <mergeCell ref="D8457:F8457"/>
    <mergeCell ref="D8446:F8446"/>
    <mergeCell ref="D8447:F8447"/>
    <mergeCell ref="D8448:F8448"/>
    <mergeCell ref="D8449:F8449"/>
    <mergeCell ref="D8450:F8450"/>
    <mergeCell ref="D8451:F8451"/>
    <mergeCell ref="D8440:F8440"/>
    <mergeCell ref="D8441:F8441"/>
    <mergeCell ref="D8442:F8442"/>
    <mergeCell ref="D8443:F8443"/>
    <mergeCell ref="D8444:F8444"/>
    <mergeCell ref="D8445:F8445"/>
    <mergeCell ref="D8434:F8434"/>
    <mergeCell ref="D8435:F8435"/>
    <mergeCell ref="D8436:F8436"/>
    <mergeCell ref="D8437:F8437"/>
    <mergeCell ref="D8438:F8438"/>
    <mergeCell ref="D8439:F8439"/>
    <mergeCell ref="D8428:F8428"/>
    <mergeCell ref="D8429:F8429"/>
    <mergeCell ref="D8430:F8430"/>
    <mergeCell ref="D8431:F8431"/>
    <mergeCell ref="D8432:F8432"/>
    <mergeCell ref="D8433:F8433"/>
    <mergeCell ref="D8422:F8422"/>
    <mergeCell ref="D8423:F8423"/>
    <mergeCell ref="D8424:F8424"/>
    <mergeCell ref="D8425:F8425"/>
    <mergeCell ref="D8426:F8426"/>
    <mergeCell ref="D8427:F8427"/>
    <mergeCell ref="D8416:F8416"/>
    <mergeCell ref="D8417:F8417"/>
    <mergeCell ref="D8418:F8418"/>
    <mergeCell ref="D8419:F8419"/>
    <mergeCell ref="D8420:F8420"/>
    <mergeCell ref="D8421:F8421"/>
    <mergeCell ref="D8410:F8410"/>
    <mergeCell ref="D8411:F8411"/>
    <mergeCell ref="D8412:F8412"/>
    <mergeCell ref="D8413:F8413"/>
    <mergeCell ref="D8414:F8414"/>
    <mergeCell ref="D8415:F8415"/>
    <mergeCell ref="D8404:F8404"/>
    <mergeCell ref="D8405:F8405"/>
    <mergeCell ref="D8406:F8406"/>
    <mergeCell ref="D8407:F8407"/>
    <mergeCell ref="D8408:F8408"/>
    <mergeCell ref="D8409:F8409"/>
    <mergeCell ref="D8398:F8398"/>
    <mergeCell ref="D8399:F8399"/>
    <mergeCell ref="D8400:F8400"/>
    <mergeCell ref="D8401:F8401"/>
    <mergeCell ref="D8402:F8402"/>
    <mergeCell ref="D8403:F8403"/>
    <mergeCell ref="D8392:F8392"/>
    <mergeCell ref="D8393:F8393"/>
    <mergeCell ref="D8394:F8394"/>
    <mergeCell ref="D8395:F8395"/>
    <mergeCell ref="D8396:F8396"/>
    <mergeCell ref="D8397:F8397"/>
    <mergeCell ref="D8386:F8386"/>
    <mergeCell ref="D8387:F8387"/>
    <mergeCell ref="D8388:F8388"/>
    <mergeCell ref="D8389:F8389"/>
    <mergeCell ref="D8390:F8390"/>
    <mergeCell ref="D8391:F8391"/>
    <mergeCell ref="D8380:F8380"/>
    <mergeCell ref="D8381:F8381"/>
    <mergeCell ref="D8382:F8382"/>
    <mergeCell ref="D8383:F8383"/>
    <mergeCell ref="D8384:F8384"/>
    <mergeCell ref="D8385:F8385"/>
    <mergeCell ref="D8374:F8374"/>
    <mergeCell ref="D8375:F8375"/>
    <mergeCell ref="D8376:F8376"/>
    <mergeCell ref="D8377:F8377"/>
    <mergeCell ref="D8378:F8378"/>
    <mergeCell ref="D8379:F8379"/>
    <mergeCell ref="D8368:F8368"/>
    <mergeCell ref="D8369:F8369"/>
    <mergeCell ref="D8370:F8370"/>
    <mergeCell ref="D8371:F8371"/>
    <mergeCell ref="D8372:F8372"/>
    <mergeCell ref="D8373:F8373"/>
    <mergeCell ref="D8362:F8362"/>
    <mergeCell ref="D8363:F8363"/>
    <mergeCell ref="D8364:F8364"/>
    <mergeCell ref="D8365:F8365"/>
    <mergeCell ref="D8366:F8366"/>
    <mergeCell ref="D8367:F8367"/>
    <mergeCell ref="D8356:F8356"/>
    <mergeCell ref="D8357:F8357"/>
    <mergeCell ref="D8358:F8358"/>
    <mergeCell ref="D8359:F8359"/>
    <mergeCell ref="D8360:F8360"/>
    <mergeCell ref="D8361:F8361"/>
    <mergeCell ref="D8350:F8350"/>
    <mergeCell ref="D8351:F8351"/>
    <mergeCell ref="D8352:F8352"/>
    <mergeCell ref="D8353:F8353"/>
    <mergeCell ref="D8354:F8354"/>
    <mergeCell ref="D8355:F8355"/>
    <mergeCell ref="D8344:F8344"/>
    <mergeCell ref="D8345:F8345"/>
    <mergeCell ref="D8346:F8346"/>
    <mergeCell ref="D8347:F8347"/>
    <mergeCell ref="D8348:F8348"/>
    <mergeCell ref="D8349:F8349"/>
    <mergeCell ref="D8338:F8338"/>
    <mergeCell ref="D8339:F8339"/>
    <mergeCell ref="D8340:F8340"/>
    <mergeCell ref="D8341:F8341"/>
    <mergeCell ref="D8342:F8342"/>
    <mergeCell ref="D8343:F8343"/>
    <mergeCell ref="D8332:F8332"/>
    <mergeCell ref="D8333:F8333"/>
    <mergeCell ref="D8334:F8334"/>
    <mergeCell ref="D8335:F8335"/>
    <mergeCell ref="D8336:F8336"/>
    <mergeCell ref="D8337:F8337"/>
    <mergeCell ref="D8326:F8326"/>
    <mergeCell ref="D8327:F8327"/>
    <mergeCell ref="D8328:F8328"/>
    <mergeCell ref="D8329:F8329"/>
    <mergeCell ref="D8330:F8330"/>
    <mergeCell ref="D8331:F8331"/>
    <mergeCell ref="D8320:F8320"/>
    <mergeCell ref="D8321:F8321"/>
    <mergeCell ref="D8322:F8322"/>
    <mergeCell ref="D8323:F8323"/>
    <mergeCell ref="D8324:F8324"/>
    <mergeCell ref="D8325:F8325"/>
    <mergeCell ref="D8314:F8314"/>
    <mergeCell ref="D8315:F8315"/>
    <mergeCell ref="D8316:F8316"/>
    <mergeCell ref="D8317:F8317"/>
    <mergeCell ref="D8318:F8318"/>
    <mergeCell ref="D8319:F8319"/>
    <mergeCell ref="D8308:F8308"/>
    <mergeCell ref="D8309:F8309"/>
    <mergeCell ref="D8310:F8310"/>
    <mergeCell ref="D8311:F8311"/>
    <mergeCell ref="D8312:F8312"/>
    <mergeCell ref="D8313:F8313"/>
    <mergeCell ref="D8302:F8302"/>
    <mergeCell ref="D8303:F8303"/>
    <mergeCell ref="D8304:F8304"/>
    <mergeCell ref="D8305:F8305"/>
    <mergeCell ref="D8306:F8306"/>
    <mergeCell ref="D8307:F8307"/>
    <mergeCell ref="D8296:F8296"/>
    <mergeCell ref="D8297:F8297"/>
    <mergeCell ref="D8298:F8298"/>
    <mergeCell ref="D8299:F8299"/>
    <mergeCell ref="D8300:F8300"/>
    <mergeCell ref="D8301:F8301"/>
    <mergeCell ref="D8290:F8290"/>
    <mergeCell ref="D8291:F8291"/>
    <mergeCell ref="D8292:F8292"/>
    <mergeCell ref="D8293:F8293"/>
    <mergeCell ref="D8294:F8294"/>
    <mergeCell ref="D8295:F8295"/>
    <mergeCell ref="D8284:F8284"/>
    <mergeCell ref="D8285:F8285"/>
    <mergeCell ref="D8286:F8286"/>
    <mergeCell ref="D8287:F8287"/>
    <mergeCell ref="D8288:F8288"/>
    <mergeCell ref="D8289:F8289"/>
    <mergeCell ref="D8278:F8278"/>
    <mergeCell ref="D8279:F8279"/>
    <mergeCell ref="D8280:F8280"/>
    <mergeCell ref="D8281:F8281"/>
    <mergeCell ref="D8282:F8282"/>
    <mergeCell ref="D8283:F8283"/>
    <mergeCell ref="D8272:F8272"/>
    <mergeCell ref="D8273:F8273"/>
    <mergeCell ref="D8274:F8274"/>
    <mergeCell ref="D8275:F8275"/>
    <mergeCell ref="D8276:F8276"/>
    <mergeCell ref="D8277:F8277"/>
    <mergeCell ref="D8266:F8266"/>
    <mergeCell ref="D8267:F8267"/>
    <mergeCell ref="D8268:F8268"/>
    <mergeCell ref="D8269:F8269"/>
    <mergeCell ref="D8270:F8270"/>
    <mergeCell ref="D8271:F8271"/>
    <mergeCell ref="D8260:F8260"/>
    <mergeCell ref="D8261:F8261"/>
    <mergeCell ref="D8262:F8262"/>
    <mergeCell ref="D8263:F8263"/>
    <mergeCell ref="D8264:F8264"/>
    <mergeCell ref="D8265:F8265"/>
    <mergeCell ref="D8254:F8254"/>
    <mergeCell ref="D8255:F8255"/>
    <mergeCell ref="D8256:F8256"/>
    <mergeCell ref="D8257:F8257"/>
    <mergeCell ref="D8258:F8258"/>
    <mergeCell ref="D8259:F8259"/>
    <mergeCell ref="D8248:F8248"/>
    <mergeCell ref="D8249:F8249"/>
    <mergeCell ref="D8250:F8250"/>
    <mergeCell ref="D8251:F8251"/>
    <mergeCell ref="D8252:F8252"/>
    <mergeCell ref="D8253:F8253"/>
    <mergeCell ref="D8242:F8242"/>
    <mergeCell ref="D8243:F8243"/>
    <mergeCell ref="D8244:F8244"/>
    <mergeCell ref="D8245:F8245"/>
    <mergeCell ref="D8246:F8246"/>
    <mergeCell ref="D8247:F8247"/>
    <mergeCell ref="D8236:F8236"/>
    <mergeCell ref="D8237:F8237"/>
    <mergeCell ref="D8238:F8238"/>
    <mergeCell ref="D8239:F8239"/>
    <mergeCell ref="D8240:F8240"/>
    <mergeCell ref="D8241:F8241"/>
    <mergeCell ref="D8230:F8230"/>
    <mergeCell ref="D8231:F8231"/>
    <mergeCell ref="D8232:F8232"/>
    <mergeCell ref="D8233:F8233"/>
    <mergeCell ref="D8234:F8234"/>
    <mergeCell ref="D8235:F8235"/>
    <mergeCell ref="D8224:F8224"/>
    <mergeCell ref="D8225:F8225"/>
    <mergeCell ref="D8226:F8226"/>
    <mergeCell ref="D8227:F8227"/>
    <mergeCell ref="D8228:F8228"/>
    <mergeCell ref="D8229:F8229"/>
    <mergeCell ref="D8218:F8218"/>
    <mergeCell ref="D8219:F8219"/>
    <mergeCell ref="D8220:F8220"/>
    <mergeCell ref="D8221:F8221"/>
    <mergeCell ref="D8222:F8222"/>
    <mergeCell ref="D8223:F8223"/>
    <mergeCell ref="D8212:F8212"/>
    <mergeCell ref="D8213:F8213"/>
    <mergeCell ref="D8214:F8214"/>
    <mergeCell ref="D8215:F8215"/>
    <mergeCell ref="D8216:F8216"/>
    <mergeCell ref="D8217:F8217"/>
    <mergeCell ref="D8206:F8206"/>
    <mergeCell ref="D8207:F8207"/>
    <mergeCell ref="D8208:F8208"/>
    <mergeCell ref="D8209:F8209"/>
    <mergeCell ref="D8210:F8210"/>
    <mergeCell ref="D8211:F8211"/>
    <mergeCell ref="D8200:F8200"/>
    <mergeCell ref="D8201:F8201"/>
    <mergeCell ref="D8202:F8202"/>
    <mergeCell ref="D8203:F8203"/>
    <mergeCell ref="D8204:F8204"/>
    <mergeCell ref="D8205:F8205"/>
    <mergeCell ref="D8194:F8194"/>
    <mergeCell ref="D8195:F8195"/>
    <mergeCell ref="D8196:F8196"/>
    <mergeCell ref="D8197:F8197"/>
    <mergeCell ref="D8198:F8198"/>
    <mergeCell ref="D8199:F8199"/>
    <mergeCell ref="D8188:F8188"/>
    <mergeCell ref="D8189:F8189"/>
    <mergeCell ref="D8190:F8190"/>
    <mergeCell ref="D8191:F8191"/>
    <mergeCell ref="D8192:F8192"/>
    <mergeCell ref="D8193:F8193"/>
    <mergeCell ref="D8182:F8182"/>
    <mergeCell ref="D8183:F8183"/>
    <mergeCell ref="D8184:F8184"/>
    <mergeCell ref="D8185:F8185"/>
    <mergeCell ref="D8186:F8186"/>
    <mergeCell ref="D8187:F8187"/>
    <mergeCell ref="D8176:F8176"/>
    <mergeCell ref="D8177:F8177"/>
    <mergeCell ref="D8178:F8178"/>
    <mergeCell ref="D8179:F8179"/>
    <mergeCell ref="D8180:F8180"/>
    <mergeCell ref="D8181:F8181"/>
    <mergeCell ref="D8170:F8170"/>
    <mergeCell ref="D8171:F8171"/>
    <mergeCell ref="D8172:F8172"/>
    <mergeCell ref="D8173:F8173"/>
    <mergeCell ref="D8174:F8174"/>
    <mergeCell ref="D8175:F8175"/>
    <mergeCell ref="D8164:F8164"/>
    <mergeCell ref="D8165:F8165"/>
    <mergeCell ref="D8166:F8166"/>
    <mergeCell ref="D8167:F8167"/>
    <mergeCell ref="D8168:F8168"/>
    <mergeCell ref="D8169:F8169"/>
    <mergeCell ref="D8158:F8158"/>
    <mergeCell ref="D8159:F8159"/>
    <mergeCell ref="D8160:F8160"/>
    <mergeCell ref="D8161:F8161"/>
    <mergeCell ref="D8162:F8162"/>
    <mergeCell ref="D8163:F8163"/>
    <mergeCell ref="D8152:F8152"/>
    <mergeCell ref="D8153:F8153"/>
    <mergeCell ref="D8154:F8154"/>
    <mergeCell ref="D8155:F8155"/>
    <mergeCell ref="D8156:F8156"/>
    <mergeCell ref="D8157:F8157"/>
    <mergeCell ref="D8146:F8146"/>
    <mergeCell ref="D8147:F8147"/>
    <mergeCell ref="D8148:F8148"/>
    <mergeCell ref="D8149:F8149"/>
    <mergeCell ref="D8150:F8150"/>
    <mergeCell ref="D8151:F8151"/>
    <mergeCell ref="D8140:F8140"/>
    <mergeCell ref="D8141:F8141"/>
    <mergeCell ref="D8142:F8142"/>
    <mergeCell ref="D8143:F8143"/>
    <mergeCell ref="D8144:F8144"/>
    <mergeCell ref="D8145:F8145"/>
    <mergeCell ref="D8134:F8134"/>
    <mergeCell ref="D8135:F8135"/>
    <mergeCell ref="D8136:F8136"/>
    <mergeCell ref="D8137:F8137"/>
    <mergeCell ref="D8138:F8138"/>
    <mergeCell ref="D8139:F8139"/>
    <mergeCell ref="D8128:F8128"/>
    <mergeCell ref="D8129:F8129"/>
    <mergeCell ref="D8130:F8130"/>
    <mergeCell ref="D8131:F8131"/>
    <mergeCell ref="D8132:F8132"/>
    <mergeCell ref="D8133:F8133"/>
    <mergeCell ref="D8122:F8122"/>
    <mergeCell ref="D8123:F8123"/>
    <mergeCell ref="D8124:F8124"/>
    <mergeCell ref="D8125:F8125"/>
    <mergeCell ref="D8126:F8126"/>
    <mergeCell ref="D8127:F8127"/>
    <mergeCell ref="D8116:F8116"/>
    <mergeCell ref="D8117:F8117"/>
    <mergeCell ref="D8118:F8118"/>
    <mergeCell ref="D8119:F8119"/>
    <mergeCell ref="D8120:F8120"/>
    <mergeCell ref="D8121:F8121"/>
    <mergeCell ref="D8110:F8110"/>
    <mergeCell ref="D8111:F8111"/>
    <mergeCell ref="D8112:F8112"/>
    <mergeCell ref="D8113:F8113"/>
    <mergeCell ref="D8114:F8114"/>
    <mergeCell ref="D8115:F8115"/>
    <mergeCell ref="D8104:F8104"/>
    <mergeCell ref="D8105:F8105"/>
    <mergeCell ref="D8106:F8106"/>
    <mergeCell ref="D8107:F8107"/>
    <mergeCell ref="D8108:F8108"/>
    <mergeCell ref="D8109:F8109"/>
    <mergeCell ref="D8098:F8098"/>
    <mergeCell ref="D8099:F8099"/>
    <mergeCell ref="D8100:F8100"/>
    <mergeCell ref="D8101:F8101"/>
    <mergeCell ref="D8102:F8102"/>
    <mergeCell ref="D8103:F8103"/>
    <mergeCell ref="D8092:F8092"/>
    <mergeCell ref="D8093:F8093"/>
    <mergeCell ref="D8094:F8094"/>
    <mergeCell ref="D8095:F8095"/>
    <mergeCell ref="D8096:F8096"/>
    <mergeCell ref="D8097:F8097"/>
    <mergeCell ref="D8086:F8086"/>
    <mergeCell ref="D8087:F8087"/>
    <mergeCell ref="D8088:F8088"/>
    <mergeCell ref="D8089:F8089"/>
    <mergeCell ref="D8090:F8090"/>
    <mergeCell ref="D8091:F8091"/>
    <mergeCell ref="D8080:F8080"/>
    <mergeCell ref="D8081:F8081"/>
    <mergeCell ref="D8082:F8082"/>
    <mergeCell ref="D8083:F8083"/>
    <mergeCell ref="D8084:F8084"/>
    <mergeCell ref="D8085:F8085"/>
    <mergeCell ref="D8074:F8074"/>
    <mergeCell ref="D8075:F8075"/>
    <mergeCell ref="D8076:F8076"/>
    <mergeCell ref="D8077:F8077"/>
    <mergeCell ref="D8078:F8078"/>
    <mergeCell ref="D8079:F8079"/>
    <mergeCell ref="D8068:F8068"/>
    <mergeCell ref="D8069:F8069"/>
    <mergeCell ref="D8070:F8070"/>
    <mergeCell ref="D8071:F8071"/>
    <mergeCell ref="D8072:F8072"/>
    <mergeCell ref="D8073:F8073"/>
    <mergeCell ref="D8062:F8062"/>
    <mergeCell ref="D8063:F8063"/>
    <mergeCell ref="D8064:F8064"/>
    <mergeCell ref="D8065:F8065"/>
    <mergeCell ref="D8066:F8066"/>
    <mergeCell ref="D8067:F8067"/>
    <mergeCell ref="D8056:F8056"/>
    <mergeCell ref="D8057:F8057"/>
    <mergeCell ref="D8058:F8058"/>
    <mergeCell ref="D8059:F8059"/>
    <mergeCell ref="D8060:F8060"/>
    <mergeCell ref="D8061:F8061"/>
    <mergeCell ref="D8050:F8050"/>
    <mergeCell ref="D8051:F8051"/>
    <mergeCell ref="D8052:F8052"/>
    <mergeCell ref="D8053:F8053"/>
    <mergeCell ref="D8054:F8054"/>
    <mergeCell ref="D8055:F8055"/>
    <mergeCell ref="D8044:F8044"/>
    <mergeCell ref="D8045:F8045"/>
    <mergeCell ref="D8046:F8046"/>
    <mergeCell ref="D8047:F8047"/>
    <mergeCell ref="D8048:F8048"/>
    <mergeCell ref="D8049:F8049"/>
    <mergeCell ref="D8038:F8038"/>
    <mergeCell ref="D8039:F8039"/>
    <mergeCell ref="D8040:F8040"/>
    <mergeCell ref="D8041:F8041"/>
    <mergeCell ref="D8042:F8042"/>
    <mergeCell ref="D8043:F8043"/>
    <mergeCell ref="D8032:F8032"/>
    <mergeCell ref="D8033:F8033"/>
    <mergeCell ref="D8034:F8034"/>
    <mergeCell ref="D8035:F8035"/>
    <mergeCell ref="D8036:F8036"/>
    <mergeCell ref="D8037:F8037"/>
    <mergeCell ref="D8026:F8026"/>
    <mergeCell ref="D8027:F8027"/>
    <mergeCell ref="D8028:F8028"/>
    <mergeCell ref="D8029:F8029"/>
    <mergeCell ref="D8030:F8030"/>
    <mergeCell ref="D8031:F8031"/>
    <mergeCell ref="D8020:F8020"/>
    <mergeCell ref="D8021:F8021"/>
    <mergeCell ref="D8022:F8022"/>
    <mergeCell ref="D8023:F8023"/>
    <mergeCell ref="D8024:F8024"/>
    <mergeCell ref="D8025:F8025"/>
    <mergeCell ref="D8014:F8014"/>
    <mergeCell ref="D8015:F8015"/>
    <mergeCell ref="D8016:F8016"/>
    <mergeCell ref="D8017:F8017"/>
    <mergeCell ref="D8018:F8018"/>
    <mergeCell ref="D8019:F8019"/>
    <mergeCell ref="D8008:F8008"/>
    <mergeCell ref="D8009:F8009"/>
    <mergeCell ref="D8010:F8010"/>
    <mergeCell ref="D8011:F8011"/>
    <mergeCell ref="D8012:F8012"/>
    <mergeCell ref="D8013:F8013"/>
    <mergeCell ref="D8002:F8002"/>
    <mergeCell ref="D8003:F8003"/>
    <mergeCell ref="D8004:F8004"/>
    <mergeCell ref="D8005:F8005"/>
    <mergeCell ref="D8006:F8006"/>
    <mergeCell ref="D8007:F8007"/>
    <mergeCell ref="D7996:F7996"/>
    <mergeCell ref="D7997:F7997"/>
    <mergeCell ref="D7998:F7998"/>
    <mergeCell ref="D7999:F7999"/>
    <mergeCell ref="D8000:F8000"/>
    <mergeCell ref="D8001:F8001"/>
    <mergeCell ref="D7990:F7990"/>
    <mergeCell ref="D7991:F7991"/>
    <mergeCell ref="D7992:F7992"/>
    <mergeCell ref="D7993:F7993"/>
    <mergeCell ref="D7994:F7994"/>
    <mergeCell ref="D7995:F7995"/>
    <mergeCell ref="D7985:F7985"/>
    <mergeCell ref="A7986:C7986"/>
    <mergeCell ref="D7986:F7986"/>
    <mergeCell ref="A7987:C7987"/>
    <mergeCell ref="D7987:F7987"/>
    <mergeCell ref="D7989:F7989"/>
    <mergeCell ref="D7979:F7979"/>
    <mergeCell ref="D7980:F7980"/>
    <mergeCell ref="D7981:F7981"/>
    <mergeCell ref="D7982:F7982"/>
    <mergeCell ref="D7983:F7983"/>
    <mergeCell ref="D7984:F7984"/>
    <mergeCell ref="D7973:F7973"/>
    <mergeCell ref="D7974:F7974"/>
    <mergeCell ref="D7975:F7975"/>
    <mergeCell ref="D7976:F7976"/>
    <mergeCell ref="D7977:F7977"/>
    <mergeCell ref="D7978:F7978"/>
    <mergeCell ref="D7967:F7967"/>
    <mergeCell ref="D7968:F7968"/>
    <mergeCell ref="D7969:F7969"/>
    <mergeCell ref="D7970:F7970"/>
    <mergeCell ref="D7971:F7971"/>
    <mergeCell ref="D7972:F7972"/>
    <mergeCell ref="D7961:F7961"/>
    <mergeCell ref="D7962:F7962"/>
    <mergeCell ref="D7963:F7963"/>
    <mergeCell ref="D7964:F7964"/>
    <mergeCell ref="D7965:F7965"/>
    <mergeCell ref="D7966:F7966"/>
    <mergeCell ref="D7955:F7955"/>
    <mergeCell ref="D7956:F7956"/>
    <mergeCell ref="D7957:F7957"/>
    <mergeCell ref="D7958:F7958"/>
    <mergeCell ref="D7959:F7959"/>
    <mergeCell ref="D7960:F7960"/>
    <mergeCell ref="D7949:F7949"/>
    <mergeCell ref="D7950:F7950"/>
    <mergeCell ref="D7951:F7951"/>
    <mergeCell ref="D7952:F7952"/>
    <mergeCell ref="D7953:F7953"/>
    <mergeCell ref="D7954:F7954"/>
    <mergeCell ref="D7943:F7943"/>
    <mergeCell ref="D7944:F7944"/>
    <mergeCell ref="D7945:F7945"/>
    <mergeCell ref="D7946:F7946"/>
    <mergeCell ref="D7947:F7947"/>
    <mergeCell ref="D7948:F7948"/>
    <mergeCell ref="D7937:F7937"/>
    <mergeCell ref="D7938:F7938"/>
    <mergeCell ref="D7939:F7939"/>
    <mergeCell ref="D7940:F7940"/>
    <mergeCell ref="D7941:F7941"/>
    <mergeCell ref="D7942:F7942"/>
    <mergeCell ref="D7931:F7931"/>
    <mergeCell ref="D7932:F7932"/>
    <mergeCell ref="D7933:F7933"/>
    <mergeCell ref="D7934:F7934"/>
    <mergeCell ref="D7935:F7935"/>
    <mergeCell ref="D7936:F7936"/>
    <mergeCell ref="D7925:F7925"/>
    <mergeCell ref="D7926:F7926"/>
    <mergeCell ref="D7927:F7927"/>
    <mergeCell ref="D7928:F7928"/>
    <mergeCell ref="D7929:F7929"/>
    <mergeCell ref="D7930:F7930"/>
    <mergeCell ref="D7919:F7919"/>
    <mergeCell ref="D7920:F7920"/>
    <mergeCell ref="D7921:F7921"/>
    <mergeCell ref="D7922:F7922"/>
    <mergeCell ref="D7923:F7923"/>
    <mergeCell ref="D7924:F7924"/>
    <mergeCell ref="D7913:F7913"/>
    <mergeCell ref="D7914:F7914"/>
    <mergeCell ref="D7915:F7915"/>
    <mergeCell ref="D7916:F7916"/>
    <mergeCell ref="D7917:F7917"/>
    <mergeCell ref="D7918:F7918"/>
    <mergeCell ref="D7907:F7907"/>
    <mergeCell ref="D7908:F7908"/>
    <mergeCell ref="D7909:F7909"/>
    <mergeCell ref="D7910:F7910"/>
    <mergeCell ref="D7911:F7911"/>
    <mergeCell ref="D7912:F7912"/>
    <mergeCell ref="D7901:F7901"/>
    <mergeCell ref="D7902:F7902"/>
    <mergeCell ref="D7903:F7903"/>
    <mergeCell ref="D7904:F7904"/>
    <mergeCell ref="D7905:F7905"/>
    <mergeCell ref="D7906:F7906"/>
    <mergeCell ref="D7895:F7895"/>
    <mergeCell ref="D7896:F7896"/>
    <mergeCell ref="D7897:F7897"/>
    <mergeCell ref="D7898:F7898"/>
    <mergeCell ref="D7899:F7899"/>
    <mergeCell ref="D7900:F7900"/>
    <mergeCell ref="D7889:F7889"/>
    <mergeCell ref="D7890:F7890"/>
    <mergeCell ref="D7891:F7891"/>
    <mergeCell ref="D7892:F7892"/>
    <mergeCell ref="D7893:F7893"/>
    <mergeCell ref="D7894:F7894"/>
    <mergeCell ref="D7883:F7883"/>
    <mergeCell ref="D7884:F7884"/>
    <mergeCell ref="D7885:F7885"/>
    <mergeCell ref="D7886:F7886"/>
    <mergeCell ref="D7887:F7887"/>
    <mergeCell ref="D7888:F7888"/>
    <mergeCell ref="D7877:F7877"/>
    <mergeCell ref="D7878:F7878"/>
    <mergeCell ref="D7879:F7879"/>
    <mergeCell ref="D7880:F7880"/>
    <mergeCell ref="D7881:F7881"/>
    <mergeCell ref="D7882:F7882"/>
    <mergeCell ref="D7871:F7871"/>
    <mergeCell ref="D7872:F7872"/>
    <mergeCell ref="D7873:F7873"/>
    <mergeCell ref="D7874:F7874"/>
    <mergeCell ref="D7875:F7875"/>
    <mergeCell ref="D7876:F7876"/>
    <mergeCell ref="D7865:F7865"/>
    <mergeCell ref="D7866:F7866"/>
    <mergeCell ref="D7867:F7867"/>
    <mergeCell ref="D7868:F7868"/>
    <mergeCell ref="D7869:F7869"/>
    <mergeCell ref="D7870:F7870"/>
    <mergeCell ref="D7859:F7859"/>
    <mergeCell ref="D7860:F7860"/>
    <mergeCell ref="D7861:F7861"/>
    <mergeCell ref="D7862:F7862"/>
    <mergeCell ref="D7863:F7863"/>
    <mergeCell ref="D7864:F7864"/>
    <mergeCell ref="D7853:F7853"/>
    <mergeCell ref="D7854:F7854"/>
    <mergeCell ref="D7855:F7855"/>
    <mergeCell ref="D7856:F7856"/>
    <mergeCell ref="D7857:F7857"/>
    <mergeCell ref="D7858:F7858"/>
    <mergeCell ref="D7847:F7847"/>
    <mergeCell ref="D7848:F7848"/>
    <mergeCell ref="D7849:F7849"/>
    <mergeCell ref="D7850:F7850"/>
    <mergeCell ref="D7851:F7851"/>
    <mergeCell ref="D7852:F7852"/>
    <mergeCell ref="D7841:F7841"/>
    <mergeCell ref="D7842:F7842"/>
    <mergeCell ref="D7843:F7843"/>
    <mergeCell ref="D7844:F7844"/>
    <mergeCell ref="D7845:F7845"/>
    <mergeCell ref="D7846:F7846"/>
    <mergeCell ref="D7835:F7835"/>
    <mergeCell ref="D7836:F7836"/>
    <mergeCell ref="D7837:F7837"/>
    <mergeCell ref="D7838:F7838"/>
    <mergeCell ref="D7839:F7839"/>
    <mergeCell ref="D7840:F7840"/>
    <mergeCell ref="D7829:F7829"/>
    <mergeCell ref="D7830:F7830"/>
    <mergeCell ref="D7831:F7831"/>
    <mergeCell ref="D7832:F7832"/>
    <mergeCell ref="D7833:F7833"/>
    <mergeCell ref="D7834:F7834"/>
    <mergeCell ref="D7823:F7823"/>
    <mergeCell ref="D7824:F7824"/>
    <mergeCell ref="D7825:F7825"/>
    <mergeCell ref="D7826:F7826"/>
    <mergeCell ref="D7827:F7827"/>
    <mergeCell ref="D7828:F7828"/>
    <mergeCell ref="D7817:F7817"/>
    <mergeCell ref="D7818:F7818"/>
    <mergeCell ref="D7819:F7819"/>
    <mergeCell ref="D7820:F7820"/>
    <mergeCell ref="D7821:F7821"/>
    <mergeCell ref="D7822:F7822"/>
    <mergeCell ref="D7811:F7811"/>
    <mergeCell ref="D7812:F7812"/>
    <mergeCell ref="D7813:F7813"/>
    <mergeCell ref="D7814:F7814"/>
    <mergeCell ref="D7815:F7815"/>
    <mergeCell ref="D7816:F7816"/>
    <mergeCell ref="D7805:F7805"/>
    <mergeCell ref="D7806:F7806"/>
    <mergeCell ref="D7807:F7807"/>
    <mergeCell ref="D7808:F7808"/>
    <mergeCell ref="D7809:F7809"/>
    <mergeCell ref="D7810:F7810"/>
    <mergeCell ref="D7799:F7799"/>
    <mergeCell ref="D7800:F7800"/>
    <mergeCell ref="D7801:F7801"/>
    <mergeCell ref="D7802:F7802"/>
    <mergeCell ref="D7803:F7803"/>
    <mergeCell ref="D7804:F7804"/>
    <mergeCell ref="D7793:F7793"/>
    <mergeCell ref="D7794:F7794"/>
    <mergeCell ref="D7795:F7795"/>
    <mergeCell ref="D7796:F7796"/>
    <mergeCell ref="D7797:F7797"/>
    <mergeCell ref="D7798:F7798"/>
    <mergeCell ref="D7787:F7787"/>
    <mergeCell ref="D7788:F7788"/>
    <mergeCell ref="D7789:F7789"/>
    <mergeCell ref="D7790:F7790"/>
    <mergeCell ref="D7791:F7791"/>
    <mergeCell ref="D7792:F7792"/>
    <mergeCell ref="D7781:F7781"/>
    <mergeCell ref="D7782:F7782"/>
    <mergeCell ref="D7783:F7783"/>
    <mergeCell ref="D7784:F7784"/>
    <mergeCell ref="D7785:F7785"/>
    <mergeCell ref="D7786:F7786"/>
    <mergeCell ref="D7775:F7775"/>
    <mergeCell ref="D7776:F7776"/>
    <mergeCell ref="D7777:F7777"/>
    <mergeCell ref="D7778:F7778"/>
    <mergeCell ref="D7779:F7779"/>
    <mergeCell ref="D7780:F7780"/>
    <mergeCell ref="D7769:F7769"/>
    <mergeCell ref="D7770:F7770"/>
    <mergeCell ref="D7771:F7771"/>
    <mergeCell ref="D7772:F7772"/>
    <mergeCell ref="D7773:F7773"/>
    <mergeCell ref="D7774:F7774"/>
    <mergeCell ref="D7763:F7763"/>
    <mergeCell ref="D7764:F7764"/>
    <mergeCell ref="D7765:F7765"/>
    <mergeCell ref="D7766:F7766"/>
    <mergeCell ref="D7767:F7767"/>
    <mergeCell ref="D7768:F7768"/>
    <mergeCell ref="D7757:F7757"/>
    <mergeCell ref="D7758:F7758"/>
    <mergeCell ref="D7759:F7759"/>
    <mergeCell ref="D7760:F7760"/>
    <mergeCell ref="D7761:F7761"/>
    <mergeCell ref="D7762:F7762"/>
    <mergeCell ref="D7751:F7751"/>
    <mergeCell ref="D7752:F7752"/>
    <mergeCell ref="D7753:F7753"/>
    <mergeCell ref="D7754:F7754"/>
    <mergeCell ref="D7755:F7755"/>
    <mergeCell ref="D7756:F7756"/>
    <mergeCell ref="D7745:F7745"/>
    <mergeCell ref="D7746:F7746"/>
    <mergeCell ref="D7747:F7747"/>
    <mergeCell ref="D7748:F7748"/>
    <mergeCell ref="D7749:F7749"/>
    <mergeCell ref="D7750:F7750"/>
    <mergeCell ref="D7739:F7739"/>
    <mergeCell ref="D7740:F7740"/>
    <mergeCell ref="D7741:F7741"/>
    <mergeCell ref="D7742:F7742"/>
    <mergeCell ref="D7743:F7743"/>
    <mergeCell ref="D7744:F7744"/>
    <mergeCell ref="D7733:F7733"/>
    <mergeCell ref="D7734:F7734"/>
    <mergeCell ref="D7735:F7735"/>
    <mergeCell ref="D7736:F7736"/>
    <mergeCell ref="D7737:F7737"/>
    <mergeCell ref="D7738:F7738"/>
    <mergeCell ref="D7727:F7727"/>
    <mergeCell ref="D7728:F7728"/>
    <mergeCell ref="D7729:F7729"/>
    <mergeCell ref="D7730:F7730"/>
    <mergeCell ref="D7731:F7731"/>
    <mergeCell ref="D7732:F7732"/>
    <mergeCell ref="D7721:F7721"/>
    <mergeCell ref="D7722:F7722"/>
    <mergeCell ref="D7723:F7723"/>
    <mergeCell ref="D7724:F7724"/>
    <mergeCell ref="D7725:F7725"/>
    <mergeCell ref="D7726:F7726"/>
    <mergeCell ref="D7715:F7715"/>
    <mergeCell ref="D7716:F7716"/>
    <mergeCell ref="D7717:F7717"/>
    <mergeCell ref="D7718:F7718"/>
    <mergeCell ref="D7719:F7719"/>
    <mergeCell ref="D7720:F7720"/>
    <mergeCell ref="D7709:F7709"/>
    <mergeCell ref="D7710:F7710"/>
    <mergeCell ref="D7711:F7711"/>
    <mergeCell ref="D7712:F7712"/>
    <mergeCell ref="D7713:F7713"/>
    <mergeCell ref="D7714:F7714"/>
    <mergeCell ref="D7703:F7703"/>
    <mergeCell ref="D7704:F7704"/>
    <mergeCell ref="D7705:F7705"/>
    <mergeCell ref="D7706:F7706"/>
    <mergeCell ref="D7707:F7707"/>
    <mergeCell ref="D7708:F7708"/>
    <mergeCell ref="D7697:F7697"/>
    <mergeCell ref="D7698:F7698"/>
    <mergeCell ref="D7699:F7699"/>
    <mergeCell ref="D7700:F7700"/>
    <mergeCell ref="D7701:F7701"/>
    <mergeCell ref="D7702:F7702"/>
    <mergeCell ref="D7691:F7691"/>
    <mergeCell ref="D7692:F7692"/>
    <mergeCell ref="D7693:F7693"/>
    <mergeCell ref="D7694:F7694"/>
    <mergeCell ref="D7695:F7695"/>
    <mergeCell ref="D7696:F7696"/>
    <mergeCell ref="D7685:F7685"/>
    <mergeCell ref="D7686:F7686"/>
    <mergeCell ref="D7687:F7687"/>
    <mergeCell ref="D7688:F7688"/>
    <mergeCell ref="D7689:F7689"/>
    <mergeCell ref="D7690:F7690"/>
    <mergeCell ref="D7679:F7679"/>
    <mergeCell ref="D7680:F7680"/>
    <mergeCell ref="D7681:F7681"/>
    <mergeCell ref="D7682:F7682"/>
    <mergeCell ref="D7683:F7683"/>
    <mergeCell ref="D7684:F7684"/>
    <mergeCell ref="D7673:F7673"/>
    <mergeCell ref="D7674:F7674"/>
    <mergeCell ref="D7675:F7675"/>
    <mergeCell ref="D7676:F7676"/>
    <mergeCell ref="D7677:F7677"/>
    <mergeCell ref="D7678:F7678"/>
    <mergeCell ref="D7667:F7667"/>
    <mergeCell ref="D7668:F7668"/>
    <mergeCell ref="D7669:F7669"/>
    <mergeCell ref="D7670:F7670"/>
    <mergeCell ref="D7671:F7671"/>
    <mergeCell ref="D7672:F7672"/>
    <mergeCell ref="D7661:F7661"/>
    <mergeCell ref="D7662:F7662"/>
    <mergeCell ref="D7663:F7663"/>
    <mergeCell ref="D7664:F7664"/>
    <mergeCell ref="D7665:F7665"/>
    <mergeCell ref="D7666:F7666"/>
    <mergeCell ref="D7655:F7655"/>
    <mergeCell ref="D7656:F7656"/>
    <mergeCell ref="D7657:F7657"/>
    <mergeCell ref="D7658:F7658"/>
    <mergeCell ref="D7659:F7659"/>
    <mergeCell ref="D7660:F7660"/>
    <mergeCell ref="D7649:F7649"/>
    <mergeCell ref="D7650:F7650"/>
    <mergeCell ref="D7651:F7651"/>
    <mergeCell ref="D7652:F7652"/>
    <mergeCell ref="D7653:F7653"/>
    <mergeCell ref="D7654:F7654"/>
    <mergeCell ref="D7643:F7643"/>
    <mergeCell ref="D7644:F7644"/>
    <mergeCell ref="D7645:F7645"/>
    <mergeCell ref="D7646:F7646"/>
    <mergeCell ref="D7647:F7647"/>
    <mergeCell ref="D7648:F7648"/>
    <mergeCell ref="D7637:F7637"/>
    <mergeCell ref="D7638:F7638"/>
    <mergeCell ref="D7639:F7639"/>
    <mergeCell ref="D7640:F7640"/>
    <mergeCell ref="D7641:F7641"/>
    <mergeCell ref="D7642:F7642"/>
    <mergeCell ref="D7631:F7631"/>
    <mergeCell ref="D7632:F7632"/>
    <mergeCell ref="D7633:F7633"/>
    <mergeCell ref="D7634:F7634"/>
    <mergeCell ref="D7635:F7635"/>
    <mergeCell ref="D7636:F7636"/>
    <mergeCell ref="D7625:F7625"/>
    <mergeCell ref="D7626:F7626"/>
    <mergeCell ref="D7627:F7627"/>
    <mergeCell ref="D7628:F7628"/>
    <mergeCell ref="D7629:F7629"/>
    <mergeCell ref="D7630:F7630"/>
    <mergeCell ref="D7619:F7619"/>
    <mergeCell ref="D7620:F7620"/>
    <mergeCell ref="D7621:F7621"/>
    <mergeCell ref="D7622:F7622"/>
    <mergeCell ref="D7623:F7623"/>
    <mergeCell ref="D7624:F7624"/>
    <mergeCell ref="D7613:F7613"/>
    <mergeCell ref="D7614:F7614"/>
    <mergeCell ref="D7615:F7615"/>
    <mergeCell ref="D7616:F7616"/>
    <mergeCell ref="D7617:F7617"/>
    <mergeCell ref="D7618:F7618"/>
    <mergeCell ref="D7607:F7607"/>
    <mergeCell ref="D7608:F7608"/>
    <mergeCell ref="D7609:F7609"/>
    <mergeCell ref="D7610:F7610"/>
    <mergeCell ref="D7611:F7611"/>
    <mergeCell ref="D7612:F7612"/>
    <mergeCell ref="D7601:F7601"/>
    <mergeCell ref="D7602:F7602"/>
    <mergeCell ref="D7603:F7603"/>
    <mergeCell ref="D7604:F7604"/>
    <mergeCell ref="D7605:F7605"/>
    <mergeCell ref="D7606:F7606"/>
    <mergeCell ref="D7595:F7595"/>
    <mergeCell ref="D7596:F7596"/>
    <mergeCell ref="D7597:F7597"/>
    <mergeCell ref="D7598:F7598"/>
    <mergeCell ref="D7599:F7599"/>
    <mergeCell ref="D7600:F7600"/>
    <mergeCell ref="D7589:F7589"/>
    <mergeCell ref="D7590:F7590"/>
    <mergeCell ref="D7591:F7591"/>
    <mergeCell ref="D7592:F7592"/>
    <mergeCell ref="D7593:F7593"/>
    <mergeCell ref="D7594:F7594"/>
    <mergeCell ref="D7583:F7583"/>
    <mergeCell ref="D7584:F7584"/>
    <mergeCell ref="D7585:F7585"/>
    <mergeCell ref="D7586:F7586"/>
    <mergeCell ref="D7587:F7587"/>
    <mergeCell ref="D7588:F7588"/>
    <mergeCell ref="D7577:F7577"/>
    <mergeCell ref="D7578:F7578"/>
    <mergeCell ref="D7579:F7579"/>
    <mergeCell ref="D7580:F7580"/>
    <mergeCell ref="D7581:F7581"/>
    <mergeCell ref="D7582:F7582"/>
    <mergeCell ref="D7571:F7571"/>
    <mergeCell ref="D7572:F7572"/>
    <mergeCell ref="D7573:F7573"/>
    <mergeCell ref="D7574:F7574"/>
    <mergeCell ref="D7575:F7575"/>
    <mergeCell ref="D7576:F7576"/>
    <mergeCell ref="D7565:F7565"/>
    <mergeCell ref="D7566:F7566"/>
    <mergeCell ref="D7567:F7567"/>
    <mergeCell ref="D7568:F7568"/>
    <mergeCell ref="D7569:F7569"/>
    <mergeCell ref="D7570:F7570"/>
    <mergeCell ref="D7559:F7559"/>
    <mergeCell ref="D7560:F7560"/>
    <mergeCell ref="D7561:F7561"/>
    <mergeCell ref="D7562:F7562"/>
    <mergeCell ref="D7563:F7563"/>
    <mergeCell ref="D7564:F7564"/>
    <mergeCell ref="D7553:F7553"/>
    <mergeCell ref="D7554:F7554"/>
    <mergeCell ref="D7555:F7555"/>
    <mergeCell ref="D7556:F7556"/>
    <mergeCell ref="D7557:F7557"/>
    <mergeCell ref="D7558:F7558"/>
    <mergeCell ref="D7547:F7547"/>
    <mergeCell ref="D7548:F7548"/>
    <mergeCell ref="D7549:F7549"/>
    <mergeCell ref="D7550:F7550"/>
    <mergeCell ref="D7551:F7551"/>
    <mergeCell ref="D7552:F7552"/>
    <mergeCell ref="D7541:F7541"/>
    <mergeCell ref="D7542:F7542"/>
    <mergeCell ref="D7543:F7543"/>
    <mergeCell ref="D7544:F7544"/>
    <mergeCell ref="D7545:F7545"/>
    <mergeCell ref="D7546:F7546"/>
    <mergeCell ref="D7535:F7535"/>
    <mergeCell ref="D7536:F7536"/>
    <mergeCell ref="D7537:F7537"/>
    <mergeCell ref="D7538:F7538"/>
    <mergeCell ref="D7539:F7539"/>
    <mergeCell ref="D7540:F7540"/>
    <mergeCell ref="D7529:F7529"/>
    <mergeCell ref="D7530:F7530"/>
    <mergeCell ref="D7531:F7531"/>
    <mergeCell ref="D7532:F7532"/>
    <mergeCell ref="D7533:F7533"/>
    <mergeCell ref="D7534:F7534"/>
    <mergeCell ref="D7523:F7523"/>
    <mergeCell ref="D7524:F7524"/>
    <mergeCell ref="D7525:F7525"/>
    <mergeCell ref="D7526:F7526"/>
    <mergeCell ref="D7527:F7527"/>
    <mergeCell ref="D7528:F7528"/>
    <mergeCell ref="D7517:F7517"/>
    <mergeCell ref="D7518:F7518"/>
    <mergeCell ref="D7519:F7519"/>
    <mergeCell ref="D7520:F7520"/>
    <mergeCell ref="D7521:F7521"/>
    <mergeCell ref="D7522:F7522"/>
    <mergeCell ref="D7511:F7511"/>
    <mergeCell ref="A7512:C7512"/>
    <mergeCell ref="D7512:F7512"/>
    <mergeCell ref="D7514:F7514"/>
    <mergeCell ref="D7515:F7515"/>
    <mergeCell ref="D7516:F7516"/>
    <mergeCell ref="D7505:F7505"/>
    <mergeCell ref="D7506:F7506"/>
    <mergeCell ref="D7507:F7507"/>
    <mergeCell ref="D7508:F7508"/>
    <mergeCell ref="D7509:F7509"/>
    <mergeCell ref="D7510:F7510"/>
    <mergeCell ref="D7499:F7499"/>
    <mergeCell ref="D7500:F7500"/>
    <mergeCell ref="D7501:F7501"/>
    <mergeCell ref="D7502:F7502"/>
    <mergeCell ref="D7503:F7503"/>
    <mergeCell ref="D7504:F7504"/>
    <mergeCell ref="D7493:F7493"/>
    <mergeCell ref="D7494:F7494"/>
    <mergeCell ref="D7495:F7495"/>
    <mergeCell ref="D7496:F7496"/>
    <mergeCell ref="D7497:F7497"/>
    <mergeCell ref="D7498:F7498"/>
    <mergeCell ref="D7487:F7487"/>
    <mergeCell ref="D7488:F7488"/>
    <mergeCell ref="D7489:F7489"/>
    <mergeCell ref="D7490:F7490"/>
    <mergeCell ref="D7491:F7491"/>
    <mergeCell ref="D7492:F7492"/>
    <mergeCell ref="D7481:F7481"/>
    <mergeCell ref="D7482:F7482"/>
    <mergeCell ref="D7483:F7483"/>
    <mergeCell ref="D7484:F7484"/>
    <mergeCell ref="D7485:F7485"/>
    <mergeCell ref="D7486:F7486"/>
    <mergeCell ref="D7475:F7475"/>
    <mergeCell ref="D7476:F7476"/>
    <mergeCell ref="D7477:F7477"/>
    <mergeCell ref="D7478:F7478"/>
    <mergeCell ref="D7479:F7479"/>
    <mergeCell ref="D7480:F7480"/>
    <mergeCell ref="D7469:F7469"/>
    <mergeCell ref="D7470:F7470"/>
    <mergeCell ref="D7471:F7471"/>
    <mergeCell ref="D7472:F7472"/>
    <mergeCell ref="D7473:F7473"/>
    <mergeCell ref="D7474:F7474"/>
    <mergeCell ref="D7463:F7463"/>
    <mergeCell ref="D7464:F7464"/>
    <mergeCell ref="D7465:F7465"/>
    <mergeCell ref="D7466:F7466"/>
    <mergeCell ref="D7467:F7467"/>
    <mergeCell ref="D7468:F7468"/>
    <mergeCell ref="D7457:F7457"/>
    <mergeCell ref="D7458:F7458"/>
    <mergeCell ref="D7459:F7459"/>
    <mergeCell ref="D7460:F7460"/>
    <mergeCell ref="D7461:F7461"/>
    <mergeCell ref="D7462:F7462"/>
    <mergeCell ref="D7451:F7451"/>
    <mergeCell ref="D7452:F7452"/>
    <mergeCell ref="D7453:F7453"/>
    <mergeCell ref="D7454:F7454"/>
    <mergeCell ref="D7455:F7455"/>
    <mergeCell ref="D7456:F7456"/>
    <mergeCell ref="D7445:F7445"/>
    <mergeCell ref="D7446:F7446"/>
    <mergeCell ref="D7447:F7447"/>
    <mergeCell ref="D7448:F7448"/>
    <mergeCell ref="D7449:F7449"/>
    <mergeCell ref="D7450:F7450"/>
    <mergeCell ref="D7439:F7439"/>
    <mergeCell ref="D7440:F7440"/>
    <mergeCell ref="D7441:F7441"/>
    <mergeCell ref="D7442:F7442"/>
    <mergeCell ref="D7443:F7443"/>
    <mergeCell ref="D7444:F7444"/>
    <mergeCell ref="D7433:F7433"/>
    <mergeCell ref="D7434:F7434"/>
    <mergeCell ref="D7435:F7435"/>
    <mergeCell ref="D7436:F7436"/>
    <mergeCell ref="D7437:F7437"/>
    <mergeCell ref="D7438:F7438"/>
    <mergeCell ref="D7427:F7427"/>
    <mergeCell ref="D7428:F7428"/>
    <mergeCell ref="D7429:F7429"/>
    <mergeCell ref="D7430:F7430"/>
    <mergeCell ref="D7431:F7431"/>
    <mergeCell ref="D7432:F7432"/>
    <mergeCell ref="D7421:F7421"/>
    <mergeCell ref="D7422:F7422"/>
    <mergeCell ref="D7423:F7423"/>
    <mergeCell ref="D7424:F7424"/>
    <mergeCell ref="D7425:F7425"/>
    <mergeCell ref="D7426:F7426"/>
    <mergeCell ref="D7415:F7415"/>
    <mergeCell ref="D7416:F7416"/>
    <mergeCell ref="D7417:F7417"/>
    <mergeCell ref="D7418:F7418"/>
    <mergeCell ref="D7419:F7419"/>
    <mergeCell ref="D7420:F7420"/>
    <mergeCell ref="D7409:F7409"/>
    <mergeCell ref="D7410:F7410"/>
    <mergeCell ref="D7411:F7411"/>
    <mergeCell ref="D7412:F7412"/>
    <mergeCell ref="D7413:F7413"/>
    <mergeCell ref="D7414:F7414"/>
    <mergeCell ref="D7403:F7403"/>
    <mergeCell ref="D7404:F7404"/>
    <mergeCell ref="D7405:F7405"/>
    <mergeCell ref="D7406:F7406"/>
    <mergeCell ref="D7407:F7407"/>
    <mergeCell ref="D7408:F7408"/>
    <mergeCell ref="D7397:F7397"/>
    <mergeCell ref="D7398:F7398"/>
    <mergeCell ref="D7399:F7399"/>
    <mergeCell ref="D7400:F7400"/>
    <mergeCell ref="D7401:F7401"/>
    <mergeCell ref="D7402:F7402"/>
    <mergeCell ref="D7391:F7391"/>
    <mergeCell ref="D7392:F7392"/>
    <mergeCell ref="D7393:F7393"/>
    <mergeCell ref="D7394:F7394"/>
    <mergeCell ref="D7395:F7395"/>
    <mergeCell ref="D7396:F7396"/>
    <mergeCell ref="D7385:F7385"/>
    <mergeCell ref="D7386:F7386"/>
    <mergeCell ref="D7387:F7387"/>
    <mergeCell ref="D7388:F7388"/>
    <mergeCell ref="D7389:F7389"/>
    <mergeCell ref="D7390:F7390"/>
    <mergeCell ref="D7379:F7379"/>
    <mergeCell ref="D7380:F7380"/>
    <mergeCell ref="D7381:F7381"/>
    <mergeCell ref="D7382:F7382"/>
    <mergeCell ref="D7383:F7383"/>
    <mergeCell ref="D7384:F7384"/>
    <mergeCell ref="D7373:F7373"/>
    <mergeCell ref="D7374:F7374"/>
    <mergeCell ref="D7375:F7375"/>
    <mergeCell ref="D7376:F7376"/>
    <mergeCell ref="D7377:F7377"/>
    <mergeCell ref="D7378:F7378"/>
    <mergeCell ref="D7367:F7367"/>
    <mergeCell ref="D7368:F7368"/>
    <mergeCell ref="D7369:F7369"/>
    <mergeCell ref="D7370:F7370"/>
    <mergeCell ref="D7371:F7371"/>
    <mergeCell ref="D7372:F7372"/>
    <mergeCell ref="D7361:F7361"/>
    <mergeCell ref="D7362:F7362"/>
    <mergeCell ref="D7363:F7363"/>
    <mergeCell ref="D7364:F7364"/>
    <mergeCell ref="D7365:F7365"/>
    <mergeCell ref="D7366:F7366"/>
    <mergeCell ref="D7355:F7355"/>
    <mergeCell ref="D7356:F7356"/>
    <mergeCell ref="D7357:F7357"/>
    <mergeCell ref="D7358:F7358"/>
    <mergeCell ref="D7359:F7359"/>
    <mergeCell ref="D7360:F7360"/>
    <mergeCell ref="D7349:F7349"/>
    <mergeCell ref="D7350:F7350"/>
    <mergeCell ref="D7351:F7351"/>
    <mergeCell ref="D7352:F7352"/>
    <mergeCell ref="D7353:F7353"/>
    <mergeCell ref="D7354:F7354"/>
    <mergeCell ref="D7343:F7343"/>
    <mergeCell ref="D7344:F7344"/>
    <mergeCell ref="D7345:F7345"/>
    <mergeCell ref="D7346:F7346"/>
    <mergeCell ref="D7347:F7347"/>
    <mergeCell ref="D7348:F7348"/>
    <mergeCell ref="D7337:F7337"/>
    <mergeCell ref="D7338:F7338"/>
    <mergeCell ref="D7339:F7339"/>
    <mergeCell ref="D7340:F7340"/>
    <mergeCell ref="D7341:F7341"/>
    <mergeCell ref="D7342:F7342"/>
    <mergeCell ref="D7331:F7331"/>
    <mergeCell ref="D7332:F7332"/>
    <mergeCell ref="D7333:F7333"/>
    <mergeCell ref="D7334:F7334"/>
    <mergeCell ref="D7335:F7335"/>
    <mergeCell ref="D7336:F7336"/>
    <mergeCell ref="D7325:F7325"/>
    <mergeCell ref="D7326:F7326"/>
    <mergeCell ref="D7327:F7327"/>
    <mergeCell ref="D7328:F7328"/>
    <mergeCell ref="D7329:F7329"/>
    <mergeCell ref="D7330:F7330"/>
    <mergeCell ref="D7319:F7319"/>
    <mergeCell ref="D7320:F7320"/>
    <mergeCell ref="D7321:F7321"/>
    <mergeCell ref="D7322:F7322"/>
    <mergeCell ref="D7323:F7323"/>
    <mergeCell ref="D7324:F7324"/>
    <mergeCell ref="D7313:F7313"/>
    <mergeCell ref="D7314:F7314"/>
    <mergeCell ref="D7315:F7315"/>
    <mergeCell ref="D7316:F7316"/>
    <mergeCell ref="D7317:F7317"/>
    <mergeCell ref="D7318:F7318"/>
    <mergeCell ref="D7307:F7307"/>
    <mergeCell ref="D7308:F7308"/>
    <mergeCell ref="D7309:F7309"/>
    <mergeCell ref="D7310:F7310"/>
    <mergeCell ref="D7311:F7311"/>
    <mergeCell ref="D7312:F7312"/>
    <mergeCell ref="D7301:F7301"/>
    <mergeCell ref="D7302:F7302"/>
    <mergeCell ref="D7303:F7303"/>
    <mergeCell ref="D7304:F7304"/>
    <mergeCell ref="D7305:F7305"/>
    <mergeCell ref="D7306:F7306"/>
    <mergeCell ref="D7295:F7295"/>
    <mergeCell ref="D7296:F7296"/>
    <mergeCell ref="D7297:F7297"/>
    <mergeCell ref="D7298:F7298"/>
    <mergeCell ref="D7299:F7299"/>
    <mergeCell ref="D7300:F7300"/>
    <mergeCell ref="D7289:F7289"/>
    <mergeCell ref="D7290:F7290"/>
    <mergeCell ref="D7291:F7291"/>
    <mergeCell ref="D7292:F7292"/>
    <mergeCell ref="D7293:F7293"/>
    <mergeCell ref="D7294:F7294"/>
    <mergeCell ref="D7283:F7283"/>
    <mergeCell ref="D7284:F7284"/>
    <mergeCell ref="D7285:F7285"/>
    <mergeCell ref="D7286:F7286"/>
    <mergeCell ref="D7287:F7287"/>
    <mergeCell ref="D7288:F7288"/>
    <mergeCell ref="D7277:F7277"/>
    <mergeCell ref="D7278:F7278"/>
    <mergeCell ref="D7279:F7279"/>
    <mergeCell ref="D7280:F7280"/>
    <mergeCell ref="D7281:F7281"/>
    <mergeCell ref="D7282:F7282"/>
    <mergeCell ref="D7271:F7271"/>
    <mergeCell ref="D7272:F7272"/>
    <mergeCell ref="D7273:F7273"/>
    <mergeCell ref="D7274:F7274"/>
    <mergeCell ref="D7275:F7275"/>
    <mergeCell ref="D7276:F7276"/>
    <mergeCell ref="D7265:F7265"/>
    <mergeCell ref="D7266:F7266"/>
    <mergeCell ref="D7267:F7267"/>
    <mergeCell ref="D7268:F7268"/>
    <mergeCell ref="D7269:F7269"/>
    <mergeCell ref="D7270:F7270"/>
    <mergeCell ref="D7259:F7259"/>
    <mergeCell ref="D7260:F7260"/>
    <mergeCell ref="D7261:F7261"/>
    <mergeCell ref="D7262:F7262"/>
    <mergeCell ref="D7263:F7263"/>
    <mergeCell ref="D7264:F7264"/>
    <mergeCell ref="D7253:F7253"/>
    <mergeCell ref="D7254:F7254"/>
    <mergeCell ref="D7255:F7255"/>
    <mergeCell ref="D7256:F7256"/>
    <mergeCell ref="D7257:F7257"/>
    <mergeCell ref="D7258:F7258"/>
    <mergeCell ref="D7247:F7247"/>
    <mergeCell ref="D7248:F7248"/>
    <mergeCell ref="D7249:F7249"/>
    <mergeCell ref="D7250:F7250"/>
    <mergeCell ref="D7251:F7251"/>
    <mergeCell ref="D7252:F7252"/>
    <mergeCell ref="D7241:F7241"/>
    <mergeCell ref="D7242:F7242"/>
    <mergeCell ref="D7243:F7243"/>
    <mergeCell ref="D7244:F7244"/>
    <mergeCell ref="D7245:F7245"/>
    <mergeCell ref="D7246:F7246"/>
    <mergeCell ref="D7235:F7235"/>
    <mergeCell ref="D7236:F7236"/>
    <mergeCell ref="D7237:F7237"/>
    <mergeCell ref="D7238:F7238"/>
    <mergeCell ref="D7239:F7239"/>
    <mergeCell ref="D7240:F7240"/>
    <mergeCell ref="D7229:F7229"/>
    <mergeCell ref="D7230:F7230"/>
    <mergeCell ref="D7231:F7231"/>
    <mergeCell ref="D7232:F7232"/>
    <mergeCell ref="D7233:F7233"/>
    <mergeCell ref="D7234:F7234"/>
    <mergeCell ref="D7223:F7223"/>
    <mergeCell ref="D7224:F7224"/>
    <mergeCell ref="D7225:F7225"/>
    <mergeCell ref="D7226:F7226"/>
    <mergeCell ref="D7227:F7227"/>
    <mergeCell ref="D7228:F7228"/>
    <mergeCell ref="D7217:F7217"/>
    <mergeCell ref="D7218:F7218"/>
    <mergeCell ref="D7219:F7219"/>
    <mergeCell ref="D7220:F7220"/>
    <mergeCell ref="D7221:F7221"/>
    <mergeCell ref="D7222:F7222"/>
    <mergeCell ref="D7211:F7211"/>
    <mergeCell ref="D7212:F7212"/>
    <mergeCell ref="D7213:F7213"/>
    <mergeCell ref="D7214:F7214"/>
    <mergeCell ref="D7215:F7215"/>
    <mergeCell ref="D7216:F7216"/>
    <mergeCell ref="D7205:F7205"/>
    <mergeCell ref="D7206:F7206"/>
    <mergeCell ref="D7207:F7207"/>
    <mergeCell ref="D7208:F7208"/>
    <mergeCell ref="D7209:F7209"/>
    <mergeCell ref="D7210:F7210"/>
    <mergeCell ref="D7199:F7199"/>
    <mergeCell ref="D7200:F7200"/>
    <mergeCell ref="D7201:F7201"/>
    <mergeCell ref="D7202:F7202"/>
    <mergeCell ref="D7203:F7203"/>
    <mergeCell ref="D7204:F7204"/>
    <mergeCell ref="D7193:F7193"/>
    <mergeCell ref="D7194:F7194"/>
    <mergeCell ref="D7195:F7195"/>
    <mergeCell ref="D7196:F7196"/>
    <mergeCell ref="D7197:F7197"/>
    <mergeCell ref="D7198:F7198"/>
    <mergeCell ref="D7187:F7187"/>
    <mergeCell ref="D7188:F7188"/>
    <mergeCell ref="D7189:F7189"/>
    <mergeCell ref="D7190:F7190"/>
    <mergeCell ref="D7191:F7191"/>
    <mergeCell ref="D7192:F7192"/>
    <mergeCell ref="D7181:F7181"/>
    <mergeCell ref="D7182:F7182"/>
    <mergeCell ref="D7183:F7183"/>
    <mergeCell ref="D7184:F7184"/>
    <mergeCell ref="D7185:F7185"/>
    <mergeCell ref="D7186:F7186"/>
    <mergeCell ref="D7175:F7175"/>
    <mergeCell ref="D7176:F7176"/>
    <mergeCell ref="D7177:F7177"/>
    <mergeCell ref="D7178:F7178"/>
    <mergeCell ref="D7179:F7179"/>
    <mergeCell ref="D7180:F7180"/>
    <mergeCell ref="D7169:F7169"/>
    <mergeCell ref="D7170:F7170"/>
    <mergeCell ref="D7171:F7171"/>
    <mergeCell ref="D7172:F7172"/>
    <mergeCell ref="D7173:F7173"/>
    <mergeCell ref="D7174:F7174"/>
    <mergeCell ref="D7163:F7163"/>
    <mergeCell ref="D7164:F7164"/>
    <mergeCell ref="D7165:F7165"/>
    <mergeCell ref="D7166:F7166"/>
    <mergeCell ref="D7167:F7167"/>
    <mergeCell ref="D7168:F7168"/>
    <mergeCell ref="D7157:F7157"/>
    <mergeCell ref="D7158:F7158"/>
    <mergeCell ref="D7159:F7159"/>
    <mergeCell ref="D7160:F7160"/>
    <mergeCell ref="D7161:F7161"/>
    <mergeCell ref="D7162:F7162"/>
    <mergeCell ref="D7151:F7151"/>
    <mergeCell ref="D7152:F7152"/>
    <mergeCell ref="D7153:F7153"/>
    <mergeCell ref="D7154:F7154"/>
    <mergeCell ref="D7155:F7155"/>
    <mergeCell ref="D7156:F7156"/>
    <mergeCell ref="D7145:F7145"/>
    <mergeCell ref="D7146:F7146"/>
    <mergeCell ref="D7147:F7147"/>
    <mergeCell ref="D7148:F7148"/>
    <mergeCell ref="D7149:F7149"/>
    <mergeCell ref="D7150:F7150"/>
    <mergeCell ref="D7139:F7139"/>
    <mergeCell ref="D7140:F7140"/>
    <mergeCell ref="D7141:F7141"/>
    <mergeCell ref="D7142:F7142"/>
    <mergeCell ref="D7143:F7143"/>
    <mergeCell ref="D7144:F7144"/>
    <mergeCell ref="D7133:F7133"/>
    <mergeCell ref="D7134:F7134"/>
    <mergeCell ref="D7135:F7135"/>
    <mergeCell ref="D7136:F7136"/>
    <mergeCell ref="D7137:F7137"/>
    <mergeCell ref="D7138:F7138"/>
    <mergeCell ref="D7127:F7127"/>
    <mergeCell ref="D7128:F7128"/>
    <mergeCell ref="D7129:F7129"/>
    <mergeCell ref="D7130:F7130"/>
    <mergeCell ref="D7131:F7131"/>
    <mergeCell ref="D7132:F7132"/>
    <mergeCell ref="D7121:F7121"/>
    <mergeCell ref="D7122:F7122"/>
    <mergeCell ref="D7123:F7123"/>
    <mergeCell ref="D7124:F7124"/>
    <mergeCell ref="D7125:F7125"/>
    <mergeCell ref="D7126:F7126"/>
    <mergeCell ref="D7115:F7115"/>
    <mergeCell ref="D7116:F7116"/>
    <mergeCell ref="D7117:F7117"/>
    <mergeCell ref="D7118:F7118"/>
    <mergeCell ref="D7119:F7119"/>
    <mergeCell ref="D7120:F7120"/>
    <mergeCell ref="D7109:F7109"/>
    <mergeCell ref="D7110:F7110"/>
    <mergeCell ref="D7111:F7111"/>
    <mergeCell ref="D7112:F7112"/>
    <mergeCell ref="D7113:F7113"/>
    <mergeCell ref="D7114:F7114"/>
    <mergeCell ref="D7103:F7103"/>
    <mergeCell ref="D7104:F7104"/>
    <mergeCell ref="D7105:F7105"/>
    <mergeCell ref="D7106:F7106"/>
    <mergeCell ref="D7107:F7107"/>
    <mergeCell ref="D7108:F7108"/>
    <mergeCell ref="D7097:F7097"/>
    <mergeCell ref="D7098:F7098"/>
    <mergeCell ref="D7099:F7099"/>
    <mergeCell ref="D7100:F7100"/>
    <mergeCell ref="D7101:F7101"/>
    <mergeCell ref="D7102:F7102"/>
    <mergeCell ref="D7091:F7091"/>
    <mergeCell ref="D7092:F7092"/>
    <mergeCell ref="D7093:F7093"/>
    <mergeCell ref="D7094:F7094"/>
    <mergeCell ref="D7095:F7095"/>
    <mergeCell ref="D7096:F7096"/>
    <mergeCell ref="D7085:F7085"/>
    <mergeCell ref="D7086:F7086"/>
    <mergeCell ref="D7087:F7087"/>
    <mergeCell ref="D7088:F7088"/>
    <mergeCell ref="D7089:F7089"/>
    <mergeCell ref="D7090:F7090"/>
    <mergeCell ref="D7079:F7079"/>
    <mergeCell ref="D7080:F7080"/>
    <mergeCell ref="D7081:F7081"/>
    <mergeCell ref="D7082:F7082"/>
    <mergeCell ref="D7083:F7083"/>
    <mergeCell ref="D7084:F7084"/>
    <mergeCell ref="D7073:F7073"/>
    <mergeCell ref="D7074:F7074"/>
    <mergeCell ref="D7075:F7075"/>
    <mergeCell ref="D7076:F7076"/>
    <mergeCell ref="D7077:F7077"/>
    <mergeCell ref="D7078:F7078"/>
    <mergeCell ref="D7067:F7067"/>
    <mergeCell ref="D7068:F7068"/>
    <mergeCell ref="D7069:F7069"/>
    <mergeCell ref="D7070:F7070"/>
    <mergeCell ref="D7071:F7071"/>
    <mergeCell ref="D7072:F7072"/>
    <mergeCell ref="D7061:F7061"/>
    <mergeCell ref="D7062:F7062"/>
    <mergeCell ref="D7063:F7063"/>
    <mergeCell ref="D7064:F7064"/>
    <mergeCell ref="D7065:F7065"/>
    <mergeCell ref="D7066:F7066"/>
    <mergeCell ref="D7055:F7055"/>
    <mergeCell ref="D7056:F7056"/>
    <mergeCell ref="D7057:F7057"/>
    <mergeCell ref="D7058:F7058"/>
    <mergeCell ref="D7059:F7059"/>
    <mergeCell ref="D7060:F7060"/>
    <mergeCell ref="D7049:F7049"/>
    <mergeCell ref="D7050:F7050"/>
    <mergeCell ref="D7051:F7051"/>
    <mergeCell ref="D7052:F7052"/>
    <mergeCell ref="D7053:F7053"/>
    <mergeCell ref="D7054:F7054"/>
    <mergeCell ref="D7043:F7043"/>
    <mergeCell ref="D7044:F7044"/>
    <mergeCell ref="D7045:F7045"/>
    <mergeCell ref="D7046:F7046"/>
    <mergeCell ref="D7047:F7047"/>
    <mergeCell ref="D7048:F7048"/>
    <mergeCell ref="D7037:F7037"/>
    <mergeCell ref="D7038:F7038"/>
    <mergeCell ref="D7039:F7039"/>
    <mergeCell ref="D7040:F7040"/>
    <mergeCell ref="D7041:F7041"/>
    <mergeCell ref="D7042:F7042"/>
    <mergeCell ref="D7031:F7031"/>
    <mergeCell ref="D7032:F7032"/>
    <mergeCell ref="D7033:F7033"/>
    <mergeCell ref="D7034:F7034"/>
    <mergeCell ref="D7035:F7035"/>
    <mergeCell ref="D7036:F7036"/>
    <mergeCell ref="D7025:F7025"/>
    <mergeCell ref="D7026:F7026"/>
    <mergeCell ref="D7027:F7027"/>
    <mergeCell ref="D7028:F7028"/>
    <mergeCell ref="D7029:F7029"/>
    <mergeCell ref="D7030:F7030"/>
    <mergeCell ref="D7019:F7019"/>
    <mergeCell ref="D7020:F7020"/>
    <mergeCell ref="D7021:F7021"/>
    <mergeCell ref="D7022:F7022"/>
    <mergeCell ref="D7023:F7023"/>
    <mergeCell ref="D7024:F7024"/>
    <mergeCell ref="D7013:F7013"/>
    <mergeCell ref="D7014:F7014"/>
    <mergeCell ref="D7015:F7015"/>
    <mergeCell ref="D7016:F7016"/>
    <mergeCell ref="D7017:F7017"/>
    <mergeCell ref="D7018:F7018"/>
    <mergeCell ref="D7007:F7007"/>
    <mergeCell ref="D7008:F7008"/>
    <mergeCell ref="D7009:F7009"/>
    <mergeCell ref="D7010:F7010"/>
    <mergeCell ref="D7011:F7011"/>
    <mergeCell ref="D7012:F7012"/>
    <mergeCell ref="D7001:F7001"/>
    <mergeCell ref="D7002:F7002"/>
    <mergeCell ref="D7003:F7003"/>
    <mergeCell ref="D7004:F7004"/>
    <mergeCell ref="D7005:F7005"/>
    <mergeCell ref="D7006:F7006"/>
    <mergeCell ref="D6995:F6995"/>
    <mergeCell ref="D6996:F6996"/>
    <mergeCell ref="D6997:F6997"/>
    <mergeCell ref="D6998:F6998"/>
    <mergeCell ref="D6999:F6999"/>
    <mergeCell ref="D7000:F7000"/>
    <mergeCell ref="D6989:F6989"/>
    <mergeCell ref="D6990:F6990"/>
    <mergeCell ref="D6991:F6991"/>
    <mergeCell ref="D6992:F6992"/>
    <mergeCell ref="D6993:F6993"/>
    <mergeCell ref="D6994:F6994"/>
    <mergeCell ref="D6983:F6983"/>
    <mergeCell ref="D6984:F6984"/>
    <mergeCell ref="D6985:F6985"/>
    <mergeCell ref="D6986:F6986"/>
    <mergeCell ref="D6987:F6987"/>
    <mergeCell ref="D6988:F6988"/>
    <mergeCell ref="D6977:F6977"/>
    <mergeCell ref="D6978:F6978"/>
    <mergeCell ref="D6979:F6979"/>
    <mergeCell ref="D6980:F6980"/>
    <mergeCell ref="D6981:F6981"/>
    <mergeCell ref="D6982:F6982"/>
    <mergeCell ref="D6971:F6971"/>
    <mergeCell ref="D6972:F6972"/>
    <mergeCell ref="D6973:F6973"/>
    <mergeCell ref="D6974:F6974"/>
    <mergeCell ref="D6975:F6975"/>
    <mergeCell ref="D6976:F6976"/>
    <mergeCell ref="D6965:F6965"/>
    <mergeCell ref="D6966:F6966"/>
    <mergeCell ref="D6967:F6967"/>
    <mergeCell ref="D6968:F6968"/>
    <mergeCell ref="D6969:F6969"/>
    <mergeCell ref="D6970:F6970"/>
    <mergeCell ref="D6959:F6959"/>
    <mergeCell ref="D6960:F6960"/>
    <mergeCell ref="D6961:F6961"/>
    <mergeCell ref="D6962:F6962"/>
    <mergeCell ref="D6963:F6963"/>
    <mergeCell ref="D6964:F6964"/>
    <mergeCell ref="D6953:F6953"/>
    <mergeCell ref="D6954:F6954"/>
    <mergeCell ref="D6955:F6955"/>
    <mergeCell ref="D6956:F6956"/>
    <mergeCell ref="D6957:F6957"/>
    <mergeCell ref="D6958:F6958"/>
    <mergeCell ref="D6947:F6947"/>
    <mergeCell ref="D6948:F6948"/>
    <mergeCell ref="D6949:F6949"/>
    <mergeCell ref="D6950:F6950"/>
    <mergeCell ref="D6951:F6951"/>
    <mergeCell ref="D6952:F6952"/>
    <mergeCell ref="D6941:F6941"/>
    <mergeCell ref="D6942:F6942"/>
    <mergeCell ref="D6943:F6943"/>
    <mergeCell ref="D6944:F6944"/>
    <mergeCell ref="D6945:F6945"/>
    <mergeCell ref="D6946:F6946"/>
    <mergeCell ref="D6935:F6935"/>
    <mergeCell ref="D6936:F6936"/>
    <mergeCell ref="D6937:F6937"/>
    <mergeCell ref="D6938:F6938"/>
    <mergeCell ref="D6939:F6939"/>
    <mergeCell ref="D6940:F6940"/>
    <mergeCell ref="D6929:F6929"/>
    <mergeCell ref="D6930:F6930"/>
    <mergeCell ref="D6931:F6931"/>
    <mergeCell ref="D6932:F6932"/>
    <mergeCell ref="D6933:F6933"/>
    <mergeCell ref="D6934:F6934"/>
    <mergeCell ref="D6923:F6923"/>
    <mergeCell ref="D6924:F6924"/>
    <mergeCell ref="D6925:F6925"/>
    <mergeCell ref="D6926:F6926"/>
    <mergeCell ref="D6927:F6927"/>
    <mergeCell ref="D6928:F6928"/>
    <mergeCell ref="D6917:F6917"/>
    <mergeCell ref="D6918:F6918"/>
    <mergeCell ref="D6919:F6919"/>
    <mergeCell ref="D6920:F6920"/>
    <mergeCell ref="D6921:F6921"/>
    <mergeCell ref="D6922:F6922"/>
    <mergeCell ref="D6911:F6911"/>
    <mergeCell ref="D6912:F6912"/>
    <mergeCell ref="D6913:F6913"/>
    <mergeCell ref="D6914:F6914"/>
    <mergeCell ref="D6915:F6915"/>
    <mergeCell ref="D6916:F6916"/>
    <mergeCell ref="D6905:F6905"/>
    <mergeCell ref="D6906:F6906"/>
    <mergeCell ref="D6907:F6907"/>
    <mergeCell ref="D6908:F6908"/>
    <mergeCell ref="D6909:F6909"/>
    <mergeCell ref="D6910:F6910"/>
    <mergeCell ref="D6899:F6899"/>
    <mergeCell ref="D6900:F6900"/>
    <mergeCell ref="D6901:F6901"/>
    <mergeCell ref="D6902:F6902"/>
    <mergeCell ref="D6903:F6903"/>
    <mergeCell ref="D6904:F6904"/>
    <mergeCell ref="D6893:F6893"/>
    <mergeCell ref="D6894:F6894"/>
    <mergeCell ref="D6895:F6895"/>
    <mergeCell ref="D6896:F6896"/>
    <mergeCell ref="D6897:F6897"/>
    <mergeCell ref="D6898:F6898"/>
    <mergeCell ref="D6887:F6887"/>
    <mergeCell ref="D6888:F6888"/>
    <mergeCell ref="D6889:F6889"/>
    <mergeCell ref="D6890:F6890"/>
    <mergeCell ref="D6891:F6891"/>
    <mergeCell ref="D6892:F6892"/>
    <mergeCell ref="D6881:F6881"/>
    <mergeCell ref="D6882:F6882"/>
    <mergeCell ref="D6883:F6883"/>
    <mergeCell ref="D6884:F6884"/>
    <mergeCell ref="D6885:F6885"/>
    <mergeCell ref="D6886:F6886"/>
    <mergeCell ref="D6875:F6875"/>
    <mergeCell ref="D6876:F6876"/>
    <mergeCell ref="D6877:F6877"/>
    <mergeCell ref="D6878:F6878"/>
    <mergeCell ref="D6879:F6879"/>
    <mergeCell ref="D6880:F6880"/>
    <mergeCell ref="D6869:F6869"/>
    <mergeCell ref="D6870:F6870"/>
    <mergeCell ref="D6871:F6871"/>
    <mergeCell ref="D6872:F6872"/>
    <mergeCell ref="D6873:F6873"/>
    <mergeCell ref="D6874:F6874"/>
    <mergeCell ref="D6863:F6863"/>
    <mergeCell ref="D6864:F6864"/>
    <mergeCell ref="D6865:F6865"/>
    <mergeCell ref="D6866:F6866"/>
    <mergeCell ref="D6867:F6867"/>
    <mergeCell ref="D6868:F6868"/>
    <mergeCell ref="D6857:F6857"/>
    <mergeCell ref="D6858:F6858"/>
    <mergeCell ref="D6859:F6859"/>
    <mergeCell ref="D6860:F6860"/>
    <mergeCell ref="D6861:F6861"/>
    <mergeCell ref="D6862:F6862"/>
    <mergeCell ref="D6851:F6851"/>
    <mergeCell ref="D6852:F6852"/>
    <mergeCell ref="D6853:F6853"/>
    <mergeCell ref="D6854:F6854"/>
    <mergeCell ref="D6855:F6855"/>
    <mergeCell ref="D6856:F6856"/>
    <mergeCell ref="D6845:F6845"/>
    <mergeCell ref="D6846:F6846"/>
    <mergeCell ref="D6847:F6847"/>
    <mergeCell ref="D6848:F6848"/>
    <mergeCell ref="D6849:F6849"/>
    <mergeCell ref="D6850:F6850"/>
    <mergeCell ref="D6839:F6839"/>
    <mergeCell ref="D6840:F6840"/>
    <mergeCell ref="D6841:F6841"/>
    <mergeCell ref="D6842:F6842"/>
    <mergeCell ref="D6843:F6843"/>
    <mergeCell ref="D6844:F6844"/>
    <mergeCell ref="D6833:F6833"/>
    <mergeCell ref="D6834:F6834"/>
    <mergeCell ref="D6835:F6835"/>
    <mergeCell ref="D6836:F6836"/>
    <mergeCell ref="D6837:F6837"/>
    <mergeCell ref="D6838:F6838"/>
    <mergeCell ref="D6827:F6827"/>
    <mergeCell ref="D6828:F6828"/>
    <mergeCell ref="D6829:F6829"/>
    <mergeCell ref="D6830:F6830"/>
    <mergeCell ref="D6831:F6831"/>
    <mergeCell ref="D6832:F6832"/>
    <mergeCell ref="D6821:F6821"/>
    <mergeCell ref="D6822:F6822"/>
    <mergeCell ref="D6823:F6823"/>
    <mergeCell ref="D6824:F6824"/>
    <mergeCell ref="D6825:F6825"/>
    <mergeCell ref="D6826:F6826"/>
    <mergeCell ref="D6815:F6815"/>
    <mergeCell ref="D6816:F6816"/>
    <mergeCell ref="D6817:F6817"/>
    <mergeCell ref="D6818:F6818"/>
    <mergeCell ref="D6819:F6819"/>
    <mergeCell ref="D6820:F6820"/>
    <mergeCell ref="D6809:F6809"/>
    <mergeCell ref="D6810:F6810"/>
    <mergeCell ref="D6811:F6811"/>
    <mergeCell ref="D6812:F6812"/>
    <mergeCell ref="D6813:F6813"/>
    <mergeCell ref="D6814:F6814"/>
    <mergeCell ref="D6803:F6803"/>
    <mergeCell ref="D6804:F6804"/>
    <mergeCell ref="D6805:F6805"/>
    <mergeCell ref="D6806:F6806"/>
    <mergeCell ref="D6807:F6807"/>
    <mergeCell ref="D6808:F6808"/>
    <mergeCell ref="D6797:F6797"/>
    <mergeCell ref="D6798:F6798"/>
    <mergeCell ref="D6799:F6799"/>
    <mergeCell ref="A6800:C6800"/>
    <mergeCell ref="D6800:F6800"/>
    <mergeCell ref="D6802:F6802"/>
    <mergeCell ref="D6791:F6791"/>
    <mergeCell ref="D6792:F6792"/>
    <mergeCell ref="D6793:F6793"/>
    <mergeCell ref="D6794:F6794"/>
    <mergeCell ref="D6795:F6795"/>
    <mergeCell ref="D6796:F6796"/>
    <mergeCell ref="D6785:F6785"/>
    <mergeCell ref="D6786:F6786"/>
    <mergeCell ref="D6787:F6787"/>
    <mergeCell ref="D6788:F6788"/>
    <mergeCell ref="D6789:F6789"/>
    <mergeCell ref="D6790:F6790"/>
    <mergeCell ref="D6779:F6779"/>
    <mergeCell ref="D6780:F6780"/>
    <mergeCell ref="D6781:F6781"/>
    <mergeCell ref="D6782:F6782"/>
    <mergeCell ref="D6783:F6783"/>
    <mergeCell ref="D6784:F6784"/>
    <mergeCell ref="D6773:F6773"/>
    <mergeCell ref="D6774:F6774"/>
    <mergeCell ref="D6775:F6775"/>
    <mergeCell ref="D6776:F6776"/>
    <mergeCell ref="D6777:F6777"/>
    <mergeCell ref="D6778:F6778"/>
    <mergeCell ref="D6767:F6767"/>
    <mergeCell ref="D6768:F6768"/>
    <mergeCell ref="D6769:F6769"/>
    <mergeCell ref="D6770:F6770"/>
    <mergeCell ref="D6771:F6771"/>
    <mergeCell ref="D6772:F6772"/>
    <mergeCell ref="D6761:F6761"/>
    <mergeCell ref="D6762:F6762"/>
    <mergeCell ref="D6763:F6763"/>
    <mergeCell ref="D6764:F6764"/>
    <mergeCell ref="D6765:F6765"/>
    <mergeCell ref="D6766:F6766"/>
    <mergeCell ref="D6755:F6755"/>
    <mergeCell ref="D6756:F6756"/>
    <mergeCell ref="D6757:F6757"/>
    <mergeCell ref="D6758:F6758"/>
    <mergeCell ref="D6759:F6759"/>
    <mergeCell ref="D6760:F6760"/>
    <mergeCell ref="D6749:F6749"/>
    <mergeCell ref="D6750:F6750"/>
    <mergeCell ref="D6751:F6751"/>
    <mergeCell ref="D6752:F6752"/>
    <mergeCell ref="D6753:F6753"/>
    <mergeCell ref="D6754:F6754"/>
    <mergeCell ref="D6743:F6743"/>
    <mergeCell ref="D6744:F6744"/>
    <mergeCell ref="D6745:F6745"/>
    <mergeCell ref="D6746:F6746"/>
    <mergeCell ref="D6747:F6747"/>
    <mergeCell ref="D6748:F6748"/>
    <mergeCell ref="D6737:F6737"/>
    <mergeCell ref="D6738:F6738"/>
    <mergeCell ref="D6739:F6739"/>
    <mergeCell ref="D6740:F6740"/>
    <mergeCell ref="D6741:F6741"/>
    <mergeCell ref="D6742:F6742"/>
    <mergeCell ref="D6731:F6731"/>
    <mergeCell ref="D6732:F6732"/>
    <mergeCell ref="D6733:F6733"/>
    <mergeCell ref="D6734:F6734"/>
    <mergeCell ref="D6735:F6735"/>
    <mergeCell ref="D6736:F6736"/>
    <mergeCell ref="D6725:F6725"/>
    <mergeCell ref="D6726:F6726"/>
    <mergeCell ref="D6727:F6727"/>
    <mergeCell ref="D6728:F6728"/>
    <mergeCell ref="D6729:F6729"/>
    <mergeCell ref="D6730:F6730"/>
    <mergeCell ref="D6719:F6719"/>
    <mergeCell ref="D6720:F6720"/>
    <mergeCell ref="D6721:F6721"/>
    <mergeCell ref="D6722:F6722"/>
    <mergeCell ref="D6723:F6723"/>
    <mergeCell ref="D6724:F6724"/>
    <mergeCell ref="D6713:F6713"/>
    <mergeCell ref="D6714:F6714"/>
    <mergeCell ref="D6715:F6715"/>
    <mergeCell ref="D6716:F6716"/>
    <mergeCell ref="D6717:F6717"/>
    <mergeCell ref="D6718:F6718"/>
    <mergeCell ref="D6707:F6707"/>
    <mergeCell ref="D6708:F6708"/>
    <mergeCell ref="D6709:F6709"/>
    <mergeCell ref="D6710:F6710"/>
    <mergeCell ref="D6711:F6711"/>
    <mergeCell ref="D6712:F6712"/>
    <mergeCell ref="D6701:F6701"/>
    <mergeCell ref="D6702:F6702"/>
    <mergeCell ref="D6703:F6703"/>
    <mergeCell ref="D6704:F6704"/>
    <mergeCell ref="D6705:F6705"/>
    <mergeCell ref="D6706:F6706"/>
    <mergeCell ref="D6695:F6695"/>
    <mergeCell ref="D6696:F6696"/>
    <mergeCell ref="D6697:F6697"/>
    <mergeCell ref="D6698:F6698"/>
    <mergeCell ref="D6699:F6699"/>
    <mergeCell ref="D6700:F6700"/>
    <mergeCell ref="D6689:F6689"/>
    <mergeCell ref="D6690:F6690"/>
    <mergeCell ref="D6691:F6691"/>
    <mergeCell ref="D6692:F6692"/>
    <mergeCell ref="D6693:F6693"/>
    <mergeCell ref="D6694:F6694"/>
    <mergeCell ref="D6683:F6683"/>
    <mergeCell ref="D6684:F6684"/>
    <mergeCell ref="D6685:F6685"/>
    <mergeCell ref="D6686:F6686"/>
    <mergeCell ref="D6687:F6687"/>
    <mergeCell ref="D6688:F6688"/>
    <mergeCell ref="D6677:F6677"/>
    <mergeCell ref="D6678:F6678"/>
    <mergeCell ref="D6679:F6679"/>
    <mergeCell ref="D6680:F6680"/>
    <mergeCell ref="D6681:F6681"/>
    <mergeCell ref="D6682:F6682"/>
    <mergeCell ref="D6671:F6671"/>
    <mergeCell ref="D6672:F6672"/>
    <mergeCell ref="D6673:F6673"/>
    <mergeCell ref="D6674:F6674"/>
    <mergeCell ref="D6675:F6675"/>
    <mergeCell ref="D6676:F6676"/>
    <mergeCell ref="D6665:F6665"/>
    <mergeCell ref="D6666:F6666"/>
    <mergeCell ref="D6667:F6667"/>
    <mergeCell ref="D6668:F6668"/>
    <mergeCell ref="D6669:F6669"/>
    <mergeCell ref="D6670:F6670"/>
    <mergeCell ref="D6659:F6659"/>
    <mergeCell ref="D6660:F6660"/>
    <mergeCell ref="D6661:F6661"/>
    <mergeCell ref="D6662:F6662"/>
    <mergeCell ref="D6663:F6663"/>
    <mergeCell ref="D6664:F6664"/>
    <mergeCell ref="D6653:F6653"/>
    <mergeCell ref="D6654:F6654"/>
    <mergeCell ref="D6655:F6655"/>
    <mergeCell ref="D6656:F6656"/>
    <mergeCell ref="D6657:F6657"/>
    <mergeCell ref="D6658:F6658"/>
    <mergeCell ref="D6647:F6647"/>
    <mergeCell ref="A6648:C6648"/>
    <mergeCell ref="D6648:F6648"/>
    <mergeCell ref="D6650:F6650"/>
    <mergeCell ref="D6651:F6651"/>
    <mergeCell ref="D6652:F6652"/>
    <mergeCell ref="D6641:F6641"/>
    <mergeCell ref="D6642:F6642"/>
    <mergeCell ref="D6643:F6643"/>
    <mergeCell ref="D6644:F6644"/>
    <mergeCell ref="D6645:F6645"/>
    <mergeCell ref="D6646:F6646"/>
    <mergeCell ref="D6635:F6635"/>
    <mergeCell ref="D6636:F6636"/>
    <mergeCell ref="D6637:F6637"/>
    <mergeCell ref="D6638:F6638"/>
    <mergeCell ref="D6639:F6639"/>
    <mergeCell ref="D6640:F6640"/>
    <mergeCell ref="D6629:F6629"/>
    <mergeCell ref="D6630:F6630"/>
    <mergeCell ref="D6631:F6631"/>
    <mergeCell ref="D6632:F6632"/>
    <mergeCell ref="D6633:F6633"/>
    <mergeCell ref="D6634:F6634"/>
    <mergeCell ref="D6623:F6623"/>
    <mergeCell ref="D6624:F6624"/>
    <mergeCell ref="D6625:F6625"/>
    <mergeCell ref="D6626:F6626"/>
    <mergeCell ref="D6627:F6627"/>
    <mergeCell ref="D6628:F6628"/>
    <mergeCell ref="D6617:F6617"/>
    <mergeCell ref="D6618:F6618"/>
    <mergeCell ref="D6619:F6619"/>
    <mergeCell ref="D6620:F6620"/>
    <mergeCell ref="D6621:F6621"/>
    <mergeCell ref="D6622:F6622"/>
    <mergeCell ref="D6611:F6611"/>
    <mergeCell ref="D6612:F6612"/>
    <mergeCell ref="D6613:F6613"/>
    <mergeCell ref="D6614:F6614"/>
    <mergeCell ref="D6615:F6615"/>
    <mergeCell ref="D6616:F6616"/>
    <mergeCell ref="D6605:F6605"/>
    <mergeCell ref="D6606:F6606"/>
    <mergeCell ref="D6607:F6607"/>
    <mergeCell ref="D6608:F6608"/>
    <mergeCell ref="D6609:F6609"/>
    <mergeCell ref="D6610:F6610"/>
    <mergeCell ref="D6599:F6599"/>
    <mergeCell ref="D6600:F6600"/>
    <mergeCell ref="D6601:F6601"/>
    <mergeCell ref="D6602:F6602"/>
    <mergeCell ref="D6603:F6603"/>
    <mergeCell ref="D6604:F6604"/>
    <mergeCell ref="D6593:F6593"/>
    <mergeCell ref="D6594:F6594"/>
    <mergeCell ref="D6595:F6595"/>
    <mergeCell ref="D6596:F6596"/>
    <mergeCell ref="D6597:F6597"/>
    <mergeCell ref="D6598:F6598"/>
    <mergeCell ref="D6587:F6587"/>
    <mergeCell ref="D6588:F6588"/>
    <mergeCell ref="D6589:F6589"/>
    <mergeCell ref="D6590:F6590"/>
    <mergeCell ref="D6591:F6591"/>
    <mergeCell ref="D6592:F6592"/>
    <mergeCell ref="D6581:F6581"/>
    <mergeCell ref="D6582:F6582"/>
    <mergeCell ref="D6583:F6583"/>
    <mergeCell ref="D6584:F6584"/>
    <mergeCell ref="D6585:F6585"/>
    <mergeCell ref="D6586:F6586"/>
    <mergeCell ref="D6575:F6575"/>
    <mergeCell ref="D6576:F6576"/>
    <mergeCell ref="D6577:F6577"/>
    <mergeCell ref="D6578:F6578"/>
    <mergeCell ref="D6579:F6579"/>
    <mergeCell ref="D6580:F6580"/>
    <mergeCell ref="D6569:F6569"/>
    <mergeCell ref="D6570:F6570"/>
    <mergeCell ref="D6571:F6571"/>
    <mergeCell ref="D6572:F6572"/>
    <mergeCell ref="D6573:F6573"/>
    <mergeCell ref="D6574:F6574"/>
    <mergeCell ref="D6563:F6563"/>
    <mergeCell ref="D6564:F6564"/>
    <mergeCell ref="D6565:F6565"/>
    <mergeCell ref="D6566:F6566"/>
    <mergeCell ref="D6567:F6567"/>
    <mergeCell ref="D6568:F6568"/>
    <mergeCell ref="D6557:F6557"/>
    <mergeCell ref="D6558:F6558"/>
    <mergeCell ref="D6559:F6559"/>
    <mergeCell ref="D6560:F6560"/>
    <mergeCell ref="D6561:F6561"/>
    <mergeCell ref="D6562:F6562"/>
    <mergeCell ref="D6551:F6551"/>
    <mergeCell ref="D6552:F6552"/>
    <mergeCell ref="D6553:F6553"/>
    <mergeCell ref="D6554:F6554"/>
    <mergeCell ref="D6555:F6555"/>
    <mergeCell ref="D6556:F6556"/>
    <mergeCell ref="D6545:F6545"/>
    <mergeCell ref="D6546:F6546"/>
    <mergeCell ref="D6547:F6547"/>
    <mergeCell ref="D6548:F6548"/>
    <mergeCell ref="D6549:F6549"/>
    <mergeCell ref="D6550:F6550"/>
    <mergeCell ref="D6539:F6539"/>
    <mergeCell ref="D6540:F6540"/>
    <mergeCell ref="D6541:F6541"/>
    <mergeCell ref="D6542:F6542"/>
    <mergeCell ref="D6543:F6543"/>
    <mergeCell ref="D6544:F6544"/>
    <mergeCell ref="D6533:F6533"/>
    <mergeCell ref="D6534:F6534"/>
    <mergeCell ref="D6535:F6535"/>
    <mergeCell ref="D6536:F6536"/>
    <mergeCell ref="D6537:F6537"/>
    <mergeCell ref="D6538:F6538"/>
    <mergeCell ref="D6527:F6527"/>
    <mergeCell ref="D6528:F6528"/>
    <mergeCell ref="D6529:F6529"/>
    <mergeCell ref="D6530:F6530"/>
    <mergeCell ref="D6531:F6531"/>
    <mergeCell ref="D6532:F6532"/>
    <mergeCell ref="D6521:F6521"/>
    <mergeCell ref="D6522:F6522"/>
    <mergeCell ref="D6523:F6523"/>
    <mergeCell ref="D6524:F6524"/>
    <mergeCell ref="D6525:F6525"/>
    <mergeCell ref="D6526:F6526"/>
    <mergeCell ref="D6515:F6515"/>
    <mergeCell ref="D6516:F6516"/>
    <mergeCell ref="D6517:F6517"/>
    <mergeCell ref="D6518:F6518"/>
    <mergeCell ref="D6519:F6519"/>
    <mergeCell ref="D6520:F6520"/>
    <mergeCell ref="D6509:F6509"/>
    <mergeCell ref="D6510:F6510"/>
    <mergeCell ref="D6511:F6511"/>
    <mergeCell ref="D6512:F6512"/>
    <mergeCell ref="D6513:F6513"/>
    <mergeCell ref="D6514:F6514"/>
    <mergeCell ref="A6503:C6503"/>
    <mergeCell ref="D6503:F6503"/>
    <mergeCell ref="D6505:F6505"/>
    <mergeCell ref="D6506:F6506"/>
    <mergeCell ref="D6507:F6507"/>
    <mergeCell ref="D6508:F6508"/>
    <mergeCell ref="A6500:C6500"/>
    <mergeCell ref="D6500:F6500"/>
    <mergeCell ref="A6501:C6501"/>
    <mergeCell ref="D6501:F6501"/>
    <mergeCell ref="A6502:C6502"/>
    <mergeCell ref="D6502:F6502"/>
    <mergeCell ref="D6494:F6494"/>
    <mergeCell ref="D6495:F6495"/>
    <mergeCell ref="D6496:F6496"/>
    <mergeCell ref="D6497:F6497"/>
    <mergeCell ref="D6498:F6498"/>
    <mergeCell ref="D6499:F6499"/>
    <mergeCell ref="D6488:F6488"/>
    <mergeCell ref="D6489:F6489"/>
    <mergeCell ref="D6490:F6490"/>
    <mergeCell ref="D6491:F6491"/>
    <mergeCell ref="D6492:F6492"/>
    <mergeCell ref="D6493:F6493"/>
    <mergeCell ref="D6482:F6482"/>
    <mergeCell ref="D6483:F6483"/>
    <mergeCell ref="D6484:F6484"/>
    <mergeCell ref="D6485:F6485"/>
    <mergeCell ref="D6486:F6486"/>
    <mergeCell ref="D6487:F6487"/>
    <mergeCell ref="D6476:F6476"/>
    <mergeCell ref="D6477:F6477"/>
    <mergeCell ref="D6478:F6478"/>
    <mergeCell ref="D6479:F6479"/>
    <mergeCell ref="D6480:F6480"/>
    <mergeCell ref="D6481:F6481"/>
    <mergeCell ref="D6470:F6470"/>
    <mergeCell ref="D6471:F6471"/>
    <mergeCell ref="D6472:F6472"/>
    <mergeCell ref="D6473:F6473"/>
    <mergeCell ref="D6474:F6474"/>
    <mergeCell ref="D6475:F6475"/>
    <mergeCell ref="D6464:F6464"/>
    <mergeCell ref="D6465:F6465"/>
    <mergeCell ref="D6466:F6466"/>
    <mergeCell ref="D6467:F6467"/>
    <mergeCell ref="D6468:F6468"/>
    <mergeCell ref="D6469:F6469"/>
    <mergeCell ref="D6458:F6458"/>
    <mergeCell ref="D6459:F6459"/>
    <mergeCell ref="D6460:F6460"/>
    <mergeCell ref="D6461:F6461"/>
    <mergeCell ref="D6462:F6462"/>
    <mergeCell ref="D6463:F6463"/>
    <mergeCell ref="D6452:F6452"/>
    <mergeCell ref="D6453:F6453"/>
    <mergeCell ref="D6454:F6454"/>
    <mergeCell ref="D6455:F6455"/>
    <mergeCell ref="D6456:F6456"/>
    <mergeCell ref="D6457:F6457"/>
    <mergeCell ref="D6446:F6446"/>
    <mergeCell ref="D6447:F6447"/>
    <mergeCell ref="D6448:F6448"/>
    <mergeCell ref="D6449:F6449"/>
    <mergeCell ref="D6450:F6450"/>
    <mergeCell ref="D6451:F6451"/>
    <mergeCell ref="D6440:F6440"/>
    <mergeCell ref="D6441:F6441"/>
    <mergeCell ref="D6442:F6442"/>
    <mergeCell ref="D6443:F6443"/>
    <mergeCell ref="D6444:F6444"/>
    <mergeCell ref="D6445:F6445"/>
    <mergeCell ref="D6434:F6434"/>
    <mergeCell ref="D6435:F6435"/>
    <mergeCell ref="D6436:F6436"/>
    <mergeCell ref="D6437:F6437"/>
    <mergeCell ref="D6438:F6438"/>
    <mergeCell ref="D6439:F6439"/>
    <mergeCell ref="D6428:F6428"/>
    <mergeCell ref="D6429:F6429"/>
    <mergeCell ref="D6430:F6430"/>
    <mergeCell ref="D6431:F6431"/>
    <mergeCell ref="D6432:F6432"/>
    <mergeCell ref="D6433:F6433"/>
    <mergeCell ref="D6422:F6422"/>
    <mergeCell ref="D6423:F6423"/>
    <mergeCell ref="D6424:F6424"/>
    <mergeCell ref="D6425:F6425"/>
    <mergeCell ref="D6426:F6426"/>
    <mergeCell ref="D6427:F6427"/>
    <mergeCell ref="D6416:F6416"/>
    <mergeCell ref="D6417:F6417"/>
    <mergeCell ref="D6418:F6418"/>
    <mergeCell ref="D6419:F6419"/>
    <mergeCell ref="D6420:F6420"/>
    <mergeCell ref="D6421:F6421"/>
    <mergeCell ref="D6410:F6410"/>
    <mergeCell ref="D6411:F6411"/>
    <mergeCell ref="D6412:F6412"/>
    <mergeCell ref="D6413:F6413"/>
    <mergeCell ref="D6414:F6414"/>
    <mergeCell ref="D6415:F6415"/>
    <mergeCell ref="D6404:F6404"/>
    <mergeCell ref="D6405:F6405"/>
    <mergeCell ref="D6406:F6406"/>
    <mergeCell ref="D6407:F6407"/>
    <mergeCell ref="D6408:F6408"/>
    <mergeCell ref="D6409:F6409"/>
    <mergeCell ref="D6398:F6398"/>
    <mergeCell ref="D6399:F6399"/>
    <mergeCell ref="D6400:F6400"/>
    <mergeCell ref="D6401:F6401"/>
    <mergeCell ref="D6402:F6402"/>
    <mergeCell ref="D6403:F6403"/>
    <mergeCell ref="D6392:F6392"/>
    <mergeCell ref="D6393:F6393"/>
    <mergeCell ref="D6394:F6394"/>
    <mergeCell ref="D6395:F6395"/>
    <mergeCell ref="D6396:F6396"/>
    <mergeCell ref="D6397:F6397"/>
    <mergeCell ref="D6386:F6386"/>
    <mergeCell ref="D6387:F6387"/>
    <mergeCell ref="D6388:F6388"/>
    <mergeCell ref="D6389:F6389"/>
    <mergeCell ref="D6390:F6390"/>
    <mergeCell ref="D6391:F6391"/>
    <mergeCell ref="D6380:F6380"/>
    <mergeCell ref="D6381:F6381"/>
    <mergeCell ref="D6382:F6382"/>
    <mergeCell ref="D6383:F6383"/>
    <mergeCell ref="D6384:F6384"/>
    <mergeCell ref="D6385:F6385"/>
    <mergeCell ref="D6374:F6374"/>
    <mergeCell ref="D6375:F6375"/>
    <mergeCell ref="D6376:F6376"/>
    <mergeCell ref="D6377:F6377"/>
    <mergeCell ref="D6378:F6378"/>
    <mergeCell ref="D6379:F6379"/>
    <mergeCell ref="D6368:F6368"/>
    <mergeCell ref="D6369:F6369"/>
    <mergeCell ref="D6370:F6370"/>
    <mergeCell ref="D6371:F6371"/>
    <mergeCell ref="D6372:F6372"/>
    <mergeCell ref="D6373:F6373"/>
    <mergeCell ref="D6362:F6362"/>
    <mergeCell ref="D6363:F6363"/>
    <mergeCell ref="D6364:F6364"/>
    <mergeCell ref="D6365:F6365"/>
    <mergeCell ref="D6366:F6366"/>
    <mergeCell ref="D6367:F6367"/>
    <mergeCell ref="D6356:F6356"/>
    <mergeCell ref="D6357:F6357"/>
    <mergeCell ref="D6358:F6358"/>
    <mergeCell ref="D6359:F6359"/>
    <mergeCell ref="D6360:F6360"/>
    <mergeCell ref="D6361:F6361"/>
    <mergeCell ref="D6350:F6350"/>
    <mergeCell ref="D6351:F6351"/>
    <mergeCell ref="D6352:F6352"/>
    <mergeCell ref="D6353:F6353"/>
    <mergeCell ref="D6354:F6354"/>
    <mergeCell ref="D6355:F6355"/>
    <mergeCell ref="D6344:F6344"/>
    <mergeCell ref="D6345:F6345"/>
    <mergeCell ref="D6346:F6346"/>
    <mergeCell ref="D6347:F6347"/>
    <mergeCell ref="A6348:C6348"/>
    <mergeCell ref="D6348:F6348"/>
    <mergeCell ref="D6338:F6338"/>
    <mergeCell ref="D6339:F6339"/>
    <mergeCell ref="D6340:F6340"/>
    <mergeCell ref="D6341:F6341"/>
    <mergeCell ref="D6342:F6342"/>
    <mergeCell ref="D6343:F6343"/>
    <mergeCell ref="D6332:F6332"/>
    <mergeCell ref="D6333:F6333"/>
    <mergeCell ref="D6334:F6334"/>
    <mergeCell ref="D6335:F6335"/>
    <mergeCell ref="D6336:F6336"/>
    <mergeCell ref="D6337:F6337"/>
    <mergeCell ref="D6326:F6326"/>
    <mergeCell ref="D6327:F6327"/>
    <mergeCell ref="D6328:F6328"/>
    <mergeCell ref="D6329:F6329"/>
    <mergeCell ref="D6330:F6330"/>
    <mergeCell ref="D6331:F6331"/>
    <mergeCell ref="D6320:F6320"/>
    <mergeCell ref="D6321:F6321"/>
    <mergeCell ref="D6322:F6322"/>
    <mergeCell ref="D6323:F6323"/>
    <mergeCell ref="D6324:F6324"/>
    <mergeCell ref="D6325:F6325"/>
    <mergeCell ref="D6314:F6314"/>
    <mergeCell ref="D6315:F6315"/>
    <mergeCell ref="D6316:F6316"/>
    <mergeCell ref="D6317:F6317"/>
    <mergeCell ref="D6318:F6318"/>
    <mergeCell ref="D6319:F6319"/>
    <mergeCell ref="D6308:F6308"/>
    <mergeCell ref="D6309:F6309"/>
    <mergeCell ref="D6310:F6310"/>
    <mergeCell ref="D6311:F6311"/>
    <mergeCell ref="D6312:F6312"/>
    <mergeCell ref="D6313:F6313"/>
    <mergeCell ref="D6302:F6302"/>
    <mergeCell ref="D6303:F6303"/>
    <mergeCell ref="D6304:F6304"/>
    <mergeCell ref="D6305:F6305"/>
    <mergeCell ref="D6306:F6306"/>
    <mergeCell ref="D6307:F6307"/>
    <mergeCell ref="D6296:F6296"/>
    <mergeCell ref="D6297:F6297"/>
    <mergeCell ref="D6298:F6298"/>
    <mergeCell ref="D6299:F6299"/>
    <mergeCell ref="D6300:F6300"/>
    <mergeCell ref="D6301:F6301"/>
    <mergeCell ref="D6290:F6290"/>
    <mergeCell ref="D6291:F6291"/>
    <mergeCell ref="D6292:F6292"/>
    <mergeCell ref="D6293:F6293"/>
    <mergeCell ref="D6294:F6294"/>
    <mergeCell ref="D6295:F6295"/>
    <mergeCell ref="D6284:F6284"/>
    <mergeCell ref="D6285:F6285"/>
    <mergeCell ref="D6286:F6286"/>
    <mergeCell ref="D6287:F6287"/>
    <mergeCell ref="D6288:F6288"/>
    <mergeCell ref="D6289:F6289"/>
    <mergeCell ref="D6278:F6278"/>
    <mergeCell ref="D6279:F6279"/>
    <mergeCell ref="D6280:F6280"/>
    <mergeCell ref="D6281:F6281"/>
    <mergeCell ref="D6282:F6282"/>
    <mergeCell ref="D6283:F6283"/>
    <mergeCell ref="D6272:F6272"/>
    <mergeCell ref="D6273:F6273"/>
    <mergeCell ref="D6274:F6274"/>
    <mergeCell ref="D6275:F6275"/>
    <mergeCell ref="D6276:F6276"/>
    <mergeCell ref="D6277:F6277"/>
    <mergeCell ref="D6266:F6266"/>
    <mergeCell ref="D6267:F6267"/>
    <mergeCell ref="D6268:F6268"/>
    <mergeCell ref="D6269:F6269"/>
    <mergeCell ref="D6270:F6270"/>
    <mergeCell ref="D6271:F6271"/>
    <mergeCell ref="D6260:F6260"/>
    <mergeCell ref="D6261:F6261"/>
    <mergeCell ref="D6262:F6262"/>
    <mergeCell ref="D6263:F6263"/>
    <mergeCell ref="D6264:F6264"/>
    <mergeCell ref="D6265:F6265"/>
    <mergeCell ref="D6254:F6254"/>
    <mergeCell ref="D6255:F6255"/>
    <mergeCell ref="D6256:F6256"/>
    <mergeCell ref="D6257:F6257"/>
    <mergeCell ref="D6258:F6258"/>
    <mergeCell ref="D6259:F6259"/>
    <mergeCell ref="D6248:F6248"/>
    <mergeCell ref="D6249:F6249"/>
    <mergeCell ref="D6250:F6250"/>
    <mergeCell ref="D6251:F6251"/>
    <mergeCell ref="D6252:F6252"/>
    <mergeCell ref="D6253:F6253"/>
    <mergeCell ref="D6242:F6242"/>
    <mergeCell ref="D6243:F6243"/>
    <mergeCell ref="D6244:F6244"/>
    <mergeCell ref="D6245:F6245"/>
    <mergeCell ref="D6246:F6246"/>
    <mergeCell ref="D6247:F6247"/>
    <mergeCell ref="D6236:F6236"/>
    <mergeCell ref="D6237:F6237"/>
    <mergeCell ref="D6238:F6238"/>
    <mergeCell ref="D6239:F6239"/>
    <mergeCell ref="D6240:F6240"/>
    <mergeCell ref="D6241:F6241"/>
    <mergeCell ref="D6230:F6230"/>
    <mergeCell ref="D6231:F6231"/>
    <mergeCell ref="D6232:F6232"/>
    <mergeCell ref="D6233:F6233"/>
    <mergeCell ref="D6234:F6234"/>
    <mergeCell ref="D6235:F6235"/>
    <mergeCell ref="D6224:F6224"/>
    <mergeCell ref="D6225:F6225"/>
    <mergeCell ref="D6226:F6226"/>
    <mergeCell ref="D6227:F6227"/>
    <mergeCell ref="D6228:F6228"/>
    <mergeCell ref="D6229:F6229"/>
    <mergeCell ref="D6218:F6218"/>
    <mergeCell ref="D6219:F6219"/>
    <mergeCell ref="D6220:F6220"/>
    <mergeCell ref="D6221:F6221"/>
    <mergeCell ref="D6222:F6222"/>
    <mergeCell ref="D6223:F6223"/>
    <mergeCell ref="D6212:F6212"/>
    <mergeCell ref="D6213:F6213"/>
    <mergeCell ref="D6214:F6214"/>
    <mergeCell ref="D6215:F6215"/>
    <mergeCell ref="D6216:F6216"/>
    <mergeCell ref="D6217:F6217"/>
    <mergeCell ref="D6206:F6206"/>
    <mergeCell ref="D6207:F6207"/>
    <mergeCell ref="D6208:F6208"/>
    <mergeCell ref="D6209:F6209"/>
    <mergeCell ref="D6210:F6210"/>
    <mergeCell ref="D6211:F6211"/>
    <mergeCell ref="D6201:F6201"/>
    <mergeCell ref="A6202:C6202"/>
    <mergeCell ref="D6202:F6202"/>
    <mergeCell ref="A6203:C6203"/>
    <mergeCell ref="D6203:F6203"/>
    <mergeCell ref="D6205:F6205"/>
    <mergeCell ref="D6195:F6195"/>
    <mergeCell ref="D6196:F6196"/>
    <mergeCell ref="D6197:F6197"/>
    <mergeCell ref="D6198:F6198"/>
    <mergeCell ref="D6199:F6199"/>
    <mergeCell ref="D6200:F6200"/>
    <mergeCell ref="D6189:F6189"/>
    <mergeCell ref="D6190:F6190"/>
    <mergeCell ref="D6191:F6191"/>
    <mergeCell ref="D6192:F6192"/>
    <mergeCell ref="D6193:F6193"/>
    <mergeCell ref="D6194:F6194"/>
    <mergeCell ref="D6183:F6183"/>
    <mergeCell ref="D6184:F6184"/>
    <mergeCell ref="D6185:F6185"/>
    <mergeCell ref="D6186:F6186"/>
    <mergeCell ref="D6187:F6187"/>
    <mergeCell ref="D6188:F6188"/>
    <mergeCell ref="D6177:F6177"/>
    <mergeCell ref="D6178:F6178"/>
    <mergeCell ref="D6179:F6179"/>
    <mergeCell ref="D6180:F6180"/>
    <mergeCell ref="D6181:F6181"/>
    <mergeCell ref="D6182:F6182"/>
    <mergeCell ref="D6171:F6171"/>
    <mergeCell ref="D6172:F6172"/>
    <mergeCell ref="D6173:F6173"/>
    <mergeCell ref="D6174:F6174"/>
    <mergeCell ref="D6175:F6175"/>
    <mergeCell ref="D6176:F6176"/>
    <mergeCell ref="D6165:F6165"/>
    <mergeCell ref="D6166:F6166"/>
    <mergeCell ref="D6167:F6167"/>
    <mergeCell ref="D6168:F6168"/>
    <mergeCell ref="D6169:F6169"/>
    <mergeCell ref="D6170:F6170"/>
    <mergeCell ref="D6159:F6159"/>
    <mergeCell ref="D6160:F6160"/>
    <mergeCell ref="D6161:F6161"/>
    <mergeCell ref="D6162:F6162"/>
    <mergeCell ref="D6163:F6163"/>
    <mergeCell ref="D6164:F6164"/>
    <mergeCell ref="D6153:F6153"/>
    <mergeCell ref="D6154:F6154"/>
    <mergeCell ref="D6155:F6155"/>
    <mergeCell ref="D6156:F6156"/>
    <mergeCell ref="D6157:F6157"/>
    <mergeCell ref="D6158:F6158"/>
    <mergeCell ref="D6147:F6147"/>
    <mergeCell ref="D6148:F6148"/>
    <mergeCell ref="D6149:F6149"/>
    <mergeCell ref="D6150:F6150"/>
    <mergeCell ref="D6151:F6151"/>
    <mergeCell ref="D6152:F6152"/>
    <mergeCell ref="D6141:F6141"/>
    <mergeCell ref="D6142:F6142"/>
    <mergeCell ref="D6143:F6143"/>
    <mergeCell ref="D6144:F6144"/>
    <mergeCell ref="D6145:F6145"/>
    <mergeCell ref="D6146:F6146"/>
    <mergeCell ref="D6135:F6135"/>
    <mergeCell ref="D6136:F6136"/>
    <mergeCell ref="D6137:F6137"/>
    <mergeCell ref="D6138:F6138"/>
    <mergeCell ref="D6139:F6139"/>
    <mergeCell ref="D6140:F6140"/>
    <mergeCell ref="D6129:F6129"/>
    <mergeCell ref="D6130:F6130"/>
    <mergeCell ref="D6131:F6131"/>
    <mergeCell ref="D6132:F6132"/>
    <mergeCell ref="D6133:F6133"/>
    <mergeCell ref="D6134:F6134"/>
    <mergeCell ref="D6123:F6123"/>
    <mergeCell ref="D6124:F6124"/>
    <mergeCell ref="D6125:F6125"/>
    <mergeCell ref="D6126:F6126"/>
    <mergeCell ref="D6127:F6127"/>
    <mergeCell ref="D6128:F6128"/>
    <mergeCell ref="D6117:F6117"/>
    <mergeCell ref="D6118:F6118"/>
    <mergeCell ref="D6119:F6119"/>
    <mergeCell ref="D6120:F6120"/>
    <mergeCell ref="D6121:F6121"/>
    <mergeCell ref="D6122:F6122"/>
    <mergeCell ref="D6111:F6111"/>
    <mergeCell ref="D6112:F6112"/>
    <mergeCell ref="D6113:F6113"/>
    <mergeCell ref="D6114:F6114"/>
    <mergeCell ref="D6115:F6115"/>
    <mergeCell ref="D6116:F6116"/>
    <mergeCell ref="D6105:F6105"/>
    <mergeCell ref="D6106:F6106"/>
    <mergeCell ref="D6107:F6107"/>
    <mergeCell ref="D6108:F6108"/>
    <mergeCell ref="D6109:F6109"/>
    <mergeCell ref="D6110:F6110"/>
    <mergeCell ref="D6099:F6099"/>
    <mergeCell ref="D6100:F6100"/>
    <mergeCell ref="D6101:F6101"/>
    <mergeCell ref="D6102:F6102"/>
    <mergeCell ref="D6103:F6103"/>
    <mergeCell ref="D6104:F6104"/>
    <mergeCell ref="D6093:F6093"/>
    <mergeCell ref="D6094:F6094"/>
    <mergeCell ref="D6095:F6095"/>
    <mergeCell ref="D6096:F6096"/>
    <mergeCell ref="D6097:F6097"/>
    <mergeCell ref="D6098:F6098"/>
    <mergeCell ref="D6087:F6087"/>
    <mergeCell ref="D6088:F6088"/>
    <mergeCell ref="D6089:F6089"/>
    <mergeCell ref="D6090:F6090"/>
    <mergeCell ref="D6091:F6091"/>
    <mergeCell ref="D6092:F6092"/>
    <mergeCell ref="D6081:F6081"/>
    <mergeCell ref="D6082:F6082"/>
    <mergeCell ref="D6083:F6083"/>
    <mergeCell ref="D6084:F6084"/>
    <mergeCell ref="D6085:F6085"/>
    <mergeCell ref="D6086:F6086"/>
    <mergeCell ref="D6075:F6075"/>
    <mergeCell ref="D6076:F6076"/>
    <mergeCell ref="D6077:F6077"/>
    <mergeCell ref="D6078:F6078"/>
    <mergeCell ref="D6079:F6079"/>
    <mergeCell ref="D6080:F6080"/>
    <mergeCell ref="D6069:F6069"/>
    <mergeCell ref="D6070:F6070"/>
    <mergeCell ref="D6071:F6071"/>
    <mergeCell ref="D6072:F6072"/>
    <mergeCell ref="D6073:F6073"/>
    <mergeCell ref="D6074:F6074"/>
    <mergeCell ref="D6063:F6063"/>
    <mergeCell ref="D6064:F6064"/>
    <mergeCell ref="D6065:F6065"/>
    <mergeCell ref="D6066:F6066"/>
    <mergeCell ref="D6067:F6067"/>
    <mergeCell ref="D6068:F6068"/>
    <mergeCell ref="D6057:F6057"/>
    <mergeCell ref="D6058:F6058"/>
    <mergeCell ref="D6059:F6059"/>
    <mergeCell ref="D6060:F6060"/>
    <mergeCell ref="D6061:F6061"/>
    <mergeCell ref="D6062:F6062"/>
    <mergeCell ref="D6051:F6051"/>
    <mergeCell ref="D6052:F6052"/>
    <mergeCell ref="D6053:F6053"/>
    <mergeCell ref="D6054:F6054"/>
    <mergeCell ref="D6055:F6055"/>
    <mergeCell ref="D6056:F6056"/>
    <mergeCell ref="D6045:F6045"/>
    <mergeCell ref="D6046:F6046"/>
    <mergeCell ref="D6047:F6047"/>
    <mergeCell ref="D6048:F6048"/>
    <mergeCell ref="D6049:F6049"/>
    <mergeCell ref="D6050:F6050"/>
    <mergeCell ref="D6039:F6039"/>
    <mergeCell ref="D6040:F6040"/>
    <mergeCell ref="D6041:F6041"/>
    <mergeCell ref="D6042:F6042"/>
    <mergeCell ref="D6043:F6043"/>
    <mergeCell ref="D6044:F6044"/>
    <mergeCell ref="D6033:F6033"/>
    <mergeCell ref="D6034:F6034"/>
    <mergeCell ref="D6035:F6035"/>
    <mergeCell ref="D6036:F6036"/>
    <mergeCell ref="D6037:F6037"/>
    <mergeCell ref="D6038:F6038"/>
    <mergeCell ref="D6027:F6027"/>
    <mergeCell ref="D6028:F6028"/>
    <mergeCell ref="D6029:F6029"/>
    <mergeCell ref="D6030:F6030"/>
    <mergeCell ref="D6031:F6031"/>
    <mergeCell ref="D6032:F6032"/>
    <mergeCell ref="D6021:F6021"/>
    <mergeCell ref="D6022:F6022"/>
    <mergeCell ref="D6023:F6023"/>
    <mergeCell ref="D6024:F6024"/>
    <mergeCell ref="D6025:F6025"/>
    <mergeCell ref="D6026:F6026"/>
    <mergeCell ref="D6015:F6015"/>
    <mergeCell ref="D6016:F6016"/>
    <mergeCell ref="D6017:F6017"/>
    <mergeCell ref="D6018:F6018"/>
    <mergeCell ref="D6019:F6019"/>
    <mergeCell ref="D6020:F6020"/>
    <mergeCell ref="D6009:F6009"/>
    <mergeCell ref="D6010:F6010"/>
    <mergeCell ref="D6011:F6011"/>
    <mergeCell ref="D6012:F6012"/>
    <mergeCell ref="D6013:F6013"/>
    <mergeCell ref="D6014:F6014"/>
    <mergeCell ref="D6003:F6003"/>
    <mergeCell ref="D6004:F6004"/>
    <mergeCell ref="D6005:F6005"/>
    <mergeCell ref="D6006:F6006"/>
    <mergeCell ref="D6007:F6007"/>
    <mergeCell ref="D6008:F6008"/>
    <mergeCell ref="D5997:F5997"/>
    <mergeCell ref="D5998:F5998"/>
    <mergeCell ref="D5999:F5999"/>
    <mergeCell ref="D6000:F6000"/>
    <mergeCell ref="D6001:F6001"/>
    <mergeCell ref="D6002:F6002"/>
    <mergeCell ref="D5991:F5991"/>
    <mergeCell ref="D5992:F5992"/>
    <mergeCell ref="D5993:F5993"/>
    <mergeCell ref="D5994:F5994"/>
    <mergeCell ref="D5995:F5995"/>
    <mergeCell ref="D5996:F5996"/>
    <mergeCell ref="D5985:F5985"/>
    <mergeCell ref="D5986:F5986"/>
    <mergeCell ref="D5987:F5987"/>
    <mergeCell ref="D5988:F5988"/>
    <mergeCell ref="D5989:F5989"/>
    <mergeCell ref="D5990:F5990"/>
    <mergeCell ref="D5979:F5979"/>
    <mergeCell ref="D5980:F5980"/>
    <mergeCell ref="D5981:F5981"/>
    <mergeCell ref="D5982:F5982"/>
    <mergeCell ref="D5983:F5983"/>
    <mergeCell ref="D5984:F5984"/>
    <mergeCell ref="D5973:F5973"/>
    <mergeCell ref="D5974:F5974"/>
    <mergeCell ref="D5975:F5975"/>
    <mergeCell ref="D5976:F5976"/>
    <mergeCell ref="D5977:F5977"/>
    <mergeCell ref="D5978:F5978"/>
    <mergeCell ref="D5967:F5967"/>
    <mergeCell ref="D5968:F5968"/>
    <mergeCell ref="D5969:F5969"/>
    <mergeCell ref="D5970:F5970"/>
    <mergeCell ref="D5971:F5971"/>
    <mergeCell ref="D5972:F5972"/>
    <mergeCell ref="D5961:F5961"/>
    <mergeCell ref="D5962:F5962"/>
    <mergeCell ref="D5963:F5963"/>
    <mergeCell ref="D5964:F5964"/>
    <mergeCell ref="D5965:F5965"/>
    <mergeCell ref="D5966:F5966"/>
    <mergeCell ref="D5955:F5955"/>
    <mergeCell ref="D5956:F5956"/>
    <mergeCell ref="D5957:F5957"/>
    <mergeCell ref="D5958:F5958"/>
    <mergeCell ref="D5959:F5959"/>
    <mergeCell ref="D5960:F5960"/>
    <mergeCell ref="D5949:F5949"/>
    <mergeCell ref="D5950:F5950"/>
    <mergeCell ref="D5951:F5951"/>
    <mergeCell ref="D5952:F5952"/>
    <mergeCell ref="D5953:F5953"/>
    <mergeCell ref="D5954:F5954"/>
    <mergeCell ref="D5943:F5943"/>
    <mergeCell ref="D5944:F5944"/>
    <mergeCell ref="D5945:F5945"/>
    <mergeCell ref="D5946:F5946"/>
    <mergeCell ref="D5947:F5947"/>
    <mergeCell ref="D5948:F5948"/>
    <mergeCell ref="D5937:F5937"/>
    <mergeCell ref="D5938:F5938"/>
    <mergeCell ref="D5939:F5939"/>
    <mergeCell ref="D5940:F5940"/>
    <mergeCell ref="D5941:F5941"/>
    <mergeCell ref="D5942:F5942"/>
    <mergeCell ref="D5931:F5931"/>
    <mergeCell ref="D5932:F5932"/>
    <mergeCell ref="D5933:F5933"/>
    <mergeCell ref="D5934:F5934"/>
    <mergeCell ref="D5935:F5935"/>
    <mergeCell ref="D5936:F5936"/>
    <mergeCell ref="D5925:F5925"/>
    <mergeCell ref="D5926:F5926"/>
    <mergeCell ref="D5927:F5927"/>
    <mergeCell ref="D5928:F5928"/>
    <mergeCell ref="D5929:F5929"/>
    <mergeCell ref="D5930:F5930"/>
    <mergeCell ref="D5919:F5919"/>
    <mergeCell ref="D5920:F5920"/>
    <mergeCell ref="D5921:F5921"/>
    <mergeCell ref="D5922:F5922"/>
    <mergeCell ref="D5923:F5923"/>
    <mergeCell ref="D5924:F5924"/>
    <mergeCell ref="D5913:F5913"/>
    <mergeCell ref="D5914:F5914"/>
    <mergeCell ref="D5915:F5915"/>
    <mergeCell ref="D5916:F5916"/>
    <mergeCell ref="D5917:F5917"/>
    <mergeCell ref="D5918:F5918"/>
    <mergeCell ref="D5907:F5907"/>
    <mergeCell ref="D5908:F5908"/>
    <mergeCell ref="D5909:F5909"/>
    <mergeCell ref="D5910:F5910"/>
    <mergeCell ref="D5911:F5911"/>
    <mergeCell ref="D5912:F5912"/>
    <mergeCell ref="D5901:F5901"/>
    <mergeCell ref="D5902:F5902"/>
    <mergeCell ref="D5903:F5903"/>
    <mergeCell ref="D5904:F5904"/>
    <mergeCell ref="D5905:F5905"/>
    <mergeCell ref="D5906:F5906"/>
    <mergeCell ref="D5895:F5895"/>
    <mergeCell ref="D5896:F5896"/>
    <mergeCell ref="D5897:F5897"/>
    <mergeCell ref="D5898:F5898"/>
    <mergeCell ref="D5899:F5899"/>
    <mergeCell ref="D5900:F5900"/>
    <mergeCell ref="D5889:F5889"/>
    <mergeCell ref="D5890:F5890"/>
    <mergeCell ref="D5891:F5891"/>
    <mergeCell ref="D5892:F5892"/>
    <mergeCell ref="D5893:F5893"/>
    <mergeCell ref="D5894:F5894"/>
    <mergeCell ref="D5883:F5883"/>
    <mergeCell ref="D5884:F5884"/>
    <mergeCell ref="D5885:F5885"/>
    <mergeCell ref="D5886:F5886"/>
    <mergeCell ref="D5887:F5887"/>
    <mergeCell ref="D5888:F5888"/>
    <mergeCell ref="D5877:F5877"/>
    <mergeCell ref="D5878:F5878"/>
    <mergeCell ref="D5879:F5879"/>
    <mergeCell ref="D5880:F5880"/>
    <mergeCell ref="D5881:F5881"/>
    <mergeCell ref="D5882:F5882"/>
    <mergeCell ref="D5871:F5871"/>
    <mergeCell ref="D5872:F5872"/>
    <mergeCell ref="D5873:F5873"/>
    <mergeCell ref="D5874:F5874"/>
    <mergeCell ref="D5875:F5875"/>
    <mergeCell ref="D5876:F5876"/>
    <mergeCell ref="D5865:F5865"/>
    <mergeCell ref="D5866:F5866"/>
    <mergeCell ref="D5867:F5867"/>
    <mergeCell ref="D5868:F5868"/>
    <mergeCell ref="D5869:F5869"/>
    <mergeCell ref="D5870:F5870"/>
    <mergeCell ref="D5859:F5859"/>
    <mergeCell ref="D5860:F5860"/>
    <mergeCell ref="D5861:F5861"/>
    <mergeCell ref="D5862:F5862"/>
    <mergeCell ref="D5863:F5863"/>
    <mergeCell ref="D5864:F5864"/>
    <mergeCell ref="D5853:F5853"/>
    <mergeCell ref="D5854:F5854"/>
    <mergeCell ref="D5855:F5855"/>
    <mergeCell ref="D5856:F5856"/>
    <mergeCell ref="D5857:F5857"/>
    <mergeCell ref="D5858:F5858"/>
    <mergeCell ref="D5847:F5847"/>
    <mergeCell ref="D5848:F5848"/>
    <mergeCell ref="D5849:F5849"/>
    <mergeCell ref="D5850:F5850"/>
    <mergeCell ref="D5851:F5851"/>
    <mergeCell ref="D5852:F5852"/>
    <mergeCell ref="D5841:F5841"/>
    <mergeCell ref="D5842:F5842"/>
    <mergeCell ref="D5843:F5843"/>
    <mergeCell ref="D5844:F5844"/>
    <mergeCell ref="D5845:F5845"/>
    <mergeCell ref="D5846:F5846"/>
    <mergeCell ref="D5835:F5835"/>
    <mergeCell ref="D5836:F5836"/>
    <mergeCell ref="D5837:F5837"/>
    <mergeCell ref="D5838:F5838"/>
    <mergeCell ref="D5839:F5839"/>
    <mergeCell ref="D5840:F5840"/>
    <mergeCell ref="D5829:F5829"/>
    <mergeCell ref="D5830:F5830"/>
    <mergeCell ref="D5831:F5831"/>
    <mergeCell ref="D5832:F5832"/>
    <mergeCell ref="D5833:F5833"/>
    <mergeCell ref="D5834:F5834"/>
    <mergeCell ref="D5823:F5823"/>
    <mergeCell ref="D5824:F5824"/>
    <mergeCell ref="D5825:F5825"/>
    <mergeCell ref="D5826:F5826"/>
    <mergeCell ref="D5827:F5827"/>
    <mergeCell ref="D5828:F5828"/>
    <mergeCell ref="D5817:F5817"/>
    <mergeCell ref="D5818:F5818"/>
    <mergeCell ref="D5819:F5819"/>
    <mergeCell ref="D5820:F5820"/>
    <mergeCell ref="D5821:F5821"/>
    <mergeCell ref="D5822:F5822"/>
    <mergeCell ref="D5811:F5811"/>
    <mergeCell ref="D5812:F5812"/>
    <mergeCell ref="D5813:F5813"/>
    <mergeCell ref="D5814:F5814"/>
    <mergeCell ref="D5815:F5815"/>
    <mergeCell ref="D5816:F5816"/>
    <mergeCell ref="D5805:F5805"/>
    <mergeCell ref="D5806:F5806"/>
    <mergeCell ref="D5807:F5807"/>
    <mergeCell ref="D5808:F5808"/>
    <mergeCell ref="D5809:F5809"/>
    <mergeCell ref="D5810:F5810"/>
    <mergeCell ref="D5799:F5799"/>
    <mergeCell ref="D5800:F5800"/>
    <mergeCell ref="D5801:F5801"/>
    <mergeCell ref="D5802:F5802"/>
    <mergeCell ref="D5803:F5803"/>
    <mergeCell ref="D5804:F5804"/>
    <mergeCell ref="D5793:F5793"/>
    <mergeCell ref="D5794:F5794"/>
    <mergeCell ref="D5795:F5795"/>
    <mergeCell ref="D5796:F5796"/>
    <mergeCell ref="D5797:F5797"/>
    <mergeCell ref="D5798:F5798"/>
    <mergeCell ref="D5787:F5787"/>
    <mergeCell ref="D5788:F5788"/>
    <mergeCell ref="D5789:F5789"/>
    <mergeCell ref="D5790:F5790"/>
    <mergeCell ref="D5791:F5791"/>
    <mergeCell ref="D5792:F5792"/>
    <mergeCell ref="D5781:F5781"/>
    <mergeCell ref="D5782:F5782"/>
    <mergeCell ref="D5783:F5783"/>
    <mergeCell ref="D5784:F5784"/>
    <mergeCell ref="D5785:F5785"/>
    <mergeCell ref="D5786:F5786"/>
    <mergeCell ref="D5775:F5775"/>
    <mergeCell ref="D5776:F5776"/>
    <mergeCell ref="D5777:F5777"/>
    <mergeCell ref="D5778:F5778"/>
    <mergeCell ref="D5779:F5779"/>
    <mergeCell ref="D5780:F5780"/>
    <mergeCell ref="D5769:F5769"/>
    <mergeCell ref="D5770:F5770"/>
    <mergeCell ref="D5771:F5771"/>
    <mergeCell ref="D5772:F5772"/>
    <mergeCell ref="D5773:F5773"/>
    <mergeCell ref="D5774:F5774"/>
    <mergeCell ref="D5763:F5763"/>
    <mergeCell ref="D5764:F5764"/>
    <mergeCell ref="D5765:F5765"/>
    <mergeCell ref="D5766:F5766"/>
    <mergeCell ref="D5767:F5767"/>
    <mergeCell ref="D5768:F5768"/>
    <mergeCell ref="D5756:F5756"/>
    <mergeCell ref="D5757:F5757"/>
    <mergeCell ref="D5758:F5758"/>
    <mergeCell ref="D5759:F5759"/>
    <mergeCell ref="D5760:F5760"/>
    <mergeCell ref="A5761:C5761"/>
    <mergeCell ref="D5761:F5761"/>
    <mergeCell ref="D5750:F5750"/>
    <mergeCell ref="D5751:F5751"/>
    <mergeCell ref="D5752:F5752"/>
    <mergeCell ref="D5753:F5753"/>
    <mergeCell ref="D5754:F5754"/>
    <mergeCell ref="D5755:F5755"/>
    <mergeCell ref="D5744:F5744"/>
    <mergeCell ref="D5745:F5745"/>
    <mergeCell ref="D5746:F5746"/>
    <mergeCell ref="D5747:F5747"/>
    <mergeCell ref="D5748:F5748"/>
    <mergeCell ref="D5749:F5749"/>
    <mergeCell ref="D5738:F5738"/>
    <mergeCell ref="D5739:F5739"/>
    <mergeCell ref="D5740:F5740"/>
    <mergeCell ref="D5741:F5741"/>
    <mergeCell ref="D5742:F5742"/>
    <mergeCell ref="D5743:F5743"/>
    <mergeCell ref="D5732:F5732"/>
    <mergeCell ref="D5733:F5733"/>
    <mergeCell ref="D5734:F5734"/>
    <mergeCell ref="D5735:F5735"/>
    <mergeCell ref="D5736:F5736"/>
    <mergeCell ref="D5737:F5737"/>
    <mergeCell ref="D5726:F5726"/>
    <mergeCell ref="D5727:F5727"/>
    <mergeCell ref="D5728:F5728"/>
    <mergeCell ref="D5729:F5729"/>
    <mergeCell ref="D5730:F5730"/>
    <mergeCell ref="D5731:F5731"/>
    <mergeCell ref="D5720:F5720"/>
    <mergeCell ref="D5721:F5721"/>
    <mergeCell ref="D5722:F5722"/>
    <mergeCell ref="D5723:F5723"/>
    <mergeCell ref="D5724:F5724"/>
    <mergeCell ref="D5725:F5725"/>
    <mergeCell ref="D5714:F5714"/>
    <mergeCell ref="D5715:F5715"/>
    <mergeCell ref="D5716:F5716"/>
    <mergeCell ref="D5717:F5717"/>
    <mergeCell ref="D5718:F5718"/>
    <mergeCell ref="D5719:F5719"/>
    <mergeCell ref="D5708:F5708"/>
    <mergeCell ref="D5709:F5709"/>
    <mergeCell ref="D5710:F5710"/>
    <mergeCell ref="D5711:F5711"/>
    <mergeCell ref="D5712:F5712"/>
    <mergeCell ref="D5713:F5713"/>
    <mergeCell ref="D5702:F5702"/>
    <mergeCell ref="D5703:F5703"/>
    <mergeCell ref="D5704:F5704"/>
    <mergeCell ref="D5705:F5705"/>
    <mergeCell ref="D5706:F5706"/>
    <mergeCell ref="D5707:F5707"/>
    <mergeCell ref="D5696:F5696"/>
    <mergeCell ref="D5697:F5697"/>
    <mergeCell ref="D5698:F5698"/>
    <mergeCell ref="D5699:F5699"/>
    <mergeCell ref="D5700:F5700"/>
    <mergeCell ref="D5701:F5701"/>
    <mergeCell ref="D5690:F5690"/>
    <mergeCell ref="D5691:F5691"/>
    <mergeCell ref="D5692:F5692"/>
    <mergeCell ref="D5693:F5693"/>
    <mergeCell ref="D5694:F5694"/>
    <mergeCell ref="D5695:F5695"/>
    <mergeCell ref="D5684:F5684"/>
    <mergeCell ref="D5685:F5685"/>
    <mergeCell ref="D5686:F5686"/>
    <mergeCell ref="D5687:F5687"/>
    <mergeCell ref="D5688:F5688"/>
    <mergeCell ref="D5689:F5689"/>
    <mergeCell ref="D5678:F5678"/>
    <mergeCell ref="D5679:F5679"/>
    <mergeCell ref="D5680:F5680"/>
    <mergeCell ref="D5681:F5681"/>
    <mergeCell ref="D5682:F5682"/>
    <mergeCell ref="D5683:F5683"/>
    <mergeCell ref="D5672:F5672"/>
    <mergeCell ref="D5673:F5673"/>
    <mergeCell ref="D5674:F5674"/>
    <mergeCell ref="D5675:F5675"/>
    <mergeCell ref="D5676:F5676"/>
    <mergeCell ref="D5677:F5677"/>
    <mergeCell ref="D5666:F5666"/>
    <mergeCell ref="D5667:F5667"/>
    <mergeCell ref="D5668:F5668"/>
    <mergeCell ref="D5669:F5669"/>
    <mergeCell ref="D5670:F5670"/>
    <mergeCell ref="D5671:F5671"/>
    <mergeCell ref="D5660:F5660"/>
    <mergeCell ref="D5661:F5661"/>
    <mergeCell ref="D5662:F5662"/>
    <mergeCell ref="D5663:F5663"/>
    <mergeCell ref="D5664:F5664"/>
    <mergeCell ref="D5665:F5665"/>
    <mergeCell ref="D5654:F5654"/>
    <mergeCell ref="D5655:F5655"/>
    <mergeCell ref="D5656:F5656"/>
    <mergeCell ref="D5657:F5657"/>
    <mergeCell ref="D5658:F5658"/>
    <mergeCell ref="D5659:F5659"/>
    <mergeCell ref="D5648:F5648"/>
    <mergeCell ref="D5649:F5649"/>
    <mergeCell ref="D5650:F5650"/>
    <mergeCell ref="D5651:F5651"/>
    <mergeCell ref="D5652:F5652"/>
    <mergeCell ref="D5653:F5653"/>
    <mergeCell ref="D5642:F5642"/>
    <mergeCell ref="D5643:F5643"/>
    <mergeCell ref="D5644:F5644"/>
    <mergeCell ref="D5645:F5645"/>
    <mergeCell ref="D5646:F5646"/>
    <mergeCell ref="D5647:F5647"/>
    <mergeCell ref="D5636:F5636"/>
    <mergeCell ref="D5637:F5637"/>
    <mergeCell ref="D5638:F5638"/>
    <mergeCell ref="D5639:F5639"/>
    <mergeCell ref="D5640:F5640"/>
    <mergeCell ref="D5641:F5641"/>
    <mergeCell ref="D5630:F5630"/>
    <mergeCell ref="D5631:F5631"/>
    <mergeCell ref="D5632:F5632"/>
    <mergeCell ref="D5633:F5633"/>
    <mergeCell ref="D5634:F5634"/>
    <mergeCell ref="D5635:F5635"/>
    <mergeCell ref="D5624:F5624"/>
    <mergeCell ref="D5625:F5625"/>
    <mergeCell ref="D5626:F5626"/>
    <mergeCell ref="D5627:F5627"/>
    <mergeCell ref="D5628:F5628"/>
    <mergeCell ref="D5629:F5629"/>
    <mergeCell ref="D5618:F5618"/>
    <mergeCell ref="D5619:F5619"/>
    <mergeCell ref="D5620:F5620"/>
    <mergeCell ref="D5621:F5621"/>
    <mergeCell ref="D5622:F5622"/>
    <mergeCell ref="D5623:F5623"/>
    <mergeCell ref="D5612:F5612"/>
    <mergeCell ref="D5613:F5613"/>
    <mergeCell ref="D5614:F5614"/>
    <mergeCell ref="D5615:F5615"/>
    <mergeCell ref="D5616:F5616"/>
    <mergeCell ref="D5617:F5617"/>
    <mergeCell ref="D5606:F5606"/>
    <mergeCell ref="D5607:F5607"/>
    <mergeCell ref="D5608:F5608"/>
    <mergeCell ref="D5609:F5609"/>
    <mergeCell ref="D5610:F5610"/>
    <mergeCell ref="D5611:F5611"/>
    <mergeCell ref="D5600:F5600"/>
    <mergeCell ref="D5601:F5601"/>
    <mergeCell ref="D5602:F5602"/>
    <mergeCell ref="D5603:F5603"/>
    <mergeCell ref="D5604:F5604"/>
    <mergeCell ref="D5605:F5605"/>
    <mergeCell ref="D5594:F5594"/>
    <mergeCell ref="D5595:F5595"/>
    <mergeCell ref="D5596:F5596"/>
    <mergeCell ref="D5597:F5597"/>
    <mergeCell ref="D5598:F5598"/>
    <mergeCell ref="D5599:F5599"/>
    <mergeCell ref="D5588:F5588"/>
    <mergeCell ref="D5589:F5589"/>
    <mergeCell ref="D5590:F5590"/>
    <mergeCell ref="D5591:F5591"/>
    <mergeCell ref="D5592:F5592"/>
    <mergeCell ref="D5593:F5593"/>
    <mergeCell ref="D5582:F5582"/>
    <mergeCell ref="D5583:F5583"/>
    <mergeCell ref="D5584:F5584"/>
    <mergeCell ref="D5585:F5585"/>
    <mergeCell ref="D5586:F5586"/>
    <mergeCell ref="D5587:F5587"/>
    <mergeCell ref="D5576:F5576"/>
    <mergeCell ref="D5577:F5577"/>
    <mergeCell ref="D5578:F5578"/>
    <mergeCell ref="D5579:F5579"/>
    <mergeCell ref="D5580:F5580"/>
    <mergeCell ref="D5581:F5581"/>
    <mergeCell ref="D5570:F5570"/>
    <mergeCell ref="D5571:F5571"/>
    <mergeCell ref="D5572:F5572"/>
    <mergeCell ref="D5573:F5573"/>
    <mergeCell ref="D5574:F5574"/>
    <mergeCell ref="D5575:F5575"/>
    <mergeCell ref="D5564:F5564"/>
    <mergeCell ref="D5565:F5565"/>
    <mergeCell ref="D5566:F5566"/>
    <mergeCell ref="D5567:F5567"/>
    <mergeCell ref="D5568:F5568"/>
    <mergeCell ref="D5569:F5569"/>
    <mergeCell ref="D5558:F5558"/>
    <mergeCell ref="D5559:F5559"/>
    <mergeCell ref="D5560:F5560"/>
    <mergeCell ref="D5561:F5561"/>
    <mergeCell ref="D5562:F5562"/>
    <mergeCell ref="D5563:F5563"/>
    <mergeCell ref="D5552:F5552"/>
    <mergeCell ref="D5553:F5553"/>
    <mergeCell ref="D5554:F5554"/>
    <mergeCell ref="D5555:F5555"/>
    <mergeCell ref="D5556:F5556"/>
    <mergeCell ref="D5557:F5557"/>
    <mergeCell ref="D5546:F5546"/>
    <mergeCell ref="D5547:F5547"/>
    <mergeCell ref="D5548:F5548"/>
    <mergeCell ref="D5549:F5549"/>
    <mergeCell ref="D5550:F5550"/>
    <mergeCell ref="D5551:F5551"/>
    <mergeCell ref="D5540:F5540"/>
    <mergeCell ref="D5541:F5541"/>
    <mergeCell ref="D5542:F5542"/>
    <mergeCell ref="D5543:F5543"/>
    <mergeCell ref="D5544:F5544"/>
    <mergeCell ref="D5545:F5545"/>
    <mergeCell ref="D5534:F5534"/>
    <mergeCell ref="D5535:F5535"/>
    <mergeCell ref="D5536:F5536"/>
    <mergeCell ref="D5537:F5537"/>
    <mergeCell ref="D5538:F5538"/>
    <mergeCell ref="D5539:F5539"/>
    <mergeCell ref="D5528:F5528"/>
    <mergeCell ref="D5529:F5529"/>
    <mergeCell ref="D5530:F5530"/>
    <mergeCell ref="D5531:F5531"/>
    <mergeCell ref="D5532:F5532"/>
    <mergeCell ref="D5533:F5533"/>
    <mergeCell ref="D5522:F5522"/>
    <mergeCell ref="D5523:F5523"/>
    <mergeCell ref="D5524:F5524"/>
    <mergeCell ref="D5525:F5525"/>
    <mergeCell ref="D5526:F5526"/>
    <mergeCell ref="D5527:F5527"/>
    <mergeCell ref="D5516:F5516"/>
    <mergeCell ref="D5517:F5517"/>
    <mergeCell ref="D5518:F5518"/>
    <mergeCell ref="D5519:F5519"/>
    <mergeCell ref="D5520:F5520"/>
    <mergeCell ref="D5521:F5521"/>
    <mergeCell ref="D5510:F5510"/>
    <mergeCell ref="D5511:F5511"/>
    <mergeCell ref="D5512:F5512"/>
    <mergeCell ref="D5513:F5513"/>
    <mergeCell ref="D5514:F5514"/>
    <mergeCell ref="D5515:F5515"/>
    <mergeCell ref="D5504:F5504"/>
    <mergeCell ref="D5505:F5505"/>
    <mergeCell ref="D5506:F5506"/>
    <mergeCell ref="D5507:F5507"/>
    <mergeCell ref="D5508:F5508"/>
    <mergeCell ref="D5509:F5509"/>
    <mergeCell ref="D5498:F5498"/>
    <mergeCell ref="D5499:F5499"/>
    <mergeCell ref="D5500:F5500"/>
    <mergeCell ref="D5501:F5501"/>
    <mergeCell ref="D5502:F5502"/>
    <mergeCell ref="D5503:F5503"/>
    <mergeCell ref="D5492:F5492"/>
    <mergeCell ref="D5493:F5493"/>
    <mergeCell ref="D5494:F5494"/>
    <mergeCell ref="D5495:F5495"/>
    <mergeCell ref="D5496:F5496"/>
    <mergeCell ref="D5497:F5497"/>
    <mergeCell ref="D5486:F5486"/>
    <mergeCell ref="D5487:F5487"/>
    <mergeCell ref="D5488:F5488"/>
    <mergeCell ref="D5489:F5489"/>
    <mergeCell ref="D5490:F5490"/>
    <mergeCell ref="D5491:F5491"/>
    <mergeCell ref="D5480:F5480"/>
    <mergeCell ref="D5481:F5481"/>
    <mergeCell ref="D5482:F5482"/>
    <mergeCell ref="D5483:F5483"/>
    <mergeCell ref="D5484:F5484"/>
    <mergeCell ref="D5485:F5485"/>
    <mergeCell ref="D5474:F5474"/>
    <mergeCell ref="D5475:F5475"/>
    <mergeCell ref="D5476:F5476"/>
    <mergeCell ref="D5477:F5477"/>
    <mergeCell ref="D5478:F5478"/>
    <mergeCell ref="D5479:F5479"/>
    <mergeCell ref="D5468:F5468"/>
    <mergeCell ref="D5469:F5469"/>
    <mergeCell ref="D5470:F5470"/>
    <mergeCell ref="D5471:F5471"/>
    <mergeCell ref="D5472:F5472"/>
    <mergeCell ref="D5473:F5473"/>
    <mergeCell ref="D5462:F5462"/>
    <mergeCell ref="D5463:F5463"/>
    <mergeCell ref="D5464:F5464"/>
    <mergeCell ref="D5465:F5465"/>
    <mergeCell ref="D5466:F5466"/>
    <mergeCell ref="D5467:F5467"/>
    <mergeCell ref="D5456:F5456"/>
    <mergeCell ref="D5457:F5457"/>
    <mergeCell ref="D5458:F5458"/>
    <mergeCell ref="D5459:F5459"/>
    <mergeCell ref="D5460:F5460"/>
    <mergeCell ref="D5461:F5461"/>
    <mergeCell ref="D5450:F5450"/>
    <mergeCell ref="D5451:F5451"/>
    <mergeCell ref="D5452:F5452"/>
    <mergeCell ref="D5453:F5453"/>
    <mergeCell ref="D5454:F5454"/>
    <mergeCell ref="D5455:F5455"/>
    <mergeCell ref="D5444:F5444"/>
    <mergeCell ref="D5445:F5445"/>
    <mergeCell ref="D5446:F5446"/>
    <mergeCell ref="D5447:F5447"/>
    <mergeCell ref="D5448:F5448"/>
    <mergeCell ref="D5449:F5449"/>
    <mergeCell ref="D5438:F5438"/>
    <mergeCell ref="D5439:F5439"/>
    <mergeCell ref="D5440:F5440"/>
    <mergeCell ref="D5441:F5441"/>
    <mergeCell ref="D5442:F5442"/>
    <mergeCell ref="D5443:F5443"/>
    <mergeCell ref="D5432:F5432"/>
    <mergeCell ref="D5433:F5433"/>
    <mergeCell ref="D5434:F5434"/>
    <mergeCell ref="D5435:F5435"/>
    <mergeCell ref="D5436:F5436"/>
    <mergeCell ref="D5437:F5437"/>
    <mergeCell ref="D5426:F5426"/>
    <mergeCell ref="D5427:F5427"/>
    <mergeCell ref="D5428:F5428"/>
    <mergeCell ref="D5429:F5429"/>
    <mergeCell ref="D5430:F5430"/>
    <mergeCell ref="D5431:F5431"/>
    <mergeCell ref="D5420:F5420"/>
    <mergeCell ref="D5421:F5421"/>
    <mergeCell ref="D5422:F5422"/>
    <mergeCell ref="D5423:F5423"/>
    <mergeCell ref="D5424:F5424"/>
    <mergeCell ref="D5425:F5425"/>
    <mergeCell ref="D5414:F5414"/>
    <mergeCell ref="D5415:F5415"/>
    <mergeCell ref="D5416:F5416"/>
    <mergeCell ref="D5417:F5417"/>
    <mergeCell ref="D5418:F5418"/>
    <mergeCell ref="D5419:F5419"/>
    <mergeCell ref="D5408:F5408"/>
    <mergeCell ref="D5409:F5409"/>
    <mergeCell ref="D5410:F5410"/>
    <mergeCell ref="D5411:F5411"/>
    <mergeCell ref="D5412:F5412"/>
    <mergeCell ref="D5413:F5413"/>
    <mergeCell ref="D5402:F5402"/>
    <mergeCell ref="D5403:F5403"/>
    <mergeCell ref="D5404:F5404"/>
    <mergeCell ref="D5405:F5405"/>
    <mergeCell ref="D5406:F5406"/>
    <mergeCell ref="D5407:F5407"/>
    <mergeCell ref="D5396:F5396"/>
    <mergeCell ref="D5397:F5397"/>
    <mergeCell ref="D5398:F5398"/>
    <mergeCell ref="D5399:F5399"/>
    <mergeCell ref="D5400:F5400"/>
    <mergeCell ref="D5401:F5401"/>
    <mergeCell ref="D5390:F5390"/>
    <mergeCell ref="D5391:F5391"/>
    <mergeCell ref="D5392:F5392"/>
    <mergeCell ref="D5393:F5393"/>
    <mergeCell ref="D5394:F5394"/>
    <mergeCell ref="D5395:F5395"/>
    <mergeCell ref="D5384:F5384"/>
    <mergeCell ref="D5385:F5385"/>
    <mergeCell ref="D5386:F5386"/>
    <mergeCell ref="D5387:F5387"/>
    <mergeCell ref="D5388:F5388"/>
    <mergeCell ref="D5389:F5389"/>
    <mergeCell ref="D5378:F5378"/>
    <mergeCell ref="D5379:F5379"/>
    <mergeCell ref="D5380:F5380"/>
    <mergeCell ref="D5381:F5381"/>
    <mergeCell ref="D5382:F5382"/>
    <mergeCell ref="D5383:F5383"/>
    <mergeCell ref="D5372:F5372"/>
    <mergeCell ref="D5373:F5373"/>
    <mergeCell ref="D5374:F5374"/>
    <mergeCell ref="D5375:F5375"/>
    <mergeCell ref="D5376:F5376"/>
    <mergeCell ref="D5377:F5377"/>
    <mergeCell ref="D5366:F5366"/>
    <mergeCell ref="D5367:F5367"/>
    <mergeCell ref="D5368:F5368"/>
    <mergeCell ref="D5369:F5369"/>
    <mergeCell ref="D5370:F5370"/>
    <mergeCell ref="D5371:F5371"/>
    <mergeCell ref="D5360:F5360"/>
    <mergeCell ref="D5361:F5361"/>
    <mergeCell ref="D5362:F5362"/>
    <mergeCell ref="D5363:F5363"/>
    <mergeCell ref="D5364:F5364"/>
    <mergeCell ref="D5365:F5365"/>
    <mergeCell ref="D5354:F5354"/>
    <mergeCell ref="D5355:F5355"/>
    <mergeCell ref="D5356:F5356"/>
    <mergeCell ref="D5357:F5357"/>
    <mergeCell ref="D5358:F5358"/>
    <mergeCell ref="D5359:F5359"/>
    <mergeCell ref="D5348:F5348"/>
    <mergeCell ref="D5349:F5349"/>
    <mergeCell ref="D5350:F5350"/>
    <mergeCell ref="D5351:F5351"/>
    <mergeCell ref="D5352:F5352"/>
    <mergeCell ref="D5353:F5353"/>
    <mergeCell ref="D5342:F5342"/>
    <mergeCell ref="D5343:F5343"/>
    <mergeCell ref="D5344:F5344"/>
    <mergeCell ref="D5345:F5345"/>
    <mergeCell ref="D5346:F5346"/>
    <mergeCell ref="D5347:F5347"/>
    <mergeCell ref="D5336:F5336"/>
    <mergeCell ref="D5337:F5337"/>
    <mergeCell ref="D5338:F5338"/>
    <mergeCell ref="D5339:F5339"/>
    <mergeCell ref="D5340:F5340"/>
    <mergeCell ref="D5341:F5341"/>
    <mergeCell ref="D5330:F5330"/>
    <mergeCell ref="D5331:F5331"/>
    <mergeCell ref="D5332:F5332"/>
    <mergeCell ref="D5333:F5333"/>
    <mergeCell ref="D5334:F5334"/>
    <mergeCell ref="D5335:F5335"/>
    <mergeCell ref="D5324:F5324"/>
    <mergeCell ref="D5325:F5325"/>
    <mergeCell ref="D5326:F5326"/>
    <mergeCell ref="D5327:F5327"/>
    <mergeCell ref="D5328:F5328"/>
    <mergeCell ref="D5329:F5329"/>
    <mergeCell ref="D5318:F5318"/>
    <mergeCell ref="D5319:F5319"/>
    <mergeCell ref="D5320:F5320"/>
    <mergeCell ref="D5321:F5321"/>
    <mergeCell ref="D5322:F5322"/>
    <mergeCell ref="D5323:F5323"/>
    <mergeCell ref="D5312:F5312"/>
    <mergeCell ref="D5313:F5313"/>
    <mergeCell ref="D5314:F5314"/>
    <mergeCell ref="D5315:F5315"/>
    <mergeCell ref="D5316:F5316"/>
    <mergeCell ref="D5317:F5317"/>
    <mergeCell ref="D5306:F5306"/>
    <mergeCell ref="D5307:F5307"/>
    <mergeCell ref="D5308:F5308"/>
    <mergeCell ref="D5309:F5309"/>
    <mergeCell ref="D5310:F5310"/>
    <mergeCell ref="D5311:F5311"/>
    <mergeCell ref="D5300:F5300"/>
    <mergeCell ref="D5301:F5301"/>
    <mergeCell ref="D5302:F5302"/>
    <mergeCell ref="D5303:F5303"/>
    <mergeCell ref="D5304:F5304"/>
    <mergeCell ref="D5305:F5305"/>
    <mergeCell ref="D5294:F5294"/>
    <mergeCell ref="D5295:F5295"/>
    <mergeCell ref="D5296:F5296"/>
    <mergeCell ref="D5297:F5297"/>
    <mergeCell ref="D5298:F5298"/>
    <mergeCell ref="D5299:F5299"/>
    <mergeCell ref="D5288:F5288"/>
    <mergeCell ref="D5289:F5289"/>
    <mergeCell ref="D5290:F5290"/>
    <mergeCell ref="D5291:F5291"/>
    <mergeCell ref="D5292:F5292"/>
    <mergeCell ref="D5293:F5293"/>
    <mergeCell ref="D5282:F5282"/>
    <mergeCell ref="D5283:F5283"/>
    <mergeCell ref="D5284:F5284"/>
    <mergeCell ref="D5285:F5285"/>
    <mergeCell ref="D5286:F5286"/>
    <mergeCell ref="D5287:F5287"/>
    <mergeCell ref="D5276:F5276"/>
    <mergeCell ref="D5277:F5277"/>
    <mergeCell ref="D5278:F5278"/>
    <mergeCell ref="D5279:F5279"/>
    <mergeCell ref="D5280:F5280"/>
    <mergeCell ref="D5281:F5281"/>
    <mergeCell ref="D5270:F5270"/>
    <mergeCell ref="D5271:F5271"/>
    <mergeCell ref="D5272:F5272"/>
    <mergeCell ref="D5273:F5273"/>
    <mergeCell ref="D5274:F5274"/>
    <mergeCell ref="D5275:F5275"/>
    <mergeCell ref="D5264:F5264"/>
    <mergeCell ref="D5265:F5265"/>
    <mergeCell ref="D5266:F5266"/>
    <mergeCell ref="D5267:F5267"/>
    <mergeCell ref="D5268:F5268"/>
    <mergeCell ref="D5269:F5269"/>
    <mergeCell ref="D5258:F5258"/>
    <mergeCell ref="D5259:F5259"/>
    <mergeCell ref="D5260:F5260"/>
    <mergeCell ref="D5261:F5261"/>
    <mergeCell ref="D5262:F5262"/>
    <mergeCell ref="D5263:F5263"/>
    <mergeCell ref="D5252:F5252"/>
    <mergeCell ref="D5253:F5253"/>
    <mergeCell ref="D5254:F5254"/>
    <mergeCell ref="D5255:F5255"/>
    <mergeCell ref="D5256:F5256"/>
    <mergeCell ref="D5257:F5257"/>
    <mergeCell ref="A5247:C5247"/>
    <mergeCell ref="D5247:F5247"/>
    <mergeCell ref="A5248:C5248"/>
    <mergeCell ref="D5248:F5248"/>
    <mergeCell ref="D5250:F5250"/>
    <mergeCell ref="D5251:F5251"/>
    <mergeCell ref="D5241:F5241"/>
    <mergeCell ref="D5242:F5242"/>
    <mergeCell ref="D5243:F5243"/>
    <mergeCell ref="D5244:F5244"/>
    <mergeCell ref="D5245:F5245"/>
    <mergeCell ref="D5246:F5246"/>
    <mergeCell ref="D5235:F5235"/>
    <mergeCell ref="D5236:F5236"/>
    <mergeCell ref="D5237:F5237"/>
    <mergeCell ref="D5238:F5238"/>
    <mergeCell ref="D5239:F5239"/>
    <mergeCell ref="D5240:F5240"/>
    <mergeCell ref="D5229:F5229"/>
    <mergeCell ref="D5230:F5230"/>
    <mergeCell ref="D5231:F5231"/>
    <mergeCell ref="D5232:F5232"/>
    <mergeCell ref="D5233:F5233"/>
    <mergeCell ref="D5234:F5234"/>
    <mergeCell ref="D5223:F5223"/>
    <mergeCell ref="D5224:F5224"/>
    <mergeCell ref="D5225:F5225"/>
    <mergeCell ref="D5226:F5226"/>
    <mergeCell ref="D5227:F5227"/>
    <mergeCell ref="D5228:F5228"/>
    <mergeCell ref="D5217:F5217"/>
    <mergeCell ref="D5218:F5218"/>
    <mergeCell ref="D5219:F5219"/>
    <mergeCell ref="D5220:F5220"/>
    <mergeCell ref="D5221:F5221"/>
    <mergeCell ref="D5222:F5222"/>
    <mergeCell ref="D5211:F5211"/>
    <mergeCell ref="D5212:F5212"/>
    <mergeCell ref="D5213:F5213"/>
    <mergeCell ref="D5214:F5214"/>
    <mergeCell ref="D5215:F5215"/>
    <mergeCell ref="D5216:F5216"/>
    <mergeCell ref="D5205:F5205"/>
    <mergeCell ref="D5206:F5206"/>
    <mergeCell ref="D5207:F5207"/>
    <mergeCell ref="D5208:F5208"/>
    <mergeCell ref="D5209:F5209"/>
    <mergeCell ref="D5210:F5210"/>
    <mergeCell ref="D5199:F5199"/>
    <mergeCell ref="D5200:F5200"/>
    <mergeCell ref="D5201:F5201"/>
    <mergeCell ref="D5202:F5202"/>
    <mergeCell ref="D5203:F5203"/>
    <mergeCell ref="D5204:F5204"/>
    <mergeCell ref="D5193:F5193"/>
    <mergeCell ref="D5194:F5194"/>
    <mergeCell ref="D5195:F5195"/>
    <mergeCell ref="D5196:F5196"/>
    <mergeCell ref="D5197:F5197"/>
    <mergeCell ref="D5198:F5198"/>
    <mergeCell ref="D5187:F5187"/>
    <mergeCell ref="D5188:F5188"/>
    <mergeCell ref="D5189:F5189"/>
    <mergeCell ref="D5190:F5190"/>
    <mergeCell ref="D5191:F5191"/>
    <mergeCell ref="D5192:F5192"/>
    <mergeCell ref="D5181:F5181"/>
    <mergeCell ref="D5182:F5182"/>
    <mergeCell ref="D5183:F5183"/>
    <mergeCell ref="D5184:F5184"/>
    <mergeCell ref="D5185:F5185"/>
    <mergeCell ref="D5186:F5186"/>
    <mergeCell ref="D5175:F5175"/>
    <mergeCell ref="D5176:F5176"/>
    <mergeCell ref="D5177:F5177"/>
    <mergeCell ref="D5178:F5178"/>
    <mergeCell ref="D5179:F5179"/>
    <mergeCell ref="D5180:F5180"/>
    <mergeCell ref="D5169:F5169"/>
    <mergeCell ref="D5170:F5170"/>
    <mergeCell ref="D5171:F5171"/>
    <mergeCell ref="D5172:F5172"/>
    <mergeCell ref="D5173:F5173"/>
    <mergeCell ref="D5174:F5174"/>
    <mergeCell ref="D5163:F5163"/>
    <mergeCell ref="D5164:F5164"/>
    <mergeCell ref="D5165:F5165"/>
    <mergeCell ref="D5166:F5166"/>
    <mergeCell ref="D5167:F5167"/>
    <mergeCell ref="D5168:F5168"/>
    <mergeCell ref="D5157:F5157"/>
    <mergeCell ref="D5158:F5158"/>
    <mergeCell ref="D5159:F5159"/>
    <mergeCell ref="D5160:F5160"/>
    <mergeCell ref="D5161:F5161"/>
    <mergeCell ref="D5162:F5162"/>
    <mergeCell ref="D5151:F5151"/>
    <mergeCell ref="D5152:F5152"/>
    <mergeCell ref="D5153:F5153"/>
    <mergeCell ref="D5154:F5154"/>
    <mergeCell ref="D5155:F5155"/>
    <mergeCell ref="D5156:F5156"/>
    <mergeCell ref="D5145:F5145"/>
    <mergeCell ref="D5146:F5146"/>
    <mergeCell ref="D5147:F5147"/>
    <mergeCell ref="D5148:F5148"/>
    <mergeCell ref="D5149:F5149"/>
    <mergeCell ref="D5150:F5150"/>
    <mergeCell ref="D5139:F5139"/>
    <mergeCell ref="D5140:F5140"/>
    <mergeCell ref="D5141:F5141"/>
    <mergeCell ref="D5142:F5142"/>
    <mergeCell ref="D5143:F5143"/>
    <mergeCell ref="D5144:F5144"/>
    <mergeCell ref="D5133:F5133"/>
    <mergeCell ref="D5134:F5134"/>
    <mergeCell ref="D5135:F5135"/>
    <mergeCell ref="D5136:F5136"/>
    <mergeCell ref="D5137:F5137"/>
    <mergeCell ref="D5138:F5138"/>
    <mergeCell ref="D5127:F5127"/>
    <mergeCell ref="D5128:F5128"/>
    <mergeCell ref="D5129:F5129"/>
    <mergeCell ref="D5130:F5130"/>
    <mergeCell ref="D5131:F5131"/>
    <mergeCell ref="D5132:F5132"/>
    <mergeCell ref="D5121:F5121"/>
    <mergeCell ref="D5122:F5122"/>
    <mergeCell ref="D5123:F5123"/>
    <mergeCell ref="D5124:F5124"/>
    <mergeCell ref="D5125:F5125"/>
    <mergeCell ref="D5126:F5126"/>
    <mergeCell ref="D5115:F5115"/>
    <mergeCell ref="D5116:F5116"/>
    <mergeCell ref="D5117:F5117"/>
    <mergeCell ref="D5118:F5118"/>
    <mergeCell ref="D5119:F5119"/>
    <mergeCell ref="D5120:F5120"/>
    <mergeCell ref="D5109:F5109"/>
    <mergeCell ref="D5110:F5110"/>
    <mergeCell ref="D5111:F5111"/>
    <mergeCell ref="D5112:F5112"/>
    <mergeCell ref="D5113:F5113"/>
    <mergeCell ref="D5114:F5114"/>
    <mergeCell ref="D5103:F5103"/>
    <mergeCell ref="D5104:F5104"/>
    <mergeCell ref="D5105:F5105"/>
    <mergeCell ref="D5106:F5106"/>
    <mergeCell ref="D5107:F5107"/>
    <mergeCell ref="D5108:F5108"/>
    <mergeCell ref="D5097:F5097"/>
    <mergeCell ref="D5098:F5098"/>
    <mergeCell ref="D5099:F5099"/>
    <mergeCell ref="D5100:F5100"/>
    <mergeCell ref="D5101:F5101"/>
    <mergeCell ref="D5102:F5102"/>
    <mergeCell ref="D5091:F5091"/>
    <mergeCell ref="D5092:F5092"/>
    <mergeCell ref="D5093:F5093"/>
    <mergeCell ref="D5094:F5094"/>
    <mergeCell ref="D5095:F5095"/>
    <mergeCell ref="D5096:F5096"/>
    <mergeCell ref="D5085:F5085"/>
    <mergeCell ref="D5086:F5086"/>
    <mergeCell ref="D5087:F5087"/>
    <mergeCell ref="D5088:F5088"/>
    <mergeCell ref="D5089:F5089"/>
    <mergeCell ref="D5090:F5090"/>
    <mergeCell ref="D5079:F5079"/>
    <mergeCell ref="D5080:F5080"/>
    <mergeCell ref="D5081:F5081"/>
    <mergeCell ref="D5082:F5082"/>
    <mergeCell ref="D5083:F5083"/>
    <mergeCell ref="D5084:F5084"/>
    <mergeCell ref="D5073:F5073"/>
    <mergeCell ref="D5074:F5074"/>
    <mergeCell ref="D5075:F5075"/>
    <mergeCell ref="D5076:F5076"/>
    <mergeCell ref="D5077:F5077"/>
    <mergeCell ref="D5078:F5078"/>
    <mergeCell ref="D5067:F5067"/>
    <mergeCell ref="D5068:F5068"/>
    <mergeCell ref="D5069:F5069"/>
    <mergeCell ref="D5070:F5070"/>
    <mergeCell ref="D5071:F5071"/>
    <mergeCell ref="D5072:F5072"/>
    <mergeCell ref="D5061:F5061"/>
    <mergeCell ref="D5062:F5062"/>
    <mergeCell ref="D5063:F5063"/>
    <mergeCell ref="D5064:F5064"/>
    <mergeCell ref="D5065:F5065"/>
    <mergeCell ref="D5066:F5066"/>
    <mergeCell ref="D5055:F5055"/>
    <mergeCell ref="D5056:F5056"/>
    <mergeCell ref="D5057:F5057"/>
    <mergeCell ref="D5058:F5058"/>
    <mergeCell ref="D5059:F5059"/>
    <mergeCell ref="D5060:F5060"/>
    <mergeCell ref="D5049:F5049"/>
    <mergeCell ref="D5050:F5050"/>
    <mergeCell ref="D5051:F5051"/>
    <mergeCell ref="D5052:F5052"/>
    <mergeCell ref="D5053:F5053"/>
    <mergeCell ref="D5054:F5054"/>
    <mergeCell ref="D5043:F5043"/>
    <mergeCell ref="D5044:F5044"/>
    <mergeCell ref="D5045:F5045"/>
    <mergeCell ref="D5046:F5046"/>
    <mergeCell ref="D5047:F5047"/>
    <mergeCell ref="D5048:F5048"/>
    <mergeCell ref="D5037:F5037"/>
    <mergeCell ref="D5038:F5038"/>
    <mergeCell ref="D5039:F5039"/>
    <mergeCell ref="D5040:F5040"/>
    <mergeCell ref="D5041:F5041"/>
    <mergeCell ref="D5042:F5042"/>
    <mergeCell ref="D5031:F5031"/>
    <mergeCell ref="D5032:F5032"/>
    <mergeCell ref="D5033:F5033"/>
    <mergeCell ref="D5034:F5034"/>
    <mergeCell ref="D5035:F5035"/>
    <mergeCell ref="D5036:F5036"/>
    <mergeCell ref="D5025:F5025"/>
    <mergeCell ref="D5026:F5026"/>
    <mergeCell ref="D5027:F5027"/>
    <mergeCell ref="D5028:F5028"/>
    <mergeCell ref="D5029:F5029"/>
    <mergeCell ref="D5030:F5030"/>
    <mergeCell ref="D5019:F5019"/>
    <mergeCell ref="D5020:F5020"/>
    <mergeCell ref="D5021:F5021"/>
    <mergeCell ref="D5022:F5022"/>
    <mergeCell ref="D5023:F5023"/>
    <mergeCell ref="D5024:F5024"/>
    <mergeCell ref="D5013:F5013"/>
    <mergeCell ref="D5014:F5014"/>
    <mergeCell ref="D5015:F5015"/>
    <mergeCell ref="D5016:F5016"/>
    <mergeCell ref="D5017:F5017"/>
    <mergeCell ref="D5018:F5018"/>
    <mergeCell ref="D5007:F5007"/>
    <mergeCell ref="D5008:F5008"/>
    <mergeCell ref="D5009:F5009"/>
    <mergeCell ref="D5010:F5010"/>
    <mergeCell ref="D5011:F5011"/>
    <mergeCell ref="D5012:F5012"/>
    <mergeCell ref="D5001:F5001"/>
    <mergeCell ref="D5002:F5002"/>
    <mergeCell ref="D5003:F5003"/>
    <mergeCell ref="D5004:F5004"/>
    <mergeCell ref="D5005:F5005"/>
    <mergeCell ref="D5006:F5006"/>
    <mergeCell ref="D4995:F4995"/>
    <mergeCell ref="D4996:F4996"/>
    <mergeCell ref="D4997:F4997"/>
    <mergeCell ref="D4998:F4998"/>
    <mergeCell ref="D4999:F4999"/>
    <mergeCell ref="D5000:F5000"/>
    <mergeCell ref="D4989:F4989"/>
    <mergeCell ref="D4990:F4990"/>
    <mergeCell ref="D4991:F4991"/>
    <mergeCell ref="D4992:F4992"/>
    <mergeCell ref="D4993:F4993"/>
    <mergeCell ref="D4994:F4994"/>
    <mergeCell ref="D4983:F4983"/>
    <mergeCell ref="D4984:F4984"/>
    <mergeCell ref="D4985:F4985"/>
    <mergeCell ref="D4986:F4986"/>
    <mergeCell ref="D4987:F4987"/>
    <mergeCell ref="D4988:F4988"/>
    <mergeCell ref="D4977:F4977"/>
    <mergeCell ref="D4978:F4978"/>
    <mergeCell ref="D4979:F4979"/>
    <mergeCell ref="D4980:F4980"/>
    <mergeCell ref="D4981:F4981"/>
    <mergeCell ref="D4982:F4982"/>
    <mergeCell ref="D4971:F4971"/>
    <mergeCell ref="D4972:F4972"/>
    <mergeCell ref="D4973:F4973"/>
    <mergeCell ref="D4974:F4974"/>
    <mergeCell ref="D4975:F4975"/>
    <mergeCell ref="D4976:F4976"/>
    <mergeCell ref="D4965:F4965"/>
    <mergeCell ref="D4966:F4966"/>
    <mergeCell ref="D4967:F4967"/>
    <mergeCell ref="D4968:F4968"/>
    <mergeCell ref="D4969:F4969"/>
    <mergeCell ref="D4970:F4970"/>
    <mergeCell ref="D4959:F4959"/>
    <mergeCell ref="D4960:F4960"/>
    <mergeCell ref="D4961:F4961"/>
    <mergeCell ref="D4962:F4962"/>
    <mergeCell ref="D4963:F4963"/>
    <mergeCell ref="D4964:F4964"/>
    <mergeCell ref="D4953:F4953"/>
    <mergeCell ref="D4954:F4954"/>
    <mergeCell ref="D4955:F4955"/>
    <mergeCell ref="D4956:F4956"/>
    <mergeCell ref="D4957:F4957"/>
    <mergeCell ref="D4958:F4958"/>
    <mergeCell ref="D4947:F4947"/>
    <mergeCell ref="D4948:F4948"/>
    <mergeCell ref="D4949:F4949"/>
    <mergeCell ref="D4950:F4950"/>
    <mergeCell ref="D4951:F4951"/>
    <mergeCell ref="D4952:F4952"/>
    <mergeCell ref="D4941:F4941"/>
    <mergeCell ref="D4942:F4942"/>
    <mergeCell ref="D4943:F4943"/>
    <mergeCell ref="D4944:F4944"/>
    <mergeCell ref="D4945:F4945"/>
    <mergeCell ref="D4946:F4946"/>
    <mergeCell ref="D4935:F4935"/>
    <mergeCell ref="D4936:F4936"/>
    <mergeCell ref="D4937:F4937"/>
    <mergeCell ref="D4938:F4938"/>
    <mergeCell ref="D4939:F4939"/>
    <mergeCell ref="D4940:F4940"/>
    <mergeCell ref="D4929:F4929"/>
    <mergeCell ref="D4930:F4930"/>
    <mergeCell ref="D4931:F4931"/>
    <mergeCell ref="D4932:F4932"/>
    <mergeCell ref="D4933:F4933"/>
    <mergeCell ref="D4934:F4934"/>
    <mergeCell ref="D4923:F4923"/>
    <mergeCell ref="D4924:F4924"/>
    <mergeCell ref="D4925:F4925"/>
    <mergeCell ref="D4926:F4926"/>
    <mergeCell ref="D4927:F4927"/>
    <mergeCell ref="D4928:F4928"/>
    <mergeCell ref="D4917:F4917"/>
    <mergeCell ref="D4918:F4918"/>
    <mergeCell ref="D4919:F4919"/>
    <mergeCell ref="D4920:F4920"/>
    <mergeCell ref="D4921:F4921"/>
    <mergeCell ref="D4922:F4922"/>
    <mergeCell ref="D4911:F4911"/>
    <mergeCell ref="D4912:F4912"/>
    <mergeCell ref="D4913:F4913"/>
    <mergeCell ref="D4914:F4914"/>
    <mergeCell ref="D4915:F4915"/>
    <mergeCell ref="D4916:F4916"/>
    <mergeCell ref="D4905:F4905"/>
    <mergeCell ref="D4906:F4906"/>
    <mergeCell ref="D4907:F4907"/>
    <mergeCell ref="D4908:F4908"/>
    <mergeCell ref="D4909:F4909"/>
    <mergeCell ref="D4910:F4910"/>
    <mergeCell ref="D4899:F4899"/>
    <mergeCell ref="D4900:F4900"/>
    <mergeCell ref="D4901:F4901"/>
    <mergeCell ref="D4902:F4902"/>
    <mergeCell ref="D4903:F4903"/>
    <mergeCell ref="D4904:F4904"/>
    <mergeCell ref="D4893:F4893"/>
    <mergeCell ref="D4894:F4894"/>
    <mergeCell ref="D4895:F4895"/>
    <mergeCell ref="D4896:F4896"/>
    <mergeCell ref="D4897:F4897"/>
    <mergeCell ref="D4898:F4898"/>
    <mergeCell ref="D4887:F4887"/>
    <mergeCell ref="D4888:F4888"/>
    <mergeCell ref="D4889:F4889"/>
    <mergeCell ref="D4890:F4890"/>
    <mergeCell ref="D4891:F4891"/>
    <mergeCell ref="D4892:F4892"/>
    <mergeCell ref="D4881:F4881"/>
    <mergeCell ref="D4882:F4882"/>
    <mergeCell ref="D4883:F4883"/>
    <mergeCell ref="D4884:F4884"/>
    <mergeCell ref="D4885:F4885"/>
    <mergeCell ref="D4886:F4886"/>
    <mergeCell ref="D4875:F4875"/>
    <mergeCell ref="D4876:F4876"/>
    <mergeCell ref="D4877:F4877"/>
    <mergeCell ref="D4878:F4878"/>
    <mergeCell ref="D4879:F4879"/>
    <mergeCell ref="D4880:F4880"/>
    <mergeCell ref="D4869:F4869"/>
    <mergeCell ref="D4870:F4870"/>
    <mergeCell ref="D4871:F4871"/>
    <mergeCell ref="D4872:F4872"/>
    <mergeCell ref="D4873:F4873"/>
    <mergeCell ref="D4874:F4874"/>
    <mergeCell ref="D4863:F4863"/>
    <mergeCell ref="D4864:F4864"/>
    <mergeCell ref="D4865:F4865"/>
    <mergeCell ref="D4866:F4866"/>
    <mergeCell ref="D4867:F4867"/>
    <mergeCell ref="D4868:F4868"/>
    <mergeCell ref="D4857:F4857"/>
    <mergeCell ref="D4858:F4858"/>
    <mergeCell ref="D4859:F4859"/>
    <mergeCell ref="D4860:F4860"/>
    <mergeCell ref="D4861:F4861"/>
    <mergeCell ref="D4862:F4862"/>
    <mergeCell ref="D4851:F4851"/>
    <mergeCell ref="D4852:F4852"/>
    <mergeCell ref="D4853:F4853"/>
    <mergeCell ref="D4854:F4854"/>
    <mergeCell ref="D4855:F4855"/>
    <mergeCell ref="D4856:F4856"/>
    <mergeCell ref="D4845:F4845"/>
    <mergeCell ref="D4846:F4846"/>
    <mergeCell ref="D4847:F4847"/>
    <mergeCell ref="D4848:F4848"/>
    <mergeCell ref="D4849:F4849"/>
    <mergeCell ref="D4850:F4850"/>
    <mergeCell ref="D4839:F4839"/>
    <mergeCell ref="D4840:F4840"/>
    <mergeCell ref="D4841:F4841"/>
    <mergeCell ref="D4842:F4842"/>
    <mergeCell ref="D4843:F4843"/>
    <mergeCell ref="D4844:F4844"/>
    <mergeCell ref="D4833:F4833"/>
    <mergeCell ref="D4834:F4834"/>
    <mergeCell ref="D4835:F4835"/>
    <mergeCell ref="D4836:F4836"/>
    <mergeCell ref="D4837:F4837"/>
    <mergeCell ref="D4838:F4838"/>
    <mergeCell ref="D4827:F4827"/>
    <mergeCell ref="D4828:F4828"/>
    <mergeCell ref="D4829:F4829"/>
    <mergeCell ref="D4830:F4830"/>
    <mergeCell ref="D4831:F4831"/>
    <mergeCell ref="D4832:F4832"/>
    <mergeCell ref="D4821:F4821"/>
    <mergeCell ref="D4822:F4822"/>
    <mergeCell ref="D4823:F4823"/>
    <mergeCell ref="D4824:F4824"/>
    <mergeCell ref="D4825:F4825"/>
    <mergeCell ref="D4826:F4826"/>
    <mergeCell ref="D4815:F4815"/>
    <mergeCell ref="D4816:F4816"/>
    <mergeCell ref="D4817:F4817"/>
    <mergeCell ref="D4818:F4818"/>
    <mergeCell ref="D4819:F4819"/>
    <mergeCell ref="D4820:F4820"/>
    <mergeCell ref="D4809:F4809"/>
    <mergeCell ref="D4810:F4810"/>
    <mergeCell ref="D4811:F4811"/>
    <mergeCell ref="D4812:F4812"/>
    <mergeCell ref="D4813:F4813"/>
    <mergeCell ref="D4814:F4814"/>
    <mergeCell ref="D4803:F4803"/>
    <mergeCell ref="D4804:F4804"/>
    <mergeCell ref="D4805:F4805"/>
    <mergeCell ref="D4806:F4806"/>
    <mergeCell ref="D4807:F4807"/>
    <mergeCell ref="D4808:F4808"/>
    <mergeCell ref="D4797:F4797"/>
    <mergeCell ref="D4798:F4798"/>
    <mergeCell ref="D4799:F4799"/>
    <mergeCell ref="D4800:F4800"/>
    <mergeCell ref="D4801:F4801"/>
    <mergeCell ref="D4802:F4802"/>
    <mergeCell ref="D4791:F4791"/>
    <mergeCell ref="D4792:F4792"/>
    <mergeCell ref="D4793:F4793"/>
    <mergeCell ref="D4794:F4794"/>
    <mergeCell ref="D4795:F4795"/>
    <mergeCell ref="D4796:F4796"/>
    <mergeCell ref="D4785:F4785"/>
    <mergeCell ref="D4786:F4786"/>
    <mergeCell ref="D4787:F4787"/>
    <mergeCell ref="D4788:F4788"/>
    <mergeCell ref="D4789:F4789"/>
    <mergeCell ref="D4790:F4790"/>
    <mergeCell ref="D4779:F4779"/>
    <mergeCell ref="D4780:F4780"/>
    <mergeCell ref="D4781:F4781"/>
    <mergeCell ref="D4782:F4782"/>
    <mergeCell ref="D4783:F4783"/>
    <mergeCell ref="D4784:F4784"/>
    <mergeCell ref="A4773:C4773"/>
    <mergeCell ref="D4773:F4773"/>
    <mergeCell ref="D4775:F4775"/>
    <mergeCell ref="D4776:F4776"/>
    <mergeCell ref="D4777:F4777"/>
    <mergeCell ref="D4778:F4778"/>
    <mergeCell ref="D4767:F4767"/>
    <mergeCell ref="D4768:F4768"/>
    <mergeCell ref="D4769:F4769"/>
    <mergeCell ref="D4770:F4770"/>
    <mergeCell ref="D4771:F4771"/>
    <mergeCell ref="D4772:F4772"/>
    <mergeCell ref="D4761:F4761"/>
    <mergeCell ref="D4762:F4762"/>
    <mergeCell ref="D4763:F4763"/>
    <mergeCell ref="D4764:F4764"/>
    <mergeCell ref="D4765:F4765"/>
    <mergeCell ref="D4766:F4766"/>
    <mergeCell ref="D4755:F4755"/>
    <mergeCell ref="D4756:F4756"/>
    <mergeCell ref="D4757:F4757"/>
    <mergeCell ref="D4758:F4758"/>
    <mergeCell ref="D4759:F4759"/>
    <mergeCell ref="D4760:F4760"/>
    <mergeCell ref="D4749:F4749"/>
    <mergeCell ref="D4750:F4750"/>
    <mergeCell ref="D4751:F4751"/>
    <mergeCell ref="D4752:F4752"/>
    <mergeCell ref="D4753:F4753"/>
    <mergeCell ref="D4754:F4754"/>
    <mergeCell ref="D4743:F4743"/>
    <mergeCell ref="D4744:F4744"/>
    <mergeCell ref="D4745:F4745"/>
    <mergeCell ref="D4746:F4746"/>
    <mergeCell ref="D4747:F4747"/>
    <mergeCell ref="D4748:F4748"/>
    <mergeCell ref="D4737:F4737"/>
    <mergeCell ref="D4738:F4738"/>
    <mergeCell ref="D4739:F4739"/>
    <mergeCell ref="D4740:F4740"/>
    <mergeCell ref="D4741:F4741"/>
    <mergeCell ref="D4742:F4742"/>
    <mergeCell ref="D4731:F4731"/>
    <mergeCell ref="D4732:F4732"/>
    <mergeCell ref="D4733:F4733"/>
    <mergeCell ref="D4734:F4734"/>
    <mergeCell ref="D4735:F4735"/>
    <mergeCell ref="D4736:F4736"/>
    <mergeCell ref="D4725:F4725"/>
    <mergeCell ref="D4726:F4726"/>
    <mergeCell ref="D4727:F4727"/>
    <mergeCell ref="D4728:F4728"/>
    <mergeCell ref="D4729:F4729"/>
    <mergeCell ref="D4730:F4730"/>
    <mergeCell ref="D4719:F4719"/>
    <mergeCell ref="D4720:F4720"/>
    <mergeCell ref="D4721:F4721"/>
    <mergeCell ref="D4722:F4722"/>
    <mergeCell ref="D4723:F4723"/>
    <mergeCell ref="D4724:F4724"/>
    <mergeCell ref="D4713:F4713"/>
    <mergeCell ref="D4714:F4714"/>
    <mergeCell ref="D4715:F4715"/>
    <mergeCell ref="D4716:F4716"/>
    <mergeCell ref="D4717:F4717"/>
    <mergeCell ref="D4718:F4718"/>
    <mergeCell ref="D4707:F4707"/>
    <mergeCell ref="D4708:F4708"/>
    <mergeCell ref="D4709:F4709"/>
    <mergeCell ref="D4710:F4710"/>
    <mergeCell ref="D4711:F4711"/>
    <mergeCell ref="D4712:F4712"/>
    <mergeCell ref="D4701:F4701"/>
    <mergeCell ref="D4702:F4702"/>
    <mergeCell ref="D4703:F4703"/>
    <mergeCell ref="D4704:F4704"/>
    <mergeCell ref="D4705:F4705"/>
    <mergeCell ref="D4706:F4706"/>
    <mergeCell ref="D4695:F4695"/>
    <mergeCell ref="D4696:F4696"/>
    <mergeCell ref="D4697:F4697"/>
    <mergeCell ref="D4698:F4698"/>
    <mergeCell ref="D4699:F4699"/>
    <mergeCell ref="D4700:F4700"/>
    <mergeCell ref="D4689:F4689"/>
    <mergeCell ref="D4690:F4690"/>
    <mergeCell ref="D4691:F4691"/>
    <mergeCell ref="D4692:F4692"/>
    <mergeCell ref="D4693:F4693"/>
    <mergeCell ref="D4694:F4694"/>
    <mergeCell ref="D4683:F4683"/>
    <mergeCell ref="D4684:F4684"/>
    <mergeCell ref="D4685:F4685"/>
    <mergeCell ref="D4686:F4686"/>
    <mergeCell ref="D4687:F4687"/>
    <mergeCell ref="D4688:F4688"/>
    <mergeCell ref="D4677:F4677"/>
    <mergeCell ref="D4678:F4678"/>
    <mergeCell ref="D4679:F4679"/>
    <mergeCell ref="D4680:F4680"/>
    <mergeCell ref="D4681:F4681"/>
    <mergeCell ref="D4682:F4682"/>
    <mergeCell ref="D4671:F4671"/>
    <mergeCell ref="D4672:F4672"/>
    <mergeCell ref="D4673:F4673"/>
    <mergeCell ref="D4674:F4674"/>
    <mergeCell ref="D4675:F4675"/>
    <mergeCell ref="D4676:F4676"/>
    <mergeCell ref="D4665:F4665"/>
    <mergeCell ref="D4666:F4666"/>
    <mergeCell ref="D4667:F4667"/>
    <mergeCell ref="D4668:F4668"/>
    <mergeCell ref="D4669:F4669"/>
    <mergeCell ref="D4670:F4670"/>
    <mergeCell ref="D4659:F4659"/>
    <mergeCell ref="D4660:F4660"/>
    <mergeCell ref="D4661:F4661"/>
    <mergeCell ref="D4662:F4662"/>
    <mergeCell ref="D4663:F4663"/>
    <mergeCell ref="D4664:F4664"/>
    <mergeCell ref="D4653:F4653"/>
    <mergeCell ref="D4654:F4654"/>
    <mergeCell ref="D4655:F4655"/>
    <mergeCell ref="D4656:F4656"/>
    <mergeCell ref="D4657:F4657"/>
    <mergeCell ref="D4658:F4658"/>
    <mergeCell ref="D4647:F4647"/>
    <mergeCell ref="D4648:F4648"/>
    <mergeCell ref="D4649:F4649"/>
    <mergeCell ref="D4650:F4650"/>
    <mergeCell ref="D4651:F4651"/>
    <mergeCell ref="D4652:F4652"/>
    <mergeCell ref="D4641:F4641"/>
    <mergeCell ref="D4642:F4642"/>
    <mergeCell ref="D4643:F4643"/>
    <mergeCell ref="D4644:F4644"/>
    <mergeCell ref="D4645:F4645"/>
    <mergeCell ref="D4646:F4646"/>
    <mergeCell ref="D4635:F4635"/>
    <mergeCell ref="D4636:F4636"/>
    <mergeCell ref="D4637:F4637"/>
    <mergeCell ref="D4638:F4638"/>
    <mergeCell ref="D4639:F4639"/>
    <mergeCell ref="D4640:F4640"/>
    <mergeCell ref="D4629:F4629"/>
    <mergeCell ref="D4630:F4630"/>
    <mergeCell ref="D4631:F4631"/>
    <mergeCell ref="D4632:F4632"/>
    <mergeCell ref="D4633:F4633"/>
    <mergeCell ref="D4634:F4634"/>
    <mergeCell ref="D4623:F4623"/>
    <mergeCell ref="D4624:F4624"/>
    <mergeCell ref="D4625:F4625"/>
    <mergeCell ref="D4626:F4626"/>
    <mergeCell ref="D4627:F4627"/>
    <mergeCell ref="D4628:F4628"/>
    <mergeCell ref="D4617:F4617"/>
    <mergeCell ref="D4618:F4618"/>
    <mergeCell ref="D4619:F4619"/>
    <mergeCell ref="D4620:F4620"/>
    <mergeCell ref="D4621:F4621"/>
    <mergeCell ref="D4622:F4622"/>
    <mergeCell ref="D4611:F4611"/>
    <mergeCell ref="D4612:F4612"/>
    <mergeCell ref="D4613:F4613"/>
    <mergeCell ref="D4614:F4614"/>
    <mergeCell ref="D4615:F4615"/>
    <mergeCell ref="D4616:F4616"/>
    <mergeCell ref="D4605:F4605"/>
    <mergeCell ref="D4606:F4606"/>
    <mergeCell ref="D4607:F4607"/>
    <mergeCell ref="D4608:F4608"/>
    <mergeCell ref="D4609:F4609"/>
    <mergeCell ref="D4610:F4610"/>
    <mergeCell ref="D4599:F4599"/>
    <mergeCell ref="D4600:F4600"/>
    <mergeCell ref="D4601:F4601"/>
    <mergeCell ref="D4602:F4602"/>
    <mergeCell ref="D4603:F4603"/>
    <mergeCell ref="D4604:F4604"/>
    <mergeCell ref="D4593:F4593"/>
    <mergeCell ref="D4594:F4594"/>
    <mergeCell ref="D4595:F4595"/>
    <mergeCell ref="D4596:F4596"/>
    <mergeCell ref="D4597:F4597"/>
    <mergeCell ref="D4598:F4598"/>
    <mergeCell ref="D4587:F4587"/>
    <mergeCell ref="D4588:F4588"/>
    <mergeCell ref="D4589:F4589"/>
    <mergeCell ref="D4590:F4590"/>
    <mergeCell ref="D4591:F4591"/>
    <mergeCell ref="D4592:F4592"/>
    <mergeCell ref="D4581:F4581"/>
    <mergeCell ref="D4582:F4582"/>
    <mergeCell ref="D4583:F4583"/>
    <mergeCell ref="D4584:F4584"/>
    <mergeCell ref="D4585:F4585"/>
    <mergeCell ref="D4586:F4586"/>
    <mergeCell ref="D4575:F4575"/>
    <mergeCell ref="D4576:F4576"/>
    <mergeCell ref="D4577:F4577"/>
    <mergeCell ref="D4578:F4578"/>
    <mergeCell ref="D4579:F4579"/>
    <mergeCell ref="D4580:F4580"/>
    <mergeCell ref="D4569:F4569"/>
    <mergeCell ref="D4570:F4570"/>
    <mergeCell ref="D4571:F4571"/>
    <mergeCell ref="D4572:F4572"/>
    <mergeCell ref="D4573:F4573"/>
    <mergeCell ref="D4574:F4574"/>
    <mergeCell ref="D4563:F4563"/>
    <mergeCell ref="D4564:F4564"/>
    <mergeCell ref="D4565:F4565"/>
    <mergeCell ref="D4566:F4566"/>
    <mergeCell ref="D4567:F4567"/>
    <mergeCell ref="D4568:F4568"/>
    <mergeCell ref="D4557:F4557"/>
    <mergeCell ref="D4558:F4558"/>
    <mergeCell ref="D4559:F4559"/>
    <mergeCell ref="D4560:F4560"/>
    <mergeCell ref="D4561:F4561"/>
    <mergeCell ref="D4562:F4562"/>
    <mergeCell ref="D4551:F4551"/>
    <mergeCell ref="D4552:F4552"/>
    <mergeCell ref="D4553:F4553"/>
    <mergeCell ref="D4554:F4554"/>
    <mergeCell ref="D4555:F4555"/>
    <mergeCell ref="D4556:F4556"/>
    <mergeCell ref="D4545:F4545"/>
    <mergeCell ref="D4546:F4546"/>
    <mergeCell ref="D4547:F4547"/>
    <mergeCell ref="D4548:F4548"/>
    <mergeCell ref="D4549:F4549"/>
    <mergeCell ref="D4550:F4550"/>
    <mergeCell ref="D4539:F4539"/>
    <mergeCell ref="D4540:F4540"/>
    <mergeCell ref="D4541:F4541"/>
    <mergeCell ref="D4542:F4542"/>
    <mergeCell ref="D4543:F4543"/>
    <mergeCell ref="D4544:F4544"/>
    <mergeCell ref="D4533:F4533"/>
    <mergeCell ref="D4534:F4534"/>
    <mergeCell ref="D4535:F4535"/>
    <mergeCell ref="D4536:F4536"/>
    <mergeCell ref="D4537:F4537"/>
    <mergeCell ref="D4538:F4538"/>
    <mergeCell ref="D4527:F4527"/>
    <mergeCell ref="D4528:F4528"/>
    <mergeCell ref="D4529:F4529"/>
    <mergeCell ref="D4530:F4530"/>
    <mergeCell ref="D4531:F4531"/>
    <mergeCell ref="D4532:F4532"/>
    <mergeCell ref="D4521:F4521"/>
    <mergeCell ref="D4522:F4522"/>
    <mergeCell ref="D4523:F4523"/>
    <mergeCell ref="D4524:F4524"/>
    <mergeCell ref="D4525:F4525"/>
    <mergeCell ref="D4526:F4526"/>
    <mergeCell ref="D4515:F4515"/>
    <mergeCell ref="D4516:F4516"/>
    <mergeCell ref="D4517:F4517"/>
    <mergeCell ref="D4518:F4518"/>
    <mergeCell ref="D4519:F4519"/>
    <mergeCell ref="D4520:F4520"/>
    <mergeCell ref="D4509:F4509"/>
    <mergeCell ref="D4510:F4510"/>
    <mergeCell ref="D4511:F4511"/>
    <mergeCell ref="D4512:F4512"/>
    <mergeCell ref="D4513:F4513"/>
    <mergeCell ref="D4514:F4514"/>
    <mergeCell ref="D4503:F4503"/>
    <mergeCell ref="D4504:F4504"/>
    <mergeCell ref="D4505:F4505"/>
    <mergeCell ref="D4506:F4506"/>
    <mergeCell ref="D4507:F4507"/>
    <mergeCell ref="D4508:F4508"/>
    <mergeCell ref="D4497:F4497"/>
    <mergeCell ref="D4498:F4498"/>
    <mergeCell ref="D4499:F4499"/>
    <mergeCell ref="D4500:F4500"/>
    <mergeCell ref="D4501:F4501"/>
    <mergeCell ref="D4502:F4502"/>
    <mergeCell ref="D4491:F4491"/>
    <mergeCell ref="D4492:F4492"/>
    <mergeCell ref="D4493:F4493"/>
    <mergeCell ref="D4494:F4494"/>
    <mergeCell ref="D4495:F4495"/>
    <mergeCell ref="D4496:F4496"/>
    <mergeCell ref="D4485:F4485"/>
    <mergeCell ref="D4486:F4486"/>
    <mergeCell ref="D4487:F4487"/>
    <mergeCell ref="D4488:F4488"/>
    <mergeCell ref="D4489:F4489"/>
    <mergeCell ref="D4490:F4490"/>
    <mergeCell ref="D4479:F4479"/>
    <mergeCell ref="D4480:F4480"/>
    <mergeCell ref="D4481:F4481"/>
    <mergeCell ref="D4482:F4482"/>
    <mergeCell ref="D4483:F4483"/>
    <mergeCell ref="D4484:F4484"/>
    <mergeCell ref="D4473:F4473"/>
    <mergeCell ref="D4474:F4474"/>
    <mergeCell ref="D4475:F4475"/>
    <mergeCell ref="D4476:F4476"/>
    <mergeCell ref="D4477:F4477"/>
    <mergeCell ref="D4478:F4478"/>
    <mergeCell ref="D4467:F4467"/>
    <mergeCell ref="D4468:F4468"/>
    <mergeCell ref="D4469:F4469"/>
    <mergeCell ref="D4470:F4470"/>
    <mergeCell ref="D4471:F4471"/>
    <mergeCell ref="D4472:F4472"/>
    <mergeCell ref="D4461:F4461"/>
    <mergeCell ref="D4462:F4462"/>
    <mergeCell ref="D4463:F4463"/>
    <mergeCell ref="D4464:F4464"/>
    <mergeCell ref="D4465:F4465"/>
    <mergeCell ref="D4466:F4466"/>
    <mergeCell ref="D4455:F4455"/>
    <mergeCell ref="D4456:F4456"/>
    <mergeCell ref="D4457:F4457"/>
    <mergeCell ref="D4458:F4458"/>
    <mergeCell ref="D4459:F4459"/>
    <mergeCell ref="D4460:F4460"/>
    <mergeCell ref="D4449:F4449"/>
    <mergeCell ref="D4450:F4450"/>
    <mergeCell ref="D4451:F4451"/>
    <mergeCell ref="D4452:F4452"/>
    <mergeCell ref="D4453:F4453"/>
    <mergeCell ref="D4454:F4454"/>
    <mergeCell ref="D4443:F4443"/>
    <mergeCell ref="D4444:F4444"/>
    <mergeCell ref="D4445:F4445"/>
    <mergeCell ref="D4446:F4446"/>
    <mergeCell ref="D4447:F4447"/>
    <mergeCell ref="D4448:F4448"/>
    <mergeCell ref="D4437:F4437"/>
    <mergeCell ref="D4438:F4438"/>
    <mergeCell ref="D4439:F4439"/>
    <mergeCell ref="D4440:F4440"/>
    <mergeCell ref="D4441:F4441"/>
    <mergeCell ref="D4442:F4442"/>
    <mergeCell ref="D4431:F4431"/>
    <mergeCell ref="D4432:F4432"/>
    <mergeCell ref="D4433:F4433"/>
    <mergeCell ref="D4434:F4434"/>
    <mergeCell ref="D4435:F4435"/>
    <mergeCell ref="D4436:F4436"/>
    <mergeCell ref="D4425:F4425"/>
    <mergeCell ref="D4426:F4426"/>
    <mergeCell ref="D4427:F4427"/>
    <mergeCell ref="D4428:F4428"/>
    <mergeCell ref="D4429:F4429"/>
    <mergeCell ref="D4430:F4430"/>
    <mergeCell ref="D4419:F4419"/>
    <mergeCell ref="D4420:F4420"/>
    <mergeCell ref="D4421:F4421"/>
    <mergeCell ref="D4422:F4422"/>
    <mergeCell ref="D4423:F4423"/>
    <mergeCell ref="D4424:F4424"/>
    <mergeCell ref="D4413:F4413"/>
    <mergeCell ref="D4414:F4414"/>
    <mergeCell ref="D4415:F4415"/>
    <mergeCell ref="D4416:F4416"/>
    <mergeCell ref="D4417:F4417"/>
    <mergeCell ref="D4418:F4418"/>
    <mergeCell ref="D4407:F4407"/>
    <mergeCell ref="D4408:F4408"/>
    <mergeCell ref="D4409:F4409"/>
    <mergeCell ref="D4410:F4410"/>
    <mergeCell ref="D4411:F4411"/>
    <mergeCell ref="D4412:F4412"/>
    <mergeCell ref="D4401:F4401"/>
    <mergeCell ref="D4402:F4402"/>
    <mergeCell ref="D4403:F4403"/>
    <mergeCell ref="D4404:F4404"/>
    <mergeCell ref="D4405:F4405"/>
    <mergeCell ref="D4406:F4406"/>
    <mergeCell ref="D4395:F4395"/>
    <mergeCell ref="D4396:F4396"/>
    <mergeCell ref="D4397:F4397"/>
    <mergeCell ref="D4398:F4398"/>
    <mergeCell ref="D4399:F4399"/>
    <mergeCell ref="D4400:F4400"/>
    <mergeCell ref="D4389:F4389"/>
    <mergeCell ref="D4390:F4390"/>
    <mergeCell ref="D4391:F4391"/>
    <mergeCell ref="D4392:F4392"/>
    <mergeCell ref="D4393:F4393"/>
    <mergeCell ref="D4394:F4394"/>
    <mergeCell ref="D4383:F4383"/>
    <mergeCell ref="D4384:F4384"/>
    <mergeCell ref="D4385:F4385"/>
    <mergeCell ref="D4386:F4386"/>
    <mergeCell ref="D4387:F4387"/>
    <mergeCell ref="D4388:F4388"/>
    <mergeCell ref="D4377:F4377"/>
    <mergeCell ref="D4378:F4378"/>
    <mergeCell ref="D4379:F4379"/>
    <mergeCell ref="D4380:F4380"/>
    <mergeCell ref="D4381:F4381"/>
    <mergeCell ref="D4382:F4382"/>
    <mergeCell ref="D4371:F4371"/>
    <mergeCell ref="D4372:F4372"/>
    <mergeCell ref="D4373:F4373"/>
    <mergeCell ref="D4374:F4374"/>
    <mergeCell ref="D4375:F4375"/>
    <mergeCell ref="D4376:F4376"/>
    <mergeCell ref="D4365:F4365"/>
    <mergeCell ref="D4366:F4366"/>
    <mergeCell ref="D4367:F4367"/>
    <mergeCell ref="D4368:F4368"/>
    <mergeCell ref="D4369:F4369"/>
    <mergeCell ref="D4370:F4370"/>
    <mergeCell ref="D4359:F4359"/>
    <mergeCell ref="D4360:F4360"/>
    <mergeCell ref="D4361:F4361"/>
    <mergeCell ref="D4362:F4362"/>
    <mergeCell ref="D4363:F4363"/>
    <mergeCell ref="D4364:F4364"/>
    <mergeCell ref="D4353:F4353"/>
    <mergeCell ref="D4354:F4354"/>
    <mergeCell ref="D4355:F4355"/>
    <mergeCell ref="D4356:F4356"/>
    <mergeCell ref="D4357:F4357"/>
    <mergeCell ref="D4358:F4358"/>
    <mergeCell ref="D4347:F4347"/>
    <mergeCell ref="D4348:F4348"/>
    <mergeCell ref="D4349:F4349"/>
    <mergeCell ref="D4350:F4350"/>
    <mergeCell ref="D4351:F4351"/>
    <mergeCell ref="D4352:F4352"/>
    <mergeCell ref="D4341:F4341"/>
    <mergeCell ref="D4342:F4342"/>
    <mergeCell ref="D4343:F4343"/>
    <mergeCell ref="D4344:F4344"/>
    <mergeCell ref="D4345:F4345"/>
    <mergeCell ref="D4346:F4346"/>
    <mergeCell ref="D4335:F4335"/>
    <mergeCell ref="D4336:F4336"/>
    <mergeCell ref="D4337:F4337"/>
    <mergeCell ref="D4338:F4338"/>
    <mergeCell ref="D4339:F4339"/>
    <mergeCell ref="D4340:F4340"/>
    <mergeCell ref="D4329:F4329"/>
    <mergeCell ref="D4330:F4330"/>
    <mergeCell ref="D4331:F4331"/>
    <mergeCell ref="D4332:F4332"/>
    <mergeCell ref="D4333:F4333"/>
    <mergeCell ref="D4334:F4334"/>
    <mergeCell ref="D4323:F4323"/>
    <mergeCell ref="D4324:F4324"/>
    <mergeCell ref="D4325:F4325"/>
    <mergeCell ref="D4326:F4326"/>
    <mergeCell ref="D4327:F4327"/>
    <mergeCell ref="D4328:F4328"/>
    <mergeCell ref="D4317:F4317"/>
    <mergeCell ref="D4318:F4318"/>
    <mergeCell ref="D4319:F4319"/>
    <mergeCell ref="D4320:F4320"/>
    <mergeCell ref="D4321:F4321"/>
    <mergeCell ref="D4322:F4322"/>
    <mergeCell ref="D4311:F4311"/>
    <mergeCell ref="D4312:F4312"/>
    <mergeCell ref="D4313:F4313"/>
    <mergeCell ref="D4314:F4314"/>
    <mergeCell ref="D4315:F4315"/>
    <mergeCell ref="D4316:F4316"/>
    <mergeCell ref="D4305:F4305"/>
    <mergeCell ref="D4306:F4306"/>
    <mergeCell ref="D4307:F4307"/>
    <mergeCell ref="D4308:F4308"/>
    <mergeCell ref="D4309:F4309"/>
    <mergeCell ref="D4310:F4310"/>
    <mergeCell ref="D4299:F4299"/>
    <mergeCell ref="D4300:F4300"/>
    <mergeCell ref="D4301:F4301"/>
    <mergeCell ref="D4302:F4302"/>
    <mergeCell ref="D4303:F4303"/>
    <mergeCell ref="D4304:F4304"/>
    <mergeCell ref="D4293:F4293"/>
    <mergeCell ref="D4294:F4294"/>
    <mergeCell ref="D4295:F4295"/>
    <mergeCell ref="D4296:F4296"/>
    <mergeCell ref="D4297:F4297"/>
    <mergeCell ref="D4298:F4298"/>
    <mergeCell ref="D4287:F4287"/>
    <mergeCell ref="D4288:F4288"/>
    <mergeCell ref="D4289:F4289"/>
    <mergeCell ref="D4290:F4290"/>
    <mergeCell ref="D4291:F4291"/>
    <mergeCell ref="D4292:F4292"/>
    <mergeCell ref="D4281:F4281"/>
    <mergeCell ref="D4282:F4282"/>
    <mergeCell ref="D4283:F4283"/>
    <mergeCell ref="D4284:F4284"/>
    <mergeCell ref="D4285:F4285"/>
    <mergeCell ref="D4286:F4286"/>
    <mergeCell ref="D4275:F4275"/>
    <mergeCell ref="D4276:F4276"/>
    <mergeCell ref="D4277:F4277"/>
    <mergeCell ref="D4278:F4278"/>
    <mergeCell ref="D4279:F4279"/>
    <mergeCell ref="D4280:F4280"/>
    <mergeCell ref="D4269:F4269"/>
    <mergeCell ref="D4270:F4270"/>
    <mergeCell ref="D4271:F4271"/>
    <mergeCell ref="D4272:F4272"/>
    <mergeCell ref="D4273:F4273"/>
    <mergeCell ref="D4274:F4274"/>
    <mergeCell ref="D4263:F4263"/>
    <mergeCell ref="D4264:F4264"/>
    <mergeCell ref="D4265:F4265"/>
    <mergeCell ref="D4266:F4266"/>
    <mergeCell ref="D4267:F4267"/>
    <mergeCell ref="D4268:F4268"/>
    <mergeCell ref="D4257:F4257"/>
    <mergeCell ref="D4258:F4258"/>
    <mergeCell ref="D4259:F4259"/>
    <mergeCell ref="D4260:F4260"/>
    <mergeCell ref="D4261:F4261"/>
    <mergeCell ref="D4262:F4262"/>
    <mergeCell ref="D4251:F4251"/>
    <mergeCell ref="D4252:F4252"/>
    <mergeCell ref="D4253:F4253"/>
    <mergeCell ref="D4254:F4254"/>
    <mergeCell ref="D4255:F4255"/>
    <mergeCell ref="D4256:F4256"/>
    <mergeCell ref="D4245:F4245"/>
    <mergeCell ref="D4246:F4246"/>
    <mergeCell ref="D4247:F4247"/>
    <mergeCell ref="D4248:F4248"/>
    <mergeCell ref="D4249:F4249"/>
    <mergeCell ref="D4250:F4250"/>
    <mergeCell ref="D4238:F4238"/>
    <mergeCell ref="D4240:F4240"/>
    <mergeCell ref="A4242:C4242"/>
    <mergeCell ref="D4242:F4242"/>
    <mergeCell ref="A4243:C4243"/>
    <mergeCell ref="D4243:F4243"/>
    <mergeCell ref="D4229:F4229"/>
    <mergeCell ref="D4231:F4231"/>
    <mergeCell ref="D4233:F4233"/>
    <mergeCell ref="A4235:C4235"/>
    <mergeCell ref="D4235:F4235"/>
    <mergeCell ref="D4236:F4236"/>
    <mergeCell ref="D4221:F4221"/>
    <mergeCell ref="D4223:F4223"/>
    <mergeCell ref="D4225:F4225"/>
    <mergeCell ref="A4227:C4227"/>
    <mergeCell ref="D4227:F4227"/>
    <mergeCell ref="A4228:C4228"/>
    <mergeCell ref="D4228:F4228"/>
    <mergeCell ref="A4213:C4213"/>
    <mergeCell ref="D4213:F4213"/>
    <mergeCell ref="D4214:F4214"/>
    <mergeCell ref="D4216:F4216"/>
    <mergeCell ref="D4218:F4218"/>
    <mergeCell ref="A4220:C4220"/>
    <mergeCell ref="D4220:F4220"/>
    <mergeCell ref="A4205:C4205"/>
    <mergeCell ref="D4205:F4205"/>
    <mergeCell ref="D4206:F4206"/>
    <mergeCell ref="D4208:F4208"/>
    <mergeCell ref="D4210:F4210"/>
    <mergeCell ref="A4212:C4212"/>
    <mergeCell ref="D4212:F4212"/>
    <mergeCell ref="D4197:F4197"/>
    <mergeCell ref="D4198:F4198"/>
    <mergeCell ref="D4199:F4199"/>
    <mergeCell ref="D4200:F4200"/>
    <mergeCell ref="D4201:F4201"/>
    <mergeCell ref="D4203:F4203"/>
    <mergeCell ref="D4191:F4191"/>
    <mergeCell ref="D4192:F4192"/>
    <mergeCell ref="D4193:F4193"/>
    <mergeCell ref="D4194:F4194"/>
    <mergeCell ref="D4195:F4195"/>
    <mergeCell ref="D4196:F4196"/>
    <mergeCell ref="D4185:F4185"/>
    <mergeCell ref="D4187:F4187"/>
    <mergeCell ref="A4189:C4189"/>
    <mergeCell ref="D4189:F4189"/>
    <mergeCell ref="A4190:C4190"/>
    <mergeCell ref="D4190:F4190"/>
    <mergeCell ref="D4176:F4176"/>
    <mergeCell ref="D4178:F4178"/>
    <mergeCell ref="D4180:F4180"/>
    <mergeCell ref="A4182:C4182"/>
    <mergeCell ref="D4182:F4182"/>
    <mergeCell ref="D4183:F4183"/>
    <mergeCell ref="D4168:F4168"/>
    <mergeCell ref="D4170:F4170"/>
    <mergeCell ref="D4172:F4172"/>
    <mergeCell ref="A4174:C4174"/>
    <mergeCell ref="D4174:F4174"/>
    <mergeCell ref="A4175:C4175"/>
    <mergeCell ref="D4175:F4175"/>
    <mergeCell ref="D4162:F4162"/>
    <mergeCell ref="D4163:F4163"/>
    <mergeCell ref="D4164:F4164"/>
    <mergeCell ref="D4165:F4165"/>
    <mergeCell ref="D4166:F4166"/>
    <mergeCell ref="A4167:C4167"/>
    <mergeCell ref="D4167:F4167"/>
    <mergeCell ref="D4155:F4155"/>
    <mergeCell ref="D4156:F4156"/>
    <mergeCell ref="D4157:F4157"/>
    <mergeCell ref="D4158:F4158"/>
    <mergeCell ref="D4159:F4159"/>
    <mergeCell ref="D4160:F4160"/>
    <mergeCell ref="D4147:F4147"/>
    <mergeCell ref="D4149:F4149"/>
    <mergeCell ref="D4151:F4151"/>
    <mergeCell ref="A4153:C4153"/>
    <mergeCell ref="D4153:F4153"/>
    <mergeCell ref="A4154:C4154"/>
    <mergeCell ref="D4154:F4154"/>
    <mergeCell ref="D4139:F4139"/>
    <mergeCell ref="D4140:F4140"/>
    <mergeCell ref="D4141:F4141"/>
    <mergeCell ref="D4142:F4142"/>
    <mergeCell ref="D4144:F4144"/>
    <mergeCell ref="A4146:C4146"/>
    <mergeCell ref="D4146:F4146"/>
    <mergeCell ref="A4135:C4135"/>
    <mergeCell ref="D4135:F4135"/>
    <mergeCell ref="A4136:C4136"/>
    <mergeCell ref="D4136:F4136"/>
    <mergeCell ref="D4137:F4137"/>
    <mergeCell ref="D4138:F4138"/>
    <mergeCell ref="D4126:F4126"/>
    <mergeCell ref="A4128:C4128"/>
    <mergeCell ref="D4128:F4128"/>
    <mergeCell ref="D4129:F4129"/>
    <mergeCell ref="D4131:F4131"/>
    <mergeCell ref="D4133:F4133"/>
    <mergeCell ref="A4120:C4120"/>
    <mergeCell ref="D4120:F4120"/>
    <mergeCell ref="A4121:C4121"/>
    <mergeCell ref="D4121:F4121"/>
    <mergeCell ref="D4122:F4122"/>
    <mergeCell ref="D4124:F4124"/>
    <mergeCell ref="D4114:F4114"/>
    <mergeCell ref="D4115:F4115"/>
    <mergeCell ref="D4116:F4116"/>
    <mergeCell ref="D4117:F4117"/>
    <mergeCell ref="D4118:F4118"/>
    <mergeCell ref="D4119:F4119"/>
    <mergeCell ref="D4108:F4108"/>
    <mergeCell ref="D4109:F4109"/>
    <mergeCell ref="D4110:F4110"/>
    <mergeCell ref="D4111:F4111"/>
    <mergeCell ref="D4112:F4112"/>
    <mergeCell ref="D4113:F4113"/>
    <mergeCell ref="D4102:F4102"/>
    <mergeCell ref="D4103:F4103"/>
    <mergeCell ref="D4104:F4104"/>
    <mergeCell ref="D4105:F4105"/>
    <mergeCell ref="D4106:F4106"/>
    <mergeCell ref="D4107:F4107"/>
    <mergeCell ref="D4096:F4096"/>
    <mergeCell ref="D4097:F4097"/>
    <mergeCell ref="D4098:F4098"/>
    <mergeCell ref="D4099:F4099"/>
    <mergeCell ref="D4100:F4100"/>
    <mergeCell ref="D4101:F4101"/>
    <mergeCell ref="D4090:F4090"/>
    <mergeCell ref="D4091:F4091"/>
    <mergeCell ref="D4092:F4092"/>
    <mergeCell ref="D4093:F4093"/>
    <mergeCell ref="D4094:F4094"/>
    <mergeCell ref="D4095:F4095"/>
    <mergeCell ref="D4084:F4084"/>
    <mergeCell ref="D4085:F4085"/>
    <mergeCell ref="D4086:F4086"/>
    <mergeCell ref="D4087:F4087"/>
    <mergeCell ref="D4088:F4088"/>
    <mergeCell ref="D4089:F4089"/>
    <mergeCell ref="D4078:F4078"/>
    <mergeCell ref="D4079:F4079"/>
    <mergeCell ref="D4080:F4080"/>
    <mergeCell ref="D4081:F4081"/>
    <mergeCell ref="D4082:F4082"/>
    <mergeCell ref="D4083:F4083"/>
    <mergeCell ref="D4072:F4072"/>
    <mergeCell ref="D4073:F4073"/>
    <mergeCell ref="D4074:F4074"/>
    <mergeCell ref="D4075:F4075"/>
    <mergeCell ref="D4076:F4076"/>
    <mergeCell ref="D4077:F4077"/>
    <mergeCell ref="D4066:F4066"/>
    <mergeCell ref="D4067:F4067"/>
    <mergeCell ref="D4068:F4068"/>
    <mergeCell ref="D4069:F4069"/>
    <mergeCell ref="D4070:F4070"/>
    <mergeCell ref="D4071:F4071"/>
    <mergeCell ref="D4060:F4060"/>
    <mergeCell ref="D4061:F4061"/>
    <mergeCell ref="D4062:F4062"/>
    <mergeCell ref="D4063:F4063"/>
    <mergeCell ref="D4064:F4064"/>
    <mergeCell ref="D4065:F4065"/>
    <mergeCell ref="D4054:F4054"/>
    <mergeCell ref="D4055:F4055"/>
    <mergeCell ref="D4056:F4056"/>
    <mergeCell ref="D4057:F4057"/>
    <mergeCell ref="D4058:F4058"/>
    <mergeCell ref="D4059:F4059"/>
    <mergeCell ref="D4048:F4048"/>
    <mergeCell ref="D4049:F4049"/>
    <mergeCell ref="D4050:F4050"/>
    <mergeCell ref="D4051:F4051"/>
    <mergeCell ref="D4052:F4052"/>
    <mergeCell ref="D4053:F4053"/>
    <mergeCell ref="D4042:F4042"/>
    <mergeCell ref="D4043:F4043"/>
    <mergeCell ref="D4044:F4044"/>
    <mergeCell ref="D4045:F4045"/>
    <mergeCell ref="D4046:F4046"/>
    <mergeCell ref="D4047:F4047"/>
    <mergeCell ref="D4036:F4036"/>
    <mergeCell ref="D4037:F4037"/>
    <mergeCell ref="D4038:F4038"/>
    <mergeCell ref="D4039:F4039"/>
    <mergeCell ref="D4040:F4040"/>
    <mergeCell ref="D4041:F4041"/>
    <mergeCell ref="D4030:F4030"/>
    <mergeCell ref="D4031:F4031"/>
    <mergeCell ref="D4032:F4032"/>
    <mergeCell ref="D4033:F4033"/>
    <mergeCell ref="D4034:F4034"/>
    <mergeCell ref="D4035:F4035"/>
    <mergeCell ref="D4024:F4024"/>
    <mergeCell ref="D4025:F4025"/>
    <mergeCell ref="D4026:F4026"/>
    <mergeCell ref="D4027:F4027"/>
    <mergeCell ref="D4028:F4028"/>
    <mergeCell ref="D4029:F4029"/>
    <mergeCell ref="D4018:F4018"/>
    <mergeCell ref="D4019:F4019"/>
    <mergeCell ref="D4020:F4020"/>
    <mergeCell ref="D4021:F4021"/>
    <mergeCell ref="D4022:F4022"/>
    <mergeCell ref="D4023:F4023"/>
    <mergeCell ref="D4012:F4012"/>
    <mergeCell ref="D4013:F4013"/>
    <mergeCell ref="D4014:F4014"/>
    <mergeCell ref="D4015:F4015"/>
    <mergeCell ref="D4016:F4016"/>
    <mergeCell ref="D4017:F4017"/>
    <mergeCell ref="D4006:F4006"/>
    <mergeCell ref="D4007:F4007"/>
    <mergeCell ref="D4008:F4008"/>
    <mergeCell ref="D4009:F4009"/>
    <mergeCell ref="D4010:F4010"/>
    <mergeCell ref="D4011:F4011"/>
    <mergeCell ref="D4000:F4000"/>
    <mergeCell ref="D4001:F4001"/>
    <mergeCell ref="D4002:F4002"/>
    <mergeCell ref="D4003:F4003"/>
    <mergeCell ref="D4004:F4004"/>
    <mergeCell ref="D4005:F4005"/>
    <mergeCell ref="D3994:F3994"/>
    <mergeCell ref="D3995:F3995"/>
    <mergeCell ref="D3996:F3996"/>
    <mergeCell ref="D3997:F3997"/>
    <mergeCell ref="D3998:F3998"/>
    <mergeCell ref="D3999:F3999"/>
    <mergeCell ref="D3988:F3988"/>
    <mergeCell ref="D3989:F3989"/>
    <mergeCell ref="D3990:F3990"/>
    <mergeCell ref="D3991:F3991"/>
    <mergeCell ref="D3992:F3992"/>
    <mergeCell ref="D3993:F3993"/>
    <mergeCell ref="D3982:F3982"/>
    <mergeCell ref="D3983:F3983"/>
    <mergeCell ref="D3984:F3984"/>
    <mergeCell ref="D3985:F3985"/>
    <mergeCell ref="D3986:F3986"/>
    <mergeCell ref="D3987:F3987"/>
    <mergeCell ref="D3976:F3976"/>
    <mergeCell ref="D3977:F3977"/>
    <mergeCell ref="D3978:F3978"/>
    <mergeCell ref="D3979:F3979"/>
    <mergeCell ref="D3980:F3980"/>
    <mergeCell ref="D3981:F3981"/>
    <mergeCell ref="D3969:F3969"/>
    <mergeCell ref="D3970:F3970"/>
    <mergeCell ref="D3971:F3971"/>
    <mergeCell ref="D3973:F3973"/>
    <mergeCell ref="D3974:F3974"/>
    <mergeCell ref="D3975:F3975"/>
    <mergeCell ref="D3963:F3963"/>
    <mergeCell ref="D3964:F3964"/>
    <mergeCell ref="D3965:F3965"/>
    <mergeCell ref="D3966:F3966"/>
    <mergeCell ref="D3967:F3967"/>
    <mergeCell ref="D3968:F3968"/>
    <mergeCell ref="D3957:F3957"/>
    <mergeCell ref="D3958:F3958"/>
    <mergeCell ref="D3959:F3959"/>
    <mergeCell ref="D3960:F3960"/>
    <mergeCell ref="D3961:F3961"/>
    <mergeCell ref="D3962:F3962"/>
    <mergeCell ref="D3951:F3951"/>
    <mergeCell ref="D3952:F3952"/>
    <mergeCell ref="D3953:F3953"/>
    <mergeCell ref="D3954:F3954"/>
    <mergeCell ref="D3955:F3955"/>
    <mergeCell ref="D3956:F3956"/>
    <mergeCell ref="D3945:F3945"/>
    <mergeCell ref="D3946:F3946"/>
    <mergeCell ref="D3947:F3947"/>
    <mergeCell ref="D3948:F3948"/>
    <mergeCell ref="D3949:F3949"/>
    <mergeCell ref="D3950:F3950"/>
    <mergeCell ref="D3939:F3939"/>
    <mergeCell ref="D3940:F3940"/>
    <mergeCell ref="D3941:F3941"/>
    <mergeCell ref="D3942:F3942"/>
    <mergeCell ref="D3943:F3943"/>
    <mergeCell ref="D3944:F3944"/>
    <mergeCell ref="D3933:F3933"/>
    <mergeCell ref="D3934:F3934"/>
    <mergeCell ref="D3935:F3935"/>
    <mergeCell ref="D3936:F3936"/>
    <mergeCell ref="D3937:F3937"/>
    <mergeCell ref="D3938:F3938"/>
    <mergeCell ref="D3927:F3927"/>
    <mergeCell ref="D3928:F3928"/>
    <mergeCell ref="D3929:F3929"/>
    <mergeCell ref="D3930:F3930"/>
    <mergeCell ref="D3931:F3931"/>
    <mergeCell ref="D3932:F3932"/>
    <mergeCell ref="D3921:F3921"/>
    <mergeCell ref="D3922:F3922"/>
    <mergeCell ref="D3923:F3923"/>
    <mergeCell ref="D3924:F3924"/>
    <mergeCell ref="D3925:F3925"/>
    <mergeCell ref="D3926:F3926"/>
    <mergeCell ref="D3915:F3915"/>
    <mergeCell ref="D3916:F3916"/>
    <mergeCell ref="D3917:F3917"/>
    <mergeCell ref="D3918:F3918"/>
    <mergeCell ref="D3919:F3919"/>
    <mergeCell ref="D3920:F3920"/>
    <mergeCell ref="D3909:F3909"/>
    <mergeCell ref="D3910:F3910"/>
    <mergeCell ref="D3911:F3911"/>
    <mergeCell ref="D3912:F3912"/>
    <mergeCell ref="D3913:F3913"/>
    <mergeCell ref="D3914:F3914"/>
    <mergeCell ref="D3903:F3903"/>
    <mergeCell ref="D3904:F3904"/>
    <mergeCell ref="D3905:F3905"/>
    <mergeCell ref="D3906:F3906"/>
    <mergeCell ref="D3907:F3907"/>
    <mergeCell ref="D3908:F3908"/>
    <mergeCell ref="D3897:F3897"/>
    <mergeCell ref="D3898:F3898"/>
    <mergeCell ref="D3899:F3899"/>
    <mergeCell ref="D3900:F3900"/>
    <mergeCell ref="D3901:F3901"/>
    <mergeCell ref="D3902:F3902"/>
    <mergeCell ref="D3891:F3891"/>
    <mergeCell ref="D3892:F3892"/>
    <mergeCell ref="D3893:F3893"/>
    <mergeCell ref="D3894:F3894"/>
    <mergeCell ref="D3895:F3895"/>
    <mergeCell ref="D3896:F3896"/>
    <mergeCell ref="D3885:F3885"/>
    <mergeCell ref="D3886:F3886"/>
    <mergeCell ref="D3887:F3887"/>
    <mergeCell ref="D3888:F3888"/>
    <mergeCell ref="D3889:F3889"/>
    <mergeCell ref="D3890:F3890"/>
    <mergeCell ref="D3879:F3879"/>
    <mergeCell ref="D3880:F3880"/>
    <mergeCell ref="D3881:F3881"/>
    <mergeCell ref="D3882:F3882"/>
    <mergeCell ref="D3883:F3883"/>
    <mergeCell ref="D3884:F3884"/>
    <mergeCell ref="D3873:F3873"/>
    <mergeCell ref="D3874:F3874"/>
    <mergeCell ref="D3875:F3875"/>
    <mergeCell ref="D3876:F3876"/>
    <mergeCell ref="D3877:F3877"/>
    <mergeCell ref="D3878:F3878"/>
    <mergeCell ref="D3867:F3867"/>
    <mergeCell ref="D3868:F3868"/>
    <mergeCell ref="D3869:F3869"/>
    <mergeCell ref="D3870:F3870"/>
    <mergeCell ref="D3871:F3871"/>
    <mergeCell ref="D3872:F3872"/>
    <mergeCell ref="D3861:F3861"/>
    <mergeCell ref="D3862:F3862"/>
    <mergeCell ref="D3863:F3863"/>
    <mergeCell ref="D3864:F3864"/>
    <mergeCell ref="D3865:F3865"/>
    <mergeCell ref="D3866:F3866"/>
    <mergeCell ref="D3855:F3855"/>
    <mergeCell ref="D3856:F3856"/>
    <mergeCell ref="D3857:F3857"/>
    <mergeCell ref="D3858:F3858"/>
    <mergeCell ref="D3859:F3859"/>
    <mergeCell ref="D3860:F3860"/>
    <mergeCell ref="D3849:F3849"/>
    <mergeCell ref="D3850:F3850"/>
    <mergeCell ref="D3851:F3851"/>
    <mergeCell ref="D3852:F3852"/>
    <mergeCell ref="D3853:F3853"/>
    <mergeCell ref="D3854:F3854"/>
    <mergeCell ref="D3843:F3843"/>
    <mergeCell ref="D3844:F3844"/>
    <mergeCell ref="D3845:F3845"/>
    <mergeCell ref="D3846:F3846"/>
    <mergeCell ref="D3847:F3847"/>
    <mergeCell ref="D3848:F3848"/>
    <mergeCell ref="D3837:F3837"/>
    <mergeCell ref="D3838:F3838"/>
    <mergeCell ref="D3839:F3839"/>
    <mergeCell ref="D3840:F3840"/>
    <mergeCell ref="D3841:F3841"/>
    <mergeCell ref="D3842:F3842"/>
    <mergeCell ref="D3831:F3831"/>
    <mergeCell ref="D3832:F3832"/>
    <mergeCell ref="D3833:F3833"/>
    <mergeCell ref="D3834:F3834"/>
    <mergeCell ref="D3835:F3835"/>
    <mergeCell ref="D3836:F3836"/>
    <mergeCell ref="D3825:F3825"/>
    <mergeCell ref="D3826:F3826"/>
    <mergeCell ref="D3827:F3827"/>
    <mergeCell ref="D3828:F3828"/>
    <mergeCell ref="D3829:F3829"/>
    <mergeCell ref="D3830:F3830"/>
    <mergeCell ref="D3820:F3820"/>
    <mergeCell ref="D3821:F3821"/>
    <mergeCell ref="D3822:F3822"/>
    <mergeCell ref="A3823:C3823"/>
    <mergeCell ref="D3823:F3823"/>
    <mergeCell ref="D3824:F3824"/>
    <mergeCell ref="D3814:F3814"/>
    <mergeCell ref="D3815:F3815"/>
    <mergeCell ref="D3816:F3816"/>
    <mergeCell ref="D3817:F3817"/>
    <mergeCell ref="D3818:F3818"/>
    <mergeCell ref="D3819:F3819"/>
    <mergeCell ref="D3808:F3808"/>
    <mergeCell ref="D3809:F3809"/>
    <mergeCell ref="D3810:F3810"/>
    <mergeCell ref="D3811:F3811"/>
    <mergeCell ref="D3812:F3812"/>
    <mergeCell ref="D3813:F3813"/>
    <mergeCell ref="D3802:F3802"/>
    <mergeCell ref="D3803:F3803"/>
    <mergeCell ref="D3804:F3804"/>
    <mergeCell ref="D3805:F3805"/>
    <mergeCell ref="D3806:F3806"/>
    <mergeCell ref="D3807:F3807"/>
    <mergeCell ref="D3796:F3796"/>
    <mergeCell ref="D3797:F3797"/>
    <mergeCell ref="D3798:F3798"/>
    <mergeCell ref="D3799:F3799"/>
    <mergeCell ref="D3800:F3800"/>
    <mergeCell ref="D3801:F3801"/>
    <mergeCell ref="D3790:F3790"/>
    <mergeCell ref="D3791:F3791"/>
    <mergeCell ref="D3792:F3792"/>
    <mergeCell ref="D3793:F3793"/>
    <mergeCell ref="D3794:F3794"/>
    <mergeCell ref="D3795:F3795"/>
    <mergeCell ref="D3784:F3784"/>
    <mergeCell ref="D3785:F3785"/>
    <mergeCell ref="D3786:F3786"/>
    <mergeCell ref="D3787:F3787"/>
    <mergeCell ref="D3788:F3788"/>
    <mergeCell ref="D3789:F3789"/>
    <mergeCell ref="D3778:F3778"/>
    <mergeCell ref="D3779:F3779"/>
    <mergeCell ref="D3780:F3780"/>
    <mergeCell ref="D3781:F3781"/>
    <mergeCell ref="D3782:F3782"/>
    <mergeCell ref="D3783:F3783"/>
    <mergeCell ref="D3772:F3772"/>
    <mergeCell ref="D3773:F3773"/>
    <mergeCell ref="D3774:F3774"/>
    <mergeCell ref="D3775:F3775"/>
    <mergeCell ref="D3776:F3776"/>
    <mergeCell ref="D3777:F3777"/>
    <mergeCell ref="D3766:F3766"/>
    <mergeCell ref="D3767:F3767"/>
    <mergeCell ref="D3768:F3768"/>
    <mergeCell ref="D3769:F3769"/>
    <mergeCell ref="D3770:F3770"/>
    <mergeCell ref="D3771:F3771"/>
    <mergeCell ref="D3760:F3760"/>
    <mergeCell ref="D3761:F3761"/>
    <mergeCell ref="D3762:F3762"/>
    <mergeCell ref="D3763:F3763"/>
    <mergeCell ref="D3764:F3764"/>
    <mergeCell ref="D3765:F3765"/>
    <mergeCell ref="D3754:F3754"/>
    <mergeCell ref="D3755:F3755"/>
    <mergeCell ref="D3756:F3756"/>
    <mergeCell ref="D3757:F3757"/>
    <mergeCell ref="D3758:F3758"/>
    <mergeCell ref="D3759:F3759"/>
    <mergeCell ref="D3748:F3748"/>
    <mergeCell ref="D3749:F3749"/>
    <mergeCell ref="D3750:F3750"/>
    <mergeCell ref="D3751:F3751"/>
    <mergeCell ref="D3752:F3752"/>
    <mergeCell ref="D3753:F3753"/>
    <mergeCell ref="D3742:F3742"/>
    <mergeCell ref="D3743:F3743"/>
    <mergeCell ref="D3744:F3744"/>
    <mergeCell ref="D3745:F3745"/>
    <mergeCell ref="D3746:F3746"/>
    <mergeCell ref="D3747:F3747"/>
    <mergeCell ref="D3736:F3736"/>
    <mergeCell ref="D3737:F3737"/>
    <mergeCell ref="D3738:F3738"/>
    <mergeCell ref="D3739:F3739"/>
    <mergeCell ref="D3740:F3740"/>
    <mergeCell ref="D3741:F3741"/>
    <mergeCell ref="D3730:F3730"/>
    <mergeCell ref="D3731:F3731"/>
    <mergeCell ref="D3732:F3732"/>
    <mergeCell ref="D3733:F3733"/>
    <mergeCell ref="D3734:F3734"/>
    <mergeCell ref="D3735:F3735"/>
    <mergeCell ref="D3724:F3724"/>
    <mergeCell ref="D3725:F3725"/>
    <mergeCell ref="D3726:F3726"/>
    <mergeCell ref="D3727:F3727"/>
    <mergeCell ref="D3728:F3728"/>
    <mergeCell ref="D3729:F3729"/>
    <mergeCell ref="D3718:F3718"/>
    <mergeCell ref="D3719:F3719"/>
    <mergeCell ref="D3720:F3720"/>
    <mergeCell ref="D3721:F3721"/>
    <mergeCell ref="D3722:F3722"/>
    <mergeCell ref="D3723:F3723"/>
    <mergeCell ref="D3712:F3712"/>
    <mergeCell ref="D3713:F3713"/>
    <mergeCell ref="D3714:F3714"/>
    <mergeCell ref="D3715:F3715"/>
    <mergeCell ref="D3716:F3716"/>
    <mergeCell ref="D3717:F3717"/>
    <mergeCell ref="D3706:F3706"/>
    <mergeCell ref="D3707:F3707"/>
    <mergeCell ref="D3708:F3708"/>
    <mergeCell ref="D3709:F3709"/>
    <mergeCell ref="D3710:F3710"/>
    <mergeCell ref="D3711:F3711"/>
    <mergeCell ref="D3700:F3700"/>
    <mergeCell ref="D3701:F3701"/>
    <mergeCell ref="D3702:F3702"/>
    <mergeCell ref="D3703:F3703"/>
    <mergeCell ref="D3704:F3704"/>
    <mergeCell ref="D3705:F3705"/>
    <mergeCell ref="D3694:F3694"/>
    <mergeCell ref="D3695:F3695"/>
    <mergeCell ref="D3696:F3696"/>
    <mergeCell ref="D3697:F3697"/>
    <mergeCell ref="D3698:F3698"/>
    <mergeCell ref="D3699:F3699"/>
    <mergeCell ref="D3688:F3688"/>
    <mergeCell ref="D3689:F3689"/>
    <mergeCell ref="D3690:F3690"/>
    <mergeCell ref="D3691:F3691"/>
    <mergeCell ref="D3692:F3692"/>
    <mergeCell ref="D3693:F3693"/>
    <mergeCell ref="D3682:F3682"/>
    <mergeCell ref="D3683:F3683"/>
    <mergeCell ref="D3684:F3684"/>
    <mergeCell ref="D3685:F3685"/>
    <mergeCell ref="D3686:F3686"/>
    <mergeCell ref="D3687:F3687"/>
    <mergeCell ref="D3676:F3676"/>
    <mergeCell ref="D3677:F3677"/>
    <mergeCell ref="D3678:F3678"/>
    <mergeCell ref="D3679:F3679"/>
    <mergeCell ref="D3680:F3680"/>
    <mergeCell ref="D3681:F3681"/>
    <mergeCell ref="D3669:F3669"/>
    <mergeCell ref="D3670:F3670"/>
    <mergeCell ref="D3671:F3671"/>
    <mergeCell ref="D3672:F3672"/>
    <mergeCell ref="D3673:F3673"/>
    <mergeCell ref="D3674:F3674"/>
    <mergeCell ref="D3663:F3663"/>
    <mergeCell ref="D3664:F3664"/>
    <mergeCell ref="D3665:F3665"/>
    <mergeCell ref="D3666:F3666"/>
    <mergeCell ref="D3667:F3667"/>
    <mergeCell ref="D3668:F3668"/>
    <mergeCell ref="D3657:F3657"/>
    <mergeCell ref="D3658:F3658"/>
    <mergeCell ref="D3659:F3659"/>
    <mergeCell ref="D3660:F3660"/>
    <mergeCell ref="D3661:F3661"/>
    <mergeCell ref="D3662:F3662"/>
    <mergeCell ref="D3651:F3651"/>
    <mergeCell ref="D3652:F3652"/>
    <mergeCell ref="D3653:F3653"/>
    <mergeCell ref="D3654:F3654"/>
    <mergeCell ref="D3655:F3655"/>
    <mergeCell ref="D3656:F3656"/>
    <mergeCell ref="D3645:F3645"/>
    <mergeCell ref="D3646:F3646"/>
    <mergeCell ref="D3647:F3647"/>
    <mergeCell ref="D3648:F3648"/>
    <mergeCell ref="D3649:F3649"/>
    <mergeCell ref="D3650:F3650"/>
    <mergeCell ref="D3639:F3639"/>
    <mergeCell ref="D3640:F3640"/>
    <mergeCell ref="D3641:F3641"/>
    <mergeCell ref="D3642:F3642"/>
    <mergeCell ref="D3643:F3643"/>
    <mergeCell ref="D3644:F3644"/>
    <mergeCell ref="D3633:F3633"/>
    <mergeCell ref="D3634:F3634"/>
    <mergeCell ref="D3635:F3635"/>
    <mergeCell ref="D3636:F3636"/>
    <mergeCell ref="D3637:F3637"/>
    <mergeCell ref="D3638:F3638"/>
    <mergeCell ref="D3627:F3627"/>
    <mergeCell ref="D3628:F3628"/>
    <mergeCell ref="D3629:F3629"/>
    <mergeCell ref="D3630:F3630"/>
    <mergeCell ref="D3631:F3631"/>
    <mergeCell ref="D3632:F3632"/>
    <mergeCell ref="D3621:F3621"/>
    <mergeCell ref="D3622:F3622"/>
    <mergeCell ref="D3623:F3623"/>
    <mergeCell ref="D3624:F3624"/>
    <mergeCell ref="D3625:F3625"/>
    <mergeCell ref="D3626:F3626"/>
    <mergeCell ref="D3615:F3615"/>
    <mergeCell ref="D3616:F3616"/>
    <mergeCell ref="D3617:F3617"/>
    <mergeCell ref="D3618:F3618"/>
    <mergeCell ref="D3619:F3619"/>
    <mergeCell ref="D3620:F3620"/>
    <mergeCell ref="D3609:F3609"/>
    <mergeCell ref="D3610:F3610"/>
    <mergeCell ref="D3611:F3611"/>
    <mergeCell ref="D3612:F3612"/>
    <mergeCell ref="D3613:F3613"/>
    <mergeCell ref="D3614:F3614"/>
    <mergeCell ref="D3603:F3603"/>
    <mergeCell ref="D3604:F3604"/>
    <mergeCell ref="D3605:F3605"/>
    <mergeCell ref="D3606:F3606"/>
    <mergeCell ref="D3607:F3607"/>
    <mergeCell ref="D3608:F3608"/>
    <mergeCell ref="D3597:F3597"/>
    <mergeCell ref="D3598:F3598"/>
    <mergeCell ref="D3599:F3599"/>
    <mergeCell ref="D3600:F3600"/>
    <mergeCell ref="D3601:F3601"/>
    <mergeCell ref="D3602:F3602"/>
    <mergeCell ref="D3591:F3591"/>
    <mergeCell ref="D3592:F3592"/>
    <mergeCell ref="D3593:F3593"/>
    <mergeCell ref="D3594:F3594"/>
    <mergeCell ref="D3595:F3595"/>
    <mergeCell ref="D3596:F3596"/>
    <mergeCell ref="D3585:F3585"/>
    <mergeCell ref="D3586:F3586"/>
    <mergeCell ref="D3587:F3587"/>
    <mergeCell ref="D3588:F3588"/>
    <mergeCell ref="D3589:F3589"/>
    <mergeCell ref="D3590:F3590"/>
    <mergeCell ref="D3579:F3579"/>
    <mergeCell ref="D3580:F3580"/>
    <mergeCell ref="D3581:F3581"/>
    <mergeCell ref="D3582:F3582"/>
    <mergeCell ref="D3583:F3583"/>
    <mergeCell ref="D3584:F3584"/>
    <mergeCell ref="D3573:F3573"/>
    <mergeCell ref="D3574:F3574"/>
    <mergeCell ref="D3575:F3575"/>
    <mergeCell ref="D3576:F3576"/>
    <mergeCell ref="D3577:F3577"/>
    <mergeCell ref="D3578:F3578"/>
    <mergeCell ref="D3567:F3567"/>
    <mergeCell ref="D3568:F3568"/>
    <mergeCell ref="D3569:F3569"/>
    <mergeCell ref="D3570:F3570"/>
    <mergeCell ref="D3571:F3571"/>
    <mergeCell ref="D3572:F3572"/>
    <mergeCell ref="D3561:F3561"/>
    <mergeCell ref="D3562:F3562"/>
    <mergeCell ref="D3563:F3563"/>
    <mergeCell ref="D3564:F3564"/>
    <mergeCell ref="D3565:F3565"/>
    <mergeCell ref="D3566:F3566"/>
    <mergeCell ref="D3555:F3555"/>
    <mergeCell ref="D3556:F3556"/>
    <mergeCell ref="D3557:F3557"/>
    <mergeCell ref="D3558:F3558"/>
    <mergeCell ref="D3559:F3559"/>
    <mergeCell ref="D3560:F3560"/>
    <mergeCell ref="D3549:F3549"/>
    <mergeCell ref="D3550:F3550"/>
    <mergeCell ref="D3551:F3551"/>
    <mergeCell ref="D3552:F3552"/>
    <mergeCell ref="D3553:F3553"/>
    <mergeCell ref="D3554:F3554"/>
    <mergeCell ref="D3543:F3543"/>
    <mergeCell ref="D3544:F3544"/>
    <mergeCell ref="D3545:F3545"/>
    <mergeCell ref="D3546:F3546"/>
    <mergeCell ref="D3547:F3547"/>
    <mergeCell ref="D3548:F3548"/>
    <mergeCell ref="D3537:F3537"/>
    <mergeCell ref="D3538:F3538"/>
    <mergeCell ref="D3539:F3539"/>
    <mergeCell ref="D3540:F3540"/>
    <mergeCell ref="D3541:F3541"/>
    <mergeCell ref="D3542:F3542"/>
    <mergeCell ref="D3531:F3531"/>
    <mergeCell ref="D3532:F3532"/>
    <mergeCell ref="D3533:F3533"/>
    <mergeCell ref="D3534:F3534"/>
    <mergeCell ref="D3535:F3535"/>
    <mergeCell ref="D3536:F3536"/>
    <mergeCell ref="A3526:C3526"/>
    <mergeCell ref="D3526:F3526"/>
    <mergeCell ref="D3527:F3527"/>
    <mergeCell ref="D3528:F3528"/>
    <mergeCell ref="D3529:F3529"/>
    <mergeCell ref="D3530:F3530"/>
    <mergeCell ref="D3521:F3521"/>
    <mergeCell ref="D3522:F3522"/>
    <mergeCell ref="D3523:F3523"/>
    <mergeCell ref="D3524:F3524"/>
    <mergeCell ref="A3525:C3525"/>
    <mergeCell ref="D3525:F3525"/>
    <mergeCell ref="D3515:F3515"/>
    <mergeCell ref="D3516:F3516"/>
    <mergeCell ref="D3517:F3517"/>
    <mergeCell ref="D3518:F3518"/>
    <mergeCell ref="D3519:F3519"/>
    <mergeCell ref="D3520:F3520"/>
    <mergeCell ref="D3509:F3509"/>
    <mergeCell ref="D3510:F3510"/>
    <mergeCell ref="D3511:F3511"/>
    <mergeCell ref="D3512:F3512"/>
    <mergeCell ref="D3513:F3513"/>
    <mergeCell ref="D3514:F3514"/>
    <mergeCell ref="D3503:F3503"/>
    <mergeCell ref="D3504:F3504"/>
    <mergeCell ref="D3505:F3505"/>
    <mergeCell ref="D3506:F3506"/>
    <mergeCell ref="D3507:F3507"/>
    <mergeCell ref="D3508:F3508"/>
    <mergeCell ref="D3497:F3497"/>
    <mergeCell ref="D3498:F3498"/>
    <mergeCell ref="D3499:F3499"/>
    <mergeCell ref="D3500:F3500"/>
    <mergeCell ref="D3501:F3501"/>
    <mergeCell ref="D3502:F3502"/>
    <mergeCell ref="D3491:F3491"/>
    <mergeCell ref="D3492:F3492"/>
    <mergeCell ref="D3493:F3493"/>
    <mergeCell ref="D3494:F3494"/>
    <mergeCell ref="D3495:F3495"/>
    <mergeCell ref="D3496:F3496"/>
    <mergeCell ref="D3485:F3485"/>
    <mergeCell ref="D3486:F3486"/>
    <mergeCell ref="D3487:F3487"/>
    <mergeCell ref="D3488:F3488"/>
    <mergeCell ref="D3489:F3489"/>
    <mergeCell ref="D3490:F3490"/>
    <mergeCell ref="D3479:F3479"/>
    <mergeCell ref="D3480:F3480"/>
    <mergeCell ref="D3481:F3481"/>
    <mergeCell ref="D3482:F3482"/>
    <mergeCell ref="D3483:F3483"/>
    <mergeCell ref="D3484:F3484"/>
    <mergeCell ref="D3473:F3473"/>
    <mergeCell ref="D3474:F3474"/>
    <mergeCell ref="D3475:F3475"/>
    <mergeCell ref="D3476:F3476"/>
    <mergeCell ref="D3477:F3477"/>
    <mergeCell ref="D3478:F3478"/>
    <mergeCell ref="D3467:F3467"/>
    <mergeCell ref="D3468:F3468"/>
    <mergeCell ref="D3469:F3469"/>
    <mergeCell ref="D3470:F3470"/>
    <mergeCell ref="D3471:F3471"/>
    <mergeCell ref="D3472:F3472"/>
    <mergeCell ref="D3461:F3461"/>
    <mergeCell ref="D3462:F3462"/>
    <mergeCell ref="D3463:F3463"/>
    <mergeCell ref="D3464:F3464"/>
    <mergeCell ref="D3465:F3465"/>
    <mergeCell ref="D3466:F3466"/>
    <mergeCell ref="D3455:F3455"/>
    <mergeCell ref="D3456:F3456"/>
    <mergeCell ref="D3457:F3457"/>
    <mergeCell ref="D3458:F3458"/>
    <mergeCell ref="D3459:F3459"/>
    <mergeCell ref="D3460:F3460"/>
    <mergeCell ref="D3449:F3449"/>
    <mergeCell ref="D3450:F3450"/>
    <mergeCell ref="D3451:F3451"/>
    <mergeCell ref="D3452:F3452"/>
    <mergeCell ref="D3453:F3453"/>
    <mergeCell ref="D3454:F3454"/>
    <mergeCell ref="D3443:F3443"/>
    <mergeCell ref="D3444:F3444"/>
    <mergeCell ref="D3445:F3445"/>
    <mergeCell ref="D3446:F3446"/>
    <mergeCell ref="D3447:F3447"/>
    <mergeCell ref="D3448:F3448"/>
    <mergeCell ref="D3437:F3437"/>
    <mergeCell ref="D3438:F3438"/>
    <mergeCell ref="D3439:F3439"/>
    <mergeCell ref="D3440:F3440"/>
    <mergeCell ref="D3441:F3441"/>
    <mergeCell ref="D3442:F3442"/>
    <mergeCell ref="D3431:F3431"/>
    <mergeCell ref="D3432:F3432"/>
    <mergeCell ref="D3433:F3433"/>
    <mergeCell ref="D3434:F3434"/>
    <mergeCell ref="D3435:F3435"/>
    <mergeCell ref="D3436:F3436"/>
    <mergeCell ref="D3425:F3425"/>
    <mergeCell ref="D3426:F3426"/>
    <mergeCell ref="D3427:F3427"/>
    <mergeCell ref="D3428:F3428"/>
    <mergeCell ref="D3429:F3429"/>
    <mergeCell ref="D3430:F3430"/>
    <mergeCell ref="D3419:F3419"/>
    <mergeCell ref="D3420:F3420"/>
    <mergeCell ref="D3421:F3421"/>
    <mergeCell ref="D3422:F3422"/>
    <mergeCell ref="D3423:F3423"/>
    <mergeCell ref="D3424:F3424"/>
    <mergeCell ref="D3413:F3413"/>
    <mergeCell ref="D3414:F3414"/>
    <mergeCell ref="D3415:F3415"/>
    <mergeCell ref="D3416:F3416"/>
    <mergeCell ref="D3417:F3417"/>
    <mergeCell ref="D3418:F3418"/>
    <mergeCell ref="D3407:F3407"/>
    <mergeCell ref="D3408:F3408"/>
    <mergeCell ref="D3409:F3409"/>
    <mergeCell ref="D3410:F3410"/>
    <mergeCell ref="D3411:F3411"/>
    <mergeCell ref="D3412:F3412"/>
    <mergeCell ref="D3401:F3401"/>
    <mergeCell ref="D3402:F3402"/>
    <mergeCell ref="D3403:F3403"/>
    <mergeCell ref="D3404:F3404"/>
    <mergeCell ref="D3405:F3405"/>
    <mergeCell ref="D3406:F3406"/>
    <mergeCell ref="D3395:F3395"/>
    <mergeCell ref="D3396:F3396"/>
    <mergeCell ref="D3397:F3397"/>
    <mergeCell ref="D3398:F3398"/>
    <mergeCell ref="D3399:F3399"/>
    <mergeCell ref="D3400:F3400"/>
    <mergeCell ref="D3389:F3389"/>
    <mergeCell ref="D3390:F3390"/>
    <mergeCell ref="D3391:F3391"/>
    <mergeCell ref="D3392:F3392"/>
    <mergeCell ref="D3393:F3393"/>
    <mergeCell ref="D3394:F3394"/>
    <mergeCell ref="D3383:F3383"/>
    <mergeCell ref="D3384:F3384"/>
    <mergeCell ref="D3385:F3385"/>
    <mergeCell ref="D3386:F3386"/>
    <mergeCell ref="D3387:F3387"/>
    <mergeCell ref="D3388:F3388"/>
    <mergeCell ref="D3376:F3376"/>
    <mergeCell ref="D3378:F3378"/>
    <mergeCell ref="D3379:F3379"/>
    <mergeCell ref="D3380:F3380"/>
    <mergeCell ref="D3381:F3381"/>
    <mergeCell ref="D3382:F3382"/>
    <mergeCell ref="D3370:F3370"/>
    <mergeCell ref="D3371:F3371"/>
    <mergeCell ref="D3372:F3372"/>
    <mergeCell ref="D3373:F3373"/>
    <mergeCell ref="D3374:F3374"/>
    <mergeCell ref="D3375:F3375"/>
    <mergeCell ref="D3364:F3364"/>
    <mergeCell ref="D3365:F3365"/>
    <mergeCell ref="D3366:F3366"/>
    <mergeCell ref="D3367:F3367"/>
    <mergeCell ref="D3368:F3368"/>
    <mergeCell ref="D3369:F3369"/>
    <mergeCell ref="D3358:F3358"/>
    <mergeCell ref="D3359:F3359"/>
    <mergeCell ref="D3360:F3360"/>
    <mergeCell ref="D3361:F3361"/>
    <mergeCell ref="D3362:F3362"/>
    <mergeCell ref="D3363:F3363"/>
    <mergeCell ref="D3352:F3352"/>
    <mergeCell ref="D3353:F3353"/>
    <mergeCell ref="D3354:F3354"/>
    <mergeCell ref="D3355:F3355"/>
    <mergeCell ref="D3356:F3356"/>
    <mergeCell ref="D3357:F3357"/>
    <mergeCell ref="D3346:F3346"/>
    <mergeCell ref="D3347:F3347"/>
    <mergeCell ref="D3348:F3348"/>
    <mergeCell ref="D3349:F3349"/>
    <mergeCell ref="D3350:F3350"/>
    <mergeCell ref="D3351:F3351"/>
    <mergeCell ref="D3340:F3340"/>
    <mergeCell ref="D3341:F3341"/>
    <mergeCell ref="D3342:F3342"/>
    <mergeCell ref="D3343:F3343"/>
    <mergeCell ref="D3344:F3344"/>
    <mergeCell ref="D3345:F3345"/>
    <mergeCell ref="D3334:F3334"/>
    <mergeCell ref="D3335:F3335"/>
    <mergeCell ref="D3336:F3336"/>
    <mergeCell ref="D3337:F3337"/>
    <mergeCell ref="D3338:F3338"/>
    <mergeCell ref="D3339:F3339"/>
    <mergeCell ref="D3328:F3328"/>
    <mergeCell ref="D3329:F3329"/>
    <mergeCell ref="D3330:F3330"/>
    <mergeCell ref="D3331:F3331"/>
    <mergeCell ref="D3332:F3332"/>
    <mergeCell ref="D3333:F3333"/>
    <mergeCell ref="D3322:F3322"/>
    <mergeCell ref="D3323:F3323"/>
    <mergeCell ref="D3324:F3324"/>
    <mergeCell ref="D3325:F3325"/>
    <mergeCell ref="D3326:F3326"/>
    <mergeCell ref="D3327:F3327"/>
    <mergeCell ref="D3316:F3316"/>
    <mergeCell ref="D3317:F3317"/>
    <mergeCell ref="D3318:F3318"/>
    <mergeCell ref="D3319:F3319"/>
    <mergeCell ref="D3320:F3320"/>
    <mergeCell ref="D3321:F3321"/>
    <mergeCell ref="D3310:F3310"/>
    <mergeCell ref="D3311:F3311"/>
    <mergeCell ref="D3312:F3312"/>
    <mergeCell ref="D3313:F3313"/>
    <mergeCell ref="D3314:F3314"/>
    <mergeCell ref="D3315:F3315"/>
    <mergeCell ref="D3304:F3304"/>
    <mergeCell ref="D3305:F3305"/>
    <mergeCell ref="D3306:F3306"/>
    <mergeCell ref="D3307:F3307"/>
    <mergeCell ref="D3308:F3308"/>
    <mergeCell ref="D3309:F3309"/>
    <mergeCell ref="D3298:F3298"/>
    <mergeCell ref="D3299:F3299"/>
    <mergeCell ref="D3300:F3300"/>
    <mergeCell ref="D3301:F3301"/>
    <mergeCell ref="D3302:F3302"/>
    <mergeCell ref="D3303:F3303"/>
    <mergeCell ref="D3292:F3292"/>
    <mergeCell ref="D3293:F3293"/>
    <mergeCell ref="D3294:F3294"/>
    <mergeCell ref="D3295:F3295"/>
    <mergeCell ref="D3296:F3296"/>
    <mergeCell ref="D3297:F3297"/>
    <mergeCell ref="D3286:F3286"/>
    <mergeCell ref="D3287:F3287"/>
    <mergeCell ref="D3288:F3288"/>
    <mergeCell ref="D3289:F3289"/>
    <mergeCell ref="D3290:F3290"/>
    <mergeCell ref="D3291:F3291"/>
    <mergeCell ref="D3280:F3280"/>
    <mergeCell ref="D3281:F3281"/>
    <mergeCell ref="D3282:F3282"/>
    <mergeCell ref="D3283:F3283"/>
    <mergeCell ref="D3284:F3284"/>
    <mergeCell ref="D3285:F3285"/>
    <mergeCell ref="D3274:F3274"/>
    <mergeCell ref="D3275:F3275"/>
    <mergeCell ref="D3276:F3276"/>
    <mergeCell ref="D3277:F3277"/>
    <mergeCell ref="D3278:F3278"/>
    <mergeCell ref="D3279:F3279"/>
    <mergeCell ref="D3268:F3268"/>
    <mergeCell ref="D3269:F3269"/>
    <mergeCell ref="D3270:F3270"/>
    <mergeCell ref="D3271:F3271"/>
    <mergeCell ref="D3272:F3272"/>
    <mergeCell ref="D3273:F3273"/>
    <mergeCell ref="D3262:F3262"/>
    <mergeCell ref="D3263:F3263"/>
    <mergeCell ref="D3264:F3264"/>
    <mergeCell ref="D3265:F3265"/>
    <mergeCell ref="D3266:F3266"/>
    <mergeCell ref="D3267:F3267"/>
    <mergeCell ref="D3256:F3256"/>
    <mergeCell ref="D3257:F3257"/>
    <mergeCell ref="D3258:F3258"/>
    <mergeCell ref="D3259:F3259"/>
    <mergeCell ref="D3260:F3260"/>
    <mergeCell ref="D3261:F3261"/>
    <mergeCell ref="D3250:F3250"/>
    <mergeCell ref="D3251:F3251"/>
    <mergeCell ref="D3252:F3252"/>
    <mergeCell ref="D3253:F3253"/>
    <mergeCell ref="D3254:F3254"/>
    <mergeCell ref="D3255:F3255"/>
    <mergeCell ref="D3244:F3244"/>
    <mergeCell ref="D3245:F3245"/>
    <mergeCell ref="D3246:F3246"/>
    <mergeCell ref="D3247:F3247"/>
    <mergeCell ref="D3248:F3248"/>
    <mergeCell ref="D3249:F3249"/>
    <mergeCell ref="D3238:F3238"/>
    <mergeCell ref="D3239:F3239"/>
    <mergeCell ref="D3240:F3240"/>
    <mergeCell ref="D3241:F3241"/>
    <mergeCell ref="D3242:F3242"/>
    <mergeCell ref="D3243:F3243"/>
    <mergeCell ref="D3232:F3232"/>
    <mergeCell ref="D3233:F3233"/>
    <mergeCell ref="D3234:F3234"/>
    <mergeCell ref="D3235:F3235"/>
    <mergeCell ref="D3236:F3236"/>
    <mergeCell ref="D3237:F3237"/>
    <mergeCell ref="D3227:F3227"/>
    <mergeCell ref="A3228:C3228"/>
    <mergeCell ref="D3228:F3228"/>
    <mergeCell ref="D3229:F3229"/>
    <mergeCell ref="D3230:F3230"/>
    <mergeCell ref="D3231:F3231"/>
    <mergeCell ref="D3221:F3221"/>
    <mergeCell ref="D3222:F3222"/>
    <mergeCell ref="D3223:F3223"/>
    <mergeCell ref="D3224:F3224"/>
    <mergeCell ref="D3225:F3225"/>
    <mergeCell ref="D3226:F3226"/>
    <mergeCell ref="D3215:F3215"/>
    <mergeCell ref="D3216:F3216"/>
    <mergeCell ref="D3217:F3217"/>
    <mergeCell ref="D3218:F3218"/>
    <mergeCell ref="D3219:F3219"/>
    <mergeCell ref="D3220:F3220"/>
    <mergeCell ref="D3209:F3209"/>
    <mergeCell ref="D3210:F3210"/>
    <mergeCell ref="D3211:F3211"/>
    <mergeCell ref="D3212:F3212"/>
    <mergeCell ref="D3213:F3213"/>
    <mergeCell ref="D3214:F3214"/>
    <mergeCell ref="D3203:F3203"/>
    <mergeCell ref="D3204:F3204"/>
    <mergeCell ref="D3205:F3205"/>
    <mergeCell ref="D3206:F3206"/>
    <mergeCell ref="D3207:F3207"/>
    <mergeCell ref="D3208:F3208"/>
    <mergeCell ref="D3197:F3197"/>
    <mergeCell ref="D3198:F3198"/>
    <mergeCell ref="D3199:F3199"/>
    <mergeCell ref="D3200:F3200"/>
    <mergeCell ref="D3201:F3201"/>
    <mergeCell ref="D3202:F3202"/>
    <mergeCell ref="D3191:F3191"/>
    <mergeCell ref="D3192:F3192"/>
    <mergeCell ref="D3193:F3193"/>
    <mergeCell ref="D3194:F3194"/>
    <mergeCell ref="D3195:F3195"/>
    <mergeCell ref="D3196:F3196"/>
    <mergeCell ref="D3185:F3185"/>
    <mergeCell ref="D3186:F3186"/>
    <mergeCell ref="D3187:F3187"/>
    <mergeCell ref="D3188:F3188"/>
    <mergeCell ref="D3189:F3189"/>
    <mergeCell ref="D3190:F3190"/>
    <mergeCell ref="D3179:F3179"/>
    <mergeCell ref="D3180:F3180"/>
    <mergeCell ref="D3181:F3181"/>
    <mergeCell ref="D3182:F3182"/>
    <mergeCell ref="D3183:F3183"/>
    <mergeCell ref="D3184:F3184"/>
    <mergeCell ref="D3173:F3173"/>
    <mergeCell ref="D3174:F3174"/>
    <mergeCell ref="D3175:F3175"/>
    <mergeCell ref="D3176:F3176"/>
    <mergeCell ref="D3177:F3177"/>
    <mergeCell ref="D3178:F3178"/>
    <mergeCell ref="D3167:F3167"/>
    <mergeCell ref="D3168:F3168"/>
    <mergeCell ref="D3169:F3169"/>
    <mergeCell ref="D3170:F3170"/>
    <mergeCell ref="D3171:F3171"/>
    <mergeCell ref="D3172:F3172"/>
    <mergeCell ref="D3161:F3161"/>
    <mergeCell ref="D3162:F3162"/>
    <mergeCell ref="D3163:F3163"/>
    <mergeCell ref="D3164:F3164"/>
    <mergeCell ref="D3165:F3165"/>
    <mergeCell ref="D3166:F3166"/>
    <mergeCell ref="D3155:F3155"/>
    <mergeCell ref="D3156:F3156"/>
    <mergeCell ref="D3157:F3157"/>
    <mergeCell ref="D3158:F3158"/>
    <mergeCell ref="D3159:F3159"/>
    <mergeCell ref="D3160:F3160"/>
    <mergeCell ref="D3149:F3149"/>
    <mergeCell ref="D3150:F3150"/>
    <mergeCell ref="D3151:F3151"/>
    <mergeCell ref="D3152:F3152"/>
    <mergeCell ref="D3153:F3153"/>
    <mergeCell ref="D3154:F3154"/>
    <mergeCell ref="D3143:F3143"/>
    <mergeCell ref="D3144:F3144"/>
    <mergeCell ref="D3145:F3145"/>
    <mergeCell ref="D3146:F3146"/>
    <mergeCell ref="D3147:F3147"/>
    <mergeCell ref="D3148:F3148"/>
    <mergeCell ref="D3137:F3137"/>
    <mergeCell ref="D3138:F3138"/>
    <mergeCell ref="D3139:F3139"/>
    <mergeCell ref="D3140:F3140"/>
    <mergeCell ref="D3141:F3141"/>
    <mergeCell ref="D3142:F3142"/>
    <mergeCell ref="D3131:F3131"/>
    <mergeCell ref="D3132:F3132"/>
    <mergeCell ref="D3133:F3133"/>
    <mergeCell ref="D3134:F3134"/>
    <mergeCell ref="D3135:F3135"/>
    <mergeCell ref="D3136:F3136"/>
    <mergeCell ref="D3125:F3125"/>
    <mergeCell ref="D3126:F3126"/>
    <mergeCell ref="D3127:F3127"/>
    <mergeCell ref="D3128:F3128"/>
    <mergeCell ref="D3129:F3129"/>
    <mergeCell ref="D3130:F3130"/>
    <mergeCell ref="D3119:F3119"/>
    <mergeCell ref="D3120:F3120"/>
    <mergeCell ref="D3121:F3121"/>
    <mergeCell ref="D3122:F3122"/>
    <mergeCell ref="D3123:F3123"/>
    <mergeCell ref="D3124:F3124"/>
    <mergeCell ref="D3113:F3113"/>
    <mergeCell ref="D3114:F3114"/>
    <mergeCell ref="D3115:F3115"/>
    <mergeCell ref="D3116:F3116"/>
    <mergeCell ref="D3117:F3117"/>
    <mergeCell ref="D3118:F3118"/>
    <mergeCell ref="D3107:F3107"/>
    <mergeCell ref="D3108:F3108"/>
    <mergeCell ref="D3109:F3109"/>
    <mergeCell ref="D3110:F3110"/>
    <mergeCell ref="D3111:F3111"/>
    <mergeCell ref="D3112:F3112"/>
    <mergeCell ref="D3101:F3101"/>
    <mergeCell ref="D3102:F3102"/>
    <mergeCell ref="D3103:F3103"/>
    <mergeCell ref="D3104:F3104"/>
    <mergeCell ref="D3105:F3105"/>
    <mergeCell ref="D3106:F3106"/>
    <mergeCell ref="D3095:F3095"/>
    <mergeCell ref="D3096:F3096"/>
    <mergeCell ref="D3097:F3097"/>
    <mergeCell ref="D3098:F3098"/>
    <mergeCell ref="D3099:F3099"/>
    <mergeCell ref="D3100:F3100"/>
    <mergeCell ref="D3089:F3089"/>
    <mergeCell ref="D3090:F3090"/>
    <mergeCell ref="D3091:F3091"/>
    <mergeCell ref="D3092:F3092"/>
    <mergeCell ref="D3093:F3093"/>
    <mergeCell ref="D3094:F3094"/>
    <mergeCell ref="D3083:F3083"/>
    <mergeCell ref="D3084:F3084"/>
    <mergeCell ref="D3085:F3085"/>
    <mergeCell ref="D3086:F3086"/>
    <mergeCell ref="D3087:F3087"/>
    <mergeCell ref="D3088:F3088"/>
    <mergeCell ref="D3076:F3076"/>
    <mergeCell ref="D3077:F3077"/>
    <mergeCell ref="D3078:F3078"/>
    <mergeCell ref="D3079:F3079"/>
    <mergeCell ref="D3081:F3081"/>
    <mergeCell ref="D3082:F3082"/>
    <mergeCell ref="D3070:F3070"/>
    <mergeCell ref="D3071:F3071"/>
    <mergeCell ref="D3072:F3072"/>
    <mergeCell ref="D3073:F3073"/>
    <mergeCell ref="D3074:F3074"/>
    <mergeCell ref="D3075:F3075"/>
    <mergeCell ref="D3064:F3064"/>
    <mergeCell ref="D3065:F3065"/>
    <mergeCell ref="D3066:F3066"/>
    <mergeCell ref="D3067:F3067"/>
    <mergeCell ref="D3068:F3068"/>
    <mergeCell ref="D3069:F3069"/>
    <mergeCell ref="D3058:F3058"/>
    <mergeCell ref="D3059:F3059"/>
    <mergeCell ref="D3060:F3060"/>
    <mergeCell ref="D3061:F3061"/>
    <mergeCell ref="D3062:F3062"/>
    <mergeCell ref="D3063:F3063"/>
    <mergeCell ref="D3052:F3052"/>
    <mergeCell ref="D3053:F3053"/>
    <mergeCell ref="D3054:F3054"/>
    <mergeCell ref="D3055:F3055"/>
    <mergeCell ref="D3056:F3056"/>
    <mergeCell ref="D3057:F3057"/>
    <mergeCell ref="D3046:F3046"/>
    <mergeCell ref="D3047:F3047"/>
    <mergeCell ref="D3048:F3048"/>
    <mergeCell ref="D3049:F3049"/>
    <mergeCell ref="D3050:F3050"/>
    <mergeCell ref="D3051:F3051"/>
    <mergeCell ref="D3040:F3040"/>
    <mergeCell ref="D3041:F3041"/>
    <mergeCell ref="D3042:F3042"/>
    <mergeCell ref="D3043:F3043"/>
    <mergeCell ref="D3044:F3044"/>
    <mergeCell ref="D3045:F3045"/>
    <mergeCell ref="D3034:F3034"/>
    <mergeCell ref="D3035:F3035"/>
    <mergeCell ref="D3036:F3036"/>
    <mergeCell ref="D3037:F3037"/>
    <mergeCell ref="D3038:F3038"/>
    <mergeCell ref="D3039:F3039"/>
    <mergeCell ref="D3028:F3028"/>
    <mergeCell ref="D3029:F3029"/>
    <mergeCell ref="D3030:F3030"/>
    <mergeCell ref="D3031:F3031"/>
    <mergeCell ref="D3032:F3032"/>
    <mergeCell ref="D3033:F3033"/>
    <mergeCell ref="D3022:F3022"/>
    <mergeCell ref="D3023:F3023"/>
    <mergeCell ref="D3024:F3024"/>
    <mergeCell ref="D3025:F3025"/>
    <mergeCell ref="D3026:F3026"/>
    <mergeCell ref="D3027:F3027"/>
    <mergeCell ref="D3016:F3016"/>
    <mergeCell ref="D3017:F3017"/>
    <mergeCell ref="D3018:F3018"/>
    <mergeCell ref="D3019:F3019"/>
    <mergeCell ref="D3020:F3020"/>
    <mergeCell ref="D3021:F3021"/>
    <mergeCell ref="D3010:F3010"/>
    <mergeCell ref="D3011:F3011"/>
    <mergeCell ref="D3012:F3012"/>
    <mergeCell ref="D3013:F3013"/>
    <mergeCell ref="D3014:F3014"/>
    <mergeCell ref="D3015:F3015"/>
    <mergeCell ref="D3004:F3004"/>
    <mergeCell ref="D3005:F3005"/>
    <mergeCell ref="D3006:F3006"/>
    <mergeCell ref="D3007:F3007"/>
    <mergeCell ref="D3008:F3008"/>
    <mergeCell ref="D3009:F3009"/>
    <mergeCell ref="D2998:F2998"/>
    <mergeCell ref="D2999:F2999"/>
    <mergeCell ref="D3000:F3000"/>
    <mergeCell ref="D3001:F3001"/>
    <mergeCell ref="D3002:F3002"/>
    <mergeCell ref="D3003:F3003"/>
    <mergeCell ref="D2992:F2992"/>
    <mergeCell ref="D2993:F2993"/>
    <mergeCell ref="D2994:F2994"/>
    <mergeCell ref="D2995:F2995"/>
    <mergeCell ref="D2996:F2996"/>
    <mergeCell ref="D2997:F2997"/>
    <mergeCell ref="D2986:F2986"/>
    <mergeCell ref="D2987:F2987"/>
    <mergeCell ref="D2988:F2988"/>
    <mergeCell ref="D2989:F2989"/>
    <mergeCell ref="D2990:F2990"/>
    <mergeCell ref="D2991:F2991"/>
    <mergeCell ref="D2980:F2980"/>
    <mergeCell ref="D2981:F2981"/>
    <mergeCell ref="D2982:F2982"/>
    <mergeCell ref="D2983:F2983"/>
    <mergeCell ref="D2984:F2984"/>
    <mergeCell ref="D2985:F2985"/>
    <mergeCell ref="D2974:F2974"/>
    <mergeCell ref="D2975:F2975"/>
    <mergeCell ref="D2976:F2976"/>
    <mergeCell ref="D2977:F2977"/>
    <mergeCell ref="D2978:F2978"/>
    <mergeCell ref="D2979:F2979"/>
    <mergeCell ref="D2968:F2968"/>
    <mergeCell ref="D2969:F2969"/>
    <mergeCell ref="D2970:F2970"/>
    <mergeCell ref="D2971:F2971"/>
    <mergeCell ref="D2972:F2972"/>
    <mergeCell ref="D2973:F2973"/>
    <mergeCell ref="D2962:F2962"/>
    <mergeCell ref="D2963:F2963"/>
    <mergeCell ref="D2964:F2964"/>
    <mergeCell ref="D2965:F2965"/>
    <mergeCell ref="D2966:F2966"/>
    <mergeCell ref="D2967:F2967"/>
    <mergeCell ref="D2956:F2956"/>
    <mergeCell ref="D2957:F2957"/>
    <mergeCell ref="D2958:F2958"/>
    <mergeCell ref="D2959:F2959"/>
    <mergeCell ref="D2960:F2960"/>
    <mergeCell ref="D2961:F2961"/>
    <mergeCell ref="D2950:F2950"/>
    <mergeCell ref="D2951:F2951"/>
    <mergeCell ref="D2952:F2952"/>
    <mergeCell ref="D2953:F2953"/>
    <mergeCell ref="D2954:F2954"/>
    <mergeCell ref="D2955:F2955"/>
    <mergeCell ref="D2944:F2944"/>
    <mergeCell ref="D2945:F2945"/>
    <mergeCell ref="D2946:F2946"/>
    <mergeCell ref="D2947:F2947"/>
    <mergeCell ref="D2948:F2948"/>
    <mergeCell ref="D2949:F2949"/>
    <mergeCell ref="D2938:F2938"/>
    <mergeCell ref="D2939:F2939"/>
    <mergeCell ref="D2940:F2940"/>
    <mergeCell ref="D2941:F2941"/>
    <mergeCell ref="D2942:F2942"/>
    <mergeCell ref="D2943:F2943"/>
    <mergeCell ref="D2932:F2932"/>
    <mergeCell ref="D2933:F2933"/>
    <mergeCell ref="D2934:F2934"/>
    <mergeCell ref="D2935:F2935"/>
    <mergeCell ref="D2936:F2936"/>
    <mergeCell ref="D2937:F2937"/>
    <mergeCell ref="D2926:F2926"/>
    <mergeCell ref="D2928:F2928"/>
    <mergeCell ref="A2930:C2930"/>
    <mergeCell ref="D2930:F2930"/>
    <mergeCell ref="A2931:C2931"/>
    <mergeCell ref="D2931:F2931"/>
    <mergeCell ref="D2920:F2920"/>
    <mergeCell ref="D2921:F2921"/>
    <mergeCell ref="D2922:F2922"/>
    <mergeCell ref="D2923:F2923"/>
    <mergeCell ref="D2924:F2924"/>
    <mergeCell ref="D2925:F2925"/>
    <mergeCell ref="D2914:F2914"/>
    <mergeCell ref="D2915:F2915"/>
    <mergeCell ref="D2916:F2916"/>
    <mergeCell ref="D2917:F2917"/>
    <mergeCell ref="D2918:F2918"/>
    <mergeCell ref="D2919:F2919"/>
    <mergeCell ref="D2908:F2908"/>
    <mergeCell ref="D2909:F2909"/>
    <mergeCell ref="D2910:F2910"/>
    <mergeCell ref="D2911:F2911"/>
    <mergeCell ref="D2912:F2912"/>
    <mergeCell ref="D2913:F2913"/>
    <mergeCell ref="D2902:F2902"/>
    <mergeCell ref="D2903:F2903"/>
    <mergeCell ref="D2904:F2904"/>
    <mergeCell ref="D2905:F2905"/>
    <mergeCell ref="D2906:F2906"/>
    <mergeCell ref="D2907:F2907"/>
    <mergeCell ref="D2896:F2896"/>
    <mergeCell ref="D2897:F2897"/>
    <mergeCell ref="D2898:F2898"/>
    <mergeCell ref="D2899:F2899"/>
    <mergeCell ref="D2900:F2900"/>
    <mergeCell ref="D2901:F2901"/>
    <mergeCell ref="A2891:C2891"/>
    <mergeCell ref="D2891:F2891"/>
    <mergeCell ref="D2892:F2892"/>
    <mergeCell ref="D2893:F2893"/>
    <mergeCell ref="D2894:F2894"/>
    <mergeCell ref="D2895:F2895"/>
    <mergeCell ref="D2883:F2883"/>
    <mergeCell ref="D2884:F2884"/>
    <mergeCell ref="D2885:F2885"/>
    <mergeCell ref="D2886:F2886"/>
    <mergeCell ref="D2887:F2887"/>
    <mergeCell ref="D2889:F2889"/>
    <mergeCell ref="D2877:F2877"/>
    <mergeCell ref="D2878:F2878"/>
    <mergeCell ref="D2879:F2879"/>
    <mergeCell ref="D2880:F2880"/>
    <mergeCell ref="D2881:F2881"/>
    <mergeCell ref="D2882:F2882"/>
    <mergeCell ref="D2871:F2871"/>
    <mergeCell ref="D2872:F2872"/>
    <mergeCell ref="D2873:F2873"/>
    <mergeCell ref="D2874:F2874"/>
    <mergeCell ref="D2875:F2875"/>
    <mergeCell ref="D2876:F2876"/>
    <mergeCell ref="D2865:F2865"/>
    <mergeCell ref="D2866:F2866"/>
    <mergeCell ref="D2867:F2867"/>
    <mergeCell ref="D2868:F2868"/>
    <mergeCell ref="D2869:F2869"/>
    <mergeCell ref="D2870:F2870"/>
    <mergeCell ref="D2861:F2861"/>
    <mergeCell ref="A2862:C2862"/>
    <mergeCell ref="D2862:F2862"/>
    <mergeCell ref="A2863:C2863"/>
    <mergeCell ref="D2863:F2863"/>
    <mergeCell ref="D2864:F2864"/>
    <mergeCell ref="D2855:F2855"/>
    <mergeCell ref="D2856:F2856"/>
    <mergeCell ref="D2857:F2857"/>
    <mergeCell ref="D2858:F2858"/>
    <mergeCell ref="D2859:F2859"/>
    <mergeCell ref="D2860:F2860"/>
    <mergeCell ref="D2849:F2849"/>
    <mergeCell ref="D2850:F2850"/>
    <mergeCell ref="D2851:F2851"/>
    <mergeCell ref="D2852:F2852"/>
    <mergeCell ref="D2853:F2853"/>
    <mergeCell ref="D2854:F2854"/>
    <mergeCell ref="D2843:F2843"/>
    <mergeCell ref="D2844:F2844"/>
    <mergeCell ref="D2845:F2845"/>
    <mergeCell ref="D2846:F2846"/>
    <mergeCell ref="D2847:F2847"/>
    <mergeCell ref="D2848:F2848"/>
    <mergeCell ref="D2837:F2837"/>
    <mergeCell ref="D2838:F2838"/>
    <mergeCell ref="D2839:F2839"/>
    <mergeCell ref="D2840:F2840"/>
    <mergeCell ref="D2841:F2841"/>
    <mergeCell ref="D2842:F2842"/>
    <mergeCell ref="D2831:F2831"/>
    <mergeCell ref="D2832:F2832"/>
    <mergeCell ref="D2833:F2833"/>
    <mergeCell ref="D2834:F2834"/>
    <mergeCell ref="D2835:F2835"/>
    <mergeCell ref="D2836:F2836"/>
    <mergeCell ref="D2825:F2825"/>
    <mergeCell ref="D2826:F2826"/>
    <mergeCell ref="D2827:F2827"/>
    <mergeCell ref="D2828:F2828"/>
    <mergeCell ref="D2829:F2829"/>
    <mergeCell ref="D2830:F2830"/>
    <mergeCell ref="D2819:F2819"/>
    <mergeCell ref="D2820:F2820"/>
    <mergeCell ref="D2821:F2821"/>
    <mergeCell ref="D2822:F2822"/>
    <mergeCell ref="D2823:F2823"/>
    <mergeCell ref="D2824:F2824"/>
    <mergeCell ref="D2813:F2813"/>
    <mergeCell ref="D2814:F2814"/>
    <mergeCell ref="D2815:F2815"/>
    <mergeCell ref="D2816:F2816"/>
    <mergeCell ref="D2817:F2817"/>
    <mergeCell ref="D2818:F2818"/>
    <mergeCell ref="D2807:F2807"/>
    <mergeCell ref="D2808:F2808"/>
    <mergeCell ref="D2809:F2809"/>
    <mergeCell ref="D2810:F2810"/>
    <mergeCell ref="D2811:F2811"/>
    <mergeCell ref="D2812:F2812"/>
    <mergeCell ref="D2801:F2801"/>
    <mergeCell ref="D2802:F2802"/>
    <mergeCell ref="D2803:F2803"/>
    <mergeCell ref="D2804:F2804"/>
    <mergeCell ref="D2805:F2805"/>
    <mergeCell ref="D2806:F2806"/>
    <mergeCell ref="D2795:F2795"/>
    <mergeCell ref="D2796:F2796"/>
    <mergeCell ref="D2797:F2797"/>
    <mergeCell ref="D2798:F2798"/>
    <mergeCell ref="D2799:F2799"/>
    <mergeCell ref="D2800:F2800"/>
    <mergeCell ref="D2788:F2788"/>
    <mergeCell ref="D2789:F2789"/>
    <mergeCell ref="D2790:F2790"/>
    <mergeCell ref="D2792:F2792"/>
    <mergeCell ref="D2793:F2793"/>
    <mergeCell ref="D2794:F2794"/>
    <mergeCell ref="D2782:F2782"/>
    <mergeCell ref="D2783:F2783"/>
    <mergeCell ref="D2784:F2784"/>
    <mergeCell ref="D2785:F2785"/>
    <mergeCell ref="D2786:F2786"/>
    <mergeCell ref="D2787:F2787"/>
    <mergeCell ref="D2776:F2776"/>
    <mergeCell ref="D2777:F2777"/>
    <mergeCell ref="D2778:F2778"/>
    <mergeCell ref="D2779:F2779"/>
    <mergeCell ref="D2780:F2780"/>
    <mergeCell ref="D2781:F2781"/>
    <mergeCell ref="D2770:F2770"/>
    <mergeCell ref="D2771:F2771"/>
    <mergeCell ref="D2772:F2772"/>
    <mergeCell ref="D2773:F2773"/>
    <mergeCell ref="D2774:F2774"/>
    <mergeCell ref="D2775:F2775"/>
    <mergeCell ref="D2764:F2764"/>
    <mergeCell ref="D2765:F2765"/>
    <mergeCell ref="D2766:F2766"/>
    <mergeCell ref="D2767:F2767"/>
    <mergeCell ref="D2768:F2768"/>
    <mergeCell ref="D2769:F2769"/>
    <mergeCell ref="D2758:F2758"/>
    <mergeCell ref="D2759:F2759"/>
    <mergeCell ref="D2760:F2760"/>
    <mergeCell ref="D2761:F2761"/>
    <mergeCell ref="D2762:F2762"/>
    <mergeCell ref="D2763:F2763"/>
    <mergeCell ref="D2752:F2752"/>
    <mergeCell ref="D2753:F2753"/>
    <mergeCell ref="D2754:F2754"/>
    <mergeCell ref="D2755:F2755"/>
    <mergeCell ref="D2756:F2756"/>
    <mergeCell ref="D2757:F2757"/>
    <mergeCell ref="D2746:F2746"/>
    <mergeCell ref="D2747:F2747"/>
    <mergeCell ref="D2748:F2748"/>
    <mergeCell ref="D2749:F2749"/>
    <mergeCell ref="D2750:F2750"/>
    <mergeCell ref="D2751:F2751"/>
    <mergeCell ref="D2740:F2740"/>
    <mergeCell ref="D2741:F2741"/>
    <mergeCell ref="D2742:F2742"/>
    <mergeCell ref="D2743:F2743"/>
    <mergeCell ref="D2744:F2744"/>
    <mergeCell ref="D2745:F2745"/>
    <mergeCell ref="A2735:C2735"/>
    <mergeCell ref="D2735:F2735"/>
    <mergeCell ref="D2736:F2736"/>
    <mergeCell ref="D2737:F2737"/>
    <mergeCell ref="D2738:F2738"/>
    <mergeCell ref="D2739:F2739"/>
    <mergeCell ref="D2729:F2729"/>
    <mergeCell ref="D2730:F2730"/>
    <mergeCell ref="D2731:F2731"/>
    <mergeCell ref="D2732:F2732"/>
    <mergeCell ref="D2733:F2733"/>
    <mergeCell ref="D2734:F2734"/>
    <mergeCell ref="D2723:F2723"/>
    <mergeCell ref="D2724:F2724"/>
    <mergeCell ref="D2725:F2725"/>
    <mergeCell ref="D2726:F2726"/>
    <mergeCell ref="D2727:F2727"/>
    <mergeCell ref="D2728:F2728"/>
    <mergeCell ref="D2717:F2717"/>
    <mergeCell ref="D2718:F2718"/>
    <mergeCell ref="D2719:F2719"/>
    <mergeCell ref="D2720:F2720"/>
    <mergeCell ref="D2721:F2721"/>
    <mergeCell ref="D2722:F2722"/>
    <mergeCell ref="D2711:F2711"/>
    <mergeCell ref="D2712:F2712"/>
    <mergeCell ref="D2713:F2713"/>
    <mergeCell ref="D2714:F2714"/>
    <mergeCell ref="D2715:F2715"/>
    <mergeCell ref="D2716:F2716"/>
    <mergeCell ref="D2705:F2705"/>
    <mergeCell ref="D2706:F2706"/>
    <mergeCell ref="D2707:F2707"/>
    <mergeCell ref="D2708:F2708"/>
    <mergeCell ref="D2709:F2709"/>
    <mergeCell ref="D2710:F2710"/>
    <mergeCell ref="D2699:F2699"/>
    <mergeCell ref="D2700:F2700"/>
    <mergeCell ref="D2701:F2701"/>
    <mergeCell ref="D2702:F2702"/>
    <mergeCell ref="D2703:F2703"/>
    <mergeCell ref="D2704:F2704"/>
    <mergeCell ref="D2693:F2693"/>
    <mergeCell ref="D2694:F2694"/>
    <mergeCell ref="D2695:F2695"/>
    <mergeCell ref="D2696:F2696"/>
    <mergeCell ref="D2697:F2697"/>
    <mergeCell ref="D2698:F2698"/>
    <mergeCell ref="D2687:F2687"/>
    <mergeCell ref="D2688:F2688"/>
    <mergeCell ref="D2689:F2689"/>
    <mergeCell ref="D2690:F2690"/>
    <mergeCell ref="D2691:F2691"/>
    <mergeCell ref="D2692:F2692"/>
    <mergeCell ref="D2681:F2681"/>
    <mergeCell ref="D2682:F2682"/>
    <mergeCell ref="D2683:F2683"/>
    <mergeCell ref="D2684:F2684"/>
    <mergeCell ref="D2685:F2685"/>
    <mergeCell ref="D2686:F2686"/>
    <mergeCell ref="D2675:F2675"/>
    <mergeCell ref="D2676:F2676"/>
    <mergeCell ref="D2677:F2677"/>
    <mergeCell ref="D2678:F2678"/>
    <mergeCell ref="D2679:F2679"/>
    <mergeCell ref="D2680:F2680"/>
    <mergeCell ref="D2669:F2669"/>
    <mergeCell ref="D2670:F2670"/>
    <mergeCell ref="D2671:F2671"/>
    <mergeCell ref="D2672:F2672"/>
    <mergeCell ref="D2673:F2673"/>
    <mergeCell ref="D2674:F2674"/>
    <mergeCell ref="D2662:F2662"/>
    <mergeCell ref="D2663:F2663"/>
    <mergeCell ref="D2665:F2665"/>
    <mergeCell ref="D2666:F2666"/>
    <mergeCell ref="D2667:F2667"/>
    <mergeCell ref="D2668:F2668"/>
    <mergeCell ref="D2656:F2656"/>
    <mergeCell ref="D2657:F2657"/>
    <mergeCell ref="D2658:F2658"/>
    <mergeCell ref="D2659:F2659"/>
    <mergeCell ref="D2660:F2660"/>
    <mergeCell ref="D2661:F2661"/>
    <mergeCell ref="D2650:F2650"/>
    <mergeCell ref="D2651:F2651"/>
    <mergeCell ref="D2652:F2652"/>
    <mergeCell ref="D2653:F2653"/>
    <mergeCell ref="D2654:F2654"/>
    <mergeCell ref="D2655:F2655"/>
    <mergeCell ref="D2644:F2644"/>
    <mergeCell ref="D2645:F2645"/>
    <mergeCell ref="D2646:F2646"/>
    <mergeCell ref="D2647:F2647"/>
    <mergeCell ref="D2648:F2648"/>
    <mergeCell ref="D2649:F2649"/>
    <mergeCell ref="D2638:F2638"/>
    <mergeCell ref="D2639:F2639"/>
    <mergeCell ref="D2640:F2640"/>
    <mergeCell ref="D2641:F2641"/>
    <mergeCell ref="D2642:F2642"/>
    <mergeCell ref="D2643:F2643"/>
    <mergeCell ref="D2632:F2632"/>
    <mergeCell ref="D2633:F2633"/>
    <mergeCell ref="D2634:F2634"/>
    <mergeCell ref="D2635:F2635"/>
    <mergeCell ref="D2636:F2636"/>
    <mergeCell ref="D2637:F2637"/>
    <mergeCell ref="D2626:F2626"/>
    <mergeCell ref="D2627:F2627"/>
    <mergeCell ref="D2628:F2628"/>
    <mergeCell ref="D2629:F2629"/>
    <mergeCell ref="D2630:F2630"/>
    <mergeCell ref="D2631:F2631"/>
    <mergeCell ref="D2620:F2620"/>
    <mergeCell ref="D2621:F2621"/>
    <mergeCell ref="D2622:F2622"/>
    <mergeCell ref="D2623:F2623"/>
    <mergeCell ref="D2624:F2624"/>
    <mergeCell ref="D2625:F2625"/>
    <mergeCell ref="D2614:F2614"/>
    <mergeCell ref="D2615:F2615"/>
    <mergeCell ref="D2616:F2616"/>
    <mergeCell ref="D2617:F2617"/>
    <mergeCell ref="D2618:F2618"/>
    <mergeCell ref="D2619:F2619"/>
    <mergeCell ref="D2608:F2608"/>
    <mergeCell ref="D2609:F2609"/>
    <mergeCell ref="D2610:F2610"/>
    <mergeCell ref="D2611:F2611"/>
    <mergeCell ref="D2612:F2612"/>
    <mergeCell ref="D2613:F2613"/>
    <mergeCell ref="D2602:F2602"/>
    <mergeCell ref="D2603:F2603"/>
    <mergeCell ref="D2604:F2604"/>
    <mergeCell ref="D2605:F2605"/>
    <mergeCell ref="D2606:F2606"/>
    <mergeCell ref="D2607:F2607"/>
    <mergeCell ref="A2597:C2597"/>
    <mergeCell ref="D2597:F2597"/>
    <mergeCell ref="D2598:F2598"/>
    <mergeCell ref="D2599:F2599"/>
    <mergeCell ref="D2600:F2600"/>
    <mergeCell ref="D2601:F2601"/>
    <mergeCell ref="D2592:F2592"/>
    <mergeCell ref="D2593:F2593"/>
    <mergeCell ref="D2594:F2594"/>
    <mergeCell ref="D2595:F2595"/>
    <mergeCell ref="A2596:C2596"/>
    <mergeCell ref="D2596:F2596"/>
    <mergeCell ref="D2586:F2586"/>
    <mergeCell ref="D2587:F2587"/>
    <mergeCell ref="D2588:F2588"/>
    <mergeCell ref="D2589:F2589"/>
    <mergeCell ref="D2590:F2590"/>
    <mergeCell ref="D2591:F2591"/>
    <mergeCell ref="D2580:F2580"/>
    <mergeCell ref="D2581:F2581"/>
    <mergeCell ref="D2582:F2582"/>
    <mergeCell ref="D2583:F2583"/>
    <mergeCell ref="D2584:F2584"/>
    <mergeCell ref="D2585:F2585"/>
    <mergeCell ref="D2574:F2574"/>
    <mergeCell ref="D2575:F2575"/>
    <mergeCell ref="D2576:F2576"/>
    <mergeCell ref="D2577:F2577"/>
    <mergeCell ref="D2578:F2578"/>
    <mergeCell ref="D2579:F2579"/>
    <mergeCell ref="D2568:F2568"/>
    <mergeCell ref="D2569:F2569"/>
    <mergeCell ref="D2570:F2570"/>
    <mergeCell ref="D2571:F2571"/>
    <mergeCell ref="D2572:F2572"/>
    <mergeCell ref="D2573:F2573"/>
    <mergeCell ref="D2562:F2562"/>
    <mergeCell ref="D2563:F2563"/>
    <mergeCell ref="D2564:F2564"/>
    <mergeCell ref="D2565:F2565"/>
    <mergeCell ref="D2566:F2566"/>
    <mergeCell ref="D2567:F2567"/>
    <mergeCell ref="D2556:F2556"/>
    <mergeCell ref="D2557:F2557"/>
    <mergeCell ref="D2558:F2558"/>
    <mergeCell ref="D2559:F2559"/>
    <mergeCell ref="D2560:F2560"/>
    <mergeCell ref="D2561:F2561"/>
    <mergeCell ref="D2550:F2550"/>
    <mergeCell ref="D2551:F2551"/>
    <mergeCell ref="D2552:F2552"/>
    <mergeCell ref="D2553:F2553"/>
    <mergeCell ref="D2554:F2554"/>
    <mergeCell ref="D2555:F2555"/>
    <mergeCell ref="D2544:F2544"/>
    <mergeCell ref="D2545:F2545"/>
    <mergeCell ref="D2546:F2546"/>
    <mergeCell ref="D2547:F2547"/>
    <mergeCell ref="D2548:F2548"/>
    <mergeCell ref="D2549:F2549"/>
    <mergeCell ref="D2538:F2538"/>
    <mergeCell ref="D2539:F2539"/>
    <mergeCell ref="D2540:F2540"/>
    <mergeCell ref="D2541:F2541"/>
    <mergeCell ref="D2542:F2542"/>
    <mergeCell ref="D2543:F2543"/>
    <mergeCell ref="D2532:F2532"/>
    <mergeCell ref="D2533:F2533"/>
    <mergeCell ref="D2534:F2534"/>
    <mergeCell ref="D2535:F2535"/>
    <mergeCell ref="D2536:F2536"/>
    <mergeCell ref="D2537:F2537"/>
    <mergeCell ref="D2526:F2526"/>
    <mergeCell ref="D2527:F2527"/>
    <mergeCell ref="D2528:F2528"/>
    <mergeCell ref="D2529:F2529"/>
    <mergeCell ref="D2530:F2530"/>
    <mergeCell ref="D2531:F2531"/>
    <mergeCell ref="D2519:F2519"/>
    <mergeCell ref="D2520:F2520"/>
    <mergeCell ref="D2521:F2521"/>
    <mergeCell ref="D2522:F2522"/>
    <mergeCell ref="D2523:F2523"/>
    <mergeCell ref="D2524:F2524"/>
    <mergeCell ref="D2513:F2513"/>
    <mergeCell ref="D2514:F2514"/>
    <mergeCell ref="D2515:F2515"/>
    <mergeCell ref="D2516:F2516"/>
    <mergeCell ref="D2517:F2517"/>
    <mergeCell ref="D2518:F2518"/>
    <mergeCell ref="D2507:F2507"/>
    <mergeCell ref="D2508:F2508"/>
    <mergeCell ref="D2509:F2509"/>
    <mergeCell ref="D2510:F2510"/>
    <mergeCell ref="D2511:F2511"/>
    <mergeCell ref="D2512:F2512"/>
    <mergeCell ref="D2501:F2501"/>
    <mergeCell ref="D2502:F2502"/>
    <mergeCell ref="D2503:F2503"/>
    <mergeCell ref="D2504:F2504"/>
    <mergeCell ref="D2505:F2505"/>
    <mergeCell ref="D2506:F2506"/>
    <mergeCell ref="D2495:F2495"/>
    <mergeCell ref="D2496:F2496"/>
    <mergeCell ref="D2497:F2497"/>
    <mergeCell ref="D2498:F2498"/>
    <mergeCell ref="D2499:F2499"/>
    <mergeCell ref="D2500:F2500"/>
    <mergeCell ref="D2489:F2489"/>
    <mergeCell ref="D2490:F2490"/>
    <mergeCell ref="D2491:F2491"/>
    <mergeCell ref="D2492:F2492"/>
    <mergeCell ref="D2493:F2493"/>
    <mergeCell ref="D2494:F2494"/>
    <mergeCell ref="D2483:F2483"/>
    <mergeCell ref="D2484:F2484"/>
    <mergeCell ref="D2485:F2485"/>
    <mergeCell ref="D2486:F2486"/>
    <mergeCell ref="D2487:F2487"/>
    <mergeCell ref="D2488:F2488"/>
    <mergeCell ref="D2477:F2477"/>
    <mergeCell ref="D2478:F2478"/>
    <mergeCell ref="D2479:F2479"/>
    <mergeCell ref="D2480:F2480"/>
    <mergeCell ref="D2481:F2481"/>
    <mergeCell ref="D2482:F2482"/>
    <mergeCell ref="D2471:F2471"/>
    <mergeCell ref="D2472:F2472"/>
    <mergeCell ref="D2473:F2473"/>
    <mergeCell ref="D2474:F2474"/>
    <mergeCell ref="D2475:F2475"/>
    <mergeCell ref="D2476:F2476"/>
    <mergeCell ref="D2465:F2465"/>
    <mergeCell ref="D2466:F2466"/>
    <mergeCell ref="D2467:F2467"/>
    <mergeCell ref="D2468:F2468"/>
    <mergeCell ref="D2469:F2469"/>
    <mergeCell ref="D2470:F2470"/>
    <mergeCell ref="D2459:F2459"/>
    <mergeCell ref="D2460:F2460"/>
    <mergeCell ref="D2461:F2461"/>
    <mergeCell ref="D2462:F2462"/>
    <mergeCell ref="D2463:F2463"/>
    <mergeCell ref="D2464:F2464"/>
    <mergeCell ref="D2454:F2454"/>
    <mergeCell ref="D2455:F2455"/>
    <mergeCell ref="A2456:C2456"/>
    <mergeCell ref="D2456:F2456"/>
    <mergeCell ref="D2457:F2457"/>
    <mergeCell ref="D2458:F2458"/>
    <mergeCell ref="D2448:F2448"/>
    <mergeCell ref="D2449:F2449"/>
    <mergeCell ref="D2450:F2450"/>
    <mergeCell ref="D2451:F2451"/>
    <mergeCell ref="D2452:F2452"/>
    <mergeCell ref="D2453:F2453"/>
    <mergeCell ref="D2442:F2442"/>
    <mergeCell ref="D2443:F2443"/>
    <mergeCell ref="D2444:F2444"/>
    <mergeCell ref="D2445:F2445"/>
    <mergeCell ref="D2446:F2446"/>
    <mergeCell ref="D2447:F2447"/>
    <mergeCell ref="D2436:F2436"/>
    <mergeCell ref="D2437:F2437"/>
    <mergeCell ref="D2438:F2438"/>
    <mergeCell ref="D2439:F2439"/>
    <mergeCell ref="D2440:F2440"/>
    <mergeCell ref="D2441:F2441"/>
    <mergeCell ref="D2430:F2430"/>
    <mergeCell ref="D2431:F2431"/>
    <mergeCell ref="D2432:F2432"/>
    <mergeCell ref="D2433:F2433"/>
    <mergeCell ref="D2434:F2434"/>
    <mergeCell ref="D2435:F2435"/>
    <mergeCell ref="D2424:F2424"/>
    <mergeCell ref="D2425:F2425"/>
    <mergeCell ref="D2426:F2426"/>
    <mergeCell ref="D2427:F2427"/>
    <mergeCell ref="D2428:F2428"/>
    <mergeCell ref="D2429:F2429"/>
    <mergeCell ref="D2418:F2418"/>
    <mergeCell ref="D2419:F2419"/>
    <mergeCell ref="D2420:F2420"/>
    <mergeCell ref="D2421:F2421"/>
    <mergeCell ref="D2422:F2422"/>
    <mergeCell ref="D2423:F2423"/>
    <mergeCell ref="D2412:F2412"/>
    <mergeCell ref="D2413:F2413"/>
    <mergeCell ref="D2414:F2414"/>
    <mergeCell ref="D2415:F2415"/>
    <mergeCell ref="D2416:F2416"/>
    <mergeCell ref="D2417:F2417"/>
    <mergeCell ref="D2406:F2406"/>
    <mergeCell ref="D2407:F2407"/>
    <mergeCell ref="D2408:F2408"/>
    <mergeCell ref="D2409:F2409"/>
    <mergeCell ref="D2410:F2410"/>
    <mergeCell ref="D2411:F2411"/>
    <mergeCell ref="D2400:F2400"/>
    <mergeCell ref="D2401:F2401"/>
    <mergeCell ref="D2402:F2402"/>
    <mergeCell ref="D2403:F2403"/>
    <mergeCell ref="D2404:F2404"/>
    <mergeCell ref="D2405:F2405"/>
    <mergeCell ref="D2394:F2394"/>
    <mergeCell ref="D2395:F2395"/>
    <mergeCell ref="D2396:F2396"/>
    <mergeCell ref="D2397:F2397"/>
    <mergeCell ref="D2398:F2398"/>
    <mergeCell ref="D2399:F2399"/>
    <mergeCell ref="D2388:F2388"/>
    <mergeCell ref="D2389:F2389"/>
    <mergeCell ref="D2390:F2390"/>
    <mergeCell ref="D2391:F2391"/>
    <mergeCell ref="D2392:F2392"/>
    <mergeCell ref="D2393:F2393"/>
    <mergeCell ref="D2381:F2381"/>
    <mergeCell ref="D2382:F2382"/>
    <mergeCell ref="D2383:F2383"/>
    <mergeCell ref="D2385:F2385"/>
    <mergeCell ref="D2386:F2386"/>
    <mergeCell ref="D2387:F2387"/>
    <mergeCell ref="D2375:F2375"/>
    <mergeCell ref="D2376:F2376"/>
    <mergeCell ref="D2377:F2377"/>
    <mergeCell ref="D2378:F2378"/>
    <mergeCell ref="D2379:F2379"/>
    <mergeCell ref="D2380:F2380"/>
    <mergeCell ref="D2369:F2369"/>
    <mergeCell ref="D2370:F2370"/>
    <mergeCell ref="D2371:F2371"/>
    <mergeCell ref="D2372:F2372"/>
    <mergeCell ref="D2373:F2373"/>
    <mergeCell ref="D2374:F2374"/>
    <mergeCell ref="D2363:F2363"/>
    <mergeCell ref="D2364:F2364"/>
    <mergeCell ref="D2365:F2365"/>
    <mergeCell ref="D2366:F2366"/>
    <mergeCell ref="D2367:F2367"/>
    <mergeCell ref="D2368:F2368"/>
    <mergeCell ref="D2357:F2357"/>
    <mergeCell ref="D2358:F2358"/>
    <mergeCell ref="D2359:F2359"/>
    <mergeCell ref="D2360:F2360"/>
    <mergeCell ref="D2361:F2361"/>
    <mergeCell ref="D2362:F2362"/>
    <mergeCell ref="D2351:F2351"/>
    <mergeCell ref="D2352:F2352"/>
    <mergeCell ref="D2353:F2353"/>
    <mergeCell ref="D2354:F2354"/>
    <mergeCell ref="D2355:F2355"/>
    <mergeCell ref="D2356:F2356"/>
    <mergeCell ref="D2345:F2345"/>
    <mergeCell ref="D2346:F2346"/>
    <mergeCell ref="D2347:F2347"/>
    <mergeCell ref="D2348:F2348"/>
    <mergeCell ref="D2349:F2349"/>
    <mergeCell ref="D2350:F2350"/>
    <mergeCell ref="D2339:F2339"/>
    <mergeCell ref="D2340:F2340"/>
    <mergeCell ref="D2341:F2341"/>
    <mergeCell ref="D2342:F2342"/>
    <mergeCell ref="D2343:F2343"/>
    <mergeCell ref="D2344:F2344"/>
    <mergeCell ref="D2333:F2333"/>
    <mergeCell ref="D2334:F2334"/>
    <mergeCell ref="D2335:F2335"/>
    <mergeCell ref="D2336:F2336"/>
    <mergeCell ref="D2337:F2337"/>
    <mergeCell ref="D2338:F2338"/>
    <mergeCell ref="D2327:F2327"/>
    <mergeCell ref="D2328:F2328"/>
    <mergeCell ref="D2329:F2329"/>
    <mergeCell ref="D2330:F2330"/>
    <mergeCell ref="D2331:F2331"/>
    <mergeCell ref="D2332:F2332"/>
    <mergeCell ref="D2321:F2321"/>
    <mergeCell ref="D2322:F2322"/>
    <mergeCell ref="D2323:F2323"/>
    <mergeCell ref="D2324:F2324"/>
    <mergeCell ref="D2325:F2325"/>
    <mergeCell ref="D2326:F2326"/>
    <mergeCell ref="D2315:F2315"/>
    <mergeCell ref="D2316:F2316"/>
    <mergeCell ref="D2317:F2317"/>
    <mergeCell ref="D2318:F2318"/>
    <mergeCell ref="D2319:F2319"/>
    <mergeCell ref="D2320:F2320"/>
    <mergeCell ref="D2309:F2309"/>
    <mergeCell ref="D2310:F2310"/>
    <mergeCell ref="D2311:F2311"/>
    <mergeCell ref="D2312:F2312"/>
    <mergeCell ref="D2313:F2313"/>
    <mergeCell ref="D2314:F2314"/>
    <mergeCell ref="D2302:F2302"/>
    <mergeCell ref="D2303:F2303"/>
    <mergeCell ref="D2305:F2305"/>
    <mergeCell ref="D2306:F2306"/>
    <mergeCell ref="D2307:F2307"/>
    <mergeCell ref="D2308:F2308"/>
    <mergeCell ref="D2296:F2296"/>
    <mergeCell ref="D2297:F2297"/>
    <mergeCell ref="D2298:F2298"/>
    <mergeCell ref="D2299:F2299"/>
    <mergeCell ref="D2300:F2300"/>
    <mergeCell ref="D2301:F2301"/>
    <mergeCell ref="D2290:F2290"/>
    <mergeCell ref="D2291:F2291"/>
    <mergeCell ref="D2292:F2292"/>
    <mergeCell ref="D2293:F2293"/>
    <mergeCell ref="D2294:F2294"/>
    <mergeCell ref="D2295:F2295"/>
    <mergeCell ref="D2284:F2284"/>
    <mergeCell ref="D2286:F2286"/>
    <mergeCell ref="A2288:C2288"/>
    <mergeCell ref="D2288:F2288"/>
    <mergeCell ref="A2289:C2289"/>
    <mergeCell ref="D2289:F2289"/>
    <mergeCell ref="D2278:F2278"/>
    <mergeCell ref="D2279:F2279"/>
    <mergeCell ref="D2280:F2280"/>
    <mergeCell ref="D2281:F2281"/>
    <mergeCell ref="D2282:F2282"/>
    <mergeCell ref="D2283:F2283"/>
    <mergeCell ref="D2304:F2304"/>
    <mergeCell ref="A2273:C2273"/>
    <mergeCell ref="D2273:F2273"/>
    <mergeCell ref="D2274:F2274"/>
    <mergeCell ref="D2275:F2275"/>
    <mergeCell ref="D2276:F2276"/>
    <mergeCell ref="D2277:F2277"/>
    <mergeCell ref="D2265:F2265"/>
    <mergeCell ref="D2266:F2266"/>
    <mergeCell ref="D2267:F2267"/>
    <mergeCell ref="D2268:F2268"/>
    <mergeCell ref="D2269:F2269"/>
    <mergeCell ref="D2271:F2271"/>
    <mergeCell ref="D2259:F2259"/>
    <mergeCell ref="D2260:F2260"/>
    <mergeCell ref="D2261:F2261"/>
    <mergeCell ref="D2262:F2262"/>
    <mergeCell ref="D2263:F2263"/>
    <mergeCell ref="D2264:F2264"/>
    <mergeCell ref="D2255:F2255"/>
    <mergeCell ref="D2256:F2256"/>
    <mergeCell ref="A2257:C2257"/>
    <mergeCell ref="D2257:F2257"/>
    <mergeCell ref="A2258:C2258"/>
    <mergeCell ref="D2258:F2258"/>
    <mergeCell ref="D2249:F2249"/>
    <mergeCell ref="D2250:F2250"/>
    <mergeCell ref="D2251:F2251"/>
    <mergeCell ref="D2252:F2252"/>
    <mergeCell ref="D2253:F2253"/>
    <mergeCell ref="D2254:F2254"/>
    <mergeCell ref="D2242:F2242"/>
    <mergeCell ref="D2243:F2243"/>
    <mergeCell ref="D2244:F2244"/>
    <mergeCell ref="D2245:F2245"/>
    <mergeCell ref="D2246:F2246"/>
    <mergeCell ref="D2248:F2248"/>
    <mergeCell ref="D2237:F2237"/>
    <mergeCell ref="A2238:C2238"/>
    <mergeCell ref="D2238:F2238"/>
    <mergeCell ref="D2239:F2239"/>
    <mergeCell ref="D2240:F2240"/>
    <mergeCell ref="D2241:F2241"/>
    <mergeCell ref="D2231:F2231"/>
    <mergeCell ref="D2232:F2232"/>
    <mergeCell ref="D2233:F2233"/>
    <mergeCell ref="D2234:F2234"/>
    <mergeCell ref="D2235:F2235"/>
    <mergeCell ref="D2236:F2236"/>
    <mergeCell ref="D2224:F2224"/>
    <mergeCell ref="D2225:F2225"/>
    <mergeCell ref="D2226:F2226"/>
    <mergeCell ref="D2227:F2227"/>
    <mergeCell ref="D2229:F2229"/>
    <mergeCell ref="D2230:F2230"/>
    <mergeCell ref="D2218:F2218"/>
    <mergeCell ref="D2219:F2219"/>
    <mergeCell ref="D2220:F2220"/>
    <mergeCell ref="D2221:F2221"/>
    <mergeCell ref="D2222:F2222"/>
    <mergeCell ref="D2223:F2223"/>
    <mergeCell ref="D2212:F2212"/>
    <mergeCell ref="D2213:F2213"/>
    <mergeCell ref="D2214:F2214"/>
    <mergeCell ref="D2215:F2215"/>
    <mergeCell ref="D2216:F2216"/>
    <mergeCell ref="D2217:F2217"/>
    <mergeCell ref="A2207:C2207"/>
    <mergeCell ref="D2207:F2207"/>
    <mergeCell ref="D2208:F2208"/>
    <mergeCell ref="D2209:F2209"/>
    <mergeCell ref="D2210:F2210"/>
    <mergeCell ref="D2211:F2211"/>
    <mergeCell ref="D2202:F2202"/>
    <mergeCell ref="D2203:F2203"/>
    <mergeCell ref="D2204:F2204"/>
    <mergeCell ref="D2205:F2205"/>
    <mergeCell ref="A2206:C2206"/>
    <mergeCell ref="D2206:F2206"/>
    <mergeCell ref="D2195:F2195"/>
    <mergeCell ref="D2197:F2197"/>
    <mergeCell ref="D2198:F2198"/>
    <mergeCell ref="D2199:F2199"/>
    <mergeCell ref="D2200:F2200"/>
    <mergeCell ref="D2201:F2201"/>
    <mergeCell ref="D2189:F2189"/>
    <mergeCell ref="D2190:F2190"/>
    <mergeCell ref="D2191:F2191"/>
    <mergeCell ref="D2192:F2192"/>
    <mergeCell ref="D2193:F2193"/>
    <mergeCell ref="D2194:F2194"/>
    <mergeCell ref="D2183:F2183"/>
    <mergeCell ref="D2184:F2184"/>
    <mergeCell ref="D2185:F2185"/>
    <mergeCell ref="D2186:F2186"/>
    <mergeCell ref="D2187:F2187"/>
    <mergeCell ref="D2188:F2188"/>
    <mergeCell ref="D2177:F2177"/>
    <mergeCell ref="D2178:F2178"/>
    <mergeCell ref="D2179:F2179"/>
    <mergeCell ref="D2180:F2180"/>
    <mergeCell ref="D2181:F2181"/>
    <mergeCell ref="D2182:F2182"/>
    <mergeCell ref="D2171:F2171"/>
    <mergeCell ref="D2172:F2172"/>
    <mergeCell ref="D2173:F2173"/>
    <mergeCell ref="D2174:F2174"/>
    <mergeCell ref="D2175:F2175"/>
    <mergeCell ref="A2176:C2176"/>
    <mergeCell ref="D2176:F2176"/>
    <mergeCell ref="D2164:F2164"/>
    <mergeCell ref="D2165:F2165"/>
    <mergeCell ref="D2167:F2167"/>
    <mergeCell ref="D2168:F2168"/>
    <mergeCell ref="D2169:F2169"/>
    <mergeCell ref="D2170:F2170"/>
    <mergeCell ref="D2158:F2158"/>
    <mergeCell ref="D2159:F2159"/>
    <mergeCell ref="D2160:F2160"/>
    <mergeCell ref="D2161:F2161"/>
    <mergeCell ref="D2162:F2162"/>
    <mergeCell ref="D2163:F2163"/>
    <mergeCell ref="D2152:F2152"/>
    <mergeCell ref="D2153:F2153"/>
    <mergeCell ref="D2154:F2154"/>
    <mergeCell ref="D2155:F2155"/>
    <mergeCell ref="D2156:F2156"/>
    <mergeCell ref="D2157:F2157"/>
    <mergeCell ref="D2146:F2146"/>
    <mergeCell ref="D2147:F2147"/>
    <mergeCell ref="D2148:F2148"/>
    <mergeCell ref="D2149:F2149"/>
    <mergeCell ref="D2150:F2150"/>
    <mergeCell ref="D2151:F2151"/>
    <mergeCell ref="D2139:F2139"/>
    <mergeCell ref="D2140:F2140"/>
    <mergeCell ref="D2142:F2142"/>
    <mergeCell ref="D2143:F2143"/>
    <mergeCell ref="D2144:F2144"/>
    <mergeCell ref="D2145:F2145"/>
    <mergeCell ref="A2134:C2134"/>
    <mergeCell ref="D2134:F2134"/>
    <mergeCell ref="D2135:F2135"/>
    <mergeCell ref="D2136:F2136"/>
    <mergeCell ref="D2137:F2137"/>
    <mergeCell ref="D2138:F2138"/>
    <mergeCell ref="D2129:F2129"/>
    <mergeCell ref="D2130:F2130"/>
    <mergeCell ref="D2131:F2131"/>
    <mergeCell ref="D2132:F2132"/>
    <mergeCell ref="A2133:C2133"/>
    <mergeCell ref="D2133:F2133"/>
    <mergeCell ref="D2123:F2123"/>
    <mergeCell ref="D2124:F2124"/>
    <mergeCell ref="D2125:F2125"/>
    <mergeCell ref="D2126:F2126"/>
    <mergeCell ref="D2127:F2127"/>
    <mergeCell ref="D2128:F2128"/>
    <mergeCell ref="D2117:F2117"/>
    <mergeCell ref="D2118:F2118"/>
    <mergeCell ref="D2119:F2119"/>
    <mergeCell ref="D2120:F2120"/>
    <mergeCell ref="D2121:F2121"/>
    <mergeCell ref="D2122:F2122"/>
    <mergeCell ref="D2112:F2112"/>
    <mergeCell ref="D2113:F2113"/>
    <mergeCell ref="D2114:F2114"/>
    <mergeCell ref="D2115:F2115"/>
    <mergeCell ref="A2116:C2116"/>
    <mergeCell ref="D2116:F2116"/>
    <mergeCell ref="D2106:F2106"/>
    <mergeCell ref="D2107:F2107"/>
    <mergeCell ref="D2108:F2108"/>
    <mergeCell ref="D2109:F2109"/>
    <mergeCell ref="D2110:F2110"/>
    <mergeCell ref="D2111:F2111"/>
    <mergeCell ref="D2100:F2100"/>
    <mergeCell ref="D2101:F2101"/>
    <mergeCell ref="D2102:F2102"/>
    <mergeCell ref="D2103:F2103"/>
    <mergeCell ref="D2104:F2104"/>
    <mergeCell ref="D2105:F2105"/>
    <mergeCell ref="D2095:F2095"/>
    <mergeCell ref="D2096:F2096"/>
    <mergeCell ref="D2097:F2097"/>
    <mergeCell ref="A2098:C2098"/>
    <mergeCell ref="D2098:F2098"/>
    <mergeCell ref="A2099:C2099"/>
    <mergeCell ref="D2099:F2099"/>
    <mergeCell ref="D2089:F2089"/>
    <mergeCell ref="D2090:F2090"/>
    <mergeCell ref="D2091:F2091"/>
    <mergeCell ref="D2092:F2092"/>
    <mergeCell ref="D2093:F2093"/>
    <mergeCell ref="D2094:F2094"/>
    <mergeCell ref="D2083:F2083"/>
    <mergeCell ref="D2084:F2084"/>
    <mergeCell ref="D2085:F2085"/>
    <mergeCell ref="D2086:F2086"/>
    <mergeCell ref="D2087:F2087"/>
    <mergeCell ref="D2088:F2088"/>
    <mergeCell ref="D2077:F2077"/>
    <mergeCell ref="D2078:F2078"/>
    <mergeCell ref="D2079:F2079"/>
    <mergeCell ref="D2080:F2080"/>
    <mergeCell ref="D2081:F2081"/>
    <mergeCell ref="D2082:F2082"/>
    <mergeCell ref="D2071:F2071"/>
    <mergeCell ref="D2072:F2072"/>
    <mergeCell ref="D2073:F2073"/>
    <mergeCell ref="D2074:F2074"/>
    <mergeCell ref="D2075:F2075"/>
    <mergeCell ref="D2076:F2076"/>
    <mergeCell ref="D2065:F2065"/>
    <mergeCell ref="D2066:F2066"/>
    <mergeCell ref="D2067:F2067"/>
    <mergeCell ref="D2068:F2068"/>
    <mergeCell ref="D2069:F2069"/>
    <mergeCell ref="D2070:F2070"/>
    <mergeCell ref="D2059:F2059"/>
    <mergeCell ref="D2060:F2060"/>
    <mergeCell ref="D2061:F2061"/>
    <mergeCell ref="D2062:F2062"/>
    <mergeCell ref="D2063:F2063"/>
    <mergeCell ref="D2064:F2064"/>
    <mergeCell ref="D2053:F2053"/>
    <mergeCell ref="D2054:F2054"/>
    <mergeCell ref="D2055:F2055"/>
    <mergeCell ref="D2056:F2056"/>
    <mergeCell ref="D2057:F2057"/>
    <mergeCell ref="D2058:F2058"/>
    <mergeCell ref="D2047:F2047"/>
    <mergeCell ref="D2048:F2048"/>
    <mergeCell ref="D2049:F2049"/>
    <mergeCell ref="D2050:F2050"/>
    <mergeCell ref="D2051:F2051"/>
    <mergeCell ref="D2052:F2052"/>
    <mergeCell ref="D2041:F2041"/>
    <mergeCell ref="D2042:F2042"/>
    <mergeCell ref="D2043:F2043"/>
    <mergeCell ref="D2044:F2044"/>
    <mergeCell ref="D2045:F2045"/>
    <mergeCell ref="D2046:F2046"/>
    <mergeCell ref="D2035:F2035"/>
    <mergeCell ref="D2036:F2036"/>
    <mergeCell ref="D2037:F2037"/>
    <mergeCell ref="D2038:F2038"/>
    <mergeCell ref="D2039:F2039"/>
    <mergeCell ref="D2040:F2040"/>
    <mergeCell ref="D2029:F2029"/>
    <mergeCell ref="D2030:F2030"/>
    <mergeCell ref="D2031:F2031"/>
    <mergeCell ref="D2032:F2032"/>
    <mergeCell ref="D2033:F2033"/>
    <mergeCell ref="D2034:F2034"/>
    <mergeCell ref="D2023:F2023"/>
    <mergeCell ref="D2024:F2024"/>
    <mergeCell ref="D2025:F2025"/>
    <mergeCell ref="D2026:F2026"/>
    <mergeCell ref="D2027:F2027"/>
    <mergeCell ref="D2028:F2028"/>
    <mergeCell ref="D2017:F2017"/>
    <mergeCell ref="D2018:F2018"/>
    <mergeCell ref="D2019:F2019"/>
    <mergeCell ref="D2020:F2020"/>
    <mergeCell ref="D2021:F2021"/>
    <mergeCell ref="D2022:F2022"/>
    <mergeCell ref="D2011:F2011"/>
    <mergeCell ref="D2012:F2012"/>
    <mergeCell ref="D2013:F2013"/>
    <mergeCell ref="D2014:F2014"/>
    <mergeCell ref="D2015:F2015"/>
    <mergeCell ref="D2016:F2016"/>
    <mergeCell ref="D2005:F2005"/>
    <mergeCell ref="D2006:F2006"/>
    <mergeCell ref="D2007:F2007"/>
    <mergeCell ref="D2008:F2008"/>
    <mergeCell ref="D2009:F2009"/>
    <mergeCell ref="D2010:F2010"/>
    <mergeCell ref="D1999:F1999"/>
    <mergeCell ref="D2000:F2000"/>
    <mergeCell ref="D2001:F2001"/>
    <mergeCell ref="D2002:F2002"/>
    <mergeCell ref="D2003:F2003"/>
    <mergeCell ref="D2004:F2004"/>
    <mergeCell ref="D1993:F1993"/>
    <mergeCell ref="D1994:F1994"/>
    <mergeCell ref="D1995:F1995"/>
    <mergeCell ref="D1996:F1996"/>
    <mergeCell ref="D1997:F1997"/>
    <mergeCell ref="D1998:F1998"/>
    <mergeCell ref="D1987:F1987"/>
    <mergeCell ref="D1988:F1988"/>
    <mergeCell ref="D1989:F1989"/>
    <mergeCell ref="D1990:F1990"/>
    <mergeCell ref="D1991:F1991"/>
    <mergeCell ref="D1992:F1992"/>
    <mergeCell ref="D1981:F1981"/>
    <mergeCell ref="D1982:F1982"/>
    <mergeCell ref="D1983:F1983"/>
    <mergeCell ref="D1984:F1984"/>
    <mergeCell ref="D1985:F1985"/>
    <mergeCell ref="D1986:F1986"/>
    <mergeCell ref="D1975:F1975"/>
    <mergeCell ref="D1976:F1976"/>
    <mergeCell ref="D1977:F1977"/>
    <mergeCell ref="D1978:F1978"/>
    <mergeCell ref="D1979:F1979"/>
    <mergeCell ref="D1980:F1980"/>
    <mergeCell ref="D1969:F1969"/>
    <mergeCell ref="D1970:F1970"/>
    <mergeCell ref="D1971:F1971"/>
    <mergeCell ref="D1972:F1972"/>
    <mergeCell ref="D1973:F1973"/>
    <mergeCell ref="D1974:F1974"/>
    <mergeCell ref="D1963:F1963"/>
    <mergeCell ref="D1964:F1964"/>
    <mergeCell ref="D1965:F1965"/>
    <mergeCell ref="D1966:F1966"/>
    <mergeCell ref="D1967:F1967"/>
    <mergeCell ref="D1968:F1968"/>
    <mergeCell ref="D1957:F1957"/>
    <mergeCell ref="D1958:F1958"/>
    <mergeCell ref="D1959:F1959"/>
    <mergeCell ref="D1960:F1960"/>
    <mergeCell ref="D1961:F1961"/>
    <mergeCell ref="D1962:F1962"/>
    <mergeCell ref="D1951:F1951"/>
    <mergeCell ref="D1952:F1952"/>
    <mergeCell ref="D1953:F1953"/>
    <mergeCell ref="D1954:F1954"/>
    <mergeCell ref="D1955:F1955"/>
    <mergeCell ref="D1956:F1956"/>
    <mergeCell ref="D1945:F1945"/>
    <mergeCell ref="D1946:F1946"/>
    <mergeCell ref="D1947:F1947"/>
    <mergeCell ref="D1948:F1948"/>
    <mergeCell ref="D1949:F1949"/>
    <mergeCell ref="D1950:F1950"/>
    <mergeCell ref="D1939:F1939"/>
    <mergeCell ref="D1940:F1940"/>
    <mergeCell ref="D1941:F1941"/>
    <mergeCell ref="D1942:F1942"/>
    <mergeCell ref="D1943:F1943"/>
    <mergeCell ref="D1944:F1944"/>
    <mergeCell ref="D1933:F1933"/>
    <mergeCell ref="D1934:F1934"/>
    <mergeCell ref="D1935:F1935"/>
    <mergeCell ref="D1936:F1936"/>
    <mergeCell ref="D1937:F1937"/>
    <mergeCell ref="D1938:F1938"/>
    <mergeCell ref="D1927:F1927"/>
    <mergeCell ref="D1928:F1928"/>
    <mergeCell ref="D1929:F1929"/>
    <mergeCell ref="D1930:F1930"/>
    <mergeCell ref="D1931:F1931"/>
    <mergeCell ref="D1932:F1932"/>
    <mergeCell ref="D1921:F1921"/>
    <mergeCell ref="D1922:F1922"/>
    <mergeCell ref="D1923:F1923"/>
    <mergeCell ref="D1924:F1924"/>
    <mergeCell ref="D1925:F1925"/>
    <mergeCell ref="D1926:F1926"/>
    <mergeCell ref="D1915:F1915"/>
    <mergeCell ref="D1916:F1916"/>
    <mergeCell ref="D1917:F1917"/>
    <mergeCell ref="D1918:F1918"/>
    <mergeCell ref="D1919:F1919"/>
    <mergeCell ref="D1920:F1920"/>
    <mergeCell ref="D1909:F1909"/>
    <mergeCell ref="D1910:F1910"/>
    <mergeCell ref="D1911:F1911"/>
    <mergeCell ref="D1912:F1912"/>
    <mergeCell ref="D1913:F1913"/>
    <mergeCell ref="D1914:F1914"/>
    <mergeCell ref="D1903:F1903"/>
    <mergeCell ref="D1904:F1904"/>
    <mergeCell ref="D1905:F1905"/>
    <mergeCell ref="D1906:F1906"/>
    <mergeCell ref="D1907:F1907"/>
    <mergeCell ref="D1908:F1908"/>
    <mergeCell ref="D1897:F1897"/>
    <mergeCell ref="D1898:F1898"/>
    <mergeCell ref="D1899:F1899"/>
    <mergeCell ref="D1900:F1900"/>
    <mergeCell ref="D1901:F1901"/>
    <mergeCell ref="D1902:F1902"/>
    <mergeCell ref="D1891:F1891"/>
    <mergeCell ref="D1892:F1892"/>
    <mergeCell ref="D1893:F1893"/>
    <mergeCell ref="D1894:F1894"/>
    <mergeCell ref="D1895:F1895"/>
    <mergeCell ref="D1896:F1896"/>
    <mergeCell ref="D1886:F1886"/>
    <mergeCell ref="D1887:F1887"/>
    <mergeCell ref="A1888:C1888"/>
    <mergeCell ref="D1888:F1888"/>
    <mergeCell ref="D1889:F1889"/>
    <mergeCell ref="D1890:F1890"/>
    <mergeCell ref="D1880:F1880"/>
    <mergeCell ref="D1881:F1881"/>
    <mergeCell ref="D1882:F1882"/>
    <mergeCell ref="D1883:F1883"/>
    <mergeCell ref="D1884:F1884"/>
    <mergeCell ref="D1885:F1885"/>
    <mergeCell ref="D1874:F1874"/>
    <mergeCell ref="D1875:F1875"/>
    <mergeCell ref="D1876:F1876"/>
    <mergeCell ref="D1877:F1877"/>
    <mergeCell ref="D1878:F1878"/>
    <mergeCell ref="D1879:F1879"/>
    <mergeCell ref="D1868:F1868"/>
    <mergeCell ref="D1869:F1869"/>
    <mergeCell ref="D1870:F1870"/>
    <mergeCell ref="D1871:F1871"/>
    <mergeCell ref="D1872:F1872"/>
    <mergeCell ref="D1873:F1873"/>
    <mergeCell ref="D1862:F1862"/>
    <mergeCell ref="D1863:F1863"/>
    <mergeCell ref="D1864:F1864"/>
    <mergeCell ref="D1865:F1865"/>
    <mergeCell ref="D1866:F1866"/>
    <mergeCell ref="D1867:F1867"/>
    <mergeCell ref="D1856:F1856"/>
    <mergeCell ref="D1857:F1857"/>
    <mergeCell ref="D1858:F1858"/>
    <mergeCell ref="D1859:F1859"/>
    <mergeCell ref="D1860:F1860"/>
    <mergeCell ref="D1861:F1861"/>
    <mergeCell ref="D1850:F1850"/>
    <mergeCell ref="D1851:F1851"/>
    <mergeCell ref="D1852:F1852"/>
    <mergeCell ref="D1853:F1853"/>
    <mergeCell ref="D1854:F1854"/>
    <mergeCell ref="D1855:F1855"/>
    <mergeCell ref="D1844:F1844"/>
    <mergeCell ref="D1845:F1845"/>
    <mergeCell ref="D1846:F1846"/>
    <mergeCell ref="D1847:F1847"/>
    <mergeCell ref="D1848:F1848"/>
    <mergeCell ref="D1849:F1849"/>
    <mergeCell ref="D1838:F1838"/>
    <mergeCell ref="D1839:F1839"/>
    <mergeCell ref="D1840:F1840"/>
    <mergeCell ref="D1841:F1841"/>
    <mergeCell ref="D1842:F1842"/>
    <mergeCell ref="D1843:F1843"/>
    <mergeCell ref="D1832:F1832"/>
    <mergeCell ref="D1833:F1833"/>
    <mergeCell ref="D1834:F1834"/>
    <mergeCell ref="D1835:F1835"/>
    <mergeCell ref="D1836:F1836"/>
    <mergeCell ref="D1837:F1837"/>
    <mergeCell ref="D1826:F1826"/>
    <mergeCell ref="D1827:F1827"/>
    <mergeCell ref="D1828:F1828"/>
    <mergeCell ref="D1829:F1829"/>
    <mergeCell ref="D1830:F1830"/>
    <mergeCell ref="D1831:F1831"/>
    <mergeCell ref="D1820:F1820"/>
    <mergeCell ref="D1821:F1821"/>
    <mergeCell ref="D1822:F1822"/>
    <mergeCell ref="D1823:F1823"/>
    <mergeCell ref="D1824:F1824"/>
    <mergeCell ref="D1825:F1825"/>
    <mergeCell ref="D1814:F1814"/>
    <mergeCell ref="D1815:F1815"/>
    <mergeCell ref="D1816:F1816"/>
    <mergeCell ref="D1817:F1817"/>
    <mergeCell ref="D1818:F1818"/>
    <mergeCell ref="D1819:F1819"/>
    <mergeCell ref="D1808:F1808"/>
    <mergeCell ref="D1809:F1809"/>
    <mergeCell ref="D1810:F1810"/>
    <mergeCell ref="D1811:F1811"/>
    <mergeCell ref="D1812:F1812"/>
    <mergeCell ref="D1813:F1813"/>
    <mergeCell ref="D1802:F1802"/>
    <mergeCell ref="D1803:F1803"/>
    <mergeCell ref="D1804:F1804"/>
    <mergeCell ref="D1805:F1805"/>
    <mergeCell ref="D1806:F1806"/>
    <mergeCell ref="D1807:F1807"/>
    <mergeCell ref="D1796:F1796"/>
    <mergeCell ref="D1797:F1797"/>
    <mergeCell ref="D1798:F1798"/>
    <mergeCell ref="D1799:F1799"/>
    <mergeCell ref="D1800:F1800"/>
    <mergeCell ref="D1801:F1801"/>
    <mergeCell ref="D1790:F1790"/>
    <mergeCell ref="D1791:F1791"/>
    <mergeCell ref="D1792:F1792"/>
    <mergeCell ref="D1793:F1793"/>
    <mergeCell ref="D1794:F1794"/>
    <mergeCell ref="D1795:F1795"/>
    <mergeCell ref="D1784:F1784"/>
    <mergeCell ref="D1785:F1785"/>
    <mergeCell ref="D1786:F1786"/>
    <mergeCell ref="D1787:F1787"/>
    <mergeCell ref="D1788:F1788"/>
    <mergeCell ref="D1789:F1789"/>
    <mergeCell ref="D1778:F1778"/>
    <mergeCell ref="D1779:F1779"/>
    <mergeCell ref="D1780:F1780"/>
    <mergeCell ref="D1781:F1781"/>
    <mergeCell ref="D1782:F1782"/>
    <mergeCell ref="D1783:F1783"/>
    <mergeCell ref="D1772:F1772"/>
    <mergeCell ref="D1773:F1773"/>
    <mergeCell ref="D1774:F1774"/>
    <mergeCell ref="D1775:F1775"/>
    <mergeCell ref="D1776:F1776"/>
    <mergeCell ref="D1777:F1777"/>
    <mergeCell ref="D1766:F1766"/>
    <mergeCell ref="D1767:F1767"/>
    <mergeCell ref="D1768:F1768"/>
    <mergeCell ref="D1769:F1769"/>
    <mergeCell ref="D1770:F1770"/>
    <mergeCell ref="D1771:F1771"/>
    <mergeCell ref="D1760:F1760"/>
    <mergeCell ref="D1761:F1761"/>
    <mergeCell ref="D1762:F1762"/>
    <mergeCell ref="D1763:F1763"/>
    <mergeCell ref="D1764:F1764"/>
    <mergeCell ref="D1765:F1765"/>
    <mergeCell ref="D1754:F1754"/>
    <mergeCell ref="D1755:F1755"/>
    <mergeCell ref="D1756:F1756"/>
    <mergeCell ref="D1757:F1757"/>
    <mergeCell ref="D1758:F1758"/>
    <mergeCell ref="D1759:F1759"/>
    <mergeCell ref="D1748:F1748"/>
    <mergeCell ref="D1749:F1749"/>
    <mergeCell ref="D1750:F1750"/>
    <mergeCell ref="D1751:F1751"/>
    <mergeCell ref="D1752:F1752"/>
    <mergeCell ref="D1753:F1753"/>
    <mergeCell ref="D1742:F1742"/>
    <mergeCell ref="D1743:F1743"/>
    <mergeCell ref="D1744:F1744"/>
    <mergeCell ref="D1745:F1745"/>
    <mergeCell ref="D1746:F1746"/>
    <mergeCell ref="D1747:F1747"/>
    <mergeCell ref="D1736:F1736"/>
    <mergeCell ref="D1737:F1737"/>
    <mergeCell ref="D1738:F1738"/>
    <mergeCell ref="D1739:F1739"/>
    <mergeCell ref="D1740:F1740"/>
    <mergeCell ref="D1741:F1741"/>
    <mergeCell ref="D1730:F1730"/>
    <mergeCell ref="D1731:F1731"/>
    <mergeCell ref="D1732:F1732"/>
    <mergeCell ref="D1733:F1733"/>
    <mergeCell ref="D1734:F1734"/>
    <mergeCell ref="D1735:F1735"/>
    <mergeCell ref="D1724:F1724"/>
    <mergeCell ref="D1725:F1725"/>
    <mergeCell ref="D1726:F1726"/>
    <mergeCell ref="D1727:F1727"/>
    <mergeCell ref="D1728:F1728"/>
    <mergeCell ref="D1729:F1729"/>
    <mergeCell ref="D1718:F1718"/>
    <mergeCell ref="D1719:F1719"/>
    <mergeCell ref="D1720:F1720"/>
    <mergeCell ref="D1721:F1721"/>
    <mergeCell ref="D1722:F1722"/>
    <mergeCell ref="D1723:F1723"/>
    <mergeCell ref="D1712:F1712"/>
    <mergeCell ref="D1713:F1713"/>
    <mergeCell ref="D1714:F1714"/>
    <mergeCell ref="D1715:F1715"/>
    <mergeCell ref="D1716:F1716"/>
    <mergeCell ref="D1717:F1717"/>
    <mergeCell ref="D1706:F1706"/>
    <mergeCell ref="D1707:F1707"/>
    <mergeCell ref="D1708:F1708"/>
    <mergeCell ref="D1709:F1709"/>
    <mergeCell ref="D1710:F1710"/>
    <mergeCell ref="D1711:F1711"/>
    <mergeCell ref="D1700:F1700"/>
    <mergeCell ref="D1701:F1701"/>
    <mergeCell ref="D1702:F1702"/>
    <mergeCell ref="D1703:F1703"/>
    <mergeCell ref="D1704:F1704"/>
    <mergeCell ref="D1705:F1705"/>
    <mergeCell ref="D1694:F1694"/>
    <mergeCell ref="D1695:F1695"/>
    <mergeCell ref="D1696:F1696"/>
    <mergeCell ref="D1697:F1697"/>
    <mergeCell ref="D1698:F1698"/>
    <mergeCell ref="D1699:F1699"/>
    <mergeCell ref="D1688:F1688"/>
    <mergeCell ref="D1689:F1689"/>
    <mergeCell ref="D1690:F1690"/>
    <mergeCell ref="D1691:F1691"/>
    <mergeCell ref="D1692:F1692"/>
    <mergeCell ref="D1693:F1693"/>
    <mergeCell ref="D1682:F1682"/>
    <mergeCell ref="D1683:F1683"/>
    <mergeCell ref="D1684:F1684"/>
    <mergeCell ref="D1685:F1685"/>
    <mergeCell ref="D1686:F1686"/>
    <mergeCell ref="D1687:F1687"/>
    <mergeCell ref="D1676:F1676"/>
    <mergeCell ref="D1677:F1677"/>
    <mergeCell ref="D1678:F1678"/>
    <mergeCell ref="D1679:F1679"/>
    <mergeCell ref="D1680:F1680"/>
    <mergeCell ref="D1681:F1681"/>
    <mergeCell ref="D1670:F1670"/>
    <mergeCell ref="D1671:F1671"/>
    <mergeCell ref="D1672:F1672"/>
    <mergeCell ref="D1673:F1673"/>
    <mergeCell ref="D1674:F1674"/>
    <mergeCell ref="D1675:F1675"/>
    <mergeCell ref="D1664:F1664"/>
    <mergeCell ref="D1665:F1665"/>
    <mergeCell ref="D1666:F1666"/>
    <mergeCell ref="D1667:F1667"/>
    <mergeCell ref="D1668:F1668"/>
    <mergeCell ref="D1669:F1669"/>
    <mergeCell ref="D1658:F1658"/>
    <mergeCell ref="D1659:F1659"/>
    <mergeCell ref="D1660:F1660"/>
    <mergeCell ref="D1661:F1661"/>
    <mergeCell ref="D1662:F1662"/>
    <mergeCell ref="D1663:F1663"/>
    <mergeCell ref="D1652:F1652"/>
    <mergeCell ref="D1653:F1653"/>
    <mergeCell ref="D1654:F1654"/>
    <mergeCell ref="D1655:F1655"/>
    <mergeCell ref="D1656:F1656"/>
    <mergeCell ref="D1657:F1657"/>
    <mergeCell ref="D1646:F1646"/>
    <mergeCell ref="D1647:F1647"/>
    <mergeCell ref="D1648:F1648"/>
    <mergeCell ref="D1649:F1649"/>
    <mergeCell ref="D1650:F1650"/>
    <mergeCell ref="D1651:F1651"/>
    <mergeCell ref="D1640:F1640"/>
    <mergeCell ref="D1641:F1641"/>
    <mergeCell ref="D1642:F1642"/>
    <mergeCell ref="D1643:F1643"/>
    <mergeCell ref="D1644:F1644"/>
    <mergeCell ref="D1645:F1645"/>
    <mergeCell ref="D1634:F1634"/>
    <mergeCell ref="D1635:F1635"/>
    <mergeCell ref="D1636:F1636"/>
    <mergeCell ref="D1637:F1637"/>
    <mergeCell ref="D1638:F1638"/>
    <mergeCell ref="D1639:F1639"/>
    <mergeCell ref="D1628:F1628"/>
    <mergeCell ref="D1629:F1629"/>
    <mergeCell ref="D1630:F1630"/>
    <mergeCell ref="D1631:F1631"/>
    <mergeCell ref="D1632:F1632"/>
    <mergeCell ref="D1633:F1633"/>
    <mergeCell ref="D1622:F1622"/>
    <mergeCell ref="D1623:F1623"/>
    <mergeCell ref="D1624:F1624"/>
    <mergeCell ref="D1625:F1625"/>
    <mergeCell ref="D1626:F1626"/>
    <mergeCell ref="D1627:F1627"/>
    <mergeCell ref="D1617:F1617"/>
    <mergeCell ref="D1618:F1618"/>
    <mergeCell ref="D1619:F1619"/>
    <mergeCell ref="A1620:C1620"/>
    <mergeCell ref="D1620:F1620"/>
    <mergeCell ref="A1621:C1621"/>
    <mergeCell ref="D1621:F1621"/>
    <mergeCell ref="D1611:F1611"/>
    <mergeCell ref="D1612:F1612"/>
    <mergeCell ref="D1613:F1613"/>
    <mergeCell ref="D1614:F1614"/>
    <mergeCell ref="D1615:F1615"/>
    <mergeCell ref="D1616:F1616"/>
    <mergeCell ref="D1605:F1605"/>
    <mergeCell ref="D1606:F1606"/>
    <mergeCell ref="D1607:F1607"/>
    <mergeCell ref="D1608:F1608"/>
    <mergeCell ref="D1609:F1609"/>
    <mergeCell ref="D1610:F1610"/>
    <mergeCell ref="D1599:F1599"/>
    <mergeCell ref="D1600:F1600"/>
    <mergeCell ref="D1601:F1601"/>
    <mergeCell ref="D1602:F1602"/>
    <mergeCell ref="D1603:F1603"/>
    <mergeCell ref="D1604:F1604"/>
    <mergeCell ref="D1593:F1593"/>
    <mergeCell ref="D1594:F1594"/>
    <mergeCell ref="D1595:F1595"/>
    <mergeCell ref="D1596:F1596"/>
    <mergeCell ref="D1597:F1597"/>
    <mergeCell ref="D1598:F1598"/>
    <mergeCell ref="D1587:F1587"/>
    <mergeCell ref="D1588:F1588"/>
    <mergeCell ref="D1589:F1589"/>
    <mergeCell ref="D1590:F1590"/>
    <mergeCell ref="D1591:F1591"/>
    <mergeCell ref="D1592:F1592"/>
    <mergeCell ref="D1581:F1581"/>
    <mergeCell ref="D1582:F1582"/>
    <mergeCell ref="D1583:F1583"/>
    <mergeCell ref="D1584:F1584"/>
    <mergeCell ref="D1585:F1585"/>
    <mergeCell ref="D1586:F1586"/>
    <mergeCell ref="D1575:F1575"/>
    <mergeCell ref="D1576:F1576"/>
    <mergeCell ref="D1577:F1577"/>
    <mergeCell ref="D1578:F1578"/>
    <mergeCell ref="D1579:F1579"/>
    <mergeCell ref="D1580:F1580"/>
    <mergeCell ref="D1569:F1569"/>
    <mergeCell ref="D1570:F1570"/>
    <mergeCell ref="D1571:F1571"/>
    <mergeCell ref="D1572:F1572"/>
    <mergeCell ref="D1573:F1573"/>
    <mergeCell ref="D1574:F1574"/>
    <mergeCell ref="D1563:F1563"/>
    <mergeCell ref="D1564:F1564"/>
    <mergeCell ref="D1565:F1565"/>
    <mergeCell ref="D1566:F1566"/>
    <mergeCell ref="D1567:F1567"/>
    <mergeCell ref="D1568:F1568"/>
    <mergeCell ref="D1557:F1557"/>
    <mergeCell ref="D1558:F1558"/>
    <mergeCell ref="D1559:F1559"/>
    <mergeCell ref="D1560:F1560"/>
    <mergeCell ref="D1561:F1561"/>
    <mergeCell ref="D1562:F1562"/>
    <mergeCell ref="D1551:F1551"/>
    <mergeCell ref="D1552:F1552"/>
    <mergeCell ref="D1553:F1553"/>
    <mergeCell ref="D1554:F1554"/>
    <mergeCell ref="D1555:F1555"/>
    <mergeCell ref="D1556:F1556"/>
    <mergeCell ref="D1545:F1545"/>
    <mergeCell ref="D1546:F1546"/>
    <mergeCell ref="D1547:F1547"/>
    <mergeCell ref="D1548:F1548"/>
    <mergeCell ref="D1549:F1549"/>
    <mergeCell ref="D1550:F1550"/>
    <mergeCell ref="D1539:F1539"/>
    <mergeCell ref="D1540:F1540"/>
    <mergeCell ref="D1541:F1541"/>
    <mergeCell ref="D1542:F1542"/>
    <mergeCell ref="D1543:F1543"/>
    <mergeCell ref="D1544:F1544"/>
    <mergeCell ref="D1533:F1533"/>
    <mergeCell ref="D1534:F1534"/>
    <mergeCell ref="D1535:F1535"/>
    <mergeCell ref="D1536:F1536"/>
    <mergeCell ref="D1537:F1537"/>
    <mergeCell ref="D1538:F1538"/>
    <mergeCell ref="D1527:F1527"/>
    <mergeCell ref="D1528:F1528"/>
    <mergeCell ref="D1529:F1529"/>
    <mergeCell ref="D1530:F1530"/>
    <mergeCell ref="D1531:F1531"/>
    <mergeCell ref="D1532:F1532"/>
    <mergeCell ref="D1521:F1521"/>
    <mergeCell ref="D1522:F1522"/>
    <mergeCell ref="D1523:F1523"/>
    <mergeCell ref="D1524:F1524"/>
    <mergeCell ref="D1525:F1525"/>
    <mergeCell ref="D1526:F1526"/>
    <mergeCell ref="D1515:F1515"/>
    <mergeCell ref="D1516:F1516"/>
    <mergeCell ref="D1517:F1517"/>
    <mergeCell ref="D1518:F1518"/>
    <mergeCell ref="D1519:F1519"/>
    <mergeCell ref="D1520:F1520"/>
    <mergeCell ref="D1509:F1509"/>
    <mergeCell ref="D1510:F1510"/>
    <mergeCell ref="D1511:F1511"/>
    <mergeCell ref="D1512:F1512"/>
    <mergeCell ref="D1513:F1513"/>
    <mergeCell ref="D1514:F1514"/>
    <mergeCell ref="D1503:F1503"/>
    <mergeCell ref="D1504:F1504"/>
    <mergeCell ref="D1505:F1505"/>
    <mergeCell ref="D1506:F1506"/>
    <mergeCell ref="D1507:F1507"/>
    <mergeCell ref="D1508:F1508"/>
    <mergeCell ref="D1497:F1497"/>
    <mergeCell ref="D1498:F1498"/>
    <mergeCell ref="D1499:F1499"/>
    <mergeCell ref="D1500:F1500"/>
    <mergeCell ref="D1501:F1501"/>
    <mergeCell ref="D1502:F1502"/>
    <mergeCell ref="D1491:F1491"/>
    <mergeCell ref="D1492:F1492"/>
    <mergeCell ref="D1493:F1493"/>
    <mergeCell ref="D1494:F1494"/>
    <mergeCell ref="D1495:F1495"/>
    <mergeCell ref="D1496:F1496"/>
    <mergeCell ref="D1485:F1485"/>
    <mergeCell ref="D1486:F1486"/>
    <mergeCell ref="D1487:F1487"/>
    <mergeCell ref="D1488:F1488"/>
    <mergeCell ref="D1489:F1489"/>
    <mergeCell ref="D1490:F1490"/>
    <mergeCell ref="D1479:F1479"/>
    <mergeCell ref="D1480:F1480"/>
    <mergeCell ref="D1481:F1481"/>
    <mergeCell ref="D1482:F1482"/>
    <mergeCell ref="D1483:F1483"/>
    <mergeCell ref="D1484:F1484"/>
    <mergeCell ref="D1473:F1473"/>
    <mergeCell ref="D1474:F1474"/>
    <mergeCell ref="D1475:F1475"/>
    <mergeCell ref="D1476:F1476"/>
    <mergeCell ref="D1477:F1477"/>
    <mergeCell ref="D1478:F1478"/>
    <mergeCell ref="D1467:F1467"/>
    <mergeCell ref="D1468:F1468"/>
    <mergeCell ref="D1469:F1469"/>
    <mergeCell ref="D1470:F1470"/>
    <mergeCell ref="D1471:F1471"/>
    <mergeCell ref="D1472:F1472"/>
    <mergeCell ref="D1461:F1461"/>
    <mergeCell ref="D1462:F1462"/>
    <mergeCell ref="D1463:F1463"/>
    <mergeCell ref="D1464:F1464"/>
    <mergeCell ref="D1465:F1465"/>
    <mergeCell ref="D1466:F1466"/>
    <mergeCell ref="D1455:F1455"/>
    <mergeCell ref="D1456:F1456"/>
    <mergeCell ref="D1457:F1457"/>
    <mergeCell ref="D1458:F1458"/>
    <mergeCell ref="D1459:F1459"/>
    <mergeCell ref="D1460:F1460"/>
    <mergeCell ref="D1449:F1449"/>
    <mergeCell ref="D1450:F1450"/>
    <mergeCell ref="D1451:F1451"/>
    <mergeCell ref="D1452:F1452"/>
    <mergeCell ref="D1453:F1453"/>
    <mergeCell ref="D1454:F1454"/>
    <mergeCell ref="D1443:F1443"/>
    <mergeCell ref="D1444:F1444"/>
    <mergeCell ref="D1445:F1445"/>
    <mergeCell ref="D1446:F1446"/>
    <mergeCell ref="D1447:F1447"/>
    <mergeCell ref="D1448:F1448"/>
    <mergeCell ref="D1437:F1437"/>
    <mergeCell ref="D1438:F1438"/>
    <mergeCell ref="D1439:F1439"/>
    <mergeCell ref="D1440:F1440"/>
    <mergeCell ref="D1441:F1441"/>
    <mergeCell ref="D1442:F1442"/>
    <mergeCell ref="D1431:F1431"/>
    <mergeCell ref="D1432:F1432"/>
    <mergeCell ref="D1433:F1433"/>
    <mergeCell ref="D1434:F1434"/>
    <mergeCell ref="D1435:F1435"/>
    <mergeCell ref="D1436:F1436"/>
    <mergeCell ref="D1425:F1425"/>
    <mergeCell ref="D1426:F1426"/>
    <mergeCell ref="D1427:F1427"/>
    <mergeCell ref="D1428:F1428"/>
    <mergeCell ref="D1429:F1429"/>
    <mergeCell ref="D1430:F1430"/>
    <mergeCell ref="D1419:F1419"/>
    <mergeCell ref="D1420:F1420"/>
    <mergeCell ref="D1421:F1421"/>
    <mergeCell ref="D1422:F1422"/>
    <mergeCell ref="D1423:F1423"/>
    <mergeCell ref="D1424:F1424"/>
    <mergeCell ref="D1413:F1413"/>
    <mergeCell ref="D1414:F1414"/>
    <mergeCell ref="D1415:F1415"/>
    <mergeCell ref="D1416:F1416"/>
    <mergeCell ref="D1417:F1417"/>
    <mergeCell ref="D1418:F1418"/>
    <mergeCell ref="D1407:F1407"/>
    <mergeCell ref="D1408:F1408"/>
    <mergeCell ref="D1409:F1409"/>
    <mergeCell ref="D1410:F1410"/>
    <mergeCell ref="D1411:F1411"/>
    <mergeCell ref="D1412:F1412"/>
    <mergeCell ref="D1401:F1401"/>
    <mergeCell ref="D1402:F1402"/>
    <mergeCell ref="D1403:F1403"/>
    <mergeCell ref="D1404:F1404"/>
    <mergeCell ref="D1405:F1405"/>
    <mergeCell ref="D1406:F1406"/>
    <mergeCell ref="D1395:F1395"/>
    <mergeCell ref="D1396:F1396"/>
    <mergeCell ref="D1397:F1397"/>
    <mergeCell ref="D1398:F1398"/>
    <mergeCell ref="D1399:F1399"/>
    <mergeCell ref="D1400:F1400"/>
    <mergeCell ref="D1390:F1390"/>
    <mergeCell ref="A1391:C1391"/>
    <mergeCell ref="D1391:F1391"/>
    <mergeCell ref="D1392:F1392"/>
    <mergeCell ref="D1393:F1393"/>
    <mergeCell ref="D1394:F1394"/>
    <mergeCell ref="D1384:F1384"/>
    <mergeCell ref="D1385:F1385"/>
    <mergeCell ref="D1386:F1386"/>
    <mergeCell ref="D1387:F1387"/>
    <mergeCell ref="D1388:F1388"/>
    <mergeCell ref="D1389:F1389"/>
    <mergeCell ref="D1378:F1378"/>
    <mergeCell ref="D1379:F1379"/>
    <mergeCell ref="D1380:F1380"/>
    <mergeCell ref="D1381:F1381"/>
    <mergeCell ref="D1382:F1382"/>
    <mergeCell ref="D1383:F1383"/>
    <mergeCell ref="D1372:F1372"/>
    <mergeCell ref="D1373:F1373"/>
    <mergeCell ref="D1374:F1374"/>
    <mergeCell ref="D1375:F1375"/>
    <mergeCell ref="D1376:F1376"/>
    <mergeCell ref="D1377:F1377"/>
    <mergeCell ref="D1366:F1366"/>
    <mergeCell ref="D1367:F1367"/>
    <mergeCell ref="D1368:F1368"/>
    <mergeCell ref="D1369:F1369"/>
    <mergeCell ref="D1370:F1370"/>
    <mergeCell ref="D1371:F1371"/>
    <mergeCell ref="D1360:F1360"/>
    <mergeCell ref="D1361:F1361"/>
    <mergeCell ref="D1362:F1362"/>
    <mergeCell ref="D1363:F1363"/>
    <mergeCell ref="D1364:F1364"/>
    <mergeCell ref="D1365:F1365"/>
    <mergeCell ref="D1354:F1354"/>
    <mergeCell ref="D1355:F1355"/>
    <mergeCell ref="D1356:F1356"/>
    <mergeCell ref="D1357:F1357"/>
    <mergeCell ref="D1358:F1358"/>
    <mergeCell ref="D1359:F1359"/>
    <mergeCell ref="D1348:F1348"/>
    <mergeCell ref="D1349:F1349"/>
    <mergeCell ref="D1350:F1350"/>
    <mergeCell ref="D1351:F1351"/>
    <mergeCell ref="D1352:F1352"/>
    <mergeCell ref="D1353:F1353"/>
    <mergeCell ref="D1342:F1342"/>
    <mergeCell ref="D1343:F1343"/>
    <mergeCell ref="D1344:F1344"/>
    <mergeCell ref="D1345:F1345"/>
    <mergeCell ref="D1346:F1346"/>
    <mergeCell ref="D1347:F1347"/>
    <mergeCell ref="D1336:F1336"/>
    <mergeCell ref="D1337:F1337"/>
    <mergeCell ref="D1338:F1338"/>
    <mergeCell ref="D1339:F1339"/>
    <mergeCell ref="D1340:F1340"/>
    <mergeCell ref="D1341:F1341"/>
    <mergeCell ref="D1330:F1330"/>
    <mergeCell ref="D1331:F1331"/>
    <mergeCell ref="D1332:F1332"/>
    <mergeCell ref="D1333:F1333"/>
    <mergeCell ref="D1334:F1334"/>
    <mergeCell ref="D1335:F1335"/>
    <mergeCell ref="D1324:F1324"/>
    <mergeCell ref="D1325:F1325"/>
    <mergeCell ref="D1326:F1326"/>
    <mergeCell ref="D1327:F1327"/>
    <mergeCell ref="D1328:F1328"/>
    <mergeCell ref="D1329:F1329"/>
    <mergeCell ref="D1318:F1318"/>
    <mergeCell ref="D1319:F1319"/>
    <mergeCell ref="D1320:F1320"/>
    <mergeCell ref="D1321:F1321"/>
    <mergeCell ref="D1322:F1322"/>
    <mergeCell ref="D1323:F1323"/>
    <mergeCell ref="D1312:F1312"/>
    <mergeCell ref="D1313:F1313"/>
    <mergeCell ref="D1314:F1314"/>
    <mergeCell ref="D1315:F1315"/>
    <mergeCell ref="D1316:F1316"/>
    <mergeCell ref="D1317:F1317"/>
    <mergeCell ref="D1306:F1306"/>
    <mergeCell ref="D1307:F1307"/>
    <mergeCell ref="D1308:F1308"/>
    <mergeCell ref="D1309:F1309"/>
    <mergeCell ref="D1310:F1310"/>
    <mergeCell ref="D1311:F1311"/>
    <mergeCell ref="D1300:F1300"/>
    <mergeCell ref="D1301:F1301"/>
    <mergeCell ref="D1302:F1302"/>
    <mergeCell ref="D1303:F1303"/>
    <mergeCell ref="D1304:F1304"/>
    <mergeCell ref="D1305:F1305"/>
    <mergeCell ref="D1294:F1294"/>
    <mergeCell ref="D1295:F1295"/>
    <mergeCell ref="D1296:F1296"/>
    <mergeCell ref="D1297:F1297"/>
    <mergeCell ref="D1298:F1298"/>
    <mergeCell ref="D1299:F1299"/>
    <mergeCell ref="D1288:F1288"/>
    <mergeCell ref="D1289:F1289"/>
    <mergeCell ref="D1290:F1290"/>
    <mergeCell ref="D1291:F1291"/>
    <mergeCell ref="D1292:F1292"/>
    <mergeCell ref="D1293:F1293"/>
    <mergeCell ref="D1282:F1282"/>
    <mergeCell ref="D1283:F1283"/>
    <mergeCell ref="D1284:F1284"/>
    <mergeCell ref="D1285:F1285"/>
    <mergeCell ref="D1286:F1286"/>
    <mergeCell ref="D1287:F1287"/>
    <mergeCell ref="D1276:F1276"/>
    <mergeCell ref="D1277:F1277"/>
    <mergeCell ref="D1278:F1278"/>
    <mergeCell ref="D1279:F1279"/>
    <mergeCell ref="D1280:F1280"/>
    <mergeCell ref="D1281:F1281"/>
    <mergeCell ref="D1270:F1270"/>
    <mergeCell ref="D1271:F1271"/>
    <mergeCell ref="D1272:F1272"/>
    <mergeCell ref="D1273:F1273"/>
    <mergeCell ref="D1274:F1274"/>
    <mergeCell ref="D1275:F1275"/>
    <mergeCell ref="D1264:F1264"/>
    <mergeCell ref="D1265:F1265"/>
    <mergeCell ref="D1266:F1266"/>
    <mergeCell ref="D1267:F1267"/>
    <mergeCell ref="D1268:F1268"/>
    <mergeCell ref="D1269:F1269"/>
    <mergeCell ref="D1258:F1258"/>
    <mergeCell ref="D1259:F1259"/>
    <mergeCell ref="D1260:F1260"/>
    <mergeCell ref="D1261:F1261"/>
    <mergeCell ref="D1262:F1262"/>
    <mergeCell ref="D1263:F1263"/>
    <mergeCell ref="D1252:F1252"/>
    <mergeCell ref="D1253:F1253"/>
    <mergeCell ref="D1254:F1254"/>
    <mergeCell ref="D1255:F1255"/>
    <mergeCell ref="D1256:F1256"/>
    <mergeCell ref="D1257:F1257"/>
    <mergeCell ref="D1246:F1246"/>
    <mergeCell ref="D1247:F1247"/>
    <mergeCell ref="D1248:F1248"/>
    <mergeCell ref="D1249:F1249"/>
    <mergeCell ref="D1250:F1250"/>
    <mergeCell ref="D1251:F1251"/>
    <mergeCell ref="D1240:F1240"/>
    <mergeCell ref="D1241:F1241"/>
    <mergeCell ref="D1242:F1242"/>
    <mergeCell ref="D1243:F1243"/>
    <mergeCell ref="D1244:F1244"/>
    <mergeCell ref="D1245:F1245"/>
    <mergeCell ref="D1234:F1234"/>
    <mergeCell ref="D1235:F1235"/>
    <mergeCell ref="D1236:F1236"/>
    <mergeCell ref="D1237:F1237"/>
    <mergeCell ref="D1238:F1238"/>
    <mergeCell ref="D1239:F1239"/>
    <mergeCell ref="D1228:F1228"/>
    <mergeCell ref="D1229:F1229"/>
    <mergeCell ref="D1230:F1230"/>
    <mergeCell ref="D1231:F1231"/>
    <mergeCell ref="D1232:F1232"/>
    <mergeCell ref="D1233:F1233"/>
    <mergeCell ref="D1222:F1222"/>
    <mergeCell ref="D1223:F1223"/>
    <mergeCell ref="D1224:F1224"/>
    <mergeCell ref="D1225:F1225"/>
    <mergeCell ref="D1226:F1226"/>
    <mergeCell ref="D1227:F1227"/>
    <mergeCell ref="D1216:F1216"/>
    <mergeCell ref="D1217:F1217"/>
    <mergeCell ref="D1218:F1218"/>
    <mergeCell ref="D1219:F1219"/>
    <mergeCell ref="D1220:F1220"/>
    <mergeCell ref="D1221:F1221"/>
    <mergeCell ref="D1210:F1210"/>
    <mergeCell ref="D1211:F1211"/>
    <mergeCell ref="D1212:F1212"/>
    <mergeCell ref="D1213:F1213"/>
    <mergeCell ref="D1214:F1214"/>
    <mergeCell ref="D1215:F1215"/>
    <mergeCell ref="D1204:F1204"/>
    <mergeCell ref="D1205:F1205"/>
    <mergeCell ref="D1206:F1206"/>
    <mergeCell ref="D1207:F1207"/>
    <mergeCell ref="D1208:F1208"/>
    <mergeCell ref="D1209:F1209"/>
    <mergeCell ref="D1198:F1198"/>
    <mergeCell ref="D1199:F1199"/>
    <mergeCell ref="D1200:F1200"/>
    <mergeCell ref="D1201:F1201"/>
    <mergeCell ref="D1202:F1202"/>
    <mergeCell ref="D1203:F1203"/>
    <mergeCell ref="D1192:F1192"/>
    <mergeCell ref="D1193:F1193"/>
    <mergeCell ref="D1194:F1194"/>
    <mergeCell ref="D1195:F1195"/>
    <mergeCell ref="D1196:F1196"/>
    <mergeCell ref="D1197:F1197"/>
    <mergeCell ref="D1186:F1186"/>
    <mergeCell ref="D1187:F1187"/>
    <mergeCell ref="D1188:F1188"/>
    <mergeCell ref="D1189:F1189"/>
    <mergeCell ref="D1190:F1190"/>
    <mergeCell ref="D1191:F1191"/>
    <mergeCell ref="D1180:F1180"/>
    <mergeCell ref="D1181:F1181"/>
    <mergeCell ref="D1182:F1182"/>
    <mergeCell ref="D1183:F1183"/>
    <mergeCell ref="D1184:F1184"/>
    <mergeCell ref="D1185:F1185"/>
    <mergeCell ref="D1174:F1174"/>
    <mergeCell ref="D1175:F1175"/>
    <mergeCell ref="D1176:F1176"/>
    <mergeCell ref="D1177:F1177"/>
    <mergeCell ref="D1178:F1178"/>
    <mergeCell ref="D1179:F1179"/>
    <mergeCell ref="D1168:F1168"/>
    <mergeCell ref="D1169:F1169"/>
    <mergeCell ref="D1170:F1170"/>
    <mergeCell ref="D1171:F1171"/>
    <mergeCell ref="D1172:F1172"/>
    <mergeCell ref="D1173:F1173"/>
    <mergeCell ref="D1162:F1162"/>
    <mergeCell ref="D1163:F1163"/>
    <mergeCell ref="D1164:F1164"/>
    <mergeCell ref="D1165:F1165"/>
    <mergeCell ref="D1166:F1166"/>
    <mergeCell ref="D1167:F1167"/>
    <mergeCell ref="D1156:F1156"/>
    <mergeCell ref="D1157:F1157"/>
    <mergeCell ref="D1158:F1158"/>
    <mergeCell ref="D1159:F1159"/>
    <mergeCell ref="D1160:F1160"/>
    <mergeCell ref="D1161:F1161"/>
    <mergeCell ref="D1150:F1150"/>
    <mergeCell ref="D1151:F1151"/>
    <mergeCell ref="D1152:F1152"/>
    <mergeCell ref="D1153:F1153"/>
    <mergeCell ref="D1154:F1154"/>
    <mergeCell ref="D1155:F1155"/>
    <mergeCell ref="D1144:F1144"/>
    <mergeCell ref="D1145:F1145"/>
    <mergeCell ref="D1146:F1146"/>
    <mergeCell ref="D1147:F1147"/>
    <mergeCell ref="D1148:F1148"/>
    <mergeCell ref="D1149:F1149"/>
    <mergeCell ref="D1138:F1138"/>
    <mergeCell ref="D1139:F1139"/>
    <mergeCell ref="D1140:F1140"/>
    <mergeCell ref="D1141:F1141"/>
    <mergeCell ref="D1142:F1142"/>
    <mergeCell ref="D1143:F1143"/>
    <mergeCell ref="D1132:F1132"/>
    <mergeCell ref="D1133:F1133"/>
    <mergeCell ref="D1134:F1134"/>
    <mergeCell ref="D1135:F1135"/>
    <mergeCell ref="D1136:F1136"/>
    <mergeCell ref="D1137:F1137"/>
    <mergeCell ref="A1128:C1128"/>
    <mergeCell ref="D1128:F1128"/>
    <mergeCell ref="A1129:C1129"/>
    <mergeCell ref="D1129:F1129"/>
    <mergeCell ref="D1130:F1130"/>
    <mergeCell ref="D1131:F1131"/>
    <mergeCell ref="D1120:F1120"/>
    <mergeCell ref="D1121:F1121"/>
    <mergeCell ref="D1122:F1122"/>
    <mergeCell ref="D1123:F1123"/>
    <mergeCell ref="D1124:F1124"/>
    <mergeCell ref="D1126:F1126"/>
    <mergeCell ref="D1114:F1114"/>
    <mergeCell ref="D1115:F1115"/>
    <mergeCell ref="D1116:F1116"/>
    <mergeCell ref="D1117:F1117"/>
    <mergeCell ref="D1118:F1118"/>
    <mergeCell ref="D1119:F1119"/>
    <mergeCell ref="D1108:F1108"/>
    <mergeCell ref="D1109:F1109"/>
    <mergeCell ref="D1110:F1110"/>
    <mergeCell ref="D1111:F1111"/>
    <mergeCell ref="A1113:C1113"/>
    <mergeCell ref="D1113:F1113"/>
    <mergeCell ref="D1102:F1102"/>
    <mergeCell ref="D1103:F1103"/>
    <mergeCell ref="D1104:F1104"/>
    <mergeCell ref="D1105:F1105"/>
    <mergeCell ref="D1106:F1106"/>
    <mergeCell ref="D1107:F1107"/>
    <mergeCell ref="D1096:F1096"/>
    <mergeCell ref="D1097:F1097"/>
    <mergeCell ref="D1098:F1098"/>
    <mergeCell ref="D1099:F1099"/>
    <mergeCell ref="D1100:F1100"/>
    <mergeCell ref="D1101:F1101"/>
    <mergeCell ref="A1091:C1091"/>
    <mergeCell ref="D1091:F1091"/>
    <mergeCell ref="D1092:F1092"/>
    <mergeCell ref="D1093:F1093"/>
    <mergeCell ref="D1094:F1094"/>
    <mergeCell ref="D1095:F1095"/>
    <mergeCell ref="D1084:F1084"/>
    <mergeCell ref="D1085:F1085"/>
    <mergeCell ref="D1086:F1086"/>
    <mergeCell ref="D1088:F1088"/>
    <mergeCell ref="A1090:C1090"/>
    <mergeCell ref="D1090:F1090"/>
    <mergeCell ref="D1078:F1078"/>
    <mergeCell ref="D1079:F1079"/>
    <mergeCell ref="D1080:F1080"/>
    <mergeCell ref="D1081:F1081"/>
    <mergeCell ref="D1082:F1082"/>
    <mergeCell ref="D1083:F1083"/>
    <mergeCell ref="D1072:F1072"/>
    <mergeCell ref="D1073:F1073"/>
    <mergeCell ref="D1074:F1074"/>
    <mergeCell ref="D1075:F1075"/>
    <mergeCell ref="D1076:F1076"/>
    <mergeCell ref="D1077:F1077"/>
    <mergeCell ref="D1066:F1066"/>
    <mergeCell ref="D1067:F1067"/>
    <mergeCell ref="D1068:F1068"/>
    <mergeCell ref="D1069:F1069"/>
    <mergeCell ref="D1070:F1070"/>
    <mergeCell ref="D1071:F1071"/>
    <mergeCell ref="D1060:F1060"/>
    <mergeCell ref="D1061:F1061"/>
    <mergeCell ref="D1062:F1062"/>
    <mergeCell ref="D1063:F1063"/>
    <mergeCell ref="D1064:F1064"/>
    <mergeCell ref="D1065:F1065"/>
    <mergeCell ref="D1054:F1054"/>
    <mergeCell ref="D1055:F1055"/>
    <mergeCell ref="D1056:F1056"/>
    <mergeCell ref="D1057:F1057"/>
    <mergeCell ref="D1058:F1058"/>
    <mergeCell ref="D1059:F1059"/>
    <mergeCell ref="D1048:F1048"/>
    <mergeCell ref="D1049:F1049"/>
    <mergeCell ref="D1050:F1050"/>
    <mergeCell ref="D1051:F1051"/>
    <mergeCell ref="D1052:F1052"/>
    <mergeCell ref="D1053:F1053"/>
    <mergeCell ref="D1042:F1042"/>
    <mergeCell ref="D1043:F1043"/>
    <mergeCell ref="D1044:F1044"/>
    <mergeCell ref="D1045:F1045"/>
    <mergeCell ref="D1046:F1046"/>
    <mergeCell ref="D1047:F1047"/>
    <mergeCell ref="D1036:F1036"/>
    <mergeCell ref="D1037:F1037"/>
    <mergeCell ref="D1038:F1038"/>
    <mergeCell ref="D1039:F1039"/>
    <mergeCell ref="D1040:F1040"/>
    <mergeCell ref="D1041:F1041"/>
    <mergeCell ref="D1030:F1030"/>
    <mergeCell ref="D1031:F1031"/>
    <mergeCell ref="D1032:F1032"/>
    <mergeCell ref="D1033:F1033"/>
    <mergeCell ref="D1034:F1034"/>
    <mergeCell ref="D1035:F1035"/>
    <mergeCell ref="D1024:F1024"/>
    <mergeCell ref="D1025:F1025"/>
    <mergeCell ref="D1026:F1026"/>
    <mergeCell ref="D1027:F1027"/>
    <mergeCell ref="D1028:F1028"/>
    <mergeCell ref="D1029:F1029"/>
    <mergeCell ref="D1018:F1018"/>
    <mergeCell ref="D1019:F1019"/>
    <mergeCell ref="D1020:F1020"/>
    <mergeCell ref="D1021:F1021"/>
    <mergeCell ref="D1022:F1022"/>
    <mergeCell ref="D1023:F1023"/>
    <mergeCell ref="D1012:F1012"/>
    <mergeCell ref="D1013:F1013"/>
    <mergeCell ref="D1014:F1014"/>
    <mergeCell ref="D1015:F1015"/>
    <mergeCell ref="D1016:F1016"/>
    <mergeCell ref="D1017:F1017"/>
    <mergeCell ref="D1006:F1006"/>
    <mergeCell ref="D1007:F1007"/>
    <mergeCell ref="D1008:F1008"/>
    <mergeCell ref="D1009:F1009"/>
    <mergeCell ref="D1010:F1010"/>
    <mergeCell ref="D1011:F1011"/>
    <mergeCell ref="D1000:F1000"/>
    <mergeCell ref="D1001:F1001"/>
    <mergeCell ref="D1002:F1002"/>
    <mergeCell ref="D1003:F1003"/>
    <mergeCell ref="D1004:F1004"/>
    <mergeCell ref="D1005:F1005"/>
    <mergeCell ref="D994:F994"/>
    <mergeCell ref="D995:F995"/>
    <mergeCell ref="D996:F996"/>
    <mergeCell ref="D997:F997"/>
    <mergeCell ref="D998:F998"/>
    <mergeCell ref="D999:F999"/>
    <mergeCell ref="D988:F988"/>
    <mergeCell ref="D989:F989"/>
    <mergeCell ref="D990:F990"/>
    <mergeCell ref="D991:F991"/>
    <mergeCell ref="D992:F992"/>
    <mergeCell ref="D993:F993"/>
    <mergeCell ref="D982:F982"/>
    <mergeCell ref="D983:F983"/>
    <mergeCell ref="D984:F984"/>
    <mergeCell ref="D985:F985"/>
    <mergeCell ref="D986:F986"/>
    <mergeCell ref="D987:F987"/>
    <mergeCell ref="D976:F976"/>
    <mergeCell ref="D977:F977"/>
    <mergeCell ref="D978:F978"/>
    <mergeCell ref="D979:F979"/>
    <mergeCell ref="D980:F980"/>
    <mergeCell ref="D981:F981"/>
    <mergeCell ref="D970:F970"/>
    <mergeCell ref="D971:F971"/>
    <mergeCell ref="D972:F972"/>
    <mergeCell ref="D973:F973"/>
    <mergeCell ref="D974:F974"/>
    <mergeCell ref="D975:F975"/>
    <mergeCell ref="D964:F964"/>
    <mergeCell ref="D965:F965"/>
    <mergeCell ref="D966:F966"/>
    <mergeCell ref="D967:F967"/>
    <mergeCell ref="D968:F968"/>
    <mergeCell ref="D969:F969"/>
    <mergeCell ref="D958:F958"/>
    <mergeCell ref="D959:F959"/>
    <mergeCell ref="D960:F960"/>
    <mergeCell ref="D961:F961"/>
    <mergeCell ref="D962:F962"/>
    <mergeCell ref="D963:F963"/>
    <mergeCell ref="D952:F952"/>
    <mergeCell ref="D953:F953"/>
    <mergeCell ref="D954:F954"/>
    <mergeCell ref="D955:F955"/>
    <mergeCell ref="D956:F956"/>
    <mergeCell ref="D957:F957"/>
    <mergeCell ref="D946:F946"/>
    <mergeCell ref="D947:F947"/>
    <mergeCell ref="D948:F948"/>
    <mergeCell ref="D949:F949"/>
    <mergeCell ref="D950:F950"/>
    <mergeCell ref="D951:F951"/>
    <mergeCell ref="D940:F940"/>
    <mergeCell ref="D941:F941"/>
    <mergeCell ref="D942:F942"/>
    <mergeCell ref="D943:F943"/>
    <mergeCell ref="D944:F944"/>
    <mergeCell ref="D945:F945"/>
    <mergeCell ref="D934:F934"/>
    <mergeCell ref="D935:F935"/>
    <mergeCell ref="D936:F936"/>
    <mergeCell ref="D937:F937"/>
    <mergeCell ref="D938:F938"/>
    <mergeCell ref="D939:F939"/>
    <mergeCell ref="D928:F928"/>
    <mergeCell ref="D929:F929"/>
    <mergeCell ref="D930:F930"/>
    <mergeCell ref="D931:F931"/>
    <mergeCell ref="D932:F932"/>
    <mergeCell ref="D933:F933"/>
    <mergeCell ref="D922:F922"/>
    <mergeCell ref="D923:F923"/>
    <mergeCell ref="D924:F924"/>
    <mergeCell ref="D925:F925"/>
    <mergeCell ref="D926:F926"/>
    <mergeCell ref="D927:F927"/>
    <mergeCell ref="D916:F916"/>
    <mergeCell ref="D917:F917"/>
    <mergeCell ref="D918:F918"/>
    <mergeCell ref="D919:F919"/>
    <mergeCell ref="D920:F920"/>
    <mergeCell ref="D921:F921"/>
    <mergeCell ref="D910:F910"/>
    <mergeCell ref="D911:F911"/>
    <mergeCell ref="D912:F912"/>
    <mergeCell ref="D913:F913"/>
    <mergeCell ref="D914:F914"/>
    <mergeCell ref="D915:F915"/>
    <mergeCell ref="D904:F904"/>
    <mergeCell ref="D905:F905"/>
    <mergeCell ref="D906:F906"/>
    <mergeCell ref="D907:F907"/>
    <mergeCell ref="D908:F908"/>
    <mergeCell ref="D909:F909"/>
    <mergeCell ref="D898:F898"/>
    <mergeCell ref="D899:F899"/>
    <mergeCell ref="D900:F900"/>
    <mergeCell ref="D901:F901"/>
    <mergeCell ref="D902:F902"/>
    <mergeCell ref="D903:F903"/>
    <mergeCell ref="D892:F892"/>
    <mergeCell ref="D893:F893"/>
    <mergeCell ref="D894:F894"/>
    <mergeCell ref="D895:F895"/>
    <mergeCell ref="D896:F896"/>
    <mergeCell ref="D897:F897"/>
    <mergeCell ref="D886:F886"/>
    <mergeCell ref="D887:F887"/>
    <mergeCell ref="D888:F888"/>
    <mergeCell ref="D889:F889"/>
    <mergeCell ref="D890:F890"/>
    <mergeCell ref="D891:F891"/>
    <mergeCell ref="A881:C881"/>
    <mergeCell ref="D881:F881"/>
    <mergeCell ref="D882:F882"/>
    <mergeCell ref="D883:F883"/>
    <mergeCell ref="D884:F884"/>
    <mergeCell ref="D885:F885"/>
    <mergeCell ref="D873:F873"/>
    <mergeCell ref="D874:F874"/>
    <mergeCell ref="D875:F875"/>
    <mergeCell ref="D876:F876"/>
    <mergeCell ref="D877:F877"/>
    <mergeCell ref="D879:F879"/>
    <mergeCell ref="D867:F867"/>
    <mergeCell ref="D868:F868"/>
    <mergeCell ref="D869:F869"/>
    <mergeCell ref="D870:F870"/>
    <mergeCell ref="D871:F871"/>
    <mergeCell ref="D872:F872"/>
    <mergeCell ref="D861:F861"/>
    <mergeCell ref="D862:F862"/>
    <mergeCell ref="D863:F863"/>
    <mergeCell ref="D864:F864"/>
    <mergeCell ref="D865:F865"/>
    <mergeCell ref="D866:F866"/>
    <mergeCell ref="D855:F855"/>
    <mergeCell ref="D856:F856"/>
    <mergeCell ref="D857:F857"/>
    <mergeCell ref="D858:F858"/>
    <mergeCell ref="D859:F859"/>
    <mergeCell ref="D860:F860"/>
    <mergeCell ref="D849:F849"/>
    <mergeCell ref="D850:F850"/>
    <mergeCell ref="D851:F851"/>
    <mergeCell ref="D852:F852"/>
    <mergeCell ref="D853:F853"/>
    <mergeCell ref="D854:F854"/>
    <mergeCell ref="D843:F843"/>
    <mergeCell ref="D844:F844"/>
    <mergeCell ref="D845:F845"/>
    <mergeCell ref="D846:F846"/>
    <mergeCell ref="D847:F847"/>
    <mergeCell ref="D848:F848"/>
    <mergeCell ref="D837:F837"/>
    <mergeCell ref="D838:F838"/>
    <mergeCell ref="D839:F839"/>
    <mergeCell ref="D840:F840"/>
    <mergeCell ref="D841:F841"/>
    <mergeCell ref="D842:F842"/>
    <mergeCell ref="D831:F831"/>
    <mergeCell ref="D832:F832"/>
    <mergeCell ref="D833:F833"/>
    <mergeCell ref="D834:F834"/>
    <mergeCell ref="D835:F835"/>
    <mergeCell ref="D836:F836"/>
    <mergeCell ref="D825:F825"/>
    <mergeCell ref="D826:F826"/>
    <mergeCell ref="D827:F827"/>
    <mergeCell ref="D828:F828"/>
    <mergeCell ref="D829:F829"/>
    <mergeCell ref="D830:F830"/>
    <mergeCell ref="D819:F819"/>
    <mergeCell ref="D820:F820"/>
    <mergeCell ref="D821:F821"/>
    <mergeCell ref="D822:F822"/>
    <mergeCell ref="D823:F823"/>
    <mergeCell ref="D824:F824"/>
    <mergeCell ref="D813:F813"/>
    <mergeCell ref="D814:F814"/>
    <mergeCell ref="D815:F815"/>
    <mergeCell ref="D816:F816"/>
    <mergeCell ref="D817:F817"/>
    <mergeCell ref="D818:F818"/>
    <mergeCell ref="D807:F807"/>
    <mergeCell ref="D808:F808"/>
    <mergeCell ref="D809:F809"/>
    <mergeCell ref="D810:F810"/>
    <mergeCell ref="D811:F811"/>
    <mergeCell ref="D812:F812"/>
    <mergeCell ref="D801:F801"/>
    <mergeCell ref="D802:F802"/>
    <mergeCell ref="D803:F803"/>
    <mergeCell ref="D804:F804"/>
    <mergeCell ref="D805:F805"/>
    <mergeCell ref="D806:F806"/>
    <mergeCell ref="D795:F795"/>
    <mergeCell ref="D796:F796"/>
    <mergeCell ref="D797:F797"/>
    <mergeCell ref="D798:F798"/>
    <mergeCell ref="D799:F799"/>
    <mergeCell ref="D800:F800"/>
    <mergeCell ref="D789:F789"/>
    <mergeCell ref="D790:F790"/>
    <mergeCell ref="D791:F791"/>
    <mergeCell ref="D792:F792"/>
    <mergeCell ref="D793:F793"/>
    <mergeCell ref="D794:F794"/>
    <mergeCell ref="D783:F783"/>
    <mergeCell ref="D784:F784"/>
    <mergeCell ref="D785:F785"/>
    <mergeCell ref="D786:F786"/>
    <mergeCell ref="D787:F787"/>
    <mergeCell ref="D788:F788"/>
    <mergeCell ref="D777:F777"/>
    <mergeCell ref="D778:F778"/>
    <mergeCell ref="D779:F779"/>
    <mergeCell ref="D780:F780"/>
    <mergeCell ref="D781:F781"/>
    <mergeCell ref="D782:F782"/>
    <mergeCell ref="D771:F771"/>
    <mergeCell ref="D772:F772"/>
    <mergeCell ref="D773:F773"/>
    <mergeCell ref="D774:F774"/>
    <mergeCell ref="D775:F775"/>
    <mergeCell ref="D776:F776"/>
    <mergeCell ref="D765:F765"/>
    <mergeCell ref="D766:F766"/>
    <mergeCell ref="D767:F767"/>
    <mergeCell ref="D768:F768"/>
    <mergeCell ref="D769:F769"/>
    <mergeCell ref="D770:F770"/>
    <mergeCell ref="D759:F759"/>
    <mergeCell ref="D760:F760"/>
    <mergeCell ref="D761:F761"/>
    <mergeCell ref="D762:F762"/>
    <mergeCell ref="D763:F763"/>
    <mergeCell ref="D764:F764"/>
    <mergeCell ref="D753:F753"/>
    <mergeCell ref="D754:F754"/>
    <mergeCell ref="D755:F755"/>
    <mergeCell ref="D756:F756"/>
    <mergeCell ref="D757:F757"/>
    <mergeCell ref="D758:F758"/>
    <mergeCell ref="D747:F747"/>
    <mergeCell ref="D748:F748"/>
    <mergeCell ref="D749:F749"/>
    <mergeCell ref="D750:F750"/>
    <mergeCell ref="D751:F751"/>
    <mergeCell ref="D752:F752"/>
    <mergeCell ref="D741:F741"/>
    <mergeCell ref="D742:F742"/>
    <mergeCell ref="D743:F743"/>
    <mergeCell ref="D744:F744"/>
    <mergeCell ref="D745:F745"/>
    <mergeCell ref="D746:F746"/>
    <mergeCell ref="D735:F735"/>
    <mergeCell ref="D736:F736"/>
    <mergeCell ref="D737:F737"/>
    <mergeCell ref="D738:F738"/>
    <mergeCell ref="D739:F739"/>
    <mergeCell ref="D740:F740"/>
    <mergeCell ref="D729:F729"/>
    <mergeCell ref="D730:F730"/>
    <mergeCell ref="D731:F731"/>
    <mergeCell ref="D732:F732"/>
    <mergeCell ref="D733:F733"/>
    <mergeCell ref="D734:F734"/>
    <mergeCell ref="D723:F723"/>
    <mergeCell ref="D724:F724"/>
    <mergeCell ref="D725:F725"/>
    <mergeCell ref="D726:F726"/>
    <mergeCell ref="D727:F727"/>
    <mergeCell ref="D728:F728"/>
    <mergeCell ref="D717:F717"/>
    <mergeCell ref="D718:F718"/>
    <mergeCell ref="D719:F719"/>
    <mergeCell ref="D720:F720"/>
    <mergeCell ref="D721:F721"/>
    <mergeCell ref="D722:F722"/>
    <mergeCell ref="D711:F711"/>
    <mergeCell ref="D712:F712"/>
    <mergeCell ref="D713:F713"/>
    <mergeCell ref="D714:F714"/>
    <mergeCell ref="D715:F715"/>
    <mergeCell ref="D716:F716"/>
    <mergeCell ref="D705:F705"/>
    <mergeCell ref="D706:F706"/>
    <mergeCell ref="D707:F707"/>
    <mergeCell ref="D708:F708"/>
    <mergeCell ref="D709:F709"/>
    <mergeCell ref="D710:F710"/>
    <mergeCell ref="D699:F699"/>
    <mergeCell ref="D700:F700"/>
    <mergeCell ref="D701:F701"/>
    <mergeCell ref="D702:F702"/>
    <mergeCell ref="D703:F703"/>
    <mergeCell ref="D704:F704"/>
    <mergeCell ref="D693:F693"/>
    <mergeCell ref="D694:F694"/>
    <mergeCell ref="D695:F695"/>
    <mergeCell ref="D696:F696"/>
    <mergeCell ref="D697:F697"/>
    <mergeCell ref="D698:F698"/>
    <mergeCell ref="D687:F687"/>
    <mergeCell ref="D688:F688"/>
    <mergeCell ref="D689:F689"/>
    <mergeCell ref="D690:F690"/>
    <mergeCell ref="D691:F691"/>
    <mergeCell ref="D692:F692"/>
    <mergeCell ref="D681:F681"/>
    <mergeCell ref="D682:F682"/>
    <mergeCell ref="D683:F683"/>
    <mergeCell ref="D684:F684"/>
    <mergeCell ref="D685:F685"/>
    <mergeCell ref="D686:F686"/>
    <mergeCell ref="D675:F675"/>
    <mergeCell ref="D676:F676"/>
    <mergeCell ref="D677:F677"/>
    <mergeCell ref="D678:F678"/>
    <mergeCell ref="D679:F679"/>
    <mergeCell ref="D680:F680"/>
    <mergeCell ref="D669:F669"/>
    <mergeCell ref="D670:F670"/>
    <mergeCell ref="D671:F671"/>
    <mergeCell ref="D672:F672"/>
    <mergeCell ref="D673:F673"/>
    <mergeCell ref="D674:F674"/>
    <mergeCell ref="D663:F663"/>
    <mergeCell ref="D664:F664"/>
    <mergeCell ref="D665:F665"/>
    <mergeCell ref="D666:F666"/>
    <mergeCell ref="D667:F667"/>
    <mergeCell ref="D668:F668"/>
    <mergeCell ref="D657:F657"/>
    <mergeCell ref="D658:F658"/>
    <mergeCell ref="D659:F659"/>
    <mergeCell ref="D660:F660"/>
    <mergeCell ref="D661:F661"/>
    <mergeCell ref="D662:F662"/>
    <mergeCell ref="D650:F650"/>
    <mergeCell ref="D651:F651"/>
    <mergeCell ref="D653:F653"/>
    <mergeCell ref="A655:C655"/>
    <mergeCell ref="D655:F655"/>
    <mergeCell ref="A656:C656"/>
    <mergeCell ref="D656:F656"/>
    <mergeCell ref="D644:F644"/>
    <mergeCell ref="D645:F645"/>
    <mergeCell ref="D646:F646"/>
    <mergeCell ref="D647:F647"/>
    <mergeCell ref="D648:F648"/>
    <mergeCell ref="D649:F649"/>
    <mergeCell ref="D638:F638"/>
    <mergeCell ref="D639:F639"/>
    <mergeCell ref="D640:F640"/>
    <mergeCell ref="D641:F641"/>
    <mergeCell ref="D642:F642"/>
    <mergeCell ref="D643:F643"/>
    <mergeCell ref="D632:F632"/>
    <mergeCell ref="D633:F633"/>
    <mergeCell ref="D634:F634"/>
    <mergeCell ref="D635:F635"/>
    <mergeCell ref="D636:F636"/>
    <mergeCell ref="D637:F637"/>
    <mergeCell ref="D626:F626"/>
    <mergeCell ref="D627:F627"/>
    <mergeCell ref="D628:F628"/>
    <mergeCell ref="D629:F629"/>
    <mergeCell ref="D630:F630"/>
    <mergeCell ref="D631:F631"/>
    <mergeCell ref="D620:F620"/>
    <mergeCell ref="D621:F621"/>
    <mergeCell ref="D622:F622"/>
    <mergeCell ref="D623:F623"/>
    <mergeCell ref="D624:F624"/>
    <mergeCell ref="D625:F625"/>
    <mergeCell ref="D614:F614"/>
    <mergeCell ref="D615:F615"/>
    <mergeCell ref="D616:F616"/>
    <mergeCell ref="D617:F617"/>
    <mergeCell ref="D618:F618"/>
    <mergeCell ref="D619:F619"/>
    <mergeCell ref="D608:F608"/>
    <mergeCell ref="D609:F609"/>
    <mergeCell ref="D610:F610"/>
    <mergeCell ref="D611:F611"/>
    <mergeCell ref="D612:F612"/>
    <mergeCell ref="D613:F613"/>
    <mergeCell ref="D602:F602"/>
    <mergeCell ref="D603:F603"/>
    <mergeCell ref="D604:F604"/>
    <mergeCell ref="D605:F605"/>
    <mergeCell ref="D606:F606"/>
    <mergeCell ref="D607:F607"/>
    <mergeCell ref="D596:F596"/>
    <mergeCell ref="D597:F597"/>
    <mergeCell ref="D598:F598"/>
    <mergeCell ref="D599:F599"/>
    <mergeCell ref="D600:F600"/>
    <mergeCell ref="D601:F601"/>
    <mergeCell ref="D590:F590"/>
    <mergeCell ref="D591:F591"/>
    <mergeCell ref="D592:F592"/>
    <mergeCell ref="D593:F593"/>
    <mergeCell ref="D594:F594"/>
    <mergeCell ref="D595:F595"/>
    <mergeCell ref="D584:F584"/>
    <mergeCell ref="D585:F585"/>
    <mergeCell ref="D586:F586"/>
    <mergeCell ref="D587:F587"/>
    <mergeCell ref="D588:F588"/>
    <mergeCell ref="D589:F589"/>
    <mergeCell ref="D578:F578"/>
    <mergeCell ref="D579:F579"/>
    <mergeCell ref="D580:F580"/>
    <mergeCell ref="D581:F581"/>
    <mergeCell ref="D582:F582"/>
    <mergeCell ref="D583:F583"/>
    <mergeCell ref="D572:F572"/>
    <mergeCell ref="D573:F573"/>
    <mergeCell ref="D574:F574"/>
    <mergeCell ref="D575:F575"/>
    <mergeCell ref="D576:F576"/>
    <mergeCell ref="D577:F577"/>
    <mergeCell ref="D566:F566"/>
    <mergeCell ref="D567:F567"/>
    <mergeCell ref="D568:F568"/>
    <mergeCell ref="D569:F569"/>
    <mergeCell ref="D570:F570"/>
    <mergeCell ref="D571:F571"/>
    <mergeCell ref="D560:F560"/>
    <mergeCell ref="D561:F561"/>
    <mergeCell ref="D562:F562"/>
    <mergeCell ref="D563:F563"/>
    <mergeCell ref="D564:F564"/>
    <mergeCell ref="D565:F565"/>
    <mergeCell ref="D554:F554"/>
    <mergeCell ref="D555:F555"/>
    <mergeCell ref="D556:F556"/>
    <mergeCell ref="D557:F557"/>
    <mergeCell ref="D558:F558"/>
    <mergeCell ref="D559:F559"/>
    <mergeCell ref="D548:F548"/>
    <mergeCell ref="D549:F549"/>
    <mergeCell ref="D550:F550"/>
    <mergeCell ref="D551:F551"/>
    <mergeCell ref="D552:F552"/>
    <mergeCell ref="D553:F553"/>
    <mergeCell ref="D542:F542"/>
    <mergeCell ref="D543:F543"/>
    <mergeCell ref="D544:F544"/>
    <mergeCell ref="D545:F545"/>
    <mergeCell ref="D546:F546"/>
    <mergeCell ref="D547:F547"/>
    <mergeCell ref="D536:F536"/>
    <mergeCell ref="D537:F537"/>
    <mergeCell ref="D538:F538"/>
    <mergeCell ref="D539:F539"/>
    <mergeCell ref="D540:F540"/>
    <mergeCell ref="D541:F541"/>
    <mergeCell ref="D530:F530"/>
    <mergeCell ref="D531:F531"/>
    <mergeCell ref="D532:F532"/>
    <mergeCell ref="D533:F533"/>
    <mergeCell ref="D534:F534"/>
    <mergeCell ref="D535:F535"/>
    <mergeCell ref="D524:F524"/>
    <mergeCell ref="D525:F525"/>
    <mergeCell ref="D526:F526"/>
    <mergeCell ref="D527:F527"/>
    <mergeCell ref="D528:F528"/>
    <mergeCell ref="D529:F529"/>
    <mergeCell ref="D518:F518"/>
    <mergeCell ref="D519:F519"/>
    <mergeCell ref="D520:F520"/>
    <mergeCell ref="D521:F521"/>
    <mergeCell ref="D522:F522"/>
    <mergeCell ref="D523:F523"/>
    <mergeCell ref="D512:F512"/>
    <mergeCell ref="D513:F513"/>
    <mergeCell ref="D514:F514"/>
    <mergeCell ref="D515:F515"/>
    <mergeCell ref="D516:F516"/>
    <mergeCell ref="D517:F517"/>
    <mergeCell ref="D506:F506"/>
    <mergeCell ref="D507:F507"/>
    <mergeCell ref="D508:F508"/>
    <mergeCell ref="D509:F509"/>
    <mergeCell ref="D510:F510"/>
    <mergeCell ref="D511:F511"/>
    <mergeCell ref="D500:F500"/>
    <mergeCell ref="D501:F501"/>
    <mergeCell ref="D502:F502"/>
    <mergeCell ref="D503:F503"/>
    <mergeCell ref="D504:F504"/>
    <mergeCell ref="D505:F505"/>
    <mergeCell ref="D494:F494"/>
    <mergeCell ref="D495:F495"/>
    <mergeCell ref="D496:F496"/>
    <mergeCell ref="D497:F497"/>
    <mergeCell ref="D498:F498"/>
    <mergeCell ref="D499:F499"/>
    <mergeCell ref="D488:F488"/>
    <mergeCell ref="D489:F489"/>
    <mergeCell ref="D490:F490"/>
    <mergeCell ref="D491:F491"/>
    <mergeCell ref="D492:F492"/>
    <mergeCell ref="D493:F493"/>
    <mergeCell ref="D482:F482"/>
    <mergeCell ref="D483:F483"/>
    <mergeCell ref="D484:F484"/>
    <mergeCell ref="D485:F485"/>
    <mergeCell ref="D486:F486"/>
    <mergeCell ref="D487:F487"/>
    <mergeCell ref="D476:F476"/>
    <mergeCell ref="D477:F477"/>
    <mergeCell ref="D478:F478"/>
    <mergeCell ref="D479:F479"/>
    <mergeCell ref="D480:F480"/>
    <mergeCell ref="D481:F481"/>
    <mergeCell ref="D470:F470"/>
    <mergeCell ref="D471:F471"/>
    <mergeCell ref="D472:F472"/>
    <mergeCell ref="D473:F473"/>
    <mergeCell ref="D474:F474"/>
    <mergeCell ref="D475:F475"/>
    <mergeCell ref="D464:F464"/>
    <mergeCell ref="D465:F465"/>
    <mergeCell ref="D466:F466"/>
    <mergeCell ref="D467:F467"/>
    <mergeCell ref="D468:F468"/>
    <mergeCell ref="D469:F469"/>
    <mergeCell ref="D458:F458"/>
    <mergeCell ref="D459:F459"/>
    <mergeCell ref="D460:F460"/>
    <mergeCell ref="D461:F461"/>
    <mergeCell ref="D462:F462"/>
    <mergeCell ref="D463:F463"/>
    <mergeCell ref="D452:F452"/>
    <mergeCell ref="D453:F453"/>
    <mergeCell ref="D454:F454"/>
    <mergeCell ref="D455:F455"/>
    <mergeCell ref="D456:F456"/>
    <mergeCell ref="D457:F457"/>
    <mergeCell ref="D446:F446"/>
    <mergeCell ref="D447:F447"/>
    <mergeCell ref="D448:F448"/>
    <mergeCell ref="D449:F449"/>
    <mergeCell ref="D450:F450"/>
    <mergeCell ref="D451:F451"/>
    <mergeCell ref="D440:F440"/>
    <mergeCell ref="D441:F441"/>
    <mergeCell ref="D442:F442"/>
    <mergeCell ref="D443:F443"/>
    <mergeCell ref="D444:F444"/>
    <mergeCell ref="D445:F445"/>
    <mergeCell ref="D434:F434"/>
    <mergeCell ref="D435:F435"/>
    <mergeCell ref="D436:F436"/>
    <mergeCell ref="D437:F437"/>
    <mergeCell ref="D438:F438"/>
    <mergeCell ref="D439:F439"/>
    <mergeCell ref="D428:F428"/>
    <mergeCell ref="D429:F429"/>
    <mergeCell ref="D430:F430"/>
    <mergeCell ref="D431:F431"/>
    <mergeCell ref="D432:F432"/>
    <mergeCell ref="D433:F433"/>
    <mergeCell ref="D420:F420"/>
    <mergeCell ref="D421:F421"/>
    <mergeCell ref="D422:F422"/>
    <mergeCell ref="D423:F423"/>
    <mergeCell ref="D425:F425"/>
    <mergeCell ref="A427:C427"/>
    <mergeCell ref="D427:F427"/>
    <mergeCell ref="D414:F414"/>
    <mergeCell ref="D415:F415"/>
    <mergeCell ref="D416:F416"/>
    <mergeCell ref="D417:F417"/>
    <mergeCell ref="D418:F418"/>
    <mergeCell ref="D419:F419"/>
    <mergeCell ref="D408:F408"/>
    <mergeCell ref="D409:F409"/>
    <mergeCell ref="D410:F410"/>
    <mergeCell ref="D411:F411"/>
    <mergeCell ref="D412:F412"/>
    <mergeCell ref="D413:F413"/>
    <mergeCell ref="D402:F402"/>
    <mergeCell ref="D403:F403"/>
    <mergeCell ref="D404:F404"/>
    <mergeCell ref="D405:F405"/>
    <mergeCell ref="D406:F406"/>
    <mergeCell ref="D407:F407"/>
    <mergeCell ref="D396:F396"/>
    <mergeCell ref="D397:F397"/>
    <mergeCell ref="D398:F398"/>
    <mergeCell ref="D399:F399"/>
    <mergeCell ref="D400:F400"/>
    <mergeCell ref="D401:F401"/>
    <mergeCell ref="D390:F390"/>
    <mergeCell ref="D391:F391"/>
    <mergeCell ref="D392:F392"/>
    <mergeCell ref="D393:F393"/>
    <mergeCell ref="D394:F394"/>
    <mergeCell ref="D395:F395"/>
    <mergeCell ref="D384:F384"/>
    <mergeCell ref="D385:F385"/>
    <mergeCell ref="D386:F386"/>
    <mergeCell ref="D387:F387"/>
    <mergeCell ref="D388:F388"/>
    <mergeCell ref="D389:F389"/>
    <mergeCell ref="D378:F378"/>
    <mergeCell ref="D379:F379"/>
    <mergeCell ref="D380:F380"/>
    <mergeCell ref="D381:F381"/>
    <mergeCell ref="D382:F382"/>
    <mergeCell ref="D383:F383"/>
    <mergeCell ref="D372:F372"/>
    <mergeCell ref="D373:F373"/>
    <mergeCell ref="D374:F374"/>
    <mergeCell ref="D375:F375"/>
    <mergeCell ref="D376:F376"/>
    <mergeCell ref="D377:F377"/>
    <mergeCell ref="D366:F366"/>
    <mergeCell ref="D367:F367"/>
    <mergeCell ref="D368:F368"/>
    <mergeCell ref="D369:F369"/>
    <mergeCell ref="D370:F370"/>
    <mergeCell ref="D371:F371"/>
    <mergeCell ref="D360:F360"/>
    <mergeCell ref="D361:F361"/>
    <mergeCell ref="D362:F362"/>
    <mergeCell ref="D363:F363"/>
    <mergeCell ref="D364:F364"/>
    <mergeCell ref="D365:F365"/>
    <mergeCell ref="D354:F354"/>
    <mergeCell ref="D355:F355"/>
    <mergeCell ref="D356:F356"/>
    <mergeCell ref="D357:F357"/>
    <mergeCell ref="D358:F358"/>
    <mergeCell ref="D359:F359"/>
    <mergeCell ref="D348:F348"/>
    <mergeCell ref="D349:F349"/>
    <mergeCell ref="D350:F350"/>
    <mergeCell ref="D351:F351"/>
    <mergeCell ref="D352:F352"/>
    <mergeCell ref="D353:F353"/>
    <mergeCell ref="D342:F342"/>
    <mergeCell ref="D343:F343"/>
    <mergeCell ref="D344:F344"/>
    <mergeCell ref="D345:F345"/>
    <mergeCell ref="D346:F346"/>
    <mergeCell ref="D347:F347"/>
    <mergeCell ref="D336:F336"/>
    <mergeCell ref="D337:F337"/>
    <mergeCell ref="D338:F338"/>
    <mergeCell ref="D339:F339"/>
    <mergeCell ref="D340:F340"/>
    <mergeCell ref="D341:F341"/>
    <mergeCell ref="D330:F330"/>
    <mergeCell ref="D331:F331"/>
    <mergeCell ref="D332:F332"/>
    <mergeCell ref="D333:F333"/>
    <mergeCell ref="D334:F334"/>
    <mergeCell ref="D335:F335"/>
    <mergeCell ref="D324:F324"/>
    <mergeCell ref="D325:F325"/>
    <mergeCell ref="D326:F326"/>
    <mergeCell ref="D327:F327"/>
    <mergeCell ref="D328:F328"/>
    <mergeCell ref="D329:F329"/>
    <mergeCell ref="D318:F318"/>
    <mergeCell ref="D319:F319"/>
    <mergeCell ref="D320:F320"/>
    <mergeCell ref="D321:F321"/>
    <mergeCell ref="D322:F322"/>
    <mergeCell ref="D323:F323"/>
    <mergeCell ref="D312:F312"/>
    <mergeCell ref="D313:F313"/>
    <mergeCell ref="D314:F314"/>
    <mergeCell ref="D315:F315"/>
    <mergeCell ref="D316:F316"/>
    <mergeCell ref="D317:F317"/>
    <mergeCell ref="D306:F306"/>
    <mergeCell ref="D307:F307"/>
    <mergeCell ref="D308:F308"/>
    <mergeCell ref="D309:F309"/>
    <mergeCell ref="D310:F310"/>
    <mergeCell ref="D311:F311"/>
    <mergeCell ref="D300:F300"/>
    <mergeCell ref="D301:F301"/>
    <mergeCell ref="D302:F302"/>
    <mergeCell ref="D303:F303"/>
    <mergeCell ref="D304:F304"/>
    <mergeCell ref="D305:F305"/>
    <mergeCell ref="D294:F294"/>
    <mergeCell ref="D295:F295"/>
    <mergeCell ref="D296:F296"/>
    <mergeCell ref="D297:F297"/>
    <mergeCell ref="D298:F298"/>
    <mergeCell ref="D299:F299"/>
    <mergeCell ref="D288:F288"/>
    <mergeCell ref="D289:F289"/>
    <mergeCell ref="D290:F290"/>
    <mergeCell ref="D291:F291"/>
    <mergeCell ref="D292:F292"/>
    <mergeCell ref="D293:F293"/>
    <mergeCell ref="D282:F282"/>
    <mergeCell ref="D283:F283"/>
    <mergeCell ref="D284:F284"/>
    <mergeCell ref="D285:F285"/>
    <mergeCell ref="D286:F286"/>
    <mergeCell ref="D287:F287"/>
    <mergeCell ref="D276:F276"/>
    <mergeCell ref="D277:F277"/>
    <mergeCell ref="D278:F278"/>
    <mergeCell ref="D279:F279"/>
    <mergeCell ref="D280:F280"/>
    <mergeCell ref="D281:F281"/>
    <mergeCell ref="D270:F270"/>
    <mergeCell ref="D271:F271"/>
    <mergeCell ref="D272:F272"/>
    <mergeCell ref="D273:F273"/>
    <mergeCell ref="D274:F274"/>
    <mergeCell ref="D275:F275"/>
    <mergeCell ref="D264:F264"/>
    <mergeCell ref="D265:F265"/>
    <mergeCell ref="D266:F266"/>
    <mergeCell ref="D267:F267"/>
    <mergeCell ref="D268:F268"/>
    <mergeCell ref="D269:F269"/>
    <mergeCell ref="D258:F258"/>
    <mergeCell ref="D259:F259"/>
    <mergeCell ref="D260:F260"/>
    <mergeCell ref="D261:F261"/>
    <mergeCell ref="D262:F262"/>
    <mergeCell ref="D263:F263"/>
    <mergeCell ref="D252:F252"/>
    <mergeCell ref="D253:F253"/>
    <mergeCell ref="D254:F254"/>
    <mergeCell ref="D255:F255"/>
    <mergeCell ref="D256:F256"/>
    <mergeCell ref="D257:F257"/>
    <mergeCell ref="D246:F246"/>
    <mergeCell ref="D247:F247"/>
    <mergeCell ref="D248:F248"/>
    <mergeCell ref="D249:F249"/>
    <mergeCell ref="D250:F250"/>
    <mergeCell ref="D251:F251"/>
    <mergeCell ref="D240:F240"/>
    <mergeCell ref="D241:F241"/>
    <mergeCell ref="D242:F242"/>
    <mergeCell ref="D243:F243"/>
    <mergeCell ref="D244:F244"/>
    <mergeCell ref="D245:F245"/>
    <mergeCell ref="D234:F234"/>
    <mergeCell ref="D235:F235"/>
    <mergeCell ref="D236:F236"/>
    <mergeCell ref="D237:F237"/>
    <mergeCell ref="D238:F238"/>
    <mergeCell ref="D239:F239"/>
    <mergeCell ref="D228:F228"/>
    <mergeCell ref="D229:F229"/>
    <mergeCell ref="D230:F230"/>
    <mergeCell ref="D231:F231"/>
    <mergeCell ref="D232:F232"/>
    <mergeCell ref="D233:F233"/>
    <mergeCell ref="D222:F222"/>
    <mergeCell ref="D223:F223"/>
    <mergeCell ref="D224:F224"/>
    <mergeCell ref="D225:F225"/>
    <mergeCell ref="D226:F226"/>
    <mergeCell ref="D227:F227"/>
    <mergeCell ref="D216:F216"/>
    <mergeCell ref="D217:F217"/>
    <mergeCell ref="D218:F218"/>
    <mergeCell ref="D219:F219"/>
    <mergeCell ref="D220:F220"/>
    <mergeCell ref="D221:F221"/>
    <mergeCell ref="D210:F210"/>
    <mergeCell ref="D211:F211"/>
    <mergeCell ref="D212:F212"/>
    <mergeCell ref="D213:F213"/>
    <mergeCell ref="D214:F214"/>
    <mergeCell ref="D215:F215"/>
    <mergeCell ref="D204:F204"/>
    <mergeCell ref="D205:F205"/>
    <mergeCell ref="D206:F206"/>
    <mergeCell ref="D207:F207"/>
    <mergeCell ref="D208:F208"/>
    <mergeCell ref="D209:F209"/>
    <mergeCell ref="D198:F198"/>
    <mergeCell ref="D199:F199"/>
    <mergeCell ref="D200:F200"/>
    <mergeCell ref="D201:F201"/>
    <mergeCell ref="D202:F202"/>
    <mergeCell ref="D203:F203"/>
    <mergeCell ref="D192:F192"/>
    <mergeCell ref="D193:F193"/>
    <mergeCell ref="D194:F194"/>
    <mergeCell ref="D195:F195"/>
    <mergeCell ref="D196:F196"/>
    <mergeCell ref="D197:F197"/>
    <mergeCell ref="D186:F186"/>
    <mergeCell ref="D187:F187"/>
    <mergeCell ref="D188:F188"/>
    <mergeCell ref="D189:F189"/>
    <mergeCell ref="D190:F190"/>
    <mergeCell ref="D191:F191"/>
    <mergeCell ref="D180:F180"/>
    <mergeCell ref="D181:F181"/>
    <mergeCell ref="D182:F182"/>
    <mergeCell ref="D183:F183"/>
    <mergeCell ref="D184:F184"/>
    <mergeCell ref="D185:F185"/>
    <mergeCell ref="D174:F174"/>
    <mergeCell ref="D175:F175"/>
    <mergeCell ref="D176:F176"/>
    <mergeCell ref="D177:F177"/>
    <mergeCell ref="D178:F178"/>
    <mergeCell ref="D179:F179"/>
    <mergeCell ref="D168:F168"/>
    <mergeCell ref="D169:F169"/>
    <mergeCell ref="D170:F170"/>
    <mergeCell ref="D171:F171"/>
    <mergeCell ref="D172:F172"/>
    <mergeCell ref="D173:F173"/>
    <mergeCell ref="D161:F161"/>
    <mergeCell ref="D162:F162"/>
    <mergeCell ref="D164:F164"/>
    <mergeCell ref="A166:C166"/>
    <mergeCell ref="D166:F166"/>
    <mergeCell ref="A167:C167"/>
    <mergeCell ref="D167:F167"/>
    <mergeCell ref="D155:F155"/>
    <mergeCell ref="D156:F156"/>
    <mergeCell ref="D157:F157"/>
    <mergeCell ref="D158:F158"/>
    <mergeCell ref="D159:F159"/>
    <mergeCell ref="D160:F160"/>
    <mergeCell ref="D149:F149"/>
    <mergeCell ref="D150:F150"/>
    <mergeCell ref="D151:F151"/>
    <mergeCell ref="D152:F152"/>
    <mergeCell ref="D153:F153"/>
    <mergeCell ref="D154:F154"/>
    <mergeCell ref="D142:F142"/>
    <mergeCell ref="D143:F143"/>
    <mergeCell ref="D144:F144"/>
    <mergeCell ref="D145:F145"/>
    <mergeCell ref="D146:F146"/>
    <mergeCell ref="D147:F147"/>
    <mergeCell ref="D136:F136"/>
    <mergeCell ref="D137:F137"/>
    <mergeCell ref="D138:F138"/>
    <mergeCell ref="D139:F139"/>
    <mergeCell ref="D140:F140"/>
    <mergeCell ref="D141:F141"/>
    <mergeCell ref="D130:F130"/>
    <mergeCell ref="D131:F131"/>
    <mergeCell ref="D132:F132"/>
    <mergeCell ref="D133:F133"/>
    <mergeCell ref="D134:F134"/>
    <mergeCell ref="D135:F135"/>
    <mergeCell ref="A125:C125"/>
    <mergeCell ref="D125:F125"/>
    <mergeCell ref="D126:F126"/>
    <mergeCell ref="D127:F127"/>
    <mergeCell ref="D128:F128"/>
    <mergeCell ref="D129:F129"/>
    <mergeCell ref="D117:F117"/>
    <mergeCell ref="D118:F118"/>
    <mergeCell ref="D119:F119"/>
    <mergeCell ref="D120:F120"/>
    <mergeCell ref="D121:F121"/>
    <mergeCell ref="D123:F123"/>
    <mergeCell ref="D111:F111"/>
    <mergeCell ref="D112:F112"/>
    <mergeCell ref="D113:F113"/>
    <mergeCell ref="D114:F114"/>
    <mergeCell ref="D115:F115"/>
    <mergeCell ref="D116:F116"/>
    <mergeCell ref="D106:F106"/>
    <mergeCell ref="D107:F107"/>
    <mergeCell ref="D108:F108"/>
    <mergeCell ref="A109:C109"/>
    <mergeCell ref="D109:F109"/>
    <mergeCell ref="D110:F110"/>
    <mergeCell ref="D100:F100"/>
    <mergeCell ref="D101:F101"/>
    <mergeCell ref="D102:F102"/>
    <mergeCell ref="D103:F103"/>
    <mergeCell ref="D104:F104"/>
    <mergeCell ref="D105:F105"/>
    <mergeCell ref="D93:F93"/>
    <mergeCell ref="D94:F94"/>
    <mergeCell ref="D95:F95"/>
    <mergeCell ref="D96:F96"/>
    <mergeCell ref="D97:F97"/>
    <mergeCell ref="D99:F99"/>
    <mergeCell ref="D87:F87"/>
    <mergeCell ref="D88:F88"/>
    <mergeCell ref="D89:F89"/>
    <mergeCell ref="D90:F90"/>
    <mergeCell ref="D91:F91"/>
    <mergeCell ref="D92:F92"/>
    <mergeCell ref="D81:F81"/>
    <mergeCell ref="D82:F82"/>
    <mergeCell ref="D83:F83"/>
    <mergeCell ref="D84:F84"/>
    <mergeCell ref="D85:F85"/>
    <mergeCell ref="D86:F86"/>
    <mergeCell ref="D75:F75"/>
    <mergeCell ref="D76:F76"/>
    <mergeCell ref="D77:F77"/>
    <mergeCell ref="D78:F78"/>
    <mergeCell ref="D79:F79"/>
    <mergeCell ref="D80:F80"/>
    <mergeCell ref="D69:F69"/>
    <mergeCell ref="D70:F70"/>
    <mergeCell ref="D71:F71"/>
    <mergeCell ref="D72:F72"/>
    <mergeCell ref="D73:F73"/>
    <mergeCell ref="D74:F74"/>
    <mergeCell ref="D63:F63"/>
    <mergeCell ref="D64:F64"/>
    <mergeCell ref="D65:F65"/>
    <mergeCell ref="D66:F66"/>
    <mergeCell ref="D67:F67"/>
    <mergeCell ref="D68:F68"/>
    <mergeCell ref="D57:F57"/>
    <mergeCell ref="D58:F58"/>
    <mergeCell ref="D59:F59"/>
    <mergeCell ref="D60:F60"/>
    <mergeCell ref="D61:F61"/>
    <mergeCell ref="D62:F62"/>
    <mergeCell ref="D51:F51"/>
    <mergeCell ref="D52:F52"/>
    <mergeCell ref="D53:F53"/>
    <mergeCell ref="D54:F54"/>
    <mergeCell ref="D55:F55"/>
    <mergeCell ref="D56:F56"/>
    <mergeCell ref="D45:F45"/>
    <mergeCell ref="D46:F46"/>
    <mergeCell ref="D47:F47"/>
    <mergeCell ref="D48:F48"/>
    <mergeCell ref="D49:F49"/>
    <mergeCell ref="D50:F50"/>
    <mergeCell ref="A6:C6"/>
    <mergeCell ref="D6:F6"/>
    <mergeCell ref="G6:G7"/>
    <mergeCell ref="A7:C7"/>
    <mergeCell ref="D7:F7"/>
    <mergeCell ref="D8:F8"/>
    <mergeCell ref="D38:F38"/>
    <mergeCell ref="D39:F39"/>
    <mergeCell ref="D41:F41"/>
    <mergeCell ref="A43:C43"/>
    <mergeCell ref="D43:F43"/>
    <mergeCell ref="A44:C44"/>
    <mergeCell ref="D44:F44"/>
    <mergeCell ref="D32:F32"/>
    <mergeCell ref="D33:F33"/>
    <mergeCell ref="D34:F34"/>
    <mergeCell ref="D35:F35"/>
    <mergeCell ref="D36:F36"/>
    <mergeCell ref="D37:F37"/>
    <mergeCell ref="A27:C27"/>
    <mergeCell ref="D27:F27"/>
    <mergeCell ref="D28:F28"/>
    <mergeCell ref="D29:F29"/>
    <mergeCell ref="D30:F30"/>
    <mergeCell ref="D31:F31"/>
    <mergeCell ref="D19:F19"/>
    <mergeCell ref="D20:F20"/>
    <mergeCell ref="D21:F21"/>
    <mergeCell ref="D22:F22"/>
    <mergeCell ref="D23:F23"/>
    <mergeCell ref="D25:F25"/>
    <mergeCell ref="D13:F13"/>
    <mergeCell ref="D14:F14"/>
    <mergeCell ref="D15:F15"/>
    <mergeCell ref="D16:F16"/>
    <mergeCell ref="D17:F17"/>
    <mergeCell ref="D18:F18"/>
    <mergeCell ref="A9:C9"/>
    <mergeCell ref="D9:F9"/>
    <mergeCell ref="A10:C10"/>
    <mergeCell ref="D10:F10"/>
    <mergeCell ref="D11:F11"/>
    <mergeCell ref="D12:F12"/>
  </mergeCells>
  <pageMargins left="0.70866141732283472" right="0.70866141732283472" top="0.74803149606299213" bottom="0.74803149606299213" header="0.31496062992125984" footer="0.31496062992125984"/>
  <pageSetup paperSize="9" scale="57" fitToHeight="6" orientation="portrait" verticalDpi="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pageSetUpPr fitToPage="1"/>
  </sheetPr>
  <sheetViews>
    <sheetView topLeftCell="A345" workbookViewId="0">
      <selection activeCell="G360" sqref="G360"/>
    </sheetView>
  </sheetViews>
  <sheetFormatPr defaultColWidth="9.140625" defaultRowHeight="11.25" outlineLevelRow="7"/>
  <cols>
    <col customWidth="1" min="1" max="1" style="56" width="9"/>
    <col customWidth="1" min="2" max="2" style="56" width="3.5703125"/>
    <col customWidth="1" min="3" max="3" style="56" width="1.7109375"/>
    <col customWidth="1" min="4" max="4" style="56" width="12.28515625"/>
    <col customWidth="1" min="5" max="5" style="56" width="33.5703125"/>
    <col customWidth="1" min="6" max="6" style="56" width="18.28515625"/>
    <col customWidth="1" min="7" max="7" style="56" width="17.7109375"/>
    <col customWidth="1" min="8" max="8" style="56" width="13"/>
    <col min="9" max="9" style="56" width="9.140625"/>
    <col bestFit="1" customWidth="1" min="10" max="10" style="56" width="12.5703125"/>
    <col bestFit="1" customWidth="1" min="11" max="11" style="56" width="12.85546875"/>
    <col min="12" max="256" style="56" width="9.140625"/>
    <col customWidth="1" min="257" max="257" style="56" width="9"/>
    <col customWidth="1" min="258" max="258" style="56" width="3.5703125"/>
    <col customWidth="1" min="259" max="259" style="56" width="1.7109375"/>
    <col customWidth="1" min="260" max="260" style="56" width="12.28515625"/>
    <col customWidth="1" min="261" max="261" style="56" width="33.5703125"/>
    <col customWidth="1" min="262" max="262" style="56" width="18.28515625"/>
    <col customWidth="1" min="263" max="263" style="56" width="17.7109375"/>
    <col min="264" max="512" style="56" width="9.140625"/>
    <col customWidth="1" min="513" max="513" style="56" width="9"/>
    <col customWidth="1" min="514" max="514" style="56" width="3.5703125"/>
    <col customWidth="1" min="515" max="515" style="56" width="1.7109375"/>
    <col customWidth="1" min="516" max="516" style="56" width="12.28515625"/>
    <col customWidth="1" min="517" max="517" style="56" width="33.5703125"/>
    <col customWidth="1" min="518" max="518" style="56" width="18.28515625"/>
    <col customWidth="1" min="519" max="519" style="56" width="17.7109375"/>
    <col min="520" max="768" style="56" width="9.140625"/>
    <col customWidth="1" min="769" max="769" style="56" width="9"/>
    <col customWidth="1" min="770" max="770" style="56" width="3.5703125"/>
    <col customWidth="1" min="771" max="771" style="56" width="1.7109375"/>
    <col customWidth="1" min="772" max="772" style="56" width="12.28515625"/>
    <col customWidth="1" min="773" max="773" style="56" width="33.5703125"/>
    <col customWidth="1" min="774" max="774" style="56" width="18.28515625"/>
    <col customWidth="1" min="775" max="775" style="56" width="17.7109375"/>
    <col min="776" max="1024" style="56" width="9.140625"/>
    <col customWidth="1" min="1025" max="1025" style="56" width="9"/>
    <col customWidth="1" min="1026" max="1026" style="56" width="3.5703125"/>
    <col customWidth="1" min="1027" max="1027" style="56" width="1.7109375"/>
    <col customWidth="1" min="1028" max="1028" style="56" width="12.28515625"/>
    <col customWidth="1" min="1029" max="1029" style="56" width="33.5703125"/>
    <col customWidth="1" min="1030" max="1030" style="56" width="18.28515625"/>
    <col customWidth="1" min="1031" max="1031" style="56" width="17.7109375"/>
    <col min="1032" max="1280" style="56" width="9.140625"/>
    <col customWidth="1" min="1281" max="1281" style="56" width="9"/>
    <col customWidth="1" min="1282" max="1282" style="56" width="3.5703125"/>
    <col customWidth="1" min="1283" max="1283" style="56" width="1.7109375"/>
    <col customWidth="1" min="1284" max="1284" style="56" width="12.28515625"/>
    <col customWidth="1" min="1285" max="1285" style="56" width="33.5703125"/>
    <col customWidth="1" min="1286" max="1286" style="56" width="18.28515625"/>
    <col customWidth="1" min="1287" max="1287" style="56" width="17.7109375"/>
    <col min="1288" max="1536" style="56" width="9.140625"/>
    <col customWidth="1" min="1537" max="1537" style="56" width="9"/>
    <col customWidth="1" min="1538" max="1538" style="56" width="3.5703125"/>
    <col customWidth="1" min="1539" max="1539" style="56" width="1.7109375"/>
    <col customWidth="1" min="1540" max="1540" style="56" width="12.28515625"/>
    <col customWidth="1" min="1541" max="1541" style="56" width="33.5703125"/>
    <col customWidth="1" min="1542" max="1542" style="56" width="18.28515625"/>
    <col customWidth="1" min="1543" max="1543" style="56" width="17.7109375"/>
    <col min="1544" max="1792" style="56" width="9.140625"/>
    <col customWidth="1" min="1793" max="1793" style="56" width="9"/>
    <col customWidth="1" min="1794" max="1794" style="56" width="3.5703125"/>
    <col customWidth="1" min="1795" max="1795" style="56" width="1.7109375"/>
    <col customWidth="1" min="1796" max="1796" style="56" width="12.28515625"/>
    <col customWidth="1" min="1797" max="1797" style="56" width="33.5703125"/>
    <col customWidth="1" min="1798" max="1798" style="56" width="18.28515625"/>
    <col customWidth="1" min="1799" max="1799" style="56" width="17.7109375"/>
    <col min="1800" max="2048" style="56" width="9.140625"/>
    <col customWidth="1" min="2049" max="2049" style="56" width="9"/>
    <col customWidth="1" min="2050" max="2050" style="56" width="3.5703125"/>
    <col customWidth="1" min="2051" max="2051" style="56" width="1.7109375"/>
    <col customWidth="1" min="2052" max="2052" style="56" width="12.28515625"/>
    <col customWidth="1" min="2053" max="2053" style="56" width="33.5703125"/>
    <col customWidth="1" min="2054" max="2054" style="56" width="18.28515625"/>
    <col customWidth="1" min="2055" max="2055" style="56" width="17.7109375"/>
    <col min="2056" max="2304" style="56" width="9.140625"/>
    <col customWidth="1" min="2305" max="2305" style="56" width="9"/>
    <col customWidth="1" min="2306" max="2306" style="56" width="3.5703125"/>
    <col customWidth="1" min="2307" max="2307" style="56" width="1.7109375"/>
    <col customWidth="1" min="2308" max="2308" style="56" width="12.28515625"/>
    <col customWidth="1" min="2309" max="2309" style="56" width="33.5703125"/>
    <col customWidth="1" min="2310" max="2310" style="56" width="18.28515625"/>
    <col customWidth="1" min="2311" max="2311" style="56" width="17.7109375"/>
    <col min="2312" max="2560" style="56" width="9.140625"/>
    <col customWidth="1" min="2561" max="2561" style="56" width="9"/>
    <col customWidth="1" min="2562" max="2562" style="56" width="3.5703125"/>
    <col customWidth="1" min="2563" max="2563" style="56" width="1.7109375"/>
    <col customWidth="1" min="2564" max="2564" style="56" width="12.28515625"/>
    <col customWidth="1" min="2565" max="2565" style="56" width="33.5703125"/>
    <col customWidth="1" min="2566" max="2566" style="56" width="18.28515625"/>
    <col customWidth="1" min="2567" max="2567" style="56" width="17.7109375"/>
    <col min="2568" max="2816" style="56" width="9.140625"/>
    <col customWidth="1" min="2817" max="2817" style="56" width="9"/>
    <col customWidth="1" min="2818" max="2818" style="56" width="3.5703125"/>
    <col customWidth="1" min="2819" max="2819" style="56" width="1.7109375"/>
    <col customWidth="1" min="2820" max="2820" style="56" width="12.28515625"/>
    <col customWidth="1" min="2821" max="2821" style="56" width="33.5703125"/>
    <col customWidth="1" min="2822" max="2822" style="56" width="18.28515625"/>
    <col customWidth="1" min="2823" max="2823" style="56" width="17.7109375"/>
    <col min="2824" max="3072" style="56" width="9.140625"/>
    <col customWidth="1" min="3073" max="3073" style="56" width="9"/>
    <col customWidth="1" min="3074" max="3074" style="56" width="3.5703125"/>
    <col customWidth="1" min="3075" max="3075" style="56" width="1.7109375"/>
    <col customWidth="1" min="3076" max="3076" style="56" width="12.28515625"/>
    <col customWidth="1" min="3077" max="3077" style="56" width="33.5703125"/>
    <col customWidth="1" min="3078" max="3078" style="56" width="18.28515625"/>
    <col customWidth="1" min="3079" max="3079" style="56" width="17.7109375"/>
    <col min="3080" max="3328" style="56" width="9.140625"/>
    <col customWidth="1" min="3329" max="3329" style="56" width="9"/>
    <col customWidth="1" min="3330" max="3330" style="56" width="3.5703125"/>
    <col customWidth="1" min="3331" max="3331" style="56" width="1.7109375"/>
    <col customWidth="1" min="3332" max="3332" style="56" width="12.28515625"/>
    <col customWidth="1" min="3333" max="3333" style="56" width="33.5703125"/>
    <col customWidth="1" min="3334" max="3334" style="56" width="18.28515625"/>
    <col customWidth="1" min="3335" max="3335" style="56" width="17.7109375"/>
    <col min="3336" max="3584" style="56" width="9.140625"/>
    <col customWidth="1" min="3585" max="3585" style="56" width="9"/>
    <col customWidth="1" min="3586" max="3586" style="56" width="3.5703125"/>
    <col customWidth="1" min="3587" max="3587" style="56" width="1.7109375"/>
    <col customWidth="1" min="3588" max="3588" style="56" width="12.28515625"/>
    <col customWidth="1" min="3589" max="3589" style="56" width="33.5703125"/>
    <col customWidth="1" min="3590" max="3590" style="56" width="18.28515625"/>
    <col customWidth="1" min="3591" max="3591" style="56" width="17.7109375"/>
    <col min="3592" max="3840" style="56" width="9.140625"/>
    <col customWidth="1" min="3841" max="3841" style="56" width="9"/>
    <col customWidth="1" min="3842" max="3842" style="56" width="3.5703125"/>
    <col customWidth="1" min="3843" max="3843" style="56" width="1.7109375"/>
    <col customWidth="1" min="3844" max="3844" style="56" width="12.28515625"/>
    <col customWidth="1" min="3845" max="3845" style="56" width="33.5703125"/>
    <col customWidth="1" min="3846" max="3846" style="56" width="18.28515625"/>
    <col customWidth="1" min="3847" max="3847" style="56" width="17.7109375"/>
    <col min="3848" max="4096" style="56" width="9.140625"/>
    <col customWidth="1" min="4097" max="4097" style="56" width="9"/>
    <col customWidth="1" min="4098" max="4098" style="56" width="3.5703125"/>
    <col customWidth="1" min="4099" max="4099" style="56" width="1.7109375"/>
    <col customWidth="1" min="4100" max="4100" style="56" width="12.28515625"/>
    <col customWidth="1" min="4101" max="4101" style="56" width="33.5703125"/>
    <col customWidth="1" min="4102" max="4102" style="56" width="18.28515625"/>
    <col customWidth="1" min="4103" max="4103" style="56" width="17.7109375"/>
    <col min="4104" max="4352" style="56" width="9.140625"/>
    <col customWidth="1" min="4353" max="4353" style="56" width="9"/>
    <col customWidth="1" min="4354" max="4354" style="56" width="3.5703125"/>
    <col customWidth="1" min="4355" max="4355" style="56" width="1.7109375"/>
    <col customWidth="1" min="4356" max="4356" style="56" width="12.28515625"/>
    <col customWidth="1" min="4357" max="4357" style="56" width="33.5703125"/>
    <col customWidth="1" min="4358" max="4358" style="56" width="18.28515625"/>
    <col customWidth="1" min="4359" max="4359" style="56" width="17.7109375"/>
    <col min="4360" max="4608" style="56" width="9.140625"/>
    <col customWidth="1" min="4609" max="4609" style="56" width="9"/>
    <col customWidth="1" min="4610" max="4610" style="56" width="3.5703125"/>
    <col customWidth="1" min="4611" max="4611" style="56" width="1.7109375"/>
    <col customWidth="1" min="4612" max="4612" style="56" width="12.28515625"/>
    <col customWidth="1" min="4613" max="4613" style="56" width="33.5703125"/>
    <col customWidth="1" min="4614" max="4614" style="56" width="18.28515625"/>
    <col customWidth="1" min="4615" max="4615" style="56" width="17.7109375"/>
    <col min="4616" max="4864" style="56" width="9.140625"/>
    <col customWidth="1" min="4865" max="4865" style="56" width="9"/>
    <col customWidth="1" min="4866" max="4866" style="56" width="3.5703125"/>
    <col customWidth="1" min="4867" max="4867" style="56" width="1.7109375"/>
    <col customWidth="1" min="4868" max="4868" style="56" width="12.28515625"/>
    <col customWidth="1" min="4869" max="4869" style="56" width="33.5703125"/>
    <col customWidth="1" min="4870" max="4870" style="56" width="18.28515625"/>
    <col customWidth="1" min="4871" max="4871" style="56" width="17.7109375"/>
    <col min="4872" max="5120" style="56" width="9.140625"/>
    <col customWidth="1" min="5121" max="5121" style="56" width="9"/>
    <col customWidth="1" min="5122" max="5122" style="56" width="3.5703125"/>
    <col customWidth="1" min="5123" max="5123" style="56" width="1.7109375"/>
    <col customWidth="1" min="5124" max="5124" style="56" width="12.28515625"/>
    <col customWidth="1" min="5125" max="5125" style="56" width="33.5703125"/>
    <col customWidth="1" min="5126" max="5126" style="56" width="18.28515625"/>
    <col customWidth="1" min="5127" max="5127" style="56" width="17.7109375"/>
    <col min="5128" max="5376" style="56" width="9.140625"/>
    <col customWidth="1" min="5377" max="5377" style="56" width="9"/>
    <col customWidth="1" min="5378" max="5378" style="56" width="3.5703125"/>
    <col customWidth="1" min="5379" max="5379" style="56" width="1.7109375"/>
    <col customWidth="1" min="5380" max="5380" style="56" width="12.28515625"/>
    <col customWidth="1" min="5381" max="5381" style="56" width="33.5703125"/>
    <col customWidth="1" min="5382" max="5382" style="56" width="18.28515625"/>
    <col customWidth="1" min="5383" max="5383" style="56" width="17.7109375"/>
    <col min="5384" max="5632" style="56" width="9.140625"/>
    <col customWidth="1" min="5633" max="5633" style="56" width="9"/>
    <col customWidth="1" min="5634" max="5634" style="56" width="3.5703125"/>
    <col customWidth="1" min="5635" max="5635" style="56" width="1.7109375"/>
    <col customWidth="1" min="5636" max="5636" style="56" width="12.28515625"/>
    <col customWidth="1" min="5637" max="5637" style="56" width="33.5703125"/>
    <col customWidth="1" min="5638" max="5638" style="56" width="18.28515625"/>
    <col customWidth="1" min="5639" max="5639" style="56" width="17.7109375"/>
    <col min="5640" max="5888" style="56" width="9.140625"/>
    <col customWidth="1" min="5889" max="5889" style="56" width="9"/>
    <col customWidth="1" min="5890" max="5890" style="56" width="3.5703125"/>
    <col customWidth="1" min="5891" max="5891" style="56" width="1.7109375"/>
    <col customWidth="1" min="5892" max="5892" style="56" width="12.28515625"/>
    <col customWidth="1" min="5893" max="5893" style="56" width="33.5703125"/>
    <col customWidth="1" min="5894" max="5894" style="56" width="18.28515625"/>
    <col customWidth="1" min="5895" max="5895" style="56" width="17.7109375"/>
    <col min="5896" max="6144" style="56" width="9.140625"/>
    <col customWidth="1" min="6145" max="6145" style="56" width="9"/>
    <col customWidth="1" min="6146" max="6146" style="56" width="3.5703125"/>
    <col customWidth="1" min="6147" max="6147" style="56" width="1.7109375"/>
    <col customWidth="1" min="6148" max="6148" style="56" width="12.28515625"/>
    <col customWidth="1" min="6149" max="6149" style="56" width="33.5703125"/>
    <col customWidth="1" min="6150" max="6150" style="56" width="18.28515625"/>
    <col customWidth="1" min="6151" max="6151" style="56" width="17.7109375"/>
    <col min="6152" max="6400" style="56" width="9.140625"/>
    <col customWidth="1" min="6401" max="6401" style="56" width="9"/>
    <col customWidth="1" min="6402" max="6402" style="56" width="3.5703125"/>
    <col customWidth="1" min="6403" max="6403" style="56" width="1.7109375"/>
    <col customWidth="1" min="6404" max="6404" style="56" width="12.28515625"/>
    <col customWidth="1" min="6405" max="6405" style="56" width="33.5703125"/>
    <col customWidth="1" min="6406" max="6406" style="56" width="18.28515625"/>
    <col customWidth="1" min="6407" max="6407" style="56" width="17.7109375"/>
    <col min="6408" max="6656" style="56" width="9.140625"/>
    <col customWidth="1" min="6657" max="6657" style="56" width="9"/>
    <col customWidth="1" min="6658" max="6658" style="56" width="3.5703125"/>
    <col customWidth="1" min="6659" max="6659" style="56" width="1.7109375"/>
    <col customWidth="1" min="6660" max="6660" style="56" width="12.28515625"/>
    <col customWidth="1" min="6661" max="6661" style="56" width="33.5703125"/>
    <col customWidth="1" min="6662" max="6662" style="56" width="18.28515625"/>
    <col customWidth="1" min="6663" max="6663" style="56" width="17.7109375"/>
    <col min="6664" max="6912" style="56" width="9.140625"/>
    <col customWidth="1" min="6913" max="6913" style="56" width="9"/>
    <col customWidth="1" min="6914" max="6914" style="56" width="3.5703125"/>
    <col customWidth="1" min="6915" max="6915" style="56" width="1.7109375"/>
    <col customWidth="1" min="6916" max="6916" style="56" width="12.28515625"/>
    <col customWidth="1" min="6917" max="6917" style="56" width="33.5703125"/>
    <col customWidth="1" min="6918" max="6918" style="56" width="18.28515625"/>
    <col customWidth="1" min="6919" max="6919" style="56" width="17.7109375"/>
    <col min="6920" max="7168" style="56" width="9.140625"/>
    <col customWidth="1" min="7169" max="7169" style="56" width="9"/>
    <col customWidth="1" min="7170" max="7170" style="56" width="3.5703125"/>
    <col customWidth="1" min="7171" max="7171" style="56" width="1.7109375"/>
    <col customWidth="1" min="7172" max="7172" style="56" width="12.28515625"/>
    <col customWidth="1" min="7173" max="7173" style="56" width="33.5703125"/>
    <col customWidth="1" min="7174" max="7174" style="56" width="18.28515625"/>
    <col customWidth="1" min="7175" max="7175" style="56" width="17.7109375"/>
    <col min="7176" max="7424" style="56" width="9.140625"/>
    <col customWidth="1" min="7425" max="7425" style="56" width="9"/>
    <col customWidth="1" min="7426" max="7426" style="56" width="3.5703125"/>
    <col customWidth="1" min="7427" max="7427" style="56" width="1.7109375"/>
    <col customWidth="1" min="7428" max="7428" style="56" width="12.28515625"/>
    <col customWidth="1" min="7429" max="7429" style="56" width="33.5703125"/>
    <col customWidth="1" min="7430" max="7430" style="56" width="18.28515625"/>
    <col customWidth="1" min="7431" max="7431" style="56" width="17.7109375"/>
    <col min="7432" max="7680" style="56" width="9.140625"/>
    <col customWidth="1" min="7681" max="7681" style="56" width="9"/>
    <col customWidth="1" min="7682" max="7682" style="56" width="3.5703125"/>
    <col customWidth="1" min="7683" max="7683" style="56" width="1.7109375"/>
    <col customWidth="1" min="7684" max="7684" style="56" width="12.28515625"/>
    <col customWidth="1" min="7685" max="7685" style="56" width="33.5703125"/>
    <col customWidth="1" min="7686" max="7686" style="56" width="18.28515625"/>
    <col customWidth="1" min="7687" max="7687" style="56" width="17.7109375"/>
    <col min="7688" max="7936" style="56" width="9.140625"/>
    <col customWidth="1" min="7937" max="7937" style="56" width="9"/>
    <col customWidth="1" min="7938" max="7938" style="56" width="3.5703125"/>
    <col customWidth="1" min="7939" max="7939" style="56" width="1.7109375"/>
    <col customWidth="1" min="7940" max="7940" style="56" width="12.28515625"/>
    <col customWidth="1" min="7941" max="7941" style="56" width="33.5703125"/>
    <col customWidth="1" min="7942" max="7942" style="56" width="18.28515625"/>
    <col customWidth="1" min="7943" max="7943" style="56" width="17.7109375"/>
    <col min="7944" max="8192" style="56" width="9.140625"/>
    <col customWidth="1" min="8193" max="8193" style="56" width="9"/>
    <col customWidth="1" min="8194" max="8194" style="56" width="3.5703125"/>
    <col customWidth="1" min="8195" max="8195" style="56" width="1.7109375"/>
    <col customWidth="1" min="8196" max="8196" style="56" width="12.28515625"/>
    <col customWidth="1" min="8197" max="8197" style="56" width="33.5703125"/>
    <col customWidth="1" min="8198" max="8198" style="56" width="18.28515625"/>
    <col customWidth="1" min="8199" max="8199" style="56" width="17.7109375"/>
    <col min="8200" max="8448" style="56" width="9.140625"/>
    <col customWidth="1" min="8449" max="8449" style="56" width="9"/>
    <col customWidth="1" min="8450" max="8450" style="56" width="3.5703125"/>
    <col customWidth="1" min="8451" max="8451" style="56" width="1.7109375"/>
    <col customWidth="1" min="8452" max="8452" style="56" width="12.28515625"/>
    <col customWidth="1" min="8453" max="8453" style="56" width="33.5703125"/>
    <col customWidth="1" min="8454" max="8454" style="56" width="18.28515625"/>
    <col customWidth="1" min="8455" max="8455" style="56" width="17.7109375"/>
    <col min="8456" max="8704" style="56" width="9.140625"/>
    <col customWidth="1" min="8705" max="8705" style="56" width="9"/>
    <col customWidth="1" min="8706" max="8706" style="56" width="3.5703125"/>
    <col customWidth="1" min="8707" max="8707" style="56" width="1.7109375"/>
    <col customWidth="1" min="8708" max="8708" style="56" width="12.28515625"/>
    <col customWidth="1" min="8709" max="8709" style="56" width="33.5703125"/>
    <col customWidth="1" min="8710" max="8710" style="56" width="18.28515625"/>
    <col customWidth="1" min="8711" max="8711" style="56" width="17.7109375"/>
    <col min="8712" max="8960" style="56" width="9.140625"/>
    <col customWidth="1" min="8961" max="8961" style="56" width="9"/>
    <col customWidth="1" min="8962" max="8962" style="56" width="3.5703125"/>
    <col customWidth="1" min="8963" max="8963" style="56" width="1.7109375"/>
    <col customWidth="1" min="8964" max="8964" style="56" width="12.28515625"/>
    <col customWidth="1" min="8965" max="8965" style="56" width="33.5703125"/>
    <col customWidth="1" min="8966" max="8966" style="56" width="18.28515625"/>
    <col customWidth="1" min="8967" max="8967" style="56" width="17.7109375"/>
    <col min="8968" max="9216" style="56" width="9.140625"/>
    <col customWidth="1" min="9217" max="9217" style="56" width="9"/>
    <col customWidth="1" min="9218" max="9218" style="56" width="3.5703125"/>
    <col customWidth="1" min="9219" max="9219" style="56" width="1.7109375"/>
    <col customWidth="1" min="9220" max="9220" style="56" width="12.28515625"/>
    <col customWidth="1" min="9221" max="9221" style="56" width="33.5703125"/>
    <col customWidth="1" min="9222" max="9222" style="56" width="18.28515625"/>
    <col customWidth="1" min="9223" max="9223" style="56" width="17.7109375"/>
    <col min="9224" max="9472" style="56" width="9.140625"/>
    <col customWidth="1" min="9473" max="9473" style="56" width="9"/>
    <col customWidth="1" min="9474" max="9474" style="56" width="3.5703125"/>
    <col customWidth="1" min="9475" max="9475" style="56" width="1.7109375"/>
    <col customWidth="1" min="9476" max="9476" style="56" width="12.28515625"/>
    <col customWidth="1" min="9477" max="9477" style="56" width="33.5703125"/>
    <col customWidth="1" min="9478" max="9478" style="56" width="18.28515625"/>
    <col customWidth="1" min="9479" max="9479" style="56" width="17.7109375"/>
    <col min="9480" max="9728" style="56" width="9.140625"/>
    <col customWidth="1" min="9729" max="9729" style="56" width="9"/>
    <col customWidth="1" min="9730" max="9730" style="56" width="3.5703125"/>
    <col customWidth="1" min="9731" max="9731" style="56" width="1.7109375"/>
    <col customWidth="1" min="9732" max="9732" style="56" width="12.28515625"/>
    <col customWidth="1" min="9733" max="9733" style="56" width="33.5703125"/>
    <col customWidth="1" min="9734" max="9734" style="56" width="18.28515625"/>
    <col customWidth="1" min="9735" max="9735" style="56" width="17.7109375"/>
    <col min="9736" max="9984" style="56" width="9.140625"/>
    <col customWidth="1" min="9985" max="9985" style="56" width="9"/>
    <col customWidth="1" min="9986" max="9986" style="56" width="3.5703125"/>
    <col customWidth="1" min="9987" max="9987" style="56" width="1.7109375"/>
    <col customWidth="1" min="9988" max="9988" style="56" width="12.28515625"/>
    <col customWidth="1" min="9989" max="9989" style="56" width="33.5703125"/>
    <col customWidth="1" min="9990" max="9990" style="56" width="18.28515625"/>
    <col customWidth="1" min="9991" max="9991" style="56" width="17.7109375"/>
    <col min="9992" max="10240" style="56" width="9.140625"/>
    <col customWidth="1" min="10241" max="10241" style="56" width="9"/>
    <col customWidth="1" min="10242" max="10242" style="56" width="3.5703125"/>
    <col customWidth="1" min="10243" max="10243" style="56" width="1.7109375"/>
    <col customWidth="1" min="10244" max="10244" style="56" width="12.28515625"/>
    <col customWidth="1" min="10245" max="10245" style="56" width="33.5703125"/>
    <col customWidth="1" min="10246" max="10246" style="56" width="18.28515625"/>
    <col customWidth="1" min="10247" max="10247" style="56" width="17.7109375"/>
    <col min="10248" max="10496" style="56" width="9.140625"/>
    <col customWidth="1" min="10497" max="10497" style="56" width="9"/>
    <col customWidth="1" min="10498" max="10498" style="56" width="3.5703125"/>
    <col customWidth="1" min="10499" max="10499" style="56" width="1.7109375"/>
    <col customWidth="1" min="10500" max="10500" style="56" width="12.28515625"/>
    <col customWidth="1" min="10501" max="10501" style="56" width="33.5703125"/>
    <col customWidth="1" min="10502" max="10502" style="56" width="18.28515625"/>
    <col customWidth="1" min="10503" max="10503" style="56" width="17.7109375"/>
    <col min="10504" max="10752" style="56" width="9.140625"/>
    <col customWidth="1" min="10753" max="10753" style="56" width="9"/>
    <col customWidth="1" min="10754" max="10754" style="56" width="3.5703125"/>
    <col customWidth="1" min="10755" max="10755" style="56" width="1.7109375"/>
    <col customWidth="1" min="10756" max="10756" style="56" width="12.28515625"/>
    <col customWidth="1" min="10757" max="10757" style="56" width="33.5703125"/>
    <col customWidth="1" min="10758" max="10758" style="56" width="18.28515625"/>
    <col customWidth="1" min="10759" max="10759" style="56" width="17.7109375"/>
    <col min="10760" max="11008" style="56" width="9.140625"/>
    <col customWidth="1" min="11009" max="11009" style="56" width="9"/>
    <col customWidth="1" min="11010" max="11010" style="56" width="3.5703125"/>
    <col customWidth="1" min="11011" max="11011" style="56" width="1.7109375"/>
    <col customWidth="1" min="11012" max="11012" style="56" width="12.28515625"/>
    <col customWidth="1" min="11013" max="11013" style="56" width="33.5703125"/>
    <col customWidth="1" min="11014" max="11014" style="56" width="18.28515625"/>
    <col customWidth="1" min="11015" max="11015" style="56" width="17.7109375"/>
    <col min="11016" max="11264" style="56" width="9.140625"/>
    <col customWidth="1" min="11265" max="11265" style="56" width="9"/>
    <col customWidth="1" min="11266" max="11266" style="56" width="3.5703125"/>
    <col customWidth="1" min="11267" max="11267" style="56" width="1.7109375"/>
    <col customWidth="1" min="11268" max="11268" style="56" width="12.28515625"/>
    <col customWidth="1" min="11269" max="11269" style="56" width="33.5703125"/>
    <col customWidth="1" min="11270" max="11270" style="56" width="18.28515625"/>
    <col customWidth="1" min="11271" max="11271" style="56" width="17.7109375"/>
    <col min="11272" max="11520" style="56" width="9.140625"/>
    <col customWidth="1" min="11521" max="11521" style="56" width="9"/>
    <col customWidth="1" min="11522" max="11522" style="56" width="3.5703125"/>
    <col customWidth="1" min="11523" max="11523" style="56" width="1.7109375"/>
    <col customWidth="1" min="11524" max="11524" style="56" width="12.28515625"/>
    <col customWidth="1" min="11525" max="11525" style="56" width="33.5703125"/>
    <col customWidth="1" min="11526" max="11526" style="56" width="18.28515625"/>
    <col customWidth="1" min="11527" max="11527" style="56" width="17.7109375"/>
    <col min="11528" max="11776" style="56" width="9.140625"/>
    <col customWidth="1" min="11777" max="11777" style="56" width="9"/>
    <col customWidth="1" min="11778" max="11778" style="56" width="3.5703125"/>
    <col customWidth="1" min="11779" max="11779" style="56" width="1.7109375"/>
    <col customWidth="1" min="11780" max="11780" style="56" width="12.28515625"/>
    <col customWidth="1" min="11781" max="11781" style="56" width="33.5703125"/>
    <col customWidth="1" min="11782" max="11782" style="56" width="18.28515625"/>
    <col customWidth="1" min="11783" max="11783" style="56" width="17.7109375"/>
    <col min="11784" max="12032" style="56" width="9.140625"/>
    <col customWidth="1" min="12033" max="12033" style="56" width="9"/>
    <col customWidth="1" min="12034" max="12034" style="56" width="3.5703125"/>
    <col customWidth="1" min="12035" max="12035" style="56" width="1.7109375"/>
    <col customWidth="1" min="12036" max="12036" style="56" width="12.28515625"/>
    <col customWidth="1" min="12037" max="12037" style="56" width="33.5703125"/>
    <col customWidth="1" min="12038" max="12038" style="56" width="18.28515625"/>
    <col customWidth="1" min="12039" max="12039" style="56" width="17.7109375"/>
    <col min="12040" max="12288" style="56" width="9.140625"/>
    <col customWidth="1" min="12289" max="12289" style="56" width="9"/>
    <col customWidth="1" min="12290" max="12290" style="56" width="3.5703125"/>
    <col customWidth="1" min="12291" max="12291" style="56" width="1.7109375"/>
    <col customWidth="1" min="12292" max="12292" style="56" width="12.28515625"/>
    <col customWidth="1" min="12293" max="12293" style="56" width="33.5703125"/>
    <col customWidth="1" min="12294" max="12294" style="56" width="18.28515625"/>
    <col customWidth="1" min="12295" max="12295" style="56" width="17.7109375"/>
    <col min="12296" max="12544" style="56" width="9.140625"/>
    <col customWidth="1" min="12545" max="12545" style="56" width="9"/>
    <col customWidth="1" min="12546" max="12546" style="56" width="3.5703125"/>
    <col customWidth="1" min="12547" max="12547" style="56" width="1.7109375"/>
    <col customWidth="1" min="12548" max="12548" style="56" width="12.28515625"/>
    <col customWidth="1" min="12549" max="12549" style="56" width="33.5703125"/>
    <col customWidth="1" min="12550" max="12550" style="56" width="18.28515625"/>
    <col customWidth="1" min="12551" max="12551" style="56" width="17.7109375"/>
    <col min="12552" max="12800" style="56" width="9.140625"/>
    <col customWidth="1" min="12801" max="12801" style="56" width="9"/>
    <col customWidth="1" min="12802" max="12802" style="56" width="3.5703125"/>
    <col customWidth="1" min="12803" max="12803" style="56" width="1.7109375"/>
    <col customWidth="1" min="12804" max="12804" style="56" width="12.28515625"/>
    <col customWidth="1" min="12805" max="12805" style="56" width="33.5703125"/>
    <col customWidth="1" min="12806" max="12806" style="56" width="18.28515625"/>
    <col customWidth="1" min="12807" max="12807" style="56" width="17.7109375"/>
    <col min="12808" max="13056" style="56" width="9.140625"/>
    <col customWidth="1" min="13057" max="13057" style="56" width="9"/>
    <col customWidth="1" min="13058" max="13058" style="56" width="3.5703125"/>
    <col customWidth="1" min="13059" max="13059" style="56" width="1.7109375"/>
    <col customWidth="1" min="13060" max="13060" style="56" width="12.28515625"/>
    <col customWidth="1" min="13061" max="13061" style="56" width="33.5703125"/>
    <col customWidth="1" min="13062" max="13062" style="56" width="18.28515625"/>
    <col customWidth="1" min="13063" max="13063" style="56" width="17.7109375"/>
    <col min="13064" max="13312" style="56" width="9.140625"/>
    <col customWidth="1" min="13313" max="13313" style="56" width="9"/>
    <col customWidth="1" min="13314" max="13314" style="56" width="3.5703125"/>
    <col customWidth="1" min="13315" max="13315" style="56" width="1.7109375"/>
    <col customWidth="1" min="13316" max="13316" style="56" width="12.28515625"/>
    <col customWidth="1" min="13317" max="13317" style="56" width="33.5703125"/>
    <col customWidth="1" min="13318" max="13318" style="56" width="18.28515625"/>
    <col customWidth="1" min="13319" max="13319" style="56" width="17.7109375"/>
    <col min="13320" max="13568" style="56" width="9.140625"/>
    <col customWidth="1" min="13569" max="13569" style="56" width="9"/>
    <col customWidth="1" min="13570" max="13570" style="56" width="3.5703125"/>
    <col customWidth="1" min="13571" max="13571" style="56" width="1.7109375"/>
    <col customWidth="1" min="13572" max="13572" style="56" width="12.28515625"/>
    <col customWidth="1" min="13573" max="13573" style="56" width="33.5703125"/>
    <col customWidth="1" min="13574" max="13574" style="56" width="18.28515625"/>
    <col customWidth="1" min="13575" max="13575" style="56" width="17.7109375"/>
    <col min="13576" max="13824" style="56" width="9.140625"/>
    <col customWidth="1" min="13825" max="13825" style="56" width="9"/>
    <col customWidth="1" min="13826" max="13826" style="56" width="3.5703125"/>
    <col customWidth="1" min="13827" max="13827" style="56" width="1.7109375"/>
    <col customWidth="1" min="13828" max="13828" style="56" width="12.28515625"/>
    <col customWidth="1" min="13829" max="13829" style="56" width="33.5703125"/>
    <col customWidth="1" min="13830" max="13830" style="56" width="18.28515625"/>
    <col customWidth="1" min="13831" max="13831" style="56" width="17.7109375"/>
    <col min="13832" max="14080" style="56" width="9.140625"/>
    <col customWidth="1" min="14081" max="14081" style="56" width="9"/>
    <col customWidth="1" min="14082" max="14082" style="56" width="3.5703125"/>
    <col customWidth="1" min="14083" max="14083" style="56" width="1.7109375"/>
    <col customWidth="1" min="14084" max="14084" style="56" width="12.28515625"/>
    <col customWidth="1" min="14085" max="14085" style="56" width="33.5703125"/>
    <col customWidth="1" min="14086" max="14086" style="56" width="18.28515625"/>
    <col customWidth="1" min="14087" max="14087" style="56" width="17.7109375"/>
    <col min="14088" max="14336" style="56" width="9.140625"/>
    <col customWidth="1" min="14337" max="14337" style="56" width="9"/>
    <col customWidth="1" min="14338" max="14338" style="56" width="3.5703125"/>
    <col customWidth="1" min="14339" max="14339" style="56" width="1.7109375"/>
    <col customWidth="1" min="14340" max="14340" style="56" width="12.28515625"/>
    <col customWidth="1" min="14341" max="14341" style="56" width="33.5703125"/>
    <col customWidth="1" min="14342" max="14342" style="56" width="18.28515625"/>
    <col customWidth="1" min="14343" max="14343" style="56" width="17.7109375"/>
    <col min="14344" max="14592" style="56" width="9.140625"/>
    <col customWidth="1" min="14593" max="14593" style="56" width="9"/>
    <col customWidth="1" min="14594" max="14594" style="56" width="3.5703125"/>
    <col customWidth="1" min="14595" max="14595" style="56" width="1.7109375"/>
    <col customWidth="1" min="14596" max="14596" style="56" width="12.28515625"/>
    <col customWidth="1" min="14597" max="14597" style="56" width="33.5703125"/>
    <col customWidth="1" min="14598" max="14598" style="56" width="18.28515625"/>
    <col customWidth="1" min="14599" max="14599" style="56" width="17.7109375"/>
    <col min="14600" max="14848" style="56" width="9.140625"/>
    <col customWidth="1" min="14849" max="14849" style="56" width="9"/>
    <col customWidth="1" min="14850" max="14850" style="56" width="3.5703125"/>
    <col customWidth="1" min="14851" max="14851" style="56" width="1.7109375"/>
    <col customWidth="1" min="14852" max="14852" style="56" width="12.28515625"/>
    <col customWidth="1" min="14853" max="14853" style="56" width="33.5703125"/>
    <col customWidth="1" min="14854" max="14854" style="56" width="18.28515625"/>
    <col customWidth="1" min="14855" max="14855" style="56" width="17.7109375"/>
    <col min="14856" max="15104" style="56" width="9.140625"/>
    <col customWidth="1" min="15105" max="15105" style="56" width="9"/>
    <col customWidth="1" min="15106" max="15106" style="56" width="3.5703125"/>
    <col customWidth="1" min="15107" max="15107" style="56" width="1.7109375"/>
    <col customWidth="1" min="15108" max="15108" style="56" width="12.28515625"/>
    <col customWidth="1" min="15109" max="15109" style="56" width="33.5703125"/>
    <col customWidth="1" min="15110" max="15110" style="56" width="18.28515625"/>
    <col customWidth="1" min="15111" max="15111" style="56" width="17.7109375"/>
    <col min="15112" max="15360" style="56" width="9.140625"/>
    <col customWidth="1" min="15361" max="15361" style="56" width="9"/>
    <col customWidth="1" min="15362" max="15362" style="56" width="3.5703125"/>
    <col customWidth="1" min="15363" max="15363" style="56" width="1.7109375"/>
    <col customWidth="1" min="15364" max="15364" style="56" width="12.28515625"/>
    <col customWidth="1" min="15365" max="15365" style="56" width="33.5703125"/>
    <col customWidth="1" min="15366" max="15366" style="56" width="18.28515625"/>
    <col customWidth="1" min="15367" max="15367" style="56" width="17.7109375"/>
    <col min="15368" max="15616" style="56" width="9.140625"/>
    <col customWidth="1" min="15617" max="15617" style="56" width="9"/>
    <col customWidth="1" min="15618" max="15618" style="56" width="3.5703125"/>
    <col customWidth="1" min="15619" max="15619" style="56" width="1.7109375"/>
    <col customWidth="1" min="15620" max="15620" style="56" width="12.28515625"/>
    <col customWidth="1" min="15621" max="15621" style="56" width="33.5703125"/>
    <col customWidth="1" min="15622" max="15622" style="56" width="18.28515625"/>
    <col customWidth="1" min="15623" max="15623" style="56" width="17.7109375"/>
    <col min="15624" max="15872" style="56" width="9.140625"/>
    <col customWidth="1" min="15873" max="15873" style="56" width="9"/>
    <col customWidth="1" min="15874" max="15874" style="56" width="3.5703125"/>
    <col customWidth="1" min="15875" max="15875" style="56" width="1.7109375"/>
    <col customWidth="1" min="15876" max="15876" style="56" width="12.28515625"/>
    <col customWidth="1" min="15877" max="15877" style="56" width="33.5703125"/>
    <col customWidth="1" min="15878" max="15878" style="56" width="18.28515625"/>
    <col customWidth="1" min="15879" max="15879" style="56" width="17.7109375"/>
    <col min="15880" max="16128" style="56" width="9.140625"/>
    <col customWidth="1" min="16129" max="16129" style="56" width="9"/>
    <col customWidth="1" min="16130" max="16130" style="56" width="3.5703125"/>
    <col customWidth="1" min="16131" max="16131" style="56" width="1.7109375"/>
    <col customWidth="1" min="16132" max="16132" style="56" width="12.28515625"/>
    <col customWidth="1" min="16133" max="16133" style="56" width="33.5703125"/>
    <col customWidth="1" min="16134" max="16134" style="56" width="18.28515625"/>
    <col customWidth="1" min="16135" max="16135" style="56" width="17.7109375"/>
    <col min="16136" max="16384" style="56" width="9.140625"/>
  </cols>
  <sheetData>
    <row r="1" ht="9.9499999999999993" customHeight="1">
      <c r="G1" s="489"/>
    </row>
    <row r="2" ht="24" customHeight="1">
      <c r="A2" s="57" t="s">
        <v>429</v>
      </c>
      <c r="B2" s="57"/>
      <c r="C2" s="57"/>
      <c r="D2" s="57"/>
      <c r="E2" s="57"/>
      <c r="G2" s="489"/>
    </row>
    <row r="3" ht="9.9499999999999993" customHeight="1">
      <c r="G3" s="489"/>
    </row>
    <row r="4" ht="12.75" customHeight="1" outlineLevel="1">
      <c r="A4" s="58" t="s">
        <v>430</v>
      </c>
      <c r="B4" s="58"/>
      <c r="C4" s="58" t="s">
        <v>1205</v>
      </c>
      <c r="D4" s="58"/>
      <c r="G4" s="489"/>
    </row>
    <row r="5" ht="9.9499999999999993" customHeight="1">
      <c r="G5" s="489"/>
    </row>
    <row r="6" ht="12.75" customHeight="1">
      <c r="A6" s="2009" t="s">
        <v>431</v>
      </c>
      <c r="B6" s="2009"/>
      <c r="C6" s="2009"/>
      <c r="D6" s="2009" t="s">
        <v>432</v>
      </c>
      <c r="E6" s="2009"/>
      <c r="F6" s="2009"/>
      <c r="G6" s="2022" t="s">
        <v>433</v>
      </c>
      <c r="J6" s="256" t="e">
        <f>#REF!</f>
        <v>#REF!</v>
      </c>
      <c r="K6" s="257" t="e">
        <f>J6-J7</f>
        <v>#REF!</v>
      </c>
    </row>
    <row r="7" ht="36.75" customHeight="1">
      <c r="A7" s="2009" t="s">
        <v>434</v>
      </c>
      <c r="B7" s="2009"/>
      <c r="C7" s="2009"/>
      <c r="D7" s="2009" t="s">
        <v>435</v>
      </c>
      <c r="E7" s="2009"/>
      <c r="F7" s="2009"/>
      <c r="G7" s="2023"/>
      <c r="I7" s="56" t="s">
        <v>437</v>
      </c>
      <c r="J7" s="59">
        <f>J8+J9</f>
        <v>1868284.5578500002</v>
      </c>
    </row>
    <row r="8" ht="11.25" customHeight="1">
      <c r="A8" s="60"/>
      <c r="B8" s="61"/>
      <c r="C8" s="62"/>
      <c r="D8" s="2012" t="s">
        <v>438</v>
      </c>
      <c r="E8" s="2012"/>
      <c r="F8" s="2012"/>
      <c r="G8" s="490"/>
      <c r="J8" s="59">
        <f>G141-G149-G219-G246-G271-G353-G368</f>
        <v>1659862.3849400003</v>
      </c>
    </row>
    <row r="9" ht="11.25" customHeight="1" outlineLevel="1">
      <c r="A9" s="2012" t="s">
        <v>111</v>
      </c>
      <c r="B9" s="2012"/>
      <c r="C9" s="2012"/>
      <c r="D9" s="2018" t="s">
        <v>253</v>
      </c>
      <c r="E9" s="2018"/>
      <c r="F9" s="2018"/>
      <c r="G9" s="491">
        <v>6780612.5168000003</v>
      </c>
      <c r="J9" s="59">
        <f>H2167+H2251+G2706</f>
        <v>208422.17290999999</v>
      </c>
    </row>
    <row r="10" ht="11.25" customHeight="1" outlineLevel="2">
      <c r="A10" s="2012" t="s">
        <v>203</v>
      </c>
      <c r="B10" s="2012"/>
      <c r="C10" s="2012"/>
      <c r="D10" s="2015" t="s">
        <v>440</v>
      </c>
      <c r="E10" s="2015"/>
      <c r="F10" s="2015"/>
      <c r="G10" s="492">
        <v>6561354.1204199996</v>
      </c>
    </row>
    <row r="11" ht="11.25" hidden="1" customHeight="1" outlineLevel="3">
      <c r="A11" s="66"/>
      <c r="B11" s="67"/>
      <c r="C11" s="68"/>
      <c r="D11" s="2014" t="s">
        <v>441</v>
      </c>
      <c r="E11" s="2014"/>
      <c r="F11" s="2014"/>
      <c r="G11" s="492">
        <v>6561354.1204199996</v>
      </c>
    </row>
    <row r="12" ht="11.25" hidden="1" customHeight="1" outlineLevel="4">
      <c r="A12" s="70"/>
      <c r="B12" s="71"/>
      <c r="C12" s="72"/>
      <c r="D12" s="2017" t="s">
        <v>257</v>
      </c>
      <c r="E12" s="2017"/>
      <c r="F12" s="2017"/>
      <c r="G12" s="493">
        <v>6561354.1204199996</v>
      </c>
    </row>
    <row r="13" ht="11.25" hidden="1" customHeight="1" outlineLevel="5">
      <c r="A13" s="74"/>
      <c r="B13" s="75"/>
      <c r="C13" s="76"/>
      <c r="D13" s="2017" t="s">
        <v>442</v>
      </c>
      <c r="E13" s="2017"/>
      <c r="F13" s="2017"/>
      <c r="G13" s="493">
        <v>6561354.1204199996</v>
      </c>
    </row>
    <row r="14" ht="11.25" hidden="1" customHeight="1" outlineLevel="6">
      <c r="A14" s="77"/>
      <c r="B14" s="78"/>
      <c r="C14" s="79"/>
      <c r="D14" s="2017" t="s">
        <v>443</v>
      </c>
      <c r="E14" s="2017"/>
      <c r="F14" s="2017"/>
      <c r="G14" s="493">
        <v>6561354.1204199996</v>
      </c>
    </row>
    <row r="15" ht="11.25" hidden="1" customHeight="1" outlineLevel="7">
      <c r="A15" s="80"/>
      <c r="B15" s="81"/>
      <c r="C15" s="82"/>
      <c r="D15" s="2017" t="s">
        <v>444</v>
      </c>
      <c r="E15" s="2017"/>
      <c r="F15" s="2017"/>
      <c r="G15" s="493">
        <v>6561354.1204199996</v>
      </c>
    </row>
    <row r="16" ht="11.25" hidden="1" customHeight="1" outlineLevel="7">
      <c r="A16" s="83"/>
      <c r="B16" s="84"/>
      <c r="C16" s="85"/>
      <c r="D16" s="2017" t="s">
        <v>253</v>
      </c>
      <c r="E16" s="2017"/>
      <c r="F16" s="2017"/>
      <c r="G16" s="493">
        <v>6561354.1204199996</v>
      </c>
    </row>
    <row r="17" ht="11.25" hidden="1" customHeight="1" outlineLevel="7">
      <c r="A17" s="86"/>
      <c r="B17" s="87"/>
      <c r="C17" s="88"/>
      <c r="D17" s="2017" t="s">
        <v>445</v>
      </c>
      <c r="E17" s="2017"/>
      <c r="F17" s="2017"/>
      <c r="G17" s="493">
        <v>6561354.1204199996</v>
      </c>
    </row>
    <row r="18" ht="11.25" hidden="1" customHeight="1" outlineLevel="7">
      <c r="A18" s="89"/>
      <c r="B18" s="90"/>
      <c r="C18" s="91"/>
      <c r="D18" s="2013" t="s">
        <v>446</v>
      </c>
      <c r="E18" s="2013"/>
      <c r="F18" s="2013"/>
      <c r="G18" s="493">
        <v>777257.41209</v>
      </c>
    </row>
    <row r="19" ht="11.25" hidden="1" customHeight="1" outlineLevel="7">
      <c r="A19" s="89"/>
      <c r="B19" s="90"/>
      <c r="C19" s="91"/>
      <c r="D19" s="2013" t="s">
        <v>447</v>
      </c>
      <c r="E19" s="2013"/>
      <c r="F19" s="2013"/>
      <c r="G19" s="494"/>
    </row>
    <row r="20" ht="11.25" hidden="1" customHeight="1" outlineLevel="7">
      <c r="A20" s="89"/>
      <c r="B20" s="90"/>
      <c r="C20" s="91"/>
      <c r="D20" s="2013" t="s">
        <v>448</v>
      </c>
      <c r="E20" s="2013"/>
      <c r="F20" s="2013"/>
      <c r="G20" s="493">
        <v>83681.167260000002</v>
      </c>
    </row>
    <row r="21" ht="11.25" hidden="1" customHeight="1" outlineLevel="7">
      <c r="A21" s="89"/>
      <c r="B21" s="90"/>
      <c r="C21" s="91"/>
      <c r="D21" s="2013" t="s">
        <v>449</v>
      </c>
      <c r="E21" s="2013"/>
      <c r="F21" s="2013"/>
      <c r="G21" s="493">
        <v>1801666.31382</v>
      </c>
    </row>
    <row r="22" ht="11.25" hidden="1" customHeight="1" outlineLevel="7">
      <c r="A22" s="89"/>
      <c r="B22" s="90"/>
      <c r="C22" s="91"/>
      <c r="D22" s="2013" t="s">
        <v>450</v>
      </c>
      <c r="E22" s="2013"/>
      <c r="F22" s="2013"/>
      <c r="G22" s="493">
        <v>3898749.22725</v>
      </c>
    </row>
    <row r="23" ht="11.25" hidden="1" customHeight="1" outlineLevel="3" collapsed="1">
      <c r="A23" s="66"/>
      <c r="B23" s="67"/>
      <c r="C23" s="68"/>
      <c r="D23" s="2014" t="s">
        <v>451</v>
      </c>
      <c r="E23" s="2014"/>
      <c r="F23" s="2014"/>
      <c r="G23" s="495"/>
    </row>
    <row r="24" ht="11.25" hidden="1" customHeight="1" outlineLevel="4">
      <c r="A24" s="95"/>
      <c r="B24" s="96"/>
      <c r="C24" s="97"/>
      <c r="D24" s="98"/>
      <c r="E24" s="99"/>
      <c r="F24" s="100"/>
      <c r="G24" s="494"/>
    </row>
    <row r="25" ht="11.25" hidden="1" customHeight="1" outlineLevel="3">
      <c r="A25" s="66"/>
      <c r="B25" s="67"/>
      <c r="C25" s="68"/>
      <c r="D25" s="2014" t="s">
        <v>452</v>
      </c>
      <c r="E25" s="2014"/>
      <c r="F25" s="2014"/>
      <c r="G25" s="495"/>
    </row>
    <row r="26" ht="11.25" hidden="1" customHeight="1" outlineLevel="4">
      <c r="A26" s="95"/>
      <c r="B26" s="96"/>
      <c r="C26" s="97"/>
      <c r="D26" s="98"/>
      <c r="E26" s="99"/>
      <c r="F26" s="100"/>
      <c r="G26" s="494"/>
    </row>
    <row r="27" ht="11.25" customHeight="1" outlineLevel="2" collapsed="1">
      <c r="A27" s="2012" t="s">
        <v>204</v>
      </c>
      <c r="B27" s="2012"/>
      <c r="C27" s="2012"/>
      <c r="D27" s="2015" t="s">
        <v>453</v>
      </c>
      <c r="E27" s="2015"/>
      <c r="F27" s="2015"/>
      <c r="G27" s="492">
        <v>76423.389999999999</v>
      </c>
    </row>
    <row r="28" ht="11.25" hidden="1" customHeight="1" outlineLevel="3">
      <c r="A28" s="66"/>
      <c r="B28" s="67"/>
      <c r="C28" s="68"/>
      <c r="D28" s="2014" t="s">
        <v>441</v>
      </c>
      <c r="E28" s="2014"/>
      <c r="F28" s="2014"/>
      <c r="G28" s="492">
        <v>76423.389999999999</v>
      </c>
    </row>
    <row r="29" ht="11.25" hidden="1" customHeight="1" outlineLevel="4">
      <c r="A29" s="70"/>
      <c r="B29" s="71"/>
      <c r="C29" s="72"/>
      <c r="D29" s="2017" t="s">
        <v>257</v>
      </c>
      <c r="E29" s="2017"/>
      <c r="F29" s="2017"/>
      <c r="G29" s="493">
        <v>76423.389999999999</v>
      </c>
    </row>
    <row r="30" ht="11.25" hidden="1" customHeight="1" outlineLevel="5">
      <c r="A30" s="74"/>
      <c r="B30" s="75"/>
      <c r="C30" s="76"/>
      <c r="D30" s="2017" t="s">
        <v>442</v>
      </c>
      <c r="E30" s="2017"/>
      <c r="F30" s="2017"/>
      <c r="G30" s="493">
        <v>76423.389999999999</v>
      </c>
    </row>
    <row r="31" ht="11.25" hidden="1" customHeight="1" outlineLevel="6">
      <c r="A31" s="77"/>
      <c r="B31" s="78"/>
      <c r="C31" s="79"/>
      <c r="D31" s="2017" t="s">
        <v>443</v>
      </c>
      <c r="E31" s="2017"/>
      <c r="F31" s="2017"/>
      <c r="G31" s="493">
        <v>76423.389999999999</v>
      </c>
    </row>
    <row r="32" ht="11.25" hidden="1" customHeight="1" outlineLevel="7">
      <c r="A32" s="80"/>
      <c r="B32" s="81"/>
      <c r="C32" s="82"/>
      <c r="D32" s="2017" t="s">
        <v>444</v>
      </c>
      <c r="E32" s="2017"/>
      <c r="F32" s="2017"/>
      <c r="G32" s="493">
        <v>76423.389999999999</v>
      </c>
    </row>
    <row r="33" ht="11.25" hidden="1" customHeight="1" outlineLevel="7">
      <c r="A33" s="83"/>
      <c r="B33" s="84"/>
      <c r="C33" s="85"/>
      <c r="D33" s="2017" t="s">
        <v>253</v>
      </c>
      <c r="E33" s="2017"/>
      <c r="F33" s="2017"/>
      <c r="G33" s="493">
        <v>76423.389999999999</v>
      </c>
    </row>
    <row r="34" ht="11.25" hidden="1" customHeight="1" outlineLevel="7">
      <c r="A34" s="86"/>
      <c r="B34" s="87"/>
      <c r="C34" s="88"/>
      <c r="D34" s="2017" t="s">
        <v>454</v>
      </c>
      <c r="E34" s="2017"/>
      <c r="F34" s="2017"/>
      <c r="G34" s="493">
        <v>76423.389999999999</v>
      </c>
    </row>
    <row r="35" ht="11.25" hidden="1" customHeight="1" outlineLevel="7">
      <c r="A35" s="89"/>
      <c r="B35" s="90"/>
      <c r="C35" s="91"/>
      <c r="D35" s="2013" t="s">
        <v>455</v>
      </c>
      <c r="E35" s="2013"/>
      <c r="F35" s="2013"/>
      <c r="G35" s="493">
        <v>5886.924</v>
      </c>
    </row>
    <row r="36" ht="11.25" hidden="1" customHeight="1" outlineLevel="7">
      <c r="A36" s="89"/>
      <c r="B36" s="90"/>
      <c r="C36" s="91"/>
      <c r="D36" s="2013" t="s">
        <v>456</v>
      </c>
      <c r="E36" s="2013"/>
      <c r="F36" s="2013"/>
      <c r="G36" s="493">
        <v>14757.081</v>
      </c>
    </row>
    <row r="37" ht="11.25" hidden="1" customHeight="1" outlineLevel="7">
      <c r="A37" s="89"/>
      <c r="B37" s="90"/>
      <c r="C37" s="91"/>
      <c r="D37" s="2013" t="s">
        <v>457</v>
      </c>
      <c r="E37" s="2013"/>
      <c r="F37" s="2013"/>
      <c r="G37" s="493">
        <v>34051.900999999998</v>
      </c>
    </row>
    <row r="38" ht="11.25" hidden="1" customHeight="1" outlineLevel="7">
      <c r="A38" s="89"/>
      <c r="B38" s="90"/>
      <c r="C38" s="91"/>
      <c r="D38" s="2013" t="s">
        <v>458</v>
      </c>
      <c r="E38" s="2013"/>
      <c r="F38" s="2013"/>
      <c r="G38" s="493">
        <v>21727.484</v>
      </c>
    </row>
    <row r="39" ht="11.25" hidden="1" customHeight="1" outlineLevel="3">
      <c r="A39" s="66"/>
      <c r="B39" s="67"/>
      <c r="C39" s="68"/>
      <c r="D39" s="2014" t="s">
        <v>451</v>
      </c>
      <c r="E39" s="2014"/>
      <c r="F39" s="2014"/>
      <c r="G39" s="495"/>
    </row>
    <row r="40" ht="11.25" hidden="1" customHeight="1" outlineLevel="4">
      <c r="A40" s="95"/>
      <c r="B40" s="96"/>
      <c r="C40" s="97"/>
      <c r="D40" s="98"/>
      <c r="E40" s="99"/>
      <c r="F40" s="100"/>
      <c r="G40" s="494"/>
    </row>
    <row r="41" ht="11.25" hidden="1" customHeight="1" outlineLevel="3">
      <c r="A41" s="66"/>
      <c r="B41" s="67"/>
      <c r="C41" s="68"/>
      <c r="D41" s="2014" t="s">
        <v>452</v>
      </c>
      <c r="E41" s="2014"/>
      <c r="F41" s="2014"/>
      <c r="G41" s="495"/>
    </row>
    <row r="42" ht="11.25" hidden="1" customHeight="1" outlineLevel="4">
      <c r="A42" s="95"/>
      <c r="B42" s="96"/>
      <c r="C42" s="97"/>
      <c r="D42" s="98"/>
      <c r="E42" s="99"/>
      <c r="F42" s="100"/>
      <c r="G42" s="494"/>
    </row>
    <row r="43" ht="11.25" customHeight="1" outlineLevel="2" collapsed="1">
      <c r="A43" s="2012" t="s">
        <v>205</v>
      </c>
      <c r="B43" s="2012"/>
      <c r="C43" s="2012"/>
      <c r="D43" s="2015" t="s">
        <v>459</v>
      </c>
      <c r="E43" s="2015"/>
      <c r="F43" s="2015"/>
      <c r="G43" s="492">
        <v>142835.00638000001</v>
      </c>
    </row>
    <row r="44" ht="11.25" hidden="1" customHeight="1" outlineLevel="3">
      <c r="A44" s="2012" t="s">
        <v>460</v>
      </c>
      <c r="B44" s="2012"/>
      <c r="C44" s="2012"/>
      <c r="D44" s="2016" t="s">
        <v>461</v>
      </c>
      <c r="E44" s="2016"/>
      <c r="F44" s="2016"/>
      <c r="G44" s="492">
        <v>142835.00638000001</v>
      </c>
    </row>
    <row r="45" ht="11.25" hidden="1" customHeight="1" outlineLevel="4">
      <c r="A45" s="66"/>
      <c r="B45" s="67"/>
      <c r="C45" s="68"/>
      <c r="D45" s="2019" t="s">
        <v>441</v>
      </c>
      <c r="E45" s="2019"/>
      <c r="F45" s="2019"/>
      <c r="G45" s="492">
        <v>142479.81299999999</v>
      </c>
    </row>
    <row r="46" ht="11.25" hidden="1" customHeight="1" outlineLevel="5">
      <c r="A46" s="74"/>
      <c r="B46" s="75"/>
      <c r="C46" s="76"/>
      <c r="D46" s="2017" t="s">
        <v>257</v>
      </c>
      <c r="E46" s="2017"/>
      <c r="F46" s="2017"/>
      <c r="G46" s="493">
        <v>142479.81299999999</v>
      </c>
    </row>
    <row r="47" ht="11.25" hidden="1" customHeight="1" outlineLevel="6">
      <c r="A47" s="77"/>
      <c r="B47" s="78"/>
      <c r="C47" s="79"/>
      <c r="D47" s="2017" t="s">
        <v>442</v>
      </c>
      <c r="E47" s="2017"/>
      <c r="F47" s="2017"/>
      <c r="G47" s="493">
        <v>142479.81299999999</v>
      </c>
    </row>
    <row r="48" ht="11.25" hidden="1" customHeight="1" outlineLevel="7">
      <c r="A48" s="80"/>
      <c r="B48" s="81"/>
      <c r="C48" s="82"/>
      <c r="D48" s="2017" t="s">
        <v>443</v>
      </c>
      <c r="E48" s="2017"/>
      <c r="F48" s="2017"/>
      <c r="G48" s="493">
        <v>142479.81299999999</v>
      </c>
    </row>
    <row r="49" ht="11.25" hidden="1" customHeight="1" outlineLevel="7">
      <c r="A49" s="83"/>
      <c r="B49" s="84"/>
      <c r="C49" s="85"/>
      <c r="D49" s="2017" t="s">
        <v>444</v>
      </c>
      <c r="E49" s="2017"/>
      <c r="F49" s="2017"/>
      <c r="G49" s="493">
        <v>142479.81299999999</v>
      </c>
    </row>
    <row r="50" ht="11.25" hidden="1" customHeight="1" outlineLevel="7">
      <c r="A50" s="86"/>
      <c r="B50" s="87"/>
      <c r="C50" s="88"/>
      <c r="D50" s="2017" t="s">
        <v>253</v>
      </c>
      <c r="E50" s="2017"/>
      <c r="F50" s="2017"/>
      <c r="G50" s="493">
        <v>142479.81299999999</v>
      </c>
    </row>
    <row r="51" ht="11.25" hidden="1" customHeight="1" outlineLevel="7">
      <c r="A51" s="101"/>
      <c r="B51" s="102"/>
      <c r="C51" s="103"/>
      <c r="D51" s="2017" t="s">
        <v>462</v>
      </c>
      <c r="E51" s="2017"/>
      <c r="F51" s="2017"/>
      <c r="G51" s="493">
        <v>142479.81299999999</v>
      </c>
    </row>
    <row r="52" ht="11.25" hidden="1" customHeight="1" outlineLevel="7">
      <c r="A52" s="104"/>
      <c r="B52" s="105"/>
      <c r="C52" s="106"/>
      <c r="D52" s="2017" t="s">
        <v>463</v>
      </c>
      <c r="E52" s="2017"/>
      <c r="F52" s="2017"/>
      <c r="G52" s="493">
        <v>142479.81299999999</v>
      </c>
    </row>
    <row r="53" ht="11.25" hidden="1" customHeight="1" outlineLevel="7">
      <c r="A53" s="70"/>
      <c r="B53" s="71"/>
      <c r="C53" s="72"/>
      <c r="D53" s="2017" t="s">
        <v>464</v>
      </c>
      <c r="E53" s="2017"/>
      <c r="F53" s="2017"/>
      <c r="G53" s="493">
        <v>8359.3989999999994</v>
      </c>
    </row>
    <row r="54" ht="11.25" hidden="1" customHeight="1" outlineLevel="7">
      <c r="A54" s="107"/>
      <c r="B54" s="108"/>
      <c r="C54" s="109"/>
      <c r="D54" s="2013" t="s">
        <v>465</v>
      </c>
      <c r="E54" s="2013"/>
      <c r="F54" s="2013"/>
      <c r="G54" s="493">
        <v>2689.768</v>
      </c>
    </row>
    <row r="55" ht="11.25" hidden="1" customHeight="1" outlineLevel="7">
      <c r="A55" s="107"/>
      <c r="B55" s="108"/>
      <c r="C55" s="109"/>
      <c r="D55" s="2013" t="s">
        <v>466</v>
      </c>
      <c r="E55" s="2013"/>
      <c r="F55" s="2013"/>
      <c r="G55" s="493">
        <v>2690.2020000000002</v>
      </c>
    </row>
    <row r="56" ht="11.25" hidden="1" customHeight="1" outlineLevel="7">
      <c r="A56" s="107"/>
      <c r="B56" s="108"/>
      <c r="C56" s="109"/>
      <c r="D56" s="2013" t="s">
        <v>467</v>
      </c>
      <c r="E56" s="2013"/>
      <c r="F56" s="2013"/>
      <c r="G56" s="494"/>
    </row>
    <row r="57" ht="21.75" hidden="1" customHeight="1" outlineLevel="7">
      <c r="A57" s="107"/>
      <c r="B57" s="108"/>
      <c r="C57" s="109"/>
      <c r="D57" s="2013" t="s">
        <v>468</v>
      </c>
      <c r="E57" s="2013"/>
      <c r="F57" s="2013"/>
      <c r="G57" s="493">
        <v>2979.4290000000001</v>
      </c>
    </row>
    <row r="58" ht="11.25" hidden="1" customHeight="1" outlineLevel="7">
      <c r="A58" s="107"/>
      <c r="B58" s="108"/>
      <c r="C58" s="109"/>
      <c r="D58" s="2013" t="s">
        <v>469</v>
      </c>
      <c r="E58" s="2013"/>
      <c r="F58" s="2013"/>
      <c r="G58" s="494"/>
    </row>
    <row r="59" ht="11.25" hidden="1" customHeight="1" outlineLevel="7">
      <c r="A59" s="107"/>
      <c r="B59" s="108"/>
      <c r="C59" s="109"/>
      <c r="D59" s="2013" t="s">
        <v>470</v>
      </c>
      <c r="E59" s="2013"/>
      <c r="F59" s="2013"/>
      <c r="G59" s="494"/>
    </row>
    <row r="60" ht="11.25" hidden="1" customHeight="1" outlineLevel="7">
      <c r="A60" s="107"/>
      <c r="B60" s="108"/>
      <c r="C60" s="109"/>
      <c r="D60" s="2013" t="s">
        <v>471</v>
      </c>
      <c r="E60" s="2013"/>
      <c r="F60" s="2013"/>
      <c r="G60" s="494"/>
    </row>
    <row r="61" ht="11.25" hidden="1" customHeight="1" outlineLevel="7">
      <c r="A61" s="107"/>
      <c r="B61" s="108"/>
      <c r="C61" s="109"/>
      <c r="D61" s="2013" t="s">
        <v>472</v>
      </c>
      <c r="E61" s="2013"/>
      <c r="F61" s="2013"/>
      <c r="G61" s="494"/>
    </row>
    <row r="62" ht="11.25" hidden="1" customHeight="1" outlineLevel="7">
      <c r="A62" s="107"/>
      <c r="B62" s="108"/>
      <c r="C62" s="109"/>
      <c r="D62" s="2013" t="s">
        <v>473</v>
      </c>
      <c r="E62" s="2013"/>
      <c r="F62" s="2013"/>
      <c r="G62" s="494"/>
    </row>
    <row r="63" ht="11.25" hidden="1" customHeight="1" outlineLevel="7">
      <c r="A63" s="107"/>
      <c r="B63" s="108"/>
      <c r="C63" s="109"/>
      <c r="D63" s="2013" t="s">
        <v>474</v>
      </c>
      <c r="E63" s="2013"/>
      <c r="F63" s="2013"/>
      <c r="G63" s="494"/>
    </row>
    <row r="64" ht="11.25" hidden="1" customHeight="1" outlineLevel="7">
      <c r="A64" s="107"/>
      <c r="B64" s="108"/>
      <c r="C64" s="109"/>
      <c r="D64" s="2013" t="s">
        <v>475</v>
      </c>
      <c r="E64" s="2013"/>
      <c r="F64" s="2013"/>
      <c r="G64" s="494"/>
    </row>
    <row r="65" ht="11.25" hidden="1" customHeight="1" outlineLevel="7">
      <c r="A65" s="95"/>
      <c r="B65" s="96"/>
      <c r="C65" s="97"/>
      <c r="D65" s="2013" t="s">
        <v>476</v>
      </c>
      <c r="E65" s="2013"/>
      <c r="F65" s="2013"/>
      <c r="G65" s="493">
        <v>3048.1149999999998</v>
      </c>
    </row>
    <row r="66" ht="11.25" hidden="1" customHeight="1" outlineLevel="7">
      <c r="A66" s="95"/>
      <c r="B66" s="96"/>
      <c r="C66" s="97"/>
      <c r="D66" s="2013" t="s">
        <v>477</v>
      </c>
      <c r="E66" s="2013"/>
      <c r="F66" s="2013"/>
      <c r="G66" s="494"/>
    </row>
    <row r="67" ht="11.25" hidden="1" customHeight="1" outlineLevel="7">
      <c r="A67" s="95"/>
      <c r="B67" s="96"/>
      <c r="C67" s="97"/>
      <c r="D67" s="2013" t="s">
        <v>478</v>
      </c>
      <c r="E67" s="2013"/>
      <c r="F67" s="2013"/>
      <c r="G67" s="494"/>
    </row>
    <row r="68" ht="11.25" hidden="1" customHeight="1" outlineLevel="7">
      <c r="A68" s="95"/>
      <c r="B68" s="96"/>
      <c r="C68" s="97"/>
      <c r="D68" s="2013" t="s">
        <v>479</v>
      </c>
      <c r="E68" s="2013"/>
      <c r="F68" s="2013"/>
      <c r="G68" s="494"/>
    </row>
    <row r="69" ht="11.25" hidden="1" customHeight="1" outlineLevel="7">
      <c r="A69" s="95"/>
      <c r="B69" s="96"/>
      <c r="C69" s="97"/>
      <c r="D69" s="2013" t="s">
        <v>480</v>
      </c>
      <c r="E69" s="2013"/>
      <c r="F69" s="2013"/>
      <c r="G69" s="494"/>
    </row>
    <row r="70" ht="11.25" hidden="1" customHeight="1" outlineLevel="7">
      <c r="A70" s="95"/>
      <c r="B70" s="96"/>
      <c r="C70" s="97"/>
      <c r="D70" s="2013" t="s">
        <v>481</v>
      </c>
      <c r="E70" s="2013"/>
      <c r="F70" s="2013"/>
      <c r="G70" s="494"/>
    </row>
    <row r="71" ht="32.25" hidden="1" customHeight="1" outlineLevel="7">
      <c r="A71" s="95"/>
      <c r="B71" s="96"/>
      <c r="C71" s="97"/>
      <c r="D71" s="2013" t="s">
        <v>482</v>
      </c>
      <c r="E71" s="2013"/>
      <c r="F71" s="2013"/>
      <c r="G71" s="493">
        <v>2477.0129999999999</v>
      </c>
    </row>
    <row r="72" ht="11.25" hidden="1" customHeight="1" outlineLevel="7">
      <c r="A72" s="70"/>
      <c r="B72" s="71"/>
      <c r="C72" s="72"/>
      <c r="D72" s="2017" t="s">
        <v>483</v>
      </c>
      <c r="E72" s="2017"/>
      <c r="F72" s="2017"/>
      <c r="G72" s="493">
        <v>6756.116</v>
      </c>
    </row>
    <row r="73" ht="11.25" hidden="1" customHeight="1" outlineLevel="7">
      <c r="A73" s="107"/>
      <c r="B73" s="108"/>
      <c r="C73" s="109"/>
      <c r="D73" s="2013" t="s">
        <v>484</v>
      </c>
      <c r="E73" s="2013"/>
      <c r="F73" s="2013"/>
      <c r="G73" s="493">
        <v>6595.1239999999998</v>
      </c>
    </row>
    <row r="74" ht="21.75" hidden="1" customHeight="1" outlineLevel="7">
      <c r="A74" s="107"/>
      <c r="B74" s="108"/>
      <c r="C74" s="109"/>
      <c r="D74" s="2013" t="s">
        <v>485</v>
      </c>
      <c r="E74" s="2013"/>
      <c r="F74" s="2013"/>
      <c r="G74" s="496">
        <v>160.99199999999999</v>
      </c>
    </row>
    <row r="75" ht="11.25" hidden="1" customHeight="1" outlineLevel="7">
      <c r="A75" s="95"/>
      <c r="B75" s="96"/>
      <c r="C75" s="97"/>
      <c r="D75" s="2013" t="s">
        <v>486</v>
      </c>
      <c r="E75" s="2013"/>
      <c r="F75" s="2013"/>
      <c r="G75" s="494"/>
    </row>
    <row r="76" ht="11.25" hidden="1" customHeight="1" outlineLevel="7">
      <c r="A76" s="70"/>
      <c r="B76" s="71"/>
      <c r="C76" s="72"/>
      <c r="D76" s="2017" t="s">
        <v>487</v>
      </c>
      <c r="E76" s="2017"/>
      <c r="F76" s="2017"/>
      <c r="G76" s="493">
        <v>46243.487999999998</v>
      </c>
    </row>
    <row r="77" ht="11.25" hidden="1" customHeight="1" outlineLevel="7">
      <c r="A77" s="107"/>
      <c r="B77" s="108"/>
      <c r="C77" s="109"/>
      <c r="D77" s="2013" t="s">
        <v>488</v>
      </c>
      <c r="E77" s="2013"/>
      <c r="F77" s="2013"/>
      <c r="G77" s="494"/>
    </row>
    <row r="78" ht="11.25" hidden="1" customHeight="1" outlineLevel="7">
      <c r="A78" s="107"/>
      <c r="B78" s="108"/>
      <c r="C78" s="109"/>
      <c r="D78" s="2013" t="s">
        <v>489</v>
      </c>
      <c r="E78" s="2013"/>
      <c r="F78" s="2013"/>
      <c r="G78" s="494"/>
    </row>
    <row r="79" ht="11.25" hidden="1" customHeight="1" outlineLevel="7">
      <c r="A79" s="107"/>
      <c r="B79" s="108"/>
      <c r="C79" s="109"/>
      <c r="D79" s="2013" t="s">
        <v>490</v>
      </c>
      <c r="E79" s="2013"/>
      <c r="F79" s="2013"/>
      <c r="G79" s="494"/>
    </row>
    <row r="80" ht="11.25" hidden="1" customHeight="1" outlineLevel="7">
      <c r="A80" s="107"/>
      <c r="B80" s="108"/>
      <c r="C80" s="109"/>
      <c r="D80" s="2013" t="s">
        <v>491</v>
      </c>
      <c r="E80" s="2013"/>
      <c r="F80" s="2013"/>
      <c r="G80" s="494"/>
    </row>
    <row r="81" ht="11.25" hidden="1" customHeight="1" outlineLevel="7">
      <c r="A81" s="107"/>
      <c r="B81" s="108"/>
      <c r="C81" s="109"/>
      <c r="D81" s="2013" t="s">
        <v>492</v>
      </c>
      <c r="E81" s="2013"/>
      <c r="F81" s="2013"/>
      <c r="G81" s="494"/>
    </row>
    <row r="82" ht="11.25" hidden="1" customHeight="1" outlineLevel="7">
      <c r="A82" s="107"/>
      <c r="B82" s="108"/>
      <c r="C82" s="109"/>
      <c r="D82" s="2013" t="s">
        <v>493</v>
      </c>
      <c r="E82" s="2013"/>
      <c r="F82" s="2013"/>
      <c r="G82" s="493">
        <v>46243.487999999998</v>
      </c>
    </row>
    <row r="83" ht="11.25" hidden="1" customHeight="1" outlineLevel="7">
      <c r="A83" s="107"/>
      <c r="B83" s="108"/>
      <c r="C83" s="109"/>
      <c r="D83" s="2013" t="s">
        <v>494</v>
      </c>
      <c r="E83" s="2013"/>
      <c r="F83" s="2013"/>
      <c r="G83" s="494"/>
    </row>
    <row r="84" ht="11.25" hidden="1" customHeight="1" outlineLevel="7">
      <c r="A84" s="107"/>
      <c r="B84" s="108"/>
      <c r="C84" s="109"/>
      <c r="D84" s="2013" t="s">
        <v>495</v>
      </c>
      <c r="E84" s="2013"/>
      <c r="F84" s="2013"/>
      <c r="G84" s="494"/>
    </row>
    <row r="85" ht="11.25" hidden="1" customHeight="1" outlineLevel="7">
      <c r="A85" s="70"/>
      <c r="B85" s="71"/>
      <c r="C85" s="72"/>
      <c r="D85" s="2017" t="s">
        <v>496</v>
      </c>
      <c r="E85" s="2017"/>
      <c r="F85" s="2017"/>
      <c r="G85" s="493">
        <v>5513.7889999999998</v>
      </c>
    </row>
    <row r="86" ht="11.25" hidden="1" customHeight="1" outlineLevel="7">
      <c r="A86" s="107"/>
      <c r="B86" s="108"/>
      <c r="C86" s="109"/>
      <c r="D86" s="2013" t="s">
        <v>497</v>
      </c>
      <c r="E86" s="2013"/>
      <c r="F86" s="2013"/>
      <c r="G86" s="496">
        <v>484.84800000000001</v>
      </c>
    </row>
    <row r="87" ht="11.25" hidden="1" customHeight="1" outlineLevel="7">
      <c r="A87" s="107"/>
      <c r="B87" s="108"/>
      <c r="C87" s="109"/>
      <c r="D87" s="2013" t="s">
        <v>498</v>
      </c>
      <c r="E87" s="2013"/>
      <c r="F87" s="2013"/>
      <c r="G87" s="494"/>
    </row>
    <row r="88" ht="21.75" hidden="1" customHeight="1" outlineLevel="7">
      <c r="A88" s="107"/>
      <c r="B88" s="108"/>
      <c r="C88" s="109"/>
      <c r="D88" s="2013" t="s">
        <v>499</v>
      </c>
      <c r="E88" s="2013"/>
      <c r="F88" s="2013"/>
      <c r="G88" s="493">
        <v>5028.9409999999998</v>
      </c>
    </row>
    <row r="89" ht="11.25" hidden="1" customHeight="1" outlineLevel="7">
      <c r="A89" s="107"/>
      <c r="B89" s="108"/>
      <c r="C89" s="109"/>
      <c r="D89" s="2013" t="s">
        <v>500</v>
      </c>
      <c r="E89" s="2013"/>
      <c r="F89" s="2013"/>
      <c r="G89" s="494"/>
    </row>
    <row r="90" ht="11.25" hidden="1" customHeight="1" outlineLevel="7">
      <c r="A90" s="70"/>
      <c r="B90" s="71"/>
      <c r="C90" s="72"/>
      <c r="D90" s="2017" t="s">
        <v>501</v>
      </c>
      <c r="E90" s="2017"/>
      <c r="F90" s="2017"/>
      <c r="G90" s="493">
        <v>1448.3230000000001</v>
      </c>
    </row>
    <row r="91" ht="11.25" hidden="1" customHeight="1" outlineLevel="7">
      <c r="A91" s="107"/>
      <c r="B91" s="108"/>
      <c r="C91" s="109"/>
      <c r="D91" s="2013" t="s">
        <v>502</v>
      </c>
      <c r="E91" s="2013"/>
      <c r="F91" s="2013"/>
      <c r="G91" s="494"/>
    </row>
    <row r="92" ht="11.25" hidden="1" customHeight="1" outlineLevel="7">
      <c r="A92" s="107"/>
      <c r="B92" s="108"/>
      <c r="C92" s="109"/>
      <c r="D92" s="2013" t="s">
        <v>503</v>
      </c>
      <c r="E92" s="2013"/>
      <c r="F92" s="2013"/>
      <c r="G92" s="494"/>
    </row>
    <row r="93" ht="11.25" hidden="1" customHeight="1" outlineLevel="7">
      <c r="A93" s="107"/>
      <c r="B93" s="108"/>
      <c r="C93" s="109"/>
      <c r="D93" s="2013" t="s">
        <v>504</v>
      </c>
      <c r="E93" s="2013"/>
      <c r="F93" s="2013"/>
      <c r="G93" s="493">
        <v>1367.1199999999999</v>
      </c>
    </row>
    <row r="94" ht="11.25" hidden="1" customHeight="1" outlineLevel="7">
      <c r="A94" s="107"/>
      <c r="B94" s="108"/>
      <c r="C94" s="109"/>
      <c r="D94" s="2013" t="s">
        <v>1184</v>
      </c>
      <c r="E94" s="2013"/>
      <c r="F94" s="2013"/>
      <c r="G94" s="496">
        <v>81.203000000000003</v>
      </c>
    </row>
    <row r="95" ht="11.25" hidden="1" customHeight="1" outlineLevel="7">
      <c r="A95" s="95"/>
      <c r="B95" s="96"/>
      <c r="C95" s="97"/>
      <c r="D95" s="2013" t="s">
        <v>505</v>
      </c>
      <c r="E95" s="2013"/>
      <c r="F95" s="2013"/>
      <c r="G95" s="494"/>
    </row>
    <row r="96" ht="21.75" hidden="1" customHeight="1" outlineLevel="7">
      <c r="A96" s="95"/>
      <c r="B96" s="96"/>
      <c r="C96" s="97"/>
      <c r="D96" s="2013" t="s">
        <v>506</v>
      </c>
      <c r="E96" s="2013"/>
      <c r="F96" s="2013"/>
      <c r="G96" s="493">
        <v>68633.570000000007</v>
      </c>
    </row>
    <row r="97" ht="11.25" hidden="1" customHeight="1" outlineLevel="4">
      <c r="A97" s="66"/>
      <c r="B97" s="67"/>
      <c r="C97" s="68"/>
      <c r="D97" s="2019" t="s">
        <v>451</v>
      </c>
      <c r="E97" s="2019"/>
      <c r="F97" s="2019"/>
      <c r="G97" s="495"/>
    </row>
    <row r="98" ht="11.25" hidden="1" customHeight="1" outlineLevel="5">
      <c r="A98" s="107"/>
      <c r="B98" s="108"/>
      <c r="C98" s="109"/>
      <c r="D98" s="98"/>
      <c r="E98" s="99"/>
      <c r="F98" s="100"/>
      <c r="G98" s="494"/>
    </row>
    <row r="99" ht="11.25" hidden="1" customHeight="1" outlineLevel="4">
      <c r="A99" s="66"/>
      <c r="B99" s="67"/>
      <c r="C99" s="68"/>
      <c r="D99" s="2019" t="s">
        <v>452</v>
      </c>
      <c r="E99" s="2019"/>
      <c r="F99" s="2019"/>
      <c r="G99" s="497">
        <v>355.19337999999999</v>
      </c>
    </row>
    <row r="100" ht="11.25" hidden="1" customHeight="1" outlineLevel="5">
      <c r="A100" s="74"/>
      <c r="B100" s="75"/>
      <c r="C100" s="76"/>
      <c r="D100" s="2017" t="s">
        <v>257</v>
      </c>
      <c r="E100" s="2017"/>
      <c r="F100" s="2017"/>
      <c r="G100" s="496">
        <v>355.19337999999999</v>
      </c>
    </row>
    <row r="101" ht="11.25" hidden="1" customHeight="1" outlineLevel="6">
      <c r="A101" s="77"/>
      <c r="B101" s="78"/>
      <c r="C101" s="79"/>
      <c r="D101" s="2017" t="s">
        <v>442</v>
      </c>
      <c r="E101" s="2017"/>
      <c r="F101" s="2017"/>
      <c r="G101" s="496">
        <v>355.19337999999999</v>
      </c>
    </row>
    <row r="102" ht="11.25" hidden="1" customHeight="1" outlineLevel="7">
      <c r="A102" s="80"/>
      <c r="B102" s="81"/>
      <c r="C102" s="82"/>
      <c r="D102" s="2017" t="s">
        <v>443</v>
      </c>
      <c r="E102" s="2017"/>
      <c r="F102" s="2017"/>
      <c r="G102" s="496">
        <v>355.19337999999999</v>
      </c>
    </row>
    <row r="103" ht="11.25" hidden="1" customHeight="1" outlineLevel="7">
      <c r="A103" s="83"/>
      <c r="B103" s="84"/>
      <c r="C103" s="85"/>
      <c r="D103" s="2017" t="s">
        <v>444</v>
      </c>
      <c r="E103" s="2017"/>
      <c r="F103" s="2017"/>
      <c r="G103" s="496">
        <v>355.19337999999999</v>
      </c>
    </row>
    <row r="104" ht="11.25" hidden="1" customHeight="1" outlineLevel="7">
      <c r="A104" s="86"/>
      <c r="B104" s="87"/>
      <c r="C104" s="88"/>
      <c r="D104" s="2017" t="s">
        <v>253</v>
      </c>
      <c r="E104" s="2017"/>
      <c r="F104" s="2017"/>
      <c r="G104" s="496">
        <v>355.19337999999999</v>
      </c>
    </row>
    <row r="105" ht="11.25" hidden="1" customHeight="1" outlineLevel="7">
      <c r="A105" s="101"/>
      <c r="B105" s="102"/>
      <c r="C105" s="103"/>
      <c r="D105" s="2017" t="s">
        <v>462</v>
      </c>
      <c r="E105" s="2017"/>
      <c r="F105" s="2017"/>
      <c r="G105" s="496">
        <v>355.19337999999999</v>
      </c>
    </row>
    <row r="106" ht="11.25" hidden="1" customHeight="1" outlineLevel="7">
      <c r="A106" s="104"/>
      <c r="B106" s="105"/>
      <c r="C106" s="106"/>
      <c r="D106" s="2017" t="s">
        <v>463</v>
      </c>
      <c r="E106" s="2017"/>
      <c r="F106" s="2017"/>
      <c r="G106" s="496">
        <v>355.19337999999999</v>
      </c>
    </row>
    <row r="107" ht="11.25" hidden="1" customHeight="1" outlineLevel="7">
      <c r="A107" s="70"/>
      <c r="B107" s="71"/>
      <c r="C107" s="72"/>
      <c r="D107" s="2017" t="s">
        <v>496</v>
      </c>
      <c r="E107" s="2017"/>
      <c r="F107" s="2017"/>
      <c r="G107" s="496">
        <v>355.19337999999999</v>
      </c>
    </row>
    <row r="108" ht="21.75" hidden="1" customHeight="1" outlineLevel="7">
      <c r="A108" s="107"/>
      <c r="B108" s="108"/>
      <c r="C108" s="109"/>
      <c r="D108" s="2013" t="s">
        <v>499</v>
      </c>
      <c r="E108" s="2013"/>
      <c r="F108" s="2013"/>
      <c r="G108" s="496">
        <v>355.19337999999999</v>
      </c>
    </row>
    <row r="109" ht="11.25" hidden="1" customHeight="1" outlineLevel="3">
      <c r="A109" s="2012" t="s">
        <v>507</v>
      </c>
      <c r="B109" s="2012"/>
      <c r="C109" s="2012"/>
      <c r="D109" s="2016" t="s">
        <v>508</v>
      </c>
      <c r="E109" s="2016"/>
      <c r="F109" s="2016"/>
      <c r="G109" s="495"/>
    </row>
    <row r="110" ht="11.25" hidden="1" customHeight="1" outlineLevel="4">
      <c r="A110" s="66"/>
      <c r="B110" s="67"/>
      <c r="C110" s="68"/>
      <c r="D110" s="2019" t="s">
        <v>441</v>
      </c>
      <c r="E110" s="2019"/>
      <c r="F110" s="2019"/>
      <c r="G110" s="495"/>
    </row>
    <row r="111" ht="11.25" hidden="1" customHeight="1" outlineLevel="5">
      <c r="A111" s="74"/>
      <c r="B111" s="75"/>
      <c r="C111" s="76"/>
      <c r="D111" s="2017" t="s">
        <v>257</v>
      </c>
      <c r="E111" s="2017"/>
      <c r="F111" s="2017"/>
      <c r="G111" s="494"/>
    </row>
    <row r="112" ht="11.25" hidden="1" customHeight="1" outlineLevel="6">
      <c r="A112" s="77"/>
      <c r="B112" s="78"/>
      <c r="C112" s="79"/>
      <c r="D112" s="2017" t="s">
        <v>442</v>
      </c>
      <c r="E112" s="2017"/>
      <c r="F112" s="2017"/>
      <c r="G112" s="494"/>
    </row>
    <row r="113" ht="11.25" hidden="1" customHeight="1" outlineLevel="7">
      <c r="A113" s="80"/>
      <c r="B113" s="81"/>
      <c r="C113" s="82"/>
      <c r="D113" s="2017" t="s">
        <v>443</v>
      </c>
      <c r="E113" s="2017"/>
      <c r="F113" s="2017"/>
      <c r="G113" s="494"/>
    </row>
    <row r="114" ht="11.25" hidden="1" customHeight="1" outlineLevel="7">
      <c r="A114" s="83"/>
      <c r="B114" s="84"/>
      <c r="C114" s="85"/>
      <c r="D114" s="2017" t="s">
        <v>444</v>
      </c>
      <c r="E114" s="2017"/>
      <c r="F114" s="2017"/>
      <c r="G114" s="494"/>
    </row>
    <row r="115" ht="11.25" hidden="1" customHeight="1" outlineLevel="7">
      <c r="A115" s="86"/>
      <c r="B115" s="87"/>
      <c r="C115" s="88"/>
      <c r="D115" s="2017" t="s">
        <v>253</v>
      </c>
      <c r="E115" s="2017"/>
      <c r="F115" s="2017"/>
      <c r="G115" s="494"/>
    </row>
    <row r="116" ht="11.25" hidden="1" customHeight="1" outlineLevel="7">
      <c r="A116" s="101"/>
      <c r="B116" s="102"/>
      <c r="C116" s="103"/>
      <c r="D116" s="2017" t="s">
        <v>462</v>
      </c>
      <c r="E116" s="2017"/>
      <c r="F116" s="2017"/>
      <c r="G116" s="494"/>
    </row>
    <row r="117" ht="11.25" hidden="1" customHeight="1" outlineLevel="7">
      <c r="A117" s="104"/>
      <c r="B117" s="105"/>
      <c r="C117" s="106"/>
      <c r="D117" s="2017" t="s">
        <v>509</v>
      </c>
      <c r="E117" s="2017"/>
      <c r="F117" s="2017"/>
      <c r="G117" s="494"/>
    </row>
    <row r="118" ht="11.25" hidden="1" customHeight="1" outlineLevel="7">
      <c r="A118" s="95"/>
      <c r="B118" s="96"/>
      <c r="C118" s="97"/>
      <c r="D118" s="2013" t="s">
        <v>510</v>
      </c>
      <c r="E118" s="2013"/>
      <c r="F118" s="2013"/>
      <c r="G118" s="494"/>
    </row>
    <row r="119" ht="11.25" hidden="1" customHeight="1" outlineLevel="7">
      <c r="A119" s="95"/>
      <c r="B119" s="96"/>
      <c r="C119" s="97"/>
      <c r="D119" s="2013" t="s">
        <v>511</v>
      </c>
      <c r="E119" s="2013"/>
      <c r="F119" s="2013"/>
      <c r="G119" s="494"/>
    </row>
    <row r="120" ht="11.25" hidden="1" customHeight="1" outlineLevel="7">
      <c r="A120" s="95"/>
      <c r="B120" s="96"/>
      <c r="C120" s="97"/>
      <c r="D120" s="2013" t="s">
        <v>512</v>
      </c>
      <c r="E120" s="2013"/>
      <c r="F120" s="2013"/>
      <c r="G120" s="494"/>
    </row>
    <row r="121" ht="11.25" hidden="1" customHeight="1" outlineLevel="4">
      <c r="A121" s="66"/>
      <c r="B121" s="67"/>
      <c r="C121" s="68"/>
      <c r="D121" s="2019" t="s">
        <v>451</v>
      </c>
      <c r="E121" s="2019"/>
      <c r="F121" s="2019"/>
      <c r="G121" s="495"/>
    </row>
    <row r="122" ht="11.25" hidden="1" customHeight="1" outlineLevel="5">
      <c r="A122" s="107"/>
      <c r="B122" s="108"/>
      <c r="C122" s="109"/>
      <c r="D122" s="98"/>
      <c r="E122" s="99"/>
      <c r="F122" s="100"/>
      <c r="G122" s="494"/>
    </row>
    <row r="123" ht="11.25" hidden="1" customHeight="1" outlineLevel="4">
      <c r="A123" s="66"/>
      <c r="B123" s="67"/>
      <c r="C123" s="68"/>
      <c r="D123" s="2019" t="s">
        <v>452</v>
      </c>
      <c r="E123" s="2019"/>
      <c r="F123" s="2019"/>
      <c r="G123" s="495"/>
    </row>
    <row r="124" ht="11.25" hidden="1" customHeight="1" outlineLevel="5">
      <c r="A124" s="107"/>
      <c r="B124" s="108"/>
      <c r="C124" s="109"/>
      <c r="D124" s="98"/>
      <c r="E124" s="99"/>
      <c r="F124" s="100"/>
      <c r="G124" s="494"/>
    </row>
    <row r="125" ht="11.25" customHeight="1" outlineLevel="2" collapsed="1">
      <c r="A125" s="2012" t="s">
        <v>377</v>
      </c>
      <c r="B125" s="2012"/>
      <c r="C125" s="2012"/>
      <c r="D125" s="2015" t="s">
        <v>513</v>
      </c>
      <c r="E125" s="2015"/>
      <c r="F125" s="2015"/>
      <c r="G125" s="495"/>
    </row>
    <row r="126" ht="11.25" customHeight="1" outlineLevel="3">
      <c r="A126" s="60"/>
      <c r="B126" s="61"/>
      <c r="C126" s="62"/>
      <c r="D126" s="2016" t="s">
        <v>514</v>
      </c>
      <c r="E126" s="2016"/>
      <c r="F126" s="2016"/>
      <c r="G126" s="495"/>
    </row>
    <row r="127" ht="11.25" customHeight="1" outlineLevel="4">
      <c r="A127" s="66"/>
      <c r="B127" s="67"/>
      <c r="C127" s="68"/>
      <c r="D127" s="2019" t="s">
        <v>441</v>
      </c>
      <c r="E127" s="2019"/>
      <c r="F127" s="2019"/>
      <c r="G127" s="495"/>
    </row>
    <row r="128" ht="11.25" customHeight="1" outlineLevel="5">
      <c r="A128" s="107"/>
      <c r="B128" s="108"/>
      <c r="C128" s="109"/>
      <c r="D128" s="98"/>
      <c r="E128" s="99"/>
      <c r="F128" s="100"/>
      <c r="G128" s="494"/>
    </row>
    <row r="129" ht="11.25" customHeight="1" outlineLevel="4">
      <c r="A129" s="66"/>
      <c r="B129" s="67"/>
      <c r="C129" s="68"/>
      <c r="D129" s="2019" t="s">
        <v>451</v>
      </c>
      <c r="E129" s="2019"/>
      <c r="F129" s="2019"/>
      <c r="G129" s="495"/>
    </row>
    <row r="130" ht="11.25" customHeight="1" outlineLevel="5">
      <c r="A130" s="107"/>
      <c r="B130" s="108"/>
      <c r="C130" s="109"/>
      <c r="D130" s="98"/>
      <c r="E130" s="99"/>
      <c r="F130" s="100"/>
      <c r="G130" s="494"/>
    </row>
    <row r="131" ht="11.25" customHeight="1" outlineLevel="4">
      <c r="A131" s="66"/>
      <c r="B131" s="67"/>
      <c r="C131" s="68"/>
      <c r="D131" s="2019" t="s">
        <v>452</v>
      </c>
      <c r="E131" s="2019"/>
      <c r="F131" s="2019"/>
      <c r="G131" s="495"/>
    </row>
    <row r="132" ht="11.25" customHeight="1" outlineLevel="5">
      <c r="A132" s="107"/>
      <c r="B132" s="108"/>
      <c r="C132" s="109"/>
      <c r="D132" s="98"/>
      <c r="E132" s="99"/>
      <c r="F132" s="100"/>
      <c r="G132" s="494"/>
    </row>
    <row r="133" ht="11.25" customHeight="1" outlineLevel="3">
      <c r="A133" s="60"/>
      <c r="B133" s="61"/>
      <c r="C133" s="62"/>
      <c r="D133" s="2016" t="s">
        <v>522</v>
      </c>
      <c r="E133" s="2016"/>
      <c r="F133" s="2016"/>
      <c r="G133" s="495"/>
    </row>
    <row r="134" ht="11.25" customHeight="1" outlineLevel="4">
      <c r="A134" s="66"/>
      <c r="B134" s="67"/>
      <c r="C134" s="68"/>
      <c r="D134" s="2019" t="s">
        <v>441</v>
      </c>
      <c r="E134" s="2019"/>
      <c r="F134" s="2019"/>
      <c r="G134" s="495"/>
    </row>
    <row r="135" ht="11.25" customHeight="1" outlineLevel="5">
      <c r="A135" s="107"/>
      <c r="B135" s="108"/>
      <c r="C135" s="109"/>
      <c r="D135" s="98"/>
      <c r="E135" s="99"/>
      <c r="F135" s="100"/>
      <c r="G135" s="494"/>
    </row>
    <row r="136" ht="11.25" customHeight="1" outlineLevel="4">
      <c r="A136" s="66"/>
      <c r="B136" s="67"/>
      <c r="C136" s="68"/>
      <c r="D136" s="2019" t="s">
        <v>451</v>
      </c>
      <c r="E136" s="2019"/>
      <c r="F136" s="2019"/>
      <c r="G136" s="495"/>
    </row>
    <row r="137" ht="11.25" customHeight="1" outlineLevel="5">
      <c r="A137" s="107"/>
      <c r="B137" s="108"/>
      <c r="C137" s="109"/>
      <c r="D137" s="98"/>
      <c r="E137" s="99"/>
      <c r="F137" s="100"/>
      <c r="G137" s="494"/>
    </row>
    <row r="138" ht="11.25" customHeight="1" outlineLevel="4">
      <c r="A138" s="66"/>
      <c r="B138" s="67"/>
      <c r="C138" s="68"/>
      <c r="D138" s="2019" t="s">
        <v>452</v>
      </c>
      <c r="E138" s="2019"/>
      <c r="F138" s="2019"/>
      <c r="G138" s="495"/>
    </row>
    <row r="139" ht="11.25" customHeight="1" outlineLevel="5">
      <c r="A139" s="107"/>
      <c r="B139" s="108"/>
      <c r="C139" s="109"/>
      <c r="D139" s="98"/>
      <c r="E139" s="99"/>
      <c r="F139" s="100"/>
      <c r="G139" s="494"/>
    </row>
    <row r="140" ht="11.25" customHeight="1" outlineLevel="1">
      <c r="A140" s="2012" t="s">
        <v>114</v>
      </c>
      <c r="B140" s="2012"/>
      <c r="C140" s="2012"/>
      <c r="D140" s="2018" t="s">
        <v>524</v>
      </c>
      <c r="E140" s="2018"/>
      <c r="F140" s="2018"/>
      <c r="G140" s="491">
        <v>5400711.3542900002</v>
      </c>
    </row>
    <row r="141" ht="11.25" customHeight="1" outlineLevel="2">
      <c r="A141" s="2012" t="s">
        <v>189</v>
      </c>
      <c r="B141" s="2012"/>
      <c r="C141" s="2012"/>
      <c r="D141" s="2015" t="s">
        <v>440</v>
      </c>
      <c r="E141" s="2015"/>
      <c r="F141" s="2015"/>
      <c r="G141" s="492">
        <v>5265986.2662300002</v>
      </c>
    </row>
    <row r="142" ht="11.25" customHeight="1" outlineLevel="3">
      <c r="A142" s="66"/>
      <c r="B142" s="67"/>
      <c r="C142" s="68"/>
      <c r="D142" s="2014" t="s">
        <v>441</v>
      </c>
      <c r="E142" s="2014"/>
      <c r="F142" s="2014"/>
      <c r="G142" s="492">
        <v>5265986.2662300002</v>
      </c>
    </row>
    <row r="143" ht="11.25" customHeight="1" outlineLevel="4">
      <c r="A143" s="70"/>
      <c r="B143" s="71"/>
      <c r="C143" s="72"/>
      <c r="D143" s="2017" t="s">
        <v>257</v>
      </c>
      <c r="E143" s="2017"/>
      <c r="F143" s="2017"/>
      <c r="G143" s="493">
        <v>5265986.2662300002</v>
      </c>
    </row>
    <row r="144" ht="11.25" customHeight="1" outlineLevel="5">
      <c r="A144" s="74"/>
      <c r="B144" s="75"/>
      <c r="C144" s="76"/>
      <c r="D144" s="2017" t="s">
        <v>442</v>
      </c>
      <c r="E144" s="2017"/>
      <c r="F144" s="2017"/>
      <c r="G144" s="493">
        <v>5265986.2662300002</v>
      </c>
    </row>
    <row r="145" ht="11.25" customHeight="1" outlineLevel="6">
      <c r="A145" s="77"/>
      <c r="B145" s="78"/>
      <c r="C145" s="79"/>
      <c r="D145" s="2017" t="s">
        <v>443</v>
      </c>
      <c r="E145" s="2017"/>
      <c r="F145" s="2017"/>
      <c r="G145" s="493">
        <v>5265986.2662300002</v>
      </c>
    </row>
    <row r="146" ht="11.25" customHeight="1" outlineLevel="7">
      <c r="A146" s="80"/>
      <c r="B146" s="81"/>
      <c r="C146" s="82"/>
      <c r="D146" s="2017" t="s">
        <v>444</v>
      </c>
      <c r="E146" s="2017"/>
      <c r="F146" s="2017"/>
      <c r="G146" s="493">
        <v>5265986.2662300002</v>
      </c>
    </row>
    <row r="147" ht="11.25" customHeight="1" outlineLevel="7">
      <c r="A147" s="83"/>
      <c r="B147" s="84"/>
      <c r="C147" s="85"/>
      <c r="D147" s="2017" t="s">
        <v>524</v>
      </c>
      <c r="E147" s="2017"/>
      <c r="F147" s="2017"/>
      <c r="G147" s="493">
        <v>5265986.2662300002</v>
      </c>
    </row>
    <row r="148" ht="11.25" customHeight="1" outlineLevel="7">
      <c r="A148" s="86"/>
      <c r="B148" s="87"/>
      <c r="C148" s="88"/>
      <c r="D148" s="2017" t="s">
        <v>14</v>
      </c>
      <c r="E148" s="2017"/>
      <c r="F148" s="2017"/>
      <c r="G148" s="493">
        <v>1976409.8580700001</v>
      </c>
    </row>
    <row r="149" ht="11.25" customHeight="1" outlineLevel="7">
      <c r="A149" s="101"/>
      <c r="B149" s="102"/>
      <c r="C149" s="103"/>
      <c r="D149" s="2017" t="s">
        <v>525</v>
      </c>
      <c r="E149" s="2017"/>
      <c r="F149" s="2017"/>
      <c r="G149" s="493">
        <v>1714410.2091999999</v>
      </c>
    </row>
    <row r="150" ht="21.75" customHeight="1" outlineLevel="7">
      <c r="A150" s="115"/>
      <c r="B150" s="116"/>
      <c r="C150" s="117"/>
      <c r="D150" s="2013" t="s">
        <v>526</v>
      </c>
      <c r="E150" s="2013"/>
      <c r="F150" s="2013"/>
      <c r="G150" s="493">
        <v>1714410.2091999999</v>
      </c>
    </row>
    <row r="151" ht="11.25" customHeight="1" outlineLevel="7">
      <c r="A151" s="101"/>
      <c r="B151" s="102"/>
      <c r="C151" s="103"/>
      <c r="D151" s="2017" t="s">
        <v>220</v>
      </c>
      <c r="E151" s="2017"/>
      <c r="F151" s="2017"/>
      <c r="G151" s="493">
        <v>34416.920059999997</v>
      </c>
    </row>
    <row r="152" ht="11.25" customHeight="1" outlineLevel="7">
      <c r="A152" s="115"/>
      <c r="B152" s="116"/>
      <c r="C152" s="117"/>
      <c r="D152" s="2013" t="s">
        <v>527</v>
      </c>
      <c r="E152" s="2013"/>
      <c r="F152" s="2013"/>
      <c r="G152" s="493">
        <v>27640.54521</v>
      </c>
    </row>
    <row r="153" ht="11.25" customHeight="1" outlineLevel="7">
      <c r="A153" s="115"/>
      <c r="B153" s="116"/>
      <c r="C153" s="117"/>
      <c r="D153" s="2013" t="s">
        <v>528</v>
      </c>
      <c r="E153" s="2013"/>
      <c r="F153" s="2013"/>
      <c r="G153" s="493">
        <v>6776.3748500000002</v>
      </c>
    </row>
    <row r="154" ht="11.25" customHeight="1" outlineLevel="7">
      <c r="A154" s="101"/>
      <c r="B154" s="102"/>
      <c r="C154" s="103"/>
      <c r="D154" s="2017" t="s">
        <v>529</v>
      </c>
      <c r="E154" s="2017"/>
      <c r="F154" s="2017"/>
      <c r="G154" s="493">
        <v>227582.72881</v>
      </c>
    </row>
    <row r="155" ht="11.25" customHeight="1" outlineLevel="7">
      <c r="A155" s="104"/>
      <c r="B155" s="105"/>
      <c r="C155" s="106"/>
      <c r="D155" s="2017" t="s">
        <v>530</v>
      </c>
      <c r="E155" s="2017"/>
      <c r="F155" s="2017"/>
      <c r="G155" s="493">
        <v>45949.223669999999</v>
      </c>
    </row>
    <row r="156" ht="11.25" customHeight="1" outlineLevel="7">
      <c r="A156" s="95"/>
      <c r="B156" s="96"/>
      <c r="C156" s="97"/>
      <c r="D156" s="2013" t="s">
        <v>532</v>
      </c>
      <c r="E156" s="2013"/>
      <c r="F156" s="2013"/>
      <c r="G156" s="493">
        <v>2647.5150600000002</v>
      </c>
    </row>
    <row r="157" ht="11.25" customHeight="1" outlineLevel="7">
      <c r="A157" s="95"/>
      <c r="B157" s="96"/>
      <c r="C157" s="97"/>
      <c r="D157" s="2013" t="s">
        <v>533</v>
      </c>
      <c r="E157" s="2013"/>
      <c r="F157" s="2013"/>
      <c r="G157" s="493">
        <v>43301.708610000001</v>
      </c>
    </row>
    <row r="158" ht="11.25" customHeight="1" outlineLevel="7">
      <c r="A158" s="104"/>
      <c r="B158" s="105"/>
      <c r="C158" s="106"/>
      <c r="D158" s="2017" t="s">
        <v>535</v>
      </c>
      <c r="E158" s="2017"/>
      <c r="F158" s="2017"/>
      <c r="G158" s="493">
        <v>45204.220300000001</v>
      </c>
    </row>
    <row r="159" ht="11.25" customHeight="1" outlineLevel="7">
      <c r="A159" s="95"/>
      <c r="B159" s="96"/>
      <c r="C159" s="97"/>
      <c r="D159" s="2013" t="s">
        <v>537</v>
      </c>
      <c r="E159" s="2013"/>
      <c r="F159" s="2013"/>
      <c r="G159" s="493">
        <v>6314.8599999999997</v>
      </c>
    </row>
    <row r="160" ht="11.25" customHeight="1" outlineLevel="7">
      <c r="A160" s="95"/>
      <c r="B160" s="96"/>
      <c r="C160" s="97"/>
      <c r="D160" s="2013" t="s">
        <v>538</v>
      </c>
      <c r="E160" s="2013"/>
      <c r="F160" s="2013"/>
      <c r="G160" s="496">
        <v>312.12</v>
      </c>
    </row>
    <row r="161" ht="11.25" customHeight="1" outlineLevel="7">
      <c r="A161" s="95"/>
      <c r="B161" s="96"/>
      <c r="C161" s="97"/>
      <c r="D161" s="2013" t="s">
        <v>539</v>
      </c>
      <c r="E161" s="2013"/>
      <c r="F161" s="2013"/>
      <c r="G161" s="496">
        <v>698.99908000000005</v>
      </c>
    </row>
    <row r="162" ht="21.75" customHeight="1" outlineLevel="7">
      <c r="A162" s="95"/>
      <c r="B162" s="96"/>
      <c r="C162" s="97"/>
      <c r="D162" s="2013" t="s">
        <v>540</v>
      </c>
      <c r="E162" s="2013"/>
      <c r="F162" s="2013"/>
      <c r="G162" s="496">
        <v>459.29784000000001</v>
      </c>
    </row>
    <row r="163" ht="21.75" customHeight="1" outlineLevel="7">
      <c r="A163" s="95"/>
      <c r="B163" s="96"/>
      <c r="C163" s="97"/>
      <c r="D163" s="2013" t="s">
        <v>541</v>
      </c>
      <c r="E163" s="2013"/>
      <c r="F163" s="2013"/>
      <c r="G163" s="493">
        <v>2917.82494</v>
      </c>
    </row>
    <row r="164" ht="11.25" customHeight="1" outlineLevel="7">
      <c r="A164" s="95"/>
      <c r="B164" s="96"/>
      <c r="C164" s="97"/>
      <c r="D164" s="2013" t="s">
        <v>542</v>
      </c>
      <c r="E164" s="2013"/>
      <c r="F164" s="2013"/>
      <c r="G164" s="493">
        <v>1105.6978999999999</v>
      </c>
    </row>
    <row r="165" ht="11.25" customHeight="1" outlineLevel="7">
      <c r="A165" s="95"/>
      <c r="B165" s="96"/>
      <c r="C165" s="97"/>
      <c r="D165" s="2013" t="s">
        <v>543</v>
      </c>
      <c r="E165" s="2013"/>
      <c r="F165" s="2013"/>
      <c r="G165" s="493">
        <v>27004.227800000001</v>
      </c>
    </row>
    <row r="166" ht="11.25" customHeight="1" outlineLevel="7">
      <c r="A166" s="95"/>
      <c r="B166" s="96"/>
      <c r="C166" s="97"/>
      <c r="D166" s="2013" t="s">
        <v>545</v>
      </c>
      <c r="E166" s="2013"/>
      <c r="F166" s="2013"/>
      <c r="G166" s="496">
        <v>825.57000000000005</v>
      </c>
    </row>
    <row r="167" ht="11.25" customHeight="1" outlineLevel="7">
      <c r="A167" s="95"/>
      <c r="B167" s="96"/>
      <c r="C167" s="97"/>
      <c r="D167" s="2013" t="s">
        <v>546</v>
      </c>
      <c r="E167" s="2013"/>
      <c r="F167" s="2013"/>
      <c r="G167" s="493">
        <v>5340.5717400000003</v>
      </c>
    </row>
    <row r="168" ht="11.25" customHeight="1" outlineLevel="7">
      <c r="A168" s="95"/>
      <c r="B168" s="96"/>
      <c r="C168" s="97"/>
      <c r="D168" s="2013" t="s">
        <v>547</v>
      </c>
      <c r="E168" s="2013"/>
      <c r="F168" s="2013"/>
      <c r="G168" s="496">
        <v>225.05099999999999</v>
      </c>
    </row>
    <row r="169" ht="11.25" customHeight="1" outlineLevel="7">
      <c r="A169" s="104"/>
      <c r="B169" s="105"/>
      <c r="C169" s="106"/>
      <c r="D169" s="2017" t="s">
        <v>548</v>
      </c>
      <c r="E169" s="2017"/>
      <c r="F169" s="2017"/>
      <c r="G169" s="493">
        <v>74760.356</v>
      </c>
    </row>
    <row r="170" ht="11.25" customHeight="1" outlineLevel="7">
      <c r="A170" s="95"/>
      <c r="B170" s="96"/>
      <c r="C170" s="97"/>
      <c r="D170" s="2013" t="s">
        <v>549</v>
      </c>
      <c r="E170" s="2013"/>
      <c r="F170" s="2013"/>
      <c r="G170" s="493">
        <v>71118.956000000006</v>
      </c>
    </row>
    <row r="171" ht="11.25" customHeight="1" outlineLevel="7">
      <c r="A171" s="95"/>
      <c r="B171" s="96"/>
      <c r="C171" s="97"/>
      <c r="D171" s="2013" t="s">
        <v>550</v>
      </c>
      <c r="E171" s="2013"/>
      <c r="F171" s="2013"/>
      <c r="G171" s="494"/>
    </row>
    <row r="172" ht="11.25" customHeight="1" outlineLevel="7">
      <c r="A172" s="95"/>
      <c r="B172" s="96"/>
      <c r="C172" s="97"/>
      <c r="D172" s="2013" t="s">
        <v>551</v>
      </c>
      <c r="E172" s="2013"/>
      <c r="F172" s="2013"/>
      <c r="G172" s="494"/>
    </row>
    <row r="173" ht="11.25" customHeight="1" outlineLevel="7">
      <c r="A173" s="95"/>
      <c r="B173" s="96"/>
      <c r="C173" s="97"/>
      <c r="D173" s="2013" t="s">
        <v>552</v>
      </c>
      <c r="E173" s="2013"/>
      <c r="F173" s="2013"/>
      <c r="G173" s="493">
        <v>3641.4000000000001</v>
      </c>
    </row>
    <row r="174" ht="11.25" customHeight="1" outlineLevel="7">
      <c r="A174" s="95"/>
      <c r="B174" s="96"/>
      <c r="C174" s="97"/>
      <c r="D174" s="2013" t="s">
        <v>553</v>
      </c>
      <c r="E174" s="2013"/>
      <c r="F174" s="2013"/>
      <c r="G174" s="494"/>
    </row>
    <row r="175" ht="11.25" customHeight="1" outlineLevel="7">
      <c r="A175" s="104"/>
      <c r="B175" s="105"/>
      <c r="C175" s="106"/>
      <c r="D175" s="2017" t="s">
        <v>554</v>
      </c>
      <c r="E175" s="2017"/>
      <c r="F175" s="2017"/>
      <c r="G175" s="493">
        <v>61668.92884</v>
      </c>
    </row>
    <row r="176" ht="11.25" customHeight="1" outlineLevel="7">
      <c r="A176" s="95"/>
      <c r="B176" s="96"/>
      <c r="C176" s="97"/>
      <c r="D176" s="2013" t="s">
        <v>556</v>
      </c>
      <c r="E176" s="2013"/>
      <c r="F176" s="2013"/>
      <c r="G176" s="493">
        <v>8819.6099799999993</v>
      </c>
    </row>
    <row r="177" ht="11.25" customHeight="1" outlineLevel="7">
      <c r="A177" s="95"/>
      <c r="B177" s="96"/>
      <c r="C177" s="97"/>
      <c r="D177" s="2013" t="s">
        <v>557</v>
      </c>
      <c r="E177" s="2013"/>
      <c r="F177" s="2013"/>
      <c r="G177" s="493">
        <v>33837.840629999999</v>
      </c>
    </row>
    <row r="178" ht="11.25" customHeight="1" outlineLevel="7">
      <c r="A178" s="95"/>
      <c r="B178" s="96"/>
      <c r="C178" s="97"/>
      <c r="D178" s="2013" t="s">
        <v>559</v>
      </c>
      <c r="E178" s="2013"/>
      <c r="F178" s="2013"/>
      <c r="G178" s="496">
        <v>797.76577999999995</v>
      </c>
    </row>
    <row r="179" ht="11.25" customHeight="1" outlineLevel="7">
      <c r="A179" s="95"/>
      <c r="B179" s="96"/>
      <c r="C179" s="97"/>
      <c r="D179" s="2013" t="s">
        <v>560</v>
      </c>
      <c r="E179" s="2013"/>
      <c r="F179" s="2013"/>
      <c r="G179" s="493">
        <v>1247.5258699999999</v>
      </c>
    </row>
    <row r="180" ht="11.25" customHeight="1" outlineLevel="7">
      <c r="A180" s="95"/>
      <c r="B180" s="96"/>
      <c r="C180" s="97"/>
      <c r="D180" s="2013" t="s">
        <v>562</v>
      </c>
      <c r="E180" s="2013"/>
      <c r="F180" s="2013"/>
      <c r="G180" s="496">
        <v>656.42201</v>
      </c>
    </row>
    <row r="181" ht="11.25" customHeight="1" outlineLevel="7">
      <c r="A181" s="95"/>
      <c r="B181" s="96"/>
      <c r="C181" s="97"/>
      <c r="D181" s="2013" t="s">
        <v>563</v>
      </c>
      <c r="E181" s="2013"/>
      <c r="F181" s="2013"/>
      <c r="G181" s="496">
        <v>573.15806999999995</v>
      </c>
    </row>
    <row r="182" ht="11.25" customHeight="1" outlineLevel="7">
      <c r="A182" s="95"/>
      <c r="B182" s="96"/>
      <c r="C182" s="97"/>
      <c r="D182" s="2013" t="s">
        <v>564</v>
      </c>
      <c r="E182" s="2013"/>
      <c r="F182" s="2013"/>
      <c r="G182" s="493">
        <v>1409.4131600000001</v>
      </c>
    </row>
    <row r="183" ht="11.25" customHeight="1" outlineLevel="7">
      <c r="A183" s="95"/>
      <c r="B183" s="96"/>
      <c r="C183" s="97"/>
      <c r="D183" s="2013" t="s">
        <v>565</v>
      </c>
      <c r="E183" s="2013"/>
      <c r="F183" s="2013"/>
      <c r="G183" s="493">
        <v>1039.5990899999999</v>
      </c>
    </row>
    <row r="184" ht="11.25" customHeight="1" outlineLevel="7">
      <c r="A184" s="95"/>
      <c r="B184" s="96"/>
      <c r="C184" s="97"/>
      <c r="D184" s="2013" t="s">
        <v>566</v>
      </c>
      <c r="E184" s="2013"/>
      <c r="F184" s="2013"/>
      <c r="G184" s="493">
        <v>6886.0444600000001</v>
      </c>
    </row>
    <row r="185" ht="11.25" customHeight="1" outlineLevel="7">
      <c r="A185" s="95"/>
      <c r="B185" s="96"/>
      <c r="C185" s="97"/>
      <c r="D185" s="2013" t="s">
        <v>567</v>
      </c>
      <c r="E185" s="2013"/>
      <c r="F185" s="2013"/>
      <c r="G185" s="493">
        <v>1217.3241800000001</v>
      </c>
    </row>
    <row r="186" ht="11.25" customHeight="1" outlineLevel="7">
      <c r="A186" s="95"/>
      <c r="B186" s="96"/>
      <c r="C186" s="97"/>
      <c r="D186" s="2013" t="s">
        <v>568</v>
      </c>
      <c r="E186" s="2013"/>
      <c r="F186" s="2013"/>
      <c r="G186" s="496">
        <v>832.84073000000001</v>
      </c>
    </row>
    <row r="187" ht="11.25" customHeight="1" outlineLevel="7">
      <c r="A187" s="95"/>
      <c r="B187" s="96"/>
      <c r="C187" s="97"/>
      <c r="D187" s="2013" t="s">
        <v>569</v>
      </c>
      <c r="E187" s="2013"/>
      <c r="F187" s="2013"/>
      <c r="G187" s="493">
        <v>3520.1636199999998</v>
      </c>
    </row>
    <row r="188" ht="11.25" customHeight="1" outlineLevel="7">
      <c r="A188" s="95"/>
      <c r="B188" s="96"/>
      <c r="C188" s="97"/>
      <c r="D188" s="2013" t="s">
        <v>570</v>
      </c>
      <c r="E188" s="2013"/>
      <c r="F188" s="2013"/>
      <c r="G188" s="496">
        <v>831.22126000000003</v>
      </c>
    </row>
    <row r="189" ht="11.25" customHeight="1" outlineLevel="7">
      <c r="A189" s="86"/>
      <c r="B189" s="87"/>
      <c r="C189" s="88"/>
      <c r="D189" s="2017" t="s">
        <v>571</v>
      </c>
      <c r="E189" s="2017"/>
      <c r="F189" s="2017"/>
      <c r="G189" s="493">
        <v>863382.01129000005</v>
      </c>
    </row>
    <row r="190" ht="11.25" customHeight="1" outlineLevel="7">
      <c r="A190" s="101"/>
      <c r="B190" s="102"/>
      <c r="C190" s="103"/>
      <c r="D190" s="2017" t="s">
        <v>572</v>
      </c>
      <c r="E190" s="2017"/>
      <c r="F190" s="2017"/>
      <c r="G190" s="493">
        <v>31879.686580000001</v>
      </c>
    </row>
    <row r="191" ht="11.25" customHeight="1" outlineLevel="7">
      <c r="A191" s="104"/>
      <c r="B191" s="105"/>
      <c r="C191" s="106"/>
      <c r="D191" s="2017" t="s">
        <v>573</v>
      </c>
      <c r="E191" s="2017"/>
      <c r="F191" s="2017"/>
      <c r="G191" s="493">
        <v>8372.9290099999998</v>
      </c>
    </row>
    <row r="192" ht="11.25" customHeight="1" outlineLevel="7">
      <c r="A192" s="95"/>
      <c r="B192" s="96"/>
      <c r="C192" s="97"/>
      <c r="D192" s="2013" t="s">
        <v>574</v>
      </c>
      <c r="E192" s="2013"/>
      <c r="F192" s="2013"/>
      <c r="G192" s="494"/>
    </row>
    <row r="193" ht="11.25" customHeight="1" outlineLevel="7">
      <c r="A193" s="95"/>
      <c r="B193" s="96"/>
      <c r="C193" s="97"/>
      <c r="D193" s="2013" t="s">
        <v>575</v>
      </c>
      <c r="E193" s="2013"/>
      <c r="F193" s="2013"/>
      <c r="G193" s="496">
        <v>204</v>
      </c>
    </row>
    <row r="194" ht="11.25" customHeight="1" outlineLevel="7">
      <c r="A194" s="95"/>
      <c r="B194" s="96"/>
      <c r="C194" s="97"/>
      <c r="D194" s="2013" t="s">
        <v>576</v>
      </c>
      <c r="E194" s="2013"/>
      <c r="F194" s="2013"/>
      <c r="G194" s="496">
        <v>881.23428000000001</v>
      </c>
    </row>
    <row r="195" ht="21.75" customHeight="1" outlineLevel="7">
      <c r="A195" s="95"/>
      <c r="B195" s="96"/>
      <c r="C195" s="97"/>
      <c r="D195" s="2013" t="s">
        <v>577</v>
      </c>
      <c r="E195" s="2013"/>
      <c r="F195" s="2013"/>
      <c r="G195" s="493">
        <v>1009.561</v>
      </c>
    </row>
    <row r="196" ht="21.75" customHeight="1" outlineLevel="7">
      <c r="A196" s="95"/>
      <c r="B196" s="96"/>
      <c r="C196" s="97"/>
      <c r="D196" s="2013" t="s">
        <v>578</v>
      </c>
      <c r="E196" s="2013"/>
      <c r="F196" s="2013"/>
      <c r="G196" s="493">
        <v>1798.8889999999999</v>
      </c>
    </row>
    <row r="197" ht="11.25" customHeight="1" outlineLevel="7">
      <c r="A197" s="95"/>
      <c r="B197" s="96"/>
      <c r="C197" s="97"/>
      <c r="D197" s="2013" t="s">
        <v>579</v>
      </c>
      <c r="E197" s="2013"/>
      <c r="F197" s="2013"/>
      <c r="G197" s="493">
        <v>2618.7464199999999</v>
      </c>
    </row>
    <row r="198" ht="11.25" customHeight="1" outlineLevel="7">
      <c r="A198" s="95"/>
      <c r="B198" s="96"/>
      <c r="C198" s="97"/>
      <c r="D198" s="2013" t="s">
        <v>580</v>
      </c>
      <c r="E198" s="2013"/>
      <c r="F198" s="2013"/>
      <c r="G198" s="496">
        <v>195.34299999999999</v>
      </c>
    </row>
    <row r="199" ht="11.25" customHeight="1" outlineLevel="7">
      <c r="A199" s="95"/>
      <c r="B199" s="96"/>
      <c r="C199" s="97"/>
      <c r="D199" s="2013" t="s">
        <v>581</v>
      </c>
      <c r="E199" s="2013"/>
      <c r="F199" s="2013"/>
      <c r="G199" s="494"/>
    </row>
    <row r="200" ht="11.25" customHeight="1" outlineLevel="7">
      <c r="A200" s="95"/>
      <c r="B200" s="96"/>
      <c r="C200" s="97"/>
      <c r="D200" s="2013" t="s">
        <v>582</v>
      </c>
      <c r="E200" s="2013"/>
      <c r="F200" s="2013"/>
      <c r="G200" s="496">
        <v>636.08969999999999</v>
      </c>
    </row>
    <row r="201" ht="11.25" customHeight="1" outlineLevel="7">
      <c r="A201" s="95"/>
      <c r="B201" s="96"/>
      <c r="C201" s="97"/>
      <c r="D201" s="2013" t="s">
        <v>583</v>
      </c>
      <c r="E201" s="2013"/>
      <c r="F201" s="2013"/>
      <c r="G201" s="496">
        <v>711.39895999999999</v>
      </c>
    </row>
    <row r="202" ht="11.25" customHeight="1" outlineLevel="7">
      <c r="A202" s="95"/>
      <c r="B202" s="96"/>
      <c r="C202" s="97"/>
      <c r="D202" s="2013" t="s">
        <v>584</v>
      </c>
      <c r="E202" s="2013"/>
      <c r="F202" s="2013"/>
      <c r="G202" s="496">
        <v>188.88676000000001</v>
      </c>
    </row>
    <row r="203" ht="11.25" customHeight="1" outlineLevel="7">
      <c r="A203" s="95"/>
      <c r="B203" s="96"/>
      <c r="C203" s="97"/>
      <c r="D203" s="2013" t="s">
        <v>585</v>
      </c>
      <c r="E203" s="2013"/>
      <c r="F203" s="2013"/>
      <c r="G203" s="496">
        <v>128.77988999999999</v>
      </c>
    </row>
    <row r="204" ht="11.25" customHeight="1" outlineLevel="7">
      <c r="A204" s="104"/>
      <c r="B204" s="105"/>
      <c r="C204" s="106"/>
      <c r="D204" s="2017" t="s">
        <v>586</v>
      </c>
      <c r="E204" s="2017"/>
      <c r="F204" s="2017"/>
      <c r="G204" s="493">
        <v>23506.757570000002</v>
      </c>
    </row>
    <row r="205" ht="11.25" customHeight="1" outlineLevel="7">
      <c r="A205" s="95"/>
      <c r="B205" s="96"/>
      <c r="C205" s="97"/>
      <c r="D205" s="2013" t="s">
        <v>587</v>
      </c>
      <c r="E205" s="2013"/>
      <c r="F205" s="2013"/>
      <c r="G205" s="496">
        <v>605.58600000000001</v>
      </c>
    </row>
    <row r="206" ht="11.25" customHeight="1" outlineLevel="7">
      <c r="A206" s="95"/>
      <c r="B206" s="96"/>
      <c r="C206" s="97"/>
      <c r="D206" s="2013" t="s">
        <v>588</v>
      </c>
      <c r="E206" s="2013"/>
      <c r="F206" s="2013"/>
      <c r="G206" s="493">
        <v>1754.4110000000001</v>
      </c>
    </row>
    <row r="207" ht="11.25" customHeight="1" outlineLevel="7">
      <c r="A207" s="95"/>
      <c r="B207" s="96"/>
      <c r="C207" s="97"/>
      <c r="D207" s="2013" t="s">
        <v>589</v>
      </c>
      <c r="E207" s="2013"/>
      <c r="F207" s="2013"/>
      <c r="G207" s="493">
        <v>4031.1900000000001</v>
      </c>
    </row>
    <row r="208" ht="21.75" customHeight="1" outlineLevel="7">
      <c r="A208" s="95"/>
      <c r="B208" s="96"/>
      <c r="C208" s="97"/>
      <c r="D208" s="2013" t="s">
        <v>590</v>
      </c>
      <c r="E208" s="2013"/>
      <c r="F208" s="2013"/>
      <c r="G208" s="496">
        <v>546.04600000000005</v>
      </c>
    </row>
    <row r="209" ht="11.25" customHeight="1" outlineLevel="7">
      <c r="A209" s="95"/>
      <c r="B209" s="96"/>
      <c r="C209" s="97"/>
      <c r="D209" s="2013" t="s">
        <v>591</v>
      </c>
      <c r="E209" s="2013"/>
      <c r="F209" s="2013"/>
      <c r="G209" s="493">
        <v>3628.3099999999999</v>
      </c>
    </row>
    <row r="210" ht="11.25" customHeight="1" outlineLevel="7">
      <c r="A210" s="95"/>
      <c r="B210" s="96"/>
      <c r="C210" s="97"/>
      <c r="D210" s="2013" t="s">
        <v>592</v>
      </c>
      <c r="E210" s="2013"/>
      <c r="F210" s="2013"/>
      <c r="G210" s="493">
        <v>1291.70857</v>
      </c>
    </row>
    <row r="211" ht="11.25" customHeight="1" outlineLevel="7">
      <c r="A211" s="95"/>
      <c r="B211" s="96"/>
      <c r="C211" s="97"/>
      <c r="D211" s="2013" t="s">
        <v>593</v>
      </c>
      <c r="E211" s="2013"/>
      <c r="F211" s="2013"/>
      <c r="G211" s="493">
        <v>2799.9859999999999</v>
      </c>
    </row>
    <row r="212" ht="11.25" customHeight="1" outlineLevel="7">
      <c r="A212" s="95"/>
      <c r="B212" s="96"/>
      <c r="C212" s="97"/>
      <c r="D212" s="2013" t="s">
        <v>965</v>
      </c>
      <c r="E212" s="2013"/>
      <c r="F212" s="2013"/>
      <c r="G212" s="494"/>
    </row>
    <row r="213" ht="11.25" customHeight="1" outlineLevel="7">
      <c r="A213" s="95"/>
      <c r="B213" s="96"/>
      <c r="C213" s="97"/>
      <c r="D213" s="2013" t="s">
        <v>594</v>
      </c>
      <c r="E213" s="2013"/>
      <c r="F213" s="2013"/>
      <c r="G213" s="493">
        <v>8849.5200000000004</v>
      </c>
    </row>
    <row r="214" ht="11.25" customHeight="1" outlineLevel="7">
      <c r="A214" s="101"/>
      <c r="B214" s="102"/>
      <c r="C214" s="103"/>
      <c r="D214" s="2017" t="s">
        <v>35</v>
      </c>
      <c r="E214" s="2017"/>
      <c r="F214" s="2017"/>
      <c r="G214" s="496">
        <v>557.38598999999999</v>
      </c>
    </row>
    <row r="215" ht="11.25" customHeight="1" outlineLevel="7">
      <c r="A215" s="115"/>
      <c r="B215" s="116"/>
      <c r="C215" s="117"/>
      <c r="D215" s="2013" t="s">
        <v>595</v>
      </c>
      <c r="E215" s="2013"/>
      <c r="F215" s="2013"/>
      <c r="G215" s="494"/>
    </row>
    <row r="216" ht="11.25" customHeight="1" outlineLevel="7">
      <c r="A216" s="115"/>
      <c r="B216" s="116"/>
      <c r="C216" s="117"/>
      <c r="D216" s="2013" t="s">
        <v>596</v>
      </c>
      <c r="E216" s="2013"/>
      <c r="F216" s="2013"/>
      <c r="G216" s="494"/>
    </row>
    <row r="217" ht="11.25" customHeight="1" outlineLevel="7">
      <c r="A217" s="115"/>
      <c r="B217" s="116"/>
      <c r="C217" s="117"/>
      <c r="D217" s="2013" t="s">
        <v>598</v>
      </c>
      <c r="E217" s="2013"/>
      <c r="F217" s="2013"/>
      <c r="G217" s="494"/>
    </row>
    <row r="218" ht="11.25" customHeight="1" outlineLevel="7">
      <c r="A218" s="115"/>
      <c r="B218" s="116"/>
      <c r="C218" s="117"/>
      <c r="D218" s="2013" t="s">
        <v>599</v>
      </c>
      <c r="E218" s="2013"/>
      <c r="F218" s="2013"/>
      <c r="G218" s="496">
        <v>557.38598999999999</v>
      </c>
    </row>
    <row r="219" ht="11.25" customHeight="1" outlineLevel="7">
      <c r="A219" s="101"/>
      <c r="B219" s="102"/>
      <c r="C219" s="103"/>
      <c r="D219" s="2017" t="s">
        <v>601</v>
      </c>
      <c r="E219" s="2017"/>
      <c r="F219" s="2017"/>
      <c r="G219" s="493">
        <v>819613.63168999995</v>
      </c>
    </row>
    <row r="220" ht="11.25" customHeight="1" outlineLevel="7">
      <c r="A220" s="104"/>
      <c r="B220" s="105"/>
      <c r="C220" s="106"/>
      <c r="D220" s="2017" t="s">
        <v>602</v>
      </c>
      <c r="E220" s="2017"/>
      <c r="F220" s="2017"/>
      <c r="G220" s="493">
        <v>404415.57785</v>
      </c>
    </row>
    <row r="221" ht="11.25" customHeight="1" outlineLevel="7">
      <c r="A221" s="95"/>
      <c r="B221" s="96"/>
      <c r="C221" s="97"/>
      <c r="D221" s="2013" t="s">
        <v>603</v>
      </c>
      <c r="E221" s="2013"/>
      <c r="F221" s="2013"/>
      <c r="G221" s="493">
        <v>304643.27740000002</v>
      </c>
    </row>
    <row r="222" ht="11.25" customHeight="1" outlineLevel="7">
      <c r="A222" s="95"/>
      <c r="B222" s="96"/>
      <c r="C222" s="97"/>
      <c r="D222" s="2013" t="s">
        <v>604</v>
      </c>
      <c r="E222" s="2013"/>
      <c r="F222" s="2013"/>
      <c r="G222" s="493">
        <v>99772.300449999995</v>
      </c>
    </row>
    <row r="223" ht="11.25" customHeight="1" outlineLevel="7">
      <c r="A223" s="115"/>
      <c r="B223" s="116"/>
      <c r="C223" s="117"/>
      <c r="D223" s="2013" t="s">
        <v>605</v>
      </c>
      <c r="E223" s="2013"/>
      <c r="F223" s="2013"/>
      <c r="G223" s="493">
        <v>415198.05384000001</v>
      </c>
    </row>
    <row r="224" ht="21.75" customHeight="1" outlineLevel="7">
      <c r="A224" s="115"/>
      <c r="B224" s="116"/>
      <c r="C224" s="117"/>
      <c r="D224" s="2013" t="s">
        <v>606</v>
      </c>
      <c r="E224" s="2013"/>
      <c r="F224" s="2013"/>
      <c r="G224" s="494"/>
    </row>
    <row r="225" ht="11.25" customHeight="1" outlineLevel="7">
      <c r="A225" s="89"/>
      <c r="B225" s="90"/>
      <c r="C225" s="91"/>
      <c r="D225" s="2013" t="s">
        <v>607</v>
      </c>
      <c r="E225" s="2013"/>
      <c r="F225" s="2013"/>
      <c r="G225" s="493">
        <v>2697.5999999999999</v>
      </c>
    </row>
    <row r="226" ht="11.25" customHeight="1" outlineLevel="7">
      <c r="A226" s="101"/>
      <c r="B226" s="102"/>
      <c r="C226" s="103"/>
      <c r="D226" s="2017" t="s">
        <v>608</v>
      </c>
      <c r="E226" s="2017"/>
      <c r="F226" s="2017"/>
      <c r="G226" s="493">
        <v>8633.7070299999996</v>
      </c>
    </row>
    <row r="227" ht="11.25" customHeight="1" outlineLevel="7">
      <c r="A227" s="115"/>
      <c r="B227" s="116"/>
      <c r="C227" s="117"/>
      <c r="D227" s="2013" t="s">
        <v>609</v>
      </c>
      <c r="E227" s="2013"/>
      <c r="F227" s="2013"/>
      <c r="G227" s="493">
        <v>1302.9110000000001</v>
      </c>
    </row>
    <row r="228" ht="11.25" customHeight="1" outlineLevel="7">
      <c r="A228" s="115"/>
      <c r="B228" s="116"/>
      <c r="C228" s="117"/>
      <c r="D228" s="2013" t="s">
        <v>610</v>
      </c>
      <c r="E228" s="2013"/>
      <c r="F228" s="2013"/>
      <c r="G228" s="494"/>
    </row>
    <row r="229" ht="11.25" customHeight="1" outlineLevel="7">
      <c r="A229" s="115"/>
      <c r="B229" s="116"/>
      <c r="C229" s="117"/>
      <c r="D229" s="2013" t="s">
        <v>611</v>
      </c>
      <c r="E229" s="2013"/>
      <c r="F229" s="2013"/>
      <c r="G229" s="496">
        <v>402.30441000000002</v>
      </c>
    </row>
    <row r="230" ht="11.25" customHeight="1" outlineLevel="7">
      <c r="A230" s="115"/>
      <c r="B230" s="116"/>
      <c r="C230" s="117"/>
      <c r="D230" s="2013" t="s">
        <v>612</v>
      </c>
      <c r="E230" s="2013"/>
      <c r="F230" s="2013"/>
      <c r="G230" s="496">
        <v>954.27845000000002</v>
      </c>
    </row>
    <row r="231" ht="11.25" customHeight="1" outlineLevel="7">
      <c r="A231" s="115"/>
      <c r="B231" s="116"/>
      <c r="C231" s="117"/>
      <c r="D231" s="2013" t="s">
        <v>613</v>
      </c>
      <c r="E231" s="2013"/>
      <c r="F231" s="2013"/>
      <c r="G231" s="496">
        <v>116.50865</v>
      </c>
    </row>
    <row r="232" ht="11.25" customHeight="1" outlineLevel="7">
      <c r="A232" s="115"/>
      <c r="B232" s="116"/>
      <c r="C232" s="117"/>
      <c r="D232" s="2013" t="s">
        <v>614</v>
      </c>
      <c r="E232" s="2013"/>
      <c r="F232" s="2013"/>
      <c r="G232" s="493">
        <v>3029.5468099999998</v>
      </c>
    </row>
    <row r="233" ht="11.25" customHeight="1" outlineLevel="7">
      <c r="A233" s="115"/>
      <c r="B233" s="116"/>
      <c r="C233" s="117"/>
      <c r="D233" s="2013" t="s">
        <v>615</v>
      </c>
      <c r="E233" s="2013"/>
      <c r="F233" s="2013"/>
      <c r="G233" s="493">
        <v>1325.422</v>
      </c>
    </row>
    <row r="234" ht="11.25" customHeight="1" outlineLevel="7">
      <c r="A234" s="115"/>
      <c r="B234" s="116"/>
      <c r="C234" s="117"/>
      <c r="D234" s="2013" t="s">
        <v>616</v>
      </c>
      <c r="E234" s="2013"/>
      <c r="F234" s="2013"/>
      <c r="G234" s="493">
        <v>1502.7357099999999</v>
      </c>
    </row>
    <row r="235" ht="11.25" customHeight="1" outlineLevel="7">
      <c r="A235" s="86"/>
      <c r="B235" s="87"/>
      <c r="C235" s="88"/>
      <c r="D235" s="2017" t="s">
        <v>617</v>
      </c>
      <c r="E235" s="2017"/>
      <c r="F235" s="2017"/>
      <c r="G235" s="493">
        <v>1136826.9323499999</v>
      </c>
    </row>
    <row r="236" ht="11.25" customHeight="1" outlineLevel="7">
      <c r="A236" s="89"/>
      <c r="B236" s="90"/>
      <c r="C236" s="91"/>
      <c r="D236" s="2013" t="s">
        <v>619</v>
      </c>
      <c r="E236" s="2013"/>
      <c r="F236" s="2013"/>
      <c r="G236" s="493">
        <v>618983.90390000003</v>
      </c>
    </row>
    <row r="237" ht="11.25" customHeight="1" outlineLevel="7">
      <c r="A237" s="89"/>
      <c r="B237" s="90"/>
      <c r="C237" s="91"/>
      <c r="D237" s="2013" t="s">
        <v>620</v>
      </c>
      <c r="E237" s="2013"/>
      <c r="F237" s="2013"/>
      <c r="G237" s="493">
        <v>100010.29691999999</v>
      </c>
    </row>
    <row r="238" ht="11.25" customHeight="1" outlineLevel="7">
      <c r="A238" s="89"/>
      <c r="B238" s="90"/>
      <c r="C238" s="91"/>
      <c r="D238" s="2013" t="s">
        <v>622</v>
      </c>
      <c r="E238" s="2013"/>
      <c r="F238" s="2013"/>
      <c r="G238" s="493">
        <v>65118.64299</v>
      </c>
    </row>
    <row r="239" ht="11.25" customHeight="1" outlineLevel="7">
      <c r="A239" s="89"/>
      <c r="B239" s="90"/>
      <c r="C239" s="91"/>
      <c r="D239" s="2013" t="s">
        <v>624</v>
      </c>
      <c r="E239" s="2013"/>
      <c r="F239" s="2013"/>
      <c r="G239" s="493">
        <v>8601.6370200000001</v>
      </c>
    </row>
    <row r="240" ht="11.25" customHeight="1" outlineLevel="7">
      <c r="A240" s="89"/>
      <c r="B240" s="90"/>
      <c r="C240" s="91"/>
      <c r="D240" s="2013" t="s">
        <v>626</v>
      </c>
      <c r="E240" s="2013"/>
      <c r="F240" s="2013"/>
      <c r="G240" s="493">
        <v>173821.14504</v>
      </c>
    </row>
    <row r="241" ht="11.25" customHeight="1" outlineLevel="7">
      <c r="A241" s="101"/>
      <c r="B241" s="102"/>
      <c r="C241" s="103"/>
      <c r="D241" s="2017" t="s">
        <v>630</v>
      </c>
      <c r="E241" s="2017"/>
      <c r="F241" s="2017"/>
      <c r="G241" s="493">
        <v>170291.30648</v>
      </c>
    </row>
    <row r="242" ht="11.25" customHeight="1" outlineLevel="7">
      <c r="A242" s="115"/>
      <c r="B242" s="116"/>
      <c r="C242" s="117"/>
      <c r="D242" s="2013" t="s">
        <v>632</v>
      </c>
      <c r="E242" s="2013"/>
      <c r="F242" s="2013"/>
      <c r="G242" s="493">
        <v>85327.209849999999</v>
      </c>
    </row>
    <row r="243" ht="21.75" customHeight="1" outlineLevel="7">
      <c r="A243" s="115"/>
      <c r="B243" s="116"/>
      <c r="C243" s="117"/>
      <c r="D243" s="2013" t="s">
        <v>634</v>
      </c>
      <c r="E243" s="2013"/>
      <c r="F243" s="2013"/>
      <c r="G243" s="493">
        <v>15358.17497</v>
      </c>
    </row>
    <row r="244" ht="21.75" customHeight="1" outlineLevel="7">
      <c r="A244" s="115"/>
      <c r="B244" s="116"/>
      <c r="C244" s="117"/>
      <c r="D244" s="2013" t="s">
        <v>636</v>
      </c>
      <c r="E244" s="2013"/>
      <c r="F244" s="2013"/>
      <c r="G244" s="493">
        <v>37228.731370000001</v>
      </c>
    </row>
    <row r="245" ht="21.75" customHeight="1" outlineLevel="7">
      <c r="A245" s="115"/>
      <c r="B245" s="116"/>
      <c r="C245" s="117"/>
      <c r="D245" s="2013" t="s">
        <v>638</v>
      </c>
      <c r="E245" s="2013"/>
      <c r="F245" s="2013"/>
      <c r="G245" s="493">
        <v>32377.190289999999</v>
      </c>
    </row>
    <row r="246" ht="11.25" customHeight="1" outlineLevel="7">
      <c r="A246" s="86"/>
      <c r="B246" s="87"/>
      <c r="C246" s="88"/>
      <c r="D246" s="2017" t="s">
        <v>641</v>
      </c>
      <c r="E246" s="2017"/>
      <c r="F246" s="2017"/>
      <c r="G246" s="493">
        <v>343283.45659000002</v>
      </c>
    </row>
    <row r="247" ht="21.75" customHeight="1" outlineLevel="7">
      <c r="A247" s="101"/>
      <c r="B247" s="102"/>
      <c r="C247" s="103"/>
      <c r="D247" s="2017" t="s">
        <v>642</v>
      </c>
      <c r="E247" s="2017"/>
      <c r="F247" s="2017"/>
      <c r="G247" s="493">
        <v>247805.99531</v>
      </c>
    </row>
    <row r="248" ht="21.75" customHeight="1" outlineLevel="7">
      <c r="A248" s="115"/>
      <c r="B248" s="116"/>
      <c r="C248" s="117"/>
      <c r="D248" s="2013" t="s">
        <v>643</v>
      </c>
      <c r="E248" s="2013"/>
      <c r="F248" s="2013"/>
      <c r="G248" s="493">
        <v>210512.19823000001</v>
      </c>
    </row>
    <row r="249" ht="21.75" customHeight="1" outlineLevel="7">
      <c r="A249" s="115"/>
      <c r="B249" s="116"/>
      <c r="C249" s="117"/>
      <c r="D249" s="2013" t="s">
        <v>645</v>
      </c>
      <c r="E249" s="2013"/>
      <c r="F249" s="2013"/>
      <c r="G249" s="493">
        <v>7090.6051200000002</v>
      </c>
    </row>
    <row r="250" ht="21.75" customHeight="1" outlineLevel="7">
      <c r="A250" s="115"/>
      <c r="B250" s="116"/>
      <c r="C250" s="117"/>
      <c r="D250" s="2013" t="s">
        <v>647</v>
      </c>
      <c r="E250" s="2013"/>
      <c r="F250" s="2013"/>
      <c r="G250" s="493">
        <v>8153.0923199999997</v>
      </c>
    </row>
    <row r="251" ht="21.75" customHeight="1" outlineLevel="7">
      <c r="A251" s="115"/>
      <c r="B251" s="116"/>
      <c r="C251" s="117"/>
      <c r="D251" s="2013" t="s">
        <v>649</v>
      </c>
      <c r="E251" s="2013"/>
      <c r="F251" s="2013"/>
      <c r="G251" s="493">
        <v>3363.4405000000002</v>
      </c>
    </row>
    <row r="252" ht="21.75" customHeight="1" outlineLevel="7">
      <c r="A252" s="115"/>
      <c r="B252" s="116"/>
      <c r="C252" s="117"/>
      <c r="D252" s="2013" t="s">
        <v>651</v>
      </c>
      <c r="E252" s="2013"/>
      <c r="F252" s="2013"/>
      <c r="G252" s="493">
        <v>18686.65914</v>
      </c>
    </row>
    <row r="253" ht="11.25" customHeight="1" outlineLevel="7">
      <c r="A253" s="101"/>
      <c r="B253" s="102"/>
      <c r="C253" s="103"/>
      <c r="D253" s="2017" t="s">
        <v>653</v>
      </c>
      <c r="E253" s="2017"/>
      <c r="F253" s="2017"/>
      <c r="G253" s="493">
        <v>58666.874649999998</v>
      </c>
    </row>
    <row r="254" ht="11.25" customHeight="1" outlineLevel="7">
      <c r="A254" s="115"/>
      <c r="B254" s="116"/>
      <c r="C254" s="117"/>
      <c r="D254" s="2013" t="s">
        <v>655</v>
      </c>
      <c r="E254" s="2013"/>
      <c r="F254" s="2013"/>
      <c r="G254" s="493">
        <v>49982.018219999998</v>
      </c>
    </row>
    <row r="255" ht="21.75" customHeight="1" outlineLevel="7">
      <c r="A255" s="115"/>
      <c r="B255" s="116"/>
      <c r="C255" s="117"/>
      <c r="D255" s="2013" t="s">
        <v>657</v>
      </c>
      <c r="E255" s="2013"/>
      <c r="F255" s="2013"/>
      <c r="G255" s="493">
        <v>1651.2363399999999</v>
      </c>
    </row>
    <row r="256" ht="21.75" customHeight="1" outlineLevel="7">
      <c r="A256" s="115"/>
      <c r="B256" s="116"/>
      <c r="C256" s="117"/>
      <c r="D256" s="2013" t="s">
        <v>659</v>
      </c>
      <c r="E256" s="2013"/>
      <c r="F256" s="2013"/>
      <c r="G256" s="493">
        <v>1898.6656599999999</v>
      </c>
    </row>
    <row r="257" ht="21.75" customHeight="1" outlineLevel="7">
      <c r="A257" s="115"/>
      <c r="B257" s="116"/>
      <c r="C257" s="117"/>
      <c r="D257" s="2013" t="s">
        <v>661</v>
      </c>
      <c r="E257" s="2013"/>
      <c r="F257" s="2013"/>
      <c r="G257" s="496">
        <v>783.26644999999996</v>
      </c>
    </row>
    <row r="258" ht="11.25" customHeight="1" outlineLevel="7">
      <c r="A258" s="115"/>
      <c r="B258" s="116"/>
      <c r="C258" s="117"/>
      <c r="D258" s="2013" t="s">
        <v>663</v>
      </c>
      <c r="E258" s="2013"/>
      <c r="F258" s="2013"/>
      <c r="G258" s="493">
        <v>4351.6879799999997</v>
      </c>
    </row>
    <row r="259" ht="21.75" customHeight="1" outlineLevel="7">
      <c r="A259" s="101"/>
      <c r="B259" s="102"/>
      <c r="C259" s="103"/>
      <c r="D259" s="2017" t="s">
        <v>665</v>
      </c>
      <c r="E259" s="2017"/>
      <c r="F259" s="2017"/>
      <c r="G259" s="493">
        <v>4601.3233499999997</v>
      </c>
    </row>
    <row r="260" ht="11.25" customHeight="1" outlineLevel="7">
      <c r="A260" s="115"/>
      <c r="B260" s="116"/>
      <c r="C260" s="117"/>
      <c r="D260" s="2013" t="s">
        <v>667</v>
      </c>
      <c r="E260" s="2013"/>
      <c r="F260" s="2013"/>
      <c r="G260" s="493">
        <v>3920.1585300000002</v>
      </c>
    </row>
    <row r="261" ht="21.75" customHeight="1" outlineLevel="7">
      <c r="A261" s="115"/>
      <c r="B261" s="116"/>
      <c r="C261" s="117"/>
      <c r="D261" s="2013" t="s">
        <v>669</v>
      </c>
      <c r="E261" s="2013"/>
      <c r="F261" s="2013"/>
      <c r="G261" s="496">
        <v>129.50828999999999</v>
      </c>
    </row>
    <row r="262" ht="21.75" customHeight="1" outlineLevel="7">
      <c r="A262" s="115"/>
      <c r="B262" s="116"/>
      <c r="C262" s="117"/>
      <c r="D262" s="2013" t="s">
        <v>671</v>
      </c>
      <c r="E262" s="2013"/>
      <c r="F262" s="2013"/>
      <c r="G262" s="496">
        <v>148.91479000000001</v>
      </c>
    </row>
    <row r="263" ht="21.75" customHeight="1" outlineLevel="7">
      <c r="A263" s="115"/>
      <c r="B263" s="116"/>
      <c r="C263" s="117"/>
      <c r="D263" s="2013" t="s">
        <v>673</v>
      </c>
      <c r="E263" s="2013"/>
      <c r="F263" s="2013"/>
      <c r="G263" s="496">
        <v>61.433199999999999</v>
      </c>
    </row>
    <row r="264" ht="21.75" customHeight="1" outlineLevel="7">
      <c r="A264" s="115"/>
      <c r="B264" s="116"/>
      <c r="C264" s="117"/>
      <c r="D264" s="2013" t="s">
        <v>675</v>
      </c>
      <c r="E264" s="2013"/>
      <c r="F264" s="2013"/>
      <c r="G264" s="496">
        <v>341.30853999999999</v>
      </c>
    </row>
    <row r="265" ht="21.75" customHeight="1" outlineLevel="7">
      <c r="A265" s="101"/>
      <c r="B265" s="102"/>
      <c r="C265" s="103"/>
      <c r="D265" s="2017" t="s">
        <v>677</v>
      </c>
      <c r="E265" s="2017"/>
      <c r="F265" s="2017"/>
      <c r="G265" s="493">
        <v>32209.263279999999</v>
      </c>
    </row>
    <row r="266" ht="21.75" customHeight="1" outlineLevel="7">
      <c r="A266" s="115"/>
      <c r="B266" s="116"/>
      <c r="C266" s="117"/>
      <c r="D266" s="2013" t="s">
        <v>679</v>
      </c>
      <c r="E266" s="2013"/>
      <c r="F266" s="2013"/>
      <c r="G266" s="493">
        <v>27441.10684</v>
      </c>
    </row>
    <row r="267" ht="21.75" customHeight="1" outlineLevel="7">
      <c r="A267" s="115"/>
      <c r="B267" s="116"/>
      <c r="C267" s="117"/>
      <c r="D267" s="2013" t="s">
        <v>681</v>
      </c>
      <c r="E267" s="2013"/>
      <c r="F267" s="2013"/>
      <c r="G267" s="496">
        <v>906.56097999999997</v>
      </c>
    </row>
    <row r="268" ht="21.75" customHeight="1" outlineLevel="7">
      <c r="A268" s="115"/>
      <c r="B268" s="116"/>
      <c r="C268" s="117"/>
      <c r="D268" s="2013" t="s">
        <v>683</v>
      </c>
      <c r="E268" s="2013"/>
      <c r="F268" s="2013"/>
      <c r="G268" s="493">
        <v>1042.40443</v>
      </c>
    </row>
    <row r="269" ht="21.75" customHeight="1" outlineLevel="7">
      <c r="A269" s="115"/>
      <c r="B269" s="116"/>
      <c r="C269" s="117"/>
      <c r="D269" s="2013" t="s">
        <v>685</v>
      </c>
      <c r="E269" s="2013"/>
      <c r="F269" s="2013"/>
      <c r="G269" s="496">
        <v>430.02933999999999</v>
      </c>
    </row>
    <row r="270" ht="21.75" customHeight="1" outlineLevel="7">
      <c r="A270" s="115"/>
      <c r="B270" s="116"/>
      <c r="C270" s="117"/>
      <c r="D270" s="2013" t="s">
        <v>687</v>
      </c>
      <c r="E270" s="2013"/>
      <c r="F270" s="2013"/>
      <c r="G270" s="493">
        <v>2389.1616899999999</v>
      </c>
    </row>
    <row r="271" ht="11.25" customHeight="1" outlineLevel="7">
      <c r="A271" s="86"/>
      <c r="B271" s="87"/>
      <c r="C271" s="88"/>
      <c r="D271" s="2017" t="s">
        <v>689</v>
      </c>
      <c r="E271" s="2017"/>
      <c r="F271" s="2017"/>
      <c r="G271" s="493">
        <v>613274.00227000006</v>
      </c>
    </row>
    <row r="272" ht="11.25" customHeight="1" outlineLevel="7">
      <c r="A272" s="89"/>
      <c r="B272" s="90"/>
      <c r="C272" s="91"/>
      <c r="D272" s="2013" t="s">
        <v>691</v>
      </c>
      <c r="E272" s="2013"/>
      <c r="F272" s="2013"/>
      <c r="G272" s="493">
        <v>2779.9338499999999</v>
      </c>
    </row>
    <row r="273" ht="11.25" customHeight="1" outlineLevel="7">
      <c r="A273" s="89"/>
      <c r="B273" s="90"/>
      <c r="C273" s="91"/>
      <c r="D273" s="2013" t="s">
        <v>692</v>
      </c>
      <c r="E273" s="2013"/>
      <c r="F273" s="2013"/>
      <c r="G273" s="493">
        <v>124244.43823</v>
      </c>
    </row>
    <row r="274" ht="11.25" customHeight="1" outlineLevel="7">
      <c r="A274" s="89"/>
      <c r="B274" s="90"/>
      <c r="C274" s="91"/>
      <c r="D274" s="2013" t="s">
        <v>693</v>
      </c>
      <c r="E274" s="2013"/>
      <c r="F274" s="2013"/>
      <c r="G274" s="493">
        <v>7720.6638999999996</v>
      </c>
    </row>
    <row r="275" ht="11.25" customHeight="1" outlineLevel="7">
      <c r="A275" s="89"/>
      <c r="B275" s="90"/>
      <c r="C275" s="91"/>
      <c r="D275" s="2013" t="s">
        <v>694</v>
      </c>
      <c r="E275" s="2013"/>
      <c r="F275" s="2013"/>
      <c r="G275" s="493">
        <v>77235.203429999994</v>
      </c>
    </row>
    <row r="276" ht="11.25" customHeight="1" outlineLevel="7">
      <c r="A276" s="89"/>
      <c r="B276" s="90"/>
      <c r="C276" s="91"/>
      <c r="D276" s="2013" t="s">
        <v>695</v>
      </c>
      <c r="E276" s="2013"/>
      <c r="F276" s="2013"/>
      <c r="G276" s="493">
        <v>91757.791039999996</v>
      </c>
    </row>
    <row r="277" ht="11.25" customHeight="1" outlineLevel="7">
      <c r="A277" s="89"/>
      <c r="B277" s="90"/>
      <c r="C277" s="91"/>
      <c r="D277" s="2013" t="s">
        <v>696</v>
      </c>
      <c r="E277" s="2013"/>
      <c r="F277" s="2013"/>
      <c r="G277" s="493">
        <v>309535.97181999998</v>
      </c>
    </row>
    <row r="278" ht="11.25" customHeight="1" outlineLevel="7">
      <c r="A278" s="86"/>
      <c r="B278" s="87"/>
      <c r="C278" s="88"/>
      <c r="D278" s="2017" t="s">
        <v>698</v>
      </c>
      <c r="E278" s="2017"/>
      <c r="F278" s="2017"/>
      <c r="G278" s="493">
        <v>332810.00566000002</v>
      </c>
    </row>
    <row r="279" ht="11.25" customHeight="1" outlineLevel="7">
      <c r="A279" s="101"/>
      <c r="B279" s="102"/>
      <c r="C279" s="103"/>
      <c r="D279" s="2017" t="s">
        <v>699</v>
      </c>
      <c r="E279" s="2017"/>
      <c r="F279" s="2017"/>
      <c r="G279" s="493">
        <v>13060.982</v>
      </c>
    </row>
    <row r="280" ht="11.25" customHeight="1" outlineLevel="7">
      <c r="A280" s="115"/>
      <c r="B280" s="116"/>
      <c r="C280" s="117"/>
      <c r="D280" s="2013" t="s">
        <v>700</v>
      </c>
      <c r="E280" s="2013"/>
      <c r="F280" s="2013"/>
      <c r="G280" s="493">
        <v>12511.228999999999</v>
      </c>
    </row>
    <row r="281" ht="11.25" customHeight="1" outlineLevel="7">
      <c r="A281" s="115"/>
      <c r="B281" s="116"/>
      <c r="C281" s="117"/>
      <c r="D281" s="2013" t="s">
        <v>701</v>
      </c>
      <c r="E281" s="2013"/>
      <c r="F281" s="2013"/>
      <c r="G281" s="496">
        <v>549.75300000000004</v>
      </c>
    </row>
    <row r="282" ht="11.25" customHeight="1" outlineLevel="7">
      <c r="A282" s="101"/>
      <c r="B282" s="102"/>
      <c r="C282" s="103"/>
      <c r="D282" s="2017" t="s">
        <v>702</v>
      </c>
      <c r="E282" s="2017"/>
      <c r="F282" s="2017"/>
      <c r="G282" s="493">
        <v>91497.737059999999</v>
      </c>
    </row>
    <row r="283" ht="11.25" customHeight="1" outlineLevel="7">
      <c r="A283" s="104"/>
      <c r="B283" s="105"/>
      <c r="C283" s="106"/>
      <c r="D283" s="2017" t="s">
        <v>704</v>
      </c>
      <c r="E283" s="2017"/>
      <c r="F283" s="2017"/>
      <c r="G283" s="493">
        <v>10499.422619999999</v>
      </c>
    </row>
    <row r="284" ht="11.25" customHeight="1" outlineLevel="7">
      <c r="A284" s="95"/>
      <c r="B284" s="96"/>
      <c r="C284" s="97"/>
      <c r="D284" s="2013" t="s">
        <v>705</v>
      </c>
      <c r="E284" s="2013"/>
      <c r="F284" s="2013"/>
      <c r="G284" s="493">
        <v>4579.2861899999998</v>
      </c>
    </row>
    <row r="285" ht="11.25" customHeight="1" outlineLevel="7">
      <c r="A285" s="95"/>
      <c r="B285" s="96"/>
      <c r="C285" s="97"/>
      <c r="D285" s="2013" t="s">
        <v>706</v>
      </c>
      <c r="E285" s="2013"/>
      <c r="F285" s="2013"/>
      <c r="G285" s="493">
        <v>1307.5133599999999</v>
      </c>
    </row>
    <row r="286" ht="11.25" customHeight="1" outlineLevel="7">
      <c r="A286" s="95"/>
      <c r="B286" s="96"/>
      <c r="C286" s="97"/>
      <c r="D286" s="2013" t="s">
        <v>707</v>
      </c>
      <c r="E286" s="2013"/>
      <c r="F286" s="2013"/>
      <c r="G286" s="496">
        <v>376.97955000000002</v>
      </c>
    </row>
    <row r="287" ht="11.25" customHeight="1" outlineLevel="7">
      <c r="A287" s="95"/>
      <c r="B287" s="96"/>
      <c r="C287" s="97"/>
      <c r="D287" s="2013" t="s">
        <v>708</v>
      </c>
      <c r="E287" s="2013"/>
      <c r="F287" s="2013"/>
      <c r="G287" s="496">
        <v>368.11712</v>
      </c>
    </row>
    <row r="288" ht="11.25" customHeight="1" outlineLevel="7">
      <c r="A288" s="95"/>
      <c r="B288" s="96"/>
      <c r="C288" s="97"/>
      <c r="D288" s="2013" t="s">
        <v>709</v>
      </c>
      <c r="E288" s="2013"/>
      <c r="F288" s="2013"/>
      <c r="G288" s="496">
        <v>21.939129999999999</v>
      </c>
    </row>
    <row r="289" ht="11.25" customHeight="1" outlineLevel="7">
      <c r="A289" s="95"/>
      <c r="B289" s="96"/>
      <c r="C289" s="97"/>
      <c r="D289" s="2013" t="s">
        <v>710</v>
      </c>
      <c r="E289" s="2013"/>
      <c r="F289" s="2013"/>
      <c r="G289" s="493">
        <v>3845.58727</v>
      </c>
    </row>
    <row r="290" ht="11.25" customHeight="1" outlineLevel="7">
      <c r="A290" s="95"/>
      <c r="B290" s="96"/>
      <c r="C290" s="97"/>
      <c r="D290" s="2013" t="s">
        <v>711</v>
      </c>
      <c r="E290" s="2013"/>
      <c r="F290" s="2013"/>
      <c r="G290" s="494"/>
    </row>
    <row r="291" ht="11.25" customHeight="1" outlineLevel="7">
      <c r="A291" s="104"/>
      <c r="B291" s="105"/>
      <c r="C291" s="106"/>
      <c r="D291" s="2017" t="s">
        <v>712</v>
      </c>
      <c r="E291" s="2017"/>
      <c r="F291" s="2017"/>
      <c r="G291" s="493">
        <v>3421.9313900000002</v>
      </c>
    </row>
    <row r="292" ht="11.25" customHeight="1" outlineLevel="7">
      <c r="A292" s="95"/>
      <c r="B292" s="96"/>
      <c r="C292" s="97"/>
      <c r="D292" s="2013" t="s">
        <v>713</v>
      </c>
      <c r="E292" s="2013"/>
      <c r="F292" s="2013"/>
      <c r="G292" s="496">
        <v>769.12557000000004</v>
      </c>
    </row>
    <row r="293" ht="11.25" customHeight="1" outlineLevel="7">
      <c r="A293" s="95"/>
      <c r="B293" s="96"/>
      <c r="C293" s="97"/>
      <c r="D293" s="2013" t="s">
        <v>714</v>
      </c>
      <c r="E293" s="2013"/>
      <c r="F293" s="2013"/>
      <c r="G293" s="496">
        <v>387.83956000000001</v>
      </c>
    </row>
    <row r="294" ht="11.25" customHeight="1" outlineLevel="7">
      <c r="A294" s="95"/>
      <c r="B294" s="96"/>
      <c r="C294" s="97"/>
      <c r="D294" s="2013" t="s">
        <v>715</v>
      </c>
      <c r="E294" s="2013"/>
      <c r="F294" s="2013"/>
      <c r="G294" s="493">
        <v>1736.17587</v>
      </c>
    </row>
    <row r="295" ht="11.25" customHeight="1" outlineLevel="7">
      <c r="A295" s="95"/>
      <c r="B295" s="96"/>
      <c r="C295" s="97"/>
      <c r="D295" s="2013" t="s">
        <v>716</v>
      </c>
      <c r="E295" s="2013"/>
      <c r="F295" s="2013"/>
      <c r="G295" s="496">
        <v>122.03363</v>
      </c>
    </row>
    <row r="296" ht="21.75" customHeight="1" outlineLevel="7">
      <c r="A296" s="95"/>
      <c r="B296" s="96"/>
      <c r="C296" s="97"/>
      <c r="D296" s="2013" t="s">
        <v>717</v>
      </c>
      <c r="E296" s="2013"/>
      <c r="F296" s="2013"/>
      <c r="G296" s="496">
        <v>46.061839999999997</v>
      </c>
    </row>
    <row r="297" ht="11.25" customHeight="1" outlineLevel="7">
      <c r="A297" s="95"/>
      <c r="B297" s="96"/>
      <c r="C297" s="97"/>
      <c r="D297" s="2013" t="s">
        <v>718</v>
      </c>
      <c r="E297" s="2013"/>
      <c r="F297" s="2013"/>
      <c r="G297" s="496">
        <v>357.91554000000002</v>
      </c>
    </row>
    <row r="298" ht="11.25" customHeight="1" outlineLevel="7">
      <c r="A298" s="95"/>
      <c r="B298" s="96"/>
      <c r="C298" s="97"/>
      <c r="D298" s="2013" t="s">
        <v>719</v>
      </c>
      <c r="E298" s="2013"/>
      <c r="F298" s="2013"/>
      <c r="G298" s="496">
        <v>2.7793800000000002</v>
      </c>
    </row>
    <row r="299" ht="11.25" customHeight="1" outlineLevel="7">
      <c r="A299" s="104"/>
      <c r="B299" s="105"/>
      <c r="C299" s="106"/>
      <c r="D299" s="2017" t="s">
        <v>720</v>
      </c>
      <c r="E299" s="2017"/>
      <c r="F299" s="2017"/>
      <c r="G299" s="493">
        <v>11092.697039999999</v>
      </c>
    </row>
    <row r="300" ht="11.25" customHeight="1" outlineLevel="7">
      <c r="A300" s="95"/>
      <c r="B300" s="96"/>
      <c r="C300" s="97"/>
      <c r="D300" s="2013" t="s">
        <v>721</v>
      </c>
      <c r="E300" s="2013"/>
      <c r="F300" s="2013"/>
      <c r="G300" s="493">
        <v>3504.0056800000002</v>
      </c>
    </row>
    <row r="301" ht="11.25" customHeight="1" outlineLevel="7">
      <c r="A301" s="95"/>
      <c r="B301" s="96"/>
      <c r="C301" s="97"/>
      <c r="D301" s="2013" t="s">
        <v>722</v>
      </c>
      <c r="E301" s="2013"/>
      <c r="F301" s="2013"/>
      <c r="G301" s="493">
        <v>7120.5299100000002</v>
      </c>
    </row>
    <row r="302" ht="11.25" customHeight="1" outlineLevel="7">
      <c r="A302" s="95"/>
      <c r="B302" s="96"/>
      <c r="C302" s="97"/>
      <c r="D302" s="2013" t="s">
        <v>723</v>
      </c>
      <c r="E302" s="2013"/>
      <c r="F302" s="2013"/>
      <c r="G302" s="496">
        <v>468.16145</v>
      </c>
    </row>
    <row r="303" ht="11.25" customHeight="1" outlineLevel="7">
      <c r="A303" s="104"/>
      <c r="B303" s="105"/>
      <c r="C303" s="106"/>
      <c r="D303" s="2017" t="s">
        <v>724</v>
      </c>
      <c r="E303" s="2017"/>
      <c r="F303" s="2017"/>
      <c r="G303" s="493">
        <v>30843.194319999999</v>
      </c>
    </row>
    <row r="304" ht="11.25" customHeight="1" outlineLevel="7">
      <c r="A304" s="95"/>
      <c r="B304" s="96"/>
      <c r="C304" s="97"/>
      <c r="D304" s="2013" t="s">
        <v>725</v>
      </c>
      <c r="E304" s="2013"/>
      <c r="F304" s="2013"/>
      <c r="G304" s="493">
        <v>3142.3435800000002</v>
      </c>
    </row>
    <row r="305" ht="11.25" customHeight="1" outlineLevel="7">
      <c r="A305" s="95"/>
      <c r="B305" s="96"/>
      <c r="C305" s="97"/>
      <c r="D305" s="2013" t="s">
        <v>726</v>
      </c>
      <c r="E305" s="2013"/>
      <c r="F305" s="2013"/>
      <c r="G305" s="493">
        <v>9019.3445900000006</v>
      </c>
    </row>
    <row r="306" ht="11.25" customHeight="1" outlineLevel="7">
      <c r="A306" s="95"/>
      <c r="B306" s="96"/>
      <c r="C306" s="97"/>
      <c r="D306" s="2013" t="s">
        <v>727</v>
      </c>
      <c r="E306" s="2013"/>
      <c r="F306" s="2013"/>
      <c r="G306" s="493">
        <v>2133.3642100000002</v>
      </c>
    </row>
    <row r="307" ht="21.75" customHeight="1" outlineLevel="7">
      <c r="A307" s="95"/>
      <c r="B307" s="96"/>
      <c r="C307" s="97"/>
      <c r="D307" s="2013" t="s">
        <v>728</v>
      </c>
      <c r="E307" s="2013"/>
      <c r="F307" s="2013"/>
      <c r="G307" s="493">
        <v>6889.6061099999997</v>
      </c>
    </row>
    <row r="308" ht="11.25" customHeight="1" outlineLevel="7">
      <c r="A308" s="95"/>
      <c r="B308" s="96"/>
      <c r="C308" s="97"/>
      <c r="D308" s="2013" t="s">
        <v>729</v>
      </c>
      <c r="E308" s="2013"/>
      <c r="F308" s="2013"/>
      <c r="G308" s="493">
        <v>9312.9147599999997</v>
      </c>
    </row>
    <row r="309" ht="11.25" customHeight="1" outlineLevel="7">
      <c r="A309" s="95"/>
      <c r="B309" s="96"/>
      <c r="C309" s="97"/>
      <c r="D309" s="2013" t="s">
        <v>730</v>
      </c>
      <c r="E309" s="2013"/>
      <c r="F309" s="2013"/>
      <c r="G309" s="496">
        <v>345.62106999999997</v>
      </c>
    </row>
    <row r="310" ht="11.25" customHeight="1" outlineLevel="7">
      <c r="A310" s="104"/>
      <c r="B310" s="105"/>
      <c r="C310" s="106"/>
      <c r="D310" s="2017" t="s">
        <v>967</v>
      </c>
      <c r="E310" s="2017"/>
      <c r="F310" s="2017"/>
      <c r="G310" s="493">
        <v>3000</v>
      </c>
    </row>
    <row r="311" ht="11.25" customHeight="1" outlineLevel="7">
      <c r="A311" s="95"/>
      <c r="B311" s="96"/>
      <c r="C311" s="97"/>
      <c r="D311" s="2013" t="s">
        <v>1185</v>
      </c>
      <c r="E311" s="2013"/>
      <c r="F311" s="2013"/>
      <c r="G311" s="493">
        <v>3000</v>
      </c>
    </row>
    <row r="312" ht="11.25" customHeight="1" outlineLevel="7">
      <c r="A312" s="115"/>
      <c r="B312" s="116"/>
      <c r="C312" s="117"/>
      <c r="D312" s="2013" t="s">
        <v>731</v>
      </c>
      <c r="E312" s="2013"/>
      <c r="F312" s="2013"/>
      <c r="G312" s="496">
        <v>25.646909999999998</v>
      </c>
    </row>
    <row r="313" ht="11.25" customHeight="1" outlineLevel="7">
      <c r="A313" s="104"/>
      <c r="B313" s="105"/>
      <c r="C313" s="106"/>
      <c r="D313" s="2017" t="s">
        <v>732</v>
      </c>
      <c r="E313" s="2017"/>
      <c r="F313" s="2017"/>
      <c r="G313" s="493">
        <v>2769.1594</v>
      </c>
    </row>
    <row r="314" ht="11.25" customHeight="1" outlineLevel="7">
      <c r="A314" s="95"/>
      <c r="B314" s="96"/>
      <c r="C314" s="97"/>
      <c r="D314" s="2013" t="s">
        <v>733</v>
      </c>
      <c r="E314" s="2013"/>
      <c r="F314" s="2013"/>
      <c r="G314" s="493">
        <v>1823.14302</v>
      </c>
    </row>
    <row r="315" ht="21.75" customHeight="1" outlineLevel="7">
      <c r="A315" s="95"/>
      <c r="B315" s="96"/>
      <c r="C315" s="97"/>
      <c r="D315" s="2013" t="s">
        <v>1186</v>
      </c>
      <c r="E315" s="2013"/>
      <c r="F315" s="2013"/>
      <c r="G315" s="496">
        <v>296.88853999999998</v>
      </c>
    </row>
    <row r="316" ht="11.25" customHeight="1" outlineLevel="7">
      <c r="A316" s="95"/>
      <c r="B316" s="96"/>
      <c r="C316" s="97"/>
      <c r="D316" s="2013" t="s">
        <v>735</v>
      </c>
      <c r="E316" s="2013"/>
      <c r="F316" s="2013"/>
      <c r="G316" s="496">
        <v>649.12783999999999</v>
      </c>
    </row>
    <row r="317" ht="11.25" customHeight="1" outlineLevel="7">
      <c r="A317" s="115"/>
      <c r="B317" s="116"/>
      <c r="C317" s="117"/>
      <c r="D317" s="2013" t="s">
        <v>736</v>
      </c>
      <c r="E317" s="2013"/>
      <c r="F317" s="2013"/>
      <c r="G317" s="493">
        <v>15669.414559999999</v>
      </c>
    </row>
    <row r="318" ht="21.75" customHeight="1" outlineLevel="7">
      <c r="A318" s="115"/>
      <c r="B318" s="116"/>
      <c r="C318" s="117"/>
      <c r="D318" s="2013" t="s">
        <v>737</v>
      </c>
      <c r="E318" s="2013"/>
      <c r="F318" s="2013"/>
      <c r="G318" s="493">
        <v>1307.9999299999999</v>
      </c>
    </row>
    <row r="319" ht="11.25" customHeight="1" outlineLevel="7">
      <c r="A319" s="115"/>
      <c r="B319" s="116"/>
      <c r="C319" s="117"/>
      <c r="D319" s="2013" t="s">
        <v>738</v>
      </c>
      <c r="E319" s="2013"/>
      <c r="F319" s="2013"/>
      <c r="G319" s="496">
        <v>461.60106999999999</v>
      </c>
    </row>
    <row r="320" ht="11.25" customHeight="1" outlineLevel="7">
      <c r="A320" s="115"/>
      <c r="B320" s="116"/>
      <c r="C320" s="117"/>
      <c r="D320" s="2013" t="s">
        <v>739</v>
      </c>
      <c r="E320" s="2013"/>
      <c r="F320" s="2013"/>
      <c r="G320" s="496">
        <v>650.83803</v>
      </c>
    </row>
    <row r="321" ht="11.25" customHeight="1" outlineLevel="7">
      <c r="A321" s="104"/>
      <c r="B321" s="105"/>
      <c r="C321" s="106"/>
      <c r="D321" s="2017" t="s">
        <v>740</v>
      </c>
      <c r="E321" s="2017"/>
      <c r="F321" s="2017"/>
      <c r="G321" s="493">
        <v>1763.5274999999999</v>
      </c>
    </row>
    <row r="322" ht="11.25" customHeight="1" outlineLevel="7">
      <c r="A322" s="95"/>
      <c r="B322" s="96"/>
      <c r="C322" s="97"/>
      <c r="D322" s="2013" t="s">
        <v>741</v>
      </c>
      <c r="E322" s="2013"/>
      <c r="F322" s="2013"/>
      <c r="G322" s="493">
        <v>1763.5274999999999</v>
      </c>
    </row>
    <row r="323" ht="11.25" customHeight="1" outlineLevel="7">
      <c r="A323" s="104"/>
      <c r="B323" s="105"/>
      <c r="C323" s="106"/>
      <c r="D323" s="2017" t="s">
        <v>742</v>
      </c>
      <c r="E323" s="2017"/>
      <c r="F323" s="2017"/>
      <c r="G323" s="493">
        <v>9581.9537899999996</v>
      </c>
    </row>
    <row r="324" ht="11.25" customHeight="1" outlineLevel="7">
      <c r="A324" s="95"/>
      <c r="B324" s="96"/>
      <c r="C324" s="97"/>
      <c r="D324" s="2013" t="s">
        <v>744</v>
      </c>
      <c r="E324" s="2013"/>
      <c r="F324" s="2013"/>
      <c r="G324" s="493">
        <v>1129.8799899999999</v>
      </c>
    </row>
    <row r="325" ht="21.75" customHeight="1" outlineLevel="7">
      <c r="A325" s="95"/>
      <c r="B325" s="96"/>
      <c r="C325" s="97"/>
      <c r="D325" s="2013" t="s">
        <v>745</v>
      </c>
      <c r="E325" s="2013"/>
      <c r="F325" s="2013"/>
      <c r="G325" s="496">
        <v>190.57431</v>
      </c>
    </row>
    <row r="326" ht="21.75" customHeight="1" outlineLevel="7">
      <c r="A326" s="95"/>
      <c r="B326" s="96"/>
      <c r="C326" s="97"/>
      <c r="D326" s="2013" t="s">
        <v>746</v>
      </c>
      <c r="E326" s="2013"/>
      <c r="F326" s="2013"/>
      <c r="G326" s="493">
        <v>3351.0816399999999</v>
      </c>
    </row>
    <row r="327" ht="21.75" customHeight="1" outlineLevel="7">
      <c r="A327" s="95"/>
      <c r="B327" s="96"/>
      <c r="C327" s="97"/>
      <c r="D327" s="2013" t="s">
        <v>748</v>
      </c>
      <c r="E327" s="2013"/>
      <c r="F327" s="2013"/>
      <c r="G327" s="496">
        <v>10.047940000000001</v>
      </c>
    </row>
    <row r="328" ht="21.75" customHeight="1" outlineLevel="7">
      <c r="A328" s="95"/>
      <c r="B328" s="96"/>
      <c r="C328" s="97"/>
      <c r="D328" s="2013" t="s">
        <v>749</v>
      </c>
      <c r="E328" s="2013"/>
      <c r="F328" s="2013"/>
      <c r="G328" s="496">
        <v>589.16977999999995</v>
      </c>
    </row>
    <row r="329" ht="11.25" customHeight="1" outlineLevel="7">
      <c r="A329" s="95"/>
      <c r="B329" s="96"/>
      <c r="C329" s="97"/>
      <c r="D329" s="2013" t="s">
        <v>751</v>
      </c>
      <c r="E329" s="2013"/>
      <c r="F329" s="2013"/>
      <c r="G329" s="496">
        <v>309.94337000000002</v>
      </c>
    </row>
    <row r="330" ht="11.25" customHeight="1" outlineLevel="7">
      <c r="A330" s="95"/>
      <c r="B330" s="96"/>
      <c r="C330" s="97"/>
      <c r="D330" s="2013" t="s">
        <v>752</v>
      </c>
      <c r="E330" s="2013"/>
      <c r="F330" s="2013"/>
      <c r="G330" s="496">
        <v>352.01636000000002</v>
      </c>
    </row>
    <row r="331" ht="21.75" customHeight="1" outlineLevel="7">
      <c r="A331" s="95"/>
      <c r="B331" s="96"/>
      <c r="C331" s="97"/>
      <c r="D331" s="2013" t="s">
        <v>754</v>
      </c>
      <c r="E331" s="2013"/>
      <c r="F331" s="2013"/>
      <c r="G331" s="494"/>
    </row>
    <row r="332" ht="11.25" customHeight="1" outlineLevel="7">
      <c r="A332" s="95"/>
      <c r="B332" s="96"/>
      <c r="C332" s="97"/>
      <c r="D332" s="2013" t="s">
        <v>755</v>
      </c>
      <c r="E332" s="2013"/>
      <c r="F332" s="2013"/>
      <c r="G332" s="496">
        <v>856.024</v>
      </c>
    </row>
    <row r="333" ht="11.25" customHeight="1" outlineLevel="7">
      <c r="A333" s="95"/>
      <c r="B333" s="96"/>
      <c r="C333" s="97"/>
      <c r="D333" s="2013" t="s">
        <v>756</v>
      </c>
      <c r="E333" s="2013"/>
      <c r="F333" s="2013"/>
      <c r="G333" s="496">
        <v>328.44799999999998</v>
      </c>
    </row>
    <row r="334" ht="21.75" customHeight="1" outlineLevel="7">
      <c r="A334" s="95"/>
      <c r="B334" s="96"/>
      <c r="C334" s="97"/>
      <c r="D334" s="2013" t="s">
        <v>757</v>
      </c>
      <c r="E334" s="2013"/>
      <c r="F334" s="2013"/>
      <c r="G334" s="494"/>
    </row>
    <row r="335" ht="11.25" customHeight="1" outlineLevel="7">
      <c r="A335" s="95"/>
      <c r="B335" s="96"/>
      <c r="C335" s="97"/>
      <c r="D335" s="2013" t="s">
        <v>758</v>
      </c>
      <c r="E335" s="2013"/>
      <c r="F335" s="2013"/>
      <c r="G335" s="494"/>
    </row>
    <row r="336" ht="11.25" customHeight="1" outlineLevel="7">
      <c r="A336" s="95"/>
      <c r="B336" s="96"/>
      <c r="C336" s="97"/>
      <c r="D336" s="2013" t="s">
        <v>759</v>
      </c>
      <c r="E336" s="2013"/>
      <c r="F336" s="2013"/>
      <c r="G336" s="493">
        <v>1031.5152800000001</v>
      </c>
    </row>
    <row r="337" ht="11.25" customHeight="1" outlineLevel="7">
      <c r="A337" s="95"/>
      <c r="B337" s="96"/>
      <c r="C337" s="97"/>
      <c r="D337" s="2013" t="s">
        <v>760</v>
      </c>
      <c r="E337" s="2013"/>
      <c r="F337" s="2013"/>
      <c r="G337" s="496">
        <v>157.20432</v>
      </c>
    </row>
    <row r="338" ht="21.75" customHeight="1" outlineLevel="7">
      <c r="A338" s="95"/>
      <c r="B338" s="96"/>
      <c r="C338" s="97"/>
      <c r="D338" s="2013" t="s">
        <v>400</v>
      </c>
      <c r="E338" s="2013"/>
      <c r="F338" s="2013"/>
      <c r="G338" s="496">
        <v>253.5</v>
      </c>
    </row>
    <row r="339" ht="11.25" customHeight="1" outlineLevel="7">
      <c r="A339" s="95"/>
      <c r="B339" s="96"/>
      <c r="C339" s="97"/>
      <c r="D339" s="2013" t="s">
        <v>761</v>
      </c>
      <c r="E339" s="2013"/>
      <c r="F339" s="2013"/>
      <c r="G339" s="493">
        <v>1022.5488</v>
      </c>
    </row>
    <row r="340" ht="21.75" customHeight="1" outlineLevel="7">
      <c r="A340" s="115"/>
      <c r="B340" s="116"/>
      <c r="C340" s="117"/>
      <c r="D340" s="2013" t="s">
        <v>762</v>
      </c>
      <c r="E340" s="2013"/>
      <c r="F340" s="2013"/>
      <c r="G340" s="496">
        <v>410.35050000000001</v>
      </c>
    </row>
    <row r="341" ht="11.25" customHeight="1" outlineLevel="7">
      <c r="A341" s="101"/>
      <c r="B341" s="102"/>
      <c r="C341" s="103"/>
      <c r="D341" s="2017" t="s">
        <v>763</v>
      </c>
      <c r="E341" s="2017"/>
      <c r="F341" s="2017"/>
      <c r="G341" s="493">
        <v>21598.949329999999</v>
      </c>
    </row>
    <row r="342" ht="11.25" customHeight="1" outlineLevel="7">
      <c r="A342" s="104"/>
      <c r="B342" s="105"/>
      <c r="C342" s="106"/>
      <c r="D342" s="2017" t="s">
        <v>765</v>
      </c>
      <c r="E342" s="2017"/>
      <c r="F342" s="2017"/>
      <c r="G342" s="493">
        <v>7205.7246400000004</v>
      </c>
    </row>
    <row r="343" ht="11.25" customHeight="1" outlineLevel="7">
      <c r="A343" s="95"/>
      <c r="B343" s="96"/>
      <c r="C343" s="97"/>
      <c r="D343" s="2013" t="s">
        <v>766</v>
      </c>
      <c r="E343" s="2013"/>
      <c r="F343" s="2013"/>
      <c r="G343" s="493">
        <v>1791.7632799999999</v>
      </c>
    </row>
    <row r="344" ht="11.25" customHeight="1" outlineLevel="7">
      <c r="A344" s="95"/>
      <c r="B344" s="96"/>
      <c r="C344" s="97"/>
      <c r="D344" s="2013" t="s">
        <v>767</v>
      </c>
      <c r="E344" s="2013"/>
      <c r="F344" s="2013"/>
      <c r="G344" s="493">
        <v>4529.19337</v>
      </c>
    </row>
    <row r="345" ht="21.75" customHeight="1" outlineLevel="7">
      <c r="A345" s="95"/>
      <c r="B345" s="96"/>
      <c r="C345" s="97"/>
      <c r="D345" s="2013" t="s">
        <v>770</v>
      </c>
      <c r="E345" s="2013"/>
      <c r="F345" s="2013"/>
      <c r="G345" s="496">
        <v>884.76799000000005</v>
      </c>
    </row>
    <row r="346" ht="11.25" customHeight="1" outlineLevel="7">
      <c r="A346" s="104"/>
      <c r="B346" s="105"/>
      <c r="C346" s="106"/>
      <c r="D346" s="2017" t="s">
        <v>771</v>
      </c>
      <c r="E346" s="2017"/>
      <c r="F346" s="2017"/>
      <c r="G346" s="493">
        <v>14131.85254</v>
      </c>
    </row>
    <row r="347" ht="11.25" customHeight="1" outlineLevel="7">
      <c r="A347" s="95"/>
      <c r="B347" s="96"/>
      <c r="C347" s="97"/>
      <c r="D347" s="2013" t="s">
        <v>773</v>
      </c>
      <c r="E347" s="2013"/>
      <c r="F347" s="2013"/>
      <c r="G347" s="493">
        <v>2965.6875599999998</v>
      </c>
    </row>
    <row r="348" ht="11.25" customHeight="1" outlineLevel="7">
      <c r="A348" s="95"/>
      <c r="B348" s="96"/>
      <c r="C348" s="97"/>
      <c r="D348" s="2013" t="s">
        <v>775</v>
      </c>
      <c r="E348" s="2013"/>
      <c r="F348" s="2013"/>
      <c r="G348" s="493">
        <v>9759.6023700000005</v>
      </c>
    </row>
    <row r="349" ht="21.75" customHeight="1" outlineLevel="7">
      <c r="A349" s="95"/>
      <c r="B349" s="96"/>
      <c r="C349" s="97"/>
      <c r="D349" s="2013" t="s">
        <v>777</v>
      </c>
      <c r="E349" s="2013"/>
      <c r="F349" s="2013"/>
      <c r="G349" s="496">
        <v>363.37081999999998</v>
      </c>
    </row>
    <row r="350" ht="11.25" customHeight="1" outlineLevel="7">
      <c r="A350" s="95"/>
      <c r="B350" s="96"/>
      <c r="C350" s="97"/>
      <c r="D350" s="2013" t="s">
        <v>778</v>
      </c>
      <c r="E350" s="2013"/>
      <c r="F350" s="2013"/>
      <c r="G350" s="496">
        <v>636.61288999999999</v>
      </c>
    </row>
    <row r="351" ht="11.25" customHeight="1" outlineLevel="7">
      <c r="A351" s="95"/>
      <c r="B351" s="96"/>
      <c r="C351" s="97"/>
      <c r="D351" s="2013" t="s">
        <v>779</v>
      </c>
      <c r="E351" s="2013"/>
      <c r="F351" s="2013"/>
      <c r="G351" s="496">
        <v>406.57889999999998</v>
      </c>
    </row>
    <row r="352" ht="11.25" customHeight="1" outlineLevel="7">
      <c r="A352" s="115"/>
      <c r="B352" s="116"/>
      <c r="C352" s="117"/>
      <c r="D352" s="2013" t="s">
        <v>781</v>
      </c>
      <c r="E352" s="2013"/>
      <c r="F352" s="2013"/>
      <c r="G352" s="496">
        <v>261.37214999999998</v>
      </c>
    </row>
    <row r="353" ht="11.25" customHeight="1" outlineLevel="7">
      <c r="A353" s="101"/>
      <c r="B353" s="102"/>
      <c r="C353" s="103"/>
      <c r="D353" s="2017" t="s">
        <v>782</v>
      </c>
      <c r="E353" s="2017"/>
      <c r="F353" s="2017"/>
      <c r="G353" s="493">
        <v>18891.357</v>
      </c>
    </row>
    <row r="354" ht="21.75" customHeight="1" outlineLevel="7">
      <c r="A354" s="115"/>
      <c r="B354" s="116"/>
      <c r="C354" s="117"/>
      <c r="D354" s="2013" t="s">
        <v>783</v>
      </c>
      <c r="E354" s="2013"/>
      <c r="F354" s="2013"/>
      <c r="G354" s="493">
        <v>4026.6309999999999</v>
      </c>
    </row>
    <row r="355" ht="11.25" customHeight="1" outlineLevel="7">
      <c r="A355" s="115"/>
      <c r="B355" s="116"/>
      <c r="C355" s="117"/>
      <c r="D355" s="2013" t="s">
        <v>784</v>
      </c>
      <c r="E355" s="2013"/>
      <c r="F355" s="2013"/>
      <c r="G355" s="494"/>
    </row>
    <row r="356" ht="11.25" customHeight="1" outlineLevel="7">
      <c r="A356" s="115"/>
      <c r="B356" s="116"/>
      <c r="C356" s="117"/>
      <c r="D356" s="2013" t="s">
        <v>785</v>
      </c>
      <c r="E356" s="2013"/>
      <c r="F356" s="2013"/>
      <c r="G356" s="493">
        <v>4464.3980000000001</v>
      </c>
    </row>
    <row r="357" ht="11.25" customHeight="1" outlineLevel="7">
      <c r="A357" s="115"/>
      <c r="B357" s="116"/>
      <c r="C357" s="117"/>
      <c r="D357" s="2013" t="s">
        <v>1018</v>
      </c>
      <c r="E357" s="2013"/>
      <c r="F357" s="2013"/>
      <c r="G357" s="494"/>
    </row>
    <row r="358" ht="11.25" customHeight="1" outlineLevel="7">
      <c r="A358" s="115"/>
      <c r="B358" s="116"/>
      <c r="C358" s="117"/>
      <c r="D358" s="2013" t="s">
        <v>787</v>
      </c>
      <c r="E358" s="2013"/>
      <c r="F358" s="2013"/>
      <c r="G358" s="493">
        <v>4663.3739999999998</v>
      </c>
    </row>
    <row r="359" ht="11.25" customHeight="1" outlineLevel="7">
      <c r="A359" s="115"/>
      <c r="B359" s="116"/>
      <c r="C359" s="117"/>
      <c r="D359" s="2013" t="s">
        <v>788</v>
      </c>
      <c r="E359" s="2013"/>
      <c r="F359" s="2013"/>
      <c r="G359" s="493">
        <v>5736.9539999999997</v>
      </c>
    </row>
    <row r="360" ht="11.25" customHeight="1" outlineLevel="7">
      <c r="A360" s="101"/>
      <c r="B360" s="102"/>
      <c r="C360" s="103"/>
      <c r="D360" s="2017" t="s">
        <v>789</v>
      </c>
      <c r="E360" s="2017"/>
      <c r="F360" s="2017"/>
      <c r="G360" s="493">
        <v>33813.630819999998</v>
      </c>
    </row>
    <row r="361" ht="21.75" customHeight="1" outlineLevel="7">
      <c r="A361" s="115"/>
      <c r="B361" s="116"/>
      <c r="C361" s="117"/>
      <c r="D361" s="2013" t="s">
        <v>791</v>
      </c>
      <c r="E361" s="2013"/>
      <c r="F361" s="2013"/>
      <c r="G361" s="493">
        <v>1265.76477</v>
      </c>
    </row>
    <row r="362" ht="21.75" customHeight="1" outlineLevel="7">
      <c r="A362" s="115"/>
      <c r="B362" s="116"/>
      <c r="C362" s="117"/>
      <c r="D362" s="2013" t="s">
        <v>793</v>
      </c>
      <c r="E362" s="2013"/>
      <c r="F362" s="2013"/>
      <c r="G362" s="496">
        <v>39.831040000000002</v>
      </c>
    </row>
    <row r="363" ht="11.25" customHeight="1" outlineLevel="7">
      <c r="A363" s="115"/>
      <c r="B363" s="116"/>
      <c r="C363" s="117"/>
      <c r="D363" s="2013" t="s">
        <v>795</v>
      </c>
      <c r="E363" s="2013"/>
      <c r="F363" s="2013"/>
      <c r="G363" s="493">
        <v>12229.3511</v>
      </c>
    </row>
    <row r="364" ht="11.25" customHeight="1" outlineLevel="7">
      <c r="A364" s="115"/>
      <c r="B364" s="116"/>
      <c r="C364" s="117"/>
      <c r="D364" s="2013" t="s">
        <v>796</v>
      </c>
      <c r="E364" s="2013"/>
      <c r="F364" s="2013"/>
      <c r="G364" s="496">
        <v>494.13233000000002</v>
      </c>
    </row>
    <row r="365" ht="11.25" customHeight="1" outlineLevel="7">
      <c r="A365" s="115"/>
      <c r="B365" s="116"/>
      <c r="C365" s="117"/>
      <c r="D365" s="2013" t="s">
        <v>798</v>
      </c>
      <c r="E365" s="2013"/>
      <c r="F365" s="2013"/>
      <c r="G365" s="493">
        <v>1294.2761599999999</v>
      </c>
    </row>
    <row r="366" ht="11.25" customHeight="1" outlineLevel="7">
      <c r="A366" s="115"/>
      <c r="B366" s="116"/>
      <c r="C366" s="117"/>
      <c r="D366" s="2013" t="s">
        <v>799</v>
      </c>
      <c r="E366" s="2013"/>
      <c r="F366" s="2013"/>
      <c r="G366" s="493">
        <v>18490.275420000002</v>
      </c>
    </row>
    <row r="367" ht="11.25" customHeight="1" outlineLevel="7">
      <c r="A367" s="115"/>
      <c r="B367" s="116"/>
      <c r="C367" s="117"/>
      <c r="D367" s="2013" t="s">
        <v>801</v>
      </c>
      <c r="E367" s="2013"/>
      <c r="F367" s="2013"/>
      <c r="G367" s="494"/>
    </row>
    <row r="368" ht="11.25" customHeight="1" outlineLevel="7">
      <c r="A368" s="101"/>
      <c r="B368" s="102"/>
      <c r="C368" s="103"/>
      <c r="D368" s="2017" t="s">
        <v>802</v>
      </c>
      <c r="E368" s="2017"/>
      <c r="F368" s="2017"/>
      <c r="G368" s="493">
        <v>96651.224539999996</v>
      </c>
    </row>
    <row r="369" ht="11.25" customHeight="1" outlineLevel="7">
      <c r="A369" s="115"/>
      <c r="B369" s="116"/>
      <c r="C369" s="117"/>
      <c r="D369" s="2013" t="s">
        <v>804</v>
      </c>
      <c r="E369" s="2013"/>
      <c r="F369" s="2013"/>
      <c r="G369" s="494"/>
    </row>
    <row r="370" ht="11.25" customHeight="1" outlineLevel="7">
      <c r="A370" s="115"/>
      <c r="B370" s="116"/>
      <c r="C370" s="117"/>
      <c r="D370" s="2013" t="s">
        <v>805</v>
      </c>
      <c r="E370" s="2013"/>
      <c r="F370" s="2013"/>
      <c r="G370" s="493">
        <v>1766.78892</v>
      </c>
    </row>
    <row r="371" ht="11.25" customHeight="1" outlineLevel="7">
      <c r="A371" s="115"/>
      <c r="B371" s="116"/>
      <c r="C371" s="117"/>
      <c r="D371" s="2013" t="s">
        <v>806</v>
      </c>
      <c r="E371" s="2013"/>
      <c r="F371" s="2013"/>
      <c r="G371" s="493">
        <v>1666.0799999999999</v>
      </c>
    </row>
    <row r="372" ht="11.25" customHeight="1" outlineLevel="7">
      <c r="A372" s="115"/>
      <c r="B372" s="116"/>
      <c r="C372" s="117"/>
      <c r="D372" s="2013" t="s">
        <v>808</v>
      </c>
      <c r="E372" s="2013"/>
      <c r="F372" s="2013"/>
      <c r="G372" s="493">
        <v>93102.618629999997</v>
      </c>
    </row>
    <row r="373" ht="21.75" customHeight="1" outlineLevel="7">
      <c r="A373" s="115"/>
      <c r="B373" s="116"/>
      <c r="C373" s="117"/>
      <c r="D373" s="2013" t="s">
        <v>809</v>
      </c>
      <c r="E373" s="2013"/>
      <c r="F373" s="2013"/>
      <c r="G373" s="496">
        <v>0.17021</v>
      </c>
    </row>
    <row r="374" ht="11.25" customHeight="1" outlineLevel="7">
      <c r="A374" s="115"/>
      <c r="B374" s="116"/>
      <c r="C374" s="117"/>
      <c r="D374" s="2013" t="s">
        <v>810</v>
      </c>
      <c r="E374" s="2013"/>
      <c r="F374" s="2013"/>
      <c r="G374" s="496">
        <v>115.56677999999999</v>
      </c>
    </row>
    <row r="375" ht="11.25" customHeight="1" outlineLevel="7">
      <c r="A375" s="89"/>
      <c r="B375" s="90"/>
      <c r="C375" s="91"/>
      <c r="D375" s="2013" t="s">
        <v>812</v>
      </c>
      <c r="E375" s="2013"/>
      <c r="F375" s="2013"/>
      <c r="G375" s="496">
        <v>875.4144</v>
      </c>
    </row>
    <row r="376" ht="11.25" customHeight="1" outlineLevel="7">
      <c r="A376" s="101"/>
      <c r="B376" s="102"/>
      <c r="C376" s="103"/>
      <c r="D376" s="2017" t="s">
        <v>813</v>
      </c>
      <c r="E376" s="2017"/>
      <c r="F376" s="2017"/>
      <c r="G376" s="493">
        <v>56420.710509999997</v>
      </c>
    </row>
    <row r="377" ht="11.25" customHeight="1" outlineLevel="7">
      <c r="A377" s="104"/>
      <c r="B377" s="105"/>
      <c r="C377" s="106"/>
      <c r="D377" s="2017" t="s">
        <v>815</v>
      </c>
      <c r="E377" s="2017"/>
      <c r="F377" s="2017"/>
      <c r="G377" s="493">
        <v>43753.300000000003</v>
      </c>
    </row>
    <row r="378" ht="11.25" customHeight="1" outlineLevel="7">
      <c r="A378" s="95"/>
      <c r="B378" s="96"/>
      <c r="C378" s="97"/>
      <c r="D378" s="2013" t="s">
        <v>816</v>
      </c>
      <c r="E378" s="2013"/>
      <c r="F378" s="2013"/>
      <c r="G378" s="493">
        <v>42961.599999999999</v>
      </c>
    </row>
    <row r="379" ht="11.25" customHeight="1" outlineLevel="7">
      <c r="A379" s="95"/>
      <c r="B379" s="96"/>
      <c r="C379" s="97"/>
      <c r="D379" s="2013" t="s">
        <v>817</v>
      </c>
      <c r="E379" s="2013"/>
      <c r="F379" s="2013"/>
      <c r="G379" s="494"/>
    </row>
    <row r="380" ht="21.75" customHeight="1" outlineLevel="7">
      <c r="A380" s="95"/>
      <c r="B380" s="96"/>
      <c r="C380" s="97"/>
      <c r="D380" s="2013" t="s">
        <v>818</v>
      </c>
      <c r="E380" s="2013"/>
      <c r="F380" s="2013"/>
      <c r="G380" s="494"/>
    </row>
    <row r="381" ht="21.75" customHeight="1" outlineLevel="7">
      <c r="A381" s="95"/>
      <c r="B381" s="96"/>
      <c r="C381" s="97"/>
      <c r="D381" s="2013" t="s">
        <v>819</v>
      </c>
      <c r="E381" s="2013"/>
      <c r="F381" s="2013"/>
      <c r="G381" s="494"/>
    </row>
    <row r="382" ht="11.25" customHeight="1" outlineLevel="7">
      <c r="A382" s="95"/>
      <c r="B382" s="96"/>
      <c r="C382" s="97"/>
      <c r="D382" s="2013" t="s">
        <v>820</v>
      </c>
      <c r="E382" s="2013"/>
      <c r="F382" s="2013"/>
      <c r="G382" s="494"/>
    </row>
    <row r="383" ht="11.25" customHeight="1" outlineLevel="7">
      <c r="A383" s="95"/>
      <c r="B383" s="96"/>
      <c r="C383" s="97"/>
      <c r="D383" s="2013" t="s">
        <v>821</v>
      </c>
      <c r="E383" s="2013"/>
      <c r="F383" s="2013"/>
      <c r="G383" s="496">
        <v>791.70000000000005</v>
      </c>
    </row>
    <row r="384" ht="11.25" customHeight="1" outlineLevel="7">
      <c r="A384" s="115"/>
      <c r="B384" s="116"/>
      <c r="C384" s="117"/>
      <c r="D384" s="2013" t="s">
        <v>822</v>
      </c>
      <c r="E384" s="2013"/>
      <c r="F384" s="2013"/>
      <c r="G384" s="493">
        <v>2818.5747000000001</v>
      </c>
    </row>
    <row r="385" ht="11.25" customHeight="1" outlineLevel="7">
      <c r="A385" s="115"/>
      <c r="B385" s="116"/>
      <c r="C385" s="117"/>
      <c r="D385" s="2013" t="s">
        <v>823</v>
      </c>
      <c r="E385" s="2013"/>
      <c r="F385" s="2013"/>
      <c r="G385" s="496">
        <v>522.99573999999996</v>
      </c>
    </row>
    <row r="386" ht="11.25" customHeight="1" outlineLevel="7">
      <c r="A386" s="115"/>
      <c r="B386" s="116"/>
      <c r="C386" s="117"/>
      <c r="D386" s="2013" t="s">
        <v>824</v>
      </c>
      <c r="E386" s="2013"/>
      <c r="F386" s="2013"/>
      <c r="G386" s="496">
        <v>24.389710000000001</v>
      </c>
    </row>
    <row r="387" ht="11.25" customHeight="1" outlineLevel="7">
      <c r="A387" s="115"/>
      <c r="B387" s="116"/>
      <c r="C387" s="117"/>
      <c r="D387" s="2013" t="s">
        <v>825</v>
      </c>
      <c r="E387" s="2013"/>
      <c r="F387" s="2013"/>
      <c r="G387" s="493">
        <v>3817.0079900000001</v>
      </c>
    </row>
    <row r="388" ht="11.25" customHeight="1" outlineLevel="7">
      <c r="A388" s="104"/>
      <c r="B388" s="105"/>
      <c r="C388" s="106"/>
      <c r="D388" s="2017" t="s">
        <v>826</v>
      </c>
      <c r="E388" s="2017"/>
      <c r="F388" s="2017"/>
      <c r="G388" s="493">
        <v>5412.9907899999998</v>
      </c>
    </row>
    <row r="389" ht="11.25" customHeight="1" outlineLevel="7">
      <c r="A389" s="95"/>
      <c r="B389" s="96"/>
      <c r="C389" s="97"/>
      <c r="D389" s="2013" t="s">
        <v>828</v>
      </c>
      <c r="E389" s="2013"/>
      <c r="F389" s="2013"/>
      <c r="G389" s="493">
        <v>1078.3609200000001</v>
      </c>
    </row>
    <row r="390" ht="21.75" customHeight="1" outlineLevel="7">
      <c r="A390" s="95"/>
      <c r="B390" s="96"/>
      <c r="C390" s="97"/>
      <c r="D390" s="2013" t="s">
        <v>829</v>
      </c>
      <c r="E390" s="2013"/>
      <c r="F390" s="2013"/>
      <c r="G390" s="493">
        <v>4334.6298699999998</v>
      </c>
    </row>
    <row r="391" ht="11.25" customHeight="1" outlineLevel="7">
      <c r="A391" s="104"/>
      <c r="B391" s="105"/>
      <c r="C391" s="106"/>
      <c r="D391" s="2017" t="s">
        <v>831</v>
      </c>
      <c r="E391" s="2017"/>
      <c r="F391" s="2017"/>
      <c r="G391" s="494"/>
    </row>
    <row r="392" ht="11.25" customHeight="1" outlineLevel="7">
      <c r="A392" s="95"/>
      <c r="B392" s="96"/>
      <c r="C392" s="97"/>
      <c r="D392" s="2013" t="s">
        <v>833</v>
      </c>
      <c r="E392" s="2013"/>
      <c r="F392" s="2013"/>
      <c r="G392" s="494"/>
    </row>
    <row r="393" ht="21.75" customHeight="1" outlineLevel="7">
      <c r="A393" s="115"/>
      <c r="B393" s="116"/>
      <c r="C393" s="117"/>
      <c r="D393" s="2013" t="s">
        <v>834</v>
      </c>
      <c r="E393" s="2013"/>
      <c r="F393" s="2013"/>
      <c r="G393" s="494"/>
    </row>
    <row r="394" ht="11.25" customHeight="1" outlineLevel="7">
      <c r="A394" s="115"/>
      <c r="B394" s="116"/>
      <c r="C394" s="117"/>
      <c r="D394" s="2013" t="s">
        <v>835</v>
      </c>
      <c r="E394" s="2013"/>
      <c r="F394" s="2013"/>
      <c r="G394" s="494"/>
    </row>
    <row r="395" ht="11.25" customHeight="1" outlineLevel="7">
      <c r="A395" s="115"/>
      <c r="B395" s="116"/>
      <c r="C395" s="117"/>
      <c r="D395" s="2013" t="s">
        <v>837</v>
      </c>
      <c r="E395" s="2013"/>
      <c r="F395" s="2013"/>
      <c r="G395" s="496">
        <v>71.451580000000007</v>
      </c>
    </row>
    <row r="396" ht="11.25" customHeight="1" outlineLevel="3">
      <c r="A396" s="66"/>
      <c r="B396" s="67"/>
      <c r="C396" s="68"/>
      <c r="D396" s="2014" t="s">
        <v>451</v>
      </c>
      <c r="E396" s="2014"/>
      <c r="F396" s="2014"/>
      <c r="G396" s="495"/>
    </row>
    <row r="397" ht="11.25" hidden="1" customHeight="1" outlineLevel="4">
      <c r="A397" s="95"/>
      <c r="B397" s="96"/>
      <c r="C397" s="97"/>
      <c r="D397" s="98"/>
      <c r="E397" s="99"/>
      <c r="F397" s="100"/>
      <c r="G397" s="494"/>
    </row>
    <row r="398" ht="11.25" customHeight="1" outlineLevel="3" collapsed="1">
      <c r="A398" s="66"/>
      <c r="B398" s="67"/>
      <c r="C398" s="68"/>
      <c r="D398" s="2014" t="s">
        <v>452</v>
      </c>
      <c r="E398" s="2014"/>
      <c r="F398" s="2014"/>
      <c r="G398" s="495"/>
    </row>
    <row r="399" ht="11.25" customHeight="1" outlineLevel="4">
      <c r="A399" s="95"/>
      <c r="B399" s="96"/>
      <c r="C399" s="97"/>
      <c r="D399" s="98"/>
      <c r="E399" s="99"/>
      <c r="F399" s="100"/>
      <c r="G399" s="494"/>
    </row>
    <row r="400" ht="11.25" customHeight="1" outlineLevel="2">
      <c r="A400" s="2012" t="s">
        <v>190</v>
      </c>
      <c r="B400" s="2012"/>
      <c r="C400" s="2012"/>
      <c r="D400" s="2015" t="s">
        <v>453</v>
      </c>
      <c r="E400" s="2015"/>
      <c r="F400" s="2015"/>
      <c r="G400" s="492">
        <v>44020.204760000001</v>
      </c>
    </row>
    <row r="401" ht="11.25" hidden="1" customHeight="1" outlineLevel="3">
      <c r="A401" s="66"/>
      <c r="B401" s="67"/>
      <c r="C401" s="68"/>
      <c r="D401" s="2014" t="s">
        <v>441</v>
      </c>
      <c r="E401" s="2014"/>
      <c r="F401" s="2014"/>
      <c r="G401" s="492">
        <v>44020.204760000001</v>
      </c>
    </row>
    <row r="402" ht="11.25" hidden="1" customHeight="1" outlineLevel="4">
      <c r="A402" s="70"/>
      <c r="B402" s="71"/>
      <c r="C402" s="72"/>
      <c r="D402" s="2017" t="s">
        <v>257</v>
      </c>
      <c r="E402" s="2017"/>
      <c r="F402" s="2017"/>
      <c r="G402" s="493">
        <v>44020.204760000001</v>
      </c>
    </row>
    <row r="403" ht="11.25" hidden="1" customHeight="1" outlineLevel="5">
      <c r="A403" s="74"/>
      <c r="B403" s="75"/>
      <c r="C403" s="76"/>
      <c r="D403" s="2017" t="s">
        <v>442</v>
      </c>
      <c r="E403" s="2017"/>
      <c r="F403" s="2017"/>
      <c r="G403" s="493">
        <v>44020.204760000001</v>
      </c>
    </row>
    <row r="404" ht="11.25" hidden="1" customHeight="1" outlineLevel="6">
      <c r="A404" s="77"/>
      <c r="B404" s="78"/>
      <c r="C404" s="79"/>
      <c r="D404" s="2017" t="s">
        <v>443</v>
      </c>
      <c r="E404" s="2017"/>
      <c r="F404" s="2017"/>
      <c r="G404" s="493">
        <v>44020.204760000001</v>
      </c>
    </row>
    <row r="405" ht="11.25" hidden="1" customHeight="1" outlineLevel="7">
      <c r="A405" s="80"/>
      <c r="B405" s="81"/>
      <c r="C405" s="82"/>
      <c r="D405" s="2017" t="s">
        <v>444</v>
      </c>
      <c r="E405" s="2017"/>
      <c r="F405" s="2017"/>
      <c r="G405" s="493">
        <v>44020.204760000001</v>
      </c>
    </row>
    <row r="406" ht="11.25" hidden="1" customHeight="1" outlineLevel="7">
      <c r="A406" s="83"/>
      <c r="B406" s="84"/>
      <c r="C406" s="85"/>
      <c r="D406" s="2017" t="s">
        <v>524</v>
      </c>
      <c r="E406" s="2017"/>
      <c r="F406" s="2017"/>
      <c r="G406" s="493">
        <v>44020.204760000001</v>
      </c>
    </row>
    <row r="407" ht="11.25" hidden="1" customHeight="1" outlineLevel="7">
      <c r="A407" s="86"/>
      <c r="B407" s="87"/>
      <c r="C407" s="88"/>
      <c r="D407" s="2017" t="s">
        <v>14</v>
      </c>
      <c r="E407" s="2017"/>
      <c r="F407" s="2017"/>
      <c r="G407" s="493">
        <v>1607.51558</v>
      </c>
    </row>
    <row r="408" ht="11.25" hidden="1" customHeight="1" outlineLevel="7">
      <c r="A408" s="101"/>
      <c r="B408" s="102"/>
      <c r="C408" s="103"/>
      <c r="D408" s="2017" t="s">
        <v>220</v>
      </c>
      <c r="E408" s="2017"/>
      <c r="F408" s="2017"/>
      <c r="G408" s="496">
        <v>400.80649</v>
      </c>
    </row>
    <row r="409" ht="11.25" hidden="1" customHeight="1" outlineLevel="7">
      <c r="A409" s="115"/>
      <c r="B409" s="116"/>
      <c r="C409" s="117"/>
      <c r="D409" s="2013" t="s">
        <v>527</v>
      </c>
      <c r="E409" s="2013"/>
      <c r="F409" s="2013"/>
      <c r="G409" s="496">
        <v>321.89138000000003</v>
      </c>
    </row>
    <row r="410" ht="11.25" hidden="1" customHeight="1" outlineLevel="7">
      <c r="A410" s="115"/>
      <c r="B410" s="116"/>
      <c r="C410" s="117"/>
      <c r="D410" s="2013" t="s">
        <v>528</v>
      </c>
      <c r="E410" s="2013"/>
      <c r="F410" s="2013"/>
      <c r="G410" s="496">
        <v>78.915109999999999</v>
      </c>
    </row>
    <row r="411" ht="11.25" hidden="1" customHeight="1" outlineLevel="7">
      <c r="A411" s="101"/>
      <c r="B411" s="102"/>
      <c r="C411" s="103"/>
      <c r="D411" s="2017" t="s">
        <v>529</v>
      </c>
      <c r="E411" s="2017"/>
      <c r="F411" s="2017"/>
      <c r="G411" s="493">
        <v>1206.7090900000001</v>
      </c>
    </row>
    <row r="412" ht="11.25" hidden="1" customHeight="1" outlineLevel="7">
      <c r="A412" s="104"/>
      <c r="B412" s="105"/>
      <c r="C412" s="106"/>
      <c r="D412" s="2017" t="s">
        <v>530</v>
      </c>
      <c r="E412" s="2017"/>
      <c r="F412" s="2017"/>
      <c r="G412" s="496">
        <v>374.97838000000002</v>
      </c>
    </row>
    <row r="413" ht="11.25" hidden="1" customHeight="1" outlineLevel="7">
      <c r="A413" s="95"/>
      <c r="B413" s="96"/>
      <c r="C413" s="97"/>
      <c r="D413" s="2013" t="s">
        <v>532</v>
      </c>
      <c r="E413" s="2013"/>
      <c r="F413" s="2013"/>
      <c r="G413" s="496">
        <v>30.831959999999999</v>
      </c>
    </row>
    <row r="414" ht="11.25" hidden="1" customHeight="1" outlineLevel="7">
      <c r="A414" s="95"/>
      <c r="B414" s="96"/>
      <c r="C414" s="97"/>
      <c r="D414" s="2013" t="s">
        <v>533</v>
      </c>
      <c r="E414" s="2013"/>
      <c r="F414" s="2013"/>
      <c r="G414" s="496">
        <v>344.14641999999998</v>
      </c>
    </row>
    <row r="415" ht="11.25" hidden="1" customHeight="1" outlineLevel="7">
      <c r="A415" s="104"/>
      <c r="B415" s="105"/>
      <c r="C415" s="106"/>
      <c r="D415" s="2017" t="s">
        <v>535</v>
      </c>
      <c r="E415" s="2017"/>
      <c r="F415" s="2017"/>
      <c r="G415" s="496">
        <v>117.191</v>
      </c>
    </row>
    <row r="416" ht="11.25" hidden="1" customHeight="1" outlineLevel="7">
      <c r="A416" s="95"/>
      <c r="B416" s="96"/>
      <c r="C416" s="97"/>
      <c r="D416" s="2013" t="s">
        <v>539</v>
      </c>
      <c r="E416" s="2013"/>
      <c r="F416" s="2013"/>
      <c r="G416" s="496">
        <v>8.1402800000000006</v>
      </c>
    </row>
    <row r="417" ht="21.75" hidden="1" customHeight="1" outlineLevel="7">
      <c r="A417" s="95"/>
      <c r="B417" s="96"/>
      <c r="C417" s="97"/>
      <c r="D417" s="2013" t="s">
        <v>540</v>
      </c>
      <c r="E417" s="2013"/>
      <c r="F417" s="2013"/>
      <c r="G417" s="494"/>
    </row>
    <row r="418" ht="21.75" hidden="1" customHeight="1" outlineLevel="7">
      <c r="A418" s="95"/>
      <c r="B418" s="96"/>
      <c r="C418" s="97"/>
      <c r="D418" s="2013" t="s">
        <v>541</v>
      </c>
      <c r="E418" s="2013"/>
      <c r="F418" s="2013"/>
      <c r="G418" s="496">
        <v>33.979889999999997</v>
      </c>
    </row>
    <row r="419" ht="11.25" hidden="1" customHeight="1" outlineLevel="7">
      <c r="A419" s="95"/>
      <c r="B419" s="96"/>
      <c r="C419" s="97"/>
      <c r="D419" s="2013" t="s">
        <v>542</v>
      </c>
      <c r="E419" s="2013"/>
      <c r="F419" s="2013"/>
      <c r="G419" s="496">
        <v>12.87654</v>
      </c>
    </row>
    <row r="420" ht="11.25" hidden="1" customHeight="1" outlineLevel="7">
      <c r="A420" s="95"/>
      <c r="B420" s="96"/>
      <c r="C420" s="97"/>
      <c r="D420" s="2013" t="s">
        <v>546</v>
      </c>
      <c r="E420" s="2013"/>
      <c r="F420" s="2013"/>
      <c r="G420" s="496">
        <v>62.194290000000002</v>
      </c>
    </row>
    <row r="421" ht="11.25" hidden="1" customHeight="1" outlineLevel="7">
      <c r="A421" s="95"/>
      <c r="B421" s="96"/>
      <c r="C421" s="97"/>
      <c r="D421" s="2013" t="s">
        <v>547</v>
      </c>
      <c r="E421" s="2013"/>
      <c r="F421" s="2013"/>
      <c r="G421" s="494"/>
    </row>
    <row r="422" ht="11.25" hidden="1" customHeight="1" outlineLevel="7">
      <c r="A422" s="104"/>
      <c r="B422" s="105"/>
      <c r="C422" s="106"/>
      <c r="D422" s="2017" t="s">
        <v>548</v>
      </c>
      <c r="E422" s="2017"/>
      <c r="F422" s="2017"/>
      <c r="G422" s="494"/>
    </row>
    <row r="423" ht="11.25" hidden="1" customHeight="1" outlineLevel="7">
      <c r="A423" s="95"/>
      <c r="B423" s="96"/>
      <c r="C423" s="97"/>
      <c r="D423" s="2013" t="s">
        <v>551</v>
      </c>
      <c r="E423" s="2013"/>
      <c r="F423" s="2013"/>
      <c r="G423" s="494"/>
    </row>
    <row r="424" ht="11.25" hidden="1" customHeight="1" outlineLevel="7">
      <c r="A424" s="95"/>
      <c r="B424" s="96"/>
      <c r="C424" s="97"/>
      <c r="D424" s="2013" t="s">
        <v>552</v>
      </c>
      <c r="E424" s="2013"/>
      <c r="F424" s="2013"/>
      <c r="G424" s="494"/>
    </row>
    <row r="425" ht="11.25" hidden="1" customHeight="1" outlineLevel="7">
      <c r="A425" s="95"/>
      <c r="B425" s="96"/>
      <c r="C425" s="97"/>
      <c r="D425" s="2013" t="s">
        <v>553</v>
      </c>
      <c r="E425" s="2013"/>
      <c r="F425" s="2013"/>
      <c r="G425" s="494"/>
    </row>
    <row r="426" ht="11.25" hidden="1" customHeight="1" outlineLevel="7">
      <c r="A426" s="104"/>
      <c r="B426" s="105"/>
      <c r="C426" s="106"/>
      <c r="D426" s="2017" t="s">
        <v>554</v>
      </c>
      <c r="E426" s="2017"/>
      <c r="F426" s="2017"/>
      <c r="G426" s="496">
        <v>714.53971000000001</v>
      </c>
    </row>
    <row r="427" ht="11.25" hidden="1" customHeight="1" outlineLevel="7">
      <c r="A427" s="95"/>
      <c r="B427" s="96"/>
      <c r="C427" s="97"/>
      <c r="D427" s="2013" t="s">
        <v>556</v>
      </c>
      <c r="E427" s="2013"/>
      <c r="F427" s="2013"/>
      <c r="G427" s="496">
        <v>102.70986000000001</v>
      </c>
    </row>
    <row r="428" ht="11.25" hidden="1" customHeight="1" outlineLevel="7">
      <c r="A428" s="95"/>
      <c r="B428" s="96"/>
      <c r="C428" s="97"/>
      <c r="D428" s="2013" t="s">
        <v>557</v>
      </c>
      <c r="E428" s="2013"/>
      <c r="F428" s="2013"/>
      <c r="G428" s="496">
        <v>394.06276000000003</v>
      </c>
    </row>
    <row r="429" ht="11.25" hidden="1" customHeight="1" outlineLevel="7">
      <c r="A429" s="95"/>
      <c r="B429" s="96"/>
      <c r="C429" s="97"/>
      <c r="D429" s="2013" t="s">
        <v>559</v>
      </c>
      <c r="E429" s="2013"/>
      <c r="F429" s="2013"/>
      <c r="G429" s="496">
        <v>9.2904800000000005</v>
      </c>
    </row>
    <row r="430" ht="11.25" hidden="1" customHeight="1" outlineLevel="7">
      <c r="A430" s="95"/>
      <c r="B430" s="96"/>
      <c r="C430" s="97"/>
      <c r="D430" s="2013" t="s">
        <v>560</v>
      </c>
      <c r="E430" s="2013"/>
      <c r="F430" s="2013"/>
      <c r="G430" s="496">
        <v>14.528219999999999</v>
      </c>
    </row>
    <row r="431" ht="11.25" hidden="1" customHeight="1" outlineLevel="7">
      <c r="A431" s="95"/>
      <c r="B431" s="96"/>
      <c r="C431" s="97"/>
      <c r="D431" s="2013" t="s">
        <v>562</v>
      </c>
      <c r="E431" s="2013"/>
      <c r="F431" s="2013"/>
      <c r="G431" s="496">
        <v>7.6444400000000003</v>
      </c>
    </row>
    <row r="432" ht="11.25" hidden="1" customHeight="1" outlineLevel="7">
      <c r="A432" s="95"/>
      <c r="B432" s="96"/>
      <c r="C432" s="97"/>
      <c r="D432" s="2013" t="s">
        <v>563</v>
      </c>
      <c r="E432" s="2013"/>
      <c r="F432" s="2013"/>
      <c r="G432" s="496">
        <v>6.6747800000000002</v>
      </c>
    </row>
    <row r="433" ht="11.25" hidden="1" customHeight="1" outlineLevel="7">
      <c r="A433" s="95"/>
      <c r="B433" s="96"/>
      <c r="C433" s="97"/>
      <c r="D433" s="2013" t="s">
        <v>564</v>
      </c>
      <c r="E433" s="2013"/>
      <c r="F433" s="2013"/>
      <c r="G433" s="496">
        <v>16.413499999999999</v>
      </c>
    </row>
    <row r="434" ht="11.25" hidden="1" customHeight="1" outlineLevel="7">
      <c r="A434" s="95"/>
      <c r="B434" s="96"/>
      <c r="C434" s="97"/>
      <c r="D434" s="2013" t="s">
        <v>565</v>
      </c>
      <c r="E434" s="2013"/>
      <c r="F434" s="2013"/>
      <c r="G434" s="496">
        <v>12.106780000000001</v>
      </c>
    </row>
    <row r="435" ht="11.25" hidden="1" customHeight="1" outlineLevel="7">
      <c r="A435" s="95"/>
      <c r="B435" s="96"/>
      <c r="C435" s="97"/>
      <c r="D435" s="2013" t="s">
        <v>566</v>
      </c>
      <c r="E435" s="2013"/>
      <c r="F435" s="2013"/>
      <c r="G435" s="496">
        <v>80.192279999999997</v>
      </c>
    </row>
    <row r="436" ht="11.25" hidden="1" customHeight="1" outlineLevel="7">
      <c r="A436" s="95"/>
      <c r="B436" s="96"/>
      <c r="C436" s="97"/>
      <c r="D436" s="2013" t="s">
        <v>567</v>
      </c>
      <c r="E436" s="2013"/>
      <c r="F436" s="2013"/>
      <c r="G436" s="496">
        <v>10.54307</v>
      </c>
    </row>
    <row r="437" ht="11.25" hidden="1" customHeight="1" outlineLevel="7">
      <c r="A437" s="95"/>
      <c r="B437" s="96"/>
      <c r="C437" s="97"/>
      <c r="D437" s="2013" t="s">
        <v>568</v>
      </c>
      <c r="E437" s="2013"/>
      <c r="F437" s="2013"/>
      <c r="G437" s="496">
        <v>9.69895</v>
      </c>
    </row>
    <row r="438" ht="11.25" hidden="1" customHeight="1" outlineLevel="7">
      <c r="A438" s="95"/>
      <c r="B438" s="96"/>
      <c r="C438" s="97"/>
      <c r="D438" s="2013" t="s">
        <v>569</v>
      </c>
      <c r="E438" s="2013"/>
      <c r="F438" s="2013"/>
      <c r="G438" s="496">
        <v>40.994500000000002</v>
      </c>
    </row>
    <row r="439" ht="11.25" hidden="1" customHeight="1" outlineLevel="7">
      <c r="A439" s="95"/>
      <c r="B439" s="96"/>
      <c r="C439" s="97"/>
      <c r="D439" s="2013" t="s">
        <v>570</v>
      </c>
      <c r="E439" s="2013"/>
      <c r="F439" s="2013"/>
      <c r="G439" s="496">
        <v>9.6800899999999999</v>
      </c>
    </row>
    <row r="440" ht="11.25" hidden="1" customHeight="1" outlineLevel="7">
      <c r="A440" s="86"/>
      <c r="B440" s="87"/>
      <c r="C440" s="88"/>
      <c r="D440" s="2017" t="s">
        <v>571</v>
      </c>
      <c r="E440" s="2017"/>
      <c r="F440" s="2017"/>
      <c r="G440" s="496">
        <v>883.15422000000001</v>
      </c>
    </row>
    <row r="441" ht="11.25" hidden="1" customHeight="1" outlineLevel="7">
      <c r="A441" s="101"/>
      <c r="B441" s="102"/>
      <c r="C441" s="103"/>
      <c r="D441" s="2017" t="s">
        <v>572</v>
      </c>
      <c r="E441" s="2017"/>
      <c r="F441" s="2017"/>
      <c r="G441" s="496">
        <v>74.195099999999996</v>
      </c>
    </row>
    <row r="442" ht="11.25" hidden="1" customHeight="1" outlineLevel="7">
      <c r="A442" s="104"/>
      <c r="B442" s="105"/>
      <c r="C442" s="106"/>
      <c r="D442" s="2017" t="s">
        <v>573</v>
      </c>
      <c r="E442" s="2017"/>
      <c r="F442" s="2017"/>
      <c r="G442" s="496">
        <v>59.152349999999998</v>
      </c>
    </row>
    <row r="443" ht="11.25" hidden="1" customHeight="1" outlineLevel="7">
      <c r="A443" s="95"/>
      <c r="B443" s="96"/>
      <c r="C443" s="97"/>
      <c r="D443" s="2013" t="s">
        <v>576</v>
      </c>
      <c r="E443" s="2013"/>
      <c r="F443" s="2013"/>
      <c r="G443" s="496">
        <v>10.26252</v>
      </c>
    </row>
    <row r="444" ht="21.75" hidden="1" customHeight="1" outlineLevel="7">
      <c r="A444" s="95"/>
      <c r="B444" s="96"/>
      <c r="C444" s="97"/>
      <c r="D444" s="2013" t="s">
        <v>577</v>
      </c>
      <c r="E444" s="2013"/>
      <c r="F444" s="2013"/>
      <c r="G444" s="494"/>
    </row>
    <row r="445" ht="21.75" hidden="1" customHeight="1" outlineLevel="7">
      <c r="A445" s="95"/>
      <c r="B445" s="96"/>
      <c r="C445" s="97"/>
      <c r="D445" s="2013" t="s">
        <v>578</v>
      </c>
      <c r="E445" s="2013"/>
      <c r="F445" s="2013"/>
      <c r="G445" s="494"/>
    </row>
    <row r="446" ht="11.25" hidden="1" customHeight="1" outlineLevel="7">
      <c r="A446" s="95"/>
      <c r="B446" s="96"/>
      <c r="C446" s="97"/>
      <c r="D446" s="2013" t="s">
        <v>579</v>
      </c>
      <c r="E446" s="2013"/>
      <c r="F446" s="2013"/>
      <c r="G446" s="496">
        <v>30.496939999999999</v>
      </c>
    </row>
    <row r="447" ht="11.25" hidden="1" customHeight="1" outlineLevel="7">
      <c r="A447" s="95"/>
      <c r="B447" s="96"/>
      <c r="C447" s="97"/>
      <c r="D447" s="2013" t="s">
        <v>582</v>
      </c>
      <c r="E447" s="2013"/>
      <c r="F447" s="2013"/>
      <c r="G447" s="496">
        <v>7.4076599999999999</v>
      </c>
    </row>
    <row r="448" ht="11.25" hidden="1" customHeight="1" outlineLevel="7">
      <c r="A448" s="95"/>
      <c r="B448" s="96"/>
      <c r="C448" s="97"/>
      <c r="D448" s="2013" t="s">
        <v>583</v>
      </c>
      <c r="E448" s="2013"/>
      <c r="F448" s="2013"/>
      <c r="G448" s="496">
        <v>8.2846799999999998</v>
      </c>
    </row>
    <row r="449" ht="11.25" hidden="1" customHeight="1" outlineLevel="7">
      <c r="A449" s="95"/>
      <c r="B449" s="96"/>
      <c r="C449" s="97"/>
      <c r="D449" s="2013" t="s">
        <v>584</v>
      </c>
      <c r="E449" s="2013"/>
      <c r="F449" s="2013"/>
      <c r="G449" s="496">
        <v>2.1997</v>
      </c>
    </row>
    <row r="450" ht="11.25" hidden="1" customHeight="1" outlineLevel="7">
      <c r="A450" s="95"/>
      <c r="B450" s="96"/>
      <c r="C450" s="97"/>
      <c r="D450" s="2013" t="s">
        <v>585</v>
      </c>
      <c r="E450" s="2013"/>
      <c r="F450" s="2013"/>
      <c r="G450" s="496">
        <v>0.50085000000000002</v>
      </c>
    </row>
    <row r="451" ht="11.25" hidden="1" customHeight="1" outlineLevel="7">
      <c r="A451" s="104"/>
      <c r="B451" s="105"/>
      <c r="C451" s="106"/>
      <c r="D451" s="2017" t="s">
        <v>586</v>
      </c>
      <c r="E451" s="2017"/>
      <c r="F451" s="2017"/>
      <c r="G451" s="496">
        <v>15.04275</v>
      </c>
    </row>
    <row r="452" ht="11.25" hidden="1" customHeight="1" outlineLevel="7">
      <c r="A452" s="95"/>
      <c r="B452" s="96"/>
      <c r="C452" s="97"/>
      <c r="D452" s="2013" t="s">
        <v>589</v>
      </c>
      <c r="E452" s="2013"/>
      <c r="F452" s="2013"/>
      <c r="G452" s="494"/>
    </row>
    <row r="453" ht="21.75" hidden="1" customHeight="1" outlineLevel="7">
      <c r="A453" s="95"/>
      <c r="B453" s="96"/>
      <c r="C453" s="97"/>
      <c r="D453" s="2013" t="s">
        <v>590</v>
      </c>
      <c r="E453" s="2013"/>
      <c r="F453" s="2013"/>
      <c r="G453" s="494"/>
    </row>
    <row r="454" ht="11.25" hidden="1" customHeight="1" outlineLevel="7">
      <c r="A454" s="95"/>
      <c r="B454" s="96"/>
      <c r="C454" s="97"/>
      <c r="D454" s="2013" t="s">
        <v>591</v>
      </c>
      <c r="E454" s="2013"/>
      <c r="F454" s="2013"/>
      <c r="G454" s="494"/>
    </row>
    <row r="455" ht="11.25" hidden="1" customHeight="1" outlineLevel="7">
      <c r="A455" s="95"/>
      <c r="B455" s="96"/>
      <c r="C455" s="97"/>
      <c r="D455" s="2013" t="s">
        <v>592</v>
      </c>
      <c r="E455" s="2013"/>
      <c r="F455" s="2013"/>
      <c r="G455" s="496">
        <v>15.04275</v>
      </c>
    </row>
    <row r="456" ht="11.25" hidden="1" customHeight="1" outlineLevel="7">
      <c r="A456" s="95"/>
      <c r="B456" s="96"/>
      <c r="C456" s="97"/>
      <c r="D456" s="2013" t="s">
        <v>965</v>
      </c>
      <c r="E456" s="2013"/>
      <c r="F456" s="2013"/>
      <c r="G456" s="494"/>
    </row>
    <row r="457" ht="11.25" hidden="1" customHeight="1" outlineLevel="7">
      <c r="A457" s="95"/>
      <c r="B457" s="96"/>
      <c r="C457" s="97"/>
      <c r="D457" s="2013" t="s">
        <v>594</v>
      </c>
      <c r="E457" s="2013"/>
      <c r="F457" s="2013"/>
      <c r="G457" s="494"/>
    </row>
    <row r="458" ht="11.25" hidden="1" customHeight="1" outlineLevel="7">
      <c r="A458" s="101"/>
      <c r="B458" s="102"/>
      <c r="C458" s="103"/>
      <c r="D458" s="2017" t="s">
        <v>35</v>
      </c>
      <c r="E458" s="2017"/>
      <c r="F458" s="2017"/>
      <c r="G458" s="496">
        <v>6.4911099999999999</v>
      </c>
    </row>
    <row r="459" ht="11.25" hidden="1" customHeight="1" outlineLevel="7">
      <c r="A459" s="115"/>
      <c r="B459" s="116"/>
      <c r="C459" s="117"/>
      <c r="D459" s="2013" t="s">
        <v>595</v>
      </c>
      <c r="E459" s="2013"/>
      <c r="F459" s="2013"/>
      <c r="G459" s="494"/>
    </row>
    <row r="460" ht="11.25" hidden="1" customHeight="1" outlineLevel="7">
      <c r="A460" s="115"/>
      <c r="B460" s="116"/>
      <c r="C460" s="117"/>
      <c r="D460" s="2013" t="s">
        <v>598</v>
      </c>
      <c r="E460" s="2013"/>
      <c r="F460" s="2013"/>
      <c r="G460" s="494"/>
    </row>
    <row r="461" ht="11.25" hidden="1" customHeight="1" outlineLevel="7">
      <c r="A461" s="115"/>
      <c r="B461" s="116"/>
      <c r="C461" s="117"/>
      <c r="D461" s="2013" t="s">
        <v>599</v>
      </c>
      <c r="E461" s="2013"/>
      <c r="F461" s="2013"/>
      <c r="G461" s="496">
        <v>6.4911099999999999</v>
      </c>
    </row>
    <row r="462" ht="11.25" hidden="1" customHeight="1" outlineLevel="7">
      <c r="A462" s="101"/>
      <c r="B462" s="102"/>
      <c r="C462" s="103"/>
      <c r="D462" s="2017" t="s">
        <v>608</v>
      </c>
      <c r="E462" s="2017"/>
      <c r="F462" s="2017"/>
      <c r="G462" s="496">
        <v>802.46801000000005</v>
      </c>
    </row>
    <row r="463" ht="11.25" hidden="1" customHeight="1" outlineLevel="7">
      <c r="A463" s="115"/>
      <c r="B463" s="116"/>
      <c r="C463" s="117"/>
      <c r="D463" s="2013" t="s">
        <v>609</v>
      </c>
      <c r="E463" s="2013"/>
      <c r="F463" s="2013"/>
      <c r="G463" s="494"/>
    </row>
    <row r="464" ht="11.25" hidden="1" customHeight="1" outlineLevel="7">
      <c r="A464" s="115"/>
      <c r="B464" s="116"/>
      <c r="C464" s="117"/>
      <c r="D464" s="2013" t="s">
        <v>611</v>
      </c>
      <c r="E464" s="2013"/>
      <c r="F464" s="2013"/>
      <c r="G464" s="496">
        <v>4.6850899999999998</v>
      </c>
    </row>
    <row r="465" ht="11.25" hidden="1" customHeight="1" outlineLevel="7">
      <c r="A465" s="115"/>
      <c r="B465" s="116"/>
      <c r="C465" s="117"/>
      <c r="D465" s="2013" t="s">
        <v>838</v>
      </c>
      <c r="E465" s="2013"/>
      <c r="F465" s="2013"/>
      <c r="G465" s="496">
        <v>744.85599999999999</v>
      </c>
    </row>
    <row r="466" ht="11.25" hidden="1" customHeight="1" outlineLevel="7">
      <c r="A466" s="115"/>
      <c r="B466" s="116"/>
      <c r="C466" s="117"/>
      <c r="D466" s="2013" t="s">
        <v>613</v>
      </c>
      <c r="E466" s="2013"/>
      <c r="F466" s="2013"/>
      <c r="G466" s="496">
        <v>0.14566999999999999</v>
      </c>
    </row>
    <row r="467" ht="11.25" hidden="1" customHeight="1" outlineLevel="7">
      <c r="A467" s="115"/>
      <c r="B467" s="116"/>
      <c r="C467" s="117"/>
      <c r="D467" s="2013" t="s">
        <v>614</v>
      </c>
      <c r="E467" s="2013"/>
      <c r="F467" s="2013"/>
      <c r="G467" s="496">
        <v>35.28096</v>
      </c>
    </row>
    <row r="468" ht="11.25" hidden="1" customHeight="1" outlineLevel="7">
      <c r="A468" s="115"/>
      <c r="B468" s="116"/>
      <c r="C468" s="117"/>
      <c r="D468" s="2013" t="s">
        <v>615</v>
      </c>
      <c r="E468" s="2013"/>
      <c r="F468" s="2013"/>
      <c r="G468" s="494"/>
    </row>
    <row r="469" ht="11.25" hidden="1" customHeight="1" outlineLevel="7">
      <c r="A469" s="115"/>
      <c r="B469" s="116"/>
      <c r="C469" s="117"/>
      <c r="D469" s="2013" t="s">
        <v>616</v>
      </c>
      <c r="E469" s="2013"/>
      <c r="F469" s="2013"/>
      <c r="G469" s="496">
        <v>17.50029</v>
      </c>
    </row>
    <row r="470" ht="11.25" hidden="1" customHeight="1" outlineLevel="7">
      <c r="A470" s="86"/>
      <c r="B470" s="87"/>
      <c r="C470" s="88"/>
      <c r="D470" s="2017" t="s">
        <v>617</v>
      </c>
      <c r="E470" s="2017"/>
      <c r="F470" s="2017"/>
      <c r="G470" s="493">
        <v>28849.230889999999</v>
      </c>
    </row>
    <row r="471" ht="11.25" hidden="1" customHeight="1" outlineLevel="7">
      <c r="A471" s="89"/>
      <c r="B471" s="90"/>
      <c r="C471" s="91"/>
      <c r="D471" s="2013" t="s">
        <v>619</v>
      </c>
      <c r="E471" s="2013"/>
      <c r="F471" s="2013"/>
      <c r="G471" s="493">
        <v>14532.20796</v>
      </c>
    </row>
    <row r="472" ht="11.25" hidden="1" customHeight="1" outlineLevel="7">
      <c r="A472" s="89"/>
      <c r="B472" s="90"/>
      <c r="C472" s="91"/>
      <c r="D472" s="2013" t="s">
        <v>620</v>
      </c>
      <c r="E472" s="2013"/>
      <c r="F472" s="2013"/>
      <c r="G472" s="493">
        <v>1790.35166</v>
      </c>
    </row>
    <row r="473" ht="11.25" hidden="1" customHeight="1" outlineLevel="7">
      <c r="A473" s="89"/>
      <c r="B473" s="90"/>
      <c r="C473" s="91"/>
      <c r="D473" s="2013" t="s">
        <v>622</v>
      </c>
      <c r="E473" s="2013"/>
      <c r="F473" s="2013"/>
      <c r="G473" s="493">
        <v>1419.4683299999999</v>
      </c>
    </row>
    <row r="474" ht="11.25" hidden="1" customHeight="1" outlineLevel="7">
      <c r="A474" s="89"/>
      <c r="B474" s="90"/>
      <c r="C474" s="91"/>
      <c r="D474" s="2013" t="s">
        <v>624</v>
      </c>
      <c r="E474" s="2013"/>
      <c r="F474" s="2013"/>
      <c r="G474" s="496">
        <v>219.68638999999999</v>
      </c>
    </row>
    <row r="475" ht="11.25" hidden="1" customHeight="1" outlineLevel="7">
      <c r="A475" s="89"/>
      <c r="B475" s="90"/>
      <c r="C475" s="91"/>
      <c r="D475" s="2013" t="s">
        <v>626</v>
      </c>
      <c r="E475" s="2013"/>
      <c r="F475" s="2013"/>
      <c r="G475" s="493">
        <v>6323.5987500000001</v>
      </c>
    </row>
    <row r="476" ht="11.25" hidden="1" customHeight="1" outlineLevel="7">
      <c r="A476" s="101"/>
      <c r="B476" s="102"/>
      <c r="C476" s="103"/>
      <c r="D476" s="2017" t="s">
        <v>630</v>
      </c>
      <c r="E476" s="2017"/>
      <c r="F476" s="2017"/>
      <c r="G476" s="493">
        <v>4563.9178000000002</v>
      </c>
    </row>
    <row r="477" ht="11.25" hidden="1" customHeight="1" outlineLevel="7">
      <c r="A477" s="115"/>
      <c r="B477" s="116"/>
      <c r="C477" s="117"/>
      <c r="D477" s="2013" t="s">
        <v>632</v>
      </c>
      <c r="E477" s="2013"/>
      <c r="F477" s="2013"/>
      <c r="G477" s="493">
        <v>2129.4698199999998</v>
      </c>
    </row>
    <row r="478" ht="21.75" hidden="1" customHeight="1" outlineLevel="7">
      <c r="A478" s="115"/>
      <c r="B478" s="116"/>
      <c r="C478" s="117"/>
      <c r="D478" s="2013" t="s">
        <v>634</v>
      </c>
      <c r="E478" s="2013"/>
      <c r="F478" s="2013"/>
      <c r="G478" s="496">
        <v>558.92346999999995</v>
      </c>
    </row>
    <row r="479" ht="21.75" hidden="1" customHeight="1" outlineLevel="7">
      <c r="A479" s="115"/>
      <c r="B479" s="116"/>
      <c r="C479" s="117"/>
      <c r="D479" s="2013" t="s">
        <v>636</v>
      </c>
      <c r="E479" s="2013"/>
      <c r="F479" s="2013"/>
      <c r="G479" s="493">
        <v>1055.9839099999999</v>
      </c>
    </row>
    <row r="480" ht="21.75" hidden="1" customHeight="1" outlineLevel="7">
      <c r="A480" s="115"/>
      <c r="B480" s="116"/>
      <c r="C480" s="117"/>
      <c r="D480" s="2013" t="s">
        <v>638</v>
      </c>
      <c r="E480" s="2013"/>
      <c r="F480" s="2013"/>
      <c r="G480" s="496">
        <v>819.54060000000004</v>
      </c>
    </row>
    <row r="481" ht="11.25" hidden="1" customHeight="1" outlineLevel="7">
      <c r="A481" s="86"/>
      <c r="B481" s="87"/>
      <c r="C481" s="88"/>
      <c r="D481" s="2017" t="s">
        <v>641</v>
      </c>
      <c r="E481" s="2017"/>
      <c r="F481" s="2017"/>
      <c r="G481" s="493">
        <v>8712.46623</v>
      </c>
    </row>
    <row r="482" ht="21.75" hidden="1" customHeight="1" outlineLevel="7">
      <c r="A482" s="101"/>
      <c r="B482" s="102"/>
      <c r="C482" s="103"/>
      <c r="D482" s="2017" t="s">
        <v>642</v>
      </c>
      <c r="E482" s="2017"/>
      <c r="F482" s="2017"/>
      <c r="G482" s="493">
        <v>6317.9814500000002</v>
      </c>
    </row>
    <row r="483" ht="21.75" hidden="1" customHeight="1" outlineLevel="7">
      <c r="A483" s="115"/>
      <c r="B483" s="116"/>
      <c r="C483" s="117"/>
      <c r="D483" s="2013" t="s">
        <v>643</v>
      </c>
      <c r="E483" s="2013"/>
      <c r="F483" s="2013"/>
      <c r="G483" s="493">
        <v>5318.48351</v>
      </c>
    </row>
    <row r="484" ht="21.75" hidden="1" customHeight="1" outlineLevel="7">
      <c r="A484" s="115"/>
      <c r="B484" s="116"/>
      <c r="C484" s="117"/>
      <c r="D484" s="2013" t="s">
        <v>645</v>
      </c>
      <c r="E484" s="2013"/>
      <c r="F484" s="2013"/>
      <c r="G484" s="496">
        <v>179.47961000000001</v>
      </c>
    </row>
    <row r="485" ht="21.75" hidden="1" customHeight="1" outlineLevel="7">
      <c r="A485" s="115"/>
      <c r="B485" s="116"/>
      <c r="C485" s="117"/>
      <c r="D485" s="2013" t="s">
        <v>647</v>
      </c>
      <c r="E485" s="2013"/>
      <c r="F485" s="2013"/>
      <c r="G485" s="496">
        <v>231.26004</v>
      </c>
    </row>
    <row r="486" ht="21.75" hidden="1" customHeight="1" outlineLevel="7">
      <c r="A486" s="115"/>
      <c r="B486" s="116"/>
      <c r="C486" s="117"/>
      <c r="D486" s="2013" t="s">
        <v>649</v>
      </c>
      <c r="E486" s="2013"/>
      <c r="F486" s="2013"/>
      <c r="G486" s="496">
        <v>122.40432</v>
      </c>
    </row>
    <row r="487" ht="21.75" hidden="1" customHeight="1" outlineLevel="7">
      <c r="A487" s="115"/>
      <c r="B487" s="116"/>
      <c r="C487" s="117"/>
      <c r="D487" s="2013" t="s">
        <v>651</v>
      </c>
      <c r="E487" s="2013"/>
      <c r="F487" s="2013"/>
      <c r="G487" s="496">
        <v>466.35397</v>
      </c>
    </row>
    <row r="488" ht="11.25" hidden="1" customHeight="1" outlineLevel="7">
      <c r="A488" s="101"/>
      <c r="B488" s="102"/>
      <c r="C488" s="103"/>
      <c r="D488" s="2017" t="s">
        <v>653</v>
      </c>
      <c r="E488" s="2017"/>
      <c r="F488" s="2017"/>
      <c r="G488" s="493">
        <v>1471.3106299999999</v>
      </c>
    </row>
    <row r="489" ht="11.25" hidden="1" customHeight="1" outlineLevel="7">
      <c r="A489" s="115"/>
      <c r="B489" s="116"/>
      <c r="C489" s="117"/>
      <c r="D489" s="2013" t="s">
        <v>655</v>
      </c>
      <c r="E489" s="2013"/>
      <c r="F489" s="2013"/>
      <c r="G489" s="493">
        <v>1238.55089</v>
      </c>
    </row>
    <row r="490" ht="21.75" hidden="1" customHeight="1" outlineLevel="7">
      <c r="A490" s="115"/>
      <c r="B490" s="116"/>
      <c r="C490" s="117"/>
      <c r="D490" s="2013" t="s">
        <v>657</v>
      </c>
      <c r="E490" s="2013"/>
      <c r="F490" s="2013"/>
      <c r="G490" s="496">
        <v>41.796329999999998</v>
      </c>
    </row>
    <row r="491" ht="21.75" hidden="1" customHeight="1" outlineLevel="7">
      <c r="A491" s="115"/>
      <c r="B491" s="116"/>
      <c r="C491" s="117"/>
      <c r="D491" s="2013" t="s">
        <v>659</v>
      </c>
      <c r="E491" s="2013"/>
      <c r="F491" s="2013"/>
      <c r="G491" s="496">
        <v>53.855409999999999</v>
      </c>
    </row>
    <row r="492" ht="21.75" hidden="1" customHeight="1" outlineLevel="7">
      <c r="A492" s="115"/>
      <c r="B492" s="116"/>
      <c r="C492" s="117"/>
      <c r="D492" s="2013" t="s">
        <v>661</v>
      </c>
      <c r="E492" s="2013"/>
      <c r="F492" s="2013"/>
      <c r="G492" s="496">
        <v>28.505420000000001</v>
      </c>
    </row>
    <row r="493" ht="11.25" hidden="1" customHeight="1" outlineLevel="7">
      <c r="A493" s="115"/>
      <c r="B493" s="116"/>
      <c r="C493" s="117"/>
      <c r="D493" s="2013" t="s">
        <v>663</v>
      </c>
      <c r="E493" s="2013"/>
      <c r="F493" s="2013"/>
      <c r="G493" s="496">
        <v>108.60258</v>
      </c>
    </row>
    <row r="494" ht="21.75" hidden="1" customHeight="1" outlineLevel="7">
      <c r="A494" s="101"/>
      <c r="B494" s="102"/>
      <c r="C494" s="103"/>
      <c r="D494" s="2017" t="s">
        <v>665</v>
      </c>
      <c r="E494" s="2017"/>
      <c r="F494" s="2017"/>
      <c r="G494" s="496">
        <v>115.39651000000001</v>
      </c>
    </row>
    <row r="495" ht="11.25" hidden="1" customHeight="1" outlineLevel="7">
      <c r="A495" s="115"/>
      <c r="B495" s="116"/>
      <c r="C495" s="117"/>
      <c r="D495" s="2013" t="s">
        <v>667</v>
      </c>
      <c r="E495" s="2013"/>
      <c r="F495" s="2013"/>
      <c r="G495" s="496">
        <v>97.141329999999996</v>
      </c>
    </row>
    <row r="496" ht="21.75" hidden="1" customHeight="1" outlineLevel="7">
      <c r="A496" s="115"/>
      <c r="B496" s="116"/>
      <c r="C496" s="117"/>
      <c r="D496" s="2013" t="s">
        <v>669</v>
      </c>
      <c r="E496" s="2013"/>
      <c r="F496" s="2013"/>
      <c r="G496" s="496">
        <v>3.278</v>
      </c>
    </row>
    <row r="497" ht="21.75" hidden="1" customHeight="1" outlineLevel="7">
      <c r="A497" s="115"/>
      <c r="B497" s="116"/>
      <c r="C497" s="117"/>
      <c r="D497" s="2013" t="s">
        <v>671</v>
      </c>
      <c r="E497" s="2013"/>
      <c r="F497" s="2013"/>
      <c r="G497" s="496">
        <v>4.2234400000000001</v>
      </c>
    </row>
    <row r="498" ht="21.75" hidden="1" customHeight="1" outlineLevel="7">
      <c r="A498" s="115"/>
      <c r="B498" s="116"/>
      <c r="C498" s="117"/>
      <c r="D498" s="2013" t="s">
        <v>673</v>
      </c>
      <c r="E498" s="2013"/>
      <c r="F498" s="2013"/>
      <c r="G498" s="496">
        <v>2.23597</v>
      </c>
    </row>
    <row r="499" ht="21.75" hidden="1" customHeight="1" outlineLevel="7">
      <c r="A499" s="115"/>
      <c r="B499" s="116"/>
      <c r="C499" s="117"/>
      <c r="D499" s="2013" t="s">
        <v>675</v>
      </c>
      <c r="E499" s="2013"/>
      <c r="F499" s="2013"/>
      <c r="G499" s="496">
        <v>8.5177700000000005</v>
      </c>
    </row>
    <row r="500" ht="21.75" hidden="1" customHeight="1" outlineLevel="7">
      <c r="A500" s="101"/>
      <c r="B500" s="102"/>
      <c r="C500" s="103"/>
      <c r="D500" s="2017" t="s">
        <v>677</v>
      </c>
      <c r="E500" s="2017"/>
      <c r="F500" s="2017"/>
      <c r="G500" s="496">
        <v>807.77764000000002</v>
      </c>
    </row>
    <row r="501" ht="21.75" hidden="1" customHeight="1" outlineLevel="7">
      <c r="A501" s="115"/>
      <c r="B501" s="116"/>
      <c r="C501" s="117"/>
      <c r="D501" s="2013" t="s">
        <v>679</v>
      </c>
      <c r="E501" s="2013"/>
      <c r="F501" s="2013"/>
      <c r="G501" s="496">
        <v>679.98827000000006</v>
      </c>
    </row>
    <row r="502" ht="21.75" hidden="1" customHeight="1" outlineLevel="7">
      <c r="A502" s="115"/>
      <c r="B502" s="116"/>
      <c r="C502" s="117"/>
      <c r="D502" s="2013" t="s">
        <v>681</v>
      </c>
      <c r="E502" s="2013"/>
      <c r="F502" s="2013"/>
      <c r="G502" s="496">
        <v>22.947040000000001</v>
      </c>
    </row>
    <row r="503" ht="21.75" hidden="1" customHeight="1" outlineLevel="7">
      <c r="A503" s="115"/>
      <c r="B503" s="116"/>
      <c r="C503" s="117"/>
      <c r="D503" s="2013" t="s">
        <v>683</v>
      </c>
      <c r="E503" s="2013"/>
      <c r="F503" s="2013"/>
      <c r="G503" s="496">
        <v>29.56711</v>
      </c>
    </row>
    <row r="504" ht="21.75" hidden="1" customHeight="1" outlineLevel="7">
      <c r="A504" s="115"/>
      <c r="B504" s="116"/>
      <c r="C504" s="117"/>
      <c r="D504" s="2013" t="s">
        <v>685</v>
      </c>
      <c r="E504" s="2013"/>
      <c r="F504" s="2013"/>
      <c r="G504" s="496">
        <v>15.64982</v>
      </c>
    </row>
    <row r="505" ht="21.75" hidden="1" customHeight="1" outlineLevel="7">
      <c r="A505" s="115"/>
      <c r="B505" s="116"/>
      <c r="C505" s="117"/>
      <c r="D505" s="2013" t="s">
        <v>687</v>
      </c>
      <c r="E505" s="2013"/>
      <c r="F505" s="2013"/>
      <c r="G505" s="496">
        <v>59.625399999999999</v>
      </c>
    </row>
    <row r="506" ht="11.25" hidden="1" customHeight="1" outlineLevel="7">
      <c r="A506" s="86"/>
      <c r="B506" s="87"/>
      <c r="C506" s="88"/>
      <c r="D506" s="2017" t="s">
        <v>689</v>
      </c>
      <c r="E506" s="2017"/>
      <c r="F506" s="2017"/>
      <c r="G506" s="496">
        <v>896.44460000000004</v>
      </c>
    </row>
    <row r="507" ht="11.25" hidden="1" customHeight="1" outlineLevel="7">
      <c r="A507" s="89"/>
      <c r="B507" s="90"/>
      <c r="C507" s="91"/>
      <c r="D507" s="2013" t="s">
        <v>692</v>
      </c>
      <c r="E507" s="2013"/>
      <c r="F507" s="2013"/>
      <c r="G507" s="494"/>
    </row>
    <row r="508" ht="11.25" hidden="1" customHeight="1" outlineLevel="7">
      <c r="A508" s="89"/>
      <c r="B508" s="90"/>
      <c r="C508" s="91"/>
      <c r="D508" s="2013" t="s">
        <v>693</v>
      </c>
      <c r="E508" s="2013"/>
      <c r="F508" s="2013"/>
      <c r="G508" s="494"/>
    </row>
    <row r="509" ht="11.25" hidden="1" customHeight="1" outlineLevel="7">
      <c r="A509" s="89"/>
      <c r="B509" s="90"/>
      <c r="C509" s="91"/>
      <c r="D509" s="2013" t="s">
        <v>694</v>
      </c>
      <c r="E509" s="2013"/>
      <c r="F509" s="2013"/>
      <c r="G509" s="494"/>
    </row>
    <row r="510" ht="11.25" hidden="1" customHeight="1" outlineLevel="7">
      <c r="A510" s="89"/>
      <c r="B510" s="90"/>
      <c r="C510" s="91"/>
      <c r="D510" s="2013" t="s">
        <v>695</v>
      </c>
      <c r="E510" s="2013"/>
      <c r="F510" s="2013"/>
      <c r="G510" s="496">
        <v>79.188950000000006</v>
      </c>
    </row>
    <row r="511" ht="11.25" hidden="1" customHeight="1" outlineLevel="7">
      <c r="A511" s="89"/>
      <c r="B511" s="90"/>
      <c r="C511" s="91"/>
      <c r="D511" s="2013" t="s">
        <v>696</v>
      </c>
      <c r="E511" s="2013"/>
      <c r="F511" s="2013"/>
      <c r="G511" s="496">
        <v>817.25564999999995</v>
      </c>
    </row>
    <row r="512" ht="11.25" hidden="1" customHeight="1" outlineLevel="7">
      <c r="A512" s="86"/>
      <c r="B512" s="87"/>
      <c r="C512" s="88"/>
      <c r="D512" s="2017" t="s">
        <v>698</v>
      </c>
      <c r="E512" s="2017"/>
      <c r="F512" s="2017"/>
      <c r="G512" s="493">
        <v>3071.3932399999999</v>
      </c>
    </row>
    <row r="513" ht="11.25" hidden="1" customHeight="1" outlineLevel="7">
      <c r="A513" s="101"/>
      <c r="B513" s="102"/>
      <c r="C513" s="103"/>
      <c r="D513" s="2017" t="s">
        <v>699</v>
      </c>
      <c r="E513" s="2017"/>
      <c r="F513" s="2017"/>
      <c r="G513" s="493">
        <v>1078.67922</v>
      </c>
    </row>
    <row r="514" ht="11.25" hidden="1" customHeight="1" outlineLevel="7">
      <c r="A514" s="115"/>
      <c r="B514" s="116"/>
      <c r="C514" s="117"/>
      <c r="D514" s="2013" t="s">
        <v>700</v>
      </c>
      <c r="E514" s="2013"/>
      <c r="F514" s="2013"/>
      <c r="G514" s="493">
        <v>1072.277</v>
      </c>
    </row>
    <row r="515" ht="11.25" hidden="1" customHeight="1" outlineLevel="7">
      <c r="A515" s="115"/>
      <c r="B515" s="116"/>
      <c r="C515" s="117"/>
      <c r="D515" s="2013" t="s">
        <v>701</v>
      </c>
      <c r="E515" s="2013"/>
      <c r="F515" s="2013"/>
      <c r="G515" s="496">
        <v>6.4022199999999998</v>
      </c>
    </row>
    <row r="516" ht="11.25" hidden="1" customHeight="1" outlineLevel="7">
      <c r="A516" s="101"/>
      <c r="B516" s="102"/>
      <c r="C516" s="103"/>
      <c r="D516" s="2017" t="s">
        <v>702</v>
      </c>
      <c r="E516" s="2017"/>
      <c r="F516" s="2017"/>
      <c r="G516" s="493">
        <v>1087.37167</v>
      </c>
    </row>
    <row r="517" ht="11.25" hidden="1" customHeight="1" outlineLevel="7">
      <c r="A517" s="104"/>
      <c r="B517" s="105"/>
      <c r="C517" s="106"/>
      <c r="D517" s="2017" t="s">
        <v>704</v>
      </c>
      <c r="E517" s="2017"/>
      <c r="F517" s="2017"/>
      <c r="G517" s="496">
        <v>122.27244</v>
      </c>
    </row>
    <row r="518" ht="11.25" hidden="1" customHeight="1" outlineLevel="7">
      <c r="A518" s="95"/>
      <c r="B518" s="96"/>
      <c r="C518" s="97"/>
      <c r="D518" s="2013" t="s">
        <v>705</v>
      </c>
      <c r="E518" s="2013"/>
      <c r="F518" s="2013"/>
      <c r="G518" s="496">
        <v>53.328609999999998</v>
      </c>
    </row>
    <row r="519" ht="11.25" hidden="1" customHeight="1" outlineLevel="7">
      <c r="A519" s="95"/>
      <c r="B519" s="96"/>
      <c r="C519" s="97"/>
      <c r="D519" s="2013" t="s">
        <v>706</v>
      </c>
      <c r="E519" s="2013"/>
      <c r="F519" s="2013"/>
      <c r="G519" s="496">
        <v>15.226889999999999</v>
      </c>
    </row>
    <row r="520" ht="11.25" hidden="1" customHeight="1" outlineLevel="7">
      <c r="A520" s="95"/>
      <c r="B520" s="96"/>
      <c r="C520" s="97"/>
      <c r="D520" s="2013" t="s">
        <v>707</v>
      </c>
      <c r="E520" s="2013"/>
      <c r="F520" s="2013"/>
      <c r="G520" s="496">
        <v>4.3901599999999998</v>
      </c>
    </row>
    <row r="521" ht="11.25" hidden="1" customHeight="1" outlineLevel="7">
      <c r="A521" s="95"/>
      <c r="B521" s="96"/>
      <c r="C521" s="97"/>
      <c r="D521" s="2013" t="s">
        <v>708</v>
      </c>
      <c r="E521" s="2013"/>
      <c r="F521" s="2013"/>
      <c r="G521" s="496">
        <v>4.2870299999999997</v>
      </c>
    </row>
    <row r="522" ht="11.25" hidden="1" customHeight="1" outlineLevel="7">
      <c r="A522" s="95"/>
      <c r="B522" s="96"/>
      <c r="C522" s="97"/>
      <c r="D522" s="2013" t="s">
        <v>709</v>
      </c>
      <c r="E522" s="2013"/>
      <c r="F522" s="2013"/>
      <c r="G522" s="496">
        <v>0.25548999999999999</v>
      </c>
    </row>
    <row r="523" ht="11.25" hidden="1" customHeight="1" outlineLevel="7">
      <c r="A523" s="95"/>
      <c r="B523" s="96"/>
      <c r="C523" s="97"/>
      <c r="D523" s="2013" t="s">
        <v>710</v>
      </c>
      <c r="E523" s="2013"/>
      <c r="F523" s="2013"/>
      <c r="G523" s="496">
        <v>44.784260000000003</v>
      </c>
    </row>
    <row r="524" ht="11.25" hidden="1" customHeight="1" outlineLevel="7">
      <c r="A524" s="95"/>
      <c r="B524" s="96"/>
      <c r="C524" s="97"/>
      <c r="D524" s="2013" t="s">
        <v>711</v>
      </c>
      <c r="E524" s="2013"/>
      <c r="F524" s="2013"/>
      <c r="G524" s="494"/>
    </row>
    <row r="525" ht="11.25" hidden="1" customHeight="1" outlineLevel="7">
      <c r="A525" s="104"/>
      <c r="B525" s="105"/>
      <c r="C525" s="106"/>
      <c r="D525" s="2017" t="s">
        <v>712</v>
      </c>
      <c r="E525" s="2017"/>
      <c r="F525" s="2017"/>
      <c r="G525" s="496">
        <v>39.850529999999999</v>
      </c>
    </row>
    <row r="526" ht="11.25" hidden="1" customHeight="1" outlineLevel="7">
      <c r="A526" s="95"/>
      <c r="B526" s="96"/>
      <c r="C526" s="97"/>
      <c r="D526" s="2013" t="s">
        <v>713</v>
      </c>
      <c r="E526" s="2013"/>
      <c r="F526" s="2013"/>
      <c r="G526" s="496">
        <v>8.9569500000000009</v>
      </c>
    </row>
    <row r="527" ht="11.25" hidden="1" customHeight="1" outlineLevel="7">
      <c r="A527" s="95"/>
      <c r="B527" s="96"/>
      <c r="C527" s="97"/>
      <c r="D527" s="2013" t="s">
        <v>714</v>
      </c>
      <c r="E527" s="2013"/>
      <c r="F527" s="2013"/>
      <c r="G527" s="496">
        <v>4.5166300000000001</v>
      </c>
    </row>
    <row r="528" ht="11.25" hidden="1" customHeight="1" outlineLevel="7">
      <c r="A528" s="95"/>
      <c r="B528" s="96"/>
      <c r="C528" s="97"/>
      <c r="D528" s="2013" t="s">
        <v>715</v>
      </c>
      <c r="E528" s="2013"/>
      <c r="F528" s="2013"/>
      <c r="G528" s="496">
        <v>20.21885</v>
      </c>
    </row>
    <row r="529" ht="11.25" hidden="1" customHeight="1" outlineLevel="7">
      <c r="A529" s="95"/>
      <c r="B529" s="96"/>
      <c r="C529" s="97"/>
      <c r="D529" s="2013" t="s">
        <v>716</v>
      </c>
      <c r="E529" s="2013"/>
      <c r="F529" s="2013"/>
      <c r="G529" s="496">
        <v>1.42116</v>
      </c>
    </row>
    <row r="530" ht="21.75" hidden="1" customHeight="1" outlineLevel="7">
      <c r="A530" s="95"/>
      <c r="B530" s="96"/>
      <c r="C530" s="97"/>
      <c r="D530" s="2013" t="s">
        <v>717</v>
      </c>
      <c r="E530" s="2013"/>
      <c r="F530" s="2013"/>
      <c r="G530" s="496">
        <v>0.53642000000000001</v>
      </c>
    </row>
    <row r="531" ht="11.25" hidden="1" customHeight="1" outlineLevel="7">
      <c r="A531" s="95"/>
      <c r="B531" s="96"/>
      <c r="C531" s="97"/>
      <c r="D531" s="2013" t="s">
        <v>718</v>
      </c>
      <c r="E531" s="2013"/>
      <c r="F531" s="2013"/>
      <c r="G531" s="496">
        <v>4.1681499999999998</v>
      </c>
    </row>
    <row r="532" ht="11.25" hidden="1" customHeight="1" outlineLevel="7">
      <c r="A532" s="95"/>
      <c r="B532" s="96"/>
      <c r="C532" s="97"/>
      <c r="D532" s="2013" t="s">
        <v>719</v>
      </c>
      <c r="E532" s="2013"/>
      <c r="F532" s="2013"/>
      <c r="G532" s="496">
        <v>0.032370000000000003</v>
      </c>
    </row>
    <row r="533" ht="11.25" hidden="1" customHeight="1" outlineLevel="7">
      <c r="A533" s="104"/>
      <c r="B533" s="105"/>
      <c r="C533" s="106"/>
      <c r="D533" s="2017" t="s">
        <v>720</v>
      </c>
      <c r="E533" s="2017"/>
      <c r="F533" s="2017"/>
      <c r="G533" s="496">
        <v>129.18136999999999</v>
      </c>
    </row>
    <row r="534" ht="11.25" hidden="1" customHeight="1" outlineLevel="7">
      <c r="A534" s="95"/>
      <c r="B534" s="96"/>
      <c r="C534" s="97"/>
      <c r="D534" s="2013" t="s">
        <v>721</v>
      </c>
      <c r="E534" s="2013"/>
      <c r="F534" s="2013"/>
      <c r="G534" s="496">
        <v>40.806330000000003</v>
      </c>
    </row>
    <row r="535" ht="11.25" hidden="1" customHeight="1" outlineLevel="7">
      <c r="A535" s="95"/>
      <c r="B535" s="96"/>
      <c r="C535" s="97"/>
      <c r="D535" s="2013" t="s">
        <v>722</v>
      </c>
      <c r="E535" s="2013"/>
      <c r="F535" s="2013"/>
      <c r="G535" s="496">
        <v>82.923010000000005</v>
      </c>
    </row>
    <row r="536" ht="11.25" hidden="1" customHeight="1" outlineLevel="7">
      <c r="A536" s="95"/>
      <c r="B536" s="96"/>
      <c r="C536" s="97"/>
      <c r="D536" s="2013" t="s">
        <v>723</v>
      </c>
      <c r="E536" s="2013"/>
      <c r="F536" s="2013"/>
      <c r="G536" s="496">
        <v>5.4520299999999997</v>
      </c>
    </row>
    <row r="537" ht="11.25" hidden="1" customHeight="1" outlineLevel="7">
      <c r="A537" s="104"/>
      <c r="B537" s="105"/>
      <c r="C537" s="106"/>
      <c r="D537" s="2017" t="s">
        <v>724</v>
      </c>
      <c r="E537" s="2017"/>
      <c r="F537" s="2017"/>
      <c r="G537" s="496">
        <v>301.50340999999997</v>
      </c>
    </row>
    <row r="538" ht="11.25" hidden="1" customHeight="1" outlineLevel="7">
      <c r="A538" s="95"/>
      <c r="B538" s="96"/>
      <c r="C538" s="97"/>
      <c r="D538" s="2013" t="s">
        <v>725</v>
      </c>
      <c r="E538" s="2013"/>
      <c r="F538" s="2013"/>
      <c r="G538" s="496">
        <v>4.7265199999999998</v>
      </c>
    </row>
    <row r="539" ht="11.25" hidden="1" customHeight="1" outlineLevel="7">
      <c r="A539" s="95"/>
      <c r="B539" s="96"/>
      <c r="C539" s="97"/>
      <c r="D539" s="2013" t="s">
        <v>726</v>
      </c>
      <c r="E539" s="2013"/>
      <c r="F539" s="2013"/>
      <c r="G539" s="496">
        <v>97.639499999999998</v>
      </c>
    </row>
    <row r="540" ht="11.25" hidden="1" customHeight="1" outlineLevel="7">
      <c r="A540" s="95"/>
      <c r="B540" s="96"/>
      <c r="C540" s="97"/>
      <c r="D540" s="2013" t="s">
        <v>727</v>
      </c>
      <c r="E540" s="2013"/>
      <c r="F540" s="2013"/>
      <c r="G540" s="496">
        <v>24.844360000000002</v>
      </c>
    </row>
    <row r="541" ht="21.75" hidden="1" customHeight="1" outlineLevel="7">
      <c r="A541" s="95"/>
      <c r="B541" s="96"/>
      <c r="C541" s="97"/>
      <c r="D541" s="2013" t="s">
        <v>728</v>
      </c>
      <c r="E541" s="2013"/>
      <c r="F541" s="2013"/>
      <c r="G541" s="496">
        <v>61.81335</v>
      </c>
    </row>
    <row r="542" ht="11.25" hidden="1" customHeight="1" outlineLevel="7">
      <c r="A542" s="95"/>
      <c r="B542" s="96"/>
      <c r="C542" s="97"/>
      <c r="D542" s="2013" t="s">
        <v>729</v>
      </c>
      <c r="E542" s="2013"/>
      <c r="F542" s="2013"/>
      <c r="G542" s="496">
        <v>108.4547</v>
      </c>
    </row>
    <row r="543" ht="11.25" hidden="1" customHeight="1" outlineLevel="7">
      <c r="A543" s="95"/>
      <c r="B543" s="96"/>
      <c r="C543" s="97"/>
      <c r="D543" s="2013" t="s">
        <v>730</v>
      </c>
      <c r="E543" s="2013"/>
      <c r="F543" s="2013"/>
      <c r="G543" s="496">
        <v>4.0249800000000002</v>
      </c>
    </row>
    <row r="544" ht="11.25" hidden="1" customHeight="1" outlineLevel="7">
      <c r="A544" s="115"/>
      <c r="B544" s="116"/>
      <c r="C544" s="117"/>
      <c r="D544" s="2013" t="s">
        <v>731</v>
      </c>
      <c r="E544" s="2013"/>
      <c r="F544" s="2013"/>
      <c r="G544" s="496">
        <v>0.29866999999999999</v>
      </c>
    </row>
    <row r="545" ht="11.25" hidden="1" customHeight="1" outlineLevel="7">
      <c r="A545" s="104"/>
      <c r="B545" s="105"/>
      <c r="C545" s="106"/>
      <c r="D545" s="2017" t="s">
        <v>732</v>
      </c>
      <c r="E545" s="2017"/>
      <c r="F545" s="2017"/>
      <c r="G545" s="496">
        <v>28.791139999999999</v>
      </c>
    </row>
    <row r="546" ht="11.25" hidden="1" customHeight="1" outlineLevel="7">
      <c r="A546" s="95"/>
      <c r="B546" s="96"/>
      <c r="C546" s="97"/>
      <c r="D546" s="2013" t="s">
        <v>733</v>
      </c>
      <c r="E546" s="2013"/>
      <c r="F546" s="2013"/>
      <c r="G546" s="496">
        <v>21.231639999999999</v>
      </c>
    </row>
    <row r="547" ht="11.25" hidden="1" customHeight="1" outlineLevel="7">
      <c r="A547" s="95"/>
      <c r="B547" s="96"/>
      <c r="C547" s="97"/>
      <c r="D547" s="2013" t="s">
        <v>735</v>
      </c>
      <c r="E547" s="2013"/>
      <c r="F547" s="2013"/>
      <c r="G547" s="496">
        <v>7.5594999999999999</v>
      </c>
    </row>
    <row r="548" ht="11.25" hidden="1" customHeight="1" outlineLevel="7">
      <c r="A548" s="115"/>
      <c r="B548" s="116"/>
      <c r="C548" s="117"/>
      <c r="D548" s="2013" t="s">
        <v>736</v>
      </c>
      <c r="E548" s="2013"/>
      <c r="F548" s="2013"/>
      <c r="G548" s="496">
        <v>182.48009999999999</v>
      </c>
    </row>
    <row r="549" ht="21.75" hidden="1" customHeight="1" outlineLevel="7">
      <c r="A549" s="115"/>
      <c r="B549" s="116"/>
      <c r="C549" s="117"/>
      <c r="D549" s="2013" t="s">
        <v>737</v>
      </c>
      <c r="E549" s="2013"/>
      <c r="F549" s="2013"/>
      <c r="G549" s="496">
        <v>15.232469999999999</v>
      </c>
    </row>
    <row r="550" ht="11.25" hidden="1" customHeight="1" outlineLevel="7">
      <c r="A550" s="115"/>
      <c r="B550" s="116"/>
      <c r="C550" s="117"/>
      <c r="D550" s="2013" t="s">
        <v>738</v>
      </c>
      <c r="E550" s="2013"/>
      <c r="F550" s="2013"/>
      <c r="G550" s="496">
        <v>5.3756300000000001</v>
      </c>
    </row>
    <row r="551" ht="11.25" hidden="1" customHeight="1" outlineLevel="7">
      <c r="A551" s="115"/>
      <c r="B551" s="116"/>
      <c r="C551" s="117"/>
      <c r="D551" s="2013" t="s">
        <v>739</v>
      </c>
      <c r="E551" s="2013"/>
      <c r="F551" s="2013"/>
      <c r="G551" s="496">
        <v>7.5794100000000002</v>
      </c>
    </row>
    <row r="552" ht="11.25" hidden="1" customHeight="1" outlineLevel="7">
      <c r="A552" s="104"/>
      <c r="B552" s="105"/>
      <c r="C552" s="106"/>
      <c r="D552" s="2017" t="s">
        <v>740</v>
      </c>
      <c r="E552" s="2017"/>
      <c r="F552" s="2017"/>
      <c r="G552" s="496">
        <v>20.537379999999999</v>
      </c>
    </row>
    <row r="553" ht="11.25" hidden="1" customHeight="1" outlineLevel="7">
      <c r="A553" s="95"/>
      <c r="B553" s="96"/>
      <c r="C553" s="97"/>
      <c r="D553" s="2013" t="s">
        <v>741</v>
      </c>
      <c r="E553" s="2013"/>
      <c r="F553" s="2013"/>
      <c r="G553" s="496">
        <v>20.537379999999999</v>
      </c>
    </row>
    <row r="554" ht="11.25" hidden="1" customHeight="1" outlineLevel="7">
      <c r="A554" s="104"/>
      <c r="B554" s="105"/>
      <c r="C554" s="106"/>
      <c r="D554" s="2017" t="s">
        <v>742</v>
      </c>
      <c r="E554" s="2017"/>
      <c r="F554" s="2017"/>
      <c r="G554" s="496">
        <v>229.49033</v>
      </c>
    </row>
    <row r="555" ht="11.25" hidden="1" customHeight="1" outlineLevel="7">
      <c r="A555" s="95"/>
      <c r="B555" s="96"/>
      <c r="C555" s="97"/>
      <c r="D555" s="2013" t="s">
        <v>744</v>
      </c>
      <c r="E555" s="2013"/>
      <c r="F555" s="2013"/>
      <c r="G555" s="496">
        <v>13.158160000000001</v>
      </c>
    </row>
    <row r="556" ht="21.75" hidden="1" customHeight="1" outlineLevel="7">
      <c r="A556" s="95"/>
      <c r="B556" s="96"/>
      <c r="C556" s="97"/>
      <c r="D556" s="2013" t="s">
        <v>745</v>
      </c>
      <c r="E556" s="2013"/>
      <c r="F556" s="2013"/>
      <c r="G556" s="496">
        <v>2.21936</v>
      </c>
    </row>
    <row r="557" ht="21.75" hidden="1" customHeight="1" outlineLevel="7">
      <c r="A557" s="95"/>
      <c r="B557" s="96"/>
      <c r="C557" s="97"/>
      <c r="D557" s="2013" t="s">
        <v>746</v>
      </c>
      <c r="E557" s="2013"/>
      <c r="F557" s="2013"/>
      <c r="G557" s="496">
        <v>39.025440000000003</v>
      </c>
    </row>
    <row r="558" ht="21.75" hidden="1" customHeight="1" outlineLevel="7">
      <c r="A558" s="95"/>
      <c r="B558" s="96"/>
      <c r="C558" s="97"/>
      <c r="D558" s="2013" t="s">
        <v>748</v>
      </c>
      <c r="E558" s="2013"/>
      <c r="F558" s="2013"/>
      <c r="G558" s="496">
        <v>0.11701</v>
      </c>
    </row>
    <row r="559" ht="21.75" hidden="1" customHeight="1" outlineLevel="7">
      <c r="A559" s="95"/>
      <c r="B559" s="96"/>
      <c r="C559" s="97"/>
      <c r="D559" s="2013" t="s">
        <v>749</v>
      </c>
      <c r="E559" s="2013"/>
      <c r="F559" s="2013"/>
      <c r="G559" s="496">
        <v>6.8612500000000001</v>
      </c>
    </row>
    <row r="560" ht="11.25" hidden="1" customHeight="1" outlineLevel="7">
      <c r="A560" s="95"/>
      <c r="B560" s="96"/>
      <c r="C560" s="97"/>
      <c r="D560" s="2013" t="s">
        <v>751</v>
      </c>
      <c r="E560" s="2013"/>
      <c r="F560" s="2013"/>
      <c r="G560" s="496">
        <v>3.60948</v>
      </c>
    </row>
    <row r="561" ht="11.25" hidden="1" customHeight="1" outlineLevel="7">
      <c r="A561" s="95"/>
      <c r="B561" s="96"/>
      <c r="C561" s="97"/>
      <c r="D561" s="2013" t="s">
        <v>752</v>
      </c>
      <c r="E561" s="2013"/>
      <c r="F561" s="2013"/>
      <c r="G561" s="496">
        <v>4.09945</v>
      </c>
    </row>
    <row r="562" ht="11.25" hidden="1" customHeight="1" outlineLevel="7">
      <c r="A562" s="95"/>
      <c r="B562" s="96"/>
      <c r="C562" s="97"/>
      <c r="D562" s="2013" t="s">
        <v>756</v>
      </c>
      <c r="E562" s="2013"/>
      <c r="F562" s="2013"/>
      <c r="G562" s="494"/>
    </row>
    <row r="563" ht="21.75" hidden="1" customHeight="1" outlineLevel="7">
      <c r="A563" s="95"/>
      <c r="B563" s="96"/>
      <c r="C563" s="97"/>
      <c r="D563" s="2013" t="s">
        <v>757</v>
      </c>
      <c r="E563" s="2013"/>
      <c r="F563" s="2013"/>
      <c r="G563" s="494"/>
    </row>
    <row r="564" ht="11.25" hidden="1" customHeight="1" outlineLevel="7">
      <c r="A564" s="95"/>
      <c r="B564" s="96"/>
      <c r="C564" s="97"/>
      <c r="D564" s="2013" t="s">
        <v>758</v>
      </c>
      <c r="E564" s="2013"/>
      <c r="F564" s="2013"/>
      <c r="G564" s="494"/>
    </row>
    <row r="565" ht="11.25" hidden="1" customHeight="1" outlineLevel="7">
      <c r="A565" s="95"/>
      <c r="B565" s="96"/>
      <c r="C565" s="97"/>
      <c r="D565" s="2013" t="s">
        <v>759</v>
      </c>
      <c r="E565" s="2013"/>
      <c r="F565" s="2013"/>
      <c r="G565" s="496">
        <v>70.793440000000004</v>
      </c>
    </row>
    <row r="566" ht="11.25" hidden="1" customHeight="1" outlineLevel="7">
      <c r="A566" s="95"/>
      <c r="B566" s="96"/>
      <c r="C566" s="97"/>
      <c r="D566" s="2013" t="s">
        <v>760</v>
      </c>
      <c r="E566" s="2013"/>
      <c r="F566" s="2013"/>
      <c r="G566" s="496">
        <v>1.83074</v>
      </c>
    </row>
    <row r="567" ht="11.25" hidden="1" customHeight="1" outlineLevel="7">
      <c r="A567" s="95"/>
      <c r="B567" s="96"/>
      <c r="C567" s="97"/>
      <c r="D567" s="2013" t="s">
        <v>839</v>
      </c>
      <c r="E567" s="2013"/>
      <c r="F567" s="2013"/>
      <c r="G567" s="496">
        <v>52.415999999999997</v>
      </c>
    </row>
    <row r="568" ht="21.75" hidden="1" customHeight="1" outlineLevel="7">
      <c r="A568" s="95"/>
      <c r="B568" s="96"/>
      <c r="C568" s="97"/>
      <c r="D568" s="2013" t="s">
        <v>400</v>
      </c>
      <c r="E568" s="2013"/>
      <c r="F568" s="2013"/>
      <c r="G568" s="494"/>
    </row>
    <row r="569" ht="11.25" hidden="1" customHeight="1" outlineLevel="7">
      <c r="A569" s="95"/>
      <c r="B569" s="96"/>
      <c r="C569" s="97"/>
      <c r="D569" s="2013" t="s">
        <v>401</v>
      </c>
      <c r="E569" s="2013"/>
      <c r="F569" s="2013"/>
      <c r="G569" s="496">
        <v>35.359999999999999</v>
      </c>
    </row>
    <row r="570" ht="11.25" hidden="1" customHeight="1" outlineLevel="7">
      <c r="A570" s="95"/>
      <c r="B570" s="96"/>
      <c r="C570" s="97"/>
      <c r="D570" s="2013" t="s">
        <v>761</v>
      </c>
      <c r="E570" s="2013"/>
      <c r="F570" s="2013"/>
      <c r="G570" s="494"/>
    </row>
    <row r="571" ht="21.75" hidden="1" customHeight="1" outlineLevel="7">
      <c r="A571" s="115"/>
      <c r="B571" s="116"/>
      <c r="C571" s="117"/>
      <c r="D571" s="2013" t="s">
        <v>762</v>
      </c>
      <c r="E571" s="2013"/>
      <c r="F571" s="2013"/>
      <c r="G571" s="496">
        <v>4.7787899999999999</v>
      </c>
    </row>
    <row r="572" ht="11.25" hidden="1" customHeight="1" outlineLevel="7">
      <c r="A572" s="101"/>
      <c r="B572" s="102"/>
      <c r="C572" s="103"/>
      <c r="D572" s="2017" t="s">
        <v>763</v>
      </c>
      <c r="E572" s="2017"/>
      <c r="F572" s="2017"/>
      <c r="G572" s="496">
        <v>251.53322</v>
      </c>
    </row>
    <row r="573" ht="11.25" hidden="1" customHeight="1" outlineLevel="7">
      <c r="A573" s="104"/>
      <c r="B573" s="105"/>
      <c r="C573" s="106"/>
      <c r="D573" s="2017" t="s">
        <v>765</v>
      </c>
      <c r="E573" s="2017"/>
      <c r="F573" s="2017"/>
      <c r="G573" s="496">
        <v>83.915149999999997</v>
      </c>
    </row>
    <row r="574" ht="11.25" hidden="1" customHeight="1" outlineLevel="7">
      <c r="A574" s="95"/>
      <c r="B574" s="96"/>
      <c r="C574" s="97"/>
      <c r="D574" s="2013" t="s">
        <v>766</v>
      </c>
      <c r="E574" s="2013"/>
      <c r="F574" s="2013"/>
      <c r="G574" s="496">
        <v>20.866199999999999</v>
      </c>
    </row>
    <row r="575" ht="11.25" hidden="1" customHeight="1" outlineLevel="7">
      <c r="A575" s="95"/>
      <c r="B575" s="96"/>
      <c r="C575" s="97"/>
      <c r="D575" s="2013" t="s">
        <v>767</v>
      </c>
      <c r="E575" s="2013"/>
      <c r="F575" s="2013"/>
      <c r="G575" s="496">
        <v>52.745280000000001</v>
      </c>
    </row>
    <row r="576" ht="21.75" hidden="1" customHeight="1" outlineLevel="7">
      <c r="A576" s="95"/>
      <c r="B576" s="96"/>
      <c r="C576" s="97"/>
      <c r="D576" s="2013" t="s">
        <v>770</v>
      </c>
      <c r="E576" s="2013"/>
      <c r="F576" s="2013"/>
      <c r="G576" s="496">
        <v>10.30367</v>
      </c>
    </row>
    <row r="577" ht="11.25" hidden="1" customHeight="1" outlineLevel="7">
      <c r="A577" s="104"/>
      <c r="B577" s="105"/>
      <c r="C577" s="106"/>
      <c r="D577" s="2017" t="s">
        <v>771</v>
      </c>
      <c r="E577" s="2017"/>
      <c r="F577" s="2017"/>
      <c r="G577" s="496">
        <v>164.57423</v>
      </c>
    </row>
    <row r="578" ht="11.25" hidden="1" customHeight="1" outlineLevel="7">
      <c r="A578" s="95"/>
      <c r="B578" s="96"/>
      <c r="C578" s="97"/>
      <c r="D578" s="2013" t="s">
        <v>773</v>
      </c>
      <c r="E578" s="2013"/>
      <c r="F578" s="2013"/>
      <c r="G578" s="496">
        <v>34.537280000000003</v>
      </c>
    </row>
    <row r="579" ht="11.25" hidden="1" customHeight="1" outlineLevel="7">
      <c r="A579" s="95"/>
      <c r="B579" s="96"/>
      <c r="C579" s="97"/>
      <c r="D579" s="2013" t="s">
        <v>775</v>
      </c>
      <c r="E579" s="2013"/>
      <c r="F579" s="2013"/>
      <c r="G579" s="496">
        <v>113.65666</v>
      </c>
    </row>
    <row r="580" ht="21.75" hidden="1" customHeight="1" outlineLevel="7">
      <c r="A580" s="95"/>
      <c r="B580" s="96"/>
      <c r="C580" s="97"/>
      <c r="D580" s="2013" t="s">
        <v>777</v>
      </c>
      <c r="E580" s="2013"/>
      <c r="F580" s="2013"/>
      <c r="G580" s="496">
        <v>4.2316799999999999</v>
      </c>
    </row>
    <row r="581" ht="11.25" hidden="1" customHeight="1" outlineLevel="7">
      <c r="A581" s="95"/>
      <c r="B581" s="96"/>
      <c r="C581" s="97"/>
      <c r="D581" s="2013" t="s">
        <v>778</v>
      </c>
      <c r="E581" s="2013"/>
      <c r="F581" s="2013"/>
      <c r="G581" s="496">
        <v>7.4137500000000003</v>
      </c>
    </row>
    <row r="582" ht="11.25" hidden="1" customHeight="1" outlineLevel="7">
      <c r="A582" s="95"/>
      <c r="B582" s="96"/>
      <c r="C582" s="97"/>
      <c r="D582" s="2013" t="s">
        <v>779</v>
      </c>
      <c r="E582" s="2013"/>
      <c r="F582" s="2013"/>
      <c r="G582" s="496">
        <v>4.7348600000000003</v>
      </c>
    </row>
    <row r="583" ht="11.25" hidden="1" customHeight="1" outlineLevel="7">
      <c r="A583" s="115"/>
      <c r="B583" s="116"/>
      <c r="C583" s="117"/>
      <c r="D583" s="2013" t="s">
        <v>781</v>
      </c>
      <c r="E583" s="2013"/>
      <c r="F583" s="2013"/>
      <c r="G583" s="496">
        <v>3.0438399999999999</v>
      </c>
    </row>
    <row r="584" ht="11.25" hidden="1" customHeight="1" outlineLevel="7">
      <c r="A584" s="101"/>
      <c r="B584" s="102"/>
      <c r="C584" s="103"/>
      <c r="D584" s="2017" t="s">
        <v>782</v>
      </c>
      <c r="E584" s="2017"/>
      <c r="F584" s="2017"/>
      <c r="G584" s="494"/>
    </row>
    <row r="585" ht="21.75" hidden="1" customHeight="1" outlineLevel="7">
      <c r="A585" s="115"/>
      <c r="B585" s="116"/>
      <c r="C585" s="117"/>
      <c r="D585" s="2013" t="s">
        <v>783</v>
      </c>
      <c r="E585" s="2013"/>
      <c r="F585" s="2013"/>
      <c r="G585" s="494"/>
    </row>
    <row r="586" ht="11.25" hidden="1" customHeight="1" outlineLevel="7">
      <c r="A586" s="115"/>
      <c r="B586" s="116"/>
      <c r="C586" s="117"/>
      <c r="D586" s="2013" t="s">
        <v>784</v>
      </c>
      <c r="E586" s="2013"/>
      <c r="F586" s="2013"/>
      <c r="G586" s="494"/>
    </row>
    <row r="587" ht="11.25" hidden="1" customHeight="1" outlineLevel="7">
      <c r="A587" s="115"/>
      <c r="B587" s="116"/>
      <c r="C587" s="117"/>
      <c r="D587" s="2013" t="s">
        <v>785</v>
      </c>
      <c r="E587" s="2013"/>
      <c r="F587" s="2013"/>
      <c r="G587" s="494"/>
    </row>
    <row r="588" ht="11.25" hidden="1" customHeight="1" outlineLevel="7">
      <c r="A588" s="115"/>
      <c r="B588" s="116"/>
      <c r="C588" s="117"/>
      <c r="D588" s="2013" t="s">
        <v>1018</v>
      </c>
      <c r="E588" s="2013"/>
      <c r="F588" s="2013"/>
      <c r="G588" s="494"/>
    </row>
    <row r="589" ht="11.25" hidden="1" customHeight="1" outlineLevel="7">
      <c r="A589" s="101"/>
      <c r="B589" s="102"/>
      <c r="C589" s="103"/>
      <c r="D589" s="2017" t="s">
        <v>789</v>
      </c>
      <c r="E589" s="2017"/>
      <c r="F589" s="2017"/>
      <c r="G589" s="496">
        <v>393.78082000000001</v>
      </c>
    </row>
    <row r="590" ht="21.75" hidden="1" customHeight="1" outlineLevel="7">
      <c r="A590" s="115"/>
      <c r="B590" s="116"/>
      <c r="C590" s="117"/>
      <c r="D590" s="2013" t="s">
        <v>791</v>
      </c>
      <c r="E590" s="2013"/>
      <c r="F590" s="2013"/>
      <c r="G590" s="496">
        <v>14.74062</v>
      </c>
    </row>
    <row r="591" ht="21.75" hidden="1" customHeight="1" outlineLevel="7">
      <c r="A591" s="115"/>
      <c r="B591" s="116"/>
      <c r="C591" s="117"/>
      <c r="D591" s="2013" t="s">
        <v>793</v>
      </c>
      <c r="E591" s="2013"/>
      <c r="F591" s="2013"/>
      <c r="G591" s="496">
        <v>0.46385999999999999</v>
      </c>
    </row>
    <row r="592" ht="11.25" hidden="1" customHeight="1" outlineLevel="7">
      <c r="A592" s="115"/>
      <c r="B592" s="116"/>
      <c r="C592" s="117"/>
      <c r="D592" s="2013" t="s">
        <v>795</v>
      </c>
      <c r="E592" s="2013"/>
      <c r="F592" s="2013"/>
      <c r="G592" s="496">
        <v>142.41842</v>
      </c>
    </row>
    <row r="593" ht="11.25" hidden="1" customHeight="1" outlineLevel="7">
      <c r="A593" s="115"/>
      <c r="B593" s="116"/>
      <c r="C593" s="117"/>
      <c r="D593" s="2013" t="s">
        <v>796</v>
      </c>
      <c r="E593" s="2013"/>
      <c r="F593" s="2013"/>
      <c r="G593" s="496">
        <v>5.75448</v>
      </c>
    </row>
    <row r="594" ht="11.25" hidden="1" customHeight="1" outlineLevel="7">
      <c r="A594" s="115"/>
      <c r="B594" s="116"/>
      <c r="C594" s="117"/>
      <c r="D594" s="2013" t="s">
        <v>798</v>
      </c>
      <c r="E594" s="2013"/>
      <c r="F594" s="2013"/>
      <c r="G594" s="496">
        <v>15.072649999999999</v>
      </c>
    </row>
    <row r="595" ht="11.25" hidden="1" customHeight="1" outlineLevel="7">
      <c r="A595" s="115"/>
      <c r="B595" s="116"/>
      <c r="C595" s="117"/>
      <c r="D595" s="2013" t="s">
        <v>799</v>
      </c>
      <c r="E595" s="2013"/>
      <c r="F595" s="2013"/>
      <c r="G595" s="496">
        <v>215.33079000000001</v>
      </c>
    </row>
    <row r="596" ht="11.25" hidden="1" customHeight="1" outlineLevel="7">
      <c r="A596" s="115"/>
      <c r="B596" s="116"/>
      <c r="C596" s="117"/>
      <c r="D596" s="2013" t="s">
        <v>801</v>
      </c>
      <c r="E596" s="2013"/>
      <c r="F596" s="2013"/>
      <c r="G596" s="494"/>
    </row>
    <row r="597" ht="11.25" hidden="1" customHeight="1" outlineLevel="7">
      <c r="A597" s="101"/>
      <c r="B597" s="102"/>
      <c r="C597" s="103"/>
      <c r="D597" s="2017" t="s">
        <v>802</v>
      </c>
      <c r="E597" s="2017"/>
      <c r="F597" s="2017"/>
      <c r="G597" s="496">
        <v>102.31366</v>
      </c>
    </row>
    <row r="598" ht="11.25" hidden="1" customHeight="1" outlineLevel="7">
      <c r="A598" s="115"/>
      <c r="B598" s="116"/>
      <c r="C598" s="117"/>
      <c r="D598" s="2013" t="s">
        <v>804</v>
      </c>
      <c r="E598" s="2013"/>
      <c r="F598" s="2013"/>
      <c r="G598" s="494"/>
    </row>
    <row r="599" ht="11.25" hidden="1" customHeight="1" outlineLevel="7">
      <c r="A599" s="115"/>
      <c r="B599" s="116"/>
      <c r="C599" s="117"/>
      <c r="D599" s="2013" t="s">
        <v>805</v>
      </c>
      <c r="E599" s="2013"/>
      <c r="F599" s="2013"/>
      <c r="G599" s="496">
        <v>-0.01968</v>
      </c>
    </row>
    <row r="600" ht="11.25" hidden="1" customHeight="1" outlineLevel="7">
      <c r="A600" s="115"/>
      <c r="B600" s="116"/>
      <c r="C600" s="117"/>
      <c r="D600" s="2013" t="s">
        <v>806</v>
      </c>
      <c r="E600" s="2013"/>
      <c r="F600" s="2013"/>
      <c r="G600" s="494"/>
    </row>
    <row r="601" ht="11.25" hidden="1" customHeight="1" outlineLevel="7">
      <c r="A601" s="115"/>
      <c r="B601" s="116"/>
      <c r="C601" s="117"/>
      <c r="D601" s="2013" t="s">
        <v>808</v>
      </c>
      <c r="E601" s="2013"/>
      <c r="F601" s="2013"/>
      <c r="G601" s="496">
        <v>100.98551</v>
      </c>
    </row>
    <row r="602" ht="21.75" hidden="1" customHeight="1" outlineLevel="7">
      <c r="A602" s="115"/>
      <c r="B602" s="116"/>
      <c r="C602" s="117"/>
      <c r="D602" s="2013" t="s">
        <v>809</v>
      </c>
      <c r="E602" s="2013"/>
      <c r="F602" s="2013"/>
      <c r="G602" s="496">
        <v>0.00198</v>
      </c>
    </row>
    <row r="603" ht="11.25" hidden="1" customHeight="1" outlineLevel="7">
      <c r="A603" s="115"/>
      <c r="B603" s="116"/>
      <c r="C603" s="117"/>
      <c r="D603" s="2013" t="s">
        <v>810</v>
      </c>
      <c r="E603" s="2013"/>
      <c r="F603" s="2013"/>
      <c r="G603" s="496">
        <v>1.34585</v>
      </c>
    </row>
    <row r="604" ht="11.25" hidden="1" customHeight="1" outlineLevel="7">
      <c r="A604" s="89"/>
      <c r="B604" s="90"/>
      <c r="C604" s="91"/>
      <c r="D604" s="2013" t="s">
        <v>812</v>
      </c>
      <c r="E604" s="2013"/>
      <c r="F604" s="2013"/>
      <c r="G604" s="496">
        <v>10.194750000000001</v>
      </c>
    </row>
    <row r="605" ht="11.25" hidden="1" customHeight="1" outlineLevel="7">
      <c r="A605" s="101"/>
      <c r="B605" s="102"/>
      <c r="C605" s="103"/>
      <c r="D605" s="2017" t="s">
        <v>813</v>
      </c>
      <c r="E605" s="2017"/>
      <c r="F605" s="2017"/>
      <c r="G605" s="496">
        <v>147.51990000000001</v>
      </c>
    </row>
    <row r="606" ht="11.25" hidden="1" customHeight="1" outlineLevel="7">
      <c r="A606" s="104"/>
      <c r="B606" s="105"/>
      <c r="C606" s="106"/>
      <c r="D606" s="2017" t="s">
        <v>815</v>
      </c>
      <c r="E606" s="2017"/>
      <c r="F606" s="2017"/>
      <c r="G606" s="494"/>
    </row>
    <row r="607" ht="11.25" hidden="1" customHeight="1" outlineLevel="7">
      <c r="A607" s="95"/>
      <c r="B607" s="96"/>
      <c r="C607" s="97"/>
      <c r="D607" s="2013" t="s">
        <v>820</v>
      </c>
      <c r="E607" s="2013"/>
      <c r="F607" s="2013"/>
      <c r="G607" s="494"/>
    </row>
    <row r="608" ht="11.25" hidden="1" customHeight="1" outlineLevel="7">
      <c r="A608" s="95"/>
      <c r="B608" s="96"/>
      <c r="C608" s="97"/>
      <c r="D608" s="2013" t="s">
        <v>821</v>
      </c>
      <c r="E608" s="2013"/>
      <c r="F608" s="2013"/>
      <c r="G608" s="494"/>
    </row>
    <row r="609" ht="11.25" hidden="1" customHeight="1" outlineLevel="7">
      <c r="A609" s="115"/>
      <c r="B609" s="116"/>
      <c r="C609" s="117"/>
      <c r="D609" s="2013" t="s">
        <v>822</v>
      </c>
      <c r="E609" s="2013"/>
      <c r="F609" s="2013"/>
      <c r="G609" s="496">
        <v>32.824060000000003</v>
      </c>
    </row>
    <row r="610" ht="11.25" hidden="1" customHeight="1" outlineLevel="7">
      <c r="A610" s="115"/>
      <c r="B610" s="116"/>
      <c r="C610" s="117"/>
      <c r="D610" s="2013" t="s">
        <v>823</v>
      </c>
      <c r="E610" s="2013"/>
      <c r="F610" s="2013"/>
      <c r="G610" s="496">
        <v>6.0906099999999999</v>
      </c>
    </row>
    <row r="611" ht="11.25" hidden="1" customHeight="1" outlineLevel="7">
      <c r="A611" s="115"/>
      <c r="B611" s="116"/>
      <c r="C611" s="117"/>
      <c r="D611" s="2013" t="s">
        <v>824</v>
      </c>
      <c r="E611" s="2013"/>
      <c r="F611" s="2013"/>
      <c r="G611" s="496">
        <v>0.28403</v>
      </c>
    </row>
    <row r="612" ht="11.25" hidden="1" customHeight="1" outlineLevel="7">
      <c r="A612" s="115"/>
      <c r="B612" s="116"/>
      <c r="C612" s="117"/>
      <c r="D612" s="2013" t="s">
        <v>825</v>
      </c>
      <c r="E612" s="2013"/>
      <c r="F612" s="2013"/>
      <c r="G612" s="496">
        <v>44.451439999999998</v>
      </c>
    </row>
    <row r="613" ht="11.25" hidden="1" customHeight="1" outlineLevel="7">
      <c r="A613" s="104"/>
      <c r="B613" s="105"/>
      <c r="C613" s="106"/>
      <c r="D613" s="2017" t="s">
        <v>826</v>
      </c>
      <c r="E613" s="2017"/>
      <c r="F613" s="2017"/>
      <c r="G613" s="496">
        <v>63.037660000000002</v>
      </c>
    </row>
    <row r="614" ht="11.25" hidden="1" customHeight="1" outlineLevel="7">
      <c r="A614" s="95"/>
      <c r="B614" s="96"/>
      <c r="C614" s="97"/>
      <c r="D614" s="2013" t="s">
        <v>828</v>
      </c>
      <c r="E614" s="2013"/>
      <c r="F614" s="2013"/>
      <c r="G614" s="496">
        <v>12.55819</v>
      </c>
    </row>
    <row r="615" ht="21.75" hidden="1" customHeight="1" outlineLevel="7">
      <c r="A615" s="95"/>
      <c r="B615" s="96"/>
      <c r="C615" s="97"/>
      <c r="D615" s="2013" t="s">
        <v>829</v>
      </c>
      <c r="E615" s="2013"/>
      <c r="F615" s="2013"/>
      <c r="G615" s="496">
        <v>50.479469999999999</v>
      </c>
    </row>
    <row r="616" ht="11.25" hidden="1" customHeight="1" outlineLevel="7">
      <c r="A616" s="104"/>
      <c r="B616" s="105"/>
      <c r="C616" s="106"/>
      <c r="D616" s="2017" t="s">
        <v>831</v>
      </c>
      <c r="E616" s="2017"/>
      <c r="F616" s="2017"/>
      <c r="G616" s="494"/>
    </row>
    <row r="617" ht="11.25" hidden="1" customHeight="1" outlineLevel="7">
      <c r="A617" s="95"/>
      <c r="B617" s="96"/>
      <c r="C617" s="97"/>
      <c r="D617" s="2013" t="s">
        <v>833</v>
      </c>
      <c r="E617" s="2013"/>
      <c r="F617" s="2013"/>
      <c r="G617" s="494"/>
    </row>
    <row r="618" ht="21.75" hidden="1" customHeight="1" outlineLevel="7">
      <c r="A618" s="115"/>
      <c r="B618" s="116"/>
      <c r="C618" s="117"/>
      <c r="D618" s="2013" t="s">
        <v>834</v>
      </c>
      <c r="E618" s="2013"/>
      <c r="F618" s="2013"/>
      <c r="G618" s="494"/>
    </row>
    <row r="619" ht="11.25" hidden="1" customHeight="1" outlineLevel="7">
      <c r="A619" s="115"/>
      <c r="B619" s="116"/>
      <c r="C619" s="117"/>
      <c r="D619" s="2013" t="s">
        <v>835</v>
      </c>
      <c r="E619" s="2013"/>
      <c r="F619" s="2013"/>
      <c r="G619" s="494"/>
    </row>
    <row r="620" ht="11.25" hidden="1" customHeight="1" outlineLevel="7">
      <c r="A620" s="115"/>
      <c r="B620" s="116"/>
      <c r="C620" s="117"/>
      <c r="D620" s="2013" t="s">
        <v>837</v>
      </c>
      <c r="E620" s="2013"/>
      <c r="F620" s="2013"/>
      <c r="G620" s="496">
        <v>0.83209999999999995</v>
      </c>
    </row>
    <row r="621" ht="11.25" hidden="1" customHeight="1" outlineLevel="3" collapsed="1">
      <c r="A621" s="66"/>
      <c r="B621" s="67"/>
      <c r="C621" s="68"/>
      <c r="D621" s="2014" t="s">
        <v>451</v>
      </c>
      <c r="E621" s="2014"/>
      <c r="F621" s="2014"/>
      <c r="G621" s="495"/>
    </row>
    <row r="622" ht="11.25" hidden="1" customHeight="1" outlineLevel="4">
      <c r="A622" s="95"/>
      <c r="B622" s="96"/>
      <c r="C622" s="97"/>
      <c r="D622" s="98"/>
      <c r="E622" s="99"/>
      <c r="F622" s="100"/>
      <c r="G622" s="494"/>
    </row>
    <row r="623" ht="11.25" hidden="1" customHeight="1" outlineLevel="3" collapsed="1">
      <c r="A623" s="66"/>
      <c r="B623" s="67"/>
      <c r="C623" s="68"/>
      <c r="D623" s="2014" t="s">
        <v>452</v>
      </c>
      <c r="E623" s="2014"/>
      <c r="F623" s="2014"/>
      <c r="G623" s="495"/>
    </row>
    <row r="624" ht="11.25" hidden="1" customHeight="1" outlineLevel="4">
      <c r="A624" s="95"/>
      <c r="B624" s="96"/>
      <c r="C624" s="97"/>
      <c r="D624" s="98"/>
      <c r="E624" s="99"/>
      <c r="F624" s="100"/>
      <c r="G624" s="494"/>
    </row>
    <row r="625" ht="11.25" customHeight="1" outlineLevel="2" collapsed="1">
      <c r="A625" s="2012" t="s">
        <v>191</v>
      </c>
      <c r="B625" s="2012"/>
      <c r="C625" s="2012"/>
      <c r="D625" s="2015" t="s">
        <v>459</v>
      </c>
      <c r="E625" s="2015"/>
      <c r="F625" s="2015"/>
      <c r="G625" s="492">
        <v>90704.883300000001</v>
      </c>
    </row>
    <row r="626" ht="11.25" hidden="1" customHeight="1" outlineLevel="3">
      <c r="A626" s="2012" t="s">
        <v>840</v>
      </c>
      <c r="B626" s="2012"/>
      <c r="C626" s="2012"/>
      <c r="D626" s="2016" t="s">
        <v>461</v>
      </c>
      <c r="E626" s="2016"/>
      <c r="F626" s="2016"/>
      <c r="G626" s="492">
        <v>90704.883300000001</v>
      </c>
    </row>
    <row r="627" ht="11.25" hidden="1" customHeight="1" outlineLevel="4">
      <c r="A627" s="66"/>
      <c r="B627" s="67"/>
      <c r="C627" s="68"/>
      <c r="D627" s="2019" t="s">
        <v>441</v>
      </c>
      <c r="E627" s="2019"/>
      <c r="F627" s="2019"/>
      <c r="G627" s="492">
        <v>90704.883300000001</v>
      </c>
    </row>
    <row r="628" ht="11.25" hidden="1" customHeight="1" outlineLevel="5">
      <c r="A628" s="74"/>
      <c r="B628" s="75"/>
      <c r="C628" s="76"/>
      <c r="D628" s="2017" t="s">
        <v>257</v>
      </c>
      <c r="E628" s="2017"/>
      <c r="F628" s="2017"/>
      <c r="G628" s="493">
        <v>90704.883300000001</v>
      </c>
    </row>
    <row r="629" ht="11.25" hidden="1" customHeight="1" outlineLevel="6">
      <c r="A629" s="77"/>
      <c r="B629" s="78"/>
      <c r="C629" s="79"/>
      <c r="D629" s="2017" t="s">
        <v>442</v>
      </c>
      <c r="E629" s="2017"/>
      <c r="F629" s="2017"/>
      <c r="G629" s="493">
        <v>90704.883300000001</v>
      </c>
    </row>
    <row r="630" ht="11.25" hidden="1" customHeight="1" outlineLevel="7">
      <c r="A630" s="80"/>
      <c r="B630" s="81"/>
      <c r="C630" s="82"/>
      <c r="D630" s="2017" t="s">
        <v>443</v>
      </c>
      <c r="E630" s="2017"/>
      <c r="F630" s="2017"/>
      <c r="G630" s="493">
        <v>90704.883300000001</v>
      </c>
    </row>
    <row r="631" ht="11.25" hidden="1" customHeight="1" outlineLevel="7">
      <c r="A631" s="83"/>
      <c r="B631" s="84"/>
      <c r="C631" s="85"/>
      <c r="D631" s="2017" t="s">
        <v>444</v>
      </c>
      <c r="E631" s="2017"/>
      <c r="F631" s="2017"/>
      <c r="G631" s="493">
        <v>90704.883300000001</v>
      </c>
    </row>
    <row r="632" ht="11.25" hidden="1" customHeight="1" outlineLevel="7">
      <c r="A632" s="86"/>
      <c r="B632" s="87"/>
      <c r="C632" s="88"/>
      <c r="D632" s="2017" t="s">
        <v>524</v>
      </c>
      <c r="E632" s="2017"/>
      <c r="F632" s="2017"/>
      <c r="G632" s="493">
        <v>90704.883300000001</v>
      </c>
    </row>
    <row r="633" ht="11.25" hidden="1" customHeight="1" outlineLevel="7">
      <c r="A633" s="101"/>
      <c r="B633" s="102"/>
      <c r="C633" s="103"/>
      <c r="D633" s="2017" t="s">
        <v>14</v>
      </c>
      <c r="E633" s="2017"/>
      <c r="F633" s="2017"/>
      <c r="G633" s="493">
        <v>21877.897389999998</v>
      </c>
    </row>
    <row r="634" ht="11.25" hidden="1" customHeight="1" outlineLevel="7">
      <c r="A634" s="104"/>
      <c r="B634" s="105"/>
      <c r="C634" s="106"/>
      <c r="D634" s="2017" t="s">
        <v>220</v>
      </c>
      <c r="E634" s="2017"/>
      <c r="F634" s="2017"/>
      <c r="G634" s="496">
        <v>860.51237000000003</v>
      </c>
    </row>
    <row r="635" ht="11.25" hidden="1" customHeight="1" outlineLevel="7">
      <c r="A635" s="95"/>
      <c r="B635" s="96"/>
      <c r="C635" s="97"/>
      <c r="D635" s="2013" t="s">
        <v>527</v>
      </c>
      <c r="E635" s="2013"/>
      <c r="F635" s="2013"/>
      <c r="G635" s="496">
        <v>705.32041000000004</v>
      </c>
    </row>
    <row r="636" ht="11.25" hidden="1" customHeight="1" outlineLevel="7">
      <c r="A636" s="95"/>
      <c r="B636" s="96"/>
      <c r="C636" s="97"/>
      <c r="D636" s="2013" t="s">
        <v>528</v>
      </c>
      <c r="E636" s="2013"/>
      <c r="F636" s="2013"/>
      <c r="G636" s="496">
        <v>155.19195999999999</v>
      </c>
    </row>
    <row r="637" ht="11.25" hidden="1" customHeight="1" outlineLevel="7">
      <c r="A637" s="104"/>
      <c r="B637" s="105"/>
      <c r="C637" s="106"/>
      <c r="D637" s="2017" t="s">
        <v>529</v>
      </c>
      <c r="E637" s="2017"/>
      <c r="F637" s="2017"/>
      <c r="G637" s="493">
        <v>21017.385020000002</v>
      </c>
    </row>
    <row r="638" ht="11.25" hidden="1" customHeight="1" outlineLevel="7">
      <c r="A638" s="70"/>
      <c r="B638" s="71"/>
      <c r="C638" s="72"/>
      <c r="D638" s="2017" t="s">
        <v>530</v>
      </c>
      <c r="E638" s="2017"/>
      <c r="F638" s="2017"/>
      <c r="G638" s="493">
        <v>12552.70795</v>
      </c>
    </row>
    <row r="639" ht="11.25" hidden="1" customHeight="1" outlineLevel="7">
      <c r="A639" s="107"/>
      <c r="B639" s="108"/>
      <c r="C639" s="109"/>
      <c r="D639" s="2013" t="s">
        <v>532</v>
      </c>
      <c r="E639" s="2013"/>
      <c r="F639" s="2013"/>
      <c r="G639" s="496">
        <v>59.296979999999998</v>
      </c>
    </row>
    <row r="640" ht="11.25" hidden="1" customHeight="1" outlineLevel="7">
      <c r="A640" s="107"/>
      <c r="B640" s="108"/>
      <c r="C640" s="109"/>
      <c r="D640" s="2013" t="s">
        <v>533</v>
      </c>
      <c r="E640" s="2013"/>
      <c r="F640" s="2013"/>
      <c r="G640" s="493">
        <v>12493.410970000001</v>
      </c>
    </row>
    <row r="641" ht="11.25" hidden="1" customHeight="1" outlineLevel="7">
      <c r="A641" s="95"/>
      <c r="B641" s="96"/>
      <c r="C641" s="97"/>
      <c r="D641" s="2013" t="s">
        <v>841</v>
      </c>
      <c r="E641" s="2013"/>
      <c r="F641" s="2013"/>
      <c r="G641" s="494"/>
    </row>
    <row r="642" ht="11.25" hidden="1" customHeight="1" outlineLevel="7">
      <c r="A642" s="70"/>
      <c r="B642" s="71"/>
      <c r="C642" s="72"/>
      <c r="D642" s="2017" t="s">
        <v>535</v>
      </c>
      <c r="E642" s="2017"/>
      <c r="F642" s="2017"/>
      <c r="G642" s="496">
        <v>225.38534000000001</v>
      </c>
    </row>
    <row r="643" ht="11.25" hidden="1" customHeight="1" outlineLevel="7">
      <c r="A643" s="107"/>
      <c r="B643" s="108"/>
      <c r="C643" s="109"/>
      <c r="D643" s="2013" t="s">
        <v>539</v>
      </c>
      <c r="E643" s="2013"/>
      <c r="F643" s="2013"/>
      <c r="G643" s="496">
        <v>15.65564</v>
      </c>
    </row>
    <row r="644" ht="21.75" hidden="1" customHeight="1" outlineLevel="7">
      <c r="A644" s="107"/>
      <c r="B644" s="108"/>
      <c r="C644" s="109"/>
      <c r="D644" s="2013" t="s">
        <v>540</v>
      </c>
      <c r="E644" s="2013"/>
      <c r="F644" s="2013"/>
      <c r="G644" s="494"/>
    </row>
    <row r="645" ht="21.75" hidden="1" customHeight="1" outlineLevel="7">
      <c r="A645" s="107"/>
      <c r="B645" s="108"/>
      <c r="C645" s="109"/>
      <c r="D645" s="2013" t="s">
        <v>541</v>
      </c>
      <c r="E645" s="2013"/>
      <c r="F645" s="2013"/>
      <c r="G645" s="496">
        <v>65.351169999999996</v>
      </c>
    </row>
    <row r="646" ht="11.25" hidden="1" customHeight="1" outlineLevel="7">
      <c r="A646" s="107"/>
      <c r="B646" s="108"/>
      <c r="C646" s="109"/>
      <c r="D646" s="2013" t="s">
        <v>542</v>
      </c>
      <c r="E646" s="2013"/>
      <c r="F646" s="2013"/>
      <c r="G646" s="496">
        <v>24.764559999999999</v>
      </c>
    </row>
    <row r="647" ht="11.25" hidden="1" customHeight="1" outlineLevel="7">
      <c r="A647" s="107"/>
      <c r="B647" s="108"/>
      <c r="C647" s="109"/>
      <c r="D647" s="2013" t="s">
        <v>546</v>
      </c>
      <c r="E647" s="2013"/>
      <c r="F647" s="2013"/>
      <c r="G647" s="496">
        <v>119.61396999999999</v>
      </c>
    </row>
    <row r="648" ht="11.25" hidden="1" customHeight="1" outlineLevel="7">
      <c r="A648" s="107"/>
      <c r="B648" s="108"/>
      <c r="C648" s="109"/>
      <c r="D648" s="2013" t="s">
        <v>547</v>
      </c>
      <c r="E648" s="2013"/>
      <c r="F648" s="2013"/>
      <c r="G648" s="494"/>
    </row>
    <row r="649" ht="11.25" hidden="1" customHeight="1" outlineLevel="7">
      <c r="A649" s="70"/>
      <c r="B649" s="71"/>
      <c r="C649" s="72"/>
      <c r="D649" s="2017" t="s">
        <v>548</v>
      </c>
      <c r="E649" s="2017"/>
      <c r="F649" s="2017"/>
      <c r="G649" s="494"/>
    </row>
    <row r="650" ht="11.25" hidden="1" customHeight="1" outlineLevel="7">
      <c r="A650" s="107"/>
      <c r="B650" s="108"/>
      <c r="C650" s="109"/>
      <c r="D650" s="2013" t="s">
        <v>551</v>
      </c>
      <c r="E650" s="2013"/>
      <c r="F650" s="2013"/>
      <c r="G650" s="494"/>
    </row>
    <row r="651" ht="11.25" hidden="1" customHeight="1" outlineLevel="7">
      <c r="A651" s="107"/>
      <c r="B651" s="108"/>
      <c r="C651" s="109"/>
      <c r="D651" s="2013" t="s">
        <v>552</v>
      </c>
      <c r="E651" s="2013"/>
      <c r="F651" s="2013"/>
      <c r="G651" s="494"/>
    </row>
    <row r="652" ht="11.25" hidden="1" customHeight="1" outlineLevel="7">
      <c r="A652" s="107"/>
      <c r="B652" s="108"/>
      <c r="C652" s="109"/>
      <c r="D652" s="2013" t="s">
        <v>553</v>
      </c>
      <c r="E652" s="2013"/>
      <c r="F652" s="2013"/>
      <c r="G652" s="494"/>
    </row>
    <row r="653" ht="11.25" hidden="1" customHeight="1" outlineLevel="7">
      <c r="A653" s="70"/>
      <c r="B653" s="71"/>
      <c r="C653" s="72"/>
      <c r="D653" s="2017" t="s">
        <v>554</v>
      </c>
      <c r="E653" s="2017"/>
      <c r="F653" s="2017"/>
      <c r="G653" s="493">
        <v>8239.2917300000008</v>
      </c>
    </row>
    <row r="654" ht="11.25" hidden="1" customHeight="1" outlineLevel="7">
      <c r="A654" s="107"/>
      <c r="B654" s="108"/>
      <c r="C654" s="109"/>
      <c r="D654" s="2013" t="s">
        <v>556</v>
      </c>
      <c r="E654" s="2013"/>
      <c r="F654" s="2013"/>
      <c r="G654" s="496">
        <v>197.53476000000001</v>
      </c>
    </row>
    <row r="655" ht="11.25" hidden="1" customHeight="1" outlineLevel="7">
      <c r="A655" s="107"/>
      <c r="B655" s="108"/>
      <c r="C655" s="109"/>
      <c r="D655" s="2013" t="s">
        <v>557</v>
      </c>
      <c r="E655" s="2013"/>
      <c r="F655" s="2013"/>
      <c r="G655" s="496">
        <v>757.87360999999999</v>
      </c>
    </row>
    <row r="656" ht="11.25" hidden="1" customHeight="1" outlineLevel="7">
      <c r="A656" s="107"/>
      <c r="B656" s="108"/>
      <c r="C656" s="109"/>
      <c r="D656" s="2013" t="s">
        <v>559</v>
      </c>
      <c r="E656" s="2013"/>
      <c r="F656" s="2013"/>
      <c r="G656" s="496">
        <v>17.867740000000001</v>
      </c>
    </row>
    <row r="657" ht="11.25" hidden="1" customHeight="1" outlineLevel="7">
      <c r="A657" s="107"/>
      <c r="B657" s="108"/>
      <c r="C657" s="109"/>
      <c r="D657" s="2013" t="s">
        <v>560</v>
      </c>
      <c r="E657" s="2013"/>
      <c r="F657" s="2013"/>
      <c r="G657" s="496">
        <v>27.941109999999998</v>
      </c>
    </row>
    <row r="658" ht="11.25" hidden="1" customHeight="1" outlineLevel="7">
      <c r="A658" s="107"/>
      <c r="B658" s="108"/>
      <c r="C658" s="109"/>
      <c r="D658" s="2013" t="s">
        <v>562</v>
      </c>
      <c r="E658" s="2013"/>
      <c r="F658" s="2013"/>
      <c r="G658" s="496">
        <v>14.702030000000001</v>
      </c>
    </row>
    <row r="659" ht="11.25" hidden="1" customHeight="1" outlineLevel="7">
      <c r="A659" s="107"/>
      <c r="B659" s="108"/>
      <c r="C659" s="109"/>
      <c r="D659" s="2013" t="s">
        <v>563</v>
      </c>
      <c r="E659" s="2013"/>
      <c r="F659" s="2013"/>
      <c r="G659" s="496">
        <v>12.837149999999999</v>
      </c>
    </row>
    <row r="660" ht="11.25" hidden="1" customHeight="1" outlineLevel="7">
      <c r="A660" s="107"/>
      <c r="B660" s="108"/>
      <c r="C660" s="109"/>
      <c r="D660" s="2013" t="s">
        <v>564</v>
      </c>
      <c r="E660" s="2013"/>
      <c r="F660" s="2013"/>
      <c r="G660" s="496">
        <v>31.566939999999999</v>
      </c>
    </row>
    <row r="661" ht="11.25" hidden="1" customHeight="1" outlineLevel="7">
      <c r="A661" s="107"/>
      <c r="B661" s="108"/>
      <c r="C661" s="109"/>
      <c r="D661" s="2013" t="s">
        <v>565</v>
      </c>
      <c r="E661" s="2013"/>
      <c r="F661" s="2013"/>
      <c r="G661" s="496">
        <v>23.284130000000001</v>
      </c>
    </row>
    <row r="662" ht="11.25" hidden="1" customHeight="1" outlineLevel="7">
      <c r="A662" s="107"/>
      <c r="B662" s="108"/>
      <c r="C662" s="109"/>
      <c r="D662" s="2013" t="s">
        <v>566</v>
      </c>
      <c r="E662" s="2013"/>
      <c r="F662" s="2013"/>
      <c r="G662" s="496">
        <v>154.22826000000001</v>
      </c>
    </row>
    <row r="663" ht="11.25" hidden="1" customHeight="1" outlineLevel="7">
      <c r="A663" s="107"/>
      <c r="B663" s="108"/>
      <c r="C663" s="109"/>
      <c r="D663" s="2013" t="s">
        <v>567</v>
      </c>
      <c r="E663" s="2013"/>
      <c r="F663" s="2013"/>
      <c r="G663" s="493">
        <v>6885.34375</v>
      </c>
    </row>
    <row r="664" ht="11.25" hidden="1" customHeight="1" outlineLevel="7">
      <c r="A664" s="107"/>
      <c r="B664" s="108"/>
      <c r="C664" s="109"/>
      <c r="D664" s="2013" t="s">
        <v>568</v>
      </c>
      <c r="E664" s="2013"/>
      <c r="F664" s="2013"/>
      <c r="G664" s="496">
        <v>18.653320000000001</v>
      </c>
    </row>
    <row r="665" ht="11.25" hidden="1" customHeight="1" outlineLevel="7">
      <c r="A665" s="107"/>
      <c r="B665" s="108"/>
      <c r="C665" s="109"/>
      <c r="D665" s="2013" t="s">
        <v>569</v>
      </c>
      <c r="E665" s="2013"/>
      <c r="F665" s="2013"/>
      <c r="G665" s="496">
        <v>78.841880000000003</v>
      </c>
    </row>
    <row r="666" ht="11.25" hidden="1" customHeight="1" outlineLevel="7">
      <c r="A666" s="107"/>
      <c r="B666" s="108"/>
      <c r="C666" s="109"/>
      <c r="D666" s="2013" t="s">
        <v>570</v>
      </c>
      <c r="E666" s="2013"/>
      <c r="F666" s="2013"/>
      <c r="G666" s="496">
        <v>18.617049999999999</v>
      </c>
    </row>
    <row r="667" ht="11.25" hidden="1" customHeight="1" outlineLevel="7">
      <c r="A667" s="101"/>
      <c r="B667" s="102"/>
      <c r="C667" s="103"/>
      <c r="D667" s="2017" t="s">
        <v>571</v>
      </c>
      <c r="E667" s="2017"/>
      <c r="F667" s="2017"/>
      <c r="G667" s="496">
        <v>265.97940999999997</v>
      </c>
    </row>
    <row r="668" ht="11.25" hidden="1" customHeight="1" outlineLevel="7">
      <c r="A668" s="104"/>
      <c r="B668" s="105"/>
      <c r="C668" s="106"/>
      <c r="D668" s="2017" t="s">
        <v>572</v>
      </c>
      <c r="E668" s="2017"/>
      <c r="F668" s="2017"/>
      <c r="G668" s="496">
        <v>142.69432</v>
      </c>
    </row>
    <row r="669" ht="11.25" hidden="1" customHeight="1" outlineLevel="7">
      <c r="A669" s="70"/>
      <c r="B669" s="71"/>
      <c r="C669" s="72"/>
      <c r="D669" s="2017" t="s">
        <v>573</v>
      </c>
      <c r="E669" s="2017"/>
      <c r="F669" s="2017"/>
      <c r="G669" s="496">
        <v>113.76364</v>
      </c>
    </row>
    <row r="670" ht="11.25" hidden="1" customHeight="1" outlineLevel="7">
      <c r="A670" s="107"/>
      <c r="B670" s="108"/>
      <c r="C670" s="109"/>
      <c r="D670" s="2013" t="s">
        <v>576</v>
      </c>
      <c r="E670" s="2013"/>
      <c r="F670" s="2013"/>
      <c r="G670" s="496">
        <v>19.737200000000001</v>
      </c>
    </row>
    <row r="671" ht="21.75" hidden="1" customHeight="1" outlineLevel="7">
      <c r="A671" s="107"/>
      <c r="B671" s="108"/>
      <c r="C671" s="109"/>
      <c r="D671" s="2013" t="s">
        <v>577</v>
      </c>
      <c r="E671" s="2013"/>
      <c r="F671" s="2013"/>
      <c r="G671" s="494"/>
    </row>
    <row r="672" ht="21.75" hidden="1" customHeight="1" outlineLevel="7">
      <c r="A672" s="107"/>
      <c r="B672" s="108"/>
      <c r="C672" s="109"/>
      <c r="D672" s="2013" t="s">
        <v>578</v>
      </c>
      <c r="E672" s="2013"/>
      <c r="F672" s="2013"/>
      <c r="G672" s="494"/>
    </row>
    <row r="673" ht="11.25" hidden="1" customHeight="1" outlineLevel="7">
      <c r="A673" s="107"/>
      <c r="B673" s="108"/>
      <c r="C673" s="109"/>
      <c r="D673" s="2013" t="s">
        <v>579</v>
      </c>
      <c r="E673" s="2013"/>
      <c r="F673" s="2013"/>
      <c r="G673" s="496">
        <v>58.652639999999998</v>
      </c>
    </row>
    <row r="674" ht="11.25" hidden="1" customHeight="1" outlineLevel="7">
      <c r="A674" s="107"/>
      <c r="B674" s="108"/>
      <c r="C674" s="109"/>
      <c r="D674" s="2013" t="s">
        <v>582</v>
      </c>
      <c r="E674" s="2013"/>
      <c r="F674" s="2013"/>
      <c r="G674" s="496">
        <v>14.246639999999999</v>
      </c>
    </row>
    <row r="675" ht="11.25" hidden="1" customHeight="1" outlineLevel="7">
      <c r="A675" s="107"/>
      <c r="B675" s="108"/>
      <c r="C675" s="109"/>
      <c r="D675" s="2013" t="s">
        <v>583</v>
      </c>
      <c r="E675" s="2013"/>
      <c r="F675" s="2013"/>
      <c r="G675" s="496">
        <v>15.93336</v>
      </c>
    </row>
    <row r="676" ht="11.25" hidden="1" customHeight="1" outlineLevel="7">
      <c r="A676" s="107"/>
      <c r="B676" s="108"/>
      <c r="C676" s="109"/>
      <c r="D676" s="2013" t="s">
        <v>584</v>
      </c>
      <c r="E676" s="2013"/>
      <c r="F676" s="2013"/>
      <c r="G676" s="496">
        <v>4.2305400000000004</v>
      </c>
    </row>
    <row r="677" ht="11.25" hidden="1" customHeight="1" outlineLevel="7">
      <c r="A677" s="107"/>
      <c r="B677" s="108"/>
      <c r="C677" s="109"/>
      <c r="D677" s="2013" t="s">
        <v>585</v>
      </c>
      <c r="E677" s="2013"/>
      <c r="F677" s="2013"/>
      <c r="G677" s="496">
        <v>0.96326000000000001</v>
      </c>
    </row>
    <row r="678" ht="11.25" hidden="1" customHeight="1" outlineLevel="7">
      <c r="A678" s="70"/>
      <c r="B678" s="71"/>
      <c r="C678" s="72"/>
      <c r="D678" s="2017" t="s">
        <v>586</v>
      </c>
      <c r="E678" s="2017"/>
      <c r="F678" s="2017"/>
      <c r="G678" s="496">
        <v>28.930679999999999</v>
      </c>
    </row>
    <row r="679" ht="11.25" hidden="1" customHeight="1" outlineLevel="7">
      <c r="A679" s="107"/>
      <c r="B679" s="108"/>
      <c r="C679" s="109"/>
      <c r="D679" s="2013" t="s">
        <v>589</v>
      </c>
      <c r="E679" s="2013"/>
      <c r="F679" s="2013"/>
      <c r="G679" s="494"/>
    </row>
    <row r="680" ht="21.75" hidden="1" customHeight="1" outlineLevel="7">
      <c r="A680" s="107"/>
      <c r="B680" s="108"/>
      <c r="C680" s="109"/>
      <c r="D680" s="2013" t="s">
        <v>590</v>
      </c>
      <c r="E680" s="2013"/>
      <c r="F680" s="2013"/>
      <c r="G680" s="494"/>
    </row>
    <row r="681" ht="11.25" hidden="1" customHeight="1" outlineLevel="7">
      <c r="A681" s="107"/>
      <c r="B681" s="108"/>
      <c r="C681" s="109"/>
      <c r="D681" s="2013" t="s">
        <v>591</v>
      </c>
      <c r="E681" s="2013"/>
      <c r="F681" s="2013"/>
      <c r="G681" s="494"/>
    </row>
    <row r="682" ht="11.25" hidden="1" customHeight="1" outlineLevel="7">
      <c r="A682" s="107"/>
      <c r="B682" s="108"/>
      <c r="C682" s="109"/>
      <c r="D682" s="2013" t="s">
        <v>592</v>
      </c>
      <c r="E682" s="2013"/>
      <c r="F682" s="2013"/>
      <c r="G682" s="496">
        <v>28.930679999999999</v>
      </c>
    </row>
    <row r="683" ht="11.25" hidden="1" customHeight="1" outlineLevel="7">
      <c r="A683" s="107"/>
      <c r="B683" s="108"/>
      <c r="C683" s="109"/>
      <c r="D683" s="2013" t="s">
        <v>965</v>
      </c>
      <c r="E683" s="2013"/>
      <c r="F683" s="2013"/>
      <c r="G683" s="494"/>
    </row>
    <row r="684" ht="11.25" hidden="1" customHeight="1" outlineLevel="7">
      <c r="A684" s="107"/>
      <c r="B684" s="108"/>
      <c r="C684" s="109"/>
      <c r="D684" s="2013" t="s">
        <v>594</v>
      </c>
      <c r="E684" s="2013"/>
      <c r="F684" s="2013"/>
      <c r="G684" s="494"/>
    </row>
    <row r="685" ht="11.25" hidden="1" customHeight="1" outlineLevel="7">
      <c r="A685" s="104"/>
      <c r="B685" s="105"/>
      <c r="C685" s="106"/>
      <c r="D685" s="2017" t="s">
        <v>35</v>
      </c>
      <c r="E685" s="2017"/>
      <c r="F685" s="2017"/>
      <c r="G685" s="496">
        <v>12.4839</v>
      </c>
    </row>
    <row r="686" ht="11.25" hidden="1" customHeight="1" outlineLevel="7">
      <c r="A686" s="95"/>
      <c r="B686" s="96"/>
      <c r="C686" s="97"/>
      <c r="D686" s="2013" t="s">
        <v>595</v>
      </c>
      <c r="E686" s="2013"/>
      <c r="F686" s="2013"/>
      <c r="G686" s="494"/>
    </row>
    <row r="687" ht="11.25" hidden="1" customHeight="1" outlineLevel="7">
      <c r="A687" s="95"/>
      <c r="B687" s="96"/>
      <c r="C687" s="97"/>
      <c r="D687" s="2013" t="s">
        <v>598</v>
      </c>
      <c r="E687" s="2013"/>
      <c r="F687" s="2013"/>
      <c r="G687" s="494"/>
    </row>
    <row r="688" ht="11.25" hidden="1" customHeight="1" outlineLevel="7">
      <c r="A688" s="95"/>
      <c r="B688" s="96"/>
      <c r="C688" s="97"/>
      <c r="D688" s="2013" t="s">
        <v>599</v>
      </c>
      <c r="E688" s="2013"/>
      <c r="F688" s="2013"/>
      <c r="G688" s="496">
        <v>12.4839</v>
      </c>
    </row>
    <row r="689" ht="11.25" hidden="1" customHeight="1" outlineLevel="7">
      <c r="A689" s="104"/>
      <c r="B689" s="105"/>
      <c r="C689" s="106"/>
      <c r="D689" s="2017" t="s">
        <v>608</v>
      </c>
      <c r="E689" s="2017"/>
      <c r="F689" s="2017"/>
      <c r="G689" s="496">
        <v>110.80119000000001</v>
      </c>
    </row>
    <row r="690" ht="11.25" hidden="1" customHeight="1" outlineLevel="7">
      <c r="A690" s="95"/>
      <c r="B690" s="96"/>
      <c r="C690" s="97"/>
      <c r="D690" s="2013" t="s">
        <v>609</v>
      </c>
      <c r="E690" s="2013"/>
      <c r="F690" s="2013"/>
      <c r="G690" s="494"/>
    </row>
    <row r="691" ht="11.25" hidden="1" customHeight="1" outlineLevel="7">
      <c r="A691" s="95"/>
      <c r="B691" s="96"/>
      <c r="C691" s="97"/>
      <c r="D691" s="2013" t="s">
        <v>611</v>
      </c>
      <c r="E691" s="2013"/>
      <c r="F691" s="2013"/>
      <c r="G691" s="496">
        <v>9.0105000000000004</v>
      </c>
    </row>
    <row r="692" ht="11.25" hidden="1" customHeight="1" outlineLevel="7">
      <c r="A692" s="95"/>
      <c r="B692" s="96"/>
      <c r="C692" s="97"/>
      <c r="D692" s="2013" t="s">
        <v>613</v>
      </c>
      <c r="E692" s="2013"/>
      <c r="F692" s="2013"/>
      <c r="G692" s="496">
        <v>0.28016000000000002</v>
      </c>
    </row>
    <row r="693" ht="11.25" hidden="1" customHeight="1" outlineLevel="7">
      <c r="A693" s="95"/>
      <c r="B693" s="96"/>
      <c r="C693" s="97"/>
      <c r="D693" s="2013" t="s">
        <v>614</v>
      </c>
      <c r="E693" s="2013"/>
      <c r="F693" s="2013"/>
      <c r="G693" s="496">
        <v>67.853430000000003</v>
      </c>
    </row>
    <row r="694" ht="11.25" hidden="1" customHeight="1" outlineLevel="7">
      <c r="A694" s="95"/>
      <c r="B694" s="96"/>
      <c r="C694" s="97"/>
      <c r="D694" s="2013" t="s">
        <v>615</v>
      </c>
      <c r="E694" s="2013"/>
      <c r="F694" s="2013"/>
      <c r="G694" s="494"/>
    </row>
    <row r="695" ht="11.25" hidden="1" customHeight="1" outlineLevel="7">
      <c r="A695" s="95"/>
      <c r="B695" s="96"/>
      <c r="C695" s="97"/>
      <c r="D695" s="2013" t="s">
        <v>616</v>
      </c>
      <c r="E695" s="2013"/>
      <c r="F695" s="2013"/>
      <c r="G695" s="496">
        <v>33.6571</v>
      </c>
    </row>
    <row r="696" ht="11.25" hidden="1" customHeight="1" outlineLevel="7">
      <c r="A696" s="101"/>
      <c r="B696" s="102"/>
      <c r="C696" s="103"/>
      <c r="D696" s="2017" t="s">
        <v>617</v>
      </c>
      <c r="E696" s="2017"/>
      <c r="F696" s="2017"/>
      <c r="G696" s="493">
        <v>22647.204760000001</v>
      </c>
    </row>
    <row r="697" ht="11.25" hidden="1" customHeight="1" outlineLevel="7">
      <c r="A697" s="115"/>
      <c r="B697" s="116"/>
      <c r="C697" s="117"/>
      <c r="D697" s="2013" t="s">
        <v>619</v>
      </c>
      <c r="E697" s="2013"/>
      <c r="F697" s="2013"/>
      <c r="G697" s="493">
        <v>18442.655139999999</v>
      </c>
    </row>
    <row r="698" ht="11.25" hidden="1" customHeight="1" outlineLevel="7">
      <c r="A698" s="115"/>
      <c r="B698" s="116"/>
      <c r="C698" s="117"/>
      <c r="D698" s="2013" t="s">
        <v>620</v>
      </c>
      <c r="E698" s="2013"/>
      <c r="F698" s="2013"/>
      <c r="G698" s="496">
        <v>711.67741999999998</v>
      </c>
    </row>
    <row r="699" ht="11.25" hidden="1" customHeight="1" outlineLevel="7">
      <c r="A699" s="115"/>
      <c r="B699" s="116"/>
      <c r="C699" s="117"/>
      <c r="D699" s="2013" t="s">
        <v>622</v>
      </c>
      <c r="E699" s="2013"/>
      <c r="F699" s="2013"/>
      <c r="G699" s="496">
        <v>524.59068000000002</v>
      </c>
    </row>
    <row r="700" ht="11.25" hidden="1" customHeight="1" outlineLevel="7">
      <c r="A700" s="115"/>
      <c r="B700" s="116"/>
      <c r="C700" s="117"/>
      <c r="D700" s="2013" t="s">
        <v>624</v>
      </c>
      <c r="E700" s="2013"/>
      <c r="F700" s="2013"/>
      <c r="G700" s="496">
        <v>72.981589999999997</v>
      </c>
    </row>
    <row r="701" ht="11.25" hidden="1" customHeight="1" outlineLevel="7">
      <c r="A701" s="115"/>
      <c r="B701" s="116"/>
      <c r="C701" s="117"/>
      <c r="D701" s="2013" t="s">
        <v>626</v>
      </c>
      <c r="E701" s="2013"/>
      <c r="F701" s="2013"/>
      <c r="G701" s="493">
        <v>1339.79321</v>
      </c>
    </row>
    <row r="702" ht="11.25" hidden="1" customHeight="1" outlineLevel="7">
      <c r="A702" s="104"/>
      <c r="B702" s="105"/>
      <c r="C702" s="106"/>
      <c r="D702" s="2017" t="s">
        <v>630</v>
      </c>
      <c r="E702" s="2017"/>
      <c r="F702" s="2017"/>
      <c r="G702" s="493">
        <v>1555.5067200000001</v>
      </c>
    </row>
    <row r="703" ht="11.25" hidden="1" customHeight="1" outlineLevel="7">
      <c r="A703" s="95"/>
      <c r="B703" s="96"/>
      <c r="C703" s="97"/>
      <c r="D703" s="2013" t="s">
        <v>632</v>
      </c>
      <c r="E703" s="2013"/>
      <c r="F703" s="2013"/>
      <c r="G703" s="496">
        <v>681.67533000000003</v>
      </c>
    </row>
    <row r="704" ht="21.75" hidden="1" customHeight="1" outlineLevel="7">
      <c r="A704" s="95"/>
      <c r="B704" s="96"/>
      <c r="C704" s="97"/>
      <c r="D704" s="2013" t="s">
        <v>634</v>
      </c>
      <c r="E704" s="2013"/>
      <c r="F704" s="2013"/>
      <c r="G704" s="496">
        <v>119.70856000000001</v>
      </c>
    </row>
    <row r="705" ht="21.75" hidden="1" customHeight="1" outlineLevel="7">
      <c r="A705" s="95"/>
      <c r="B705" s="96"/>
      <c r="C705" s="97"/>
      <c r="D705" s="2013" t="s">
        <v>636</v>
      </c>
      <c r="E705" s="2013"/>
      <c r="F705" s="2013"/>
      <c r="G705" s="496">
        <v>489.19472000000002</v>
      </c>
    </row>
    <row r="706" ht="21.75" hidden="1" customHeight="1" outlineLevel="7">
      <c r="A706" s="95"/>
      <c r="B706" s="96"/>
      <c r="C706" s="97"/>
      <c r="D706" s="2013" t="s">
        <v>638</v>
      </c>
      <c r="E706" s="2013"/>
      <c r="F706" s="2013"/>
      <c r="G706" s="496">
        <v>264.92811</v>
      </c>
    </row>
    <row r="707" ht="11.25" hidden="1" customHeight="1" outlineLevel="7">
      <c r="A707" s="101"/>
      <c r="B707" s="102"/>
      <c r="C707" s="103"/>
      <c r="D707" s="2017" t="s">
        <v>641</v>
      </c>
      <c r="E707" s="2017"/>
      <c r="F707" s="2017"/>
      <c r="G707" s="493">
        <v>6877.7331800000002</v>
      </c>
    </row>
    <row r="708" ht="21.75" hidden="1" customHeight="1" outlineLevel="7">
      <c r="A708" s="104"/>
      <c r="B708" s="105"/>
      <c r="C708" s="106"/>
      <c r="D708" s="2017" t="s">
        <v>642</v>
      </c>
      <c r="E708" s="2017"/>
      <c r="F708" s="2017"/>
      <c r="G708" s="493">
        <v>6118.8402400000004</v>
      </c>
    </row>
    <row r="709" ht="21.75" hidden="1" customHeight="1" outlineLevel="7">
      <c r="A709" s="95"/>
      <c r="B709" s="96"/>
      <c r="C709" s="97"/>
      <c r="D709" s="2013" t="s">
        <v>643</v>
      </c>
      <c r="E709" s="2013"/>
      <c r="F709" s="2013"/>
      <c r="G709" s="493">
        <v>5778.18426</v>
      </c>
    </row>
    <row r="710" ht="21.75" hidden="1" customHeight="1" outlineLevel="7">
      <c r="A710" s="95"/>
      <c r="B710" s="96"/>
      <c r="C710" s="97"/>
      <c r="D710" s="2013" t="s">
        <v>645</v>
      </c>
      <c r="E710" s="2013"/>
      <c r="F710" s="2013"/>
      <c r="G710" s="496">
        <v>58.019269999999999</v>
      </c>
    </row>
    <row r="711" ht="21.75" hidden="1" customHeight="1" outlineLevel="7">
      <c r="A711" s="95"/>
      <c r="B711" s="96"/>
      <c r="C711" s="97"/>
      <c r="D711" s="2013" t="s">
        <v>647</v>
      </c>
      <c r="E711" s="2013"/>
      <c r="F711" s="2013"/>
      <c r="G711" s="496">
        <v>107.13364</v>
      </c>
    </row>
    <row r="712" ht="21.75" hidden="1" customHeight="1" outlineLevel="7">
      <c r="A712" s="95"/>
      <c r="B712" s="96"/>
      <c r="C712" s="97"/>
      <c r="D712" s="2013" t="s">
        <v>649</v>
      </c>
      <c r="E712" s="2013"/>
      <c r="F712" s="2013"/>
      <c r="G712" s="496">
        <v>26.216180000000001</v>
      </c>
    </row>
    <row r="713" ht="21.75" hidden="1" customHeight="1" outlineLevel="7">
      <c r="A713" s="95"/>
      <c r="B713" s="96"/>
      <c r="C713" s="97"/>
      <c r="D713" s="2013" t="s">
        <v>651</v>
      </c>
      <c r="E713" s="2013"/>
      <c r="F713" s="2013"/>
      <c r="G713" s="496">
        <v>149.28689</v>
      </c>
    </row>
    <row r="714" ht="11.25" hidden="1" customHeight="1" outlineLevel="7">
      <c r="A714" s="104"/>
      <c r="B714" s="105"/>
      <c r="C714" s="106"/>
      <c r="D714" s="2017" t="s">
        <v>653</v>
      </c>
      <c r="E714" s="2017"/>
      <c r="F714" s="2017"/>
      <c r="G714" s="496">
        <v>466.30772000000002</v>
      </c>
    </row>
    <row r="715" ht="11.25" hidden="1" customHeight="1" outlineLevel="7">
      <c r="A715" s="95"/>
      <c r="B715" s="96"/>
      <c r="C715" s="97"/>
      <c r="D715" s="2013" t="s">
        <v>655</v>
      </c>
      <c r="E715" s="2013"/>
      <c r="F715" s="2013"/>
      <c r="G715" s="496">
        <v>386.97689000000003</v>
      </c>
    </row>
    <row r="716" ht="21.75" hidden="1" customHeight="1" outlineLevel="7">
      <c r="A716" s="95"/>
      <c r="B716" s="96"/>
      <c r="C716" s="97"/>
      <c r="D716" s="2013" t="s">
        <v>657</v>
      </c>
      <c r="E716" s="2013"/>
      <c r="F716" s="2013"/>
      <c r="G716" s="496">
        <v>13.511329999999999</v>
      </c>
    </row>
    <row r="717" ht="21.75" hidden="1" customHeight="1" outlineLevel="7">
      <c r="A717" s="95"/>
      <c r="B717" s="96"/>
      <c r="C717" s="97"/>
      <c r="D717" s="2013" t="s">
        <v>659</v>
      </c>
      <c r="E717" s="2013"/>
      <c r="F717" s="2013"/>
      <c r="G717" s="496">
        <v>24.948930000000001</v>
      </c>
    </row>
    <row r="718" ht="21.75" hidden="1" customHeight="1" outlineLevel="7">
      <c r="A718" s="95"/>
      <c r="B718" s="96"/>
      <c r="C718" s="97"/>
      <c r="D718" s="2013" t="s">
        <v>661</v>
      </c>
      <c r="E718" s="2013"/>
      <c r="F718" s="2013"/>
      <c r="G718" s="496">
        <v>6.1051299999999999</v>
      </c>
    </row>
    <row r="719" ht="11.25" hidden="1" customHeight="1" outlineLevel="7">
      <c r="A719" s="95"/>
      <c r="B719" s="96"/>
      <c r="C719" s="97"/>
      <c r="D719" s="2013" t="s">
        <v>663</v>
      </c>
      <c r="E719" s="2013"/>
      <c r="F719" s="2013"/>
      <c r="G719" s="496">
        <v>34.765439999999998</v>
      </c>
    </row>
    <row r="720" ht="21.75" hidden="1" customHeight="1" outlineLevel="7">
      <c r="A720" s="104"/>
      <c r="B720" s="105"/>
      <c r="C720" s="106"/>
      <c r="D720" s="2017" t="s">
        <v>665</v>
      </c>
      <c r="E720" s="2017"/>
      <c r="F720" s="2017"/>
      <c r="G720" s="496">
        <v>36.573140000000002</v>
      </c>
    </row>
    <row r="721" ht="11.25" hidden="1" customHeight="1" outlineLevel="7">
      <c r="A721" s="95"/>
      <c r="B721" s="96"/>
      <c r="C721" s="97"/>
      <c r="D721" s="2013" t="s">
        <v>667</v>
      </c>
      <c r="E721" s="2013"/>
      <c r="F721" s="2013"/>
      <c r="G721" s="496">
        <v>30.351140000000001</v>
      </c>
    </row>
    <row r="722" ht="21.75" hidden="1" customHeight="1" outlineLevel="7">
      <c r="A722" s="95"/>
      <c r="B722" s="96"/>
      <c r="C722" s="97"/>
      <c r="D722" s="2013" t="s">
        <v>669</v>
      </c>
      <c r="E722" s="2013"/>
      <c r="F722" s="2013"/>
      <c r="G722" s="496">
        <v>1.0597099999999999</v>
      </c>
    </row>
    <row r="723" ht="21.75" hidden="1" customHeight="1" outlineLevel="7">
      <c r="A723" s="95"/>
      <c r="B723" s="96"/>
      <c r="C723" s="97"/>
      <c r="D723" s="2013" t="s">
        <v>671</v>
      </c>
      <c r="E723" s="2013"/>
      <c r="F723" s="2013"/>
      <c r="G723" s="496">
        <v>1.9567699999999999</v>
      </c>
    </row>
    <row r="724" ht="21.75" hidden="1" customHeight="1" outlineLevel="7">
      <c r="A724" s="95"/>
      <c r="B724" s="96"/>
      <c r="C724" s="97"/>
      <c r="D724" s="2013" t="s">
        <v>673</v>
      </c>
      <c r="E724" s="2013"/>
      <c r="F724" s="2013"/>
      <c r="G724" s="496">
        <v>0.47882999999999998</v>
      </c>
    </row>
    <row r="725" ht="21.75" hidden="1" customHeight="1" outlineLevel="7">
      <c r="A725" s="95"/>
      <c r="B725" s="96"/>
      <c r="C725" s="97"/>
      <c r="D725" s="2013" t="s">
        <v>675</v>
      </c>
      <c r="E725" s="2013"/>
      <c r="F725" s="2013"/>
      <c r="G725" s="496">
        <v>2.7266900000000001</v>
      </c>
    </row>
    <row r="726" ht="21.75" hidden="1" customHeight="1" outlineLevel="7">
      <c r="A726" s="104"/>
      <c r="B726" s="105"/>
      <c r="C726" s="106"/>
      <c r="D726" s="2017" t="s">
        <v>677</v>
      </c>
      <c r="E726" s="2017"/>
      <c r="F726" s="2017"/>
      <c r="G726" s="496">
        <v>256.01208000000003</v>
      </c>
    </row>
    <row r="727" ht="21.75" hidden="1" customHeight="1" outlineLevel="7">
      <c r="A727" s="95"/>
      <c r="B727" s="96"/>
      <c r="C727" s="97"/>
      <c r="D727" s="2013" t="s">
        <v>679</v>
      </c>
      <c r="E727" s="2013"/>
      <c r="F727" s="2013"/>
      <c r="G727" s="496">
        <v>212.45788999999999</v>
      </c>
    </row>
    <row r="728" ht="21.75" hidden="1" customHeight="1" outlineLevel="7">
      <c r="A728" s="95"/>
      <c r="B728" s="96"/>
      <c r="C728" s="97"/>
      <c r="D728" s="2013" t="s">
        <v>681</v>
      </c>
      <c r="E728" s="2013"/>
      <c r="F728" s="2013"/>
      <c r="G728" s="496">
        <v>7.41798</v>
      </c>
    </row>
    <row r="729" ht="21.75" hidden="1" customHeight="1" outlineLevel="7">
      <c r="A729" s="95"/>
      <c r="B729" s="96"/>
      <c r="C729" s="97"/>
      <c r="D729" s="2013" t="s">
        <v>683</v>
      </c>
      <c r="E729" s="2013"/>
      <c r="F729" s="2013"/>
      <c r="G729" s="496">
        <v>13.69746</v>
      </c>
    </row>
    <row r="730" ht="21.75" hidden="1" customHeight="1" outlineLevel="7">
      <c r="A730" s="95"/>
      <c r="B730" s="96"/>
      <c r="C730" s="97"/>
      <c r="D730" s="2013" t="s">
        <v>685</v>
      </c>
      <c r="E730" s="2013"/>
      <c r="F730" s="2013"/>
      <c r="G730" s="496">
        <v>3.3518400000000002</v>
      </c>
    </row>
    <row r="731" ht="21.75" hidden="1" customHeight="1" outlineLevel="7">
      <c r="A731" s="95"/>
      <c r="B731" s="96"/>
      <c r="C731" s="97"/>
      <c r="D731" s="2013" t="s">
        <v>687</v>
      </c>
      <c r="E731" s="2013"/>
      <c r="F731" s="2013"/>
      <c r="G731" s="496">
        <v>19.08691</v>
      </c>
    </row>
    <row r="732" ht="11.25" hidden="1" customHeight="1" outlineLevel="7">
      <c r="A732" s="101"/>
      <c r="B732" s="102"/>
      <c r="C732" s="103"/>
      <c r="D732" s="2017" t="s">
        <v>689</v>
      </c>
      <c r="E732" s="2017"/>
      <c r="F732" s="2017"/>
      <c r="G732" s="493">
        <v>2149.58086</v>
      </c>
    </row>
    <row r="733" ht="11.25" hidden="1" customHeight="1" outlineLevel="7">
      <c r="A733" s="115"/>
      <c r="B733" s="116"/>
      <c r="C733" s="117"/>
      <c r="D733" s="2013" t="s">
        <v>692</v>
      </c>
      <c r="E733" s="2013"/>
      <c r="F733" s="2013"/>
      <c r="G733" s="494"/>
    </row>
    <row r="734" ht="11.25" hidden="1" customHeight="1" outlineLevel="7">
      <c r="A734" s="115"/>
      <c r="B734" s="116"/>
      <c r="C734" s="117"/>
      <c r="D734" s="2013" t="s">
        <v>693</v>
      </c>
      <c r="E734" s="2013"/>
      <c r="F734" s="2013"/>
      <c r="G734" s="494"/>
    </row>
    <row r="735" ht="11.25" hidden="1" customHeight="1" outlineLevel="7">
      <c r="A735" s="115"/>
      <c r="B735" s="116"/>
      <c r="C735" s="117"/>
      <c r="D735" s="2013" t="s">
        <v>694</v>
      </c>
      <c r="E735" s="2013"/>
      <c r="F735" s="2013"/>
      <c r="G735" s="494"/>
    </row>
    <row r="736" ht="11.25" hidden="1" customHeight="1" outlineLevel="7">
      <c r="A736" s="115"/>
      <c r="B736" s="116"/>
      <c r="C736" s="117"/>
      <c r="D736" s="2013" t="s">
        <v>695</v>
      </c>
      <c r="E736" s="2013"/>
      <c r="F736" s="2013"/>
      <c r="G736" s="496">
        <v>152.29864000000001</v>
      </c>
    </row>
    <row r="737" ht="11.25" hidden="1" customHeight="1" outlineLevel="7">
      <c r="A737" s="115"/>
      <c r="B737" s="116"/>
      <c r="C737" s="117"/>
      <c r="D737" s="2013" t="s">
        <v>696</v>
      </c>
      <c r="E737" s="2013"/>
      <c r="F737" s="2013"/>
      <c r="G737" s="493">
        <v>1997.2822200000001</v>
      </c>
    </row>
    <row r="738" ht="11.25" hidden="1" customHeight="1" outlineLevel="7">
      <c r="A738" s="101"/>
      <c r="B738" s="102"/>
      <c r="C738" s="103"/>
      <c r="D738" s="2017" t="s">
        <v>698</v>
      </c>
      <c r="E738" s="2017"/>
      <c r="F738" s="2017"/>
      <c r="G738" s="493">
        <v>36886.487699999998</v>
      </c>
    </row>
    <row r="739" ht="11.25" hidden="1" customHeight="1" outlineLevel="7">
      <c r="A739" s="104"/>
      <c r="B739" s="105"/>
      <c r="C739" s="106"/>
      <c r="D739" s="2017" t="s">
        <v>699</v>
      </c>
      <c r="E739" s="2017"/>
      <c r="F739" s="2017"/>
      <c r="G739" s="496">
        <v>12.312939999999999</v>
      </c>
    </row>
    <row r="740" ht="11.25" hidden="1" customHeight="1" outlineLevel="7">
      <c r="A740" s="95"/>
      <c r="B740" s="96"/>
      <c r="C740" s="97"/>
      <c r="D740" s="2013" t="s">
        <v>701</v>
      </c>
      <c r="E740" s="2013"/>
      <c r="F740" s="2013"/>
      <c r="G740" s="496">
        <v>12.312939999999999</v>
      </c>
    </row>
    <row r="741" ht="11.25" hidden="1" customHeight="1" outlineLevel="7">
      <c r="A741" s="104"/>
      <c r="B741" s="105"/>
      <c r="C741" s="106"/>
      <c r="D741" s="2017" t="s">
        <v>702</v>
      </c>
      <c r="E741" s="2017"/>
      <c r="F741" s="2017"/>
      <c r="G741" s="493">
        <v>34877.056530000002</v>
      </c>
    </row>
    <row r="742" ht="11.25" hidden="1" customHeight="1" outlineLevel="7">
      <c r="A742" s="70"/>
      <c r="B742" s="71"/>
      <c r="C742" s="72"/>
      <c r="D742" s="2017" t="s">
        <v>704</v>
      </c>
      <c r="E742" s="2017"/>
      <c r="F742" s="2017"/>
      <c r="G742" s="496">
        <v>235.15794</v>
      </c>
    </row>
    <row r="743" ht="11.25" hidden="1" customHeight="1" outlineLevel="7">
      <c r="A743" s="107"/>
      <c r="B743" s="108"/>
      <c r="C743" s="109"/>
      <c r="D743" s="2013" t="s">
        <v>705</v>
      </c>
      <c r="E743" s="2013"/>
      <c r="F743" s="2013"/>
      <c r="G743" s="496">
        <v>102.56319999999999</v>
      </c>
    </row>
    <row r="744" ht="11.25" hidden="1" customHeight="1" outlineLevel="7">
      <c r="A744" s="107"/>
      <c r="B744" s="108"/>
      <c r="C744" s="109"/>
      <c r="D744" s="2013" t="s">
        <v>706</v>
      </c>
      <c r="E744" s="2013"/>
      <c r="F744" s="2013"/>
      <c r="G744" s="496">
        <v>29.284749999999999</v>
      </c>
    </row>
    <row r="745" ht="11.25" hidden="1" customHeight="1" outlineLevel="7">
      <c r="A745" s="107"/>
      <c r="B745" s="108"/>
      <c r="C745" s="109"/>
      <c r="D745" s="2013" t="s">
        <v>707</v>
      </c>
      <c r="E745" s="2013"/>
      <c r="F745" s="2013"/>
      <c r="G745" s="496">
        <v>8.4432899999999993</v>
      </c>
    </row>
    <row r="746" ht="11.25" hidden="1" customHeight="1" outlineLevel="7">
      <c r="A746" s="107"/>
      <c r="B746" s="108"/>
      <c r="C746" s="109"/>
      <c r="D746" s="2013" t="s">
        <v>708</v>
      </c>
      <c r="E746" s="2013"/>
      <c r="F746" s="2013"/>
      <c r="G746" s="496">
        <v>8.2448499999999996</v>
      </c>
    </row>
    <row r="747" ht="11.25" hidden="1" customHeight="1" outlineLevel="7">
      <c r="A747" s="107"/>
      <c r="B747" s="108"/>
      <c r="C747" s="109"/>
      <c r="D747" s="2013" t="s">
        <v>709</v>
      </c>
      <c r="E747" s="2013"/>
      <c r="F747" s="2013"/>
      <c r="G747" s="496">
        <v>0.49137999999999998</v>
      </c>
    </row>
    <row r="748" ht="11.25" hidden="1" customHeight="1" outlineLevel="7">
      <c r="A748" s="107"/>
      <c r="B748" s="108"/>
      <c r="C748" s="109"/>
      <c r="D748" s="2013" t="s">
        <v>710</v>
      </c>
      <c r="E748" s="2013"/>
      <c r="F748" s="2013"/>
      <c r="G748" s="496">
        <v>86.130470000000003</v>
      </c>
    </row>
    <row r="749" ht="11.25" hidden="1" customHeight="1" outlineLevel="7">
      <c r="A749" s="107"/>
      <c r="B749" s="108"/>
      <c r="C749" s="109"/>
      <c r="D749" s="2013" t="s">
        <v>711</v>
      </c>
      <c r="E749" s="2013"/>
      <c r="F749" s="2013"/>
      <c r="G749" s="494"/>
    </row>
    <row r="750" ht="11.25" hidden="1" customHeight="1" outlineLevel="7">
      <c r="A750" s="70"/>
      <c r="B750" s="71"/>
      <c r="C750" s="72"/>
      <c r="D750" s="2017" t="s">
        <v>712</v>
      </c>
      <c r="E750" s="2017"/>
      <c r="F750" s="2017"/>
      <c r="G750" s="496">
        <v>76.641760000000005</v>
      </c>
    </row>
    <row r="751" ht="11.25" hidden="1" customHeight="1" outlineLevel="7">
      <c r="A751" s="107"/>
      <c r="B751" s="108"/>
      <c r="C751" s="109"/>
      <c r="D751" s="2013" t="s">
        <v>713</v>
      </c>
      <c r="E751" s="2013"/>
      <c r="F751" s="2013"/>
      <c r="G751" s="496">
        <v>17.226279999999999</v>
      </c>
    </row>
    <row r="752" ht="11.25" hidden="1" customHeight="1" outlineLevel="7">
      <c r="A752" s="107"/>
      <c r="B752" s="108"/>
      <c r="C752" s="109"/>
      <c r="D752" s="2013" t="s">
        <v>714</v>
      </c>
      <c r="E752" s="2013"/>
      <c r="F752" s="2013"/>
      <c r="G752" s="496">
        <v>8.6865299999999994</v>
      </c>
    </row>
    <row r="753" ht="11.25" hidden="1" customHeight="1" outlineLevel="7">
      <c r="A753" s="107"/>
      <c r="B753" s="108"/>
      <c r="C753" s="109"/>
      <c r="D753" s="2013" t="s">
        <v>715</v>
      </c>
      <c r="E753" s="2013"/>
      <c r="F753" s="2013"/>
      <c r="G753" s="496">
        <v>38.88552</v>
      </c>
    </row>
    <row r="754" ht="11.25" hidden="1" customHeight="1" outlineLevel="7">
      <c r="A754" s="107"/>
      <c r="B754" s="108"/>
      <c r="C754" s="109"/>
      <c r="D754" s="2013" t="s">
        <v>716</v>
      </c>
      <c r="E754" s="2013"/>
      <c r="F754" s="2013"/>
      <c r="G754" s="496">
        <v>2.7332100000000001</v>
      </c>
    </row>
    <row r="755" ht="21.75" hidden="1" customHeight="1" outlineLevel="7">
      <c r="A755" s="107"/>
      <c r="B755" s="108"/>
      <c r="C755" s="109"/>
      <c r="D755" s="2013" t="s">
        <v>717</v>
      </c>
      <c r="E755" s="2013"/>
      <c r="F755" s="2013"/>
      <c r="G755" s="496">
        <v>1.03166</v>
      </c>
    </row>
    <row r="756" ht="11.25" hidden="1" customHeight="1" outlineLevel="7">
      <c r="A756" s="107"/>
      <c r="B756" s="108"/>
      <c r="C756" s="109"/>
      <c r="D756" s="2013" t="s">
        <v>718</v>
      </c>
      <c r="E756" s="2013"/>
      <c r="F756" s="2013"/>
      <c r="G756" s="496">
        <v>8.0163100000000007</v>
      </c>
    </row>
    <row r="757" ht="11.25" hidden="1" customHeight="1" outlineLevel="7">
      <c r="A757" s="107"/>
      <c r="B757" s="108"/>
      <c r="C757" s="109"/>
      <c r="D757" s="2013" t="s">
        <v>719</v>
      </c>
      <c r="E757" s="2013"/>
      <c r="F757" s="2013"/>
      <c r="G757" s="496">
        <v>0.06225</v>
      </c>
    </row>
    <row r="758" ht="11.25" hidden="1" customHeight="1" outlineLevel="7">
      <c r="A758" s="70"/>
      <c r="B758" s="71"/>
      <c r="C758" s="72"/>
      <c r="D758" s="2017" t="s">
        <v>720</v>
      </c>
      <c r="E758" s="2017"/>
      <c r="F758" s="2017"/>
      <c r="G758" s="496">
        <v>248.44559000000001</v>
      </c>
    </row>
    <row r="759" ht="11.25" hidden="1" customHeight="1" outlineLevel="7">
      <c r="A759" s="107"/>
      <c r="B759" s="108"/>
      <c r="C759" s="109"/>
      <c r="D759" s="2013" t="s">
        <v>721</v>
      </c>
      <c r="E759" s="2013"/>
      <c r="F759" s="2013"/>
      <c r="G759" s="496">
        <v>78.479990000000001</v>
      </c>
    </row>
    <row r="760" ht="11.25" hidden="1" customHeight="1" outlineLevel="7">
      <c r="A760" s="107"/>
      <c r="B760" s="108"/>
      <c r="C760" s="109"/>
      <c r="D760" s="2013" t="s">
        <v>722</v>
      </c>
      <c r="E760" s="2013"/>
      <c r="F760" s="2013"/>
      <c r="G760" s="496">
        <v>159.48007999999999</v>
      </c>
    </row>
    <row r="761" ht="11.25" hidden="1" customHeight="1" outlineLevel="7">
      <c r="A761" s="107"/>
      <c r="B761" s="108"/>
      <c r="C761" s="109"/>
      <c r="D761" s="2013" t="s">
        <v>723</v>
      </c>
      <c r="E761" s="2013"/>
      <c r="F761" s="2013"/>
      <c r="G761" s="496">
        <v>10.485519999999999</v>
      </c>
    </row>
    <row r="762" ht="11.25" hidden="1" customHeight="1" outlineLevel="7">
      <c r="A762" s="70"/>
      <c r="B762" s="71"/>
      <c r="C762" s="72"/>
      <c r="D762" s="2017" t="s">
        <v>724</v>
      </c>
      <c r="E762" s="2017"/>
      <c r="F762" s="2017"/>
      <c r="G762" s="496">
        <v>579.86068999999998</v>
      </c>
    </row>
    <row r="763" ht="11.25" hidden="1" customHeight="1" outlineLevel="7">
      <c r="A763" s="107"/>
      <c r="B763" s="108"/>
      <c r="C763" s="109"/>
      <c r="D763" s="2013" t="s">
        <v>725</v>
      </c>
      <c r="E763" s="2013"/>
      <c r="F763" s="2013"/>
      <c r="G763" s="496">
        <v>9.0901999999999994</v>
      </c>
    </row>
    <row r="764" ht="11.25" hidden="1" customHeight="1" outlineLevel="7">
      <c r="A764" s="107"/>
      <c r="B764" s="108"/>
      <c r="C764" s="109"/>
      <c r="D764" s="2013" t="s">
        <v>726</v>
      </c>
      <c r="E764" s="2013"/>
      <c r="F764" s="2013"/>
      <c r="G764" s="496">
        <v>187.78331</v>
      </c>
    </row>
    <row r="765" ht="11.25" hidden="1" customHeight="1" outlineLevel="7">
      <c r="A765" s="107"/>
      <c r="B765" s="108"/>
      <c r="C765" s="109"/>
      <c r="D765" s="2013" t="s">
        <v>727</v>
      </c>
      <c r="E765" s="2013"/>
      <c r="F765" s="2013"/>
      <c r="G765" s="496">
        <v>47.78143</v>
      </c>
    </row>
    <row r="766" ht="21.75" hidden="1" customHeight="1" outlineLevel="7">
      <c r="A766" s="107"/>
      <c r="B766" s="108"/>
      <c r="C766" s="109"/>
      <c r="D766" s="2013" t="s">
        <v>728</v>
      </c>
      <c r="E766" s="2013"/>
      <c r="F766" s="2013"/>
      <c r="G766" s="496">
        <v>118.88137999999999</v>
      </c>
    </row>
    <row r="767" ht="11.25" hidden="1" customHeight="1" outlineLevel="7">
      <c r="A767" s="107"/>
      <c r="B767" s="108"/>
      <c r="C767" s="109"/>
      <c r="D767" s="2013" t="s">
        <v>729</v>
      </c>
      <c r="E767" s="2013"/>
      <c r="F767" s="2013"/>
      <c r="G767" s="496">
        <v>208.58341999999999</v>
      </c>
    </row>
    <row r="768" ht="11.25" hidden="1" customHeight="1" outlineLevel="7">
      <c r="A768" s="107"/>
      <c r="B768" s="108"/>
      <c r="C768" s="109"/>
      <c r="D768" s="2013" t="s">
        <v>730</v>
      </c>
      <c r="E768" s="2013"/>
      <c r="F768" s="2013"/>
      <c r="G768" s="496">
        <v>7.7409499999999998</v>
      </c>
    </row>
    <row r="769" ht="11.25" hidden="1" customHeight="1" outlineLevel="7">
      <c r="A769" s="95"/>
      <c r="B769" s="96"/>
      <c r="C769" s="97"/>
      <c r="D769" s="2013" t="s">
        <v>731</v>
      </c>
      <c r="E769" s="2013"/>
      <c r="F769" s="2013"/>
      <c r="G769" s="496">
        <v>0.57442000000000004</v>
      </c>
    </row>
    <row r="770" ht="11.25" hidden="1" customHeight="1" outlineLevel="7">
      <c r="A770" s="70"/>
      <c r="B770" s="71"/>
      <c r="C770" s="72"/>
      <c r="D770" s="2017" t="s">
        <v>732</v>
      </c>
      <c r="E770" s="2017"/>
      <c r="F770" s="2017"/>
      <c r="G770" s="496">
        <v>55.372</v>
      </c>
    </row>
    <row r="771" ht="11.25" hidden="1" customHeight="1" outlineLevel="7">
      <c r="A771" s="107"/>
      <c r="B771" s="108"/>
      <c r="C771" s="109"/>
      <c r="D771" s="2013" t="s">
        <v>733</v>
      </c>
      <c r="E771" s="2013"/>
      <c r="F771" s="2013"/>
      <c r="G771" s="496">
        <v>40.83334</v>
      </c>
    </row>
    <row r="772" ht="11.25" hidden="1" customHeight="1" outlineLevel="7">
      <c r="A772" s="107"/>
      <c r="B772" s="108"/>
      <c r="C772" s="109"/>
      <c r="D772" s="2013" t="s">
        <v>735</v>
      </c>
      <c r="E772" s="2013"/>
      <c r="F772" s="2013"/>
      <c r="G772" s="496">
        <v>14.53866</v>
      </c>
    </row>
    <row r="773" ht="11.25" hidden="1" customHeight="1" outlineLevel="7">
      <c r="A773" s="95"/>
      <c r="B773" s="96"/>
      <c r="C773" s="97"/>
      <c r="D773" s="2013" t="s">
        <v>736</v>
      </c>
      <c r="E773" s="2013"/>
      <c r="F773" s="2013"/>
      <c r="G773" s="496">
        <v>357.71534000000003</v>
      </c>
    </row>
    <row r="774" ht="21.75" hidden="1" customHeight="1" outlineLevel="7">
      <c r="A774" s="95"/>
      <c r="B774" s="96"/>
      <c r="C774" s="97"/>
      <c r="D774" s="2013" t="s">
        <v>737</v>
      </c>
      <c r="E774" s="2013"/>
      <c r="F774" s="2013"/>
      <c r="G774" s="496">
        <v>29.2956</v>
      </c>
    </row>
    <row r="775" ht="11.25" hidden="1" customHeight="1" outlineLevel="7">
      <c r="A775" s="95"/>
      <c r="B775" s="96"/>
      <c r="C775" s="97"/>
      <c r="D775" s="2013" t="s">
        <v>738</v>
      </c>
      <c r="E775" s="2013"/>
      <c r="F775" s="2013"/>
      <c r="G775" s="496">
        <v>10.33858</v>
      </c>
    </row>
    <row r="776" ht="11.25" hidden="1" customHeight="1" outlineLevel="7">
      <c r="A776" s="95"/>
      <c r="B776" s="96"/>
      <c r="C776" s="97"/>
      <c r="D776" s="2013" t="s">
        <v>739</v>
      </c>
      <c r="E776" s="2013"/>
      <c r="F776" s="2013"/>
      <c r="G776" s="496">
        <v>14.57696</v>
      </c>
    </row>
    <row r="777" ht="11.25" hidden="1" customHeight="1" outlineLevel="7">
      <c r="A777" s="70"/>
      <c r="B777" s="71"/>
      <c r="C777" s="72"/>
      <c r="D777" s="2017" t="s">
        <v>740</v>
      </c>
      <c r="E777" s="2017"/>
      <c r="F777" s="2017"/>
      <c r="G777" s="496">
        <v>39.49812</v>
      </c>
    </row>
    <row r="778" ht="11.25" hidden="1" customHeight="1" outlineLevel="7">
      <c r="A778" s="107"/>
      <c r="B778" s="108"/>
      <c r="C778" s="109"/>
      <c r="D778" s="2013" t="s">
        <v>741</v>
      </c>
      <c r="E778" s="2013"/>
      <c r="F778" s="2013"/>
      <c r="G778" s="496">
        <v>39.49812</v>
      </c>
    </row>
    <row r="779" ht="11.25" hidden="1" customHeight="1" outlineLevel="7">
      <c r="A779" s="70"/>
      <c r="B779" s="71"/>
      <c r="C779" s="72"/>
      <c r="D779" s="2017" t="s">
        <v>742</v>
      </c>
      <c r="E779" s="2017"/>
      <c r="F779" s="2017"/>
      <c r="G779" s="493">
        <v>33220.38882</v>
      </c>
    </row>
    <row r="780" ht="11.25" hidden="1" customHeight="1" outlineLevel="7">
      <c r="A780" s="107"/>
      <c r="B780" s="108"/>
      <c r="C780" s="109"/>
      <c r="D780" s="2013" t="s">
        <v>744</v>
      </c>
      <c r="E780" s="2013"/>
      <c r="F780" s="2013"/>
      <c r="G780" s="496">
        <v>25.306170000000002</v>
      </c>
    </row>
    <row r="781" ht="21.75" hidden="1" customHeight="1" outlineLevel="7">
      <c r="A781" s="107"/>
      <c r="B781" s="108"/>
      <c r="C781" s="109"/>
      <c r="D781" s="2013" t="s">
        <v>745</v>
      </c>
      <c r="E781" s="2013"/>
      <c r="F781" s="2013"/>
      <c r="G781" s="496">
        <v>4.2683299999999997</v>
      </c>
    </row>
    <row r="782" ht="21.75" hidden="1" customHeight="1" outlineLevel="7">
      <c r="A782" s="107"/>
      <c r="B782" s="108"/>
      <c r="C782" s="109"/>
      <c r="D782" s="2013" t="s">
        <v>746</v>
      </c>
      <c r="E782" s="2013"/>
      <c r="F782" s="2013"/>
      <c r="G782" s="496">
        <v>75.054919999999996</v>
      </c>
    </row>
    <row r="783" ht="21.75" hidden="1" customHeight="1" outlineLevel="7">
      <c r="A783" s="107"/>
      <c r="B783" s="108"/>
      <c r="C783" s="109"/>
      <c r="D783" s="2013" t="s">
        <v>748</v>
      </c>
      <c r="E783" s="2013"/>
      <c r="F783" s="2013"/>
      <c r="G783" s="496">
        <v>0.22505</v>
      </c>
    </row>
    <row r="784" ht="21.75" hidden="1" customHeight="1" outlineLevel="7">
      <c r="A784" s="107"/>
      <c r="B784" s="108"/>
      <c r="C784" s="109"/>
      <c r="D784" s="2013" t="s">
        <v>749</v>
      </c>
      <c r="E784" s="2013"/>
      <c r="F784" s="2013"/>
      <c r="G784" s="496">
        <v>13.19577</v>
      </c>
    </row>
    <row r="785" ht="11.25" hidden="1" customHeight="1" outlineLevel="7">
      <c r="A785" s="107"/>
      <c r="B785" s="108"/>
      <c r="C785" s="109"/>
      <c r="D785" s="2013" t="s">
        <v>751</v>
      </c>
      <c r="E785" s="2013"/>
      <c r="F785" s="2013"/>
      <c r="G785" s="496">
        <v>6.9418699999999998</v>
      </c>
    </row>
    <row r="786" ht="11.25" hidden="1" customHeight="1" outlineLevel="7">
      <c r="A786" s="107"/>
      <c r="B786" s="108"/>
      <c r="C786" s="109"/>
      <c r="D786" s="2013" t="s">
        <v>752</v>
      </c>
      <c r="E786" s="2013"/>
      <c r="F786" s="2013"/>
      <c r="G786" s="496">
        <v>7.8841900000000003</v>
      </c>
    </row>
    <row r="787" ht="11.25" hidden="1" customHeight="1" outlineLevel="7">
      <c r="A787" s="107"/>
      <c r="B787" s="108"/>
      <c r="C787" s="109"/>
      <c r="D787" s="2013" t="s">
        <v>756</v>
      </c>
      <c r="E787" s="2013"/>
      <c r="F787" s="2013"/>
      <c r="G787" s="494"/>
    </row>
    <row r="788" ht="21.75" hidden="1" customHeight="1" outlineLevel="7">
      <c r="A788" s="107"/>
      <c r="B788" s="108"/>
      <c r="C788" s="109"/>
      <c r="D788" s="2013" t="s">
        <v>757</v>
      </c>
      <c r="E788" s="2013"/>
      <c r="F788" s="2013"/>
      <c r="G788" s="494"/>
    </row>
    <row r="789" ht="11.25" hidden="1" customHeight="1" outlineLevel="7">
      <c r="A789" s="107"/>
      <c r="B789" s="108"/>
      <c r="C789" s="109"/>
      <c r="D789" s="2013" t="s">
        <v>758</v>
      </c>
      <c r="E789" s="2013"/>
      <c r="F789" s="2013"/>
      <c r="G789" s="494"/>
    </row>
    <row r="790" ht="11.25" hidden="1" customHeight="1" outlineLevel="7">
      <c r="A790" s="107"/>
      <c r="B790" s="108"/>
      <c r="C790" s="109"/>
      <c r="D790" s="2013" t="s">
        <v>759</v>
      </c>
      <c r="E790" s="2013"/>
      <c r="F790" s="2013"/>
      <c r="G790" s="493">
        <v>33083.991580000002</v>
      </c>
    </row>
    <row r="791" ht="11.25" hidden="1" customHeight="1" outlineLevel="7">
      <c r="A791" s="107"/>
      <c r="B791" s="108"/>
      <c r="C791" s="109"/>
      <c r="D791" s="2013" t="s">
        <v>760</v>
      </c>
      <c r="E791" s="2013"/>
      <c r="F791" s="2013"/>
      <c r="G791" s="496">
        <v>3.52094</v>
      </c>
    </row>
    <row r="792" ht="21.75" hidden="1" customHeight="1" outlineLevel="7">
      <c r="A792" s="107"/>
      <c r="B792" s="108"/>
      <c r="C792" s="109"/>
      <c r="D792" s="2013" t="s">
        <v>400</v>
      </c>
      <c r="E792" s="2013"/>
      <c r="F792" s="2013"/>
      <c r="G792" s="494"/>
    </row>
    <row r="793" ht="11.25" hidden="1" customHeight="1" outlineLevel="7">
      <c r="A793" s="107"/>
      <c r="B793" s="108"/>
      <c r="C793" s="109"/>
      <c r="D793" s="2013" t="s">
        <v>761</v>
      </c>
      <c r="E793" s="2013"/>
      <c r="F793" s="2013"/>
      <c r="G793" s="494"/>
    </row>
    <row r="794" ht="21.75" hidden="1" customHeight="1" outlineLevel="7">
      <c r="A794" s="95"/>
      <c r="B794" s="96"/>
      <c r="C794" s="97"/>
      <c r="D794" s="2013" t="s">
        <v>762</v>
      </c>
      <c r="E794" s="2013"/>
      <c r="F794" s="2013"/>
      <c r="G794" s="496">
        <v>9.1907099999999993</v>
      </c>
    </row>
    <row r="795" ht="11.25" hidden="1" customHeight="1" outlineLevel="7">
      <c r="A795" s="104"/>
      <c r="B795" s="105"/>
      <c r="C795" s="106"/>
      <c r="D795" s="2017" t="s">
        <v>763</v>
      </c>
      <c r="E795" s="2017"/>
      <c r="F795" s="2017"/>
      <c r="G795" s="496">
        <v>483.75644999999997</v>
      </c>
    </row>
    <row r="796" ht="11.25" hidden="1" customHeight="1" outlineLevel="7">
      <c r="A796" s="70"/>
      <c r="B796" s="71"/>
      <c r="C796" s="72"/>
      <c r="D796" s="2017" t="s">
        <v>765</v>
      </c>
      <c r="E796" s="2017"/>
      <c r="F796" s="2017"/>
      <c r="G796" s="496">
        <v>161.38820999999999</v>
      </c>
    </row>
    <row r="797" ht="11.25" hidden="1" customHeight="1" outlineLevel="7">
      <c r="A797" s="107"/>
      <c r="B797" s="108"/>
      <c r="C797" s="109"/>
      <c r="D797" s="2013" t="s">
        <v>766</v>
      </c>
      <c r="E797" s="2013"/>
      <c r="F797" s="2013"/>
      <c r="G797" s="496">
        <v>40.130519999999997</v>
      </c>
    </row>
    <row r="798" ht="11.25" hidden="1" customHeight="1" outlineLevel="7">
      <c r="A798" s="107"/>
      <c r="B798" s="108"/>
      <c r="C798" s="109"/>
      <c r="D798" s="2013" t="s">
        <v>767</v>
      </c>
      <c r="E798" s="2013"/>
      <c r="F798" s="2013"/>
      <c r="G798" s="496">
        <v>101.44135</v>
      </c>
    </row>
    <row r="799" ht="21.75" hidden="1" customHeight="1" outlineLevel="7">
      <c r="A799" s="107"/>
      <c r="B799" s="108"/>
      <c r="C799" s="109"/>
      <c r="D799" s="2013" t="s">
        <v>770</v>
      </c>
      <c r="E799" s="2013"/>
      <c r="F799" s="2013"/>
      <c r="G799" s="496">
        <v>19.81634</v>
      </c>
    </row>
    <row r="800" ht="11.25" hidden="1" customHeight="1" outlineLevel="7">
      <c r="A800" s="70"/>
      <c r="B800" s="71"/>
      <c r="C800" s="72"/>
      <c r="D800" s="2017" t="s">
        <v>771</v>
      </c>
      <c r="E800" s="2017"/>
      <c r="F800" s="2017"/>
      <c r="G800" s="496">
        <v>316.51423</v>
      </c>
    </row>
    <row r="801" ht="11.25" hidden="1" customHeight="1" outlineLevel="7">
      <c r="A801" s="107"/>
      <c r="B801" s="108"/>
      <c r="C801" s="109"/>
      <c r="D801" s="2013" t="s">
        <v>773</v>
      </c>
      <c r="E801" s="2013"/>
      <c r="F801" s="2013"/>
      <c r="G801" s="496">
        <v>66.423159999999996</v>
      </c>
    </row>
    <row r="802" ht="11.25" hidden="1" customHeight="1" outlineLevel="7">
      <c r="A802" s="107"/>
      <c r="B802" s="108"/>
      <c r="C802" s="109"/>
      <c r="D802" s="2013" t="s">
        <v>775</v>
      </c>
      <c r="E802" s="2013"/>
      <c r="F802" s="2013"/>
      <c r="G802" s="496">
        <v>218.58797000000001</v>
      </c>
    </row>
    <row r="803" ht="21.75" hidden="1" customHeight="1" outlineLevel="7">
      <c r="A803" s="107"/>
      <c r="B803" s="108"/>
      <c r="C803" s="109"/>
      <c r="D803" s="2013" t="s">
        <v>777</v>
      </c>
      <c r="E803" s="2013"/>
      <c r="F803" s="2013"/>
      <c r="G803" s="496">
        <v>8.1385000000000005</v>
      </c>
    </row>
    <row r="804" ht="11.25" hidden="1" customHeight="1" outlineLevel="7">
      <c r="A804" s="107"/>
      <c r="B804" s="108"/>
      <c r="C804" s="109"/>
      <c r="D804" s="2013" t="s">
        <v>778</v>
      </c>
      <c r="E804" s="2013"/>
      <c r="F804" s="2013"/>
      <c r="G804" s="496">
        <v>14.25836</v>
      </c>
    </row>
    <row r="805" ht="11.25" hidden="1" customHeight="1" outlineLevel="7">
      <c r="A805" s="107"/>
      <c r="B805" s="108"/>
      <c r="C805" s="109"/>
      <c r="D805" s="2013" t="s">
        <v>779</v>
      </c>
      <c r="E805" s="2013"/>
      <c r="F805" s="2013"/>
      <c r="G805" s="496">
        <v>9.1062399999999997</v>
      </c>
    </row>
    <row r="806" ht="11.25" hidden="1" customHeight="1" outlineLevel="7">
      <c r="A806" s="95"/>
      <c r="B806" s="96"/>
      <c r="C806" s="97"/>
      <c r="D806" s="2013" t="s">
        <v>781</v>
      </c>
      <c r="E806" s="2013"/>
      <c r="F806" s="2013"/>
      <c r="G806" s="496">
        <v>5.8540099999999997</v>
      </c>
    </row>
    <row r="807" ht="11.25" hidden="1" customHeight="1" outlineLevel="7">
      <c r="A807" s="104"/>
      <c r="B807" s="105"/>
      <c r="C807" s="106"/>
      <c r="D807" s="2017" t="s">
        <v>782</v>
      </c>
      <c r="E807" s="2017"/>
      <c r="F807" s="2017"/>
      <c r="G807" s="496">
        <v>0.36199999999999999</v>
      </c>
    </row>
    <row r="808" ht="21.75" hidden="1" customHeight="1" outlineLevel="7">
      <c r="A808" s="95"/>
      <c r="B808" s="96"/>
      <c r="C808" s="97"/>
      <c r="D808" s="2013" t="s">
        <v>783</v>
      </c>
      <c r="E808" s="2013"/>
      <c r="F808" s="2013"/>
      <c r="G808" s="496">
        <v>0.36199999999999999</v>
      </c>
    </row>
    <row r="809" ht="11.25" hidden="1" customHeight="1" outlineLevel="7">
      <c r="A809" s="95"/>
      <c r="B809" s="96"/>
      <c r="C809" s="97"/>
      <c r="D809" s="2013" t="s">
        <v>784</v>
      </c>
      <c r="E809" s="2013"/>
      <c r="F809" s="2013"/>
      <c r="G809" s="494"/>
    </row>
    <row r="810" ht="11.25" hidden="1" customHeight="1" outlineLevel="7">
      <c r="A810" s="95"/>
      <c r="B810" s="96"/>
      <c r="C810" s="97"/>
      <c r="D810" s="2013" t="s">
        <v>785</v>
      </c>
      <c r="E810" s="2013"/>
      <c r="F810" s="2013"/>
      <c r="G810" s="494"/>
    </row>
    <row r="811" ht="11.25" hidden="1" customHeight="1" outlineLevel="7">
      <c r="A811" s="95"/>
      <c r="B811" s="96"/>
      <c r="C811" s="97"/>
      <c r="D811" s="2013" t="s">
        <v>1018</v>
      </c>
      <c r="E811" s="2013"/>
      <c r="F811" s="2013"/>
      <c r="G811" s="494"/>
    </row>
    <row r="812" ht="11.25" hidden="1" customHeight="1" outlineLevel="7">
      <c r="A812" s="104"/>
      <c r="B812" s="105"/>
      <c r="C812" s="106"/>
      <c r="D812" s="2017" t="s">
        <v>789</v>
      </c>
      <c r="E812" s="2017"/>
      <c r="F812" s="2017"/>
      <c r="G812" s="496">
        <v>757.33136000000002</v>
      </c>
    </row>
    <row r="813" ht="21.75" hidden="1" customHeight="1" outlineLevel="7">
      <c r="A813" s="95"/>
      <c r="B813" s="96"/>
      <c r="C813" s="97"/>
      <c r="D813" s="2013" t="s">
        <v>791</v>
      </c>
      <c r="E813" s="2013"/>
      <c r="F813" s="2013"/>
      <c r="G813" s="496">
        <v>28.349609999999998</v>
      </c>
    </row>
    <row r="814" ht="21.75" hidden="1" customHeight="1" outlineLevel="7">
      <c r="A814" s="95"/>
      <c r="B814" s="96"/>
      <c r="C814" s="97"/>
      <c r="D814" s="2013" t="s">
        <v>793</v>
      </c>
      <c r="E814" s="2013"/>
      <c r="F814" s="2013"/>
      <c r="G814" s="496">
        <v>0.8921</v>
      </c>
    </row>
    <row r="815" ht="11.25" hidden="1" customHeight="1" outlineLevel="7">
      <c r="A815" s="95"/>
      <c r="B815" s="96"/>
      <c r="C815" s="97"/>
      <c r="D815" s="2013" t="s">
        <v>795</v>
      </c>
      <c r="E815" s="2013"/>
      <c r="F815" s="2013"/>
      <c r="G815" s="496">
        <v>273.90348</v>
      </c>
    </row>
    <row r="816" ht="11.25" hidden="1" customHeight="1" outlineLevel="7">
      <c r="A816" s="95"/>
      <c r="B816" s="96"/>
      <c r="C816" s="97"/>
      <c r="D816" s="2013" t="s">
        <v>796</v>
      </c>
      <c r="E816" s="2013"/>
      <c r="F816" s="2013"/>
      <c r="G816" s="496">
        <v>11.06719</v>
      </c>
    </row>
    <row r="817" ht="11.25" hidden="1" customHeight="1" outlineLevel="7">
      <c r="A817" s="95"/>
      <c r="B817" s="96"/>
      <c r="C817" s="97"/>
      <c r="D817" s="2013" t="s">
        <v>798</v>
      </c>
      <c r="E817" s="2013"/>
      <c r="F817" s="2013"/>
      <c r="G817" s="496">
        <v>28.988189999999999</v>
      </c>
    </row>
    <row r="818" ht="11.25" hidden="1" customHeight="1" outlineLevel="7">
      <c r="A818" s="95"/>
      <c r="B818" s="96"/>
      <c r="C818" s="97"/>
      <c r="D818" s="2013" t="s">
        <v>799</v>
      </c>
      <c r="E818" s="2013"/>
      <c r="F818" s="2013"/>
      <c r="G818" s="496">
        <v>414.13078999999999</v>
      </c>
    </row>
    <row r="819" ht="11.25" hidden="1" customHeight="1" outlineLevel="7">
      <c r="A819" s="95"/>
      <c r="B819" s="96"/>
      <c r="C819" s="97"/>
      <c r="D819" s="2013" t="s">
        <v>801</v>
      </c>
      <c r="E819" s="2013"/>
      <c r="F819" s="2013"/>
      <c r="G819" s="494"/>
    </row>
    <row r="820" ht="11.25" hidden="1" customHeight="1" outlineLevel="7">
      <c r="A820" s="104"/>
      <c r="B820" s="105"/>
      <c r="C820" s="106"/>
      <c r="D820" s="2017" t="s">
        <v>802</v>
      </c>
      <c r="E820" s="2017"/>
      <c r="F820" s="2017"/>
      <c r="G820" s="496">
        <v>296.60777999999999</v>
      </c>
    </row>
    <row r="821" ht="11.25" hidden="1" customHeight="1" outlineLevel="7">
      <c r="A821" s="95"/>
      <c r="B821" s="96"/>
      <c r="C821" s="97"/>
      <c r="D821" s="2013" t="s">
        <v>804</v>
      </c>
      <c r="E821" s="2013"/>
      <c r="F821" s="2013"/>
      <c r="G821" s="494"/>
    </row>
    <row r="822" ht="11.25" hidden="1" customHeight="1" outlineLevel="7">
      <c r="A822" s="95"/>
      <c r="B822" s="96"/>
      <c r="C822" s="97"/>
      <c r="D822" s="2013" t="s">
        <v>805</v>
      </c>
      <c r="E822" s="2013"/>
      <c r="F822" s="2013"/>
      <c r="G822" s="496">
        <v>1.70916</v>
      </c>
    </row>
    <row r="823" ht="11.25" hidden="1" customHeight="1" outlineLevel="7">
      <c r="A823" s="95"/>
      <c r="B823" s="96"/>
      <c r="C823" s="97"/>
      <c r="D823" s="2013" t="s">
        <v>806</v>
      </c>
      <c r="E823" s="2013"/>
      <c r="F823" s="2013"/>
      <c r="G823" s="494"/>
    </row>
    <row r="824" ht="11.25" hidden="1" customHeight="1" outlineLevel="7">
      <c r="A824" s="95"/>
      <c r="B824" s="96"/>
      <c r="C824" s="97"/>
      <c r="D824" s="2013" t="s">
        <v>808</v>
      </c>
      <c r="E824" s="2013"/>
      <c r="F824" s="2013"/>
      <c r="G824" s="496">
        <v>292.30644000000001</v>
      </c>
    </row>
    <row r="825" ht="21.75" hidden="1" customHeight="1" outlineLevel="7">
      <c r="A825" s="95"/>
      <c r="B825" s="96"/>
      <c r="C825" s="97"/>
      <c r="D825" s="2013" t="s">
        <v>809</v>
      </c>
      <c r="E825" s="2013"/>
      <c r="F825" s="2013"/>
      <c r="G825" s="496">
        <v>0.00381</v>
      </c>
    </row>
    <row r="826" ht="11.25" hidden="1" customHeight="1" outlineLevel="7">
      <c r="A826" s="95"/>
      <c r="B826" s="96"/>
      <c r="C826" s="97"/>
      <c r="D826" s="2013" t="s">
        <v>810</v>
      </c>
      <c r="E826" s="2013"/>
      <c r="F826" s="2013"/>
      <c r="G826" s="496">
        <v>2.5883699999999998</v>
      </c>
    </row>
    <row r="827" ht="11.25" hidden="1" customHeight="1" outlineLevel="7">
      <c r="A827" s="115"/>
      <c r="B827" s="116"/>
      <c r="C827" s="117"/>
      <c r="D827" s="2013" t="s">
        <v>812</v>
      </c>
      <c r="E827" s="2013"/>
      <c r="F827" s="2013"/>
      <c r="G827" s="496">
        <v>19.606850000000001</v>
      </c>
    </row>
    <row r="828" ht="11.25" hidden="1" customHeight="1" outlineLevel="7">
      <c r="A828" s="104"/>
      <c r="B828" s="105"/>
      <c r="C828" s="106"/>
      <c r="D828" s="2017" t="s">
        <v>813</v>
      </c>
      <c r="E828" s="2017"/>
      <c r="F828" s="2017"/>
      <c r="G828" s="496">
        <v>439.45379000000003</v>
      </c>
    </row>
    <row r="829" ht="11.25" hidden="1" customHeight="1" outlineLevel="7">
      <c r="A829" s="70"/>
      <c r="B829" s="71"/>
      <c r="C829" s="72"/>
      <c r="D829" s="2017" t="s">
        <v>815</v>
      </c>
      <c r="E829" s="2017"/>
      <c r="F829" s="2017"/>
      <c r="G829" s="494"/>
    </row>
    <row r="830" ht="11.25" hidden="1" customHeight="1" outlineLevel="7">
      <c r="A830" s="107"/>
      <c r="B830" s="108"/>
      <c r="C830" s="109"/>
      <c r="D830" s="2013" t="s">
        <v>820</v>
      </c>
      <c r="E830" s="2013"/>
      <c r="F830" s="2013"/>
      <c r="G830" s="494"/>
    </row>
    <row r="831" ht="11.25" hidden="1" customHeight="1" outlineLevel="7">
      <c r="A831" s="107"/>
      <c r="B831" s="108"/>
      <c r="C831" s="109"/>
      <c r="D831" s="2013" t="s">
        <v>821</v>
      </c>
      <c r="E831" s="2013"/>
      <c r="F831" s="2013"/>
      <c r="G831" s="494"/>
    </row>
    <row r="832" ht="11.25" hidden="1" customHeight="1" outlineLevel="7">
      <c r="A832" s="95"/>
      <c r="B832" s="96"/>
      <c r="C832" s="97"/>
      <c r="D832" s="2013" t="s">
        <v>822</v>
      </c>
      <c r="E832" s="2013"/>
      <c r="F832" s="2013"/>
      <c r="G832" s="496">
        <v>63.128239999999998</v>
      </c>
    </row>
    <row r="833" ht="11.25" hidden="1" customHeight="1" outlineLevel="7">
      <c r="A833" s="95"/>
      <c r="B833" s="96"/>
      <c r="C833" s="97"/>
      <c r="D833" s="2013" t="s">
        <v>823</v>
      </c>
      <c r="E833" s="2013"/>
      <c r="F833" s="2013"/>
      <c r="G833" s="496">
        <v>11.713649999999999</v>
      </c>
    </row>
    <row r="834" ht="11.25" hidden="1" customHeight="1" outlineLevel="7">
      <c r="A834" s="95"/>
      <c r="B834" s="96"/>
      <c r="C834" s="97"/>
      <c r="D834" s="2013" t="s">
        <v>824</v>
      </c>
      <c r="E834" s="2013"/>
      <c r="F834" s="2013"/>
      <c r="G834" s="496">
        <v>0.54625999999999997</v>
      </c>
    </row>
    <row r="835" ht="11.25" hidden="1" customHeight="1" outlineLevel="7">
      <c r="A835" s="95"/>
      <c r="B835" s="96"/>
      <c r="C835" s="97"/>
      <c r="D835" s="2013" t="s">
        <v>825</v>
      </c>
      <c r="E835" s="2013"/>
      <c r="F835" s="2013"/>
      <c r="G835" s="496">
        <v>85.490369999999999</v>
      </c>
    </row>
    <row r="836" ht="11.25" hidden="1" customHeight="1" outlineLevel="7">
      <c r="A836" s="70"/>
      <c r="B836" s="71"/>
      <c r="C836" s="72"/>
      <c r="D836" s="2017" t="s">
        <v>826</v>
      </c>
      <c r="E836" s="2017"/>
      <c r="F836" s="2017"/>
      <c r="G836" s="496">
        <v>121.23595</v>
      </c>
    </row>
    <row r="837" ht="11.25" hidden="1" customHeight="1" outlineLevel="7">
      <c r="A837" s="107"/>
      <c r="B837" s="108"/>
      <c r="C837" s="109"/>
      <c r="D837" s="2013" t="s">
        <v>828</v>
      </c>
      <c r="E837" s="2013"/>
      <c r="F837" s="2013"/>
      <c r="G837" s="496">
        <v>24.152290000000001</v>
      </c>
    </row>
    <row r="838" ht="21.75" hidden="1" customHeight="1" outlineLevel="7">
      <c r="A838" s="107"/>
      <c r="B838" s="108"/>
      <c r="C838" s="109"/>
      <c r="D838" s="2013" t="s">
        <v>829</v>
      </c>
      <c r="E838" s="2013"/>
      <c r="F838" s="2013"/>
      <c r="G838" s="496">
        <v>97.083659999999995</v>
      </c>
    </row>
    <row r="839" ht="11.25" hidden="1" customHeight="1" outlineLevel="7">
      <c r="A839" s="70"/>
      <c r="B839" s="71"/>
      <c r="C839" s="72"/>
      <c r="D839" s="2017" t="s">
        <v>831</v>
      </c>
      <c r="E839" s="2017"/>
      <c r="F839" s="2017"/>
      <c r="G839" s="494"/>
    </row>
    <row r="840" ht="11.25" hidden="1" customHeight="1" outlineLevel="7">
      <c r="A840" s="107"/>
      <c r="B840" s="108"/>
      <c r="C840" s="109"/>
      <c r="D840" s="2013" t="s">
        <v>833</v>
      </c>
      <c r="E840" s="2013"/>
      <c r="F840" s="2013"/>
      <c r="G840" s="494"/>
    </row>
    <row r="841" ht="21.75" hidden="1" customHeight="1" outlineLevel="7">
      <c r="A841" s="95"/>
      <c r="B841" s="96"/>
      <c r="C841" s="97"/>
      <c r="D841" s="2013" t="s">
        <v>834</v>
      </c>
      <c r="E841" s="2013"/>
      <c r="F841" s="2013"/>
      <c r="G841" s="494"/>
    </row>
    <row r="842" ht="11.25" hidden="1" customHeight="1" outlineLevel="7">
      <c r="A842" s="95"/>
      <c r="B842" s="96"/>
      <c r="C842" s="97"/>
      <c r="D842" s="2013" t="s">
        <v>835</v>
      </c>
      <c r="E842" s="2013"/>
      <c r="F842" s="2013"/>
      <c r="G842" s="496">
        <v>155.739</v>
      </c>
    </row>
    <row r="843" ht="11.25" hidden="1" customHeight="1" outlineLevel="7">
      <c r="A843" s="95"/>
      <c r="B843" s="96"/>
      <c r="C843" s="97"/>
      <c r="D843" s="2013" t="s">
        <v>836</v>
      </c>
      <c r="E843" s="2013"/>
      <c r="F843" s="2013"/>
      <c r="G843" s="494"/>
    </row>
    <row r="844" ht="11.25" hidden="1" customHeight="1" outlineLevel="7">
      <c r="A844" s="95"/>
      <c r="B844" s="96"/>
      <c r="C844" s="97"/>
      <c r="D844" s="2013" t="s">
        <v>837</v>
      </c>
      <c r="E844" s="2013"/>
      <c r="F844" s="2013"/>
      <c r="G844" s="496">
        <v>1.60032</v>
      </c>
    </row>
    <row r="845" ht="11.25" hidden="1" customHeight="1" outlineLevel="4">
      <c r="A845" s="66"/>
      <c r="B845" s="67"/>
      <c r="C845" s="68"/>
      <c r="D845" s="2019" t="s">
        <v>451</v>
      </c>
      <c r="E845" s="2019"/>
      <c r="F845" s="2019"/>
      <c r="G845" s="495"/>
    </row>
    <row r="846" ht="11.25" hidden="1" customHeight="1" outlineLevel="5">
      <c r="A846" s="107"/>
      <c r="B846" s="108"/>
      <c r="C846" s="109"/>
      <c r="D846" s="98"/>
      <c r="E846" s="99"/>
      <c r="F846" s="100"/>
      <c r="G846" s="494"/>
    </row>
    <row r="847" ht="11.25" hidden="1" customHeight="1" outlineLevel="4">
      <c r="A847" s="66"/>
      <c r="B847" s="67"/>
      <c r="C847" s="68"/>
      <c r="D847" s="2019" t="s">
        <v>452</v>
      </c>
      <c r="E847" s="2019"/>
      <c r="F847" s="2019"/>
      <c r="G847" s="495"/>
    </row>
    <row r="848" ht="11.25" hidden="1" customHeight="1" outlineLevel="5">
      <c r="A848" s="107"/>
      <c r="B848" s="108"/>
      <c r="C848" s="109"/>
      <c r="D848" s="98"/>
      <c r="E848" s="99"/>
      <c r="F848" s="100"/>
      <c r="G848" s="494"/>
    </row>
    <row r="849" ht="11.25" hidden="1" customHeight="1" outlineLevel="3">
      <c r="A849" s="2012" t="s">
        <v>842</v>
      </c>
      <c r="B849" s="2012"/>
      <c r="C849" s="2012"/>
      <c r="D849" s="2016" t="s">
        <v>508</v>
      </c>
      <c r="E849" s="2016"/>
      <c r="F849" s="2016"/>
      <c r="G849" s="495"/>
    </row>
    <row r="850" ht="11.25" hidden="1" customHeight="1" outlineLevel="4">
      <c r="A850" s="66"/>
      <c r="B850" s="67"/>
      <c r="C850" s="68"/>
      <c r="D850" s="2019" t="s">
        <v>441</v>
      </c>
      <c r="E850" s="2019"/>
      <c r="F850" s="2019"/>
      <c r="G850" s="495"/>
    </row>
    <row r="851" ht="11.25" hidden="1" customHeight="1" outlineLevel="5">
      <c r="A851" s="74"/>
      <c r="B851" s="75"/>
      <c r="C851" s="76"/>
      <c r="D851" s="2017" t="s">
        <v>257</v>
      </c>
      <c r="E851" s="2017"/>
      <c r="F851" s="2017"/>
      <c r="G851" s="494"/>
    </row>
    <row r="852" ht="11.25" hidden="1" customHeight="1" outlineLevel="6">
      <c r="A852" s="77"/>
      <c r="B852" s="78"/>
      <c r="C852" s="79"/>
      <c r="D852" s="2017" t="s">
        <v>442</v>
      </c>
      <c r="E852" s="2017"/>
      <c r="F852" s="2017"/>
      <c r="G852" s="494"/>
    </row>
    <row r="853" ht="11.25" hidden="1" customHeight="1" outlineLevel="7">
      <c r="A853" s="80"/>
      <c r="B853" s="81"/>
      <c r="C853" s="82"/>
      <c r="D853" s="2017" t="s">
        <v>443</v>
      </c>
      <c r="E853" s="2017"/>
      <c r="F853" s="2017"/>
      <c r="G853" s="494"/>
    </row>
    <row r="854" ht="11.25" hidden="1" customHeight="1" outlineLevel="7">
      <c r="A854" s="83"/>
      <c r="B854" s="84"/>
      <c r="C854" s="85"/>
      <c r="D854" s="2017" t="s">
        <v>444</v>
      </c>
      <c r="E854" s="2017"/>
      <c r="F854" s="2017"/>
      <c r="G854" s="494"/>
    </row>
    <row r="855" ht="11.25" hidden="1" customHeight="1" outlineLevel="7">
      <c r="A855" s="86"/>
      <c r="B855" s="87"/>
      <c r="C855" s="88"/>
      <c r="D855" s="2017" t="s">
        <v>524</v>
      </c>
      <c r="E855" s="2017"/>
      <c r="F855" s="2017"/>
      <c r="G855" s="494"/>
    </row>
    <row r="856" ht="11.25" hidden="1" customHeight="1" outlineLevel="7">
      <c r="A856" s="101"/>
      <c r="B856" s="102"/>
      <c r="C856" s="103"/>
      <c r="D856" s="2017" t="s">
        <v>14</v>
      </c>
      <c r="E856" s="2017"/>
      <c r="F856" s="2017"/>
      <c r="G856" s="494"/>
    </row>
    <row r="857" ht="11.25" hidden="1" customHeight="1" outlineLevel="7">
      <c r="A857" s="104"/>
      <c r="B857" s="105"/>
      <c r="C857" s="106"/>
      <c r="D857" s="2017" t="s">
        <v>220</v>
      </c>
      <c r="E857" s="2017"/>
      <c r="F857" s="2017"/>
      <c r="G857" s="494"/>
    </row>
    <row r="858" ht="11.25" hidden="1" customHeight="1" outlineLevel="7">
      <c r="A858" s="95"/>
      <c r="B858" s="96"/>
      <c r="C858" s="97"/>
      <c r="D858" s="2013" t="s">
        <v>527</v>
      </c>
      <c r="E858" s="2013"/>
      <c r="F858" s="2013"/>
      <c r="G858" s="494"/>
    </row>
    <row r="859" ht="11.25" hidden="1" customHeight="1" outlineLevel="7">
      <c r="A859" s="95"/>
      <c r="B859" s="96"/>
      <c r="C859" s="97"/>
      <c r="D859" s="2013" t="s">
        <v>528</v>
      </c>
      <c r="E859" s="2013"/>
      <c r="F859" s="2013"/>
      <c r="G859" s="494"/>
    </row>
    <row r="860" ht="11.25" hidden="1" customHeight="1" outlineLevel="7">
      <c r="A860" s="104"/>
      <c r="B860" s="105"/>
      <c r="C860" s="106"/>
      <c r="D860" s="2017" t="s">
        <v>529</v>
      </c>
      <c r="E860" s="2017"/>
      <c r="F860" s="2017"/>
      <c r="G860" s="494"/>
    </row>
    <row r="861" ht="11.25" hidden="1" customHeight="1" outlineLevel="7">
      <c r="A861" s="70"/>
      <c r="B861" s="71"/>
      <c r="C861" s="72"/>
      <c r="D861" s="2017" t="s">
        <v>530</v>
      </c>
      <c r="E861" s="2017"/>
      <c r="F861" s="2017"/>
      <c r="G861" s="494"/>
    </row>
    <row r="862" ht="11.25" hidden="1" customHeight="1" outlineLevel="7">
      <c r="A862" s="107"/>
      <c r="B862" s="108"/>
      <c r="C862" s="109"/>
      <c r="D862" s="2013" t="s">
        <v>532</v>
      </c>
      <c r="E862" s="2013"/>
      <c r="F862" s="2013"/>
      <c r="G862" s="494"/>
    </row>
    <row r="863" ht="11.25" hidden="1" customHeight="1" outlineLevel="7">
      <c r="A863" s="107"/>
      <c r="B863" s="108"/>
      <c r="C863" s="109"/>
      <c r="D863" s="2013" t="s">
        <v>533</v>
      </c>
      <c r="E863" s="2013"/>
      <c r="F863" s="2013"/>
      <c r="G863" s="494"/>
    </row>
    <row r="864" ht="11.25" hidden="1" customHeight="1" outlineLevel="7">
      <c r="A864" s="70"/>
      <c r="B864" s="71"/>
      <c r="C864" s="72"/>
      <c r="D864" s="2017" t="s">
        <v>535</v>
      </c>
      <c r="E864" s="2017"/>
      <c r="F864" s="2017"/>
      <c r="G864" s="494"/>
    </row>
    <row r="865" ht="11.25" hidden="1" customHeight="1" outlineLevel="7">
      <c r="A865" s="107"/>
      <c r="B865" s="108"/>
      <c r="C865" s="109"/>
      <c r="D865" s="2013" t="s">
        <v>539</v>
      </c>
      <c r="E865" s="2013"/>
      <c r="F865" s="2013"/>
      <c r="G865" s="494"/>
    </row>
    <row r="866" ht="21.75" hidden="1" customHeight="1" outlineLevel="7">
      <c r="A866" s="107"/>
      <c r="B866" s="108"/>
      <c r="C866" s="109"/>
      <c r="D866" s="2013" t="s">
        <v>540</v>
      </c>
      <c r="E866" s="2013"/>
      <c r="F866" s="2013"/>
      <c r="G866" s="494"/>
    </row>
    <row r="867" ht="21.75" hidden="1" customHeight="1" outlineLevel="7">
      <c r="A867" s="107"/>
      <c r="B867" s="108"/>
      <c r="C867" s="109"/>
      <c r="D867" s="2013" t="s">
        <v>541</v>
      </c>
      <c r="E867" s="2013"/>
      <c r="F867" s="2013"/>
      <c r="G867" s="494"/>
    </row>
    <row r="868" ht="11.25" hidden="1" customHeight="1" outlineLevel="7">
      <c r="A868" s="107"/>
      <c r="B868" s="108"/>
      <c r="C868" s="109"/>
      <c r="D868" s="2013" t="s">
        <v>542</v>
      </c>
      <c r="E868" s="2013"/>
      <c r="F868" s="2013"/>
      <c r="G868" s="494"/>
    </row>
    <row r="869" ht="11.25" hidden="1" customHeight="1" outlineLevel="7">
      <c r="A869" s="107"/>
      <c r="B869" s="108"/>
      <c r="C869" s="109"/>
      <c r="D869" s="2013" t="s">
        <v>546</v>
      </c>
      <c r="E869" s="2013"/>
      <c r="F869" s="2013"/>
      <c r="G869" s="494"/>
    </row>
    <row r="870" ht="11.25" hidden="1" customHeight="1" outlineLevel="7">
      <c r="A870" s="70"/>
      <c r="B870" s="71"/>
      <c r="C870" s="72"/>
      <c r="D870" s="2017" t="s">
        <v>548</v>
      </c>
      <c r="E870" s="2017"/>
      <c r="F870" s="2017"/>
      <c r="G870" s="494"/>
    </row>
    <row r="871" ht="11.25" hidden="1" customHeight="1" outlineLevel="7">
      <c r="A871" s="107"/>
      <c r="B871" s="108"/>
      <c r="C871" s="109"/>
      <c r="D871" s="2013" t="s">
        <v>551</v>
      </c>
      <c r="E871" s="2013"/>
      <c r="F871" s="2013"/>
      <c r="G871" s="494"/>
    </row>
    <row r="872" ht="11.25" hidden="1" customHeight="1" outlineLevel="7">
      <c r="A872" s="107"/>
      <c r="B872" s="108"/>
      <c r="C872" s="109"/>
      <c r="D872" s="2013" t="s">
        <v>552</v>
      </c>
      <c r="E872" s="2013"/>
      <c r="F872" s="2013"/>
      <c r="G872" s="494"/>
    </row>
    <row r="873" ht="11.25" hidden="1" customHeight="1" outlineLevel="7">
      <c r="A873" s="70"/>
      <c r="B873" s="71"/>
      <c r="C873" s="72"/>
      <c r="D873" s="2017" t="s">
        <v>554</v>
      </c>
      <c r="E873" s="2017"/>
      <c r="F873" s="2017"/>
      <c r="G873" s="494"/>
    </row>
    <row r="874" ht="11.25" hidden="1" customHeight="1" outlineLevel="7">
      <c r="A874" s="107"/>
      <c r="B874" s="108"/>
      <c r="C874" s="109"/>
      <c r="D874" s="2013" t="s">
        <v>556</v>
      </c>
      <c r="E874" s="2013"/>
      <c r="F874" s="2013"/>
      <c r="G874" s="494"/>
    </row>
    <row r="875" ht="11.25" hidden="1" customHeight="1" outlineLevel="7">
      <c r="A875" s="107"/>
      <c r="B875" s="108"/>
      <c r="C875" s="109"/>
      <c r="D875" s="2013" t="s">
        <v>557</v>
      </c>
      <c r="E875" s="2013"/>
      <c r="F875" s="2013"/>
      <c r="G875" s="494"/>
    </row>
    <row r="876" ht="11.25" hidden="1" customHeight="1" outlineLevel="7">
      <c r="A876" s="107"/>
      <c r="B876" s="108"/>
      <c r="C876" s="109"/>
      <c r="D876" s="2013" t="s">
        <v>559</v>
      </c>
      <c r="E876" s="2013"/>
      <c r="F876" s="2013"/>
      <c r="G876" s="494"/>
    </row>
    <row r="877" ht="11.25" hidden="1" customHeight="1" outlineLevel="7">
      <c r="A877" s="107"/>
      <c r="B877" s="108"/>
      <c r="C877" s="109"/>
      <c r="D877" s="2013" t="s">
        <v>560</v>
      </c>
      <c r="E877" s="2013"/>
      <c r="F877" s="2013"/>
      <c r="G877" s="494"/>
    </row>
    <row r="878" ht="11.25" hidden="1" customHeight="1" outlineLevel="7">
      <c r="A878" s="107"/>
      <c r="B878" s="108"/>
      <c r="C878" s="109"/>
      <c r="D878" s="2013" t="s">
        <v>562</v>
      </c>
      <c r="E878" s="2013"/>
      <c r="F878" s="2013"/>
      <c r="G878" s="494"/>
    </row>
    <row r="879" ht="11.25" hidden="1" customHeight="1" outlineLevel="7">
      <c r="A879" s="107"/>
      <c r="B879" s="108"/>
      <c r="C879" s="109"/>
      <c r="D879" s="2013" t="s">
        <v>563</v>
      </c>
      <c r="E879" s="2013"/>
      <c r="F879" s="2013"/>
      <c r="G879" s="494"/>
    </row>
    <row r="880" ht="11.25" hidden="1" customHeight="1" outlineLevel="7">
      <c r="A880" s="107"/>
      <c r="B880" s="108"/>
      <c r="C880" s="109"/>
      <c r="D880" s="2013" t="s">
        <v>564</v>
      </c>
      <c r="E880" s="2013"/>
      <c r="F880" s="2013"/>
      <c r="G880" s="494"/>
    </row>
    <row r="881" ht="11.25" hidden="1" customHeight="1" outlineLevel="7">
      <c r="A881" s="107"/>
      <c r="B881" s="108"/>
      <c r="C881" s="109"/>
      <c r="D881" s="2013" t="s">
        <v>565</v>
      </c>
      <c r="E881" s="2013"/>
      <c r="F881" s="2013"/>
      <c r="G881" s="494"/>
    </row>
    <row r="882" ht="11.25" hidden="1" customHeight="1" outlineLevel="7">
      <c r="A882" s="107"/>
      <c r="B882" s="108"/>
      <c r="C882" s="109"/>
      <c r="D882" s="2013" t="s">
        <v>566</v>
      </c>
      <c r="E882" s="2013"/>
      <c r="F882" s="2013"/>
      <c r="G882" s="494"/>
    </row>
    <row r="883" ht="11.25" hidden="1" customHeight="1" outlineLevel="7">
      <c r="A883" s="107"/>
      <c r="B883" s="108"/>
      <c r="C883" s="109"/>
      <c r="D883" s="2013" t="s">
        <v>567</v>
      </c>
      <c r="E883" s="2013"/>
      <c r="F883" s="2013"/>
      <c r="G883" s="494"/>
    </row>
    <row r="884" ht="11.25" hidden="1" customHeight="1" outlineLevel="7">
      <c r="A884" s="107"/>
      <c r="B884" s="108"/>
      <c r="C884" s="109"/>
      <c r="D884" s="2013" t="s">
        <v>569</v>
      </c>
      <c r="E884" s="2013"/>
      <c r="F884" s="2013"/>
      <c r="G884" s="494"/>
    </row>
    <row r="885" ht="11.25" hidden="1" customHeight="1" outlineLevel="7">
      <c r="A885" s="107"/>
      <c r="B885" s="108"/>
      <c r="C885" s="109"/>
      <c r="D885" s="2013" t="s">
        <v>570</v>
      </c>
      <c r="E885" s="2013"/>
      <c r="F885" s="2013"/>
      <c r="G885" s="494"/>
    </row>
    <row r="886" ht="11.25" hidden="1" customHeight="1" outlineLevel="7">
      <c r="A886" s="101"/>
      <c r="B886" s="102"/>
      <c r="C886" s="103"/>
      <c r="D886" s="2017" t="s">
        <v>571</v>
      </c>
      <c r="E886" s="2017"/>
      <c r="F886" s="2017"/>
      <c r="G886" s="494"/>
    </row>
    <row r="887" ht="11.25" hidden="1" customHeight="1" outlineLevel="7">
      <c r="A887" s="104"/>
      <c r="B887" s="105"/>
      <c r="C887" s="106"/>
      <c r="D887" s="2017" t="s">
        <v>572</v>
      </c>
      <c r="E887" s="2017"/>
      <c r="F887" s="2017"/>
      <c r="G887" s="494"/>
    </row>
    <row r="888" ht="11.25" hidden="1" customHeight="1" outlineLevel="7">
      <c r="A888" s="70"/>
      <c r="B888" s="71"/>
      <c r="C888" s="72"/>
      <c r="D888" s="2017" t="s">
        <v>573</v>
      </c>
      <c r="E888" s="2017"/>
      <c r="F888" s="2017"/>
      <c r="G888" s="494"/>
    </row>
    <row r="889" ht="11.25" hidden="1" customHeight="1" outlineLevel="7">
      <c r="A889" s="107"/>
      <c r="B889" s="108"/>
      <c r="C889" s="109"/>
      <c r="D889" s="2013" t="s">
        <v>576</v>
      </c>
      <c r="E889" s="2013"/>
      <c r="F889" s="2013"/>
      <c r="G889" s="494"/>
    </row>
    <row r="890" ht="21.75" hidden="1" customHeight="1" outlineLevel="7">
      <c r="A890" s="107"/>
      <c r="B890" s="108"/>
      <c r="C890" s="109"/>
      <c r="D890" s="2013" t="s">
        <v>577</v>
      </c>
      <c r="E890" s="2013"/>
      <c r="F890" s="2013"/>
      <c r="G890" s="494"/>
    </row>
    <row r="891" ht="21.75" hidden="1" customHeight="1" outlineLevel="7">
      <c r="A891" s="107"/>
      <c r="B891" s="108"/>
      <c r="C891" s="109"/>
      <c r="D891" s="2013" t="s">
        <v>578</v>
      </c>
      <c r="E891" s="2013"/>
      <c r="F891" s="2013"/>
      <c r="G891" s="494"/>
    </row>
    <row r="892" ht="11.25" hidden="1" customHeight="1" outlineLevel="7">
      <c r="A892" s="107"/>
      <c r="B892" s="108"/>
      <c r="C892" s="109"/>
      <c r="D892" s="2013" t="s">
        <v>579</v>
      </c>
      <c r="E892" s="2013"/>
      <c r="F892" s="2013"/>
      <c r="G892" s="494"/>
    </row>
    <row r="893" ht="11.25" hidden="1" customHeight="1" outlineLevel="7">
      <c r="A893" s="107"/>
      <c r="B893" s="108"/>
      <c r="C893" s="109"/>
      <c r="D893" s="2013" t="s">
        <v>582</v>
      </c>
      <c r="E893" s="2013"/>
      <c r="F893" s="2013"/>
      <c r="G893" s="494"/>
    </row>
    <row r="894" ht="11.25" hidden="1" customHeight="1" outlineLevel="7">
      <c r="A894" s="107"/>
      <c r="B894" s="108"/>
      <c r="C894" s="109"/>
      <c r="D894" s="2013" t="s">
        <v>583</v>
      </c>
      <c r="E894" s="2013"/>
      <c r="F894" s="2013"/>
      <c r="G894" s="494"/>
    </row>
    <row r="895" ht="11.25" hidden="1" customHeight="1" outlineLevel="7">
      <c r="A895" s="107"/>
      <c r="B895" s="108"/>
      <c r="C895" s="109"/>
      <c r="D895" s="2013" t="s">
        <v>585</v>
      </c>
      <c r="E895" s="2013"/>
      <c r="F895" s="2013"/>
      <c r="G895" s="494"/>
    </row>
    <row r="896" ht="11.25" hidden="1" customHeight="1" outlineLevel="7">
      <c r="A896" s="70"/>
      <c r="B896" s="71"/>
      <c r="C896" s="72"/>
      <c r="D896" s="2017" t="s">
        <v>586</v>
      </c>
      <c r="E896" s="2017"/>
      <c r="F896" s="2017"/>
      <c r="G896" s="494"/>
    </row>
    <row r="897" ht="11.25" hidden="1" customHeight="1" outlineLevel="7">
      <c r="A897" s="107"/>
      <c r="B897" s="108"/>
      <c r="C897" s="109"/>
      <c r="D897" s="2013" t="s">
        <v>589</v>
      </c>
      <c r="E897" s="2013"/>
      <c r="F897" s="2013"/>
      <c r="G897" s="494"/>
    </row>
    <row r="898" ht="21.75" hidden="1" customHeight="1" outlineLevel="7">
      <c r="A898" s="107"/>
      <c r="B898" s="108"/>
      <c r="C898" s="109"/>
      <c r="D898" s="2013" t="s">
        <v>590</v>
      </c>
      <c r="E898" s="2013"/>
      <c r="F898" s="2013"/>
      <c r="G898" s="494"/>
    </row>
    <row r="899" ht="11.25" hidden="1" customHeight="1" outlineLevel="7">
      <c r="A899" s="107"/>
      <c r="B899" s="108"/>
      <c r="C899" s="109"/>
      <c r="D899" s="2013" t="s">
        <v>591</v>
      </c>
      <c r="E899" s="2013"/>
      <c r="F899" s="2013"/>
      <c r="G899" s="494"/>
    </row>
    <row r="900" ht="11.25" hidden="1" customHeight="1" outlineLevel="7">
      <c r="A900" s="107"/>
      <c r="B900" s="108"/>
      <c r="C900" s="109"/>
      <c r="D900" s="2013" t="s">
        <v>592</v>
      </c>
      <c r="E900" s="2013"/>
      <c r="F900" s="2013"/>
      <c r="G900" s="494"/>
    </row>
    <row r="901" ht="11.25" hidden="1" customHeight="1" outlineLevel="7">
      <c r="A901" s="107"/>
      <c r="B901" s="108"/>
      <c r="C901" s="109"/>
      <c r="D901" s="2013" t="s">
        <v>965</v>
      </c>
      <c r="E901" s="2013"/>
      <c r="F901" s="2013"/>
      <c r="G901" s="494"/>
    </row>
    <row r="902" ht="11.25" hidden="1" customHeight="1" outlineLevel="7">
      <c r="A902" s="104"/>
      <c r="B902" s="105"/>
      <c r="C902" s="106"/>
      <c r="D902" s="2017" t="s">
        <v>35</v>
      </c>
      <c r="E902" s="2017"/>
      <c r="F902" s="2017"/>
      <c r="G902" s="494"/>
    </row>
    <row r="903" ht="11.25" hidden="1" customHeight="1" outlineLevel="7">
      <c r="A903" s="95"/>
      <c r="B903" s="96"/>
      <c r="C903" s="97"/>
      <c r="D903" s="2013" t="s">
        <v>595</v>
      </c>
      <c r="E903" s="2013"/>
      <c r="F903" s="2013"/>
      <c r="G903" s="494"/>
    </row>
    <row r="904" ht="11.25" hidden="1" customHeight="1" outlineLevel="7">
      <c r="A904" s="95"/>
      <c r="B904" s="96"/>
      <c r="C904" s="97"/>
      <c r="D904" s="2013" t="s">
        <v>599</v>
      </c>
      <c r="E904" s="2013"/>
      <c r="F904" s="2013"/>
      <c r="G904" s="494"/>
    </row>
    <row r="905" ht="11.25" hidden="1" customHeight="1" outlineLevel="7">
      <c r="A905" s="104"/>
      <c r="B905" s="105"/>
      <c r="C905" s="106"/>
      <c r="D905" s="2017" t="s">
        <v>608</v>
      </c>
      <c r="E905" s="2017"/>
      <c r="F905" s="2017"/>
      <c r="G905" s="494"/>
    </row>
    <row r="906" ht="11.25" hidden="1" customHeight="1" outlineLevel="7">
      <c r="A906" s="95"/>
      <c r="B906" s="96"/>
      <c r="C906" s="97"/>
      <c r="D906" s="2013" t="s">
        <v>611</v>
      </c>
      <c r="E906" s="2013"/>
      <c r="F906" s="2013"/>
      <c r="G906" s="494"/>
    </row>
    <row r="907" ht="11.25" hidden="1" customHeight="1" outlineLevel="7">
      <c r="A907" s="95"/>
      <c r="B907" s="96"/>
      <c r="C907" s="97"/>
      <c r="D907" s="2013" t="s">
        <v>614</v>
      </c>
      <c r="E907" s="2013"/>
      <c r="F907" s="2013"/>
      <c r="G907" s="494"/>
    </row>
    <row r="908" ht="11.25" hidden="1" customHeight="1" outlineLevel="7">
      <c r="A908" s="95"/>
      <c r="B908" s="96"/>
      <c r="C908" s="97"/>
      <c r="D908" s="2013" t="s">
        <v>615</v>
      </c>
      <c r="E908" s="2013"/>
      <c r="F908" s="2013"/>
      <c r="G908" s="494"/>
    </row>
    <row r="909" ht="11.25" hidden="1" customHeight="1" outlineLevel="7">
      <c r="A909" s="95"/>
      <c r="B909" s="96"/>
      <c r="C909" s="97"/>
      <c r="D909" s="2013" t="s">
        <v>616</v>
      </c>
      <c r="E909" s="2013"/>
      <c r="F909" s="2013"/>
      <c r="G909" s="494"/>
    </row>
    <row r="910" ht="11.25" hidden="1" customHeight="1" outlineLevel="7">
      <c r="A910" s="101"/>
      <c r="B910" s="102"/>
      <c r="C910" s="103"/>
      <c r="D910" s="2017" t="s">
        <v>617</v>
      </c>
      <c r="E910" s="2017"/>
      <c r="F910" s="2017"/>
      <c r="G910" s="494"/>
    </row>
    <row r="911" ht="11.25" hidden="1" customHeight="1" outlineLevel="7">
      <c r="A911" s="115"/>
      <c r="B911" s="116"/>
      <c r="C911" s="117"/>
      <c r="D911" s="2013" t="s">
        <v>619</v>
      </c>
      <c r="E911" s="2013"/>
      <c r="F911" s="2013"/>
      <c r="G911" s="494"/>
    </row>
    <row r="912" ht="11.25" hidden="1" customHeight="1" outlineLevel="7">
      <c r="A912" s="115"/>
      <c r="B912" s="116"/>
      <c r="C912" s="117"/>
      <c r="D912" s="2013" t="s">
        <v>620</v>
      </c>
      <c r="E912" s="2013"/>
      <c r="F912" s="2013"/>
      <c r="G912" s="494"/>
    </row>
    <row r="913" ht="11.25" hidden="1" customHeight="1" outlineLevel="7">
      <c r="A913" s="115"/>
      <c r="B913" s="116"/>
      <c r="C913" s="117"/>
      <c r="D913" s="2013" t="s">
        <v>622</v>
      </c>
      <c r="E913" s="2013"/>
      <c r="F913" s="2013"/>
      <c r="G913" s="494"/>
    </row>
    <row r="914" ht="11.25" hidden="1" customHeight="1" outlineLevel="7">
      <c r="A914" s="115"/>
      <c r="B914" s="116"/>
      <c r="C914" s="117"/>
      <c r="D914" s="2013" t="s">
        <v>624</v>
      </c>
      <c r="E914" s="2013"/>
      <c r="F914" s="2013"/>
      <c r="G914" s="494"/>
    </row>
    <row r="915" ht="11.25" hidden="1" customHeight="1" outlineLevel="7">
      <c r="A915" s="115"/>
      <c r="B915" s="116"/>
      <c r="C915" s="117"/>
      <c r="D915" s="2013" t="s">
        <v>626</v>
      </c>
      <c r="E915" s="2013"/>
      <c r="F915" s="2013"/>
      <c r="G915" s="494"/>
    </row>
    <row r="916" ht="11.25" hidden="1" customHeight="1" outlineLevel="7">
      <c r="A916" s="115"/>
      <c r="B916" s="116"/>
      <c r="C916" s="117"/>
      <c r="D916" s="2013" t="s">
        <v>628</v>
      </c>
      <c r="E916" s="2013"/>
      <c r="F916" s="2013"/>
      <c r="G916" s="494"/>
    </row>
    <row r="917" ht="11.25" hidden="1" customHeight="1" outlineLevel="7">
      <c r="A917" s="104"/>
      <c r="B917" s="105"/>
      <c r="C917" s="106"/>
      <c r="D917" s="2017" t="s">
        <v>630</v>
      </c>
      <c r="E917" s="2017"/>
      <c r="F917" s="2017"/>
      <c r="G917" s="494"/>
    </row>
    <row r="918" ht="11.25" hidden="1" customHeight="1" outlineLevel="7">
      <c r="A918" s="95"/>
      <c r="B918" s="96"/>
      <c r="C918" s="97"/>
      <c r="D918" s="2013" t="s">
        <v>632</v>
      </c>
      <c r="E918" s="2013"/>
      <c r="F918" s="2013"/>
      <c r="G918" s="494"/>
    </row>
    <row r="919" ht="21.75" hidden="1" customHeight="1" outlineLevel="7">
      <c r="A919" s="95"/>
      <c r="B919" s="96"/>
      <c r="C919" s="97"/>
      <c r="D919" s="2013" t="s">
        <v>634</v>
      </c>
      <c r="E919" s="2013"/>
      <c r="F919" s="2013"/>
      <c r="G919" s="494"/>
    </row>
    <row r="920" ht="21.75" hidden="1" customHeight="1" outlineLevel="7">
      <c r="A920" s="95"/>
      <c r="B920" s="96"/>
      <c r="C920" s="97"/>
      <c r="D920" s="2013" t="s">
        <v>636</v>
      </c>
      <c r="E920" s="2013"/>
      <c r="F920" s="2013"/>
      <c r="G920" s="494"/>
    </row>
    <row r="921" ht="21.75" hidden="1" customHeight="1" outlineLevel="7">
      <c r="A921" s="95"/>
      <c r="B921" s="96"/>
      <c r="C921" s="97"/>
      <c r="D921" s="2013" t="s">
        <v>638</v>
      </c>
      <c r="E921" s="2013"/>
      <c r="F921" s="2013"/>
      <c r="G921" s="494"/>
    </row>
    <row r="922" ht="11.25" hidden="1" customHeight="1" outlineLevel="7">
      <c r="A922" s="101"/>
      <c r="B922" s="102"/>
      <c r="C922" s="103"/>
      <c r="D922" s="2017" t="s">
        <v>641</v>
      </c>
      <c r="E922" s="2017"/>
      <c r="F922" s="2017"/>
      <c r="G922" s="494"/>
    </row>
    <row r="923" ht="21.75" hidden="1" customHeight="1" outlineLevel="7">
      <c r="A923" s="104"/>
      <c r="B923" s="105"/>
      <c r="C923" s="106"/>
      <c r="D923" s="2017" t="s">
        <v>642</v>
      </c>
      <c r="E923" s="2017"/>
      <c r="F923" s="2017"/>
      <c r="G923" s="494"/>
    </row>
    <row r="924" ht="21.75" hidden="1" customHeight="1" outlineLevel="7">
      <c r="A924" s="95"/>
      <c r="B924" s="96"/>
      <c r="C924" s="97"/>
      <c r="D924" s="2013" t="s">
        <v>643</v>
      </c>
      <c r="E924" s="2013"/>
      <c r="F924" s="2013"/>
      <c r="G924" s="494"/>
    </row>
    <row r="925" ht="21.75" hidden="1" customHeight="1" outlineLevel="7">
      <c r="A925" s="95"/>
      <c r="B925" s="96"/>
      <c r="C925" s="97"/>
      <c r="D925" s="2013" t="s">
        <v>645</v>
      </c>
      <c r="E925" s="2013"/>
      <c r="F925" s="2013"/>
      <c r="G925" s="494"/>
    </row>
    <row r="926" ht="21.75" hidden="1" customHeight="1" outlineLevel="7">
      <c r="A926" s="95"/>
      <c r="B926" s="96"/>
      <c r="C926" s="97"/>
      <c r="D926" s="2013" t="s">
        <v>647</v>
      </c>
      <c r="E926" s="2013"/>
      <c r="F926" s="2013"/>
      <c r="G926" s="494"/>
    </row>
    <row r="927" ht="21.75" hidden="1" customHeight="1" outlineLevel="7">
      <c r="A927" s="95"/>
      <c r="B927" s="96"/>
      <c r="C927" s="97"/>
      <c r="D927" s="2013" t="s">
        <v>649</v>
      </c>
      <c r="E927" s="2013"/>
      <c r="F927" s="2013"/>
      <c r="G927" s="494"/>
    </row>
    <row r="928" ht="21.75" hidden="1" customHeight="1" outlineLevel="7">
      <c r="A928" s="95"/>
      <c r="B928" s="96"/>
      <c r="C928" s="97"/>
      <c r="D928" s="2013" t="s">
        <v>651</v>
      </c>
      <c r="E928" s="2013"/>
      <c r="F928" s="2013"/>
      <c r="G928" s="494"/>
    </row>
    <row r="929" ht="11.25" hidden="1" customHeight="1" outlineLevel="7">
      <c r="A929" s="104"/>
      <c r="B929" s="105"/>
      <c r="C929" s="106"/>
      <c r="D929" s="2017" t="s">
        <v>653</v>
      </c>
      <c r="E929" s="2017"/>
      <c r="F929" s="2017"/>
      <c r="G929" s="494"/>
    </row>
    <row r="930" ht="11.25" hidden="1" customHeight="1" outlineLevel="7">
      <c r="A930" s="95"/>
      <c r="B930" s="96"/>
      <c r="C930" s="97"/>
      <c r="D930" s="2013" t="s">
        <v>655</v>
      </c>
      <c r="E930" s="2013"/>
      <c r="F930" s="2013"/>
      <c r="G930" s="494"/>
    </row>
    <row r="931" ht="21.75" hidden="1" customHeight="1" outlineLevel="7">
      <c r="A931" s="95"/>
      <c r="B931" s="96"/>
      <c r="C931" s="97"/>
      <c r="D931" s="2013" t="s">
        <v>657</v>
      </c>
      <c r="E931" s="2013"/>
      <c r="F931" s="2013"/>
      <c r="G931" s="494"/>
    </row>
    <row r="932" ht="21.75" hidden="1" customHeight="1" outlineLevel="7">
      <c r="A932" s="95"/>
      <c r="B932" s="96"/>
      <c r="C932" s="97"/>
      <c r="D932" s="2013" t="s">
        <v>659</v>
      </c>
      <c r="E932" s="2013"/>
      <c r="F932" s="2013"/>
      <c r="G932" s="494"/>
    </row>
    <row r="933" ht="21.75" hidden="1" customHeight="1" outlineLevel="7">
      <c r="A933" s="95"/>
      <c r="B933" s="96"/>
      <c r="C933" s="97"/>
      <c r="D933" s="2013" t="s">
        <v>661</v>
      </c>
      <c r="E933" s="2013"/>
      <c r="F933" s="2013"/>
      <c r="G933" s="494"/>
    </row>
    <row r="934" ht="11.25" hidden="1" customHeight="1" outlineLevel="7">
      <c r="A934" s="95"/>
      <c r="B934" s="96"/>
      <c r="C934" s="97"/>
      <c r="D934" s="2013" t="s">
        <v>663</v>
      </c>
      <c r="E934" s="2013"/>
      <c r="F934" s="2013"/>
      <c r="G934" s="494"/>
    </row>
    <row r="935" ht="21.75" hidden="1" customHeight="1" outlineLevel="7">
      <c r="A935" s="104"/>
      <c r="B935" s="105"/>
      <c r="C935" s="106"/>
      <c r="D935" s="2017" t="s">
        <v>665</v>
      </c>
      <c r="E935" s="2017"/>
      <c r="F935" s="2017"/>
      <c r="G935" s="494"/>
    </row>
    <row r="936" ht="11.25" hidden="1" customHeight="1" outlineLevel="7">
      <c r="A936" s="95"/>
      <c r="B936" s="96"/>
      <c r="C936" s="97"/>
      <c r="D936" s="2013" t="s">
        <v>667</v>
      </c>
      <c r="E936" s="2013"/>
      <c r="F936" s="2013"/>
      <c r="G936" s="494"/>
    </row>
    <row r="937" ht="21.75" hidden="1" customHeight="1" outlineLevel="7">
      <c r="A937" s="95"/>
      <c r="B937" s="96"/>
      <c r="C937" s="97"/>
      <c r="D937" s="2013" t="s">
        <v>669</v>
      </c>
      <c r="E937" s="2013"/>
      <c r="F937" s="2013"/>
      <c r="G937" s="494"/>
    </row>
    <row r="938" ht="21.75" hidden="1" customHeight="1" outlineLevel="7">
      <c r="A938" s="95"/>
      <c r="B938" s="96"/>
      <c r="C938" s="97"/>
      <c r="D938" s="2013" t="s">
        <v>671</v>
      </c>
      <c r="E938" s="2013"/>
      <c r="F938" s="2013"/>
      <c r="G938" s="494"/>
    </row>
    <row r="939" ht="21.75" hidden="1" customHeight="1" outlineLevel="7">
      <c r="A939" s="95"/>
      <c r="B939" s="96"/>
      <c r="C939" s="97"/>
      <c r="D939" s="2013" t="s">
        <v>673</v>
      </c>
      <c r="E939" s="2013"/>
      <c r="F939" s="2013"/>
      <c r="G939" s="494"/>
    </row>
    <row r="940" ht="21.75" hidden="1" customHeight="1" outlineLevel="7">
      <c r="A940" s="95"/>
      <c r="B940" s="96"/>
      <c r="C940" s="97"/>
      <c r="D940" s="2013" t="s">
        <v>675</v>
      </c>
      <c r="E940" s="2013"/>
      <c r="F940" s="2013"/>
      <c r="G940" s="494"/>
    </row>
    <row r="941" ht="21.75" hidden="1" customHeight="1" outlineLevel="7">
      <c r="A941" s="104"/>
      <c r="B941" s="105"/>
      <c r="C941" s="106"/>
      <c r="D941" s="2017" t="s">
        <v>677</v>
      </c>
      <c r="E941" s="2017"/>
      <c r="F941" s="2017"/>
      <c r="G941" s="494"/>
    </row>
    <row r="942" ht="21.75" hidden="1" customHeight="1" outlineLevel="7">
      <c r="A942" s="95"/>
      <c r="B942" s="96"/>
      <c r="C942" s="97"/>
      <c r="D942" s="2013" t="s">
        <v>679</v>
      </c>
      <c r="E942" s="2013"/>
      <c r="F942" s="2013"/>
      <c r="G942" s="494"/>
    </row>
    <row r="943" ht="21.75" hidden="1" customHeight="1" outlineLevel="7">
      <c r="A943" s="95"/>
      <c r="B943" s="96"/>
      <c r="C943" s="97"/>
      <c r="D943" s="2013" t="s">
        <v>681</v>
      </c>
      <c r="E943" s="2013"/>
      <c r="F943" s="2013"/>
      <c r="G943" s="494"/>
    </row>
    <row r="944" ht="21.75" hidden="1" customHeight="1" outlineLevel="7">
      <c r="A944" s="95"/>
      <c r="B944" s="96"/>
      <c r="C944" s="97"/>
      <c r="D944" s="2013" t="s">
        <v>683</v>
      </c>
      <c r="E944" s="2013"/>
      <c r="F944" s="2013"/>
      <c r="G944" s="494"/>
    </row>
    <row r="945" ht="21.75" hidden="1" customHeight="1" outlineLevel="7">
      <c r="A945" s="95"/>
      <c r="B945" s="96"/>
      <c r="C945" s="97"/>
      <c r="D945" s="2013" t="s">
        <v>685</v>
      </c>
      <c r="E945" s="2013"/>
      <c r="F945" s="2013"/>
      <c r="G945" s="494"/>
    </row>
    <row r="946" ht="21.75" hidden="1" customHeight="1" outlineLevel="7">
      <c r="A946" s="95"/>
      <c r="B946" s="96"/>
      <c r="C946" s="97"/>
      <c r="D946" s="2013" t="s">
        <v>687</v>
      </c>
      <c r="E946" s="2013"/>
      <c r="F946" s="2013"/>
      <c r="G946" s="494"/>
    </row>
    <row r="947" ht="11.25" hidden="1" customHeight="1" outlineLevel="7">
      <c r="A947" s="101"/>
      <c r="B947" s="102"/>
      <c r="C947" s="103"/>
      <c r="D947" s="2017" t="s">
        <v>689</v>
      </c>
      <c r="E947" s="2017"/>
      <c r="F947" s="2017"/>
      <c r="G947" s="494"/>
    </row>
    <row r="948" ht="11.25" hidden="1" customHeight="1" outlineLevel="7">
      <c r="A948" s="115"/>
      <c r="B948" s="116"/>
      <c r="C948" s="117"/>
      <c r="D948" s="2013" t="s">
        <v>692</v>
      </c>
      <c r="E948" s="2013"/>
      <c r="F948" s="2013"/>
      <c r="G948" s="494"/>
    </row>
    <row r="949" ht="11.25" hidden="1" customHeight="1" outlineLevel="7">
      <c r="A949" s="115"/>
      <c r="B949" s="116"/>
      <c r="C949" s="117"/>
      <c r="D949" s="2013" t="s">
        <v>693</v>
      </c>
      <c r="E949" s="2013"/>
      <c r="F949" s="2013"/>
      <c r="G949" s="494"/>
    </row>
    <row r="950" ht="11.25" hidden="1" customHeight="1" outlineLevel="7">
      <c r="A950" s="115"/>
      <c r="B950" s="116"/>
      <c r="C950" s="117"/>
      <c r="D950" s="2013" t="s">
        <v>694</v>
      </c>
      <c r="E950" s="2013"/>
      <c r="F950" s="2013"/>
      <c r="G950" s="494"/>
    </row>
    <row r="951" ht="11.25" hidden="1" customHeight="1" outlineLevel="7">
      <c r="A951" s="115"/>
      <c r="B951" s="116"/>
      <c r="C951" s="117"/>
      <c r="D951" s="2013" t="s">
        <v>695</v>
      </c>
      <c r="E951" s="2013"/>
      <c r="F951" s="2013"/>
      <c r="G951" s="494"/>
    </row>
    <row r="952" ht="11.25" hidden="1" customHeight="1" outlineLevel="7">
      <c r="A952" s="115"/>
      <c r="B952" s="116"/>
      <c r="C952" s="117"/>
      <c r="D952" s="2013" t="s">
        <v>696</v>
      </c>
      <c r="E952" s="2013"/>
      <c r="F952" s="2013"/>
      <c r="G952" s="494"/>
    </row>
    <row r="953" ht="11.25" hidden="1" customHeight="1" outlineLevel="7">
      <c r="A953" s="101"/>
      <c r="B953" s="102"/>
      <c r="C953" s="103"/>
      <c r="D953" s="2017" t="s">
        <v>698</v>
      </c>
      <c r="E953" s="2017"/>
      <c r="F953" s="2017"/>
      <c r="G953" s="494"/>
    </row>
    <row r="954" ht="11.25" hidden="1" customHeight="1" outlineLevel="7">
      <c r="A954" s="104"/>
      <c r="B954" s="105"/>
      <c r="C954" s="106"/>
      <c r="D954" s="2017" t="s">
        <v>699</v>
      </c>
      <c r="E954" s="2017"/>
      <c r="F954" s="2017"/>
      <c r="G954" s="494"/>
    </row>
    <row r="955" ht="11.25" hidden="1" customHeight="1" outlineLevel="7">
      <c r="A955" s="95"/>
      <c r="B955" s="96"/>
      <c r="C955" s="97"/>
      <c r="D955" s="2013" t="s">
        <v>701</v>
      </c>
      <c r="E955" s="2013"/>
      <c r="F955" s="2013"/>
      <c r="G955" s="494"/>
    </row>
    <row r="956" ht="11.25" hidden="1" customHeight="1" outlineLevel="7">
      <c r="A956" s="104"/>
      <c r="B956" s="105"/>
      <c r="C956" s="106"/>
      <c r="D956" s="2017" t="s">
        <v>702</v>
      </c>
      <c r="E956" s="2017"/>
      <c r="F956" s="2017"/>
      <c r="G956" s="494"/>
    </row>
    <row r="957" ht="11.25" hidden="1" customHeight="1" outlineLevel="7">
      <c r="A957" s="70"/>
      <c r="B957" s="71"/>
      <c r="C957" s="72"/>
      <c r="D957" s="2017" t="s">
        <v>704</v>
      </c>
      <c r="E957" s="2017"/>
      <c r="F957" s="2017"/>
      <c r="G957" s="494"/>
    </row>
    <row r="958" ht="11.25" hidden="1" customHeight="1" outlineLevel="7">
      <c r="A958" s="107"/>
      <c r="B958" s="108"/>
      <c r="C958" s="109"/>
      <c r="D958" s="2013" t="s">
        <v>705</v>
      </c>
      <c r="E958" s="2013"/>
      <c r="F958" s="2013"/>
      <c r="G958" s="494"/>
    </row>
    <row r="959" ht="11.25" hidden="1" customHeight="1" outlineLevel="7">
      <c r="A959" s="107"/>
      <c r="B959" s="108"/>
      <c r="C959" s="109"/>
      <c r="D959" s="2013" t="s">
        <v>706</v>
      </c>
      <c r="E959" s="2013"/>
      <c r="F959" s="2013"/>
      <c r="G959" s="494"/>
    </row>
    <row r="960" ht="11.25" hidden="1" customHeight="1" outlineLevel="7">
      <c r="A960" s="107"/>
      <c r="B960" s="108"/>
      <c r="C960" s="109"/>
      <c r="D960" s="2013" t="s">
        <v>707</v>
      </c>
      <c r="E960" s="2013"/>
      <c r="F960" s="2013"/>
      <c r="G960" s="494"/>
    </row>
    <row r="961" ht="11.25" hidden="1" customHeight="1" outlineLevel="7">
      <c r="A961" s="107"/>
      <c r="B961" s="108"/>
      <c r="C961" s="109"/>
      <c r="D961" s="2013" t="s">
        <v>708</v>
      </c>
      <c r="E961" s="2013"/>
      <c r="F961" s="2013"/>
      <c r="G961" s="494"/>
    </row>
    <row r="962" ht="11.25" hidden="1" customHeight="1" outlineLevel="7">
      <c r="A962" s="107"/>
      <c r="B962" s="108"/>
      <c r="C962" s="109"/>
      <c r="D962" s="2013" t="s">
        <v>709</v>
      </c>
      <c r="E962" s="2013"/>
      <c r="F962" s="2013"/>
      <c r="G962" s="494"/>
    </row>
    <row r="963" ht="11.25" hidden="1" customHeight="1" outlineLevel="7">
      <c r="A963" s="107"/>
      <c r="B963" s="108"/>
      <c r="C963" s="109"/>
      <c r="D963" s="2013" t="s">
        <v>710</v>
      </c>
      <c r="E963" s="2013"/>
      <c r="F963" s="2013"/>
      <c r="G963" s="494"/>
    </row>
    <row r="964" ht="11.25" hidden="1" customHeight="1" outlineLevel="7">
      <c r="A964" s="107"/>
      <c r="B964" s="108"/>
      <c r="C964" s="109"/>
      <c r="D964" s="2013" t="s">
        <v>711</v>
      </c>
      <c r="E964" s="2013"/>
      <c r="F964" s="2013"/>
      <c r="G964" s="494"/>
    </row>
    <row r="965" ht="11.25" hidden="1" customHeight="1" outlineLevel="7">
      <c r="A965" s="70"/>
      <c r="B965" s="71"/>
      <c r="C965" s="72"/>
      <c r="D965" s="2017" t="s">
        <v>712</v>
      </c>
      <c r="E965" s="2017"/>
      <c r="F965" s="2017"/>
      <c r="G965" s="494"/>
    </row>
    <row r="966" ht="11.25" hidden="1" customHeight="1" outlineLevel="7">
      <c r="A966" s="107"/>
      <c r="B966" s="108"/>
      <c r="C966" s="109"/>
      <c r="D966" s="2013" t="s">
        <v>713</v>
      </c>
      <c r="E966" s="2013"/>
      <c r="F966" s="2013"/>
      <c r="G966" s="494"/>
    </row>
    <row r="967" ht="11.25" hidden="1" customHeight="1" outlineLevel="7">
      <c r="A967" s="107"/>
      <c r="B967" s="108"/>
      <c r="C967" s="109"/>
      <c r="D967" s="2013" t="s">
        <v>714</v>
      </c>
      <c r="E967" s="2013"/>
      <c r="F967" s="2013"/>
      <c r="G967" s="494"/>
    </row>
    <row r="968" ht="11.25" hidden="1" customHeight="1" outlineLevel="7">
      <c r="A968" s="107"/>
      <c r="B968" s="108"/>
      <c r="C968" s="109"/>
      <c r="D968" s="2013" t="s">
        <v>715</v>
      </c>
      <c r="E968" s="2013"/>
      <c r="F968" s="2013"/>
      <c r="G968" s="494"/>
    </row>
    <row r="969" ht="11.25" hidden="1" customHeight="1" outlineLevel="7">
      <c r="A969" s="107"/>
      <c r="B969" s="108"/>
      <c r="C969" s="109"/>
      <c r="D969" s="2013" t="s">
        <v>716</v>
      </c>
      <c r="E969" s="2013"/>
      <c r="F969" s="2013"/>
      <c r="G969" s="494"/>
    </row>
    <row r="970" ht="21.75" hidden="1" customHeight="1" outlineLevel="7">
      <c r="A970" s="107"/>
      <c r="B970" s="108"/>
      <c r="C970" s="109"/>
      <c r="D970" s="2013" t="s">
        <v>717</v>
      </c>
      <c r="E970" s="2013"/>
      <c r="F970" s="2013"/>
      <c r="G970" s="494"/>
    </row>
    <row r="971" ht="11.25" hidden="1" customHeight="1" outlineLevel="7">
      <c r="A971" s="107"/>
      <c r="B971" s="108"/>
      <c r="C971" s="109"/>
      <c r="D971" s="2013" t="s">
        <v>718</v>
      </c>
      <c r="E971" s="2013"/>
      <c r="F971" s="2013"/>
      <c r="G971" s="494"/>
    </row>
    <row r="972" ht="11.25" hidden="1" customHeight="1" outlineLevel="7">
      <c r="A972" s="107"/>
      <c r="B972" s="108"/>
      <c r="C972" s="109"/>
      <c r="D972" s="2013" t="s">
        <v>719</v>
      </c>
      <c r="E972" s="2013"/>
      <c r="F972" s="2013"/>
      <c r="G972" s="494"/>
    </row>
    <row r="973" ht="11.25" hidden="1" customHeight="1" outlineLevel="7">
      <c r="A973" s="70"/>
      <c r="B973" s="71"/>
      <c r="C973" s="72"/>
      <c r="D973" s="2017" t="s">
        <v>720</v>
      </c>
      <c r="E973" s="2017"/>
      <c r="F973" s="2017"/>
      <c r="G973" s="494"/>
    </row>
    <row r="974" ht="11.25" hidden="1" customHeight="1" outlineLevel="7">
      <c r="A974" s="107"/>
      <c r="B974" s="108"/>
      <c r="C974" s="109"/>
      <c r="D974" s="2013" t="s">
        <v>721</v>
      </c>
      <c r="E974" s="2013"/>
      <c r="F974" s="2013"/>
      <c r="G974" s="494"/>
    </row>
    <row r="975" ht="11.25" hidden="1" customHeight="1" outlineLevel="7">
      <c r="A975" s="107"/>
      <c r="B975" s="108"/>
      <c r="C975" s="109"/>
      <c r="D975" s="2013" t="s">
        <v>722</v>
      </c>
      <c r="E975" s="2013"/>
      <c r="F975" s="2013"/>
      <c r="G975" s="494"/>
    </row>
    <row r="976" ht="11.25" hidden="1" customHeight="1" outlineLevel="7">
      <c r="A976" s="107"/>
      <c r="B976" s="108"/>
      <c r="C976" s="109"/>
      <c r="D976" s="2013" t="s">
        <v>723</v>
      </c>
      <c r="E976" s="2013"/>
      <c r="F976" s="2013"/>
      <c r="G976" s="494"/>
    </row>
    <row r="977" ht="11.25" hidden="1" customHeight="1" outlineLevel="7">
      <c r="A977" s="70"/>
      <c r="B977" s="71"/>
      <c r="C977" s="72"/>
      <c r="D977" s="2017" t="s">
        <v>724</v>
      </c>
      <c r="E977" s="2017"/>
      <c r="F977" s="2017"/>
      <c r="G977" s="494"/>
    </row>
    <row r="978" ht="11.25" hidden="1" customHeight="1" outlineLevel="7">
      <c r="A978" s="107"/>
      <c r="B978" s="108"/>
      <c r="C978" s="109"/>
      <c r="D978" s="2013" t="s">
        <v>725</v>
      </c>
      <c r="E978" s="2013"/>
      <c r="F978" s="2013"/>
      <c r="G978" s="494"/>
    </row>
    <row r="979" ht="11.25" hidden="1" customHeight="1" outlineLevel="7">
      <c r="A979" s="107"/>
      <c r="B979" s="108"/>
      <c r="C979" s="109"/>
      <c r="D979" s="2013" t="s">
        <v>726</v>
      </c>
      <c r="E979" s="2013"/>
      <c r="F979" s="2013"/>
      <c r="G979" s="494"/>
    </row>
    <row r="980" ht="11.25" hidden="1" customHeight="1" outlineLevel="7">
      <c r="A980" s="107"/>
      <c r="B980" s="108"/>
      <c r="C980" s="109"/>
      <c r="D980" s="2013" t="s">
        <v>727</v>
      </c>
      <c r="E980" s="2013"/>
      <c r="F980" s="2013"/>
      <c r="G980" s="494"/>
    </row>
    <row r="981" ht="21.75" hidden="1" customHeight="1" outlineLevel="7">
      <c r="A981" s="107"/>
      <c r="B981" s="108"/>
      <c r="C981" s="109"/>
      <c r="D981" s="2013" t="s">
        <v>728</v>
      </c>
      <c r="E981" s="2013"/>
      <c r="F981" s="2013"/>
      <c r="G981" s="494"/>
    </row>
    <row r="982" ht="11.25" hidden="1" customHeight="1" outlineLevel="7">
      <c r="A982" s="107"/>
      <c r="B982" s="108"/>
      <c r="C982" s="109"/>
      <c r="D982" s="2013" t="s">
        <v>729</v>
      </c>
      <c r="E982" s="2013"/>
      <c r="F982" s="2013"/>
      <c r="G982" s="494"/>
    </row>
    <row r="983" ht="11.25" hidden="1" customHeight="1" outlineLevel="7">
      <c r="A983" s="107"/>
      <c r="B983" s="108"/>
      <c r="C983" s="109"/>
      <c r="D983" s="2013" t="s">
        <v>730</v>
      </c>
      <c r="E983" s="2013"/>
      <c r="F983" s="2013"/>
      <c r="G983" s="494"/>
    </row>
    <row r="984" ht="11.25" hidden="1" customHeight="1" outlineLevel="7">
      <c r="A984" s="95"/>
      <c r="B984" s="96"/>
      <c r="C984" s="97"/>
      <c r="D984" s="2013" t="s">
        <v>731</v>
      </c>
      <c r="E984" s="2013"/>
      <c r="F984" s="2013"/>
      <c r="G984" s="494"/>
    </row>
    <row r="985" ht="11.25" hidden="1" customHeight="1" outlineLevel="7">
      <c r="A985" s="70"/>
      <c r="B985" s="71"/>
      <c r="C985" s="72"/>
      <c r="D985" s="2017" t="s">
        <v>732</v>
      </c>
      <c r="E985" s="2017"/>
      <c r="F985" s="2017"/>
      <c r="G985" s="494"/>
    </row>
    <row r="986" ht="11.25" hidden="1" customHeight="1" outlineLevel="7">
      <c r="A986" s="107"/>
      <c r="B986" s="108"/>
      <c r="C986" s="109"/>
      <c r="D986" s="2013" t="s">
        <v>733</v>
      </c>
      <c r="E986" s="2013"/>
      <c r="F986" s="2013"/>
      <c r="G986" s="494"/>
    </row>
    <row r="987" ht="11.25" hidden="1" customHeight="1" outlineLevel="7">
      <c r="A987" s="107"/>
      <c r="B987" s="108"/>
      <c r="C987" s="109"/>
      <c r="D987" s="2013" t="s">
        <v>735</v>
      </c>
      <c r="E987" s="2013"/>
      <c r="F987" s="2013"/>
      <c r="G987" s="494"/>
    </row>
    <row r="988" ht="11.25" hidden="1" customHeight="1" outlineLevel="7">
      <c r="A988" s="95"/>
      <c r="B988" s="96"/>
      <c r="C988" s="97"/>
      <c r="D988" s="2013" t="s">
        <v>736</v>
      </c>
      <c r="E988" s="2013"/>
      <c r="F988" s="2013"/>
      <c r="G988" s="494"/>
    </row>
    <row r="989" ht="21.75" hidden="1" customHeight="1" outlineLevel="7">
      <c r="A989" s="95"/>
      <c r="B989" s="96"/>
      <c r="C989" s="97"/>
      <c r="D989" s="2013" t="s">
        <v>737</v>
      </c>
      <c r="E989" s="2013"/>
      <c r="F989" s="2013"/>
      <c r="G989" s="494"/>
    </row>
    <row r="990" ht="11.25" hidden="1" customHeight="1" outlineLevel="7">
      <c r="A990" s="95"/>
      <c r="B990" s="96"/>
      <c r="C990" s="97"/>
      <c r="D990" s="2013" t="s">
        <v>738</v>
      </c>
      <c r="E990" s="2013"/>
      <c r="F990" s="2013"/>
      <c r="G990" s="494"/>
    </row>
    <row r="991" ht="11.25" hidden="1" customHeight="1" outlineLevel="7">
      <c r="A991" s="95"/>
      <c r="B991" s="96"/>
      <c r="C991" s="97"/>
      <c r="D991" s="2013" t="s">
        <v>739</v>
      </c>
      <c r="E991" s="2013"/>
      <c r="F991" s="2013"/>
      <c r="G991" s="494"/>
    </row>
    <row r="992" ht="11.25" hidden="1" customHeight="1" outlineLevel="7">
      <c r="A992" s="70"/>
      <c r="B992" s="71"/>
      <c r="C992" s="72"/>
      <c r="D992" s="2017" t="s">
        <v>740</v>
      </c>
      <c r="E992" s="2017"/>
      <c r="F992" s="2017"/>
      <c r="G992" s="494"/>
    </row>
    <row r="993" ht="11.25" hidden="1" customHeight="1" outlineLevel="7">
      <c r="A993" s="107"/>
      <c r="B993" s="108"/>
      <c r="C993" s="109"/>
      <c r="D993" s="2013" t="s">
        <v>741</v>
      </c>
      <c r="E993" s="2013"/>
      <c r="F993" s="2013"/>
      <c r="G993" s="494"/>
    </row>
    <row r="994" ht="11.25" hidden="1" customHeight="1" outlineLevel="7">
      <c r="A994" s="70"/>
      <c r="B994" s="71"/>
      <c r="C994" s="72"/>
      <c r="D994" s="2017" t="s">
        <v>742</v>
      </c>
      <c r="E994" s="2017"/>
      <c r="F994" s="2017"/>
      <c r="G994" s="494"/>
    </row>
    <row r="995" ht="11.25" hidden="1" customHeight="1" outlineLevel="7">
      <c r="A995" s="107"/>
      <c r="B995" s="108"/>
      <c r="C995" s="109"/>
      <c r="D995" s="2013" t="s">
        <v>744</v>
      </c>
      <c r="E995" s="2013"/>
      <c r="F995" s="2013"/>
      <c r="G995" s="494"/>
    </row>
    <row r="996" ht="21.75" hidden="1" customHeight="1" outlineLevel="7">
      <c r="A996" s="107"/>
      <c r="B996" s="108"/>
      <c r="C996" s="109"/>
      <c r="D996" s="2013" t="s">
        <v>745</v>
      </c>
      <c r="E996" s="2013"/>
      <c r="F996" s="2013"/>
      <c r="G996" s="494"/>
    </row>
    <row r="997" ht="21.75" hidden="1" customHeight="1" outlineLevel="7">
      <c r="A997" s="107"/>
      <c r="B997" s="108"/>
      <c r="C997" s="109"/>
      <c r="D997" s="2013" t="s">
        <v>746</v>
      </c>
      <c r="E997" s="2013"/>
      <c r="F997" s="2013"/>
      <c r="G997" s="494"/>
    </row>
    <row r="998" ht="21.75" hidden="1" customHeight="1" outlineLevel="7">
      <c r="A998" s="107"/>
      <c r="B998" s="108"/>
      <c r="C998" s="109"/>
      <c r="D998" s="2013" t="s">
        <v>748</v>
      </c>
      <c r="E998" s="2013"/>
      <c r="F998" s="2013"/>
      <c r="G998" s="494"/>
    </row>
    <row r="999" ht="21.75" hidden="1" customHeight="1" outlineLevel="7">
      <c r="A999" s="107"/>
      <c r="B999" s="108"/>
      <c r="C999" s="109"/>
      <c r="D999" s="2013" t="s">
        <v>749</v>
      </c>
      <c r="E999" s="2013"/>
      <c r="F999" s="2013"/>
      <c r="G999" s="494"/>
    </row>
    <row r="1000" ht="11.25" hidden="1" customHeight="1" outlineLevel="7">
      <c r="A1000" s="107"/>
      <c r="B1000" s="108"/>
      <c r="C1000" s="109"/>
      <c r="D1000" s="2013" t="s">
        <v>751</v>
      </c>
      <c r="E1000" s="2013"/>
      <c r="F1000" s="2013"/>
      <c r="G1000" s="494"/>
    </row>
    <row r="1001" ht="11.25" hidden="1" customHeight="1" outlineLevel="7">
      <c r="A1001" s="107"/>
      <c r="B1001" s="108"/>
      <c r="C1001" s="109"/>
      <c r="D1001" s="2013" t="s">
        <v>752</v>
      </c>
      <c r="E1001" s="2013"/>
      <c r="F1001" s="2013"/>
      <c r="G1001" s="494"/>
    </row>
    <row r="1002" ht="11.25" hidden="1" customHeight="1" outlineLevel="7">
      <c r="A1002" s="107"/>
      <c r="B1002" s="108"/>
      <c r="C1002" s="109"/>
      <c r="D1002" s="2013" t="s">
        <v>843</v>
      </c>
      <c r="E1002" s="2013"/>
      <c r="F1002" s="2013"/>
      <c r="G1002" s="494"/>
    </row>
    <row r="1003" ht="11.25" hidden="1" customHeight="1" outlineLevel="7">
      <c r="A1003" s="107"/>
      <c r="B1003" s="108"/>
      <c r="C1003" s="109"/>
      <c r="D1003" s="2013" t="s">
        <v>758</v>
      </c>
      <c r="E1003" s="2013"/>
      <c r="F1003" s="2013"/>
      <c r="G1003" s="494"/>
    </row>
    <row r="1004" ht="11.25" hidden="1" customHeight="1" outlineLevel="7">
      <c r="A1004" s="107"/>
      <c r="B1004" s="108"/>
      <c r="C1004" s="109"/>
      <c r="D1004" s="2013" t="s">
        <v>759</v>
      </c>
      <c r="E1004" s="2013"/>
      <c r="F1004" s="2013"/>
      <c r="G1004" s="494"/>
    </row>
    <row r="1005" ht="21.75" hidden="1" customHeight="1" outlineLevel="7">
      <c r="A1005" s="107"/>
      <c r="B1005" s="108"/>
      <c r="C1005" s="109"/>
      <c r="D1005" s="2013" t="s">
        <v>400</v>
      </c>
      <c r="E1005" s="2013"/>
      <c r="F1005" s="2013"/>
      <c r="G1005" s="494"/>
    </row>
    <row r="1006" ht="11.25" hidden="1" customHeight="1" outlineLevel="7">
      <c r="A1006" s="107"/>
      <c r="B1006" s="108"/>
      <c r="C1006" s="109"/>
      <c r="D1006" s="2013" t="s">
        <v>761</v>
      </c>
      <c r="E1006" s="2013"/>
      <c r="F1006" s="2013"/>
      <c r="G1006" s="494"/>
    </row>
    <row r="1007" ht="11.25" hidden="1" customHeight="1" outlineLevel="7">
      <c r="A1007" s="104"/>
      <c r="B1007" s="105"/>
      <c r="C1007" s="106"/>
      <c r="D1007" s="2017" t="s">
        <v>763</v>
      </c>
      <c r="E1007" s="2017"/>
      <c r="F1007" s="2017"/>
      <c r="G1007" s="494"/>
    </row>
    <row r="1008" ht="11.25" hidden="1" customHeight="1" outlineLevel="7">
      <c r="A1008" s="70"/>
      <c r="B1008" s="71"/>
      <c r="C1008" s="72"/>
      <c r="D1008" s="2017" t="s">
        <v>765</v>
      </c>
      <c r="E1008" s="2017"/>
      <c r="F1008" s="2017"/>
      <c r="G1008" s="494"/>
    </row>
    <row r="1009" ht="11.25" hidden="1" customHeight="1" outlineLevel="7">
      <c r="A1009" s="107"/>
      <c r="B1009" s="108"/>
      <c r="C1009" s="109"/>
      <c r="D1009" s="2013" t="s">
        <v>766</v>
      </c>
      <c r="E1009" s="2013"/>
      <c r="F1009" s="2013"/>
      <c r="G1009" s="494"/>
    </row>
    <row r="1010" ht="11.25" hidden="1" customHeight="1" outlineLevel="7">
      <c r="A1010" s="107"/>
      <c r="B1010" s="108"/>
      <c r="C1010" s="109"/>
      <c r="D1010" s="2013" t="s">
        <v>767</v>
      </c>
      <c r="E1010" s="2013"/>
      <c r="F1010" s="2013"/>
      <c r="G1010" s="494"/>
    </row>
    <row r="1011" ht="21.75" hidden="1" customHeight="1" outlineLevel="7">
      <c r="A1011" s="107"/>
      <c r="B1011" s="108"/>
      <c r="C1011" s="109"/>
      <c r="D1011" s="2013" t="s">
        <v>770</v>
      </c>
      <c r="E1011" s="2013"/>
      <c r="F1011" s="2013"/>
      <c r="G1011" s="494"/>
    </row>
    <row r="1012" ht="11.25" hidden="1" customHeight="1" outlineLevel="7">
      <c r="A1012" s="70"/>
      <c r="B1012" s="71"/>
      <c r="C1012" s="72"/>
      <c r="D1012" s="2017" t="s">
        <v>771</v>
      </c>
      <c r="E1012" s="2017"/>
      <c r="F1012" s="2017"/>
      <c r="G1012" s="494"/>
    </row>
    <row r="1013" ht="11.25" hidden="1" customHeight="1" outlineLevel="7">
      <c r="A1013" s="107"/>
      <c r="B1013" s="108"/>
      <c r="C1013" s="109"/>
      <c r="D1013" s="2013" t="s">
        <v>773</v>
      </c>
      <c r="E1013" s="2013"/>
      <c r="F1013" s="2013"/>
      <c r="G1013" s="494"/>
    </row>
    <row r="1014" ht="11.25" hidden="1" customHeight="1" outlineLevel="7">
      <c r="A1014" s="107"/>
      <c r="B1014" s="108"/>
      <c r="C1014" s="109"/>
      <c r="D1014" s="2013" t="s">
        <v>775</v>
      </c>
      <c r="E1014" s="2013"/>
      <c r="F1014" s="2013"/>
      <c r="G1014" s="494"/>
    </row>
    <row r="1015" ht="21.75" hidden="1" customHeight="1" outlineLevel="7">
      <c r="A1015" s="107"/>
      <c r="B1015" s="108"/>
      <c r="C1015" s="109"/>
      <c r="D1015" s="2013" t="s">
        <v>777</v>
      </c>
      <c r="E1015" s="2013"/>
      <c r="F1015" s="2013"/>
      <c r="G1015" s="494"/>
    </row>
    <row r="1016" ht="11.25" hidden="1" customHeight="1" outlineLevel="7">
      <c r="A1016" s="107"/>
      <c r="B1016" s="108"/>
      <c r="C1016" s="109"/>
      <c r="D1016" s="2013" t="s">
        <v>778</v>
      </c>
      <c r="E1016" s="2013"/>
      <c r="F1016" s="2013"/>
      <c r="G1016" s="494"/>
    </row>
    <row r="1017" ht="11.25" hidden="1" customHeight="1" outlineLevel="7">
      <c r="A1017" s="107"/>
      <c r="B1017" s="108"/>
      <c r="C1017" s="109"/>
      <c r="D1017" s="2013" t="s">
        <v>779</v>
      </c>
      <c r="E1017" s="2013"/>
      <c r="F1017" s="2013"/>
      <c r="G1017" s="494"/>
    </row>
    <row r="1018" ht="11.25" hidden="1" customHeight="1" outlineLevel="7">
      <c r="A1018" s="95"/>
      <c r="B1018" s="96"/>
      <c r="C1018" s="97"/>
      <c r="D1018" s="2013" t="s">
        <v>781</v>
      </c>
      <c r="E1018" s="2013"/>
      <c r="F1018" s="2013"/>
      <c r="G1018" s="494"/>
    </row>
    <row r="1019" ht="11.25" hidden="1" customHeight="1" outlineLevel="7">
      <c r="A1019" s="104"/>
      <c r="B1019" s="105"/>
      <c r="C1019" s="106"/>
      <c r="D1019" s="2017" t="s">
        <v>782</v>
      </c>
      <c r="E1019" s="2017"/>
      <c r="F1019" s="2017"/>
      <c r="G1019" s="494"/>
    </row>
    <row r="1020" ht="21.75" hidden="1" customHeight="1" outlineLevel="7">
      <c r="A1020" s="95"/>
      <c r="B1020" s="96"/>
      <c r="C1020" s="97"/>
      <c r="D1020" s="2013" t="s">
        <v>783</v>
      </c>
      <c r="E1020" s="2013"/>
      <c r="F1020" s="2013"/>
      <c r="G1020" s="494"/>
    </row>
    <row r="1021" ht="11.25" hidden="1" customHeight="1" outlineLevel="7">
      <c r="A1021" s="95"/>
      <c r="B1021" s="96"/>
      <c r="C1021" s="97"/>
      <c r="D1021" s="2013" t="s">
        <v>784</v>
      </c>
      <c r="E1021" s="2013"/>
      <c r="F1021" s="2013"/>
      <c r="G1021" s="494"/>
    </row>
    <row r="1022" ht="11.25" hidden="1" customHeight="1" outlineLevel="7">
      <c r="A1022" s="95"/>
      <c r="B1022" s="96"/>
      <c r="C1022" s="97"/>
      <c r="D1022" s="2013" t="s">
        <v>785</v>
      </c>
      <c r="E1022" s="2013"/>
      <c r="F1022" s="2013"/>
      <c r="G1022" s="494"/>
    </row>
    <row r="1023" ht="11.25" hidden="1" customHeight="1" outlineLevel="7">
      <c r="A1023" s="104"/>
      <c r="B1023" s="105"/>
      <c r="C1023" s="106"/>
      <c r="D1023" s="2017" t="s">
        <v>789</v>
      </c>
      <c r="E1023" s="2017"/>
      <c r="F1023" s="2017"/>
      <c r="G1023" s="494"/>
    </row>
    <row r="1024" ht="21.75" hidden="1" customHeight="1" outlineLevel="7">
      <c r="A1024" s="95"/>
      <c r="B1024" s="96"/>
      <c r="C1024" s="97"/>
      <c r="D1024" s="2013" t="s">
        <v>791</v>
      </c>
      <c r="E1024" s="2013"/>
      <c r="F1024" s="2013"/>
      <c r="G1024" s="494"/>
    </row>
    <row r="1025" ht="21.75" hidden="1" customHeight="1" outlineLevel="7">
      <c r="A1025" s="95"/>
      <c r="B1025" s="96"/>
      <c r="C1025" s="97"/>
      <c r="D1025" s="2013" t="s">
        <v>793</v>
      </c>
      <c r="E1025" s="2013"/>
      <c r="F1025" s="2013"/>
      <c r="G1025" s="494"/>
    </row>
    <row r="1026" ht="11.25" hidden="1" customHeight="1" outlineLevel="7">
      <c r="A1026" s="95"/>
      <c r="B1026" s="96"/>
      <c r="C1026" s="97"/>
      <c r="D1026" s="2013" t="s">
        <v>795</v>
      </c>
      <c r="E1026" s="2013"/>
      <c r="F1026" s="2013"/>
      <c r="G1026" s="494"/>
    </row>
    <row r="1027" ht="11.25" hidden="1" customHeight="1" outlineLevel="7">
      <c r="A1027" s="95"/>
      <c r="B1027" s="96"/>
      <c r="C1027" s="97"/>
      <c r="D1027" s="2013" t="s">
        <v>796</v>
      </c>
      <c r="E1027" s="2013"/>
      <c r="F1027" s="2013"/>
      <c r="G1027" s="494"/>
    </row>
    <row r="1028" ht="11.25" hidden="1" customHeight="1" outlineLevel="7">
      <c r="A1028" s="95"/>
      <c r="B1028" s="96"/>
      <c r="C1028" s="97"/>
      <c r="D1028" s="2013" t="s">
        <v>798</v>
      </c>
      <c r="E1028" s="2013"/>
      <c r="F1028" s="2013"/>
      <c r="G1028" s="494"/>
    </row>
    <row r="1029" ht="11.25" hidden="1" customHeight="1" outlineLevel="7">
      <c r="A1029" s="95"/>
      <c r="B1029" s="96"/>
      <c r="C1029" s="97"/>
      <c r="D1029" s="2013" t="s">
        <v>799</v>
      </c>
      <c r="E1029" s="2013"/>
      <c r="F1029" s="2013"/>
      <c r="G1029" s="494"/>
    </row>
    <row r="1030" ht="11.25" hidden="1" customHeight="1" outlineLevel="7">
      <c r="A1030" s="95"/>
      <c r="B1030" s="96"/>
      <c r="C1030" s="97"/>
      <c r="D1030" s="2013" t="s">
        <v>844</v>
      </c>
      <c r="E1030" s="2013"/>
      <c r="F1030" s="2013"/>
      <c r="G1030" s="494"/>
    </row>
    <row r="1031" ht="11.25" hidden="1" customHeight="1" outlineLevel="7">
      <c r="A1031" s="104"/>
      <c r="B1031" s="105"/>
      <c r="C1031" s="106"/>
      <c r="D1031" s="2017" t="s">
        <v>802</v>
      </c>
      <c r="E1031" s="2017"/>
      <c r="F1031" s="2017"/>
      <c r="G1031" s="494"/>
    </row>
    <row r="1032" ht="11.25" hidden="1" customHeight="1" outlineLevel="7">
      <c r="A1032" s="95"/>
      <c r="B1032" s="96"/>
      <c r="C1032" s="97"/>
      <c r="D1032" s="2013" t="s">
        <v>804</v>
      </c>
      <c r="E1032" s="2013"/>
      <c r="F1032" s="2013"/>
      <c r="G1032" s="494"/>
    </row>
    <row r="1033" ht="11.25" hidden="1" customHeight="1" outlineLevel="7">
      <c r="A1033" s="95"/>
      <c r="B1033" s="96"/>
      <c r="C1033" s="97"/>
      <c r="D1033" s="2013" t="s">
        <v>805</v>
      </c>
      <c r="E1033" s="2013"/>
      <c r="F1033" s="2013"/>
      <c r="G1033" s="494"/>
    </row>
    <row r="1034" ht="11.25" hidden="1" customHeight="1" outlineLevel="7">
      <c r="A1034" s="95"/>
      <c r="B1034" s="96"/>
      <c r="C1034" s="97"/>
      <c r="D1034" s="2013" t="s">
        <v>806</v>
      </c>
      <c r="E1034" s="2013"/>
      <c r="F1034" s="2013"/>
      <c r="G1034" s="494"/>
    </row>
    <row r="1035" ht="11.25" hidden="1" customHeight="1" outlineLevel="7">
      <c r="A1035" s="95"/>
      <c r="B1035" s="96"/>
      <c r="C1035" s="97"/>
      <c r="D1035" s="2013" t="s">
        <v>808</v>
      </c>
      <c r="E1035" s="2013"/>
      <c r="F1035" s="2013"/>
      <c r="G1035" s="494"/>
    </row>
    <row r="1036" ht="21.75" hidden="1" customHeight="1" outlineLevel="7">
      <c r="A1036" s="95"/>
      <c r="B1036" s="96"/>
      <c r="C1036" s="97"/>
      <c r="D1036" s="2013" t="s">
        <v>809</v>
      </c>
      <c r="E1036" s="2013"/>
      <c r="F1036" s="2013"/>
      <c r="G1036" s="494"/>
    </row>
    <row r="1037" ht="11.25" hidden="1" customHeight="1" outlineLevel="7">
      <c r="A1037" s="95"/>
      <c r="B1037" s="96"/>
      <c r="C1037" s="97"/>
      <c r="D1037" s="2013" t="s">
        <v>810</v>
      </c>
      <c r="E1037" s="2013"/>
      <c r="F1037" s="2013"/>
      <c r="G1037" s="494"/>
    </row>
    <row r="1038" ht="11.25" hidden="1" customHeight="1" outlineLevel="7">
      <c r="A1038" s="115"/>
      <c r="B1038" s="116"/>
      <c r="C1038" s="117"/>
      <c r="D1038" s="2013" t="s">
        <v>812</v>
      </c>
      <c r="E1038" s="2013"/>
      <c r="F1038" s="2013"/>
      <c r="G1038" s="494"/>
    </row>
    <row r="1039" ht="11.25" hidden="1" customHeight="1" outlineLevel="7">
      <c r="A1039" s="104"/>
      <c r="B1039" s="105"/>
      <c r="C1039" s="106"/>
      <c r="D1039" s="2017" t="s">
        <v>813</v>
      </c>
      <c r="E1039" s="2017"/>
      <c r="F1039" s="2017"/>
      <c r="G1039" s="494"/>
    </row>
    <row r="1040" ht="11.25" hidden="1" customHeight="1" outlineLevel="7">
      <c r="A1040" s="70"/>
      <c r="B1040" s="71"/>
      <c r="C1040" s="72"/>
      <c r="D1040" s="2017" t="s">
        <v>815</v>
      </c>
      <c r="E1040" s="2017"/>
      <c r="F1040" s="2017"/>
      <c r="G1040" s="494"/>
    </row>
    <row r="1041" ht="11.25" hidden="1" customHeight="1" outlineLevel="7">
      <c r="A1041" s="107"/>
      <c r="B1041" s="108"/>
      <c r="C1041" s="109"/>
      <c r="D1041" s="2013" t="s">
        <v>820</v>
      </c>
      <c r="E1041" s="2013"/>
      <c r="F1041" s="2013"/>
      <c r="G1041" s="494"/>
    </row>
    <row r="1042" ht="11.25" hidden="1" customHeight="1" outlineLevel="7">
      <c r="A1042" s="95"/>
      <c r="B1042" s="96"/>
      <c r="C1042" s="97"/>
      <c r="D1042" s="2013" t="s">
        <v>822</v>
      </c>
      <c r="E1042" s="2013"/>
      <c r="F1042" s="2013"/>
      <c r="G1042" s="494"/>
    </row>
    <row r="1043" ht="11.25" hidden="1" customHeight="1" outlineLevel="7">
      <c r="A1043" s="95"/>
      <c r="B1043" s="96"/>
      <c r="C1043" s="97"/>
      <c r="D1043" s="2013" t="s">
        <v>823</v>
      </c>
      <c r="E1043" s="2013"/>
      <c r="F1043" s="2013"/>
      <c r="G1043" s="494"/>
    </row>
    <row r="1044" ht="11.25" hidden="1" customHeight="1" outlineLevel="7">
      <c r="A1044" s="95"/>
      <c r="B1044" s="96"/>
      <c r="C1044" s="97"/>
      <c r="D1044" s="2013" t="s">
        <v>824</v>
      </c>
      <c r="E1044" s="2013"/>
      <c r="F1044" s="2013"/>
      <c r="G1044" s="494"/>
    </row>
    <row r="1045" ht="11.25" hidden="1" customHeight="1" outlineLevel="7">
      <c r="A1045" s="95"/>
      <c r="B1045" s="96"/>
      <c r="C1045" s="97"/>
      <c r="D1045" s="2013" t="s">
        <v>825</v>
      </c>
      <c r="E1045" s="2013"/>
      <c r="F1045" s="2013"/>
      <c r="G1045" s="494"/>
    </row>
    <row r="1046" ht="11.25" hidden="1" customHeight="1" outlineLevel="7">
      <c r="A1046" s="70"/>
      <c r="B1046" s="71"/>
      <c r="C1046" s="72"/>
      <c r="D1046" s="2017" t="s">
        <v>826</v>
      </c>
      <c r="E1046" s="2017"/>
      <c r="F1046" s="2017"/>
      <c r="G1046" s="494"/>
    </row>
    <row r="1047" ht="11.25" hidden="1" customHeight="1" outlineLevel="7">
      <c r="A1047" s="107"/>
      <c r="B1047" s="108"/>
      <c r="C1047" s="109"/>
      <c r="D1047" s="2013" t="s">
        <v>828</v>
      </c>
      <c r="E1047" s="2013"/>
      <c r="F1047" s="2013"/>
      <c r="G1047" s="494"/>
    </row>
    <row r="1048" ht="21.75" hidden="1" customHeight="1" outlineLevel="7">
      <c r="A1048" s="107"/>
      <c r="B1048" s="108"/>
      <c r="C1048" s="109"/>
      <c r="D1048" s="2013" t="s">
        <v>829</v>
      </c>
      <c r="E1048" s="2013"/>
      <c r="F1048" s="2013"/>
      <c r="G1048" s="494"/>
    </row>
    <row r="1049" ht="11.25" hidden="1" customHeight="1" outlineLevel="7">
      <c r="A1049" s="70"/>
      <c r="B1049" s="71"/>
      <c r="C1049" s="72"/>
      <c r="D1049" s="2017" t="s">
        <v>831</v>
      </c>
      <c r="E1049" s="2017"/>
      <c r="F1049" s="2017"/>
      <c r="G1049" s="494"/>
    </row>
    <row r="1050" ht="11.25" hidden="1" customHeight="1" outlineLevel="7">
      <c r="A1050" s="107"/>
      <c r="B1050" s="108"/>
      <c r="C1050" s="109"/>
      <c r="D1050" s="2013" t="s">
        <v>833</v>
      </c>
      <c r="E1050" s="2013"/>
      <c r="F1050" s="2013"/>
      <c r="G1050" s="494"/>
    </row>
    <row r="1051" ht="21.75" hidden="1" customHeight="1" outlineLevel="7">
      <c r="A1051" s="95"/>
      <c r="B1051" s="96"/>
      <c r="C1051" s="97"/>
      <c r="D1051" s="2013" t="s">
        <v>834</v>
      </c>
      <c r="E1051" s="2013"/>
      <c r="F1051" s="2013"/>
      <c r="G1051" s="494"/>
    </row>
    <row r="1052" ht="11.25" hidden="1" customHeight="1" outlineLevel="7">
      <c r="A1052" s="95"/>
      <c r="B1052" s="96"/>
      <c r="C1052" s="97"/>
      <c r="D1052" s="2013" t="s">
        <v>837</v>
      </c>
      <c r="E1052" s="2013"/>
      <c r="F1052" s="2013"/>
      <c r="G1052" s="494"/>
    </row>
    <row r="1053" ht="11.25" hidden="1" customHeight="1" outlineLevel="4">
      <c r="A1053" s="66"/>
      <c r="B1053" s="67"/>
      <c r="C1053" s="68"/>
      <c r="D1053" s="2019" t="s">
        <v>451</v>
      </c>
      <c r="E1053" s="2019"/>
      <c r="F1053" s="2019"/>
      <c r="G1053" s="495"/>
    </row>
    <row r="1054" ht="11.25" hidden="1" customHeight="1" outlineLevel="5">
      <c r="A1054" s="107"/>
      <c r="B1054" s="108"/>
      <c r="C1054" s="109"/>
      <c r="D1054" s="98"/>
      <c r="E1054" s="99"/>
      <c r="F1054" s="100"/>
      <c r="G1054" s="494"/>
    </row>
    <row r="1055" ht="11.25" hidden="1" customHeight="1" outlineLevel="4">
      <c r="A1055" s="66"/>
      <c r="B1055" s="67"/>
      <c r="C1055" s="68"/>
      <c r="D1055" s="2019" t="s">
        <v>452</v>
      </c>
      <c r="E1055" s="2019"/>
      <c r="F1055" s="2019"/>
      <c r="G1055" s="495"/>
    </row>
    <row r="1056" ht="11.25" hidden="1" customHeight="1" outlineLevel="5">
      <c r="A1056" s="107"/>
      <c r="B1056" s="108"/>
      <c r="C1056" s="109"/>
      <c r="D1056" s="98"/>
      <c r="E1056" s="99"/>
      <c r="F1056" s="100"/>
      <c r="G1056" s="494"/>
    </row>
    <row r="1057" ht="11.25" customHeight="1" outlineLevel="2" collapsed="1">
      <c r="A1057" s="2012" t="s">
        <v>621</v>
      </c>
      <c r="B1057" s="2012"/>
      <c r="C1057" s="2012"/>
      <c r="D1057" s="2015" t="s">
        <v>513</v>
      </c>
      <c r="E1057" s="2015"/>
      <c r="F1057" s="2015"/>
      <c r="G1057" s="495"/>
    </row>
    <row r="1058" ht="11.25" customHeight="1" outlineLevel="3">
      <c r="A1058" s="2012" t="s">
        <v>623</v>
      </c>
      <c r="B1058" s="2012"/>
      <c r="C1058" s="2012"/>
      <c r="D1058" s="2016" t="s">
        <v>514</v>
      </c>
      <c r="E1058" s="2016"/>
      <c r="F1058" s="2016"/>
      <c r="G1058" s="495"/>
    </row>
    <row r="1059" ht="11.25" hidden="1" customHeight="1" outlineLevel="4">
      <c r="A1059" s="66"/>
      <c r="B1059" s="67"/>
      <c r="C1059" s="68"/>
      <c r="D1059" s="2019" t="s">
        <v>441</v>
      </c>
      <c r="E1059" s="2019"/>
      <c r="F1059" s="2019"/>
      <c r="G1059" s="495"/>
    </row>
    <row r="1060" ht="11.25" hidden="1" customHeight="1" outlineLevel="5">
      <c r="A1060" s="107"/>
      <c r="B1060" s="108"/>
      <c r="C1060" s="109"/>
      <c r="D1060" s="98"/>
      <c r="E1060" s="99"/>
      <c r="F1060" s="100"/>
      <c r="G1060" s="494"/>
    </row>
    <row r="1061" ht="11.25" hidden="1" customHeight="1" outlineLevel="4">
      <c r="A1061" s="66"/>
      <c r="B1061" s="67"/>
      <c r="C1061" s="68"/>
      <c r="D1061" s="2019" t="s">
        <v>451</v>
      </c>
      <c r="E1061" s="2019"/>
      <c r="F1061" s="2019"/>
      <c r="G1061" s="495"/>
    </row>
    <row r="1062" ht="11.25" hidden="1" customHeight="1" outlineLevel="5">
      <c r="A1062" s="107"/>
      <c r="B1062" s="108"/>
      <c r="C1062" s="109"/>
      <c r="D1062" s="98"/>
      <c r="E1062" s="99"/>
      <c r="F1062" s="100"/>
      <c r="G1062" s="494"/>
    </row>
    <row r="1063" ht="11.25" hidden="1" customHeight="1" outlineLevel="4">
      <c r="A1063" s="66"/>
      <c r="B1063" s="67"/>
      <c r="C1063" s="68"/>
      <c r="D1063" s="2019" t="s">
        <v>452</v>
      </c>
      <c r="E1063" s="2019"/>
      <c r="F1063" s="2019"/>
      <c r="G1063" s="495"/>
    </row>
    <row r="1064" ht="11.25" hidden="1" customHeight="1" outlineLevel="5">
      <c r="A1064" s="107"/>
      <c r="B1064" s="108"/>
      <c r="C1064" s="109"/>
      <c r="D1064" s="98"/>
      <c r="E1064" s="99"/>
      <c r="F1064" s="100"/>
      <c r="G1064" s="494"/>
    </row>
    <row r="1065" ht="11.25" customHeight="1" outlineLevel="3" collapsed="1">
      <c r="A1065" s="2012" t="s">
        <v>848</v>
      </c>
      <c r="B1065" s="2012"/>
      <c r="C1065" s="2012"/>
      <c r="D1065" s="2016" t="s">
        <v>522</v>
      </c>
      <c r="E1065" s="2016"/>
      <c r="F1065" s="2016"/>
      <c r="G1065" s="495"/>
    </row>
    <row r="1066" ht="11.25" customHeight="1" outlineLevel="4">
      <c r="A1066" s="66"/>
      <c r="B1066" s="67"/>
      <c r="C1066" s="68"/>
      <c r="D1066" s="2019" t="s">
        <v>441</v>
      </c>
      <c r="E1066" s="2019"/>
      <c r="F1066" s="2019"/>
      <c r="G1066" s="495"/>
    </row>
    <row r="1067" ht="11.25" hidden="1" customHeight="1" outlineLevel="5">
      <c r="A1067" s="107"/>
      <c r="B1067" s="108"/>
      <c r="C1067" s="109"/>
      <c r="D1067" s="98"/>
      <c r="E1067" s="99"/>
      <c r="F1067" s="100"/>
      <c r="G1067" s="494"/>
    </row>
    <row r="1068" ht="11.25" customHeight="1" outlineLevel="4" collapsed="1">
      <c r="A1068" s="66"/>
      <c r="B1068" s="67"/>
      <c r="C1068" s="68"/>
      <c r="D1068" s="2019" t="s">
        <v>451</v>
      </c>
      <c r="E1068" s="2019"/>
      <c r="F1068" s="2019"/>
      <c r="G1068" s="495"/>
    </row>
    <row r="1069" ht="11.25" hidden="1" customHeight="1" outlineLevel="5">
      <c r="A1069" s="107"/>
      <c r="B1069" s="108"/>
      <c r="C1069" s="109"/>
      <c r="D1069" s="98"/>
      <c r="E1069" s="99"/>
      <c r="F1069" s="100"/>
      <c r="G1069" s="494"/>
    </row>
    <row r="1070" ht="11.25" customHeight="1" outlineLevel="4" collapsed="1">
      <c r="A1070" s="66"/>
      <c r="B1070" s="67"/>
      <c r="C1070" s="68"/>
      <c r="D1070" s="2019" t="s">
        <v>452</v>
      </c>
      <c r="E1070" s="2019"/>
      <c r="F1070" s="2019"/>
      <c r="G1070" s="495"/>
    </row>
    <row r="1071" ht="11.25" customHeight="1" outlineLevel="5">
      <c r="A1071" s="107"/>
      <c r="B1071" s="108"/>
      <c r="C1071" s="109"/>
      <c r="D1071" s="98"/>
      <c r="E1071" s="99"/>
      <c r="F1071" s="100"/>
      <c r="G1071" s="494"/>
    </row>
    <row r="1072" ht="11.25" customHeight="1" outlineLevel="1">
      <c r="A1072" s="2012" t="s">
        <v>118</v>
      </c>
      <c r="B1072" s="2012"/>
      <c r="C1072" s="2012"/>
      <c r="D1072" s="2018" t="s">
        <v>444</v>
      </c>
      <c r="E1072" s="2018"/>
      <c r="F1072" s="2018"/>
      <c r="G1072" s="491">
        <v>1379901.1625099999</v>
      </c>
    </row>
    <row r="1073" ht="11.25" customHeight="1" outlineLevel="2">
      <c r="A1073" s="2020" t="s">
        <v>192</v>
      </c>
      <c r="B1073" s="2020"/>
      <c r="C1073" s="2020"/>
      <c r="D1073" s="2021" t="s">
        <v>440</v>
      </c>
      <c r="E1073" s="2021"/>
      <c r="F1073" s="2021"/>
      <c r="G1073" s="492">
        <v>1295367.8541900001</v>
      </c>
    </row>
    <row r="1074" ht="11.25" hidden="1" customHeight="1" outlineLevel="3">
      <c r="A1074" s="104"/>
      <c r="B1074" s="105"/>
      <c r="C1074" s="106"/>
      <c r="D1074" s="2017" t="s">
        <v>257</v>
      </c>
      <c r="E1074" s="2017"/>
      <c r="F1074" s="2017"/>
      <c r="G1074" s="493">
        <v>1295367.8541900001</v>
      </c>
    </row>
    <row r="1075" ht="11.25" hidden="1" customHeight="1" outlineLevel="4">
      <c r="A1075" s="70"/>
      <c r="B1075" s="71"/>
      <c r="C1075" s="72"/>
      <c r="D1075" s="2017" t="s">
        <v>442</v>
      </c>
      <c r="E1075" s="2017"/>
      <c r="F1075" s="2017"/>
      <c r="G1075" s="493">
        <v>1295367.8541900001</v>
      </c>
    </row>
    <row r="1076" ht="11.25" hidden="1" customHeight="1" outlineLevel="5">
      <c r="A1076" s="74"/>
      <c r="B1076" s="75"/>
      <c r="C1076" s="76"/>
      <c r="D1076" s="2017" t="s">
        <v>443</v>
      </c>
      <c r="E1076" s="2017"/>
      <c r="F1076" s="2017"/>
      <c r="G1076" s="493">
        <v>1295367.8541900001</v>
      </c>
    </row>
    <row r="1077" ht="11.25" hidden="1" customHeight="1" outlineLevel="6">
      <c r="A1077" s="77"/>
      <c r="B1077" s="78"/>
      <c r="C1077" s="79"/>
      <c r="D1077" s="2017" t="s">
        <v>444</v>
      </c>
      <c r="E1077" s="2017"/>
      <c r="F1077" s="2017"/>
      <c r="G1077" s="493">
        <v>1295367.8541900001</v>
      </c>
    </row>
    <row r="1078" ht="11.25" hidden="1" customHeight="1" outlineLevel="7">
      <c r="A1078" s="80"/>
      <c r="B1078" s="81"/>
      <c r="C1078" s="82"/>
      <c r="D1078" s="2017" t="s">
        <v>253</v>
      </c>
      <c r="E1078" s="2017"/>
      <c r="F1078" s="2017"/>
      <c r="G1078" s="493">
        <v>6561354.1204199996</v>
      </c>
    </row>
    <row r="1079" ht="11.25" hidden="1" customHeight="1" outlineLevel="7">
      <c r="A1079" s="83"/>
      <c r="B1079" s="84"/>
      <c r="C1079" s="85"/>
      <c r="D1079" s="2017" t="s">
        <v>445</v>
      </c>
      <c r="E1079" s="2017"/>
      <c r="F1079" s="2017"/>
      <c r="G1079" s="493">
        <v>6561354.1204199996</v>
      </c>
    </row>
    <row r="1080" ht="11.25" hidden="1" customHeight="1" outlineLevel="7">
      <c r="A1080" s="118"/>
      <c r="B1080" s="119"/>
      <c r="C1080" s="120"/>
      <c r="D1080" s="2013" t="s">
        <v>446</v>
      </c>
      <c r="E1080" s="2013"/>
      <c r="F1080" s="2013"/>
      <c r="G1080" s="493">
        <v>777257.41209</v>
      </c>
    </row>
    <row r="1081" ht="11.25" hidden="1" customHeight="1" outlineLevel="7">
      <c r="A1081" s="118"/>
      <c r="B1081" s="119"/>
      <c r="C1081" s="120"/>
      <c r="D1081" s="2013" t="s">
        <v>447</v>
      </c>
      <c r="E1081" s="2013"/>
      <c r="F1081" s="2013"/>
      <c r="G1081" s="494"/>
    </row>
    <row r="1082" ht="11.25" hidden="1" customHeight="1" outlineLevel="7">
      <c r="A1082" s="118"/>
      <c r="B1082" s="119"/>
      <c r="C1082" s="120"/>
      <c r="D1082" s="2013" t="s">
        <v>448</v>
      </c>
      <c r="E1082" s="2013"/>
      <c r="F1082" s="2013"/>
      <c r="G1082" s="493">
        <v>83681.167260000002</v>
      </c>
    </row>
    <row r="1083" ht="11.25" hidden="1" customHeight="1" outlineLevel="7">
      <c r="A1083" s="118"/>
      <c r="B1083" s="119"/>
      <c r="C1083" s="120"/>
      <c r="D1083" s="2013" t="s">
        <v>449</v>
      </c>
      <c r="E1083" s="2013"/>
      <c r="F1083" s="2013"/>
      <c r="G1083" s="493">
        <v>1801666.31382</v>
      </c>
    </row>
    <row r="1084" ht="11.25" hidden="1" customHeight="1" outlineLevel="7">
      <c r="A1084" s="118"/>
      <c r="B1084" s="119"/>
      <c r="C1084" s="120"/>
      <c r="D1084" s="2013" t="s">
        <v>450</v>
      </c>
      <c r="E1084" s="2013"/>
      <c r="F1084" s="2013"/>
      <c r="G1084" s="493">
        <v>3898749.22725</v>
      </c>
    </row>
    <row r="1085" ht="11.25" hidden="1" customHeight="1" outlineLevel="7">
      <c r="A1085" s="80"/>
      <c r="B1085" s="81"/>
      <c r="C1085" s="82"/>
      <c r="D1085" s="2017" t="s">
        <v>524</v>
      </c>
      <c r="E1085" s="2017"/>
      <c r="F1085" s="2017"/>
      <c r="G1085" s="493">
        <v>-5265986.2662300002</v>
      </c>
    </row>
    <row r="1086" ht="11.25" hidden="1" customHeight="1" outlineLevel="7">
      <c r="A1086" s="83"/>
      <c r="B1086" s="84"/>
      <c r="C1086" s="85"/>
      <c r="D1086" s="2017" t="s">
        <v>14</v>
      </c>
      <c r="E1086" s="2017"/>
      <c r="F1086" s="2017"/>
      <c r="G1086" s="493">
        <v>-1976409.8580700001</v>
      </c>
    </row>
    <row r="1087" ht="11.25" hidden="1" customHeight="1" outlineLevel="7">
      <c r="A1087" s="86"/>
      <c r="B1087" s="87"/>
      <c r="C1087" s="88"/>
      <c r="D1087" s="2017" t="s">
        <v>525</v>
      </c>
      <c r="E1087" s="2017"/>
      <c r="F1087" s="2017"/>
      <c r="G1087" s="493">
        <v>-1714410.2091999999</v>
      </c>
    </row>
    <row r="1088" ht="21.75" hidden="1" customHeight="1" outlineLevel="7">
      <c r="A1088" s="89"/>
      <c r="B1088" s="90"/>
      <c r="C1088" s="91"/>
      <c r="D1088" s="2013" t="s">
        <v>526</v>
      </c>
      <c r="E1088" s="2013"/>
      <c r="F1088" s="2013"/>
      <c r="G1088" s="493">
        <v>-1714410.2091999999</v>
      </c>
    </row>
    <row r="1089" ht="11.25" hidden="1" customHeight="1" outlineLevel="7">
      <c r="A1089" s="86"/>
      <c r="B1089" s="87"/>
      <c r="C1089" s="88"/>
      <c r="D1089" s="2017" t="s">
        <v>220</v>
      </c>
      <c r="E1089" s="2017"/>
      <c r="F1089" s="2017"/>
      <c r="G1089" s="493">
        <v>-34416.920059999997</v>
      </c>
    </row>
    <row r="1090" ht="11.25" hidden="1" customHeight="1" outlineLevel="7">
      <c r="A1090" s="89"/>
      <c r="B1090" s="90"/>
      <c r="C1090" s="91"/>
      <c r="D1090" s="2013" t="s">
        <v>527</v>
      </c>
      <c r="E1090" s="2013"/>
      <c r="F1090" s="2013"/>
      <c r="G1090" s="493">
        <v>-27640.54521</v>
      </c>
    </row>
    <row r="1091" ht="11.25" hidden="1" customHeight="1" outlineLevel="7">
      <c r="A1091" s="89"/>
      <c r="B1091" s="90"/>
      <c r="C1091" s="91"/>
      <c r="D1091" s="2013" t="s">
        <v>528</v>
      </c>
      <c r="E1091" s="2013"/>
      <c r="F1091" s="2013"/>
      <c r="G1091" s="493">
        <v>-6776.3748500000002</v>
      </c>
    </row>
    <row r="1092" ht="11.25" hidden="1" customHeight="1" outlineLevel="7">
      <c r="A1092" s="86"/>
      <c r="B1092" s="87"/>
      <c r="C1092" s="88"/>
      <c r="D1092" s="2017" t="s">
        <v>529</v>
      </c>
      <c r="E1092" s="2017"/>
      <c r="F1092" s="2017"/>
      <c r="G1092" s="493">
        <v>-227582.72881</v>
      </c>
    </row>
    <row r="1093" ht="11.25" hidden="1" customHeight="1" outlineLevel="7">
      <c r="A1093" s="101"/>
      <c r="B1093" s="102"/>
      <c r="C1093" s="103"/>
      <c r="D1093" s="2017" t="s">
        <v>530</v>
      </c>
      <c r="E1093" s="2017"/>
      <c r="F1093" s="2017"/>
      <c r="G1093" s="493">
        <v>-45949.223669999999</v>
      </c>
    </row>
    <row r="1094" ht="11.25" hidden="1" customHeight="1" outlineLevel="7">
      <c r="A1094" s="115"/>
      <c r="B1094" s="116"/>
      <c r="C1094" s="117"/>
      <c r="D1094" s="2013" t="s">
        <v>532</v>
      </c>
      <c r="E1094" s="2013"/>
      <c r="F1094" s="2013"/>
      <c r="G1094" s="493">
        <v>-2647.5150600000002</v>
      </c>
    </row>
    <row r="1095" ht="11.25" hidden="1" customHeight="1" outlineLevel="7">
      <c r="A1095" s="115"/>
      <c r="B1095" s="116"/>
      <c r="C1095" s="117"/>
      <c r="D1095" s="2013" t="s">
        <v>533</v>
      </c>
      <c r="E1095" s="2013"/>
      <c r="F1095" s="2013"/>
      <c r="G1095" s="493">
        <v>-43301.708610000001</v>
      </c>
    </row>
    <row r="1096" ht="11.25" hidden="1" customHeight="1" outlineLevel="7">
      <c r="A1096" s="101"/>
      <c r="B1096" s="102"/>
      <c r="C1096" s="103"/>
      <c r="D1096" s="2017" t="s">
        <v>535</v>
      </c>
      <c r="E1096" s="2017"/>
      <c r="F1096" s="2017"/>
      <c r="G1096" s="493">
        <v>-45204.220300000001</v>
      </c>
    </row>
    <row r="1097" ht="11.25" hidden="1" customHeight="1" outlineLevel="7">
      <c r="A1097" s="115"/>
      <c r="B1097" s="116"/>
      <c r="C1097" s="117"/>
      <c r="D1097" s="2013" t="s">
        <v>537</v>
      </c>
      <c r="E1097" s="2013"/>
      <c r="F1097" s="2013"/>
      <c r="G1097" s="493">
        <v>-6314.8599999999997</v>
      </c>
    </row>
    <row r="1098" ht="11.25" hidden="1" customHeight="1" outlineLevel="7">
      <c r="A1098" s="115"/>
      <c r="B1098" s="116"/>
      <c r="C1098" s="117"/>
      <c r="D1098" s="2013" t="s">
        <v>538</v>
      </c>
      <c r="E1098" s="2013"/>
      <c r="F1098" s="2013"/>
      <c r="G1098" s="496">
        <v>-312.12</v>
      </c>
    </row>
    <row r="1099" ht="11.25" hidden="1" customHeight="1" outlineLevel="7">
      <c r="A1099" s="115"/>
      <c r="B1099" s="116"/>
      <c r="C1099" s="117"/>
      <c r="D1099" s="2013" t="s">
        <v>539</v>
      </c>
      <c r="E1099" s="2013"/>
      <c r="F1099" s="2013"/>
      <c r="G1099" s="496">
        <v>-698.99908000000005</v>
      </c>
    </row>
    <row r="1100" ht="21.75" hidden="1" customHeight="1" outlineLevel="7">
      <c r="A1100" s="115"/>
      <c r="B1100" s="116"/>
      <c r="C1100" s="117"/>
      <c r="D1100" s="2013" t="s">
        <v>540</v>
      </c>
      <c r="E1100" s="2013"/>
      <c r="F1100" s="2013"/>
      <c r="G1100" s="496">
        <v>-459.29784000000001</v>
      </c>
    </row>
    <row r="1101" ht="21.75" hidden="1" customHeight="1" outlineLevel="7">
      <c r="A1101" s="115"/>
      <c r="B1101" s="116"/>
      <c r="C1101" s="117"/>
      <c r="D1101" s="2013" t="s">
        <v>541</v>
      </c>
      <c r="E1101" s="2013"/>
      <c r="F1101" s="2013"/>
      <c r="G1101" s="493">
        <v>-2917.82494</v>
      </c>
    </row>
    <row r="1102" ht="11.25" hidden="1" customHeight="1" outlineLevel="7">
      <c r="A1102" s="115"/>
      <c r="B1102" s="116"/>
      <c r="C1102" s="117"/>
      <c r="D1102" s="2013" t="s">
        <v>542</v>
      </c>
      <c r="E1102" s="2013"/>
      <c r="F1102" s="2013"/>
      <c r="G1102" s="493">
        <v>-1105.6978999999999</v>
      </c>
    </row>
    <row r="1103" ht="11.25" hidden="1" customHeight="1" outlineLevel="7">
      <c r="A1103" s="115"/>
      <c r="B1103" s="116"/>
      <c r="C1103" s="117"/>
      <c r="D1103" s="2013" t="s">
        <v>543</v>
      </c>
      <c r="E1103" s="2013"/>
      <c r="F1103" s="2013"/>
      <c r="G1103" s="493">
        <v>-27004.227800000001</v>
      </c>
    </row>
    <row r="1104" ht="11.25" hidden="1" customHeight="1" outlineLevel="7">
      <c r="A1104" s="115"/>
      <c r="B1104" s="116"/>
      <c r="C1104" s="117"/>
      <c r="D1104" s="2013" t="s">
        <v>545</v>
      </c>
      <c r="E1104" s="2013"/>
      <c r="F1104" s="2013"/>
      <c r="G1104" s="496">
        <v>-825.57000000000005</v>
      </c>
    </row>
    <row r="1105" ht="11.25" hidden="1" customHeight="1" outlineLevel="7">
      <c r="A1105" s="115"/>
      <c r="B1105" s="116"/>
      <c r="C1105" s="117"/>
      <c r="D1105" s="2013" t="s">
        <v>546</v>
      </c>
      <c r="E1105" s="2013"/>
      <c r="F1105" s="2013"/>
      <c r="G1105" s="493">
        <v>-5340.5717400000003</v>
      </c>
    </row>
    <row r="1106" ht="11.25" hidden="1" customHeight="1" outlineLevel="7">
      <c r="A1106" s="115"/>
      <c r="B1106" s="116"/>
      <c r="C1106" s="117"/>
      <c r="D1106" s="2013" t="s">
        <v>547</v>
      </c>
      <c r="E1106" s="2013"/>
      <c r="F1106" s="2013"/>
      <c r="G1106" s="496">
        <v>-225.05099999999999</v>
      </c>
    </row>
    <row r="1107" ht="11.25" hidden="1" customHeight="1" outlineLevel="7">
      <c r="A1107" s="101"/>
      <c r="B1107" s="102"/>
      <c r="C1107" s="103"/>
      <c r="D1107" s="2017" t="s">
        <v>548</v>
      </c>
      <c r="E1107" s="2017"/>
      <c r="F1107" s="2017"/>
      <c r="G1107" s="493">
        <v>-74760.356</v>
      </c>
    </row>
    <row r="1108" ht="11.25" hidden="1" customHeight="1" outlineLevel="7">
      <c r="A1108" s="115"/>
      <c r="B1108" s="116"/>
      <c r="C1108" s="117"/>
      <c r="D1108" s="2013" t="s">
        <v>549</v>
      </c>
      <c r="E1108" s="2013"/>
      <c r="F1108" s="2013"/>
      <c r="G1108" s="493">
        <v>-71118.956000000006</v>
      </c>
    </row>
    <row r="1109" ht="11.25" hidden="1" customHeight="1" outlineLevel="7">
      <c r="A1109" s="115"/>
      <c r="B1109" s="116"/>
      <c r="C1109" s="117"/>
      <c r="D1109" s="2013" t="s">
        <v>550</v>
      </c>
      <c r="E1109" s="2013"/>
      <c r="F1109" s="2013"/>
      <c r="G1109" s="494"/>
    </row>
    <row r="1110" ht="11.25" hidden="1" customHeight="1" outlineLevel="7">
      <c r="A1110" s="115"/>
      <c r="B1110" s="116"/>
      <c r="C1110" s="117"/>
      <c r="D1110" s="2013" t="s">
        <v>551</v>
      </c>
      <c r="E1110" s="2013"/>
      <c r="F1110" s="2013"/>
      <c r="G1110" s="494"/>
    </row>
    <row r="1111" ht="11.25" hidden="1" customHeight="1" outlineLevel="7">
      <c r="A1111" s="115"/>
      <c r="B1111" s="116"/>
      <c r="C1111" s="117"/>
      <c r="D1111" s="2013" t="s">
        <v>552</v>
      </c>
      <c r="E1111" s="2013"/>
      <c r="F1111" s="2013"/>
      <c r="G1111" s="493">
        <v>-3641.4000000000001</v>
      </c>
    </row>
    <row r="1112" ht="11.25" hidden="1" customHeight="1" outlineLevel="7">
      <c r="A1112" s="115"/>
      <c r="B1112" s="116"/>
      <c r="C1112" s="117"/>
      <c r="D1112" s="2013" t="s">
        <v>553</v>
      </c>
      <c r="E1112" s="2013"/>
      <c r="F1112" s="2013"/>
      <c r="G1112" s="494"/>
    </row>
    <row r="1113" ht="11.25" hidden="1" customHeight="1" outlineLevel="7">
      <c r="A1113" s="101"/>
      <c r="B1113" s="102"/>
      <c r="C1113" s="103"/>
      <c r="D1113" s="2017" t="s">
        <v>554</v>
      </c>
      <c r="E1113" s="2017"/>
      <c r="F1113" s="2017"/>
      <c r="G1113" s="493">
        <v>-61668.92884</v>
      </c>
    </row>
    <row r="1114" ht="11.25" hidden="1" customHeight="1" outlineLevel="7">
      <c r="A1114" s="115"/>
      <c r="B1114" s="116"/>
      <c r="C1114" s="117"/>
      <c r="D1114" s="2013" t="s">
        <v>556</v>
      </c>
      <c r="E1114" s="2013"/>
      <c r="F1114" s="2013"/>
      <c r="G1114" s="493">
        <v>-8819.6099799999993</v>
      </c>
    </row>
    <row r="1115" ht="11.25" hidden="1" customHeight="1" outlineLevel="7">
      <c r="A1115" s="115"/>
      <c r="B1115" s="116"/>
      <c r="C1115" s="117"/>
      <c r="D1115" s="2013" t="s">
        <v>557</v>
      </c>
      <c r="E1115" s="2013"/>
      <c r="F1115" s="2013"/>
      <c r="G1115" s="493">
        <v>-33837.840629999999</v>
      </c>
    </row>
    <row r="1116" ht="11.25" hidden="1" customHeight="1" outlineLevel="7">
      <c r="A1116" s="115"/>
      <c r="B1116" s="116"/>
      <c r="C1116" s="117"/>
      <c r="D1116" s="2013" t="s">
        <v>559</v>
      </c>
      <c r="E1116" s="2013"/>
      <c r="F1116" s="2013"/>
      <c r="G1116" s="496">
        <v>-797.76577999999995</v>
      </c>
    </row>
    <row r="1117" ht="11.25" hidden="1" customHeight="1" outlineLevel="7">
      <c r="A1117" s="115"/>
      <c r="B1117" s="116"/>
      <c r="C1117" s="117"/>
      <c r="D1117" s="2013" t="s">
        <v>560</v>
      </c>
      <c r="E1117" s="2013"/>
      <c r="F1117" s="2013"/>
      <c r="G1117" s="493">
        <v>-1247.5258699999999</v>
      </c>
    </row>
    <row r="1118" ht="11.25" hidden="1" customHeight="1" outlineLevel="7">
      <c r="A1118" s="115"/>
      <c r="B1118" s="116"/>
      <c r="C1118" s="117"/>
      <c r="D1118" s="2013" t="s">
        <v>562</v>
      </c>
      <c r="E1118" s="2013"/>
      <c r="F1118" s="2013"/>
      <c r="G1118" s="496">
        <v>-656.42201</v>
      </c>
    </row>
    <row r="1119" ht="11.25" hidden="1" customHeight="1" outlineLevel="7">
      <c r="A1119" s="115"/>
      <c r="B1119" s="116"/>
      <c r="C1119" s="117"/>
      <c r="D1119" s="2013" t="s">
        <v>563</v>
      </c>
      <c r="E1119" s="2013"/>
      <c r="F1119" s="2013"/>
      <c r="G1119" s="496">
        <v>-573.15806999999995</v>
      </c>
    </row>
    <row r="1120" ht="11.25" hidden="1" customHeight="1" outlineLevel="7">
      <c r="A1120" s="115"/>
      <c r="B1120" s="116"/>
      <c r="C1120" s="117"/>
      <c r="D1120" s="2013" t="s">
        <v>564</v>
      </c>
      <c r="E1120" s="2013"/>
      <c r="F1120" s="2013"/>
      <c r="G1120" s="493">
        <v>-1409.4131600000001</v>
      </c>
    </row>
    <row r="1121" ht="11.25" hidden="1" customHeight="1" outlineLevel="7">
      <c r="A1121" s="115"/>
      <c r="B1121" s="116"/>
      <c r="C1121" s="117"/>
      <c r="D1121" s="2013" t="s">
        <v>565</v>
      </c>
      <c r="E1121" s="2013"/>
      <c r="F1121" s="2013"/>
      <c r="G1121" s="493">
        <v>-1039.5990899999999</v>
      </c>
    </row>
    <row r="1122" ht="11.25" hidden="1" customHeight="1" outlineLevel="7">
      <c r="A1122" s="115"/>
      <c r="B1122" s="116"/>
      <c r="C1122" s="117"/>
      <c r="D1122" s="2013" t="s">
        <v>566</v>
      </c>
      <c r="E1122" s="2013"/>
      <c r="F1122" s="2013"/>
      <c r="G1122" s="493">
        <v>-6886.0444600000001</v>
      </c>
    </row>
    <row r="1123" ht="11.25" hidden="1" customHeight="1" outlineLevel="7">
      <c r="A1123" s="115"/>
      <c r="B1123" s="116"/>
      <c r="C1123" s="117"/>
      <c r="D1123" s="2013" t="s">
        <v>567</v>
      </c>
      <c r="E1123" s="2013"/>
      <c r="F1123" s="2013"/>
      <c r="G1123" s="493">
        <v>-1217.3241800000001</v>
      </c>
    </row>
    <row r="1124" ht="11.25" hidden="1" customHeight="1" outlineLevel="7">
      <c r="A1124" s="115"/>
      <c r="B1124" s="116"/>
      <c r="C1124" s="117"/>
      <c r="D1124" s="2013" t="s">
        <v>568</v>
      </c>
      <c r="E1124" s="2013"/>
      <c r="F1124" s="2013"/>
      <c r="G1124" s="496">
        <v>-832.84073000000001</v>
      </c>
    </row>
    <row r="1125" ht="11.25" hidden="1" customHeight="1" outlineLevel="7">
      <c r="A1125" s="115"/>
      <c r="B1125" s="116"/>
      <c r="C1125" s="117"/>
      <c r="D1125" s="2013" t="s">
        <v>569</v>
      </c>
      <c r="E1125" s="2013"/>
      <c r="F1125" s="2013"/>
      <c r="G1125" s="493">
        <v>-3520.1636199999998</v>
      </c>
    </row>
    <row r="1126" ht="11.25" hidden="1" customHeight="1" outlineLevel="7">
      <c r="A1126" s="115"/>
      <c r="B1126" s="116"/>
      <c r="C1126" s="117"/>
      <c r="D1126" s="2013" t="s">
        <v>570</v>
      </c>
      <c r="E1126" s="2013"/>
      <c r="F1126" s="2013"/>
      <c r="G1126" s="496">
        <v>-831.22126000000003</v>
      </c>
    </row>
    <row r="1127" ht="11.25" hidden="1" customHeight="1" outlineLevel="7">
      <c r="A1127" s="83"/>
      <c r="B1127" s="84"/>
      <c r="C1127" s="85"/>
      <c r="D1127" s="2017" t="s">
        <v>571</v>
      </c>
      <c r="E1127" s="2017"/>
      <c r="F1127" s="2017"/>
      <c r="G1127" s="493">
        <v>-863382.01129000005</v>
      </c>
    </row>
    <row r="1128" ht="11.25" hidden="1" customHeight="1" outlineLevel="7">
      <c r="A1128" s="86"/>
      <c r="B1128" s="87"/>
      <c r="C1128" s="88"/>
      <c r="D1128" s="2017" t="s">
        <v>572</v>
      </c>
      <c r="E1128" s="2017"/>
      <c r="F1128" s="2017"/>
      <c r="G1128" s="493">
        <v>-31879.686580000001</v>
      </c>
    </row>
    <row r="1129" ht="11.25" hidden="1" customHeight="1" outlineLevel="7">
      <c r="A1129" s="101"/>
      <c r="B1129" s="102"/>
      <c r="C1129" s="103"/>
      <c r="D1129" s="2017" t="s">
        <v>573</v>
      </c>
      <c r="E1129" s="2017"/>
      <c r="F1129" s="2017"/>
      <c r="G1129" s="493">
        <v>-8372.9290099999998</v>
      </c>
    </row>
    <row r="1130" ht="11.25" hidden="1" customHeight="1" outlineLevel="7">
      <c r="A1130" s="115"/>
      <c r="B1130" s="116"/>
      <c r="C1130" s="117"/>
      <c r="D1130" s="2013" t="s">
        <v>574</v>
      </c>
      <c r="E1130" s="2013"/>
      <c r="F1130" s="2013"/>
      <c r="G1130" s="494"/>
    </row>
    <row r="1131" ht="11.25" hidden="1" customHeight="1" outlineLevel="7">
      <c r="A1131" s="115"/>
      <c r="B1131" s="116"/>
      <c r="C1131" s="117"/>
      <c r="D1131" s="2013" t="s">
        <v>575</v>
      </c>
      <c r="E1131" s="2013"/>
      <c r="F1131" s="2013"/>
      <c r="G1131" s="496">
        <v>-204</v>
      </c>
    </row>
    <row r="1132" ht="11.25" hidden="1" customHeight="1" outlineLevel="7">
      <c r="A1132" s="115"/>
      <c r="B1132" s="116"/>
      <c r="C1132" s="117"/>
      <c r="D1132" s="2013" t="s">
        <v>576</v>
      </c>
      <c r="E1132" s="2013"/>
      <c r="F1132" s="2013"/>
      <c r="G1132" s="496">
        <v>-881.23428000000001</v>
      </c>
    </row>
    <row r="1133" ht="21.75" hidden="1" customHeight="1" outlineLevel="7">
      <c r="A1133" s="115"/>
      <c r="B1133" s="116"/>
      <c r="C1133" s="117"/>
      <c r="D1133" s="2013" t="s">
        <v>577</v>
      </c>
      <c r="E1133" s="2013"/>
      <c r="F1133" s="2013"/>
      <c r="G1133" s="493">
        <v>-1009.561</v>
      </c>
    </row>
    <row r="1134" ht="21.75" hidden="1" customHeight="1" outlineLevel="7">
      <c r="A1134" s="115"/>
      <c r="B1134" s="116"/>
      <c r="C1134" s="117"/>
      <c r="D1134" s="2013" t="s">
        <v>578</v>
      </c>
      <c r="E1134" s="2013"/>
      <c r="F1134" s="2013"/>
      <c r="G1134" s="493">
        <v>-1798.8889999999999</v>
      </c>
    </row>
    <row r="1135" ht="11.25" hidden="1" customHeight="1" outlineLevel="7">
      <c r="A1135" s="115"/>
      <c r="B1135" s="116"/>
      <c r="C1135" s="117"/>
      <c r="D1135" s="2013" t="s">
        <v>579</v>
      </c>
      <c r="E1135" s="2013"/>
      <c r="F1135" s="2013"/>
      <c r="G1135" s="493">
        <v>-2618.7464199999999</v>
      </c>
    </row>
    <row r="1136" ht="11.25" hidden="1" customHeight="1" outlineLevel="7">
      <c r="A1136" s="115"/>
      <c r="B1136" s="116"/>
      <c r="C1136" s="117"/>
      <c r="D1136" s="2013" t="s">
        <v>580</v>
      </c>
      <c r="E1136" s="2013"/>
      <c r="F1136" s="2013"/>
      <c r="G1136" s="496">
        <v>-195.34299999999999</v>
      </c>
    </row>
    <row r="1137" ht="11.25" hidden="1" customHeight="1" outlineLevel="7">
      <c r="A1137" s="115"/>
      <c r="B1137" s="116"/>
      <c r="C1137" s="117"/>
      <c r="D1137" s="2013" t="s">
        <v>581</v>
      </c>
      <c r="E1137" s="2013"/>
      <c r="F1137" s="2013"/>
      <c r="G1137" s="494"/>
    </row>
    <row r="1138" ht="11.25" hidden="1" customHeight="1" outlineLevel="7">
      <c r="A1138" s="115"/>
      <c r="B1138" s="116"/>
      <c r="C1138" s="117"/>
      <c r="D1138" s="2013" t="s">
        <v>582</v>
      </c>
      <c r="E1138" s="2013"/>
      <c r="F1138" s="2013"/>
      <c r="G1138" s="496">
        <v>-636.08969999999999</v>
      </c>
    </row>
    <row r="1139" ht="11.25" hidden="1" customHeight="1" outlineLevel="7">
      <c r="A1139" s="115"/>
      <c r="B1139" s="116"/>
      <c r="C1139" s="117"/>
      <c r="D1139" s="2013" t="s">
        <v>583</v>
      </c>
      <c r="E1139" s="2013"/>
      <c r="F1139" s="2013"/>
      <c r="G1139" s="496">
        <v>-711.39895999999999</v>
      </c>
    </row>
    <row r="1140" ht="11.25" hidden="1" customHeight="1" outlineLevel="7">
      <c r="A1140" s="115"/>
      <c r="B1140" s="116"/>
      <c r="C1140" s="117"/>
      <c r="D1140" s="2013" t="s">
        <v>584</v>
      </c>
      <c r="E1140" s="2013"/>
      <c r="F1140" s="2013"/>
      <c r="G1140" s="496">
        <v>-188.88676000000001</v>
      </c>
    </row>
    <row r="1141" ht="11.25" hidden="1" customHeight="1" outlineLevel="7">
      <c r="A1141" s="115"/>
      <c r="B1141" s="116"/>
      <c r="C1141" s="117"/>
      <c r="D1141" s="2013" t="s">
        <v>585</v>
      </c>
      <c r="E1141" s="2013"/>
      <c r="F1141" s="2013"/>
      <c r="G1141" s="496">
        <v>-128.77988999999999</v>
      </c>
    </row>
    <row r="1142" ht="11.25" hidden="1" customHeight="1" outlineLevel="7">
      <c r="A1142" s="101"/>
      <c r="B1142" s="102"/>
      <c r="C1142" s="103"/>
      <c r="D1142" s="2017" t="s">
        <v>586</v>
      </c>
      <c r="E1142" s="2017"/>
      <c r="F1142" s="2017"/>
      <c r="G1142" s="493">
        <v>-23506.757570000002</v>
      </c>
    </row>
    <row r="1143" ht="11.25" hidden="1" customHeight="1" outlineLevel="7">
      <c r="A1143" s="115"/>
      <c r="B1143" s="116"/>
      <c r="C1143" s="117"/>
      <c r="D1143" s="2013" t="s">
        <v>587</v>
      </c>
      <c r="E1143" s="2013"/>
      <c r="F1143" s="2013"/>
      <c r="G1143" s="496">
        <v>-605.58600000000001</v>
      </c>
    </row>
    <row r="1144" ht="11.25" hidden="1" customHeight="1" outlineLevel="7">
      <c r="A1144" s="115"/>
      <c r="B1144" s="116"/>
      <c r="C1144" s="117"/>
      <c r="D1144" s="2013" t="s">
        <v>588</v>
      </c>
      <c r="E1144" s="2013"/>
      <c r="F1144" s="2013"/>
      <c r="G1144" s="493">
        <v>-1754.4110000000001</v>
      </c>
    </row>
    <row r="1145" ht="11.25" hidden="1" customHeight="1" outlineLevel="7">
      <c r="A1145" s="115"/>
      <c r="B1145" s="116"/>
      <c r="C1145" s="117"/>
      <c r="D1145" s="2013" t="s">
        <v>589</v>
      </c>
      <c r="E1145" s="2013"/>
      <c r="F1145" s="2013"/>
      <c r="G1145" s="493">
        <v>-4031.1900000000001</v>
      </c>
    </row>
    <row r="1146" ht="21.75" hidden="1" customHeight="1" outlineLevel="7">
      <c r="A1146" s="115"/>
      <c r="B1146" s="116"/>
      <c r="C1146" s="117"/>
      <c r="D1146" s="2013" t="s">
        <v>590</v>
      </c>
      <c r="E1146" s="2013"/>
      <c r="F1146" s="2013"/>
      <c r="G1146" s="496">
        <v>-546.04600000000005</v>
      </c>
    </row>
    <row r="1147" ht="11.25" hidden="1" customHeight="1" outlineLevel="7">
      <c r="A1147" s="115"/>
      <c r="B1147" s="116"/>
      <c r="C1147" s="117"/>
      <c r="D1147" s="2013" t="s">
        <v>591</v>
      </c>
      <c r="E1147" s="2013"/>
      <c r="F1147" s="2013"/>
      <c r="G1147" s="493">
        <v>-3628.3099999999999</v>
      </c>
    </row>
    <row r="1148" ht="11.25" hidden="1" customHeight="1" outlineLevel="7">
      <c r="A1148" s="115"/>
      <c r="B1148" s="116"/>
      <c r="C1148" s="117"/>
      <c r="D1148" s="2013" t="s">
        <v>592</v>
      </c>
      <c r="E1148" s="2013"/>
      <c r="F1148" s="2013"/>
      <c r="G1148" s="493">
        <v>-1291.70857</v>
      </c>
    </row>
    <row r="1149" ht="11.25" hidden="1" customHeight="1" outlineLevel="7">
      <c r="A1149" s="115"/>
      <c r="B1149" s="116"/>
      <c r="C1149" s="117"/>
      <c r="D1149" s="2013" t="s">
        <v>593</v>
      </c>
      <c r="E1149" s="2013"/>
      <c r="F1149" s="2013"/>
      <c r="G1149" s="493">
        <v>-2799.9859999999999</v>
      </c>
    </row>
    <row r="1150" ht="11.25" hidden="1" customHeight="1" outlineLevel="7">
      <c r="A1150" s="115"/>
      <c r="B1150" s="116"/>
      <c r="C1150" s="117"/>
      <c r="D1150" s="2013" t="s">
        <v>965</v>
      </c>
      <c r="E1150" s="2013"/>
      <c r="F1150" s="2013"/>
      <c r="G1150" s="494"/>
    </row>
    <row r="1151" ht="11.25" hidden="1" customHeight="1" outlineLevel="7">
      <c r="A1151" s="115"/>
      <c r="B1151" s="116"/>
      <c r="C1151" s="117"/>
      <c r="D1151" s="2013" t="s">
        <v>594</v>
      </c>
      <c r="E1151" s="2013"/>
      <c r="F1151" s="2013"/>
      <c r="G1151" s="493">
        <v>-8849.5200000000004</v>
      </c>
    </row>
    <row r="1152" ht="11.25" hidden="1" customHeight="1" outlineLevel="7">
      <c r="A1152" s="86"/>
      <c r="B1152" s="87"/>
      <c r="C1152" s="88"/>
      <c r="D1152" s="2017" t="s">
        <v>35</v>
      </c>
      <c r="E1152" s="2017"/>
      <c r="F1152" s="2017"/>
      <c r="G1152" s="496">
        <v>-557.38598999999999</v>
      </c>
    </row>
    <row r="1153" ht="11.25" hidden="1" customHeight="1" outlineLevel="7">
      <c r="A1153" s="89"/>
      <c r="B1153" s="90"/>
      <c r="C1153" s="91"/>
      <c r="D1153" s="2013" t="s">
        <v>595</v>
      </c>
      <c r="E1153" s="2013"/>
      <c r="F1153" s="2013"/>
      <c r="G1153" s="494"/>
    </row>
    <row r="1154" ht="11.25" hidden="1" customHeight="1" outlineLevel="7">
      <c r="A1154" s="89"/>
      <c r="B1154" s="90"/>
      <c r="C1154" s="91"/>
      <c r="D1154" s="2013" t="s">
        <v>596</v>
      </c>
      <c r="E1154" s="2013"/>
      <c r="F1154" s="2013"/>
      <c r="G1154" s="494"/>
    </row>
    <row r="1155" ht="11.25" hidden="1" customHeight="1" outlineLevel="7">
      <c r="A1155" s="89"/>
      <c r="B1155" s="90"/>
      <c r="C1155" s="91"/>
      <c r="D1155" s="2013" t="s">
        <v>598</v>
      </c>
      <c r="E1155" s="2013"/>
      <c r="F1155" s="2013"/>
      <c r="G1155" s="494"/>
    </row>
    <row r="1156" ht="11.25" hidden="1" customHeight="1" outlineLevel="7">
      <c r="A1156" s="89"/>
      <c r="B1156" s="90"/>
      <c r="C1156" s="91"/>
      <c r="D1156" s="2013" t="s">
        <v>599</v>
      </c>
      <c r="E1156" s="2013"/>
      <c r="F1156" s="2013"/>
      <c r="G1156" s="496">
        <v>-557.38598999999999</v>
      </c>
    </row>
    <row r="1157" ht="11.25" hidden="1" customHeight="1" outlineLevel="7">
      <c r="A1157" s="86"/>
      <c r="B1157" s="87"/>
      <c r="C1157" s="88"/>
      <c r="D1157" s="2017" t="s">
        <v>601</v>
      </c>
      <c r="E1157" s="2017"/>
      <c r="F1157" s="2017"/>
      <c r="G1157" s="493">
        <v>-819613.63168999995</v>
      </c>
    </row>
    <row r="1158" ht="11.25" hidden="1" customHeight="1" outlineLevel="7">
      <c r="A1158" s="101"/>
      <c r="B1158" s="102"/>
      <c r="C1158" s="103"/>
      <c r="D1158" s="2017" t="s">
        <v>602</v>
      </c>
      <c r="E1158" s="2017"/>
      <c r="F1158" s="2017"/>
      <c r="G1158" s="493">
        <v>-404415.57785</v>
      </c>
    </row>
    <row r="1159" ht="11.25" hidden="1" customHeight="1" outlineLevel="7">
      <c r="A1159" s="115"/>
      <c r="B1159" s="116"/>
      <c r="C1159" s="117"/>
      <c r="D1159" s="2013" t="s">
        <v>603</v>
      </c>
      <c r="E1159" s="2013"/>
      <c r="F1159" s="2013"/>
      <c r="G1159" s="493">
        <v>-304643.27740000002</v>
      </c>
    </row>
    <row r="1160" ht="11.25" hidden="1" customHeight="1" outlineLevel="7">
      <c r="A1160" s="115"/>
      <c r="B1160" s="116"/>
      <c r="C1160" s="117"/>
      <c r="D1160" s="2013" t="s">
        <v>604</v>
      </c>
      <c r="E1160" s="2013"/>
      <c r="F1160" s="2013"/>
      <c r="G1160" s="493">
        <v>-99772.300449999995</v>
      </c>
    </row>
    <row r="1161" ht="11.25" hidden="1" customHeight="1" outlineLevel="7">
      <c r="A1161" s="89"/>
      <c r="B1161" s="90"/>
      <c r="C1161" s="91"/>
      <c r="D1161" s="2013" t="s">
        <v>605</v>
      </c>
      <c r="E1161" s="2013"/>
      <c r="F1161" s="2013"/>
      <c r="G1161" s="493">
        <v>-415198.05384000001</v>
      </c>
    </row>
    <row r="1162" ht="21.75" hidden="1" customHeight="1" outlineLevel="7">
      <c r="A1162" s="89"/>
      <c r="B1162" s="90"/>
      <c r="C1162" s="91"/>
      <c r="D1162" s="2013" t="s">
        <v>606</v>
      </c>
      <c r="E1162" s="2013"/>
      <c r="F1162" s="2013"/>
      <c r="G1162" s="494"/>
    </row>
    <row r="1163" ht="11.25" hidden="1" customHeight="1" outlineLevel="7">
      <c r="A1163" s="118"/>
      <c r="B1163" s="119"/>
      <c r="C1163" s="120"/>
      <c r="D1163" s="2013" t="s">
        <v>607</v>
      </c>
      <c r="E1163" s="2013"/>
      <c r="F1163" s="2013"/>
      <c r="G1163" s="493">
        <v>-2697.5999999999999</v>
      </c>
    </row>
    <row r="1164" ht="11.25" hidden="1" customHeight="1" outlineLevel="7">
      <c r="A1164" s="86"/>
      <c r="B1164" s="87"/>
      <c r="C1164" s="88"/>
      <c r="D1164" s="2017" t="s">
        <v>608</v>
      </c>
      <c r="E1164" s="2017"/>
      <c r="F1164" s="2017"/>
      <c r="G1164" s="493">
        <v>-8633.7070299999996</v>
      </c>
    </row>
    <row r="1165" ht="11.25" hidden="1" customHeight="1" outlineLevel="7">
      <c r="A1165" s="89"/>
      <c r="B1165" s="90"/>
      <c r="C1165" s="91"/>
      <c r="D1165" s="2013" t="s">
        <v>609</v>
      </c>
      <c r="E1165" s="2013"/>
      <c r="F1165" s="2013"/>
      <c r="G1165" s="493">
        <v>-1302.9110000000001</v>
      </c>
    </row>
    <row r="1166" ht="11.25" hidden="1" customHeight="1" outlineLevel="7">
      <c r="A1166" s="89"/>
      <c r="B1166" s="90"/>
      <c r="C1166" s="91"/>
      <c r="D1166" s="2013" t="s">
        <v>610</v>
      </c>
      <c r="E1166" s="2013"/>
      <c r="F1166" s="2013"/>
      <c r="G1166" s="494"/>
    </row>
    <row r="1167" ht="11.25" hidden="1" customHeight="1" outlineLevel="7">
      <c r="A1167" s="89"/>
      <c r="B1167" s="90"/>
      <c r="C1167" s="91"/>
      <c r="D1167" s="2013" t="s">
        <v>611</v>
      </c>
      <c r="E1167" s="2013"/>
      <c r="F1167" s="2013"/>
      <c r="G1167" s="496">
        <v>-402.30441000000002</v>
      </c>
    </row>
    <row r="1168" ht="11.25" hidden="1" customHeight="1" outlineLevel="7">
      <c r="A1168" s="89"/>
      <c r="B1168" s="90"/>
      <c r="C1168" s="91"/>
      <c r="D1168" s="2013" t="s">
        <v>612</v>
      </c>
      <c r="E1168" s="2013"/>
      <c r="F1168" s="2013"/>
      <c r="G1168" s="496">
        <v>-954.27845000000002</v>
      </c>
    </row>
    <row r="1169" ht="11.25" hidden="1" customHeight="1" outlineLevel="7">
      <c r="A1169" s="89"/>
      <c r="B1169" s="90"/>
      <c r="C1169" s="91"/>
      <c r="D1169" s="2013" t="s">
        <v>613</v>
      </c>
      <c r="E1169" s="2013"/>
      <c r="F1169" s="2013"/>
      <c r="G1169" s="496">
        <v>-116.50865</v>
      </c>
    </row>
    <row r="1170" ht="11.25" hidden="1" customHeight="1" outlineLevel="7">
      <c r="A1170" s="89"/>
      <c r="B1170" s="90"/>
      <c r="C1170" s="91"/>
      <c r="D1170" s="2013" t="s">
        <v>614</v>
      </c>
      <c r="E1170" s="2013"/>
      <c r="F1170" s="2013"/>
      <c r="G1170" s="493">
        <v>-3029.5468099999998</v>
      </c>
    </row>
    <row r="1171" ht="11.25" hidden="1" customHeight="1" outlineLevel="7">
      <c r="A1171" s="89"/>
      <c r="B1171" s="90"/>
      <c r="C1171" s="91"/>
      <c r="D1171" s="2013" t="s">
        <v>615</v>
      </c>
      <c r="E1171" s="2013"/>
      <c r="F1171" s="2013"/>
      <c r="G1171" s="493">
        <v>-1325.422</v>
      </c>
    </row>
    <row r="1172" ht="11.25" hidden="1" customHeight="1" outlineLevel="7">
      <c r="A1172" s="89"/>
      <c r="B1172" s="90"/>
      <c r="C1172" s="91"/>
      <c r="D1172" s="2013" t="s">
        <v>616</v>
      </c>
      <c r="E1172" s="2013"/>
      <c r="F1172" s="2013"/>
      <c r="G1172" s="493">
        <v>-1502.7357099999999</v>
      </c>
    </row>
    <row r="1173" ht="11.25" hidden="1" customHeight="1" outlineLevel="7">
      <c r="A1173" s="83"/>
      <c r="B1173" s="84"/>
      <c r="C1173" s="85"/>
      <c r="D1173" s="2017" t="s">
        <v>617</v>
      </c>
      <c r="E1173" s="2017"/>
      <c r="F1173" s="2017"/>
      <c r="G1173" s="493">
        <v>-1136826.9323499999</v>
      </c>
    </row>
    <row r="1174" ht="11.25" hidden="1" customHeight="1" outlineLevel="7">
      <c r="A1174" s="118"/>
      <c r="B1174" s="119"/>
      <c r="C1174" s="120"/>
      <c r="D1174" s="2013" t="s">
        <v>619</v>
      </c>
      <c r="E1174" s="2013"/>
      <c r="F1174" s="2013"/>
      <c r="G1174" s="493">
        <v>-618983.90390000003</v>
      </c>
    </row>
    <row r="1175" ht="11.25" hidden="1" customHeight="1" outlineLevel="7">
      <c r="A1175" s="118"/>
      <c r="B1175" s="119"/>
      <c r="C1175" s="120"/>
      <c r="D1175" s="2013" t="s">
        <v>620</v>
      </c>
      <c r="E1175" s="2013"/>
      <c r="F1175" s="2013"/>
      <c r="G1175" s="493">
        <v>-100010.29691999999</v>
      </c>
    </row>
    <row r="1176" ht="11.25" hidden="1" customHeight="1" outlineLevel="7">
      <c r="A1176" s="118"/>
      <c r="B1176" s="119"/>
      <c r="C1176" s="120"/>
      <c r="D1176" s="2013" t="s">
        <v>622</v>
      </c>
      <c r="E1176" s="2013"/>
      <c r="F1176" s="2013"/>
      <c r="G1176" s="493">
        <v>-65118.64299</v>
      </c>
    </row>
    <row r="1177" ht="11.25" hidden="1" customHeight="1" outlineLevel="7">
      <c r="A1177" s="118"/>
      <c r="B1177" s="119"/>
      <c r="C1177" s="120"/>
      <c r="D1177" s="2013" t="s">
        <v>624</v>
      </c>
      <c r="E1177" s="2013"/>
      <c r="F1177" s="2013"/>
      <c r="G1177" s="493">
        <v>-8601.6370200000001</v>
      </c>
    </row>
    <row r="1178" ht="11.25" hidden="1" customHeight="1" outlineLevel="7">
      <c r="A1178" s="118"/>
      <c r="B1178" s="119"/>
      <c r="C1178" s="120"/>
      <c r="D1178" s="2013" t="s">
        <v>626</v>
      </c>
      <c r="E1178" s="2013"/>
      <c r="F1178" s="2013"/>
      <c r="G1178" s="493">
        <v>-173821.14504</v>
      </c>
    </row>
    <row r="1179" ht="11.25" hidden="1" customHeight="1" outlineLevel="7">
      <c r="A1179" s="86"/>
      <c r="B1179" s="87"/>
      <c r="C1179" s="88"/>
      <c r="D1179" s="2017" t="s">
        <v>630</v>
      </c>
      <c r="E1179" s="2017"/>
      <c r="F1179" s="2017"/>
      <c r="G1179" s="493">
        <v>-170291.30648</v>
      </c>
    </row>
    <row r="1180" ht="11.25" hidden="1" customHeight="1" outlineLevel="7">
      <c r="A1180" s="89"/>
      <c r="B1180" s="90"/>
      <c r="C1180" s="91"/>
      <c r="D1180" s="2013" t="s">
        <v>632</v>
      </c>
      <c r="E1180" s="2013"/>
      <c r="F1180" s="2013"/>
      <c r="G1180" s="493">
        <v>-85327.209849999999</v>
      </c>
    </row>
    <row r="1181" ht="21.75" hidden="1" customHeight="1" outlineLevel="7">
      <c r="A1181" s="89"/>
      <c r="B1181" s="90"/>
      <c r="C1181" s="91"/>
      <c r="D1181" s="2013" t="s">
        <v>634</v>
      </c>
      <c r="E1181" s="2013"/>
      <c r="F1181" s="2013"/>
      <c r="G1181" s="493">
        <v>-15358.17497</v>
      </c>
    </row>
    <row r="1182" ht="21.75" hidden="1" customHeight="1" outlineLevel="7">
      <c r="A1182" s="89"/>
      <c r="B1182" s="90"/>
      <c r="C1182" s="91"/>
      <c r="D1182" s="2013" t="s">
        <v>636</v>
      </c>
      <c r="E1182" s="2013"/>
      <c r="F1182" s="2013"/>
      <c r="G1182" s="493">
        <v>-37228.731370000001</v>
      </c>
    </row>
    <row r="1183" ht="21.75" hidden="1" customHeight="1" outlineLevel="7">
      <c r="A1183" s="89"/>
      <c r="B1183" s="90"/>
      <c r="C1183" s="91"/>
      <c r="D1183" s="2013" t="s">
        <v>638</v>
      </c>
      <c r="E1183" s="2013"/>
      <c r="F1183" s="2013"/>
      <c r="G1183" s="493">
        <v>-32377.190289999999</v>
      </c>
    </row>
    <row r="1184" ht="11.25" hidden="1" customHeight="1" outlineLevel="7">
      <c r="A1184" s="83"/>
      <c r="B1184" s="84"/>
      <c r="C1184" s="85"/>
      <c r="D1184" s="2017" t="s">
        <v>641</v>
      </c>
      <c r="E1184" s="2017"/>
      <c r="F1184" s="2017"/>
      <c r="G1184" s="493">
        <v>-343283.45659000002</v>
      </c>
    </row>
    <row r="1185" ht="21.75" hidden="1" customHeight="1" outlineLevel="7">
      <c r="A1185" s="86"/>
      <c r="B1185" s="87"/>
      <c r="C1185" s="88"/>
      <c r="D1185" s="2017" t="s">
        <v>642</v>
      </c>
      <c r="E1185" s="2017"/>
      <c r="F1185" s="2017"/>
      <c r="G1185" s="493">
        <v>-247805.99531</v>
      </c>
    </row>
    <row r="1186" ht="21.75" hidden="1" customHeight="1" outlineLevel="7">
      <c r="A1186" s="89"/>
      <c r="B1186" s="90"/>
      <c r="C1186" s="91"/>
      <c r="D1186" s="2013" t="s">
        <v>643</v>
      </c>
      <c r="E1186" s="2013"/>
      <c r="F1186" s="2013"/>
      <c r="G1186" s="493">
        <v>-210512.19823000001</v>
      </c>
    </row>
    <row r="1187" ht="21.75" hidden="1" customHeight="1" outlineLevel="7">
      <c r="A1187" s="89"/>
      <c r="B1187" s="90"/>
      <c r="C1187" s="91"/>
      <c r="D1187" s="2013" t="s">
        <v>645</v>
      </c>
      <c r="E1187" s="2013"/>
      <c r="F1187" s="2013"/>
      <c r="G1187" s="493">
        <v>-7090.6051200000002</v>
      </c>
    </row>
    <row r="1188" ht="21.75" hidden="1" customHeight="1" outlineLevel="7">
      <c r="A1188" s="89"/>
      <c r="B1188" s="90"/>
      <c r="C1188" s="91"/>
      <c r="D1188" s="2013" t="s">
        <v>647</v>
      </c>
      <c r="E1188" s="2013"/>
      <c r="F1188" s="2013"/>
      <c r="G1188" s="493">
        <v>-8153.0923199999997</v>
      </c>
    </row>
    <row r="1189" ht="21.75" hidden="1" customHeight="1" outlineLevel="7">
      <c r="A1189" s="89"/>
      <c r="B1189" s="90"/>
      <c r="C1189" s="91"/>
      <c r="D1189" s="2013" t="s">
        <v>649</v>
      </c>
      <c r="E1189" s="2013"/>
      <c r="F1189" s="2013"/>
      <c r="G1189" s="493">
        <v>-3363.4405000000002</v>
      </c>
    </row>
    <row r="1190" ht="21.75" hidden="1" customHeight="1" outlineLevel="7">
      <c r="A1190" s="89"/>
      <c r="B1190" s="90"/>
      <c r="C1190" s="91"/>
      <c r="D1190" s="2013" t="s">
        <v>651</v>
      </c>
      <c r="E1190" s="2013"/>
      <c r="F1190" s="2013"/>
      <c r="G1190" s="493">
        <v>-18686.65914</v>
      </c>
    </row>
    <row r="1191" ht="11.25" hidden="1" customHeight="1" outlineLevel="7">
      <c r="A1191" s="86"/>
      <c r="B1191" s="87"/>
      <c r="C1191" s="88"/>
      <c r="D1191" s="2017" t="s">
        <v>653</v>
      </c>
      <c r="E1191" s="2017"/>
      <c r="F1191" s="2017"/>
      <c r="G1191" s="493">
        <v>-58666.874649999998</v>
      </c>
    </row>
    <row r="1192" ht="11.25" hidden="1" customHeight="1" outlineLevel="7">
      <c r="A1192" s="89"/>
      <c r="B1192" s="90"/>
      <c r="C1192" s="91"/>
      <c r="D1192" s="2013" t="s">
        <v>655</v>
      </c>
      <c r="E1192" s="2013"/>
      <c r="F1192" s="2013"/>
      <c r="G1192" s="493">
        <v>-49982.018219999998</v>
      </c>
    </row>
    <row r="1193" ht="21.75" hidden="1" customHeight="1" outlineLevel="7">
      <c r="A1193" s="89"/>
      <c r="B1193" s="90"/>
      <c r="C1193" s="91"/>
      <c r="D1193" s="2013" t="s">
        <v>657</v>
      </c>
      <c r="E1193" s="2013"/>
      <c r="F1193" s="2013"/>
      <c r="G1193" s="493">
        <v>-1651.2363399999999</v>
      </c>
    </row>
    <row r="1194" ht="21.75" hidden="1" customHeight="1" outlineLevel="7">
      <c r="A1194" s="89"/>
      <c r="B1194" s="90"/>
      <c r="C1194" s="91"/>
      <c r="D1194" s="2013" t="s">
        <v>659</v>
      </c>
      <c r="E1194" s="2013"/>
      <c r="F1194" s="2013"/>
      <c r="G1194" s="493">
        <v>-1898.6656599999999</v>
      </c>
    </row>
    <row r="1195" ht="21.75" hidden="1" customHeight="1" outlineLevel="7">
      <c r="A1195" s="89"/>
      <c r="B1195" s="90"/>
      <c r="C1195" s="91"/>
      <c r="D1195" s="2013" t="s">
        <v>661</v>
      </c>
      <c r="E1195" s="2013"/>
      <c r="F1195" s="2013"/>
      <c r="G1195" s="496">
        <v>-783.26644999999996</v>
      </c>
    </row>
    <row r="1196" ht="11.25" hidden="1" customHeight="1" outlineLevel="7">
      <c r="A1196" s="89"/>
      <c r="B1196" s="90"/>
      <c r="C1196" s="91"/>
      <c r="D1196" s="2013" t="s">
        <v>663</v>
      </c>
      <c r="E1196" s="2013"/>
      <c r="F1196" s="2013"/>
      <c r="G1196" s="493">
        <v>-4351.6879799999997</v>
      </c>
    </row>
    <row r="1197" ht="21.75" hidden="1" customHeight="1" outlineLevel="7">
      <c r="A1197" s="86"/>
      <c r="B1197" s="87"/>
      <c r="C1197" s="88"/>
      <c r="D1197" s="2017" t="s">
        <v>665</v>
      </c>
      <c r="E1197" s="2017"/>
      <c r="F1197" s="2017"/>
      <c r="G1197" s="493">
        <v>-4601.3233499999997</v>
      </c>
    </row>
    <row r="1198" ht="11.25" hidden="1" customHeight="1" outlineLevel="7">
      <c r="A1198" s="89"/>
      <c r="B1198" s="90"/>
      <c r="C1198" s="91"/>
      <c r="D1198" s="2013" t="s">
        <v>667</v>
      </c>
      <c r="E1198" s="2013"/>
      <c r="F1198" s="2013"/>
      <c r="G1198" s="493">
        <v>-3920.1585300000002</v>
      </c>
    </row>
    <row r="1199" ht="21.75" hidden="1" customHeight="1" outlineLevel="7">
      <c r="A1199" s="89"/>
      <c r="B1199" s="90"/>
      <c r="C1199" s="91"/>
      <c r="D1199" s="2013" t="s">
        <v>669</v>
      </c>
      <c r="E1199" s="2013"/>
      <c r="F1199" s="2013"/>
      <c r="G1199" s="496">
        <v>-129.50828999999999</v>
      </c>
    </row>
    <row r="1200" ht="21.75" hidden="1" customHeight="1" outlineLevel="7">
      <c r="A1200" s="89"/>
      <c r="B1200" s="90"/>
      <c r="C1200" s="91"/>
      <c r="D1200" s="2013" t="s">
        <v>671</v>
      </c>
      <c r="E1200" s="2013"/>
      <c r="F1200" s="2013"/>
      <c r="G1200" s="496">
        <v>-148.91479000000001</v>
      </c>
    </row>
    <row r="1201" ht="21.75" hidden="1" customHeight="1" outlineLevel="7">
      <c r="A1201" s="89"/>
      <c r="B1201" s="90"/>
      <c r="C1201" s="91"/>
      <c r="D1201" s="2013" t="s">
        <v>673</v>
      </c>
      <c r="E1201" s="2013"/>
      <c r="F1201" s="2013"/>
      <c r="G1201" s="496">
        <v>-61.433199999999999</v>
      </c>
    </row>
    <row r="1202" ht="21.75" hidden="1" customHeight="1" outlineLevel="7">
      <c r="A1202" s="89"/>
      <c r="B1202" s="90"/>
      <c r="C1202" s="91"/>
      <c r="D1202" s="2013" t="s">
        <v>675</v>
      </c>
      <c r="E1202" s="2013"/>
      <c r="F1202" s="2013"/>
      <c r="G1202" s="496">
        <v>-341.30853999999999</v>
      </c>
    </row>
    <row r="1203" ht="21.75" hidden="1" customHeight="1" outlineLevel="7">
      <c r="A1203" s="86"/>
      <c r="B1203" s="87"/>
      <c r="C1203" s="88"/>
      <c r="D1203" s="2017" t="s">
        <v>677</v>
      </c>
      <c r="E1203" s="2017"/>
      <c r="F1203" s="2017"/>
      <c r="G1203" s="493">
        <v>-32209.263279999999</v>
      </c>
    </row>
    <row r="1204" ht="21.75" hidden="1" customHeight="1" outlineLevel="7">
      <c r="A1204" s="89"/>
      <c r="B1204" s="90"/>
      <c r="C1204" s="91"/>
      <c r="D1204" s="2013" t="s">
        <v>679</v>
      </c>
      <c r="E1204" s="2013"/>
      <c r="F1204" s="2013"/>
      <c r="G1204" s="493">
        <v>-27441.10684</v>
      </c>
    </row>
    <row r="1205" ht="21.75" hidden="1" customHeight="1" outlineLevel="7">
      <c r="A1205" s="89"/>
      <c r="B1205" s="90"/>
      <c r="C1205" s="91"/>
      <c r="D1205" s="2013" t="s">
        <v>681</v>
      </c>
      <c r="E1205" s="2013"/>
      <c r="F1205" s="2013"/>
      <c r="G1205" s="496">
        <v>-906.56097999999997</v>
      </c>
    </row>
    <row r="1206" ht="21.75" hidden="1" customHeight="1" outlineLevel="7">
      <c r="A1206" s="89"/>
      <c r="B1206" s="90"/>
      <c r="C1206" s="91"/>
      <c r="D1206" s="2013" t="s">
        <v>683</v>
      </c>
      <c r="E1206" s="2013"/>
      <c r="F1206" s="2013"/>
      <c r="G1206" s="493">
        <v>-1042.40443</v>
      </c>
    </row>
    <row r="1207" ht="21.75" hidden="1" customHeight="1" outlineLevel="7">
      <c r="A1207" s="89"/>
      <c r="B1207" s="90"/>
      <c r="C1207" s="91"/>
      <c r="D1207" s="2013" t="s">
        <v>685</v>
      </c>
      <c r="E1207" s="2013"/>
      <c r="F1207" s="2013"/>
      <c r="G1207" s="496">
        <v>-430.02933999999999</v>
      </c>
    </row>
    <row r="1208" ht="21.75" hidden="1" customHeight="1" outlineLevel="7">
      <c r="A1208" s="89"/>
      <c r="B1208" s="90"/>
      <c r="C1208" s="91"/>
      <c r="D1208" s="2013" t="s">
        <v>687</v>
      </c>
      <c r="E1208" s="2013"/>
      <c r="F1208" s="2013"/>
      <c r="G1208" s="493">
        <v>-2389.1616899999999</v>
      </c>
    </row>
    <row r="1209" ht="11.25" hidden="1" customHeight="1" outlineLevel="7">
      <c r="A1209" s="83"/>
      <c r="B1209" s="84"/>
      <c r="C1209" s="85"/>
      <c r="D1209" s="2017" t="s">
        <v>689</v>
      </c>
      <c r="E1209" s="2017"/>
      <c r="F1209" s="2017"/>
      <c r="G1209" s="493">
        <v>-613274.00227000006</v>
      </c>
    </row>
    <row r="1210" ht="11.25" hidden="1" customHeight="1" outlineLevel="7">
      <c r="A1210" s="118"/>
      <c r="B1210" s="119"/>
      <c r="C1210" s="120"/>
      <c r="D1210" s="2013" t="s">
        <v>691</v>
      </c>
      <c r="E1210" s="2013"/>
      <c r="F1210" s="2013"/>
      <c r="G1210" s="493">
        <v>-2779.9338499999999</v>
      </c>
    </row>
    <row r="1211" ht="11.25" hidden="1" customHeight="1" outlineLevel="7">
      <c r="A1211" s="118"/>
      <c r="B1211" s="119"/>
      <c r="C1211" s="120"/>
      <c r="D1211" s="2013" t="s">
        <v>692</v>
      </c>
      <c r="E1211" s="2013"/>
      <c r="F1211" s="2013"/>
      <c r="G1211" s="493">
        <v>-124244.43823</v>
      </c>
    </row>
    <row r="1212" ht="11.25" hidden="1" customHeight="1" outlineLevel="7">
      <c r="A1212" s="118"/>
      <c r="B1212" s="119"/>
      <c r="C1212" s="120"/>
      <c r="D1212" s="2013" t="s">
        <v>693</v>
      </c>
      <c r="E1212" s="2013"/>
      <c r="F1212" s="2013"/>
      <c r="G1212" s="493">
        <v>-7720.6638999999996</v>
      </c>
    </row>
    <row r="1213" ht="11.25" hidden="1" customHeight="1" outlineLevel="7">
      <c r="A1213" s="118"/>
      <c r="B1213" s="119"/>
      <c r="C1213" s="120"/>
      <c r="D1213" s="2013" t="s">
        <v>694</v>
      </c>
      <c r="E1213" s="2013"/>
      <c r="F1213" s="2013"/>
      <c r="G1213" s="493">
        <v>-77235.203429999994</v>
      </c>
    </row>
    <row r="1214" ht="11.25" hidden="1" customHeight="1" outlineLevel="7">
      <c r="A1214" s="118"/>
      <c r="B1214" s="119"/>
      <c r="C1214" s="120"/>
      <c r="D1214" s="2013" t="s">
        <v>695</v>
      </c>
      <c r="E1214" s="2013"/>
      <c r="F1214" s="2013"/>
      <c r="G1214" s="493">
        <v>-91757.791039999996</v>
      </c>
    </row>
    <row r="1215" ht="11.25" hidden="1" customHeight="1" outlineLevel="7">
      <c r="A1215" s="118"/>
      <c r="B1215" s="119"/>
      <c r="C1215" s="120"/>
      <c r="D1215" s="2013" t="s">
        <v>696</v>
      </c>
      <c r="E1215" s="2013"/>
      <c r="F1215" s="2013"/>
      <c r="G1215" s="493">
        <v>-309535.97181999998</v>
      </c>
    </row>
    <row r="1216" ht="11.25" hidden="1" customHeight="1" outlineLevel="7">
      <c r="A1216" s="83"/>
      <c r="B1216" s="84"/>
      <c r="C1216" s="85"/>
      <c r="D1216" s="2017" t="s">
        <v>698</v>
      </c>
      <c r="E1216" s="2017"/>
      <c r="F1216" s="2017"/>
      <c r="G1216" s="493">
        <v>-332810.00566000002</v>
      </c>
    </row>
    <row r="1217" ht="11.25" hidden="1" customHeight="1" outlineLevel="7">
      <c r="A1217" s="86"/>
      <c r="B1217" s="87"/>
      <c r="C1217" s="88"/>
      <c r="D1217" s="2017" t="s">
        <v>699</v>
      </c>
      <c r="E1217" s="2017"/>
      <c r="F1217" s="2017"/>
      <c r="G1217" s="493">
        <v>-13060.982</v>
      </c>
    </row>
    <row r="1218" ht="11.25" hidden="1" customHeight="1" outlineLevel="7">
      <c r="A1218" s="89"/>
      <c r="B1218" s="90"/>
      <c r="C1218" s="91"/>
      <c r="D1218" s="2013" t="s">
        <v>700</v>
      </c>
      <c r="E1218" s="2013"/>
      <c r="F1218" s="2013"/>
      <c r="G1218" s="493">
        <v>-12511.228999999999</v>
      </c>
    </row>
    <row r="1219" ht="11.25" hidden="1" customHeight="1" outlineLevel="7">
      <c r="A1219" s="89"/>
      <c r="B1219" s="90"/>
      <c r="C1219" s="91"/>
      <c r="D1219" s="2013" t="s">
        <v>701</v>
      </c>
      <c r="E1219" s="2013"/>
      <c r="F1219" s="2013"/>
      <c r="G1219" s="496">
        <v>-549.75300000000004</v>
      </c>
    </row>
    <row r="1220" ht="11.25" hidden="1" customHeight="1" outlineLevel="7">
      <c r="A1220" s="86"/>
      <c r="B1220" s="87"/>
      <c r="C1220" s="88"/>
      <c r="D1220" s="2017" t="s">
        <v>702</v>
      </c>
      <c r="E1220" s="2017"/>
      <c r="F1220" s="2017"/>
      <c r="G1220" s="493">
        <v>-91497.737059999999</v>
      </c>
    </row>
    <row r="1221" ht="11.25" hidden="1" customHeight="1" outlineLevel="7">
      <c r="A1221" s="101"/>
      <c r="B1221" s="102"/>
      <c r="C1221" s="103"/>
      <c r="D1221" s="2017" t="s">
        <v>704</v>
      </c>
      <c r="E1221" s="2017"/>
      <c r="F1221" s="2017"/>
      <c r="G1221" s="493">
        <v>-10499.422619999999</v>
      </c>
    </row>
    <row r="1222" ht="11.25" hidden="1" customHeight="1" outlineLevel="7">
      <c r="A1222" s="115"/>
      <c r="B1222" s="116"/>
      <c r="C1222" s="117"/>
      <c r="D1222" s="2013" t="s">
        <v>705</v>
      </c>
      <c r="E1222" s="2013"/>
      <c r="F1222" s="2013"/>
      <c r="G1222" s="493">
        <v>-4579.2861899999998</v>
      </c>
    </row>
    <row r="1223" ht="11.25" hidden="1" customHeight="1" outlineLevel="7">
      <c r="A1223" s="115"/>
      <c r="B1223" s="116"/>
      <c r="C1223" s="117"/>
      <c r="D1223" s="2013" t="s">
        <v>706</v>
      </c>
      <c r="E1223" s="2013"/>
      <c r="F1223" s="2013"/>
      <c r="G1223" s="493">
        <v>-1307.5133599999999</v>
      </c>
    </row>
    <row r="1224" ht="11.25" hidden="1" customHeight="1" outlineLevel="7">
      <c r="A1224" s="115"/>
      <c r="B1224" s="116"/>
      <c r="C1224" s="117"/>
      <c r="D1224" s="2013" t="s">
        <v>707</v>
      </c>
      <c r="E1224" s="2013"/>
      <c r="F1224" s="2013"/>
      <c r="G1224" s="496">
        <v>-376.97955000000002</v>
      </c>
    </row>
    <row r="1225" ht="11.25" hidden="1" customHeight="1" outlineLevel="7">
      <c r="A1225" s="115"/>
      <c r="B1225" s="116"/>
      <c r="C1225" s="117"/>
      <c r="D1225" s="2013" t="s">
        <v>708</v>
      </c>
      <c r="E1225" s="2013"/>
      <c r="F1225" s="2013"/>
      <c r="G1225" s="496">
        <v>-368.11712</v>
      </c>
    </row>
    <row r="1226" ht="11.25" hidden="1" customHeight="1" outlineLevel="7">
      <c r="A1226" s="115"/>
      <c r="B1226" s="116"/>
      <c r="C1226" s="117"/>
      <c r="D1226" s="2013" t="s">
        <v>709</v>
      </c>
      <c r="E1226" s="2013"/>
      <c r="F1226" s="2013"/>
      <c r="G1226" s="496">
        <v>-21.939129999999999</v>
      </c>
    </row>
    <row r="1227" ht="11.25" hidden="1" customHeight="1" outlineLevel="7">
      <c r="A1227" s="115"/>
      <c r="B1227" s="116"/>
      <c r="C1227" s="117"/>
      <c r="D1227" s="2013" t="s">
        <v>710</v>
      </c>
      <c r="E1227" s="2013"/>
      <c r="F1227" s="2013"/>
      <c r="G1227" s="493">
        <v>-3845.58727</v>
      </c>
    </row>
    <row r="1228" ht="11.25" hidden="1" customHeight="1" outlineLevel="7">
      <c r="A1228" s="115"/>
      <c r="B1228" s="116"/>
      <c r="C1228" s="117"/>
      <c r="D1228" s="2013" t="s">
        <v>711</v>
      </c>
      <c r="E1228" s="2013"/>
      <c r="F1228" s="2013"/>
      <c r="G1228" s="494"/>
    </row>
    <row r="1229" ht="11.25" hidden="1" customHeight="1" outlineLevel="7">
      <c r="A1229" s="101"/>
      <c r="B1229" s="102"/>
      <c r="C1229" s="103"/>
      <c r="D1229" s="2017" t="s">
        <v>712</v>
      </c>
      <c r="E1229" s="2017"/>
      <c r="F1229" s="2017"/>
      <c r="G1229" s="493">
        <v>-3421.9313900000002</v>
      </c>
    </row>
    <row r="1230" ht="11.25" hidden="1" customHeight="1" outlineLevel="7">
      <c r="A1230" s="115"/>
      <c r="B1230" s="116"/>
      <c r="C1230" s="117"/>
      <c r="D1230" s="2013" t="s">
        <v>713</v>
      </c>
      <c r="E1230" s="2013"/>
      <c r="F1230" s="2013"/>
      <c r="G1230" s="496">
        <v>-769.12557000000004</v>
      </c>
    </row>
    <row r="1231" ht="11.25" hidden="1" customHeight="1" outlineLevel="7">
      <c r="A1231" s="115"/>
      <c r="B1231" s="116"/>
      <c r="C1231" s="117"/>
      <c r="D1231" s="2013" t="s">
        <v>714</v>
      </c>
      <c r="E1231" s="2013"/>
      <c r="F1231" s="2013"/>
      <c r="G1231" s="496">
        <v>-387.83956000000001</v>
      </c>
    </row>
    <row r="1232" ht="11.25" hidden="1" customHeight="1" outlineLevel="7">
      <c r="A1232" s="115"/>
      <c r="B1232" s="116"/>
      <c r="C1232" s="117"/>
      <c r="D1232" s="2013" t="s">
        <v>715</v>
      </c>
      <c r="E1232" s="2013"/>
      <c r="F1232" s="2013"/>
      <c r="G1232" s="493">
        <v>-1736.17587</v>
      </c>
    </row>
    <row r="1233" ht="11.25" hidden="1" customHeight="1" outlineLevel="7">
      <c r="A1233" s="115"/>
      <c r="B1233" s="116"/>
      <c r="C1233" s="117"/>
      <c r="D1233" s="2013" t="s">
        <v>716</v>
      </c>
      <c r="E1233" s="2013"/>
      <c r="F1233" s="2013"/>
      <c r="G1233" s="496">
        <v>-122.03363</v>
      </c>
    </row>
    <row r="1234" ht="21.75" hidden="1" customHeight="1" outlineLevel="7">
      <c r="A1234" s="115"/>
      <c r="B1234" s="116"/>
      <c r="C1234" s="117"/>
      <c r="D1234" s="2013" t="s">
        <v>717</v>
      </c>
      <c r="E1234" s="2013"/>
      <c r="F1234" s="2013"/>
      <c r="G1234" s="496">
        <v>-46.061839999999997</v>
      </c>
    </row>
    <row r="1235" ht="11.25" hidden="1" customHeight="1" outlineLevel="7">
      <c r="A1235" s="115"/>
      <c r="B1235" s="116"/>
      <c r="C1235" s="117"/>
      <c r="D1235" s="2013" t="s">
        <v>718</v>
      </c>
      <c r="E1235" s="2013"/>
      <c r="F1235" s="2013"/>
      <c r="G1235" s="496">
        <v>-357.91554000000002</v>
      </c>
    </row>
    <row r="1236" ht="11.25" hidden="1" customHeight="1" outlineLevel="7">
      <c r="A1236" s="115"/>
      <c r="B1236" s="116"/>
      <c r="C1236" s="117"/>
      <c r="D1236" s="2013" t="s">
        <v>719</v>
      </c>
      <c r="E1236" s="2013"/>
      <c r="F1236" s="2013"/>
      <c r="G1236" s="496">
        <v>-2.7793800000000002</v>
      </c>
    </row>
    <row r="1237" ht="11.25" hidden="1" customHeight="1" outlineLevel="7">
      <c r="A1237" s="101"/>
      <c r="B1237" s="102"/>
      <c r="C1237" s="103"/>
      <c r="D1237" s="2017" t="s">
        <v>720</v>
      </c>
      <c r="E1237" s="2017"/>
      <c r="F1237" s="2017"/>
      <c r="G1237" s="493">
        <v>-11092.697039999999</v>
      </c>
    </row>
    <row r="1238" ht="11.25" hidden="1" customHeight="1" outlineLevel="7">
      <c r="A1238" s="115"/>
      <c r="B1238" s="116"/>
      <c r="C1238" s="117"/>
      <c r="D1238" s="2013" t="s">
        <v>721</v>
      </c>
      <c r="E1238" s="2013"/>
      <c r="F1238" s="2013"/>
      <c r="G1238" s="493">
        <v>-3504.0056800000002</v>
      </c>
    </row>
    <row r="1239" ht="11.25" hidden="1" customHeight="1" outlineLevel="7">
      <c r="A1239" s="115"/>
      <c r="B1239" s="116"/>
      <c r="C1239" s="117"/>
      <c r="D1239" s="2013" t="s">
        <v>722</v>
      </c>
      <c r="E1239" s="2013"/>
      <c r="F1239" s="2013"/>
      <c r="G1239" s="493">
        <v>-7120.5299100000002</v>
      </c>
    </row>
    <row r="1240" ht="11.25" hidden="1" customHeight="1" outlineLevel="7">
      <c r="A1240" s="115"/>
      <c r="B1240" s="116"/>
      <c r="C1240" s="117"/>
      <c r="D1240" s="2013" t="s">
        <v>723</v>
      </c>
      <c r="E1240" s="2013"/>
      <c r="F1240" s="2013"/>
      <c r="G1240" s="496">
        <v>-468.16145</v>
      </c>
    </row>
    <row r="1241" ht="11.25" hidden="1" customHeight="1" outlineLevel="7">
      <c r="A1241" s="101"/>
      <c r="B1241" s="102"/>
      <c r="C1241" s="103"/>
      <c r="D1241" s="2017" t="s">
        <v>724</v>
      </c>
      <c r="E1241" s="2017"/>
      <c r="F1241" s="2017"/>
      <c r="G1241" s="493">
        <v>-30843.194319999999</v>
      </c>
    </row>
    <row r="1242" ht="11.25" hidden="1" customHeight="1" outlineLevel="7">
      <c r="A1242" s="115"/>
      <c r="B1242" s="116"/>
      <c r="C1242" s="117"/>
      <c r="D1242" s="2013" t="s">
        <v>725</v>
      </c>
      <c r="E1242" s="2013"/>
      <c r="F1242" s="2013"/>
      <c r="G1242" s="493">
        <v>-3142.3435800000002</v>
      </c>
    </row>
    <row r="1243" ht="11.25" hidden="1" customHeight="1" outlineLevel="7">
      <c r="A1243" s="115"/>
      <c r="B1243" s="116"/>
      <c r="C1243" s="117"/>
      <c r="D1243" s="2013" t="s">
        <v>726</v>
      </c>
      <c r="E1243" s="2013"/>
      <c r="F1243" s="2013"/>
      <c r="G1243" s="493">
        <v>-9019.3445900000006</v>
      </c>
    </row>
    <row r="1244" ht="11.25" hidden="1" customHeight="1" outlineLevel="7">
      <c r="A1244" s="115"/>
      <c r="B1244" s="116"/>
      <c r="C1244" s="117"/>
      <c r="D1244" s="2013" t="s">
        <v>727</v>
      </c>
      <c r="E1244" s="2013"/>
      <c r="F1244" s="2013"/>
      <c r="G1244" s="493">
        <v>-2133.3642100000002</v>
      </c>
    </row>
    <row r="1245" ht="21.75" hidden="1" customHeight="1" outlineLevel="7">
      <c r="A1245" s="115"/>
      <c r="B1245" s="116"/>
      <c r="C1245" s="117"/>
      <c r="D1245" s="2013" t="s">
        <v>728</v>
      </c>
      <c r="E1245" s="2013"/>
      <c r="F1245" s="2013"/>
      <c r="G1245" s="493">
        <v>-6889.6061099999997</v>
      </c>
    </row>
    <row r="1246" ht="11.25" hidden="1" customHeight="1" outlineLevel="7">
      <c r="A1246" s="115"/>
      <c r="B1246" s="116"/>
      <c r="C1246" s="117"/>
      <c r="D1246" s="2013" t="s">
        <v>729</v>
      </c>
      <c r="E1246" s="2013"/>
      <c r="F1246" s="2013"/>
      <c r="G1246" s="493">
        <v>-9312.9147599999997</v>
      </c>
    </row>
    <row r="1247" ht="11.25" hidden="1" customHeight="1" outlineLevel="7">
      <c r="A1247" s="115"/>
      <c r="B1247" s="116"/>
      <c r="C1247" s="117"/>
      <c r="D1247" s="2013" t="s">
        <v>730</v>
      </c>
      <c r="E1247" s="2013"/>
      <c r="F1247" s="2013"/>
      <c r="G1247" s="496">
        <v>-345.62106999999997</v>
      </c>
    </row>
    <row r="1248" ht="11.25" hidden="1" customHeight="1" outlineLevel="7">
      <c r="A1248" s="101"/>
      <c r="B1248" s="102"/>
      <c r="C1248" s="103"/>
      <c r="D1248" s="2017" t="s">
        <v>967</v>
      </c>
      <c r="E1248" s="2017"/>
      <c r="F1248" s="2017"/>
      <c r="G1248" s="493">
        <v>-3000</v>
      </c>
    </row>
    <row r="1249" ht="11.25" hidden="1" customHeight="1" outlineLevel="7">
      <c r="A1249" s="115"/>
      <c r="B1249" s="116"/>
      <c r="C1249" s="117"/>
      <c r="D1249" s="2013" t="s">
        <v>1185</v>
      </c>
      <c r="E1249" s="2013"/>
      <c r="F1249" s="2013"/>
      <c r="G1249" s="493">
        <v>-3000</v>
      </c>
    </row>
    <row r="1250" ht="11.25" hidden="1" customHeight="1" outlineLevel="7">
      <c r="A1250" s="89"/>
      <c r="B1250" s="90"/>
      <c r="C1250" s="91"/>
      <c r="D1250" s="2013" t="s">
        <v>731</v>
      </c>
      <c r="E1250" s="2013"/>
      <c r="F1250" s="2013"/>
      <c r="G1250" s="496">
        <v>-25.646909999999998</v>
      </c>
    </row>
    <row r="1251" ht="11.25" hidden="1" customHeight="1" outlineLevel="7">
      <c r="A1251" s="101"/>
      <c r="B1251" s="102"/>
      <c r="C1251" s="103"/>
      <c r="D1251" s="2017" t="s">
        <v>732</v>
      </c>
      <c r="E1251" s="2017"/>
      <c r="F1251" s="2017"/>
      <c r="G1251" s="493">
        <v>-2769.1594</v>
      </c>
    </row>
    <row r="1252" ht="11.25" hidden="1" customHeight="1" outlineLevel="7">
      <c r="A1252" s="115"/>
      <c r="B1252" s="116"/>
      <c r="C1252" s="117"/>
      <c r="D1252" s="2013" t="s">
        <v>733</v>
      </c>
      <c r="E1252" s="2013"/>
      <c r="F1252" s="2013"/>
      <c r="G1252" s="493">
        <v>-1823.14302</v>
      </c>
    </row>
    <row r="1253" ht="21.75" hidden="1" customHeight="1" outlineLevel="7">
      <c r="A1253" s="115"/>
      <c r="B1253" s="116"/>
      <c r="C1253" s="117"/>
      <c r="D1253" s="2013" t="s">
        <v>1186</v>
      </c>
      <c r="E1253" s="2013"/>
      <c r="F1253" s="2013"/>
      <c r="G1253" s="496">
        <v>-296.88853999999998</v>
      </c>
    </row>
    <row r="1254" ht="11.25" hidden="1" customHeight="1" outlineLevel="7">
      <c r="A1254" s="115"/>
      <c r="B1254" s="116"/>
      <c r="C1254" s="117"/>
      <c r="D1254" s="2013" t="s">
        <v>735</v>
      </c>
      <c r="E1254" s="2013"/>
      <c r="F1254" s="2013"/>
      <c r="G1254" s="496">
        <v>-649.12783999999999</v>
      </c>
    </row>
    <row r="1255" ht="11.25" hidden="1" customHeight="1" outlineLevel="7">
      <c r="A1255" s="89"/>
      <c r="B1255" s="90"/>
      <c r="C1255" s="91"/>
      <c r="D1255" s="2013" t="s">
        <v>736</v>
      </c>
      <c r="E1255" s="2013"/>
      <c r="F1255" s="2013"/>
      <c r="G1255" s="493">
        <v>-15669.414559999999</v>
      </c>
    </row>
    <row r="1256" ht="21.75" hidden="1" customHeight="1" outlineLevel="7">
      <c r="A1256" s="89"/>
      <c r="B1256" s="90"/>
      <c r="C1256" s="91"/>
      <c r="D1256" s="2013" t="s">
        <v>737</v>
      </c>
      <c r="E1256" s="2013"/>
      <c r="F1256" s="2013"/>
      <c r="G1256" s="493">
        <v>-1307.9999299999999</v>
      </c>
    </row>
    <row r="1257" ht="11.25" hidden="1" customHeight="1" outlineLevel="7">
      <c r="A1257" s="89"/>
      <c r="B1257" s="90"/>
      <c r="C1257" s="91"/>
      <c r="D1257" s="2013" t="s">
        <v>738</v>
      </c>
      <c r="E1257" s="2013"/>
      <c r="F1257" s="2013"/>
      <c r="G1257" s="496">
        <v>-461.60106999999999</v>
      </c>
    </row>
    <row r="1258" ht="11.25" hidden="1" customHeight="1" outlineLevel="7">
      <c r="A1258" s="89"/>
      <c r="B1258" s="90"/>
      <c r="C1258" s="91"/>
      <c r="D1258" s="2013" t="s">
        <v>739</v>
      </c>
      <c r="E1258" s="2013"/>
      <c r="F1258" s="2013"/>
      <c r="G1258" s="496">
        <v>-650.83803</v>
      </c>
    </row>
    <row r="1259" ht="11.25" hidden="1" customHeight="1" outlineLevel="7">
      <c r="A1259" s="101"/>
      <c r="B1259" s="102"/>
      <c r="C1259" s="103"/>
      <c r="D1259" s="2017" t="s">
        <v>740</v>
      </c>
      <c r="E1259" s="2017"/>
      <c r="F1259" s="2017"/>
      <c r="G1259" s="493">
        <v>-1763.5274999999999</v>
      </c>
    </row>
    <row r="1260" ht="11.25" hidden="1" customHeight="1" outlineLevel="7">
      <c r="A1260" s="115"/>
      <c r="B1260" s="116"/>
      <c r="C1260" s="117"/>
      <c r="D1260" s="2013" t="s">
        <v>741</v>
      </c>
      <c r="E1260" s="2013"/>
      <c r="F1260" s="2013"/>
      <c r="G1260" s="493">
        <v>-1763.5274999999999</v>
      </c>
    </row>
    <row r="1261" ht="11.25" hidden="1" customHeight="1" outlineLevel="7">
      <c r="A1261" s="101"/>
      <c r="B1261" s="102"/>
      <c r="C1261" s="103"/>
      <c r="D1261" s="2017" t="s">
        <v>742</v>
      </c>
      <c r="E1261" s="2017"/>
      <c r="F1261" s="2017"/>
      <c r="G1261" s="493">
        <v>-9581.9537899999996</v>
      </c>
    </row>
    <row r="1262" ht="11.25" hidden="1" customHeight="1" outlineLevel="7">
      <c r="A1262" s="115"/>
      <c r="B1262" s="116"/>
      <c r="C1262" s="117"/>
      <c r="D1262" s="2013" t="s">
        <v>744</v>
      </c>
      <c r="E1262" s="2013"/>
      <c r="F1262" s="2013"/>
      <c r="G1262" s="493">
        <v>-1129.8799899999999</v>
      </c>
    </row>
    <row r="1263" ht="21.75" hidden="1" customHeight="1" outlineLevel="7">
      <c r="A1263" s="115"/>
      <c r="B1263" s="116"/>
      <c r="C1263" s="117"/>
      <c r="D1263" s="2013" t="s">
        <v>745</v>
      </c>
      <c r="E1263" s="2013"/>
      <c r="F1263" s="2013"/>
      <c r="G1263" s="496">
        <v>-190.57431</v>
      </c>
    </row>
    <row r="1264" ht="21.75" hidden="1" customHeight="1" outlineLevel="7">
      <c r="A1264" s="115"/>
      <c r="B1264" s="116"/>
      <c r="C1264" s="117"/>
      <c r="D1264" s="2013" t="s">
        <v>746</v>
      </c>
      <c r="E1264" s="2013"/>
      <c r="F1264" s="2013"/>
      <c r="G1264" s="493">
        <v>-3351.0816399999999</v>
      </c>
    </row>
    <row r="1265" ht="21.75" hidden="1" customHeight="1" outlineLevel="7">
      <c r="A1265" s="115"/>
      <c r="B1265" s="116"/>
      <c r="C1265" s="117"/>
      <c r="D1265" s="2013" t="s">
        <v>748</v>
      </c>
      <c r="E1265" s="2013"/>
      <c r="F1265" s="2013"/>
      <c r="G1265" s="496">
        <v>-10.047940000000001</v>
      </c>
    </row>
    <row r="1266" ht="21.75" hidden="1" customHeight="1" outlineLevel="7">
      <c r="A1266" s="115"/>
      <c r="B1266" s="116"/>
      <c r="C1266" s="117"/>
      <c r="D1266" s="2013" t="s">
        <v>749</v>
      </c>
      <c r="E1266" s="2013"/>
      <c r="F1266" s="2013"/>
      <c r="G1266" s="496">
        <v>-589.16977999999995</v>
      </c>
    </row>
    <row r="1267" ht="11.25" hidden="1" customHeight="1" outlineLevel="7">
      <c r="A1267" s="115"/>
      <c r="B1267" s="116"/>
      <c r="C1267" s="117"/>
      <c r="D1267" s="2013" t="s">
        <v>751</v>
      </c>
      <c r="E1267" s="2013"/>
      <c r="F1267" s="2013"/>
      <c r="G1267" s="496">
        <v>-309.94337000000002</v>
      </c>
    </row>
    <row r="1268" ht="11.25" hidden="1" customHeight="1" outlineLevel="7">
      <c r="A1268" s="115"/>
      <c r="B1268" s="116"/>
      <c r="C1268" s="117"/>
      <c r="D1268" s="2013" t="s">
        <v>752</v>
      </c>
      <c r="E1268" s="2013"/>
      <c r="F1268" s="2013"/>
      <c r="G1268" s="496">
        <v>-352.01636000000002</v>
      </c>
    </row>
    <row r="1269" ht="21.75" hidden="1" customHeight="1" outlineLevel="7">
      <c r="A1269" s="115"/>
      <c r="B1269" s="116"/>
      <c r="C1269" s="117"/>
      <c r="D1269" s="2013" t="s">
        <v>754</v>
      </c>
      <c r="E1269" s="2013"/>
      <c r="F1269" s="2013"/>
      <c r="G1269" s="494"/>
    </row>
    <row r="1270" ht="11.25" hidden="1" customHeight="1" outlineLevel="7">
      <c r="A1270" s="115"/>
      <c r="B1270" s="116"/>
      <c r="C1270" s="117"/>
      <c r="D1270" s="2013" t="s">
        <v>755</v>
      </c>
      <c r="E1270" s="2013"/>
      <c r="F1270" s="2013"/>
      <c r="G1270" s="496">
        <v>-856.024</v>
      </c>
    </row>
    <row r="1271" ht="11.25" hidden="1" customHeight="1" outlineLevel="7">
      <c r="A1271" s="115"/>
      <c r="B1271" s="116"/>
      <c r="C1271" s="117"/>
      <c r="D1271" s="2013" t="s">
        <v>756</v>
      </c>
      <c r="E1271" s="2013"/>
      <c r="F1271" s="2013"/>
      <c r="G1271" s="496">
        <v>-328.44799999999998</v>
      </c>
    </row>
    <row r="1272" ht="21.75" hidden="1" customHeight="1" outlineLevel="7">
      <c r="A1272" s="115"/>
      <c r="B1272" s="116"/>
      <c r="C1272" s="117"/>
      <c r="D1272" s="2013" t="s">
        <v>757</v>
      </c>
      <c r="E1272" s="2013"/>
      <c r="F1272" s="2013"/>
      <c r="G1272" s="494"/>
    </row>
    <row r="1273" ht="11.25" hidden="1" customHeight="1" outlineLevel="7">
      <c r="A1273" s="115"/>
      <c r="B1273" s="116"/>
      <c r="C1273" s="117"/>
      <c r="D1273" s="2013" t="s">
        <v>758</v>
      </c>
      <c r="E1273" s="2013"/>
      <c r="F1273" s="2013"/>
      <c r="G1273" s="494"/>
    </row>
    <row r="1274" ht="11.25" hidden="1" customHeight="1" outlineLevel="7">
      <c r="A1274" s="115"/>
      <c r="B1274" s="116"/>
      <c r="C1274" s="117"/>
      <c r="D1274" s="2013" t="s">
        <v>759</v>
      </c>
      <c r="E1274" s="2013"/>
      <c r="F1274" s="2013"/>
      <c r="G1274" s="493">
        <v>-1031.5152800000001</v>
      </c>
    </row>
    <row r="1275" ht="11.25" hidden="1" customHeight="1" outlineLevel="7">
      <c r="A1275" s="115"/>
      <c r="B1275" s="116"/>
      <c r="C1275" s="117"/>
      <c r="D1275" s="2013" t="s">
        <v>760</v>
      </c>
      <c r="E1275" s="2013"/>
      <c r="F1275" s="2013"/>
      <c r="G1275" s="496">
        <v>-157.20432</v>
      </c>
    </row>
    <row r="1276" ht="21.75" hidden="1" customHeight="1" outlineLevel="7">
      <c r="A1276" s="115"/>
      <c r="B1276" s="116"/>
      <c r="C1276" s="117"/>
      <c r="D1276" s="2013" t="s">
        <v>400</v>
      </c>
      <c r="E1276" s="2013"/>
      <c r="F1276" s="2013"/>
      <c r="G1276" s="496">
        <v>-253.5</v>
      </c>
    </row>
    <row r="1277" ht="11.25" hidden="1" customHeight="1" outlineLevel="7">
      <c r="A1277" s="115"/>
      <c r="B1277" s="116"/>
      <c r="C1277" s="117"/>
      <c r="D1277" s="2013" t="s">
        <v>761</v>
      </c>
      <c r="E1277" s="2013"/>
      <c r="F1277" s="2013"/>
      <c r="G1277" s="493">
        <v>-1022.5488</v>
      </c>
    </row>
    <row r="1278" ht="21.75" hidden="1" customHeight="1" outlineLevel="7">
      <c r="A1278" s="89"/>
      <c r="B1278" s="90"/>
      <c r="C1278" s="91"/>
      <c r="D1278" s="2013" t="s">
        <v>762</v>
      </c>
      <c r="E1278" s="2013"/>
      <c r="F1278" s="2013"/>
      <c r="G1278" s="496">
        <v>-410.35050000000001</v>
      </c>
    </row>
    <row r="1279" ht="11.25" hidden="1" customHeight="1" outlineLevel="7">
      <c r="A1279" s="86"/>
      <c r="B1279" s="87"/>
      <c r="C1279" s="88"/>
      <c r="D1279" s="2017" t="s">
        <v>763</v>
      </c>
      <c r="E1279" s="2017"/>
      <c r="F1279" s="2017"/>
      <c r="G1279" s="493">
        <v>-21598.949329999999</v>
      </c>
    </row>
    <row r="1280" ht="11.25" hidden="1" customHeight="1" outlineLevel="7">
      <c r="A1280" s="101"/>
      <c r="B1280" s="102"/>
      <c r="C1280" s="103"/>
      <c r="D1280" s="2017" t="s">
        <v>765</v>
      </c>
      <c r="E1280" s="2017"/>
      <c r="F1280" s="2017"/>
      <c r="G1280" s="493">
        <v>-7205.7246400000004</v>
      </c>
    </row>
    <row r="1281" ht="11.25" hidden="1" customHeight="1" outlineLevel="7">
      <c r="A1281" s="115"/>
      <c r="B1281" s="116"/>
      <c r="C1281" s="117"/>
      <c r="D1281" s="2013" t="s">
        <v>766</v>
      </c>
      <c r="E1281" s="2013"/>
      <c r="F1281" s="2013"/>
      <c r="G1281" s="493">
        <v>-1791.7632799999999</v>
      </c>
    </row>
    <row r="1282" ht="11.25" hidden="1" customHeight="1" outlineLevel="7">
      <c r="A1282" s="115"/>
      <c r="B1282" s="116"/>
      <c r="C1282" s="117"/>
      <c r="D1282" s="2013" t="s">
        <v>767</v>
      </c>
      <c r="E1282" s="2013"/>
      <c r="F1282" s="2013"/>
      <c r="G1282" s="493">
        <v>-4529.19337</v>
      </c>
    </row>
    <row r="1283" ht="21.75" hidden="1" customHeight="1" outlineLevel="7">
      <c r="A1283" s="115"/>
      <c r="B1283" s="116"/>
      <c r="C1283" s="117"/>
      <c r="D1283" s="2013" t="s">
        <v>770</v>
      </c>
      <c r="E1283" s="2013"/>
      <c r="F1283" s="2013"/>
      <c r="G1283" s="496">
        <v>-884.76799000000005</v>
      </c>
    </row>
    <row r="1284" ht="11.25" hidden="1" customHeight="1" outlineLevel="7">
      <c r="A1284" s="101"/>
      <c r="B1284" s="102"/>
      <c r="C1284" s="103"/>
      <c r="D1284" s="2017" t="s">
        <v>771</v>
      </c>
      <c r="E1284" s="2017"/>
      <c r="F1284" s="2017"/>
      <c r="G1284" s="493">
        <v>-14131.85254</v>
      </c>
    </row>
    <row r="1285" ht="11.25" hidden="1" customHeight="1" outlineLevel="7">
      <c r="A1285" s="115"/>
      <c r="B1285" s="116"/>
      <c r="C1285" s="117"/>
      <c r="D1285" s="2013" t="s">
        <v>773</v>
      </c>
      <c r="E1285" s="2013"/>
      <c r="F1285" s="2013"/>
      <c r="G1285" s="493">
        <v>-2965.6875599999998</v>
      </c>
    </row>
    <row r="1286" ht="11.25" hidden="1" customHeight="1" outlineLevel="7">
      <c r="A1286" s="115"/>
      <c r="B1286" s="116"/>
      <c r="C1286" s="117"/>
      <c r="D1286" s="2013" t="s">
        <v>775</v>
      </c>
      <c r="E1286" s="2013"/>
      <c r="F1286" s="2013"/>
      <c r="G1286" s="493">
        <v>-9759.6023700000005</v>
      </c>
    </row>
    <row r="1287" ht="21.75" hidden="1" customHeight="1" outlineLevel="7">
      <c r="A1287" s="115"/>
      <c r="B1287" s="116"/>
      <c r="C1287" s="117"/>
      <c r="D1287" s="2013" t="s">
        <v>777</v>
      </c>
      <c r="E1287" s="2013"/>
      <c r="F1287" s="2013"/>
      <c r="G1287" s="496">
        <v>-363.37081999999998</v>
      </c>
    </row>
    <row r="1288" ht="11.25" hidden="1" customHeight="1" outlineLevel="7">
      <c r="A1288" s="115"/>
      <c r="B1288" s="116"/>
      <c r="C1288" s="117"/>
      <c r="D1288" s="2013" t="s">
        <v>778</v>
      </c>
      <c r="E1288" s="2013"/>
      <c r="F1288" s="2013"/>
      <c r="G1288" s="496">
        <v>-636.61288999999999</v>
      </c>
    </row>
    <row r="1289" ht="11.25" hidden="1" customHeight="1" outlineLevel="7">
      <c r="A1289" s="115"/>
      <c r="B1289" s="116"/>
      <c r="C1289" s="117"/>
      <c r="D1289" s="2013" t="s">
        <v>779</v>
      </c>
      <c r="E1289" s="2013"/>
      <c r="F1289" s="2013"/>
      <c r="G1289" s="496">
        <v>-406.57889999999998</v>
      </c>
    </row>
    <row r="1290" ht="11.25" hidden="1" customHeight="1" outlineLevel="7">
      <c r="A1290" s="89"/>
      <c r="B1290" s="90"/>
      <c r="C1290" s="91"/>
      <c r="D1290" s="2013" t="s">
        <v>781</v>
      </c>
      <c r="E1290" s="2013"/>
      <c r="F1290" s="2013"/>
      <c r="G1290" s="496">
        <v>-261.37214999999998</v>
      </c>
    </row>
    <row r="1291" ht="11.25" hidden="1" customHeight="1" outlineLevel="7">
      <c r="A1291" s="86"/>
      <c r="B1291" s="87"/>
      <c r="C1291" s="88"/>
      <c r="D1291" s="2017" t="s">
        <v>782</v>
      </c>
      <c r="E1291" s="2017"/>
      <c r="F1291" s="2017"/>
      <c r="G1291" s="493">
        <v>-18891.357</v>
      </c>
    </row>
    <row r="1292" ht="21.75" hidden="1" customHeight="1" outlineLevel="7">
      <c r="A1292" s="89"/>
      <c r="B1292" s="90"/>
      <c r="C1292" s="91"/>
      <c r="D1292" s="2013" t="s">
        <v>783</v>
      </c>
      <c r="E1292" s="2013"/>
      <c r="F1292" s="2013"/>
      <c r="G1292" s="493">
        <v>-4026.6309999999999</v>
      </c>
    </row>
    <row r="1293" ht="11.25" hidden="1" customHeight="1" outlineLevel="7">
      <c r="A1293" s="89"/>
      <c r="B1293" s="90"/>
      <c r="C1293" s="91"/>
      <c r="D1293" s="2013" t="s">
        <v>784</v>
      </c>
      <c r="E1293" s="2013"/>
      <c r="F1293" s="2013"/>
      <c r="G1293" s="494"/>
    </row>
    <row r="1294" ht="11.25" hidden="1" customHeight="1" outlineLevel="7">
      <c r="A1294" s="89"/>
      <c r="B1294" s="90"/>
      <c r="C1294" s="91"/>
      <c r="D1294" s="2013" t="s">
        <v>785</v>
      </c>
      <c r="E1294" s="2013"/>
      <c r="F1294" s="2013"/>
      <c r="G1294" s="493">
        <v>-4464.3980000000001</v>
      </c>
    </row>
    <row r="1295" ht="11.25" hidden="1" customHeight="1" outlineLevel="7">
      <c r="A1295" s="89"/>
      <c r="B1295" s="90"/>
      <c r="C1295" s="91"/>
      <c r="D1295" s="2013" t="s">
        <v>1018</v>
      </c>
      <c r="E1295" s="2013"/>
      <c r="F1295" s="2013"/>
      <c r="G1295" s="494"/>
    </row>
    <row r="1296" ht="11.25" hidden="1" customHeight="1" outlineLevel="7">
      <c r="A1296" s="89"/>
      <c r="B1296" s="90"/>
      <c r="C1296" s="91"/>
      <c r="D1296" s="2013" t="s">
        <v>787</v>
      </c>
      <c r="E1296" s="2013"/>
      <c r="F1296" s="2013"/>
      <c r="G1296" s="493">
        <v>-4663.3739999999998</v>
      </c>
    </row>
    <row r="1297" ht="11.25" hidden="1" customHeight="1" outlineLevel="7">
      <c r="A1297" s="89"/>
      <c r="B1297" s="90"/>
      <c r="C1297" s="91"/>
      <c r="D1297" s="2013" t="s">
        <v>788</v>
      </c>
      <c r="E1297" s="2013"/>
      <c r="F1297" s="2013"/>
      <c r="G1297" s="493">
        <v>-5736.9539999999997</v>
      </c>
    </row>
    <row r="1298" ht="11.25" hidden="1" customHeight="1" outlineLevel="7">
      <c r="A1298" s="86"/>
      <c r="B1298" s="87"/>
      <c r="C1298" s="88"/>
      <c r="D1298" s="2017" t="s">
        <v>789</v>
      </c>
      <c r="E1298" s="2017"/>
      <c r="F1298" s="2017"/>
      <c r="G1298" s="493">
        <v>-33813.630819999998</v>
      </c>
    </row>
    <row r="1299" ht="21.75" hidden="1" customHeight="1" outlineLevel="7">
      <c r="A1299" s="89"/>
      <c r="B1299" s="90"/>
      <c r="C1299" s="91"/>
      <c r="D1299" s="2013" t="s">
        <v>791</v>
      </c>
      <c r="E1299" s="2013"/>
      <c r="F1299" s="2013"/>
      <c r="G1299" s="493">
        <v>-1265.76477</v>
      </c>
    </row>
    <row r="1300" ht="21.75" hidden="1" customHeight="1" outlineLevel="7">
      <c r="A1300" s="89"/>
      <c r="B1300" s="90"/>
      <c r="C1300" s="91"/>
      <c r="D1300" s="2013" t="s">
        <v>793</v>
      </c>
      <c r="E1300" s="2013"/>
      <c r="F1300" s="2013"/>
      <c r="G1300" s="496">
        <v>-39.831040000000002</v>
      </c>
    </row>
    <row r="1301" ht="11.25" hidden="1" customHeight="1" outlineLevel="7">
      <c r="A1301" s="89"/>
      <c r="B1301" s="90"/>
      <c r="C1301" s="91"/>
      <c r="D1301" s="2013" t="s">
        <v>795</v>
      </c>
      <c r="E1301" s="2013"/>
      <c r="F1301" s="2013"/>
      <c r="G1301" s="493">
        <v>-12229.3511</v>
      </c>
    </row>
    <row r="1302" ht="11.25" hidden="1" customHeight="1" outlineLevel="7">
      <c r="A1302" s="89"/>
      <c r="B1302" s="90"/>
      <c r="C1302" s="91"/>
      <c r="D1302" s="2013" t="s">
        <v>796</v>
      </c>
      <c r="E1302" s="2013"/>
      <c r="F1302" s="2013"/>
      <c r="G1302" s="496">
        <v>-494.13233000000002</v>
      </c>
    </row>
    <row r="1303" ht="11.25" hidden="1" customHeight="1" outlineLevel="7">
      <c r="A1303" s="89"/>
      <c r="B1303" s="90"/>
      <c r="C1303" s="91"/>
      <c r="D1303" s="2013" t="s">
        <v>798</v>
      </c>
      <c r="E1303" s="2013"/>
      <c r="F1303" s="2013"/>
      <c r="G1303" s="493">
        <v>-1294.2761599999999</v>
      </c>
    </row>
    <row r="1304" ht="11.25" hidden="1" customHeight="1" outlineLevel="7">
      <c r="A1304" s="89"/>
      <c r="B1304" s="90"/>
      <c r="C1304" s="91"/>
      <c r="D1304" s="2013" t="s">
        <v>799</v>
      </c>
      <c r="E1304" s="2013"/>
      <c r="F1304" s="2013"/>
      <c r="G1304" s="493">
        <v>-18490.275420000002</v>
      </c>
    </row>
    <row r="1305" ht="11.25" hidden="1" customHeight="1" outlineLevel="7">
      <c r="A1305" s="89"/>
      <c r="B1305" s="90"/>
      <c r="C1305" s="91"/>
      <c r="D1305" s="2013" t="s">
        <v>801</v>
      </c>
      <c r="E1305" s="2013"/>
      <c r="F1305" s="2013"/>
      <c r="G1305" s="494"/>
    </row>
    <row r="1306" ht="11.25" hidden="1" customHeight="1" outlineLevel="7">
      <c r="A1306" s="86"/>
      <c r="B1306" s="87"/>
      <c r="C1306" s="88"/>
      <c r="D1306" s="2017" t="s">
        <v>802</v>
      </c>
      <c r="E1306" s="2017"/>
      <c r="F1306" s="2017"/>
      <c r="G1306" s="493">
        <v>-96651.224539999996</v>
      </c>
    </row>
    <row r="1307" ht="11.25" hidden="1" customHeight="1" outlineLevel="7">
      <c r="A1307" s="89"/>
      <c r="B1307" s="90"/>
      <c r="C1307" s="91"/>
      <c r="D1307" s="2013" t="s">
        <v>804</v>
      </c>
      <c r="E1307" s="2013"/>
      <c r="F1307" s="2013"/>
      <c r="G1307" s="494"/>
    </row>
    <row r="1308" ht="11.25" hidden="1" customHeight="1" outlineLevel="7">
      <c r="A1308" s="89"/>
      <c r="B1308" s="90"/>
      <c r="C1308" s="91"/>
      <c r="D1308" s="2013" t="s">
        <v>805</v>
      </c>
      <c r="E1308" s="2013"/>
      <c r="F1308" s="2013"/>
      <c r="G1308" s="493">
        <v>-1766.78892</v>
      </c>
    </row>
    <row r="1309" ht="11.25" hidden="1" customHeight="1" outlineLevel="7">
      <c r="A1309" s="89"/>
      <c r="B1309" s="90"/>
      <c r="C1309" s="91"/>
      <c r="D1309" s="2013" t="s">
        <v>806</v>
      </c>
      <c r="E1309" s="2013"/>
      <c r="F1309" s="2013"/>
      <c r="G1309" s="493">
        <v>-1666.0799999999999</v>
      </c>
    </row>
    <row r="1310" ht="11.25" hidden="1" customHeight="1" outlineLevel="7">
      <c r="A1310" s="89"/>
      <c r="B1310" s="90"/>
      <c r="C1310" s="91"/>
      <c r="D1310" s="2013" t="s">
        <v>808</v>
      </c>
      <c r="E1310" s="2013"/>
      <c r="F1310" s="2013"/>
      <c r="G1310" s="493">
        <v>-93102.618629999997</v>
      </c>
    </row>
    <row r="1311" ht="21.75" hidden="1" customHeight="1" outlineLevel="7">
      <c r="A1311" s="89"/>
      <c r="B1311" s="90"/>
      <c r="C1311" s="91"/>
      <c r="D1311" s="2013" t="s">
        <v>809</v>
      </c>
      <c r="E1311" s="2013"/>
      <c r="F1311" s="2013"/>
      <c r="G1311" s="496">
        <v>-0.17021</v>
      </c>
    </row>
    <row r="1312" ht="11.25" hidden="1" customHeight="1" outlineLevel="7">
      <c r="A1312" s="89"/>
      <c r="B1312" s="90"/>
      <c r="C1312" s="91"/>
      <c r="D1312" s="2013" t="s">
        <v>810</v>
      </c>
      <c r="E1312" s="2013"/>
      <c r="F1312" s="2013"/>
      <c r="G1312" s="496">
        <v>-115.56677999999999</v>
      </c>
    </row>
    <row r="1313" ht="11.25" hidden="1" customHeight="1" outlineLevel="7">
      <c r="A1313" s="118"/>
      <c r="B1313" s="119"/>
      <c r="C1313" s="120"/>
      <c r="D1313" s="2013" t="s">
        <v>812</v>
      </c>
      <c r="E1313" s="2013"/>
      <c r="F1313" s="2013"/>
      <c r="G1313" s="496">
        <v>-875.4144</v>
      </c>
    </row>
    <row r="1314" ht="11.25" hidden="1" customHeight="1" outlineLevel="7">
      <c r="A1314" s="86"/>
      <c r="B1314" s="87"/>
      <c r="C1314" s="88"/>
      <c r="D1314" s="2017" t="s">
        <v>813</v>
      </c>
      <c r="E1314" s="2017"/>
      <c r="F1314" s="2017"/>
      <c r="G1314" s="493">
        <v>-56420.710509999997</v>
      </c>
    </row>
    <row r="1315" ht="11.25" hidden="1" customHeight="1" outlineLevel="7">
      <c r="A1315" s="101"/>
      <c r="B1315" s="102"/>
      <c r="C1315" s="103"/>
      <c r="D1315" s="2017" t="s">
        <v>815</v>
      </c>
      <c r="E1315" s="2017"/>
      <c r="F1315" s="2017"/>
      <c r="G1315" s="493">
        <v>-43753.300000000003</v>
      </c>
    </row>
    <row r="1316" ht="11.25" hidden="1" customHeight="1" outlineLevel="7">
      <c r="A1316" s="115"/>
      <c r="B1316" s="116"/>
      <c r="C1316" s="117"/>
      <c r="D1316" s="2013" t="s">
        <v>816</v>
      </c>
      <c r="E1316" s="2013"/>
      <c r="F1316" s="2013"/>
      <c r="G1316" s="493">
        <v>-42961.599999999999</v>
      </c>
    </row>
    <row r="1317" ht="11.25" hidden="1" customHeight="1" outlineLevel="7">
      <c r="A1317" s="115"/>
      <c r="B1317" s="116"/>
      <c r="C1317" s="117"/>
      <c r="D1317" s="2013" t="s">
        <v>817</v>
      </c>
      <c r="E1317" s="2013"/>
      <c r="F1317" s="2013"/>
      <c r="G1317" s="494"/>
    </row>
    <row r="1318" ht="21.75" hidden="1" customHeight="1" outlineLevel="7">
      <c r="A1318" s="115"/>
      <c r="B1318" s="116"/>
      <c r="C1318" s="117"/>
      <c r="D1318" s="2013" t="s">
        <v>818</v>
      </c>
      <c r="E1318" s="2013"/>
      <c r="F1318" s="2013"/>
      <c r="G1318" s="494"/>
    </row>
    <row r="1319" ht="21.75" hidden="1" customHeight="1" outlineLevel="7">
      <c r="A1319" s="115"/>
      <c r="B1319" s="116"/>
      <c r="C1319" s="117"/>
      <c r="D1319" s="2013" t="s">
        <v>819</v>
      </c>
      <c r="E1319" s="2013"/>
      <c r="F1319" s="2013"/>
      <c r="G1319" s="494"/>
    </row>
    <row r="1320" ht="11.25" hidden="1" customHeight="1" outlineLevel="7">
      <c r="A1320" s="115"/>
      <c r="B1320" s="116"/>
      <c r="C1320" s="117"/>
      <c r="D1320" s="2013" t="s">
        <v>820</v>
      </c>
      <c r="E1320" s="2013"/>
      <c r="F1320" s="2013"/>
      <c r="G1320" s="494"/>
    </row>
    <row r="1321" ht="11.25" hidden="1" customHeight="1" outlineLevel="7">
      <c r="A1321" s="115"/>
      <c r="B1321" s="116"/>
      <c r="C1321" s="117"/>
      <c r="D1321" s="2013" t="s">
        <v>821</v>
      </c>
      <c r="E1321" s="2013"/>
      <c r="F1321" s="2013"/>
      <c r="G1321" s="496">
        <v>-791.70000000000005</v>
      </c>
    </row>
    <row r="1322" ht="11.25" hidden="1" customHeight="1" outlineLevel="7">
      <c r="A1322" s="89"/>
      <c r="B1322" s="90"/>
      <c r="C1322" s="91"/>
      <c r="D1322" s="2013" t="s">
        <v>822</v>
      </c>
      <c r="E1322" s="2013"/>
      <c r="F1322" s="2013"/>
      <c r="G1322" s="493">
        <v>-2818.5747000000001</v>
      </c>
    </row>
    <row r="1323" ht="11.25" hidden="1" customHeight="1" outlineLevel="7">
      <c r="A1323" s="89"/>
      <c r="B1323" s="90"/>
      <c r="C1323" s="91"/>
      <c r="D1323" s="2013" t="s">
        <v>823</v>
      </c>
      <c r="E1323" s="2013"/>
      <c r="F1323" s="2013"/>
      <c r="G1323" s="496">
        <v>-522.99573999999996</v>
      </c>
    </row>
    <row r="1324" ht="11.25" hidden="1" customHeight="1" outlineLevel="7">
      <c r="A1324" s="89"/>
      <c r="B1324" s="90"/>
      <c r="C1324" s="91"/>
      <c r="D1324" s="2013" t="s">
        <v>824</v>
      </c>
      <c r="E1324" s="2013"/>
      <c r="F1324" s="2013"/>
      <c r="G1324" s="496">
        <v>-24.389710000000001</v>
      </c>
    </row>
    <row r="1325" ht="11.25" hidden="1" customHeight="1" outlineLevel="7">
      <c r="A1325" s="89"/>
      <c r="B1325" s="90"/>
      <c r="C1325" s="91"/>
      <c r="D1325" s="2013" t="s">
        <v>825</v>
      </c>
      <c r="E1325" s="2013"/>
      <c r="F1325" s="2013"/>
      <c r="G1325" s="493">
        <v>-3817.0079900000001</v>
      </c>
    </row>
    <row r="1326" ht="11.25" hidden="1" customHeight="1" outlineLevel="7">
      <c r="A1326" s="101"/>
      <c r="B1326" s="102"/>
      <c r="C1326" s="103"/>
      <c r="D1326" s="2017" t="s">
        <v>826</v>
      </c>
      <c r="E1326" s="2017"/>
      <c r="F1326" s="2017"/>
      <c r="G1326" s="493">
        <v>-5412.9907899999998</v>
      </c>
    </row>
    <row r="1327" ht="11.25" hidden="1" customHeight="1" outlineLevel="7">
      <c r="A1327" s="115"/>
      <c r="B1327" s="116"/>
      <c r="C1327" s="117"/>
      <c r="D1327" s="2013" t="s">
        <v>828</v>
      </c>
      <c r="E1327" s="2013"/>
      <c r="F1327" s="2013"/>
      <c r="G1327" s="493">
        <v>-1078.3609200000001</v>
      </c>
    </row>
    <row r="1328" ht="21.75" hidden="1" customHeight="1" outlineLevel="7">
      <c r="A1328" s="115"/>
      <c r="B1328" s="116"/>
      <c r="C1328" s="117"/>
      <c r="D1328" s="2013" t="s">
        <v>829</v>
      </c>
      <c r="E1328" s="2013"/>
      <c r="F1328" s="2013"/>
      <c r="G1328" s="493">
        <v>-4334.6298699999998</v>
      </c>
    </row>
    <row r="1329" ht="11.25" hidden="1" customHeight="1" outlineLevel="7">
      <c r="A1329" s="101"/>
      <c r="B1329" s="102"/>
      <c r="C1329" s="103"/>
      <c r="D1329" s="2017" t="s">
        <v>831</v>
      </c>
      <c r="E1329" s="2017"/>
      <c r="F1329" s="2017"/>
      <c r="G1329" s="494"/>
    </row>
    <row r="1330" ht="11.25" hidden="1" customHeight="1" outlineLevel="7">
      <c r="A1330" s="115"/>
      <c r="B1330" s="116"/>
      <c r="C1330" s="117"/>
      <c r="D1330" s="2013" t="s">
        <v>833</v>
      </c>
      <c r="E1330" s="2013"/>
      <c r="F1330" s="2013"/>
      <c r="G1330" s="494"/>
    </row>
    <row r="1331" ht="21.75" hidden="1" customHeight="1" outlineLevel="7">
      <c r="A1331" s="89"/>
      <c r="B1331" s="90"/>
      <c r="C1331" s="91"/>
      <c r="D1331" s="2013" t="s">
        <v>834</v>
      </c>
      <c r="E1331" s="2013"/>
      <c r="F1331" s="2013"/>
      <c r="G1331" s="494"/>
    </row>
    <row r="1332" ht="11.25" hidden="1" customHeight="1" outlineLevel="7">
      <c r="A1332" s="89"/>
      <c r="B1332" s="90"/>
      <c r="C1332" s="91"/>
      <c r="D1332" s="2013" t="s">
        <v>835</v>
      </c>
      <c r="E1332" s="2013"/>
      <c r="F1332" s="2013"/>
      <c r="G1332" s="494"/>
    </row>
    <row r="1333" ht="11.25" hidden="1" customHeight="1" outlineLevel="7">
      <c r="A1333" s="89"/>
      <c r="B1333" s="90"/>
      <c r="C1333" s="91"/>
      <c r="D1333" s="2013" t="s">
        <v>837</v>
      </c>
      <c r="E1333" s="2013"/>
      <c r="F1333" s="2013"/>
      <c r="G1333" s="496">
        <v>-71.451580000000007</v>
      </c>
    </row>
    <row r="1334" ht="11.25" customHeight="1" outlineLevel="2" collapsed="1">
      <c r="A1334" s="2020" t="s">
        <v>193</v>
      </c>
      <c r="B1334" s="2020"/>
      <c r="C1334" s="2020"/>
      <c r="D1334" s="2021" t="s">
        <v>453</v>
      </c>
      <c r="E1334" s="2021"/>
      <c r="F1334" s="2021"/>
      <c r="G1334" s="492">
        <v>32403.185239999999</v>
      </c>
    </row>
    <row r="1335" ht="11.25" hidden="1" customHeight="1" outlineLevel="3">
      <c r="A1335" s="104"/>
      <c r="B1335" s="105"/>
      <c r="C1335" s="106"/>
      <c r="D1335" s="2017" t="s">
        <v>257</v>
      </c>
      <c r="E1335" s="2017"/>
      <c r="F1335" s="2017"/>
      <c r="G1335" s="493">
        <v>32403.185239999999</v>
      </c>
    </row>
    <row r="1336" ht="11.25" hidden="1" customHeight="1" outlineLevel="4">
      <c r="A1336" s="70"/>
      <c r="B1336" s="71"/>
      <c r="C1336" s="72"/>
      <c r="D1336" s="2017" t="s">
        <v>442</v>
      </c>
      <c r="E1336" s="2017"/>
      <c r="F1336" s="2017"/>
      <c r="G1336" s="493">
        <v>32403.185239999999</v>
      </c>
    </row>
    <row r="1337" ht="11.25" hidden="1" customHeight="1" outlineLevel="5">
      <c r="A1337" s="74"/>
      <c r="B1337" s="75"/>
      <c r="C1337" s="76"/>
      <c r="D1337" s="2017" t="s">
        <v>443</v>
      </c>
      <c r="E1337" s="2017"/>
      <c r="F1337" s="2017"/>
      <c r="G1337" s="493">
        <v>32403.185239999999</v>
      </c>
    </row>
    <row r="1338" ht="11.25" hidden="1" customHeight="1" outlineLevel="6">
      <c r="A1338" s="77"/>
      <c r="B1338" s="78"/>
      <c r="C1338" s="79"/>
      <c r="D1338" s="2017" t="s">
        <v>444</v>
      </c>
      <c r="E1338" s="2017"/>
      <c r="F1338" s="2017"/>
      <c r="G1338" s="493">
        <v>32403.185239999999</v>
      </c>
    </row>
    <row r="1339" ht="11.25" hidden="1" customHeight="1" outlineLevel="7">
      <c r="A1339" s="80"/>
      <c r="B1339" s="81"/>
      <c r="C1339" s="82"/>
      <c r="D1339" s="2017" t="s">
        <v>253</v>
      </c>
      <c r="E1339" s="2017"/>
      <c r="F1339" s="2017"/>
      <c r="G1339" s="493">
        <v>76423.389999999999</v>
      </c>
    </row>
    <row r="1340" ht="11.25" hidden="1" customHeight="1" outlineLevel="7">
      <c r="A1340" s="83"/>
      <c r="B1340" s="84"/>
      <c r="C1340" s="85"/>
      <c r="D1340" s="2017" t="s">
        <v>454</v>
      </c>
      <c r="E1340" s="2017"/>
      <c r="F1340" s="2017"/>
      <c r="G1340" s="493">
        <v>76423.389999999999</v>
      </c>
    </row>
    <row r="1341" ht="11.25" hidden="1" customHeight="1" outlineLevel="7">
      <c r="A1341" s="118"/>
      <c r="B1341" s="119"/>
      <c r="C1341" s="120"/>
      <c r="D1341" s="2013" t="s">
        <v>455</v>
      </c>
      <c r="E1341" s="2013"/>
      <c r="F1341" s="2013"/>
      <c r="G1341" s="493">
        <v>5886.924</v>
      </c>
    </row>
    <row r="1342" ht="11.25" hidden="1" customHeight="1" outlineLevel="7">
      <c r="A1342" s="118"/>
      <c r="B1342" s="119"/>
      <c r="C1342" s="120"/>
      <c r="D1342" s="2013" t="s">
        <v>456</v>
      </c>
      <c r="E1342" s="2013"/>
      <c r="F1342" s="2013"/>
      <c r="G1342" s="493">
        <v>14757.081</v>
      </c>
    </row>
    <row r="1343" ht="11.25" hidden="1" customHeight="1" outlineLevel="7">
      <c r="A1343" s="118"/>
      <c r="B1343" s="119"/>
      <c r="C1343" s="120"/>
      <c r="D1343" s="2013" t="s">
        <v>457</v>
      </c>
      <c r="E1343" s="2013"/>
      <c r="F1343" s="2013"/>
      <c r="G1343" s="493">
        <v>34051.900999999998</v>
      </c>
    </row>
    <row r="1344" ht="11.25" hidden="1" customHeight="1" outlineLevel="7">
      <c r="A1344" s="118"/>
      <c r="B1344" s="119"/>
      <c r="C1344" s="120"/>
      <c r="D1344" s="2013" t="s">
        <v>458</v>
      </c>
      <c r="E1344" s="2013"/>
      <c r="F1344" s="2013"/>
      <c r="G1344" s="493">
        <v>21727.484</v>
      </c>
    </row>
    <row r="1345" ht="11.25" hidden="1" customHeight="1" outlineLevel="7">
      <c r="A1345" s="80"/>
      <c r="B1345" s="81"/>
      <c r="C1345" s="82"/>
      <c r="D1345" s="2017" t="s">
        <v>524</v>
      </c>
      <c r="E1345" s="2017"/>
      <c r="F1345" s="2017"/>
      <c r="G1345" s="493">
        <v>-44020.204760000001</v>
      </c>
    </row>
    <row r="1346" ht="11.25" hidden="1" customHeight="1" outlineLevel="7">
      <c r="A1346" s="83"/>
      <c r="B1346" s="84"/>
      <c r="C1346" s="85"/>
      <c r="D1346" s="2017" t="s">
        <v>14</v>
      </c>
      <c r="E1346" s="2017"/>
      <c r="F1346" s="2017"/>
      <c r="G1346" s="493">
        <v>-1607.51558</v>
      </c>
    </row>
    <row r="1347" ht="11.25" hidden="1" customHeight="1" outlineLevel="7">
      <c r="A1347" s="86"/>
      <c r="B1347" s="87"/>
      <c r="C1347" s="88"/>
      <c r="D1347" s="2017" t="s">
        <v>220</v>
      </c>
      <c r="E1347" s="2017"/>
      <c r="F1347" s="2017"/>
      <c r="G1347" s="496">
        <v>-400.80649</v>
      </c>
    </row>
    <row r="1348" ht="11.25" hidden="1" customHeight="1" outlineLevel="7">
      <c r="A1348" s="89"/>
      <c r="B1348" s="90"/>
      <c r="C1348" s="91"/>
      <c r="D1348" s="2013" t="s">
        <v>527</v>
      </c>
      <c r="E1348" s="2013"/>
      <c r="F1348" s="2013"/>
      <c r="G1348" s="496">
        <v>-321.89138000000003</v>
      </c>
    </row>
    <row r="1349" ht="11.25" hidden="1" customHeight="1" outlineLevel="7">
      <c r="A1349" s="89"/>
      <c r="B1349" s="90"/>
      <c r="C1349" s="91"/>
      <c r="D1349" s="2013" t="s">
        <v>528</v>
      </c>
      <c r="E1349" s="2013"/>
      <c r="F1349" s="2013"/>
      <c r="G1349" s="496">
        <v>-78.915109999999999</v>
      </c>
    </row>
    <row r="1350" ht="11.25" hidden="1" customHeight="1" outlineLevel="7">
      <c r="A1350" s="86"/>
      <c r="B1350" s="87"/>
      <c r="C1350" s="88"/>
      <c r="D1350" s="2017" t="s">
        <v>529</v>
      </c>
      <c r="E1350" s="2017"/>
      <c r="F1350" s="2017"/>
      <c r="G1350" s="493">
        <v>-1206.7090900000001</v>
      </c>
    </row>
    <row r="1351" ht="11.25" hidden="1" customHeight="1" outlineLevel="7">
      <c r="A1351" s="101"/>
      <c r="B1351" s="102"/>
      <c r="C1351" s="103"/>
      <c r="D1351" s="2017" t="s">
        <v>530</v>
      </c>
      <c r="E1351" s="2017"/>
      <c r="F1351" s="2017"/>
      <c r="G1351" s="496">
        <v>-374.97838000000002</v>
      </c>
    </row>
    <row r="1352" ht="11.25" hidden="1" customHeight="1" outlineLevel="7">
      <c r="A1352" s="115"/>
      <c r="B1352" s="116"/>
      <c r="C1352" s="117"/>
      <c r="D1352" s="2013" t="s">
        <v>532</v>
      </c>
      <c r="E1352" s="2013"/>
      <c r="F1352" s="2013"/>
      <c r="G1352" s="496">
        <v>-30.831959999999999</v>
      </c>
    </row>
    <row r="1353" ht="11.25" hidden="1" customHeight="1" outlineLevel="7">
      <c r="A1353" s="115"/>
      <c r="B1353" s="116"/>
      <c r="C1353" s="117"/>
      <c r="D1353" s="2013" t="s">
        <v>533</v>
      </c>
      <c r="E1353" s="2013"/>
      <c r="F1353" s="2013"/>
      <c r="G1353" s="496">
        <v>-344.14641999999998</v>
      </c>
    </row>
    <row r="1354" ht="11.25" hidden="1" customHeight="1" outlineLevel="7">
      <c r="A1354" s="101"/>
      <c r="B1354" s="102"/>
      <c r="C1354" s="103"/>
      <c r="D1354" s="2017" t="s">
        <v>535</v>
      </c>
      <c r="E1354" s="2017"/>
      <c r="F1354" s="2017"/>
      <c r="G1354" s="496">
        <v>-117.191</v>
      </c>
    </row>
    <row r="1355" ht="11.25" hidden="1" customHeight="1" outlineLevel="7">
      <c r="A1355" s="115"/>
      <c r="B1355" s="116"/>
      <c r="C1355" s="117"/>
      <c r="D1355" s="2013" t="s">
        <v>539</v>
      </c>
      <c r="E1355" s="2013"/>
      <c r="F1355" s="2013"/>
      <c r="G1355" s="496">
        <v>-8.1402800000000006</v>
      </c>
    </row>
    <row r="1356" ht="21.75" hidden="1" customHeight="1" outlineLevel="7">
      <c r="A1356" s="115"/>
      <c r="B1356" s="116"/>
      <c r="C1356" s="117"/>
      <c r="D1356" s="2013" t="s">
        <v>540</v>
      </c>
      <c r="E1356" s="2013"/>
      <c r="F1356" s="2013"/>
      <c r="G1356" s="494"/>
    </row>
    <row r="1357" ht="21.75" hidden="1" customHeight="1" outlineLevel="7">
      <c r="A1357" s="115"/>
      <c r="B1357" s="116"/>
      <c r="C1357" s="117"/>
      <c r="D1357" s="2013" t="s">
        <v>541</v>
      </c>
      <c r="E1357" s="2013"/>
      <c r="F1357" s="2013"/>
      <c r="G1357" s="496">
        <v>-33.979889999999997</v>
      </c>
    </row>
    <row r="1358" ht="11.25" hidden="1" customHeight="1" outlineLevel="7">
      <c r="A1358" s="115"/>
      <c r="B1358" s="116"/>
      <c r="C1358" s="117"/>
      <c r="D1358" s="2013" t="s">
        <v>542</v>
      </c>
      <c r="E1358" s="2013"/>
      <c r="F1358" s="2013"/>
      <c r="G1358" s="496">
        <v>-12.87654</v>
      </c>
    </row>
    <row r="1359" ht="11.25" hidden="1" customHeight="1" outlineLevel="7">
      <c r="A1359" s="115"/>
      <c r="B1359" s="116"/>
      <c r="C1359" s="117"/>
      <c r="D1359" s="2013" t="s">
        <v>546</v>
      </c>
      <c r="E1359" s="2013"/>
      <c r="F1359" s="2013"/>
      <c r="G1359" s="496">
        <v>-62.194290000000002</v>
      </c>
    </row>
    <row r="1360" ht="11.25" hidden="1" customHeight="1" outlineLevel="7">
      <c r="A1360" s="115"/>
      <c r="B1360" s="116"/>
      <c r="C1360" s="117"/>
      <c r="D1360" s="2013" t="s">
        <v>547</v>
      </c>
      <c r="E1360" s="2013"/>
      <c r="F1360" s="2013"/>
      <c r="G1360" s="494"/>
    </row>
    <row r="1361" ht="11.25" hidden="1" customHeight="1" outlineLevel="7">
      <c r="A1361" s="101"/>
      <c r="B1361" s="102"/>
      <c r="C1361" s="103"/>
      <c r="D1361" s="2017" t="s">
        <v>548</v>
      </c>
      <c r="E1361" s="2017"/>
      <c r="F1361" s="2017"/>
      <c r="G1361" s="494"/>
    </row>
    <row r="1362" ht="11.25" hidden="1" customHeight="1" outlineLevel="7">
      <c r="A1362" s="115"/>
      <c r="B1362" s="116"/>
      <c r="C1362" s="117"/>
      <c r="D1362" s="2013" t="s">
        <v>551</v>
      </c>
      <c r="E1362" s="2013"/>
      <c r="F1362" s="2013"/>
      <c r="G1362" s="494"/>
    </row>
    <row r="1363" ht="11.25" hidden="1" customHeight="1" outlineLevel="7">
      <c r="A1363" s="115"/>
      <c r="B1363" s="116"/>
      <c r="C1363" s="117"/>
      <c r="D1363" s="2013" t="s">
        <v>552</v>
      </c>
      <c r="E1363" s="2013"/>
      <c r="F1363" s="2013"/>
      <c r="G1363" s="494"/>
    </row>
    <row r="1364" ht="11.25" hidden="1" customHeight="1" outlineLevel="7">
      <c r="A1364" s="115"/>
      <c r="B1364" s="116"/>
      <c r="C1364" s="117"/>
      <c r="D1364" s="2013" t="s">
        <v>553</v>
      </c>
      <c r="E1364" s="2013"/>
      <c r="F1364" s="2013"/>
      <c r="G1364" s="494"/>
    </row>
    <row r="1365" ht="11.25" hidden="1" customHeight="1" outlineLevel="7">
      <c r="A1365" s="101"/>
      <c r="B1365" s="102"/>
      <c r="C1365" s="103"/>
      <c r="D1365" s="2017" t="s">
        <v>554</v>
      </c>
      <c r="E1365" s="2017"/>
      <c r="F1365" s="2017"/>
      <c r="G1365" s="496">
        <v>-714.53971000000001</v>
      </c>
    </row>
    <row r="1366" ht="11.25" hidden="1" customHeight="1" outlineLevel="7">
      <c r="A1366" s="115"/>
      <c r="B1366" s="116"/>
      <c r="C1366" s="117"/>
      <c r="D1366" s="2013" t="s">
        <v>556</v>
      </c>
      <c r="E1366" s="2013"/>
      <c r="F1366" s="2013"/>
      <c r="G1366" s="496">
        <v>-102.70986000000001</v>
      </c>
    </row>
    <row r="1367" ht="11.25" hidden="1" customHeight="1" outlineLevel="7">
      <c r="A1367" s="115"/>
      <c r="B1367" s="116"/>
      <c r="C1367" s="117"/>
      <c r="D1367" s="2013" t="s">
        <v>557</v>
      </c>
      <c r="E1367" s="2013"/>
      <c r="F1367" s="2013"/>
      <c r="G1367" s="496">
        <v>-394.06276000000003</v>
      </c>
    </row>
    <row r="1368" ht="11.25" hidden="1" customHeight="1" outlineLevel="7">
      <c r="A1368" s="115"/>
      <c r="B1368" s="116"/>
      <c r="C1368" s="117"/>
      <c r="D1368" s="2013" t="s">
        <v>559</v>
      </c>
      <c r="E1368" s="2013"/>
      <c r="F1368" s="2013"/>
      <c r="G1368" s="496">
        <v>-9.2904800000000005</v>
      </c>
    </row>
    <row r="1369" ht="11.25" hidden="1" customHeight="1" outlineLevel="7">
      <c r="A1369" s="115"/>
      <c r="B1369" s="116"/>
      <c r="C1369" s="117"/>
      <c r="D1369" s="2013" t="s">
        <v>560</v>
      </c>
      <c r="E1369" s="2013"/>
      <c r="F1369" s="2013"/>
      <c r="G1369" s="496">
        <v>-14.528219999999999</v>
      </c>
    </row>
    <row r="1370" ht="11.25" hidden="1" customHeight="1" outlineLevel="7">
      <c r="A1370" s="115"/>
      <c r="B1370" s="116"/>
      <c r="C1370" s="117"/>
      <c r="D1370" s="2013" t="s">
        <v>562</v>
      </c>
      <c r="E1370" s="2013"/>
      <c r="F1370" s="2013"/>
      <c r="G1370" s="496">
        <v>-7.6444400000000003</v>
      </c>
    </row>
    <row r="1371" ht="11.25" hidden="1" customHeight="1" outlineLevel="7">
      <c r="A1371" s="115"/>
      <c r="B1371" s="116"/>
      <c r="C1371" s="117"/>
      <c r="D1371" s="2013" t="s">
        <v>563</v>
      </c>
      <c r="E1371" s="2013"/>
      <c r="F1371" s="2013"/>
      <c r="G1371" s="496">
        <v>-6.6747800000000002</v>
      </c>
    </row>
    <row r="1372" ht="11.25" hidden="1" customHeight="1" outlineLevel="7">
      <c r="A1372" s="115"/>
      <c r="B1372" s="116"/>
      <c r="C1372" s="117"/>
      <c r="D1372" s="2013" t="s">
        <v>564</v>
      </c>
      <c r="E1372" s="2013"/>
      <c r="F1372" s="2013"/>
      <c r="G1372" s="496">
        <v>-16.413499999999999</v>
      </c>
    </row>
    <row r="1373" ht="11.25" hidden="1" customHeight="1" outlineLevel="7">
      <c r="A1373" s="115"/>
      <c r="B1373" s="116"/>
      <c r="C1373" s="117"/>
      <c r="D1373" s="2013" t="s">
        <v>565</v>
      </c>
      <c r="E1373" s="2013"/>
      <c r="F1373" s="2013"/>
      <c r="G1373" s="496">
        <v>-12.106780000000001</v>
      </c>
    </row>
    <row r="1374" ht="11.25" hidden="1" customHeight="1" outlineLevel="7">
      <c r="A1374" s="115"/>
      <c r="B1374" s="116"/>
      <c r="C1374" s="117"/>
      <c r="D1374" s="2013" t="s">
        <v>566</v>
      </c>
      <c r="E1374" s="2013"/>
      <c r="F1374" s="2013"/>
      <c r="G1374" s="496">
        <v>-80.192279999999997</v>
      </c>
    </row>
    <row r="1375" ht="11.25" hidden="1" customHeight="1" outlineLevel="7">
      <c r="A1375" s="115"/>
      <c r="B1375" s="116"/>
      <c r="C1375" s="117"/>
      <c r="D1375" s="2013" t="s">
        <v>567</v>
      </c>
      <c r="E1375" s="2013"/>
      <c r="F1375" s="2013"/>
      <c r="G1375" s="496">
        <v>-10.54307</v>
      </c>
    </row>
    <row r="1376" ht="11.25" hidden="1" customHeight="1" outlineLevel="7">
      <c r="A1376" s="115"/>
      <c r="B1376" s="116"/>
      <c r="C1376" s="117"/>
      <c r="D1376" s="2013" t="s">
        <v>568</v>
      </c>
      <c r="E1376" s="2013"/>
      <c r="F1376" s="2013"/>
      <c r="G1376" s="496">
        <v>-9.69895</v>
      </c>
    </row>
    <row r="1377" ht="11.25" hidden="1" customHeight="1" outlineLevel="7">
      <c r="A1377" s="115"/>
      <c r="B1377" s="116"/>
      <c r="C1377" s="117"/>
      <c r="D1377" s="2013" t="s">
        <v>569</v>
      </c>
      <c r="E1377" s="2013"/>
      <c r="F1377" s="2013"/>
      <c r="G1377" s="496">
        <v>-40.994500000000002</v>
      </c>
    </row>
    <row r="1378" ht="11.25" hidden="1" customHeight="1" outlineLevel="7">
      <c r="A1378" s="115"/>
      <c r="B1378" s="116"/>
      <c r="C1378" s="117"/>
      <c r="D1378" s="2013" t="s">
        <v>570</v>
      </c>
      <c r="E1378" s="2013"/>
      <c r="F1378" s="2013"/>
      <c r="G1378" s="496">
        <v>-9.6800899999999999</v>
      </c>
    </row>
    <row r="1379" ht="11.25" hidden="1" customHeight="1" outlineLevel="7">
      <c r="A1379" s="83"/>
      <c r="B1379" s="84"/>
      <c r="C1379" s="85"/>
      <c r="D1379" s="2017" t="s">
        <v>571</v>
      </c>
      <c r="E1379" s="2017"/>
      <c r="F1379" s="2017"/>
      <c r="G1379" s="496">
        <v>-883.15422000000001</v>
      </c>
    </row>
    <row r="1380" ht="11.25" hidden="1" customHeight="1" outlineLevel="7">
      <c r="A1380" s="86"/>
      <c r="B1380" s="87"/>
      <c r="C1380" s="88"/>
      <c r="D1380" s="2017" t="s">
        <v>572</v>
      </c>
      <c r="E1380" s="2017"/>
      <c r="F1380" s="2017"/>
      <c r="G1380" s="496">
        <v>-74.195099999999996</v>
      </c>
    </row>
    <row r="1381" ht="11.25" hidden="1" customHeight="1" outlineLevel="7">
      <c r="A1381" s="101"/>
      <c r="B1381" s="102"/>
      <c r="C1381" s="103"/>
      <c r="D1381" s="2017" t="s">
        <v>573</v>
      </c>
      <c r="E1381" s="2017"/>
      <c r="F1381" s="2017"/>
      <c r="G1381" s="496">
        <v>-59.152349999999998</v>
      </c>
    </row>
    <row r="1382" ht="11.25" hidden="1" customHeight="1" outlineLevel="7">
      <c r="A1382" s="115"/>
      <c r="B1382" s="116"/>
      <c r="C1382" s="117"/>
      <c r="D1382" s="2013" t="s">
        <v>576</v>
      </c>
      <c r="E1382" s="2013"/>
      <c r="F1382" s="2013"/>
      <c r="G1382" s="496">
        <v>-10.26252</v>
      </c>
    </row>
    <row r="1383" ht="21.75" hidden="1" customHeight="1" outlineLevel="7">
      <c r="A1383" s="115"/>
      <c r="B1383" s="116"/>
      <c r="C1383" s="117"/>
      <c r="D1383" s="2013" t="s">
        <v>577</v>
      </c>
      <c r="E1383" s="2013"/>
      <c r="F1383" s="2013"/>
      <c r="G1383" s="494"/>
    </row>
    <row r="1384" ht="21.75" hidden="1" customHeight="1" outlineLevel="7">
      <c r="A1384" s="115"/>
      <c r="B1384" s="116"/>
      <c r="C1384" s="117"/>
      <c r="D1384" s="2013" t="s">
        <v>578</v>
      </c>
      <c r="E1384" s="2013"/>
      <c r="F1384" s="2013"/>
      <c r="G1384" s="494"/>
    </row>
    <row r="1385" ht="11.25" hidden="1" customHeight="1" outlineLevel="7">
      <c r="A1385" s="115"/>
      <c r="B1385" s="116"/>
      <c r="C1385" s="117"/>
      <c r="D1385" s="2013" t="s">
        <v>579</v>
      </c>
      <c r="E1385" s="2013"/>
      <c r="F1385" s="2013"/>
      <c r="G1385" s="496">
        <v>-30.496939999999999</v>
      </c>
    </row>
    <row r="1386" ht="11.25" hidden="1" customHeight="1" outlineLevel="7">
      <c r="A1386" s="115"/>
      <c r="B1386" s="116"/>
      <c r="C1386" s="117"/>
      <c r="D1386" s="2013" t="s">
        <v>582</v>
      </c>
      <c r="E1386" s="2013"/>
      <c r="F1386" s="2013"/>
      <c r="G1386" s="496">
        <v>-7.4076599999999999</v>
      </c>
    </row>
    <row r="1387" ht="11.25" hidden="1" customHeight="1" outlineLevel="7">
      <c r="A1387" s="115"/>
      <c r="B1387" s="116"/>
      <c r="C1387" s="117"/>
      <c r="D1387" s="2013" t="s">
        <v>583</v>
      </c>
      <c r="E1387" s="2013"/>
      <c r="F1387" s="2013"/>
      <c r="G1387" s="496">
        <v>-8.2846799999999998</v>
      </c>
    </row>
    <row r="1388" ht="11.25" hidden="1" customHeight="1" outlineLevel="7">
      <c r="A1388" s="115"/>
      <c r="B1388" s="116"/>
      <c r="C1388" s="117"/>
      <c r="D1388" s="2013" t="s">
        <v>584</v>
      </c>
      <c r="E1388" s="2013"/>
      <c r="F1388" s="2013"/>
      <c r="G1388" s="496">
        <v>-2.1997</v>
      </c>
    </row>
    <row r="1389" ht="11.25" hidden="1" customHeight="1" outlineLevel="7">
      <c r="A1389" s="115"/>
      <c r="B1389" s="116"/>
      <c r="C1389" s="117"/>
      <c r="D1389" s="2013" t="s">
        <v>585</v>
      </c>
      <c r="E1389" s="2013"/>
      <c r="F1389" s="2013"/>
      <c r="G1389" s="496">
        <v>-0.50085000000000002</v>
      </c>
    </row>
    <row r="1390" ht="11.25" hidden="1" customHeight="1" outlineLevel="7">
      <c r="A1390" s="101"/>
      <c r="B1390" s="102"/>
      <c r="C1390" s="103"/>
      <c r="D1390" s="2017" t="s">
        <v>586</v>
      </c>
      <c r="E1390" s="2017"/>
      <c r="F1390" s="2017"/>
      <c r="G1390" s="496">
        <v>-15.04275</v>
      </c>
    </row>
    <row r="1391" ht="11.25" hidden="1" customHeight="1" outlineLevel="7">
      <c r="A1391" s="115"/>
      <c r="B1391" s="116"/>
      <c r="C1391" s="117"/>
      <c r="D1391" s="2013" t="s">
        <v>589</v>
      </c>
      <c r="E1391" s="2013"/>
      <c r="F1391" s="2013"/>
      <c r="G1391" s="494"/>
    </row>
    <row r="1392" ht="21.75" hidden="1" customHeight="1" outlineLevel="7">
      <c r="A1392" s="115"/>
      <c r="B1392" s="116"/>
      <c r="C1392" s="117"/>
      <c r="D1392" s="2013" t="s">
        <v>590</v>
      </c>
      <c r="E1392" s="2013"/>
      <c r="F1392" s="2013"/>
      <c r="G1392" s="494"/>
    </row>
    <row r="1393" ht="11.25" hidden="1" customHeight="1" outlineLevel="7">
      <c r="A1393" s="115"/>
      <c r="B1393" s="116"/>
      <c r="C1393" s="117"/>
      <c r="D1393" s="2013" t="s">
        <v>591</v>
      </c>
      <c r="E1393" s="2013"/>
      <c r="F1393" s="2013"/>
      <c r="G1393" s="494"/>
    </row>
    <row r="1394" ht="11.25" hidden="1" customHeight="1" outlineLevel="7">
      <c r="A1394" s="115"/>
      <c r="B1394" s="116"/>
      <c r="C1394" s="117"/>
      <c r="D1394" s="2013" t="s">
        <v>592</v>
      </c>
      <c r="E1394" s="2013"/>
      <c r="F1394" s="2013"/>
      <c r="G1394" s="496">
        <v>-15.04275</v>
      </c>
    </row>
    <row r="1395" ht="11.25" hidden="1" customHeight="1" outlineLevel="7">
      <c r="A1395" s="115"/>
      <c r="B1395" s="116"/>
      <c r="C1395" s="117"/>
      <c r="D1395" s="2013" t="s">
        <v>965</v>
      </c>
      <c r="E1395" s="2013"/>
      <c r="F1395" s="2013"/>
      <c r="G1395" s="494"/>
    </row>
    <row r="1396" ht="11.25" hidden="1" customHeight="1" outlineLevel="7">
      <c r="A1396" s="115"/>
      <c r="B1396" s="116"/>
      <c r="C1396" s="117"/>
      <c r="D1396" s="2013" t="s">
        <v>594</v>
      </c>
      <c r="E1396" s="2013"/>
      <c r="F1396" s="2013"/>
      <c r="G1396" s="494"/>
    </row>
    <row r="1397" ht="11.25" hidden="1" customHeight="1" outlineLevel="7">
      <c r="A1397" s="86"/>
      <c r="B1397" s="87"/>
      <c r="C1397" s="88"/>
      <c r="D1397" s="2017" t="s">
        <v>35</v>
      </c>
      <c r="E1397" s="2017"/>
      <c r="F1397" s="2017"/>
      <c r="G1397" s="496">
        <v>-6.4911099999999999</v>
      </c>
    </row>
    <row r="1398" ht="11.25" hidden="1" customHeight="1" outlineLevel="7">
      <c r="A1398" s="89"/>
      <c r="B1398" s="90"/>
      <c r="C1398" s="91"/>
      <c r="D1398" s="2013" t="s">
        <v>595</v>
      </c>
      <c r="E1398" s="2013"/>
      <c r="F1398" s="2013"/>
      <c r="G1398" s="494"/>
    </row>
    <row r="1399" ht="11.25" hidden="1" customHeight="1" outlineLevel="7">
      <c r="A1399" s="89"/>
      <c r="B1399" s="90"/>
      <c r="C1399" s="91"/>
      <c r="D1399" s="2013" t="s">
        <v>598</v>
      </c>
      <c r="E1399" s="2013"/>
      <c r="F1399" s="2013"/>
      <c r="G1399" s="494"/>
    </row>
    <row r="1400" ht="11.25" hidden="1" customHeight="1" outlineLevel="7">
      <c r="A1400" s="89"/>
      <c r="B1400" s="90"/>
      <c r="C1400" s="91"/>
      <c r="D1400" s="2013" t="s">
        <v>599</v>
      </c>
      <c r="E1400" s="2013"/>
      <c r="F1400" s="2013"/>
      <c r="G1400" s="496">
        <v>-6.4911099999999999</v>
      </c>
    </row>
    <row r="1401" ht="11.25" hidden="1" customHeight="1" outlineLevel="7">
      <c r="A1401" s="86"/>
      <c r="B1401" s="87"/>
      <c r="C1401" s="88"/>
      <c r="D1401" s="2017" t="s">
        <v>608</v>
      </c>
      <c r="E1401" s="2017"/>
      <c r="F1401" s="2017"/>
      <c r="G1401" s="496">
        <v>-802.46801000000005</v>
      </c>
    </row>
    <row r="1402" ht="11.25" hidden="1" customHeight="1" outlineLevel="7">
      <c r="A1402" s="89"/>
      <c r="B1402" s="90"/>
      <c r="C1402" s="91"/>
      <c r="D1402" s="2013" t="s">
        <v>609</v>
      </c>
      <c r="E1402" s="2013"/>
      <c r="F1402" s="2013"/>
      <c r="G1402" s="494"/>
    </row>
    <row r="1403" ht="11.25" hidden="1" customHeight="1" outlineLevel="7">
      <c r="A1403" s="89"/>
      <c r="B1403" s="90"/>
      <c r="C1403" s="91"/>
      <c r="D1403" s="2013" t="s">
        <v>611</v>
      </c>
      <c r="E1403" s="2013"/>
      <c r="F1403" s="2013"/>
      <c r="G1403" s="496">
        <v>-4.6850899999999998</v>
      </c>
    </row>
    <row r="1404" ht="11.25" hidden="1" customHeight="1" outlineLevel="7">
      <c r="A1404" s="89"/>
      <c r="B1404" s="90"/>
      <c r="C1404" s="91"/>
      <c r="D1404" s="2013" t="s">
        <v>838</v>
      </c>
      <c r="E1404" s="2013"/>
      <c r="F1404" s="2013"/>
      <c r="G1404" s="496">
        <v>-744.85599999999999</v>
      </c>
    </row>
    <row r="1405" ht="11.25" hidden="1" customHeight="1" outlineLevel="7">
      <c r="A1405" s="89"/>
      <c r="B1405" s="90"/>
      <c r="C1405" s="91"/>
      <c r="D1405" s="2013" t="s">
        <v>613</v>
      </c>
      <c r="E1405" s="2013"/>
      <c r="F1405" s="2013"/>
      <c r="G1405" s="496">
        <v>-0.14566999999999999</v>
      </c>
    </row>
    <row r="1406" ht="11.25" hidden="1" customHeight="1" outlineLevel="7">
      <c r="A1406" s="89"/>
      <c r="B1406" s="90"/>
      <c r="C1406" s="91"/>
      <c r="D1406" s="2013" t="s">
        <v>614</v>
      </c>
      <c r="E1406" s="2013"/>
      <c r="F1406" s="2013"/>
      <c r="G1406" s="496">
        <v>-35.28096</v>
      </c>
    </row>
    <row r="1407" ht="11.25" hidden="1" customHeight="1" outlineLevel="7">
      <c r="A1407" s="89"/>
      <c r="B1407" s="90"/>
      <c r="C1407" s="91"/>
      <c r="D1407" s="2013" t="s">
        <v>615</v>
      </c>
      <c r="E1407" s="2013"/>
      <c r="F1407" s="2013"/>
      <c r="G1407" s="494"/>
    </row>
    <row r="1408" ht="11.25" hidden="1" customHeight="1" outlineLevel="7">
      <c r="A1408" s="89"/>
      <c r="B1408" s="90"/>
      <c r="C1408" s="91"/>
      <c r="D1408" s="2013" t="s">
        <v>616</v>
      </c>
      <c r="E1408" s="2013"/>
      <c r="F1408" s="2013"/>
      <c r="G1408" s="496">
        <v>-17.50029</v>
      </c>
    </row>
    <row r="1409" ht="11.25" hidden="1" customHeight="1" outlineLevel="7">
      <c r="A1409" s="83"/>
      <c r="B1409" s="84"/>
      <c r="C1409" s="85"/>
      <c r="D1409" s="2017" t="s">
        <v>617</v>
      </c>
      <c r="E1409" s="2017"/>
      <c r="F1409" s="2017"/>
      <c r="G1409" s="493">
        <v>-28849.230889999999</v>
      </c>
    </row>
    <row r="1410" ht="11.25" hidden="1" customHeight="1" outlineLevel="7">
      <c r="A1410" s="118"/>
      <c r="B1410" s="119"/>
      <c r="C1410" s="120"/>
      <c r="D1410" s="2013" t="s">
        <v>619</v>
      </c>
      <c r="E1410" s="2013"/>
      <c r="F1410" s="2013"/>
      <c r="G1410" s="493">
        <v>-14532.20796</v>
      </c>
    </row>
    <row r="1411" ht="11.25" hidden="1" customHeight="1" outlineLevel="7">
      <c r="A1411" s="118"/>
      <c r="B1411" s="119"/>
      <c r="C1411" s="120"/>
      <c r="D1411" s="2013" t="s">
        <v>620</v>
      </c>
      <c r="E1411" s="2013"/>
      <c r="F1411" s="2013"/>
      <c r="G1411" s="493">
        <v>-1790.35166</v>
      </c>
    </row>
    <row r="1412" ht="11.25" hidden="1" customHeight="1" outlineLevel="7">
      <c r="A1412" s="118"/>
      <c r="B1412" s="119"/>
      <c r="C1412" s="120"/>
      <c r="D1412" s="2013" t="s">
        <v>622</v>
      </c>
      <c r="E1412" s="2013"/>
      <c r="F1412" s="2013"/>
      <c r="G1412" s="493">
        <v>-1419.4683299999999</v>
      </c>
    </row>
    <row r="1413" ht="11.25" hidden="1" customHeight="1" outlineLevel="7">
      <c r="A1413" s="118"/>
      <c r="B1413" s="119"/>
      <c r="C1413" s="120"/>
      <c r="D1413" s="2013" t="s">
        <v>624</v>
      </c>
      <c r="E1413" s="2013"/>
      <c r="F1413" s="2013"/>
      <c r="G1413" s="496">
        <v>-219.68638999999999</v>
      </c>
    </row>
    <row r="1414" ht="11.25" hidden="1" customHeight="1" outlineLevel="7">
      <c r="A1414" s="118"/>
      <c r="B1414" s="119"/>
      <c r="C1414" s="120"/>
      <c r="D1414" s="2013" t="s">
        <v>626</v>
      </c>
      <c r="E1414" s="2013"/>
      <c r="F1414" s="2013"/>
      <c r="G1414" s="493">
        <v>-6323.5987500000001</v>
      </c>
    </row>
    <row r="1415" ht="11.25" hidden="1" customHeight="1" outlineLevel="7">
      <c r="A1415" s="86"/>
      <c r="B1415" s="87"/>
      <c r="C1415" s="88"/>
      <c r="D1415" s="2017" t="s">
        <v>630</v>
      </c>
      <c r="E1415" s="2017"/>
      <c r="F1415" s="2017"/>
      <c r="G1415" s="493">
        <v>-4563.9178000000002</v>
      </c>
    </row>
    <row r="1416" ht="11.25" hidden="1" customHeight="1" outlineLevel="7">
      <c r="A1416" s="89"/>
      <c r="B1416" s="90"/>
      <c r="C1416" s="91"/>
      <c r="D1416" s="2013" t="s">
        <v>632</v>
      </c>
      <c r="E1416" s="2013"/>
      <c r="F1416" s="2013"/>
      <c r="G1416" s="493">
        <v>-2129.4698199999998</v>
      </c>
    </row>
    <row r="1417" ht="21.75" hidden="1" customHeight="1" outlineLevel="7">
      <c r="A1417" s="89"/>
      <c r="B1417" s="90"/>
      <c r="C1417" s="91"/>
      <c r="D1417" s="2013" t="s">
        <v>634</v>
      </c>
      <c r="E1417" s="2013"/>
      <c r="F1417" s="2013"/>
      <c r="G1417" s="496">
        <v>-558.92346999999995</v>
      </c>
    </row>
    <row r="1418" ht="21.75" hidden="1" customHeight="1" outlineLevel="7">
      <c r="A1418" s="89"/>
      <c r="B1418" s="90"/>
      <c r="C1418" s="91"/>
      <c r="D1418" s="2013" t="s">
        <v>636</v>
      </c>
      <c r="E1418" s="2013"/>
      <c r="F1418" s="2013"/>
      <c r="G1418" s="493">
        <v>-1055.9839099999999</v>
      </c>
    </row>
    <row r="1419" ht="21.75" hidden="1" customHeight="1" outlineLevel="7">
      <c r="A1419" s="89"/>
      <c r="B1419" s="90"/>
      <c r="C1419" s="91"/>
      <c r="D1419" s="2013" t="s">
        <v>638</v>
      </c>
      <c r="E1419" s="2013"/>
      <c r="F1419" s="2013"/>
      <c r="G1419" s="496">
        <v>-819.54060000000004</v>
      </c>
    </row>
    <row r="1420" ht="11.25" hidden="1" customHeight="1" outlineLevel="7">
      <c r="A1420" s="83"/>
      <c r="B1420" s="84"/>
      <c r="C1420" s="85"/>
      <c r="D1420" s="2017" t="s">
        <v>641</v>
      </c>
      <c r="E1420" s="2017"/>
      <c r="F1420" s="2017"/>
      <c r="G1420" s="493">
        <v>-8712.46623</v>
      </c>
    </row>
    <row r="1421" ht="21.75" hidden="1" customHeight="1" outlineLevel="7">
      <c r="A1421" s="86"/>
      <c r="B1421" s="87"/>
      <c r="C1421" s="88"/>
      <c r="D1421" s="2017" t="s">
        <v>642</v>
      </c>
      <c r="E1421" s="2017"/>
      <c r="F1421" s="2017"/>
      <c r="G1421" s="493">
        <v>-6317.9814500000002</v>
      </c>
    </row>
    <row r="1422" ht="21.75" hidden="1" customHeight="1" outlineLevel="7">
      <c r="A1422" s="89"/>
      <c r="B1422" s="90"/>
      <c r="C1422" s="91"/>
      <c r="D1422" s="2013" t="s">
        <v>643</v>
      </c>
      <c r="E1422" s="2013"/>
      <c r="F1422" s="2013"/>
      <c r="G1422" s="493">
        <v>-5318.48351</v>
      </c>
    </row>
    <row r="1423" ht="21.75" hidden="1" customHeight="1" outlineLevel="7">
      <c r="A1423" s="89"/>
      <c r="B1423" s="90"/>
      <c r="C1423" s="91"/>
      <c r="D1423" s="2013" t="s">
        <v>645</v>
      </c>
      <c r="E1423" s="2013"/>
      <c r="F1423" s="2013"/>
      <c r="G1423" s="496">
        <v>-179.47961000000001</v>
      </c>
    </row>
    <row r="1424" ht="21.75" hidden="1" customHeight="1" outlineLevel="7">
      <c r="A1424" s="89"/>
      <c r="B1424" s="90"/>
      <c r="C1424" s="91"/>
      <c r="D1424" s="2013" t="s">
        <v>647</v>
      </c>
      <c r="E1424" s="2013"/>
      <c r="F1424" s="2013"/>
      <c r="G1424" s="496">
        <v>-231.26004</v>
      </c>
    </row>
    <row r="1425" ht="21.75" hidden="1" customHeight="1" outlineLevel="7">
      <c r="A1425" s="89"/>
      <c r="B1425" s="90"/>
      <c r="C1425" s="91"/>
      <c r="D1425" s="2013" t="s">
        <v>649</v>
      </c>
      <c r="E1425" s="2013"/>
      <c r="F1425" s="2013"/>
      <c r="G1425" s="496">
        <v>-122.40432</v>
      </c>
    </row>
    <row r="1426" ht="21.75" hidden="1" customHeight="1" outlineLevel="7">
      <c r="A1426" s="89"/>
      <c r="B1426" s="90"/>
      <c r="C1426" s="91"/>
      <c r="D1426" s="2013" t="s">
        <v>651</v>
      </c>
      <c r="E1426" s="2013"/>
      <c r="F1426" s="2013"/>
      <c r="G1426" s="496">
        <v>-466.35397</v>
      </c>
    </row>
    <row r="1427" ht="11.25" hidden="1" customHeight="1" outlineLevel="7">
      <c r="A1427" s="86"/>
      <c r="B1427" s="87"/>
      <c r="C1427" s="88"/>
      <c r="D1427" s="2017" t="s">
        <v>653</v>
      </c>
      <c r="E1427" s="2017"/>
      <c r="F1427" s="2017"/>
      <c r="G1427" s="493">
        <v>-1471.3106299999999</v>
      </c>
    </row>
    <row r="1428" ht="11.25" hidden="1" customHeight="1" outlineLevel="7">
      <c r="A1428" s="89"/>
      <c r="B1428" s="90"/>
      <c r="C1428" s="91"/>
      <c r="D1428" s="2013" t="s">
        <v>655</v>
      </c>
      <c r="E1428" s="2013"/>
      <c r="F1428" s="2013"/>
      <c r="G1428" s="493">
        <v>-1238.55089</v>
      </c>
    </row>
    <row r="1429" ht="21.75" hidden="1" customHeight="1" outlineLevel="7">
      <c r="A1429" s="89"/>
      <c r="B1429" s="90"/>
      <c r="C1429" s="91"/>
      <c r="D1429" s="2013" t="s">
        <v>657</v>
      </c>
      <c r="E1429" s="2013"/>
      <c r="F1429" s="2013"/>
      <c r="G1429" s="496">
        <v>-41.796329999999998</v>
      </c>
    </row>
    <row r="1430" ht="21.75" hidden="1" customHeight="1" outlineLevel="7">
      <c r="A1430" s="89"/>
      <c r="B1430" s="90"/>
      <c r="C1430" s="91"/>
      <c r="D1430" s="2013" t="s">
        <v>659</v>
      </c>
      <c r="E1430" s="2013"/>
      <c r="F1430" s="2013"/>
      <c r="G1430" s="496">
        <v>-53.855409999999999</v>
      </c>
    </row>
    <row r="1431" ht="21.75" hidden="1" customHeight="1" outlineLevel="7">
      <c r="A1431" s="89"/>
      <c r="B1431" s="90"/>
      <c r="C1431" s="91"/>
      <c r="D1431" s="2013" t="s">
        <v>661</v>
      </c>
      <c r="E1431" s="2013"/>
      <c r="F1431" s="2013"/>
      <c r="G1431" s="496">
        <v>-28.505420000000001</v>
      </c>
    </row>
    <row r="1432" ht="11.25" hidden="1" customHeight="1" outlineLevel="7">
      <c r="A1432" s="89"/>
      <c r="B1432" s="90"/>
      <c r="C1432" s="91"/>
      <c r="D1432" s="2013" t="s">
        <v>663</v>
      </c>
      <c r="E1432" s="2013"/>
      <c r="F1432" s="2013"/>
      <c r="G1432" s="496">
        <v>-108.60258</v>
      </c>
    </row>
    <row r="1433" ht="21.75" hidden="1" customHeight="1" outlineLevel="7">
      <c r="A1433" s="86"/>
      <c r="B1433" s="87"/>
      <c r="C1433" s="88"/>
      <c r="D1433" s="2017" t="s">
        <v>665</v>
      </c>
      <c r="E1433" s="2017"/>
      <c r="F1433" s="2017"/>
      <c r="G1433" s="496">
        <v>-115.39651000000001</v>
      </c>
    </row>
    <row r="1434" ht="11.25" hidden="1" customHeight="1" outlineLevel="7">
      <c r="A1434" s="89"/>
      <c r="B1434" s="90"/>
      <c r="C1434" s="91"/>
      <c r="D1434" s="2013" t="s">
        <v>667</v>
      </c>
      <c r="E1434" s="2013"/>
      <c r="F1434" s="2013"/>
      <c r="G1434" s="496">
        <v>-97.141329999999996</v>
      </c>
    </row>
    <row r="1435" ht="21.75" hidden="1" customHeight="1" outlineLevel="7">
      <c r="A1435" s="89"/>
      <c r="B1435" s="90"/>
      <c r="C1435" s="91"/>
      <c r="D1435" s="2013" t="s">
        <v>669</v>
      </c>
      <c r="E1435" s="2013"/>
      <c r="F1435" s="2013"/>
      <c r="G1435" s="496">
        <v>-3.278</v>
      </c>
    </row>
    <row r="1436" ht="21.75" hidden="1" customHeight="1" outlineLevel="7">
      <c r="A1436" s="89"/>
      <c r="B1436" s="90"/>
      <c r="C1436" s="91"/>
      <c r="D1436" s="2013" t="s">
        <v>671</v>
      </c>
      <c r="E1436" s="2013"/>
      <c r="F1436" s="2013"/>
      <c r="G1436" s="496">
        <v>-4.2234400000000001</v>
      </c>
    </row>
    <row r="1437" ht="21.75" hidden="1" customHeight="1" outlineLevel="7">
      <c r="A1437" s="89"/>
      <c r="B1437" s="90"/>
      <c r="C1437" s="91"/>
      <c r="D1437" s="2013" t="s">
        <v>673</v>
      </c>
      <c r="E1437" s="2013"/>
      <c r="F1437" s="2013"/>
      <c r="G1437" s="496">
        <v>-2.23597</v>
      </c>
    </row>
    <row r="1438" ht="21.75" hidden="1" customHeight="1" outlineLevel="7">
      <c r="A1438" s="89"/>
      <c r="B1438" s="90"/>
      <c r="C1438" s="91"/>
      <c r="D1438" s="2013" t="s">
        <v>675</v>
      </c>
      <c r="E1438" s="2013"/>
      <c r="F1438" s="2013"/>
      <c r="G1438" s="496">
        <v>-8.5177700000000005</v>
      </c>
    </row>
    <row r="1439" ht="21.75" hidden="1" customHeight="1" outlineLevel="7">
      <c r="A1439" s="86"/>
      <c r="B1439" s="87"/>
      <c r="C1439" s="88"/>
      <c r="D1439" s="2017" t="s">
        <v>677</v>
      </c>
      <c r="E1439" s="2017"/>
      <c r="F1439" s="2017"/>
      <c r="G1439" s="496">
        <v>-807.77764000000002</v>
      </c>
    </row>
    <row r="1440" ht="21.75" hidden="1" customHeight="1" outlineLevel="7">
      <c r="A1440" s="89"/>
      <c r="B1440" s="90"/>
      <c r="C1440" s="91"/>
      <c r="D1440" s="2013" t="s">
        <v>679</v>
      </c>
      <c r="E1440" s="2013"/>
      <c r="F1440" s="2013"/>
      <c r="G1440" s="496">
        <v>-679.98827000000006</v>
      </c>
    </row>
    <row r="1441" ht="21.75" hidden="1" customHeight="1" outlineLevel="7">
      <c r="A1441" s="89"/>
      <c r="B1441" s="90"/>
      <c r="C1441" s="91"/>
      <c r="D1441" s="2013" t="s">
        <v>681</v>
      </c>
      <c r="E1441" s="2013"/>
      <c r="F1441" s="2013"/>
      <c r="G1441" s="496">
        <v>-22.947040000000001</v>
      </c>
    </row>
    <row r="1442" ht="21.75" hidden="1" customHeight="1" outlineLevel="7">
      <c r="A1442" s="89"/>
      <c r="B1442" s="90"/>
      <c r="C1442" s="91"/>
      <c r="D1442" s="2013" t="s">
        <v>683</v>
      </c>
      <c r="E1442" s="2013"/>
      <c r="F1442" s="2013"/>
      <c r="G1442" s="496">
        <v>-29.56711</v>
      </c>
    </row>
    <row r="1443" ht="21.75" hidden="1" customHeight="1" outlineLevel="7">
      <c r="A1443" s="89"/>
      <c r="B1443" s="90"/>
      <c r="C1443" s="91"/>
      <c r="D1443" s="2013" t="s">
        <v>685</v>
      </c>
      <c r="E1443" s="2013"/>
      <c r="F1443" s="2013"/>
      <c r="G1443" s="496">
        <v>-15.64982</v>
      </c>
    </row>
    <row r="1444" ht="21.75" hidden="1" customHeight="1" outlineLevel="7">
      <c r="A1444" s="89"/>
      <c r="B1444" s="90"/>
      <c r="C1444" s="91"/>
      <c r="D1444" s="2013" t="s">
        <v>687</v>
      </c>
      <c r="E1444" s="2013"/>
      <c r="F1444" s="2013"/>
      <c r="G1444" s="496">
        <v>-59.625399999999999</v>
      </c>
    </row>
    <row r="1445" ht="11.25" hidden="1" customHeight="1" outlineLevel="7">
      <c r="A1445" s="83"/>
      <c r="B1445" s="84"/>
      <c r="C1445" s="85"/>
      <c r="D1445" s="2017" t="s">
        <v>689</v>
      </c>
      <c r="E1445" s="2017"/>
      <c r="F1445" s="2017"/>
      <c r="G1445" s="496">
        <v>-896.44460000000004</v>
      </c>
    </row>
    <row r="1446" ht="11.25" hidden="1" customHeight="1" outlineLevel="7">
      <c r="A1446" s="118"/>
      <c r="B1446" s="119"/>
      <c r="C1446" s="120"/>
      <c r="D1446" s="2013" t="s">
        <v>692</v>
      </c>
      <c r="E1446" s="2013"/>
      <c r="F1446" s="2013"/>
      <c r="G1446" s="494"/>
    </row>
    <row r="1447" ht="11.25" hidden="1" customHeight="1" outlineLevel="7">
      <c r="A1447" s="118"/>
      <c r="B1447" s="119"/>
      <c r="C1447" s="120"/>
      <c r="D1447" s="2013" t="s">
        <v>693</v>
      </c>
      <c r="E1447" s="2013"/>
      <c r="F1447" s="2013"/>
      <c r="G1447" s="494"/>
    </row>
    <row r="1448" ht="11.25" hidden="1" customHeight="1" outlineLevel="7">
      <c r="A1448" s="118"/>
      <c r="B1448" s="119"/>
      <c r="C1448" s="120"/>
      <c r="D1448" s="2013" t="s">
        <v>694</v>
      </c>
      <c r="E1448" s="2013"/>
      <c r="F1448" s="2013"/>
      <c r="G1448" s="494"/>
    </row>
    <row r="1449" ht="11.25" hidden="1" customHeight="1" outlineLevel="7">
      <c r="A1449" s="118"/>
      <c r="B1449" s="119"/>
      <c r="C1449" s="120"/>
      <c r="D1449" s="2013" t="s">
        <v>695</v>
      </c>
      <c r="E1449" s="2013"/>
      <c r="F1449" s="2013"/>
      <c r="G1449" s="496">
        <v>-79.188950000000006</v>
      </c>
    </row>
    <row r="1450" ht="11.25" hidden="1" customHeight="1" outlineLevel="7">
      <c r="A1450" s="118"/>
      <c r="B1450" s="119"/>
      <c r="C1450" s="120"/>
      <c r="D1450" s="2013" t="s">
        <v>696</v>
      </c>
      <c r="E1450" s="2013"/>
      <c r="F1450" s="2013"/>
      <c r="G1450" s="496">
        <v>-817.25564999999995</v>
      </c>
    </row>
    <row r="1451" ht="11.25" hidden="1" customHeight="1" outlineLevel="7">
      <c r="A1451" s="83"/>
      <c r="B1451" s="84"/>
      <c r="C1451" s="85"/>
      <c r="D1451" s="2017" t="s">
        <v>698</v>
      </c>
      <c r="E1451" s="2017"/>
      <c r="F1451" s="2017"/>
      <c r="G1451" s="493">
        <v>-3071.3932399999999</v>
      </c>
    </row>
    <row r="1452" ht="11.25" hidden="1" customHeight="1" outlineLevel="7">
      <c r="A1452" s="86"/>
      <c r="B1452" s="87"/>
      <c r="C1452" s="88"/>
      <c r="D1452" s="2017" t="s">
        <v>699</v>
      </c>
      <c r="E1452" s="2017"/>
      <c r="F1452" s="2017"/>
      <c r="G1452" s="493">
        <v>-1078.67922</v>
      </c>
    </row>
    <row r="1453" ht="11.25" hidden="1" customHeight="1" outlineLevel="7">
      <c r="A1453" s="89"/>
      <c r="B1453" s="90"/>
      <c r="C1453" s="91"/>
      <c r="D1453" s="2013" t="s">
        <v>700</v>
      </c>
      <c r="E1453" s="2013"/>
      <c r="F1453" s="2013"/>
      <c r="G1453" s="493">
        <v>-1072.277</v>
      </c>
    </row>
    <row r="1454" ht="11.25" hidden="1" customHeight="1" outlineLevel="7">
      <c r="A1454" s="89"/>
      <c r="B1454" s="90"/>
      <c r="C1454" s="91"/>
      <c r="D1454" s="2013" t="s">
        <v>701</v>
      </c>
      <c r="E1454" s="2013"/>
      <c r="F1454" s="2013"/>
      <c r="G1454" s="496">
        <v>-6.4022199999999998</v>
      </c>
    </row>
    <row r="1455" ht="11.25" hidden="1" customHeight="1" outlineLevel="7">
      <c r="A1455" s="86"/>
      <c r="B1455" s="87"/>
      <c r="C1455" s="88"/>
      <c r="D1455" s="2017" t="s">
        <v>702</v>
      </c>
      <c r="E1455" s="2017"/>
      <c r="F1455" s="2017"/>
      <c r="G1455" s="493">
        <v>-1087.37167</v>
      </c>
    </row>
    <row r="1456" ht="11.25" hidden="1" customHeight="1" outlineLevel="7">
      <c r="A1456" s="101"/>
      <c r="B1456" s="102"/>
      <c r="C1456" s="103"/>
      <c r="D1456" s="2017" t="s">
        <v>704</v>
      </c>
      <c r="E1456" s="2017"/>
      <c r="F1456" s="2017"/>
      <c r="G1456" s="496">
        <v>-122.27244</v>
      </c>
    </row>
    <row r="1457" ht="11.25" hidden="1" customHeight="1" outlineLevel="7">
      <c r="A1457" s="115"/>
      <c r="B1457" s="116"/>
      <c r="C1457" s="117"/>
      <c r="D1457" s="2013" t="s">
        <v>705</v>
      </c>
      <c r="E1457" s="2013"/>
      <c r="F1457" s="2013"/>
      <c r="G1457" s="496">
        <v>-53.328609999999998</v>
      </c>
    </row>
    <row r="1458" ht="11.25" hidden="1" customHeight="1" outlineLevel="7">
      <c r="A1458" s="115"/>
      <c r="B1458" s="116"/>
      <c r="C1458" s="117"/>
      <c r="D1458" s="2013" t="s">
        <v>706</v>
      </c>
      <c r="E1458" s="2013"/>
      <c r="F1458" s="2013"/>
      <c r="G1458" s="496">
        <v>-15.226889999999999</v>
      </c>
    </row>
    <row r="1459" ht="11.25" hidden="1" customHeight="1" outlineLevel="7">
      <c r="A1459" s="115"/>
      <c r="B1459" s="116"/>
      <c r="C1459" s="117"/>
      <c r="D1459" s="2013" t="s">
        <v>707</v>
      </c>
      <c r="E1459" s="2013"/>
      <c r="F1459" s="2013"/>
      <c r="G1459" s="496">
        <v>-4.3901599999999998</v>
      </c>
    </row>
    <row r="1460" ht="11.25" hidden="1" customHeight="1" outlineLevel="7">
      <c r="A1460" s="115"/>
      <c r="B1460" s="116"/>
      <c r="C1460" s="117"/>
      <c r="D1460" s="2013" t="s">
        <v>708</v>
      </c>
      <c r="E1460" s="2013"/>
      <c r="F1460" s="2013"/>
      <c r="G1460" s="496">
        <v>-4.2870299999999997</v>
      </c>
    </row>
    <row r="1461" ht="11.25" hidden="1" customHeight="1" outlineLevel="7">
      <c r="A1461" s="115"/>
      <c r="B1461" s="116"/>
      <c r="C1461" s="117"/>
      <c r="D1461" s="2013" t="s">
        <v>709</v>
      </c>
      <c r="E1461" s="2013"/>
      <c r="F1461" s="2013"/>
      <c r="G1461" s="496">
        <v>-0.25548999999999999</v>
      </c>
    </row>
    <row r="1462" ht="11.25" hidden="1" customHeight="1" outlineLevel="7">
      <c r="A1462" s="115"/>
      <c r="B1462" s="116"/>
      <c r="C1462" s="117"/>
      <c r="D1462" s="2013" t="s">
        <v>710</v>
      </c>
      <c r="E1462" s="2013"/>
      <c r="F1462" s="2013"/>
      <c r="G1462" s="496">
        <v>-44.784260000000003</v>
      </c>
    </row>
    <row r="1463" ht="11.25" hidden="1" customHeight="1" outlineLevel="7">
      <c r="A1463" s="115"/>
      <c r="B1463" s="116"/>
      <c r="C1463" s="117"/>
      <c r="D1463" s="2013" t="s">
        <v>711</v>
      </c>
      <c r="E1463" s="2013"/>
      <c r="F1463" s="2013"/>
      <c r="G1463" s="494"/>
    </row>
    <row r="1464" ht="11.25" hidden="1" customHeight="1" outlineLevel="7">
      <c r="A1464" s="101"/>
      <c r="B1464" s="102"/>
      <c r="C1464" s="103"/>
      <c r="D1464" s="2017" t="s">
        <v>712</v>
      </c>
      <c r="E1464" s="2017"/>
      <c r="F1464" s="2017"/>
      <c r="G1464" s="496">
        <v>-39.850529999999999</v>
      </c>
    </row>
    <row r="1465" ht="11.25" hidden="1" customHeight="1" outlineLevel="7">
      <c r="A1465" s="115"/>
      <c r="B1465" s="116"/>
      <c r="C1465" s="117"/>
      <c r="D1465" s="2013" t="s">
        <v>713</v>
      </c>
      <c r="E1465" s="2013"/>
      <c r="F1465" s="2013"/>
      <c r="G1465" s="496">
        <v>-8.9569500000000009</v>
      </c>
    </row>
    <row r="1466" ht="11.25" hidden="1" customHeight="1" outlineLevel="7">
      <c r="A1466" s="115"/>
      <c r="B1466" s="116"/>
      <c r="C1466" s="117"/>
      <c r="D1466" s="2013" t="s">
        <v>714</v>
      </c>
      <c r="E1466" s="2013"/>
      <c r="F1466" s="2013"/>
      <c r="G1466" s="496">
        <v>-4.5166300000000001</v>
      </c>
    </row>
    <row r="1467" ht="11.25" hidden="1" customHeight="1" outlineLevel="7">
      <c r="A1467" s="115"/>
      <c r="B1467" s="116"/>
      <c r="C1467" s="117"/>
      <c r="D1467" s="2013" t="s">
        <v>715</v>
      </c>
      <c r="E1467" s="2013"/>
      <c r="F1467" s="2013"/>
      <c r="G1467" s="496">
        <v>-20.21885</v>
      </c>
    </row>
    <row r="1468" ht="11.25" hidden="1" customHeight="1" outlineLevel="7">
      <c r="A1468" s="115"/>
      <c r="B1468" s="116"/>
      <c r="C1468" s="117"/>
      <c r="D1468" s="2013" t="s">
        <v>716</v>
      </c>
      <c r="E1468" s="2013"/>
      <c r="F1468" s="2013"/>
      <c r="G1468" s="496">
        <v>-1.42116</v>
      </c>
    </row>
    <row r="1469" ht="21.75" hidden="1" customHeight="1" outlineLevel="7">
      <c r="A1469" s="115"/>
      <c r="B1469" s="116"/>
      <c r="C1469" s="117"/>
      <c r="D1469" s="2013" t="s">
        <v>717</v>
      </c>
      <c r="E1469" s="2013"/>
      <c r="F1469" s="2013"/>
      <c r="G1469" s="496">
        <v>-0.53642000000000001</v>
      </c>
    </row>
    <row r="1470" ht="11.25" hidden="1" customHeight="1" outlineLevel="7">
      <c r="A1470" s="115"/>
      <c r="B1470" s="116"/>
      <c r="C1470" s="117"/>
      <c r="D1470" s="2013" t="s">
        <v>718</v>
      </c>
      <c r="E1470" s="2013"/>
      <c r="F1470" s="2013"/>
      <c r="G1470" s="496">
        <v>-4.1681499999999998</v>
      </c>
    </row>
    <row r="1471" ht="11.25" hidden="1" customHeight="1" outlineLevel="7">
      <c r="A1471" s="115"/>
      <c r="B1471" s="116"/>
      <c r="C1471" s="117"/>
      <c r="D1471" s="2013" t="s">
        <v>719</v>
      </c>
      <c r="E1471" s="2013"/>
      <c r="F1471" s="2013"/>
      <c r="G1471" s="496">
        <v>-0.032370000000000003</v>
      </c>
    </row>
    <row r="1472" ht="11.25" hidden="1" customHeight="1" outlineLevel="7">
      <c r="A1472" s="101"/>
      <c r="B1472" s="102"/>
      <c r="C1472" s="103"/>
      <c r="D1472" s="2017" t="s">
        <v>720</v>
      </c>
      <c r="E1472" s="2017"/>
      <c r="F1472" s="2017"/>
      <c r="G1472" s="496">
        <v>-129.18136999999999</v>
      </c>
    </row>
    <row r="1473" ht="11.25" hidden="1" customHeight="1" outlineLevel="7">
      <c r="A1473" s="115"/>
      <c r="B1473" s="116"/>
      <c r="C1473" s="117"/>
      <c r="D1473" s="2013" t="s">
        <v>721</v>
      </c>
      <c r="E1473" s="2013"/>
      <c r="F1473" s="2013"/>
      <c r="G1473" s="496">
        <v>-40.806330000000003</v>
      </c>
    </row>
    <row r="1474" ht="11.25" hidden="1" customHeight="1" outlineLevel="7">
      <c r="A1474" s="115"/>
      <c r="B1474" s="116"/>
      <c r="C1474" s="117"/>
      <c r="D1474" s="2013" t="s">
        <v>722</v>
      </c>
      <c r="E1474" s="2013"/>
      <c r="F1474" s="2013"/>
      <c r="G1474" s="496">
        <v>-82.923010000000005</v>
      </c>
    </row>
    <row r="1475" ht="11.25" hidden="1" customHeight="1" outlineLevel="7">
      <c r="A1475" s="115"/>
      <c r="B1475" s="116"/>
      <c r="C1475" s="117"/>
      <c r="D1475" s="2013" t="s">
        <v>723</v>
      </c>
      <c r="E1475" s="2013"/>
      <c r="F1475" s="2013"/>
      <c r="G1475" s="496">
        <v>-5.4520299999999997</v>
      </c>
    </row>
    <row r="1476" ht="11.25" hidden="1" customHeight="1" outlineLevel="7">
      <c r="A1476" s="101"/>
      <c r="B1476" s="102"/>
      <c r="C1476" s="103"/>
      <c r="D1476" s="2017" t="s">
        <v>724</v>
      </c>
      <c r="E1476" s="2017"/>
      <c r="F1476" s="2017"/>
      <c r="G1476" s="496">
        <v>-301.50340999999997</v>
      </c>
    </row>
    <row r="1477" ht="11.25" hidden="1" customHeight="1" outlineLevel="7">
      <c r="A1477" s="115"/>
      <c r="B1477" s="116"/>
      <c r="C1477" s="117"/>
      <c r="D1477" s="2013" t="s">
        <v>725</v>
      </c>
      <c r="E1477" s="2013"/>
      <c r="F1477" s="2013"/>
      <c r="G1477" s="496">
        <v>-4.7265199999999998</v>
      </c>
    </row>
    <row r="1478" ht="11.25" hidden="1" customHeight="1" outlineLevel="7">
      <c r="A1478" s="115"/>
      <c r="B1478" s="116"/>
      <c r="C1478" s="117"/>
      <c r="D1478" s="2013" t="s">
        <v>726</v>
      </c>
      <c r="E1478" s="2013"/>
      <c r="F1478" s="2013"/>
      <c r="G1478" s="496">
        <v>-97.639499999999998</v>
      </c>
    </row>
    <row r="1479" ht="11.25" hidden="1" customHeight="1" outlineLevel="7">
      <c r="A1479" s="115"/>
      <c r="B1479" s="116"/>
      <c r="C1479" s="117"/>
      <c r="D1479" s="2013" t="s">
        <v>727</v>
      </c>
      <c r="E1479" s="2013"/>
      <c r="F1479" s="2013"/>
      <c r="G1479" s="496">
        <v>-24.844360000000002</v>
      </c>
    </row>
    <row r="1480" ht="21.75" hidden="1" customHeight="1" outlineLevel="7">
      <c r="A1480" s="115"/>
      <c r="B1480" s="116"/>
      <c r="C1480" s="117"/>
      <c r="D1480" s="2013" t="s">
        <v>728</v>
      </c>
      <c r="E1480" s="2013"/>
      <c r="F1480" s="2013"/>
      <c r="G1480" s="496">
        <v>-61.81335</v>
      </c>
    </row>
    <row r="1481" ht="11.25" hidden="1" customHeight="1" outlineLevel="7">
      <c r="A1481" s="115"/>
      <c r="B1481" s="116"/>
      <c r="C1481" s="117"/>
      <c r="D1481" s="2013" t="s">
        <v>729</v>
      </c>
      <c r="E1481" s="2013"/>
      <c r="F1481" s="2013"/>
      <c r="G1481" s="496">
        <v>-108.4547</v>
      </c>
    </row>
    <row r="1482" ht="11.25" hidden="1" customHeight="1" outlineLevel="7">
      <c r="A1482" s="115"/>
      <c r="B1482" s="116"/>
      <c r="C1482" s="117"/>
      <c r="D1482" s="2013" t="s">
        <v>730</v>
      </c>
      <c r="E1482" s="2013"/>
      <c r="F1482" s="2013"/>
      <c r="G1482" s="496">
        <v>-4.0249800000000002</v>
      </c>
    </row>
    <row r="1483" ht="11.25" hidden="1" customHeight="1" outlineLevel="7">
      <c r="A1483" s="89"/>
      <c r="B1483" s="90"/>
      <c r="C1483" s="91"/>
      <c r="D1483" s="2013" t="s">
        <v>731</v>
      </c>
      <c r="E1483" s="2013"/>
      <c r="F1483" s="2013"/>
      <c r="G1483" s="496">
        <v>-0.29866999999999999</v>
      </c>
    </row>
    <row r="1484" ht="11.25" hidden="1" customHeight="1" outlineLevel="7">
      <c r="A1484" s="101"/>
      <c r="B1484" s="102"/>
      <c r="C1484" s="103"/>
      <c r="D1484" s="2017" t="s">
        <v>732</v>
      </c>
      <c r="E1484" s="2017"/>
      <c r="F1484" s="2017"/>
      <c r="G1484" s="496">
        <v>-28.791139999999999</v>
      </c>
    </row>
    <row r="1485" ht="11.25" hidden="1" customHeight="1" outlineLevel="7">
      <c r="A1485" s="115"/>
      <c r="B1485" s="116"/>
      <c r="C1485" s="117"/>
      <c r="D1485" s="2013" t="s">
        <v>733</v>
      </c>
      <c r="E1485" s="2013"/>
      <c r="F1485" s="2013"/>
      <c r="G1485" s="496">
        <v>-21.231639999999999</v>
      </c>
    </row>
    <row r="1486" ht="11.25" hidden="1" customHeight="1" outlineLevel="7">
      <c r="A1486" s="115"/>
      <c r="B1486" s="116"/>
      <c r="C1486" s="117"/>
      <c r="D1486" s="2013" t="s">
        <v>735</v>
      </c>
      <c r="E1486" s="2013"/>
      <c r="F1486" s="2013"/>
      <c r="G1486" s="496">
        <v>-7.5594999999999999</v>
      </c>
    </row>
    <row r="1487" ht="11.25" hidden="1" customHeight="1" outlineLevel="7">
      <c r="A1487" s="89"/>
      <c r="B1487" s="90"/>
      <c r="C1487" s="91"/>
      <c r="D1487" s="2013" t="s">
        <v>736</v>
      </c>
      <c r="E1487" s="2013"/>
      <c r="F1487" s="2013"/>
      <c r="G1487" s="496">
        <v>-182.48009999999999</v>
      </c>
    </row>
    <row r="1488" ht="21.75" hidden="1" customHeight="1" outlineLevel="7">
      <c r="A1488" s="89"/>
      <c r="B1488" s="90"/>
      <c r="C1488" s="91"/>
      <c r="D1488" s="2013" t="s">
        <v>737</v>
      </c>
      <c r="E1488" s="2013"/>
      <c r="F1488" s="2013"/>
      <c r="G1488" s="496">
        <v>-15.232469999999999</v>
      </c>
    </row>
    <row r="1489" ht="11.25" hidden="1" customHeight="1" outlineLevel="7">
      <c r="A1489" s="89"/>
      <c r="B1489" s="90"/>
      <c r="C1489" s="91"/>
      <c r="D1489" s="2013" t="s">
        <v>738</v>
      </c>
      <c r="E1489" s="2013"/>
      <c r="F1489" s="2013"/>
      <c r="G1489" s="496">
        <v>-5.3756300000000001</v>
      </c>
    </row>
    <row r="1490" ht="11.25" hidden="1" customHeight="1" outlineLevel="7">
      <c r="A1490" s="89"/>
      <c r="B1490" s="90"/>
      <c r="C1490" s="91"/>
      <c r="D1490" s="2013" t="s">
        <v>739</v>
      </c>
      <c r="E1490" s="2013"/>
      <c r="F1490" s="2013"/>
      <c r="G1490" s="496">
        <v>-7.5794100000000002</v>
      </c>
    </row>
    <row r="1491" ht="11.25" hidden="1" customHeight="1" outlineLevel="7">
      <c r="A1491" s="101"/>
      <c r="B1491" s="102"/>
      <c r="C1491" s="103"/>
      <c r="D1491" s="2017" t="s">
        <v>740</v>
      </c>
      <c r="E1491" s="2017"/>
      <c r="F1491" s="2017"/>
      <c r="G1491" s="496">
        <v>-20.537379999999999</v>
      </c>
    </row>
    <row r="1492" ht="11.25" hidden="1" customHeight="1" outlineLevel="7">
      <c r="A1492" s="115"/>
      <c r="B1492" s="116"/>
      <c r="C1492" s="117"/>
      <c r="D1492" s="2013" t="s">
        <v>741</v>
      </c>
      <c r="E1492" s="2013"/>
      <c r="F1492" s="2013"/>
      <c r="G1492" s="496">
        <v>-20.537379999999999</v>
      </c>
    </row>
    <row r="1493" ht="11.25" hidden="1" customHeight="1" outlineLevel="7">
      <c r="A1493" s="101"/>
      <c r="B1493" s="102"/>
      <c r="C1493" s="103"/>
      <c r="D1493" s="2017" t="s">
        <v>742</v>
      </c>
      <c r="E1493" s="2017"/>
      <c r="F1493" s="2017"/>
      <c r="G1493" s="496">
        <v>-229.49033</v>
      </c>
    </row>
    <row r="1494" ht="11.25" hidden="1" customHeight="1" outlineLevel="7">
      <c r="A1494" s="115"/>
      <c r="B1494" s="116"/>
      <c r="C1494" s="117"/>
      <c r="D1494" s="2013" t="s">
        <v>744</v>
      </c>
      <c r="E1494" s="2013"/>
      <c r="F1494" s="2013"/>
      <c r="G1494" s="496">
        <v>-13.158160000000001</v>
      </c>
    </row>
    <row r="1495" ht="21.75" hidden="1" customHeight="1" outlineLevel="7">
      <c r="A1495" s="115"/>
      <c r="B1495" s="116"/>
      <c r="C1495" s="117"/>
      <c r="D1495" s="2013" t="s">
        <v>745</v>
      </c>
      <c r="E1495" s="2013"/>
      <c r="F1495" s="2013"/>
      <c r="G1495" s="496">
        <v>-2.21936</v>
      </c>
    </row>
    <row r="1496" ht="21.75" hidden="1" customHeight="1" outlineLevel="7">
      <c r="A1496" s="115"/>
      <c r="B1496" s="116"/>
      <c r="C1496" s="117"/>
      <c r="D1496" s="2013" t="s">
        <v>746</v>
      </c>
      <c r="E1496" s="2013"/>
      <c r="F1496" s="2013"/>
      <c r="G1496" s="496">
        <v>-39.025440000000003</v>
      </c>
    </row>
    <row r="1497" ht="21.75" hidden="1" customHeight="1" outlineLevel="7">
      <c r="A1497" s="115"/>
      <c r="B1497" s="116"/>
      <c r="C1497" s="117"/>
      <c r="D1497" s="2013" t="s">
        <v>748</v>
      </c>
      <c r="E1497" s="2013"/>
      <c r="F1497" s="2013"/>
      <c r="G1497" s="496">
        <v>-0.11701</v>
      </c>
    </row>
    <row r="1498" ht="21.75" hidden="1" customHeight="1" outlineLevel="7">
      <c r="A1498" s="115"/>
      <c r="B1498" s="116"/>
      <c r="C1498" s="117"/>
      <c r="D1498" s="2013" t="s">
        <v>749</v>
      </c>
      <c r="E1498" s="2013"/>
      <c r="F1498" s="2013"/>
      <c r="G1498" s="496">
        <v>-6.8612500000000001</v>
      </c>
    </row>
    <row r="1499" ht="11.25" hidden="1" customHeight="1" outlineLevel="7">
      <c r="A1499" s="115"/>
      <c r="B1499" s="116"/>
      <c r="C1499" s="117"/>
      <c r="D1499" s="2013" t="s">
        <v>751</v>
      </c>
      <c r="E1499" s="2013"/>
      <c r="F1499" s="2013"/>
      <c r="G1499" s="496">
        <v>-3.60948</v>
      </c>
    </row>
    <row r="1500" ht="11.25" hidden="1" customHeight="1" outlineLevel="7">
      <c r="A1500" s="115"/>
      <c r="B1500" s="116"/>
      <c r="C1500" s="117"/>
      <c r="D1500" s="2013" t="s">
        <v>752</v>
      </c>
      <c r="E1500" s="2013"/>
      <c r="F1500" s="2013"/>
      <c r="G1500" s="496">
        <v>-4.09945</v>
      </c>
    </row>
    <row r="1501" ht="11.25" hidden="1" customHeight="1" outlineLevel="7">
      <c r="A1501" s="115"/>
      <c r="B1501" s="116"/>
      <c r="C1501" s="117"/>
      <c r="D1501" s="2013" t="s">
        <v>756</v>
      </c>
      <c r="E1501" s="2013"/>
      <c r="F1501" s="2013"/>
      <c r="G1501" s="494"/>
    </row>
    <row r="1502" ht="21.75" hidden="1" customHeight="1" outlineLevel="7">
      <c r="A1502" s="115"/>
      <c r="B1502" s="116"/>
      <c r="C1502" s="117"/>
      <c r="D1502" s="2013" t="s">
        <v>757</v>
      </c>
      <c r="E1502" s="2013"/>
      <c r="F1502" s="2013"/>
      <c r="G1502" s="494"/>
    </row>
    <row r="1503" ht="11.25" hidden="1" customHeight="1" outlineLevel="7">
      <c r="A1503" s="115"/>
      <c r="B1503" s="116"/>
      <c r="C1503" s="117"/>
      <c r="D1503" s="2013" t="s">
        <v>758</v>
      </c>
      <c r="E1503" s="2013"/>
      <c r="F1503" s="2013"/>
      <c r="G1503" s="494"/>
    </row>
    <row r="1504" ht="11.25" hidden="1" customHeight="1" outlineLevel="7">
      <c r="A1504" s="115"/>
      <c r="B1504" s="116"/>
      <c r="C1504" s="117"/>
      <c r="D1504" s="2013" t="s">
        <v>759</v>
      </c>
      <c r="E1504" s="2013"/>
      <c r="F1504" s="2013"/>
      <c r="G1504" s="496">
        <v>-70.793440000000004</v>
      </c>
    </row>
    <row r="1505" ht="11.25" hidden="1" customHeight="1" outlineLevel="7">
      <c r="A1505" s="115"/>
      <c r="B1505" s="116"/>
      <c r="C1505" s="117"/>
      <c r="D1505" s="2013" t="s">
        <v>760</v>
      </c>
      <c r="E1505" s="2013"/>
      <c r="F1505" s="2013"/>
      <c r="G1505" s="496">
        <v>-1.83074</v>
      </c>
    </row>
    <row r="1506" ht="11.25" hidden="1" customHeight="1" outlineLevel="7">
      <c r="A1506" s="115"/>
      <c r="B1506" s="116"/>
      <c r="C1506" s="117"/>
      <c r="D1506" s="2013" t="s">
        <v>839</v>
      </c>
      <c r="E1506" s="2013"/>
      <c r="F1506" s="2013"/>
      <c r="G1506" s="496">
        <v>-52.415999999999997</v>
      </c>
    </row>
    <row r="1507" ht="21.75" hidden="1" customHeight="1" outlineLevel="7">
      <c r="A1507" s="115"/>
      <c r="B1507" s="116"/>
      <c r="C1507" s="117"/>
      <c r="D1507" s="2013" t="s">
        <v>400</v>
      </c>
      <c r="E1507" s="2013"/>
      <c r="F1507" s="2013"/>
      <c r="G1507" s="494"/>
    </row>
    <row r="1508" ht="11.25" hidden="1" customHeight="1" outlineLevel="7">
      <c r="A1508" s="115"/>
      <c r="B1508" s="116"/>
      <c r="C1508" s="117"/>
      <c r="D1508" s="2013" t="s">
        <v>401</v>
      </c>
      <c r="E1508" s="2013"/>
      <c r="F1508" s="2013"/>
      <c r="G1508" s="496">
        <v>-35.359999999999999</v>
      </c>
    </row>
    <row r="1509" ht="11.25" hidden="1" customHeight="1" outlineLevel="7">
      <c r="A1509" s="115"/>
      <c r="B1509" s="116"/>
      <c r="C1509" s="117"/>
      <c r="D1509" s="2013" t="s">
        <v>761</v>
      </c>
      <c r="E1509" s="2013"/>
      <c r="F1509" s="2013"/>
      <c r="G1509" s="494"/>
    </row>
    <row r="1510" ht="21.75" hidden="1" customHeight="1" outlineLevel="7">
      <c r="A1510" s="89"/>
      <c r="B1510" s="90"/>
      <c r="C1510" s="91"/>
      <c r="D1510" s="2013" t="s">
        <v>762</v>
      </c>
      <c r="E1510" s="2013"/>
      <c r="F1510" s="2013"/>
      <c r="G1510" s="496">
        <v>-4.7787899999999999</v>
      </c>
    </row>
    <row r="1511" ht="11.25" hidden="1" customHeight="1" outlineLevel="7">
      <c r="A1511" s="86"/>
      <c r="B1511" s="87"/>
      <c r="C1511" s="88"/>
      <c r="D1511" s="2017" t="s">
        <v>763</v>
      </c>
      <c r="E1511" s="2017"/>
      <c r="F1511" s="2017"/>
      <c r="G1511" s="496">
        <v>-251.53322</v>
      </c>
    </row>
    <row r="1512" ht="11.25" hidden="1" customHeight="1" outlineLevel="7">
      <c r="A1512" s="101"/>
      <c r="B1512" s="102"/>
      <c r="C1512" s="103"/>
      <c r="D1512" s="2017" t="s">
        <v>765</v>
      </c>
      <c r="E1512" s="2017"/>
      <c r="F1512" s="2017"/>
      <c r="G1512" s="496">
        <v>-83.915149999999997</v>
      </c>
    </row>
    <row r="1513" ht="11.25" hidden="1" customHeight="1" outlineLevel="7">
      <c r="A1513" s="115"/>
      <c r="B1513" s="116"/>
      <c r="C1513" s="117"/>
      <c r="D1513" s="2013" t="s">
        <v>766</v>
      </c>
      <c r="E1513" s="2013"/>
      <c r="F1513" s="2013"/>
      <c r="G1513" s="496">
        <v>-20.866199999999999</v>
      </c>
    </row>
    <row r="1514" ht="11.25" hidden="1" customHeight="1" outlineLevel="7">
      <c r="A1514" s="115"/>
      <c r="B1514" s="116"/>
      <c r="C1514" s="117"/>
      <c r="D1514" s="2013" t="s">
        <v>767</v>
      </c>
      <c r="E1514" s="2013"/>
      <c r="F1514" s="2013"/>
      <c r="G1514" s="496">
        <v>-52.745280000000001</v>
      </c>
    </row>
    <row r="1515" ht="21.75" hidden="1" customHeight="1" outlineLevel="7">
      <c r="A1515" s="115"/>
      <c r="B1515" s="116"/>
      <c r="C1515" s="117"/>
      <c r="D1515" s="2013" t="s">
        <v>770</v>
      </c>
      <c r="E1515" s="2013"/>
      <c r="F1515" s="2013"/>
      <c r="G1515" s="496">
        <v>-10.30367</v>
      </c>
    </row>
    <row r="1516" ht="11.25" hidden="1" customHeight="1" outlineLevel="7">
      <c r="A1516" s="101"/>
      <c r="B1516" s="102"/>
      <c r="C1516" s="103"/>
      <c r="D1516" s="2017" t="s">
        <v>771</v>
      </c>
      <c r="E1516" s="2017"/>
      <c r="F1516" s="2017"/>
      <c r="G1516" s="496">
        <v>-164.57423</v>
      </c>
    </row>
    <row r="1517" ht="11.25" hidden="1" customHeight="1" outlineLevel="7">
      <c r="A1517" s="115"/>
      <c r="B1517" s="116"/>
      <c r="C1517" s="117"/>
      <c r="D1517" s="2013" t="s">
        <v>773</v>
      </c>
      <c r="E1517" s="2013"/>
      <c r="F1517" s="2013"/>
      <c r="G1517" s="496">
        <v>-34.537280000000003</v>
      </c>
    </row>
    <row r="1518" ht="11.25" hidden="1" customHeight="1" outlineLevel="7">
      <c r="A1518" s="115"/>
      <c r="B1518" s="116"/>
      <c r="C1518" s="117"/>
      <c r="D1518" s="2013" t="s">
        <v>775</v>
      </c>
      <c r="E1518" s="2013"/>
      <c r="F1518" s="2013"/>
      <c r="G1518" s="496">
        <v>-113.65666</v>
      </c>
    </row>
    <row r="1519" ht="21.75" hidden="1" customHeight="1" outlineLevel="7">
      <c r="A1519" s="115"/>
      <c r="B1519" s="116"/>
      <c r="C1519" s="117"/>
      <c r="D1519" s="2013" t="s">
        <v>777</v>
      </c>
      <c r="E1519" s="2013"/>
      <c r="F1519" s="2013"/>
      <c r="G1519" s="496">
        <v>-4.2316799999999999</v>
      </c>
    </row>
    <row r="1520" ht="11.25" hidden="1" customHeight="1" outlineLevel="7">
      <c r="A1520" s="115"/>
      <c r="B1520" s="116"/>
      <c r="C1520" s="117"/>
      <c r="D1520" s="2013" t="s">
        <v>778</v>
      </c>
      <c r="E1520" s="2013"/>
      <c r="F1520" s="2013"/>
      <c r="G1520" s="496">
        <v>-7.4137500000000003</v>
      </c>
    </row>
    <row r="1521" ht="11.25" hidden="1" customHeight="1" outlineLevel="7">
      <c r="A1521" s="115"/>
      <c r="B1521" s="116"/>
      <c r="C1521" s="117"/>
      <c r="D1521" s="2013" t="s">
        <v>779</v>
      </c>
      <c r="E1521" s="2013"/>
      <c r="F1521" s="2013"/>
      <c r="G1521" s="496">
        <v>-4.7348600000000003</v>
      </c>
    </row>
    <row r="1522" ht="11.25" hidden="1" customHeight="1" outlineLevel="7">
      <c r="A1522" s="89"/>
      <c r="B1522" s="90"/>
      <c r="C1522" s="91"/>
      <c r="D1522" s="2013" t="s">
        <v>781</v>
      </c>
      <c r="E1522" s="2013"/>
      <c r="F1522" s="2013"/>
      <c r="G1522" s="496">
        <v>-3.0438399999999999</v>
      </c>
    </row>
    <row r="1523" ht="11.25" hidden="1" customHeight="1" outlineLevel="7">
      <c r="A1523" s="86"/>
      <c r="B1523" s="87"/>
      <c r="C1523" s="88"/>
      <c r="D1523" s="2017" t="s">
        <v>782</v>
      </c>
      <c r="E1523" s="2017"/>
      <c r="F1523" s="2017"/>
      <c r="G1523" s="494"/>
    </row>
    <row r="1524" ht="21.75" hidden="1" customHeight="1" outlineLevel="7">
      <c r="A1524" s="89"/>
      <c r="B1524" s="90"/>
      <c r="C1524" s="91"/>
      <c r="D1524" s="2013" t="s">
        <v>783</v>
      </c>
      <c r="E1524" s="2013"/>
      <c r="F1524" s="2013"/>
      <c r="G1524" s="494"/>
    </row>
    <row r="1525" ht="11.25" hidden="1" customHeight="1" outlineLevel="7">
      <c r="A1525" s="89"/>
      <c r="B1525" s="90"/>
      <c r="C1525" s="91"/>
      <c r="D1525" s="2013" t="s">
        <v>784</v>
      </c>
      <c r="E1525" s="2013"/>
      <c r="F1525" s="2013"/>
      <c r="G1525" s="494"/>
    </row>
    <row r="1526" ht="11.25" hidden="1" customHeight="1" outlineLevel="7">
      <c r="A1526" s="89"/>
      <c r="B1526" s="90"/>
      <c r="C1526" s="91"/>
      <c r="D1526" s="2013" t="s">
        <v>785</v>
      </c>
      <c r="E1526" s="2013"/>
      <c r="F1526" s="2013"/>
      <c r="G1526" s="494"/>
    </row>
    <row r="1527" ht="11.25" hidden="1" customHeight="1" outlineLevel="7">
      <c r="A1527" s="89"/>
      <c r="B1527" s="90"/>
      <c r="C1527" s="91"/>
      <c r="D1527" s="2013" t="s">
        <v>1018</v>
      </c>
      <c r="E1527" s="2013"/>
      <c r="F1527" s="2013"/>
      <c r="G1527" s="494"/>
    </row>
    <row r="1528" ht="11.25" hidden="1" customHeight="1" outlineLevel="7">
      <c r="A1528" s="86"/>
      <c r="B1528" s="87"/>
      <c r="C1528" s="88"/>
      <c r="D1528" s="2017" t="s">
        <v>789</v>
      </c>
      <c r="E1528" s="2017"/>
      <c r="F1528" s="2017"/>
      <c r="G1528" s="496">
        <v>-393.78082000000001</v>
      </c>
    </row>
    <row r="1529" ht="21.75" hidden="1" customHeight="1" outlineLevel="7">
      <c r="A1529" s="89"/>
      <c r="B1529" s="90"/>
      <c r="C1529" s="91"/>
      <c r="D1529" s="2013" t="s">
        <v>791</v>
      </c>
      <c r="E1529" s="2013"/>
      <c r="F1529" s="2013"/>
      <c r="G1529" s="496">
        <v>-14.74062</v>
      </c>
    </row>
    <row r="1530" ht="21.75" hidden="1" customHeight="1" outlineLevel="7">
      <c r="A1530" s="89"/>
      <c r="B1530" s="90"/>
      <c r="C1530" s="91"/>
      <c r="D1530" s="2013" t="s">
        <v>793</v>
      </c>
      <c r="E1530" s="2013"/>
      <c r="F1530" s="2013"/>
      <c r="G1530" s="496">
        <v>-0.46385999999999999</v>
      </c>
    </row>
    <row r="1531" ht="11.25" hidden="1" customHeight="1" outlineLevel="7">
      <c r="A1531" s="89"/>
      <c r="B1531" s="90"/>
      <c r="C1531" s="91"/>
      <c r="D1531" s="2013" t="s">
        <v>795</v>
      </c>
      <c r="E1531" s="2013"/>
      <c r="F1531" s="2013"/>
      <c r="G1531" s="496">
        <v>-142.41842</v>
      </c>
    </row>
    <row r="1532" ht="11.25" hidden="1" customHeight="1" outlineLevel="7">
      <c r="A1532" s="89"/>
      <c r="B1532" s="90"/>
      <c r="C1532" s="91"/>
      <c r="D1532" s="2013" t="s">
        <v>796</v>
      </c>
      <c r="E1532" s="2013"/>
      <c r="F1532" s="2013"/>
      <c r="G1532" s="496">
        <v>-5.75448</v>
      </c>
    </row>
    <row r="1533" ht="11.25" hidden="1" customHeight="1" outlineLevel="7">
      <c r="A1533" s="89"/>
      <c r="B1533" s="90"/>
      <c r="C1533" s="91"/>
      <c r="D1533" s="2013" t="s">
        <v>798</v>
      </c>
      <c r="E1533" s="2013"/>
      <c r="F1533" s="2013"/>
      <c r="G1533" s="496">
        <v>-15.072649999999999</v>
      </c>
    </row>
    <row r="1534" ht="11.25" hidden="1" customHeight="1" outlineLevel="7">
      <c r="A1534" s="89"/>
      <c r="B1534" s="90"/>
      <c r="C1534" s="91"/>
      <c r="D1534" s="2013" t="s">
        <v>799</v>
      </c>
      <c r="E1534" s="2013"/>
      <c r="F1534" s="2013"/>
      <c r="G1534" s="496">
        <v>-215.33079000000001</v>
      </c>
    </row>
    <row r="1535" ht="11.25" hidden="1" customHeight="1" outlineLevel="7">
      <c r="A1535" s="89"/>
      <c r="B1535" s="90"/>
      <c r="C1535" s="91"/>
      <c r="D1535" s="2013" t="s">
        <v>801</v>
      </c>
      <c r="E1535" s="2013"/>
      <c r="F1535" s="2013"/>
      <c r="G1535" s="494"/>
    </row>
    <row r="1536" ht="11.25" hidden="1" customHeight="1" outlineLevel="7">
      <c r="A1536" s="86"/>
      <c r="B1536" s="87"/>
      <c r="C1536" s="88"/>
      <c r="D1536" s="2017" t="s">
        <v>802</v>
      </c>
      <c r="E1536" s="2017"/>
      <c r="F1536" s="2017"/>
      <c r="G1536" s="496">
        <v>-102.31366</v>
      </c>
    </row>
    <row r="1537" ht="11.25" hidden="1" customHeight="1" outlineLevel="7">
      <c r="A1537" s="89"/>
      <c r="B1537" s="90"/>
      <c r="C1537" s="91"/>
      <c r="D1537" s="2013" t="s">
        <v>804</v>
      </c>
      <c r="E1537" s="2013"/>
      <c r="F1537" s="2013"/>
      <c r="G1537" s="494"/>
    </row>
    <row r="1538" ht="11.25" hidden="1" customHeight="1" outlineLevel="7">
      <c r="A1538" s="89"/>
      <c r="B1538" s="90"/>
      <c r="C1538" s="91"/>
      <c r="D1538" s="2013" t="s">
        <v>805</v>
      </c>
      <c r="E1538" s="2013"/>
      <c r="F1538" s="2013"/>
      <c r="G1538" s="496">
        <v>0.01968</v>
      </c>
    </row>
    <row r="1539" ht="11.25" hidden="1" customHeight="1" outlineLevel="7">
      <c r="A1539" s="89"/>
      <c r="B1539" s="90"/>
      <c r="C1539" s="91"/>
      <c r="D1539" s="2013" t="s">
        <v>806</v>
      </c>
      <c r="E1539" s="2013"/>
      <c r="F1539" s="2013"/>
      <c r="G1539" s="494"/>
    </row>
    <row r="1540" ht="11.25" hidden="1" customHeight="1" outlineLevel="7">
      <c r="A1540" s="89"/>
      <c r="B1540" s="90"/>
      <c r="C1540" s="91"/>
      <c r="D1540" s="2013" t="s">
        <v>808</v>
      </c>
      <c r="E1540" s="2013"/>
      <c r="F1540" s="2013"/>
      <c r="G1540" s="496">
        <v>-100.98551</v>
      </c>
    </row>
    <row r="1541" ht="21.75" hidden="1" customHeight="1" outlineLevel="7">
      <c r="A1541" s="89"/>
      <c r="B1541" s="90"/>
      <c r="C1541" s="91"/>
      <c r="D1541" s="2013" t="s">
        <v>809</v>
      </c>
      <c r="E1541" s="2013"/>
      <c r="F1541" s="2013"/>
      <c r="G1541" s="496">
        <v>-0.00198</v>
      </c>
    </row>
    <row r="1542" ht="11.25" hidden="1" customHeight="1" outlineLevel="7">
      <c r="A1542" s="89"/>
      <c r="B1542" s="90"/>
      <c r="C1542" s="91"/>
      <c r="D1542" s="2013" t="s">
        <v>810</v>
      </c>
      <c r="E1542" s="2013"/>
      <c r="F1542" s="2013"/>
      <c r="G1542" s="496">
        <v>-1.34585</v>
      </c>
    </row>
    <row r="1543" ht="11.25" hidden="1" customHeight="1" outlineLevel="7">
      <c r="A1543" s="118"/>
      <c r="B1543" s="119"/>
      <c r="C1543" s="120"/>
      <c r="D1543" s="2013" t="s">
        <v>812</v>
      </c>
      <c r="E1543" s="2013"/>
      <c r="F1543" s="2013"/>
      <c r="G1543" s="496">
        <v>-10.194750000000001</v>
      </c>
    </row>
    <row r="1544" ht="11.25" hidden="1" customHeight="1" outlineLevel="7">
      <c r="A1544" s="86"/>
      <c r="B1544" s="87"/>
      <c r="C1544" s="88"/>
      <c r="D1544" s="2017" t="s">
        <v>813</v>
      </c>
      <c r="E1544" s="2017"/>
      <c r="F1544" s="2017"/>
      <c r="G1544" s="496">
        <v>-147.51990000000001</v>
      </c>
    </row>
    <row r="1545" ht="11.25" hidden="1" customHeight="1" outlineLevel="7">
      <c r="A1545" s="101"/>
      <c r="B1545" s="102"/>
      <c r="C1545" s="103"/>
      <c r="D1545" s="2017" t="s">
        <v>815</v>
      </c>
      <c r="E1545" s="2017"/>
      <c r="F1545" s="2017"/>
      <c r="G1545" s="494"/>
    </row>
    <row r="1546" ht="11.25" hidden="1" customHeight="1" outlineLevel="7">
      <c r="A1546" s="115"/>
      <c r="B1546" s="116"/>
      <c r="C1546" s="117"/>
      <c r="D1546" s="2013" t="s">
        <v>820</v>
      </c>
      <c r="E1546" s="2013"/>
      <c r="F1546" s="2013"/>
      <c r="G1546" s="494"/>
    </row>
    <row r="1547" ht="11.25" hidden="1" customHeight="1" outlineLevel="7">
      <c r="A1547" s="115"/>
      <c r="B1547" s="116"/>
      <c r="C1547" s="117"/>
      <c r="D1547" s="2013" t="s">
        <v>821</v>
      </c>
      <c r="E1547" s="2013"/>
      <c r="F1547" s="2013"/>
      <c r="G1547" s="494"/>
    </row>
    <row r="1548" ht="11.25" hidden="1" customHeight="1" outlineLevel="7">
      <c r="A1548" s="89"/>
      <c r="B1548" s="90"/>
      <c r="C1548" s="91"/>
      <c r="D1548" s="2013" t="s">
        <v>822</v>
      </c>
      <c r="E1548" s="2013"/>
      <c r="F1548" s="2013"/>
      <c r="G1548" s="496">
        <v>-32.824060000000003</v>
      </c>
    </row>
    <row r="1549" ht="11.25" hidden="1" customHeight="1" outlineLevel="7">
      <c r="A1549" s="89"/>
      <c r="B1549" s="90"/>
      <c r="C1549" s="91"/>
      <c r="D1549" s="2013" t="s">
        <v>823</v>
      </c>
      <c r="E1549" s="2013"/>
      <c r="F1549" s="2013"/>
      <c r="G1549" s="496">
        <v>-6.0906099999999999</v>
      </c>
    </row>
    <row r="1550" ht="11.25" hidden="1" customHeight="1" outlineLevel="7">
      <c r="A1550" s="89"/>
      <c r="B1550" s="90"/>
      <c r="C1550" s="91"/>
      <c r="D1550" s="2013" t="s">
        <v>824</v>
      </c>
      <c r="E1550" s="2013"/>
      <c r="F1550" s="2013"/>
      <c r="G1550" s="496">
        <v>-0.28403</v>
      </c>
    </row>
    <row r="1551" ht="11.25" hidden="1" customHeight="1" outlineLevel="7">
      <c r="A1551" s="89"/>
      <c r="B1551" s="90"/>
      <c r="C1551" s="91"/>
      <c r="D1551" s="2013" t="s">
        <v>825</v>
      </c>
      <c r="E1551" s="2013"/>
      <c r="F1551" s="2013"/>
      <c r="G1551" s="496">
        <v>-44.451439999999998</v>
      </c>
    </row>
    <row r="1552" ht="11.25" hidden="1" customHeight="1" outlineLevel="7">
      <c r="A1552" s="101"/>
      <c r="B1552" s="102"/>
      <c r="C1552" s="103"/>
      <c r="D1552" s="2017" t="s">
        <v>826</v>
      </c>
      <c r="E1552" s="2017"/>
      <c r="F1552" s="2017"/>
      <c r="G1552" s="496">
        <v>-63.037660000000002</v>
      </c>
    </row>
    <row r="1553" ht="11.25" hidden="1" customHeight="1" outlineLevel="7">
      <c r="A1553" s="115"/>
      <c r="B1553" s="116"/>
      <c r="C1553" s="117"/>
      <c r="D1553" s="2013" t="s">
        <v>828</v>
      </c>
      <c r="E1553" s="2013"/>
      <c r="F1553" s="2013"/>
      <c r="G1553" s="496">
        <v>-12.55819</v>
      </c>
    </row>
    <row r="1554" ht="21.75" hidden="1" customHeight="1" outlineLevel="7">
      <c r="A1554" s="115"/>
      <c r="B1554" s="116"/>
      <c r="C1554" s="117"/>
      <c r="D1554" s="2013" t="s">
        <v>829</v>
      </c>
      <c r="E1554" s="2013"/>
      <c r="F1554" s="2013"/>
      <c r="G1554" s="496">
        <v>-50.479469999999999</v>
      </c>
    </row>
    <row r="1555" ht="11.25" hidden="1" customHeight="1" outlineLevel="7">
      <c r="A1555" s="101"/>
      <c r="B1555" s="102"/>
      <c r="C1555" s="103"/>
      <c r="D1555" s="2017" t="s">
        <v>831</v>
      </c>
      <c r="E1555" s="2017"/>
      <c r="F1555" s="2017"/>
      <c r="G1555" s="494"/>
    </row>
    <row r="1556" ht="11.25" hidden="1" customHeight="1" outlineLevel="7">
      <c r="A1556" s="115"/>
      <c r="B1556" s="116"/>
      <c r="C1556" s="117"/>
      <c r="D1556" s="2013" t="s">
        <v>833</v>
      </c>
      <c r="E1556" s="2013"/>
      <c r="F1556" s="2013"/>
      <c r="G1556" s="494"/>
    </row>
    <row r="1557" ht="21.75" hidden="1" customHeight="1" outlineLevel="7">
      <c r="A1557" s="89"/>
      <c r="B1557" s="90"/>
      <c r="C1557" s="91"/>
      <c r="D1557" s="2013" t="s">
        <v>834</v>
      </c>
      <c r="E1557" s="2013"/>
      <c r="F1557" s="2013"/>
      <c r="G1557" s="494"/>
    </row>
    <row r="1558" ht="11.25" hidden="1" customHeight="1" outlineLevel="7">
      <c r="A1558" s="89"/>
      <c r="B1558" s="90"/>
      <c r="C1558" s="91"/>
      <c r="D1558" s="2013" t="s">
        <v>835</v>
      </c>
      <c r="E1558" s="2013"/>
      <c r="F1558" s="2013"/>
      <c r="G1558" s="494"/>
    </row>
    <row r="1559" ht="11.25" hidden="1" customHeight="1" outlineLevel="7">
      <c r="A1559" s="89"/>
      <c r="B1559" s="90"/>
      <c r="C1559" s="91"/>
      <c r="D1559" s="2013" t="s">
        <v>837</v>
      </c>
      <c r="E1559" s="2013"/>
      <c r="F1559" s="2013"/>
      <c r="G1559" s="496">
        <v>-0.83209999999999995</v>
      </c>
    </row>
    <row r="1560" ht="11.25" customHeight="1" outlineLevel="2" collapsed="1">
      <c r="A1560" s="2012" t="s">
        <v>194</v>
      </c>
      <c r="B1560" s="2012"/>
      <c r="C1560" s="2012"/>
      <c r="D1560" s="2015" t="s">
        <v>459</v>
      </c>
      <c r="E1560" s="2015"/>
      <c r="F1560" s="2015"/>
      <c r="G1560" s="492">
        <v>52130.123079999998</v>
      </c>
    </row>
    <row r="1561" ht="11.25" hidden="1" customHeight="1" outlineLevel="3">
      <c r="A1561" s="2020" t="s">
        <v>849</v>
      </c>
      <c r="B1561" s="2020"/>
      <c r="C1561" s="2020"/>
      <c r="D1561" s="2014" t="s">
        <v>461</v>
      </c>
      <c r="E1561" s="2014"/>
      <c r="F1561" s="2014"/>
      <c r="G1561" s="492">
        <v>52130.123079999998</v>
      </c>
    </row>
    <row r="1562" ht="11.25" hidden="1" customHeight="1" outlineLevel="4">
      <c r="A1562" s="70"/>
      <c r="B1562" s="71"/>
      <c r="C1562" s="72"/>
      <c r="D1562" s="2017" t="s">
        <v>257</v>
      </c>
      <c r="E1562" s="2017"/>
      <c r="F1562" s="2017"/>
      <c r="G1562" s="493">
        <v>52130.123079999998</v>
      </c>
    </row>
    <row r="1563" ht="11.25" hidden="1" customHeight="1" outlineLevel="5">
      <c r="A1563" s="74"/>
      <c r="B1563" s="75"/>
      <c r="C1563" s="76"/>
      <c r="D1563" s="2017" t="s">
        <v>442</v>
      </c>
      <c r="E1563" s="2017"/>
      <c r="F1563" s="2017"/>
      <c r="G1563" s="493">
        <v>52130.123079999998</v>
      </c>
    </row>
    <row r="1564" ht="11.25" hidden="1" customHeight="1" outlineLevel="6">
      <c r="A1564" s="77"/>
      <c r="B1564" s="78"/>
      <c r="C1564" s="79"/>
      <c r="D1564" s="2017" t="s">
        <v>443</v>
      </c>
      <c r="E1564" s="2017"/>
      <c r="F1564" s="2017"/>
      <c r="G1564" s="493">
        <v>52130.123079999998</v>
      </c>
    </row>
    <row r="1565" ht="11.25" hidden="1" customHeight="1" outlineLevel="7">
      <c r="A1565" s="80"/>
      <c r="B1565" s="81"/>
      <c r="C1565" s="82"/>
      <c r="D1565" s="2017" t="s">
        <v>444</v>
      </c>
      <c r="E1565" s="2017"/>
      <c r="F1565" s="2017"/>
      <c r="G1565" s="493">
        <v>52130.123079999998</v>
      </c>
    </row>
    <row r="1566" ht="11.25" hidden="1" customHeight="1" outlineLevel="7">
      <c r="A1566" s="83"/>
      <c r="B1566" s="84"/>
      <c r="C1566" s="85"/>
      <c r="D1566" s="2017" t="s">
        <v>253</v>
      </c>
      <c r="E1566" s="2017"/>
      <c r="F1566" s="2017"/>
      <c r="G1566" s="493">
        <v>142835.00638000001</v>
      </c>
    </row>
    <row r="1567" ht="11.25" hidden="1" customHeight="1" outlineLevel="7">
      <c r="A1567" s="86"/>
      <c r="B1567" s="87"/>
      <c r="C1567" s="88"/>
      <c r="D1567" s="2017" t="s">
        <v>462</v>
      </c>
      <c r="E1567" s="2017"/>
      <c r="F1567" s="2017"/>
      <c r="G1567" s="493">
        <v>142835.00638000001</v>
      </c>
    </row>
    <row r="1568" ht="11.25" hidden="1" customHeight="1" outlineLevel="7">
      <c r="A1568" s="101"/>
      <c r="B1568" s="102"/>
      <c r="C1568" s="103"/>
      <c r="D1568" s="2017" t="s">
        <v>463</v>
      </c>
      <c r="E1568" s="2017"/>
      <c r="F1568" s="2017"/>
      <c r="G1568" s="493">
        <v>142835.00638000001</v>
      </c>
    </row>
    <row r="1569" ht="11.25" hidden="1" customHeight="1" outlineLevel="7">
      <c r="A1569" s="104"/>
      <c r="B1569" s="105"/>
      <c r="C1569" s="106"/>
      <c r="D1569" s="2017" t="s">
        <v>464</v>
      </c>
      <c r="E1569" s="2017"/>
      <c r="F1569" s="2017"/>
      <c r="G1569" s="493">
        <v>8359.3989999999994</v>
      </c>
    </row>
    <row r="1570" ht="11.25" hidden="1" customHeight="1" outlineLevel="7">
      <c r="A1570" s="95"/>
      <c r="B1570" s="96"/>
      <c r="C1570" s="97"/>
      <c r="D1570" s="2013" t="s">
        <v>465</v>
      </c>
      <c r="E1570" s="2013"/>
      <c r="F1570" s="2013"/>
      <c r="G1570" s="493">
        <v>2689.768</v>
      </c>
    </row>
    <row r="1571" ht="11.25" hidden="1" customHeight="1" outlineLevel="7">
      <c r="A1571" s="95"/>
      <c r="B1571" s="96"/>
      <c r="C1571" s="97"/>
      <c r="D1571" s="2013" t="s">
        <v>466</v>
      </c>
      <c r="E1571" s="2013"/>
      <c r="F1571" s="2013"/>
      <c r="G1571" s="493">
        <v>2690.2020000000002</v>
      </c>
    </row>
    <row r="1572" ht="11.25" hidden="1" customHeight="1" outlineLevel="7">
      <c r="A1572" s="95"/>
      <c r="B1572" s="96"/>
      <c r="C1572" s="97"/>
      <c r="D1572" s="2013" t="s">
        <v>467</v>
      </c>
      <c r="E1572" s="2013"/>
      <c r="F1572" s="2013"/>
      <c r="G1572" s="494"/>
    </row>
    <row r="1573" ht="21.75" hidden="1" customHeight="1" outlineLevel="7">
      <c r="A1573" s="95"/>
      <c r="B1573" s="96"/>
      <c r="C1573" s="97"/>
      <c r="D1573" s="2013" t="s">
        <v>468</v>
      </c>
      <c r="E1573" s="2013"/>
      <c r="F1573" s="2013"/>
      <c r="G1573" s="493">
        <v>2979.4290000000001</v>
      </c>
    </row>
    <row r="1574" ht="11.25" hidden="1" customHeight="1" outlineLevel="7">
      <c r="A1574" s="95"/>
      <c r="B1574" s="96"/>
      <c r="C1574" s="97"/>
      <c r="D1574" s="2013" t="s">
        <v>469</v>
      </c>
      <c r="E1574" s="2013"/>
      <c r="F1574" s="2013"/>
      <c r="G1574" s="494"/>
    </row>
    <row r="1575" ht="11.25" hidden="1" customHeight="1" outlineLevel="7">
      <c r="A1575" s="95"/>
      <c r="B1575" s="96"/>
      <c r="C1575" s="97"/>
      <c r="D1575" s="2013" t="s">
        <v>470</v>
      </c>
      <c r="E1575" s="2013"/>
      <c r="F1575" s="2013"/>
      <c r="G1575" s="494"/>
    </row>
    <row r="1576" ht="11.25" hidden="1" customHeight="1" outlineLevel="7">
      <c r="A1576" s="95"/>
      <c r="B1576" s="96"/>
      <c r="C1576" s="97"/>
      <c r="D1576" s="2013" t="s">
        <v>471</v>
      </c>
      <c r="E1576" s="2013"/>
      <c r="F1576" s="2013"/>
      <c r="G1576" s="494"/>
    </row>
    <row r="1577" ht="11.25" hidden="1" customHeight="1" outlineLevel="7">
      <c r="A1577" s="95"/>
      <c r="B1577" s="96"/>
      <c r="C1577" s="97"/>
      <c r="D1577" s="2013" t="s">
        <v>472</v>
      </c>
      <c r="E1577" s="2013"/>
      <c r="F1577" s="2013"/>
      <c r="G1577" s="494"/>
    </row>
    <row r="1578" ht="11.25" hidden="1" customHeight="1" outlineLevel="7">
      <c r="A1578" s="95"/>
      <c r="B1578" s="96"/>
      <c r="C1578" s="97"/>
      <c r="D1578" s="2013" t="s">
        <v>473</v>
      </c>
      <c r="E1578" s="2013"/>
      <c r="F1578" s="2013"/>
      <c r="G1578" s="494"/>
    </row>
    <row r="1579" ht="11.25" hidden="1" customHeight="1" outlineLevel="7">
      <c r="A1579" s="95"/>
      <c r="B1579" s="96"/>
      <c r="C1579" s="97"/>
      <c r="D1579" s="2013" t="s">
        <v>474</v>
      </c>
      <c r="E1579" s="2013"/>
      <c r="F1579" s="2013"/>
      <c r="G1579" s="494"/>
    </row>
    <row r="1580" ht="11.25" hidden="1" customHeight="1" outlineLevel="7">
      <c r="A1580" s="95"/>
      <c r="B1580" s="96"/>
      <c r="C1580" s="97"/>
      <c r="D1580" s="2013" t="s">
        <v>475</v>
      </c>
      <c r="E1580" s="2013"/>
      <c r="F1580" s="2013"/>
      <c r="G1580" s="494"/>
    </row>
    <row r="1581" ht="11.25" hidden="1" customHeight="1" outlineLevel="7">
      <c r="A1581" s="115"/>
      <c r="B1581" s="116"/>
      <c r="C1581" s="117"/>
      <c r="D1581" s="2013" t="s">
        <v>476</v>
      </c>
      <c r="E1581" s="2013"/>
      <c r="F1581" s="2013"/>
      <c r="G1581" s="493">
        <v>3048.1149999999998</v>
      </c>
    </row>
    <row r="1582" ht="11.25" hidden="1" customHeight="1" outlineLevel="7">
      <c r="A1582" s="115"/>
      <c r="B1582" s="116"/>
      <c r="C1582" s="117"/>
      <c r="D1582" s="2013" t="s">
        <v>477</v>
      </c>
      <c r="E1582" s="2013"/>
      <c r="F1582" s="2013"/>
      <c r="G1582" s="494"/>
    </row>
    <row r="1583" ht="11.25" hidden="1" customHeight="1" outlineLevel="7">
      <c r="A1583" s="115"/>
      <c r="B1583" s="116"/>
      <c r="C1583" s="117"/>
      <c r="D1583" s="2013" t="s">
        <v>478</v>
      </c>
      <c r="E1583" s="2013"/>
      <c r="F1583" s="2013"/>
      <c r="G1583" s="494"/>
    </row>
    <row r="1584" ht="11.25" hidden="1" customHeight="1" outlineLevel="7">
      <c r="A1584" s="115"/>
      <c r="B1584" s="116"/>
      <c r="C1584" s="117"/>
      <c r="D1584" s="2013" t="s">
        <v>479</v>
      </c>
      <c r="E1584" s="2013"/>
      <c r="F1584" s="2013"/>
      <c r="G1584" s="494"/>
    </row>
    <row r="1585" ht="11.25" hidden="1" customHeight="1" outlineLevel="7">
      <c r="A1585" s="115"/>
      <c r="B1585" s="116"/>
      <c r="C1585" s="117"/>
      <c r="D1585" s="2013" t="s">
        <v>480</v>
      </c>
      <c r="E1585" s="2013"/>
      <c r="F1585" s="2013"/>
      <c r="G1585" s="494"/>
    </row>
    <row r="1586" ht="11.25" hidden="1" customHeight="1" outlineLevel="7">
      <c r="A1586" s="115"/>
      <c r="B1586" s="116"/>
      <c r="C1586" s="117"/>
      <c r="D1586" s="2013" t="s">
        <v>481</v>
      </c>
      <c r="E1586" s="2013"/>
      <c r="F1586" s="2013"/>
      <c r="G1586" s="494"/>
    </row>
    <row r="1587" ht="32.25" hidden="1" customHeight="1" outlineLevel="7">
      <c r="A1587" s="115"/>
      <c r="B1587" s="116"/>
      <c r="C1587" s="117"/>
      <c r="D1587" s="2013" t="s">
        <v>482</v>
      </c>
      <c r="E1587" s="2013"/>
      <c r="F1587" s="2013"/>
      <c r="G1587" s="493">
        <v>2477.0129999999999</v>
      </c>
    </row>
    <row r="1588" ht="11.25" hidden="1" customHeight="1" outlineLevel="7">
      <c r="A1588" s="104"/>
      <c r="B1588" s="105"/>
      <c r="C1588" s="106"/>
      <c r="D1588" s="2017" t="s">
        <v>483</v>
      </c>
      <c r="E1588" s="2017"/>
      <c r="F1588" s="2017"/>
      <c r="G1588" s="493">
        <v>6756.116</v>
      </c>
    </row>
    <row r="1589" ht="11.25" hidden="1" customHeight="1" outlineLevel="7">
      <c r="A1589" s="95"/>
      <c r="B1589" s="96"/>
      <c r="C1589" s="97"/>
      <c r="D1589" s="2013" t="s">
        <v>484</v>
      </c>
      <c r="E1589" s="2013"/>
      <c r="F1589" s="2013"/>
      <c r="G1589" s="493">
        <v>6595.1239999999998</v>
      </c>
    </row>
    <row r="1590" ht="21.75" hidden="1" customHeight="1" outlineLevel="7">
      <c r="A1590" s="95"/>
      <c r="B1590" s="96"/>
      <c r="C1590" s="97"/>
      <c r="D1590" s="2013" t="s">
        <v>485</v>
      </c>
      <c r="E1590" s="2013"/>
      <c r="F1590" s="2013"/>
      <c r="G1590" s="496">
        <v>160.99199999999999</v>
      </c>
    </row>
    <row r="1591" ht="11.25" hidden="1" customHeight="1" outlineLevel="7">
      <c r="A1591" s="115"/>
      <c r="B1591" s="116"/>
      <c r="C1591" s="117"/>
      <c r="D1591" s="2013" t="s">
        <v>486</v>
      </c>
      <c r="E1591" s="2013"/>
      <c r="F1591" s="2013"/>
      <c r="G1591" s="494"/>
    </row>
    <row r="1592" ht="11.25" hidden="1" customHeight="1" outlineLevel="7">
      <c r="A1592" s="104"/>
      <c r="B1592" s="105"/>
      <c r="C1592" s="106"/>
      <c r="D1592" s="2017" t="s">
        <v>487</v>
      </c>
      <c r="E1592" s="2017"/>
      <c r="F1592" s="2017"/>
      <c r="G1592" s="493">
        <v>46243.487999999998</v>
      </c>
    </row>
    <row r="1593" ht="11.25" hidden="1" customHeight="1" outlineLevel="7">
      <c r="A1593" s="95"/>
      <c r="B1593" s="96"/>
      <c r="C1593" s="97"/>
      <c r="D1593" s="2013" t="s">
        <v>488</v>
      </c>
      <c r="E1593" s="2013"/>
      <c r="F1593" s="2013"/>
      <c r="G1593" s="494"/>
    </row>
    <row r="1594" ht="11.25" hidden="1" customHeight="1" outlineLevel="7">
      <c r="A1594" s="95"/>
      <c r="B1594" s="96"/>
      <c r="C1594" s="97"/>
      <c r="D1594" s="2013" t="s">
        <v>489</v>
      </c>
      <c r="E1594" s="2013"/>
      <c r="F1594" s="2013"/>
      <c r="G1594" s="494"/>
    </row>
    <row r="1595" ht="11.25" hidden="1" customHeight="1" outlineLevel="7">
      <c r="A1595" s="95"/>
      <c r="B1595" s="96"/>
      <c r="C1595" s="97"/>
      <c r="D1595" s="2013" t="s">
        <v>490</v>
      </c>
      <c r="E1595" s="2013"/>
      <c r="F1595" s="2013"/>
      <c r="G1595" s="494"/>
    </row>
    <row r="1596" ht="11.25" hidden="1" customHeight="1" outlineLevel="7">
      <c r="A1596" s="95"/>
      <c r="B1596" s="96"/>
      <c r="C1596" s="97"/>
      <c r="D1596" s="2013" t="s">
        <v>491</v>
      </c>
      <c r="E1596" s="2013"/>
      <c r="F1596" s="2013"/>
      <c r="G1596" s="494"/>
    </row>
    <row r="1597" ht="11.25" hidden="1" customHeight="1" outlineLevel="7">
      <c r="A1597" s="95"/>
      <c r="B1597" s="96"/>
      <c r="C1597" s="97"/>
      <c r="D1597" s="2013" t="s">
        <v>492</v>
      </c>
      <c r="E1597" s="2013"/>
      <c r="F1597" s="2013"/>
      <c r="G1597" s="494"/>
    </row>
    <row r="1598" ht="11.25" hidden="1" customHeight="1" outlineLevel="7">
      <c r="A1598" s="95"/>
      <c r="B1598" s="96"/>
      <c r="C1598" s="97"/>
      <c r="D1598" s="2013" t="s">
        <v>493</v>
      </c>
      <c r="E1598" s="2013"/>
      <c r="F1598" s="2013"/>
      <c r="G1598" s="493">
        <v>46243.487999999998</v>
      </c>
    </row>
    <row r="1599" ht="11.25" hidden="1" customHeight="1" outlineLevel="7">
      <c r="A1599" s="95"/>
      <c r="B1599" s="96"/>
      <c r="C1599" s="97"/>
      <c r="D1599" s="2013" t="s">
        <v>494</v>
      </c>
      <c r="E1599" s="2013"/>
      <c r="F1599" s="2013"/>
      <c r="G1599" s="494"/>
    </row>
    <row r="1600" ht="11.25" hidden="1" customHeight="1" outlineLevel="7">
      <c r="A1600" s="95"/>
      <c r="B1600" s="96"/>
      <c r="C1600" s="97"/>
      <c r="D1600" s="2013" t="s">
        <v>495</v>
      </c>
      <c r="E1600" s="2013"/>
      <c r="F1600" s="2013"/>
      <c r="G1600" s="494"/>
    </row>
    <row r="1601" ht="11.25" hidden="1" customHeight="1" outlineLevel="7">
      <c r="A1601" s="104"/>
      <c r="B1601" s="105"/>
      <c r="C1601" s="106"/>
      <c r="D1601" s="2017" t="s">
        <v>496</v>
      </c>
      <c r="E1601" s="2017"/>
      <c r="F1601" s="2017"/>
      <c r="G1601" s="493">
        <v>5868.9823800000004</v>
      </c>
    </row>
    <row r="1602" ht="11.25" hidden="1" customHeight="1" outlineLevel="7">
      <c r="A1602" s="95"/>
      <c r="B1602" s="96"/>
      <c r="C1602" s="97"/>
      <c r="D1602" s="2013" t="s">
        <v>497</v>
      </c>
      <c r="E1602" s="2013"/>
      <c r="F1602" s="2013"/>
      <c r="G1602" s="496">
        <v>484.84800000000001</v>
      </c>
    </row>
    <row r="1603" ht="11.25" hidden="1" customHeight="1" outlineLevel="7">
      <c r="A1603" s="95"/>
      <c r="B1603" s="96"/>
      <c r="C1603" s="97"/>
      <c r="D1603" s="2013" t="s">
        <v>498</v>
      </c>
      <c r="E1603" s="2013"/>
      <c r="F1603" s="2013"/>
      <c r="G1603" s="494"/>
    </row>
    <row r="1604" ht="21.75" hidden="1" customHeight="1" outlineLevel="7">
      <c r="A1604" s="95"/>
      <c r="B1604" s="96"/>
      <c r="C1604" s="97"/>
      <c r="D1604" s="2013" t="s">
        <v>499</v>
      </c>
      <c r="E1604" s="2013"/>
      <c r="F1604" s="2013"/>
      <c r="G1604" s="493">
        <v>5384.1343800000004</v>
      </c>
    </row>
    <row r="1605" ht="11.25" hidden="1" customHeight="1" outlineLevel="7">
      <c r="A1605" s="95"/>
      <c r="B1605" s="96"/>
      <c r="C1605" s="97"/>
      <c r="D1605" s="2013" t="s">
        <v>500</v>
      </c>
      <c r="E1605" s="2013"/>
      <c r="F1605" s="2013"/>
      <c r="G1605" s="494"/>
    </row>
    <row r="1606" ht="11.25" hidden="1" customHeight="1" outlineLevel="7">
      <c r="A1606" s="104"/>
      <c r="B1606" s="105"/>
      <c r="C1606" s="106"/>
      <c r="D1606" s="2017" t="s">
        <v>501</v>
      </c>
      <c r="E1606" s="2017"/>
      <c r="F1606" s="2017"/>
      <c r="G1606" s="493">
        <v>1448.3230000000001</v>
      </c>
    </row>
    <row r="1607" ht="11.25" hidden="1" customHeight="1" outlineLevel="7">
      <c r="A1607" s="95"/>
      <c r="B1607" s="96"/>
      <c r="C1607" s="97"/>
      <c r="D1607" s="2013" t="s">
        <v>502</v>
      </c>
      <c r="E1607" s="2013"/>
      <c r="F1607" s="2013"/>
      <c r="G1607" s="494"/>
    </row>
    <row r="1608" ht="11.25" hidden="1" customHeight="1" outlineLevel="7">
      <c r="A1608" s="95"/>
      <c r="B1608" s="96"/>
      <c r="C1608" s="97"/>
      <c r="D1608" s="2013" t="s">
        <v>503</v>
      </c>
      <c r="E1608" s="2013"/>
      <c r="F1608" s="2013"/>
      <c r="G1608" s="494"/>
    </row>
    <row r="1609" ht="11.25" hidden="1" customHeight="1" outlineLevel="7">
      <c r="A1609" s="95"/>
      <c r="B1609" s="96"/>
      <c r="C1609" s="97"/>
      <c r="D1609" s="2013" t="s">
        <v>504</v>
      </c>
      <c r="E1609" s="2013"/>
      <c r="F1609" s="2013"/>
      <c r="G1609" s="493">
        <v>1367.1199999999999</v>
      </c>
    </row>
    <row r="1610" ht="11.25" hidden="1" customHeight="1" outlineLevel="7">
      <c r="A1610" s="95"/>
      <c r="B1610" s="96"/>
      <c r="C1610" s="97"/>
      <c r="D1610" s="2013" t="s">
        <v>1184</v>
      </c>
      <c r="E1610" s="2013"/>
      <c r="F1610" s="2013"/>
      <c r="G1610" s="496">
        <v>81.203000000000003</v>
      </c>
    </row>
    <row r="1611" ht="11.25" hidden="1" customHeight="1" outlineLevel="7">
      <c r="A1611" s="115"/>
      <c r="B1611" s="116"/>
      <c r="C1611" s="117"/>
      <c r="D1611" s="2013" t="s">
        <v>505</v>
      </c>
      <c r="E1611" s="2013"/>
      <c r="F1611" s="2013"/>
      <c r="G1611" s="494"/>
    </row>
    <row r="1612" ht="21.75" hidden="1" customHeight="1" outlineLevel="7">
      <c r="A1612" s="115"/>
      <c r="B1612" s="116"/>
      <c r="C1612" s="117"/>
      <c r="D1612" s="2013" t="s">
        <v>506</v>
      </c>
      <c r="E1612" s="2013"/>
      <c r="F1612" s="2013"/>
      <c r="G1612" s="493">
        <v>68633.570000000007</v>
      </c>
    </row>
    <row r="1613" ht="11.25" hidden="1" customHeight="1" outlineLevel="7">
      <c r="A1613" s="83"/>
      <c r="B1613" s="84"/>
      <c r="C1613" s="85"/>
      <c r="D1613" s="2017" t="s">
        <v>524</v>
      </c>
      <c r="E1613" s="2017"/>
      <c r="F1613" s="2017"/>
      <c r="G1613" s="493">
        <v>-90704.883300000001</v>
      </c>
    </row>
    <row r="1614" ht="11.25" hidden="1" customHeight="1" outlineLevel="7">
      <c r="A1614" s="86"/>
      <c r="B1614" s="87"/>
      <c r="C1614" s="88"/>
      <c r="D1614" s="2017" t="s">
        <v>14</v>
      </c>
      <c r="E1614" s="2017"/>
      <c r="F1614" s="2017"/>
      <c r="G1614" s="493">
        <v>-21877.897389999998</v>
      </c>
    </row>
    <row r="1615" ht="11.25" hidden="1" customHeight="1" outlineLevel="7">
      <c r="A1615" s="101"/>
      <c r="B1615" s="102"/>
      <c r="C1615" s="103"/>
      <c r="D1615" s="2017" t="s">
        <v>220</v>
      </c>
      <c r="E1615" s="2017"/>
      <c r="F1615" s="2017"/>
      <c r="G1615" s="496">
        <v>-860.51237000000003</v>
      </c>
    </row>
    <row r="1616" ht="11.25" hidden="1" customHeight="1" outlineLevel="7">
      <c r="A1616" s="115"/>
      <c r="B1616" s="116"/>
      <c r="C1616" s="117"/>
      <c r="D1616" s="2013" t="s">
        <v>527</v>
      </c>
      <c r="E1616" s="2013"/>
      <c r="F1616" s="2013"/>
      <c r="G1616" s="496">
        <v>-705.32041000000004</v>
      </c>
    </row>
    <row r="1617" ht="11.25" hidden="1" customHeight="1" outlineLevel="7">
      <c r="A1617" s="115"/>
      <c r="B1617" s="116"/>
      <c r="C1617" s="117"/>
      <c r="D1617" s="2013" t="s">
        <v>528</v>
      </c>
      <c r="E1617" s="2013"/>
      <c r="F1617" s="2013"/>
      <c r="G1617" s="496">
        <v>-155.19195999999999</v>
      </c>
    </row>
    <row r="1618" ht="11.25" hidden="1" customHeight="1" outlineLevel="7">
      <c r="A1618" s="101"/>
      <c r="B1618" s="102"/>
      <c r="C1618" s="103"/>
      <c r="D1618" s="2017" t="s">
        <v>529</v>
      </c>
      <c r="E1618" s="2017"/>
      <c r="F1618" s="2017"/>
      <c r="G1618" s="493">
        <v>-21017.385020000002</v>
      </c>
    </row>
    <row r="1619" ht="11.25" hidden="1" customHeight="1" outlineLevel="7">
      <c r="A1619" s="104"/>
      <c r="B1619" s="105"/>
      <c r="C1619" s="106"/>
      <c r="D1619" s="2017" t="s">
        <v>530</v>
      </c>
      <c r="E1619" s="2017"/>
      <c r="F1619" s="2017"/>
      <c r="G1619" s="493">
        <v>-12552.70795</v>
      </c>
    </row>
    <row r="1620" ht="11.25" hidden="1" customHeight="1" outlineLevel="7">
      <c r="A1620" s="95"/>
      <c r="B1620" s="96"/>
      <c r="C1620" s="97"/>
      <c r="D1620" s="2013" t="s">
        <v>532</v>
      </c>
      <c r="E1620" s="2013"/>
      <c r="F1620" s="2013"/>
      <c r="G1620" s="496">
        <v>-59.296979999999998</v>
      </c>
    </row>
    <row r="1621" ht="11.25" hidden="1" customHeight="1" outlineLevel="7">
      <c r="A1621" s="95"/>
      <c r="B1621" s="96"/>
      <c r="C1621" s="97"/>
      <c r="D1621" s="2013" t="s">
        <v>533</v>
      </c>
      <c r="E1621" s="2013"/>
      <c r="F1621" s="2013"/>
      <c r="G1621" s="493">
        <v>-12493.410970000001</v>
      </c>
    </row>
    <row r="1622" ht="11.25" hidden="1" customHeight="1" outlineLevel="7">
      <c r="A1622" s="115"/>
      <c r="B1622" s="116"/>
      <c r="C1622" s="117"/>
      <c r="D1622" s="2013" t="s">
        <v>841</v>
      </c>
      <c r="E1622" s="2013"/>
      <c r="F1622" s="2013"/>
      <c r="G1622" s="494"/>
    </row>
    <row r="1623" ht="11.25" hidden="1" customHeight="1" outlineLevel="7">
      <c r="A1623" s="104"/>
      <c r="B1623" s="105"/>
      <c r="C1623" s="106"/>
      <c r="D1623" s="2017" t="s">
        <v>535</v>
      </c>
      <c r="E1623" s="2017"/>
      <c r="F1623" s="2017"/>
      <c r="G1623" s="496">
        <v>-225.38534000000001</v>
      </c>
    </row>
    <row r="1624" ht="11.25" hidden="1" customHeight="1" outlineLevel="7">
      <c r="A1624" s="95"/>
      <c r="B1624" s="96"/>
      <c r="C1624" s="97"/>
      <c r="D1624" s="2013" t="s">
        <v>539</v>
      </c>
      <c r="E1624" s="2013"/>
      <c r="F1624" s="2013"/>
      <c r="G1624" s="496">
        <v>-15.65564</v>
      </c>
    </row>
    <row r="1625" ht="21.75" hidden="1" customHeight="1" outlineLevel="7">
      <c r="A1625" s="95"/>
      <c r="B1625" s="96"/>
      <c r="C1625" s="97"/>
      <c r="D1625" s="2013" t="s">
        <v>540</v>
      </c>
      <c r="E1625" s="2013"/>
      <c r="F1625" s="2013"/>
      <c r="G1625" s="494"/>
    </row>
    <row r="1626" ht="21.75" hidden="1" customHeight="1" outlineLevel="7">
      <c r="A1626" s="95"/>
      <c r="B1626" s="96"/>
      <c r="C1626" s="97"/>
      <c r="D1626" s="2013" t="s">
        <v>541</v>
      </c>
      <c r="E1626" s="2013"/>
      <c r="F1626" s="2013"/>
      <c r="G1626" s="496">
        <v>-65.351169999999996</v>
      </c>
    </row>
    <row r="1627" ht="11.25" hidden="1" customHeight="1" outlineLevel="7">
      <c r="A1627" s="95"/>
      <c r="B1627" s="96"/>
      <c r="C1627" s="97"/>
      <c r="D1627" s="2013" t="s">
        <v>542</v>
      </c>
      <c r="E1627" s="2013"/>
      <c r="F1627" s="2013"/>
      <c r="G1627" s="496">
        <v>-24.764559999999999</v>
      </c>
    </row>
    <row r="1628" ht="11.25" hidden="1" customHeight="1" outlineLevel="7">
      <c r="A1628" s="95"/>
      <c r="B1628" s="96"/>
      <c r="C1628" s="97"/>
      <c r="D1628" s="2013" t="s">
        <v>546</v>
      </c>
      <c r="E1628" s="2013"/>
      <c r="F1628" s="2013"/>
      <c r="G1628" s="496">
        <v>-119.61396999999999</v>
      </c>
    </row>
    <row r="1629" ht="11.25" hidden="1" customHeight="1" outlineLevel="7">
      <c r="A1629" s="95"/>
      <c r="B1629" s="96"/>
      <c r="C1629" s="97"/>
      <c r="D1629" s="2013" t="s">
        <v>547</v>
      </c>
      <c r="E1629" s="2013"/>
      <c r="F1629" s="2013"/>
      <c r="G1629" s="494"/>
    </row>
    <row r="1630" ht="11.25" hidden="1" customHeight="1" outlineLevel="7">
      <c r="A1630" s="104"/>
      <c r="B1630" s="105"/>
      <c r="C1630" s="106"/>
      <c r="D1630" s="2017" t="s">
        <v>548</v>
      </c>
      <c r="E1630" s="2017"/>
      <c r="F1630" s="2017"/>
      <c r="G1630" s="494"/>
    </row>
    <row r="1631" ht="11.25" hidden="1" customHeight="1" outlineLevel="7">
      <c r="A1631" s="95"/>
      <c r="B1631" s="96"/>
      <c r="C1631" s="97"/>
      <c r="D1631" s="2013" t="s">
        <v>551</v>
      </c>
      <c r="E1631" s="2013"/>
      <c r="F1631" s="2013"/>
      <c r="G1631" s="494"/>
    </row>
    <row r="1632" ht="11.25" hidden="1" customHeight="1" outlineLevel="7">
      <c r="A1632" s="95"/>
      <c r="B1632" s="96"/>
      <c r="C1632" s="97"/>
      <c r="D1632" s="2013" t="s">
        <v>552</v>
      </c>
      <c r="E1632" s="2013"/>
      <c r="F1632" s="2013"/>
      <c r="G1632" s="494"/>
    </row>
    <row r="1633" ht="11.25" hidden="1" customHeight="1" outlineLevel="7">
      <c r="A1633" s="95"/>
      <c r="B1633" s="96"/>
      <c r="C1633" s="97"/>
      <c r="D1633" s="2013" t="s">
        <v>553</v>
      </c>
      <c r="E1633" s="2013"/>
      <c r="F1633" s="2013"/>
      <c r="G1633" s="494"/>
    </row>
    <row r="1634" ht="11.25" hidden="1" customHeight="1" outlineLevel="7">
      <c r="A1634" s="104"/>
      <c r="B1634" s="105"/>
      <c r="C1634" s="106"/>
      <c r="D1634" s="2017" t="s">
        <v>554</v>
      </c>
      <c r="E1634" s="2017"/>
      <c r="F1634" s="2017"/>
      <c r="G1634" s="493">
        <v>-8239.2917300000008</v>
      </c>
    </row>
    <row r="1635" ht="11.25" hidden="1" customHeight="1" outlineLevel="7">
      <c r="A1635" s="95"/>
      <c r="B1635" s="96"/>
      <c r="C1635" s="97"/>
      <c r="D1635" s="2013" t="s">
        <v>556</v>
      </c>
      <c r="E1635" s="2013"/>
      <c r="F1635" s="2013"/>
      <c r="G1635" s="496">
        <v>-197.53476000000001</v>
      </c>
    </row>
    <row r="1636" ht="11.25" hidden="1" customHeight="1" outlineLevel="7">
      <c r="A1636" s="95"/>
      <c r="B1636" s="96"/>
      <c r="C1636" s="97"/>
      <c r="D1636" s="2013" t="s">
        <v>557</v>
      </c>
      <c r="E1636" s="2013"/>
      <c r="F1636" s="2013"/>
      <c r="G1636" s="496">
        <v>-757.87360999999999</v>
      </c>
    </row>
    <row r="1637" ht="11.25" hidden="1" customHeight="1" outlineLevel="7">
      <c r="A1637" s="95"/>
      <c r="B1637" s="96"/>
      <c r="C1637" s="97"/>
      <c r="D1637" s="2013" t="s">
        <v>559</v>
      </c>
      <c r="E1637" s="2013"/>
      <c r="F1637" s="2013"/>
      <c r="G1637" s="496">
        <v>-17.867740000000001</v>
      </c>
    </row>
    <row r="1638" ht="11.25" hidden="1" customHeight="1" outlineLevel="7">
      <c r="A1638" s="95"/>
      <c r="B1638" s="96"/>
      <c r="C1638" s="97"/>
      <c r="D1638" s="2013" t="s">
        <v>560</v>
      </c>
      <c r="E1638" s="2013"/>
      <c r="F1638" s="2013"/>
      <c r="G1638" s="496">
        <v>-27.941109999999998</v>
      </c>
    </row>
    <row r="1639" ht="11.25" hidden="1" customHeight="1" outlineLevel="7">
      <c r="A1639" s="95"/>
      <c r="B1639" s="96"/>
      <c r="C1639" s="97"/>
      <c r="D1639" s="2013" t="s">
        <v>562</v>
      </c>
      <c r="E1639" s="2013"/>
      <c r="F1639" s="2013"/>
      <c r="G1639" s="496">
        <v>-14.702030000000001</v>
      </c>
    </row>
    <row r="1640" ht="11.25" hidden="1" customHeight="1" outlineLevel="7">
      <c r="A1640" s="95"/>
      <c r="B1640" s="96"/>
      <c r="C1640" s="97"/>
      <c r="D1640" s="2013" t="s">
        <v>563</v>
      </c>
      <c r="E1640" s="2013"/>
      <c r="F1640" s="2013"/>
      <c r="G1640" s="496">
        <v>-12.837149999999999</v>
      </c>
    </row>
    <row r="1641" ht="11.25" hidden="1" customHeight="1" outlineLevel="7">
      <c r="A1641" s="95"/>
      <c r="B1641" s="96"/>
      <c r="C1641" s="97"/>
      <c r="D1641" s="2013" t="s">
        <v>564</v>
      </c>
      <c r="E1641" s="2013"/>
      <c r="F1641" s="2013"/>
      <c r="G1641" s="496">
        <v>-31.566939999999999</v>
      </c>
    </row>
    <row r="1642" ht="11.25" hidden="1" customHeight="1" outlineLevel="7">
      <c r="A1642" s="95"/>
      <c r="B1642" s="96"/>
      <c r="C1642" s="97"/>
      <c r="D1642" s="2013" t="s">
        <v>565</v>
      </c>
      <c r="E1642" s="2013"/>
      <c r="F1642" s="2013"/>
      <c r="G1642" s="496">
        <v>-23.284130000000001</v>
      </c>
    </row>
    <row r="1643" ht="11.25" hidden="1" customHeight="1" outlineLevel="7">
      <c r="A1643" s="95"/>
      <c r="B1643" s="96"/>
      <c r="C1643" s="97"/>
      <c r="D1643" s="2013" t="s">
        <v>566</v>
      </c>
      <c r="E1643" s="2013"/>
      <c r="F1643" s="2013"/>
      <c r="G1643" s="496">
        <v>-154.22826000000001</v>
      </c>
    </row>
    <row r="1644" ht="11.25" hidden="1" customHeight="1" outlineLevel="7">
      <c r="A1644" s="95"/>
      <c r="B1644" s="96"/>
      <c r="C1644" s="97"/>
      <c r="D1644" s="2013" t="s">
        <v>567</v>
      </c>
      <c r="E1644" s="2013"/>
      <c r="F1644" s="2013"/>
      <c r="G1644" s="493">
        <v>-6885.34375</v>
      </c>
    </row>
    <row r="1645" ht="11.25" hidden="1" customHeight="1" outlineLevel="7">
      <c r="A1645" s="95"/>
      <c r="B1645" s="96"/>
      <c r="C1645" s="97"/>
      <c r="D1645" s="2013" t="s">
        <v>568</v>
      </c>
      <c r="E1645" s="2013"/>
      <c r="F1645" s="2013"/>
      <c r="G1645" s="496">
        <v>-18.653320000000001</v>
      </c>
    </row>
    <row r="1646" ht="11.25" hidden="1" customHeight="1" outlineLevel="7">
      <c r="A1646" s="95"/>
      <c r="B1646" s="96"/>
      <c r="C1646" s="97"/>
      <c r="D1646" s="2013" t="s">
        <v>569</v>
      </c>
      <c r="E1646" s="2013"/>
      <c r="F1646" s="2013"/>
      <c r="G1646" s="496">
        <v>-78.841880000000003</v>
      </c>
    </row>
    <row r="1647" ht="11.25" hidden="1" customHeight="1" outlineLevel="7">
      <c r="A1647" s="95"/>
      <c r="B1647" s="96"/>
      <c r="C1647" s="97"/>
      <c r="D1647" s="2013" t="s">
        <v>570</v>
      </c>
      <c r="E1647" s="2013"/>
      <c r="F1647" s="2013"/>
      <c r="G1647" s="496">
        <v>-18.617049999999999</v>
      </c>
    </row>
    <row r="1648" ht="11.25" hidden="1" customHeight="1" outlineLevel="7">
      <c r="A1648" s="86"/>
      <c r="B1648" s="87"/>
      <c r="C1648" s="88"/>
      <c r="D1648" s="2017" t="s">
        <v>571</v>
      </c>
      <c r="E1648" s="2017"/>
      <c r="F1648" s="2017"/>
      <c r="G1648" s="496">
        <v>-265.97940999999997</v>
      </c>
    </row>
    <row r="1649" ht="11.25" hidden="1" customHeight="1" outlineLevel="7">
      <c r="A1649" s="101"/>
      <c r="B1649" s="102"/>
      <c r="C1649" s="103"/>
      <c r="D1649" s="2017" t="s">
        <v>572</v>
      </c>
      <c r="E1649" s="2017"/>
      <c r="F1649" s="2017"/>
      <c r="G1649" s="496">
        <v>-142.69432</v>
      </c>
    </row>
    <row r="1650" ht="11.25" hidden="1" customHeight="1" outlineLevel="7">
      <c r="A1650" s="104"/>
      <c r="B1650" s="105"/>
      <c r="C1650" s="106"/>
      <c r="D1650" s="2017" t="s">
        <v>573</v>
      </c>
      <c r="E1650" s="2017"/>
      <c r="F1650" s="2017"/>
      <c r="G1650" s="496">
        <v>-113.76364</v>
      </c>
    </row>
    <row r="1651" ht="11.25" hidden="1" customHeight="1" outlineLevel="7">
      <c r="A1651" s="95"/>
      <c r="B1651" s="96"/>
      <c r="C1651" s="97"/>
      <c r="D1651" s="2013" t="s">
        <v>576</v>
      </c>
      <c r="E1651" s="2013"/>
      <c r="F1651" s="2013"/>
      <c r="G1651" s="496">
        <v>-19.737200000000001</v>
      </c>
    </row>
    <row r="1652" ht="21.75" hidden="1" customHeight="1" outlineLevel="7">
      <c r="A1652" s="95"/>
      <c r="B1652" s="96"/>
      <c r="C1652" s="97"/>
      <c r="D1652" s="2013" t="s">
        <v>577</v>
      </c>
      <c r="E1652" s="2013"/>
      <c r="F1652" s="2013"/>
      <c r="G1652" s="494"/>
    </row>
    <row r="1653" ht="21.75" hidden="1" customHeight="1" outlineLevel="7">
      <c r="A1653" s="95"/>
      <c r="B1653" s="96"/>
      <c r="C1653" s="97"/>
      <c r="D1653" s="2013" t="s">
        <v>578</v>
      </c>
      <c r="E1653" s="2013"/>
      <c r="F1653" s="2013"/>
      <c r="G1653" s="494"/>
    </row>
    <row r="1654" ht="11.25" hidden="1" customHeight="1" outlineLevel="7">
      <c r="A1654" s="95"/>
      <c r="B1654" s="96"/>
      <c r="C1654" s="97"/>
      <c r="D1654" s="2013" t="s">
        <v>579</v>
      </c>
      <c r="E1654" s="2013"/>
      <c r="F1654" s="2013"/>
      <c r="G1654" s="496">
        <v>-58.652639999999998</v>
      </c>
    </row>
    <row r="1655" ht="11.25" hidden="1" customHeight="1" outlineLevel="7">
      <c r="A1655" s="95"/>
      <c r="B1655" s="96"/>
      <c r="C1655" s="97"/>
      <c r="D1655" s="2013" t="s">
        <v>582</v>
      </c>
      <c r="E1655" s="2013"/>
      <c r="F1655" s="2013"/>
      <c r="G1655" s="496">
        <v>-14.246639999999999</v>
      </c>
    </row>
    <row r="1656" ht="11.25" hidden="1" customHeight="1" outlineLevel="7">
      <c r="A1656" s="95"/>
      <c r="B1656" s="96"/>
      <c r="C1656" s="97"/>
      <c r="D1656" s="2013" t="s">
        <v>583</v>
      </c>
      <c r="E1656" s="2013"/>
      <c r="F1656" s="2013"/>
      <c r="G1656" s="496">
        <v>-15.93336</v>
      </c>
    </row>
    <row r="1657" ht="11.25" hidden="1" customHeight="1" outlineLevel="7">
      <c r="A1657" s="95"/>
      <c r="B1657" s="96"/>
      <c r="C1657" s="97"/>
      <c r="D1657" s="2013" t="s">
        <v>584</v>
      </c>
      <c r="E1657" s="2013"/>
      <c r="F1657" s="2013"/>
      <c r="G1657" s="496">
        <v>-4.2305400000000004</v>
      </c>
    </row>
    <row r="1658" ht="11.25" hidden="1" customHeight="1" outlineLevel="7">
      <c r="A1658" s="95"/>
      <c r="B1658" s="96"/>
      <c r="C1658" s="97"/>
      <c r="D1658" s="2013" t="s">
        <v>585</v>
      </c>
      <c r="E1658" s="2013"/>
      <c r="F1658" s="2013"/>
      <c r="G1658" s="496">
        <v>-0.96326000000000001</v>
      </c>
    </row>
    <row r="1659" ht="11.25" hidden="1" customHeight="1" outlineLevel="7">
      <c r="A1659" s="104"/>
      <c r="B1659" s="105"/>
      <c r="C1659" s="106"/>
      <c r="D1659" s="2017" t="s">
        <v>586</v>
      </c>
      <c r="E1659" s="2017"/>
      <c r="F1659" s="2017"/>
      <c r="G1659" s="496">
        <v>-28.930679999999999</v>
      </c>
    </row>
    <row r="1660" ht="11.25" hidden="1" customHeight="1" outlineLevel="7">
      <c r="A1660" s="95"/>
      <c r="B1660" s="96"/>
      <c r="C1660" s="97"/>
      <c r="D1660" s="2013" t="s">
        <v>589</v>
      </c>
      <c r="E1660" s="2013"/>
      <c r="F1660" s="2013"/>
      <c r="G1660" s="494"/>
    </row>
    <row r="1661" ht="21.75" hidden="1" customHeight="1" outlineLevel="7">
      <c r="A1661" s="95"/>
      <c r="B1661" s="96"/>
      <c r="C1661" s="97"/>
      <c r="D1661" s="2013" t="s">
        <v>590</v>
      </c>
      <c r="E1661" s="2013"/>
      <c r="F1661" s="2013"/>
      <c r="G1661" s="494"/>
    </row>
    <row r="1662" ht="11.25" hidden="1" customHeight="1" outlineLevel="7">
      <c r="A1662" s="95"/>
      <c r="B1662" s="96"/>
      <c r="C1662" s="97"/>
      <c r="D1662" s="2013" t="s">
        <v>591</v>
      </c>
      <c r="E1662" s="2013"/>
      <c r="F1662" s="2013"/>
      <c r="G1662" s="494"/>
    </row>
    <row r="1663" ht="11.25" hidden="1" customHeight="1" outlineLevel="7">
      <c r="A1663" s="95"/>
      <c r="B1663" s="96"/>
      <c r="C1663" s="97"/>
      <c r="D1663" s="2013" t="s">
        <v>592</v>
      </c>
      <c r="E1663" s="2013"/>
      <c r="F1663" s="2013"/>
      <c r="G1663" s="496">
        <v>-28.930679999999999</v>
      </c>
    </row>
    <row r="1664" ht="11.25" hidden="1" customHeight="1" outlineLevel="7">
      <c r="A1664" s="95"/>
      <c r="B1664" s="96"/>
      <c r="C1664" s="97"/>
      <c r="D1664" s="2013" t="s">
        <v>965</v>
      </c>
      <c r="E1664" s="2013"/>
      <c r="F1664" s="2013"/>
      <c r="G1664" s="494"/>
    </row>
    <row r="1665" ht="11.25" hidden="1" customHeight="1" outlineLevel="7">
      <c r="A1665" s="95"/>
      <c r="B1665" s="96"/>
      <c r="C1665" s="97"/>
      <c r="D1665" s="2013" t="s">
        <v>594</v>
      </c>
      <c r="E1665" s="2013"/>
      <c r="F1665" s="2013"/>
      <c r="G1665" s="494"/>
    </row>
    <row r="1666" ht="11.25" hidden="1" customHeight="1" outlineLevel="7">
      <c r="A1666" s="101"/>
      <c r="B1666" s="102"/>
      <c r="C1666" s="103"/>
      <c r="D1666" s="2017" t="s">
        <v>35</v>
      </c>
      <c r="E1666" s="2017"/>
      <c r="F1666" s="2017"/>
      <c r="G1666" s="496">
        <v>-12.4839</v>
      </c>
    </row>
    <row r="1667" ht="11.25" hidden="1" customHeight="1" outlineLevel="7">
      <c r="A1667" s="115"/>
      <c r="B1667" s="116"/>
      <c r="C1667" s="117"/>
      <c r="D1667" s="2013" t="s">
        <v>595</v>
      </c>
      <c r="E1667" s="2013"/>
      <c r="F1667" s="2013"/>
      <c r="G1667" s="494"/>
    </row>
    <row r="1668" ht="11.25" hidden="1" customHeight="1" outlineLevel="7">
      <c r="A1668" s="115"/>
      <c r="B1668" s="116"/>
      <c r="C1668" s="117"/>
      <c r="D1668" s="2013" t="s">
        <v>598</v>
      </c>
      <c r="E1668" s="2013"/>
      <c r="F1668" s="2013"/>
      <c r="G1668" s="494"/>
    </row>
    <row r="1669" ht="11.25" hidden="1" customHeight="1" outlineLevel="7">
      <c r="A1669" s="115"/>
      <c r="B1669" s="116"/>
      <c r="C1669" s="117"/>
      <c r="D1669" s="2013" t="s">
        <v>599</v>
      </c>
      <c r="E1669" s="2013"/>
      <c r="F1669" s="2013"/>
      <c r="G1669" s="496">
        <v>-12.4839</v>
      </c>
    </row>
    <row r="1670" ht="11.25" hidden="1" customHeight="1" outlineLevel="7">
      <c r="A1670" s="101"/>
      <c r="B1670" s="102"/>
      <c r="C1670" s="103"/>
      <c r="D1670" s="2017" t="s">
        <v>608</v>
      </c>
      <c r="E1670" s="2017"/>
      <c r="F1670" s="2017"/>
      <c r="G1670" s="496">
        <v>-110.80119000000001</v>
      </c>
    </row>
    <row r="1671" ht="11.25" hidden="1" customHeight="1" outlineLevel="7">
      <c r="A1671" s="115"/>
      <c r="B1671" s="116"/>
      <c r="C1671" s="117"/>
      <c r="D1671" s="2013" t="s">
        <v>609</v>
      </c>
      <c r="E1671" s="2013"/>
      <c r="F1671" s="2013"/>
      <c r="G1671" s="494"/>
    </row>
    <row r="1672" ht="11.25" hidden="1" customHeight="1" outlineLevel="7">
      <c r="A1672" s="115"/>
      <c r="B1672" s="116"/>
      <c r="C1672" s="117"/>
      <c r="D1672" s="2013" t="s">
        <v>611</v>
      </c>
      <c r="E1672" s="2013"/>
      <c r="F1672" s="2013"/>
      <c r="G1672" s="496">
        <v>-9.0105000000000004</v>
      </c>
    </row>
    <row r="1673" ht="11.25" hidden="1" customHeight="1" outlineLevel="7">
      <c r="A1673" s="115"/>
      <c r="B1673" s="116"/>
      <c r="C1673" s="117"/>
      <c r="D1673" s="2013" t="s">
        <v>613</v>
      </c>
      <c r="E1673" s="2013"/>
      <c r="F1673" s="2013"/>
      <c r="G1673" s="496">
        <v>-0.28016000000000002</v>
      </c>
    </row>
    <row r="1674" ht="11.25" hidden="1" customHeight="1" outlineLevel="7">
      <c r="A1674" s="115"/>
      <c r="B1674" s="116"/>
      <c r="C1674" s="117"/>
      <c r="D1674" s="2013" t="s">
        <v>614</v>
      </c>
      <c r="E1674" s="2013"/>
      <c r="F1674" s="2013"/>
      <c r="G1674" s="496">
        <v>-67.853430000000003</v>
      </c>
    </row>
    <row r="1675" ht="11.25" hidden="1" customHeight="1" outlineLevel="7">
      <c r="A1675" s="115"/>
      <c r="B1675" s="116"/>
      <c r="C1675" s="117"/>
      <c r="D1675" s="2013" t="s">
        <v>615</v>
      </c>
      <c r="E1675" s="2013"/>
      <c r="F1675" s="2013"/>
      <c r="G1675" s="494"/>
    </row>
    <row r="1676" ht="11.25" hidden="1" customHeight="1" outlineLevel="7">
      <c r="A1676" s="115"/>
      <c r="B1676" s="116"/>
      <c r="C1676" s="117"/>
      <c r="D1676" s="2013" t="s">
        <v>616</v>
      </c>
      <c r="E1676" s="2013"/>
      <c r="F1676" s="2013"/>
      <c r="G1676" s="496">
        <v>-33.6571</v>
      </c>
    </row>
    <row r="1677" ht="11.25" hidden="1" customHeight="1" outlineLevel="7">
      <c r="A1677" s="86"/>
      <c r="B1677" s="87"/>
      <c r="C1677" s="88"/>
      <c r="D1677" s="2017" t="s">
        <v>617</v>
      </c>
      <c r="E1677" s="2017"/>
      <c r="F1677" s="2017"/>
      <c r="G1677" s="493">
        <v>-22647.204760000001</v>
      </c>
    </row>
    <row r="1678" ht="11.25" hidden="1" customHeight="1" outlineLevel="7">
      <c r="A1678" s="89"/>
      <c r="B1678" s="90"/>
      <c r="C1678" s="91"/>
      <c r="D1678" s="2013" t="s">
        <v>619</v>
      </c>
      <c r="E1678" s="2013"/>
      <c r="F1678" s="2013"/>
      <c r="G1678" s="493">
        <v>-18442.655139999999</v>
      </c>
    </row>
    <row r="1679" ht="11.25" hidden="1" customHeight="1" outlineLevel="7">
      <c r="A1679" s="89"/>
      <c r="B1679" s="90"/>
      <c r="C1679" s="91"/>
      <c r="D1679" s="2013" t="s">
        <v>620</v>
      </c>
      <c r="E1679" s="2013"/>
      <c r="F1679" s="2013"/>
      <c r="G1679" s="496">
        <v>-711.67741999999998</v>
      </c>
    </row>
    <row r="1680" ht="11.25" hidden="1" customHeight="1" outlineLevel="7">
      <c r="A1680" s="89"/>
      <c r="B1680" s="90"/>
      <c r="C1680" s="91"/>
      <c r="D1680" s="2013" t="s">
        <v>622</v>
      </c>
      <c r="E1680" s="2013"/>
      <c r="F1680" s="2013"/>
      <c r="G1680" s="496">
        <v>-524.59068000000002</v>
      </c>
    </row>
    <row r="1681" ht="11.25" hidden="1" customHeight="1" outlineLevel="7">
      <c r="A1681" s="89"/>
      <c r="B1681" s="90"/>
      <c r="C1681" s="91"/>
      <c r="D1681" s="2013" t="s">
        <v>624</v>
      </c>
      <c r="E1681" s="2013"/>
      <c r="F1681" s="2013"/>
      <c r="G1681" s="496">
        <v>-72.981589999999997</v>
      </c>
    </row>
    <row r="1682" ht="11.25" hidden="1" customHeight="1" outlineLevel="7">
      <c r="A1682" s="89"/>
      <c r="B1682" s="90"/>
      <c r="C1682" s="91"/>
      <c r="D1682" s="2013" t="s">
        <v>626</v>
      </c>
      <c r="E1682" s="2013"/>
      <c r="F1682" s="2013"/>
      <c r="G1682" s="493">
        <v>-1339.79321</v>
      </c>
    </row>
    <row r="1683" ht="11.25" hidden="1" customHeight="1" outlineLevel="7">
      <c r="A1683" s="101"/>
      <c r="B1683" s="102"/>
      <c r="C1683" s="103"/>
      <c r="D1683" s="2017" t="s">
        <v>630</v>
      </c>
      <c r="E1683" s="2017"/>
      <c r="F1683" s="2017"/>
      <c r="G1683" s="493">
        <v>-1555.5067200000001</v>
      </c>
    </row>
    <row r="1684" ht="11.25" hidden="1" customHeight="1" outlineLevel="7">
      <c r="A1684" s="115"/>
      <c r="B1684" s="116"/>
      <c r="C1684" s="117"/>
      <c r="D1684" s="2013" t="s">
        <v>632</v>
      </c>
      <c r="E1684" s="2013"/>
      <c r="F1684" s="2013"/>
      <c r="G1684" s="496">
        <v>-681.67533000000003</v>
      </c>
    </row>
    <row r="1685" ht="21.75" hidden="1" customHeight="1" outlineLevel="7">
      <c r="A1685" s="115"/>
      <c r="B1685" s="116"/>
      <c r="C1685" s="117"/>
      <c r="D1685" s="2013" t="s">
        <v>634</v>
      </c>
      <c r="E1685" s="2013"/>
      <c r="F1685" s="2013"/>
      <c r="G1685" s="496">
        <v>-119.70856000000001</v>
      </c>
    </row>
    <row r="1686" ht="21.75" hidden="1" customHeight="1" outlineLevel="7">
      <c r="A1686" s="115"/>
      <c r="B1686" s="116"/>
      <c r="C1686" s="117"/>
      <c r="D1686" s="2013" t="s">
        <v>636</v>
      </c>
      <c r="E1686" s="2013"/>
      <c r="F1686" s="2013"/>
      <c r="G1686" s="496">
        <v>-489.19472000000002</v>
      </c>
    </row>
    <row r="1687" ht="21.75" hidden="1" customHeight="1" outlineLevel="7">
      <c r="A1687" s="115"/>
      <c r="B1687" s="116"/>
      <c r="C1687" s="117"/>
      <c r="D1687" s="2013" t="s">
        <v>638</v>
      </c>
      <c r="E1687" s="2013"/>
      <c r="F1687" s="2013"/>
      <c r="G1687" s="496">
        <v>-264.92811</v>
      </c>
    </row>
    <row r="1688" ht="11.25" hidden="1" customHeight="1" outlineLevel="7">
      <c r="A1688" s="86"/>
      <c r="B1688" s="87"/>
      <c r="C1688" s="88"/>
      <c r="D1688" s="2017" t="s">
        <v>641</v>
      </c>
      <c r="E1688" s="2017"/>
      <c r="F1688" s="2017"/>
      <c r="G1688" s="493">
        <v>-6877.7331800000002</v>
      </c>
    </row>
    <row r="1689" ht="21.75" hidden="1" customHeight="1" outlineLevel="7">
      <c r="A1689" s="101"/>
      <c r="B1689" s="102"/>
      <c r="C1689" s="103"/>
      <c r="D1689" s="2017" t="s">
        <v>642</v>
      </c>
      <c r="E1689" s="2017"/>
      <c r="F1689" s="2017"/>
      <c r="G1689" s="493">
        <v>-6118.8402400000004</v>
      </c>
    </row>
    <row r="1690" ht="21.75" hidden="1" customHeight="1" outlineLevel="7">
      <c r="A1690" s="115"/>
      <c r="B1690" s="116"/>
      <c r="C1690" s="117"/>
      <c r="D1690" s="2013" t="s">
        <v>643</v>
      </c>
      <c r="E1690" s="2013"/>
      <c r="F1690" s="2013"/>
      <c r="G1690" s="493">
        <v>-5778.18426</v>
      </c>
    </row>
    <row r="1691" ht="21.75" hidden="1" customHeight="1" outlineLevel="7">
      <c r="A1691" s="115"/>
      <c r="B1691" s="116"/>
      <c r="C1691" s="117"/>
      <c r="D1691" s="2013" t="s">
        <v>645</v>
      </c>
      <c r="E1691" s="2013"/>
      <c r="F1691" s="2013"/>
      <c r="G1691" s="496">
        <v>-58.019269999999999</v>
      </c>
    </row>
    <row r="1692" ht="21.75" hidden="1" customHeight="1" outlineLevel="7">
      <c r="A1692" s="115"/>
      <c r="B1692" s="116"/>
      <c r="C1692" s="117"/>
      <c r="D1692" s="2013" t="s">
        <v>647</v>
      </c>
      <c r="E1692" s="2013"/>
      <c r="F1692" s="2013"/>
      <c r="G1692" s="496">
        <v>-107.13364</v>
      </c>
    </row>
    <row r="1693" ht="21.75" hidden="1" customHeight="1" outlineLevel="7">
      <c r="A1693" s="115"/>
      <c r="B1693" s="116"/>
      <c r="C1693" s="117"/>
      <c r="D1693" s="2013" t="s">
        <v>649</v>
      </c>
      <c r="E1693" s="2013"/>
      <c r="F1693" s="2013"/>
      <c r="G1693" s="496">
        <v>-26.216180000000001</v>
      </c>
    </row>
    <row r="1694" ht="21.75" hidden="1" customHeight="1" outlineLevel="7">
      <c r="A1694" s="115"/>
      <c r="B1694" s="116"/>
      <c r="C1694" s="117"/>
      <c r="D1694" s="2013" t="s">
        <v>651</v>
      </c>
      <c r="E1694" s="2013"/>
      <c r="F1694" s="2013"/>
      <c r="G1694" s="496">
        <v>-149.28689</v>
      </c>
    </row>
    <row r="1695" ht="11.25" hidden="1" customHeight="1" outlineLevel="7">
      <c r="A1695" s="101"/>
      <c r="B1695" s="102"/>
      <c r="C1695" s="103"/>
      <c r="D1695" s="2017" t="s">
        <v>653</v>
      </c>
      <c r="E1695" s="2017"/>
      <c r="F1695" s="2017"/>
      <c r="G1695" s="496">
        <v>-466.30772000000002</v>
      </c>
    </row>
    <row r="1696" ht="11.25" hidden="1" customHeight="1" outlineLevel="7">
      <c r="A1696" s="115"/>
      <c r="B1696" s="116"/>
      <c r="C1696" s="117"/>
      <c r="D1696" s="2013" t="s">
        <v>655</v>
      </c>
      <c r="E1696" s="2013"/>
      <c r="F1696" s="2013"/>
      <c r="G1696" s="496">
        <v>-386.97689000000003</v>
      </c>
    </row>
    <row r="1697" ht="21.75" hidden="1" customHeight="1" outlineLevel="7">
      <c r="A1697" s="115"/>
      <c r="B1697" s="116"/>
      <c r="C1697" s="117"/>
      <c r="D1697" s="2013" t="s">
        <v>657</v>
      </c>
      <c r="E1697" s="2013"/>
      <c r="F1697" s="2013"/>
      <c r="G1697" s="496">
        <v>-13.511329999999999</v>
      </c>
    </row>
    <row r="1698" ht="21.75" hidden="1" customHeight="1" outlineLevel="7">
      <c r="A1698" s="115"/>
      <c r="B1698" s="116"/>
      <c r="C1698" s="117"/>
      <c r="D1698" s="2013" t="s">
        <v>659</v>
      </c>
      <c r="E1698" s="2013"/>
      <c r="F1698" s="2013"/>
      <c r="G1698" s="496">
        <v>-24.948930000000001</v>
      </c>
    </row>
    <row r="1699" ht="21.75" hidden="1" customHeight="1" outlineLevel="7">
      <c r="A1699" s="115"/>
      <c r="B1699" s="116"/>
      <c r="C1699" s="117"/>
      <c r="D1699" s="2013" t="s">
        <v>661</v>
      </c>
      <c r="E1699" s="2013"/>
      <c r="F1699" s="2013"/>
      <c r="G1699" s="496">
        <v>-6.1051299999999999</v>
      </c>
    </row>
    <row r="1700" ht="11.25" hidden="1" customHeight="1" outlineLevel="7">
      <c r="A1700" s="115"/>
      <c r="B1700" s="116"/>
      <c r="C1700" s="117"/>
      <c r="D1700" s="2013" t="s">
        <v>663</v>
      </c>
      <c r="E1700" s="2013"/>
      <c r="F1700" s="2013"/>
      <c r="G1700" s="496">
        <v>-34.765439999999998</v>
      </c>
    </row>
    <row r="1701" ht="21.75" hidden="1" customHeight="1" outlineLevel="7">
      <c r="A1701" s="101"/>
      <c r="B1701" s="102"/>
      <c r="C1701" s="103"/>
      <c r="D1701" s="2017" t="s">
        <v>665</v>
      </c>
      <c r="E1701" s="2017"/>
      <c r="F1701" s="2017"/>
      <c r="G1701" s="496">
        <v>-36.573140000000002</v>
      </c>
    </row>
    <row r="1702" ht="11.25" hidden="1" customHeight="1" outlineLevel="7">
      <c r="A1702" s="115"/>
      <c r="B1702" s="116"/>
      <c r="C1702" s="117"/>
      <c r="D1702" s="2013" t="s">
        <v>667</v>
      </c>
      <c r="E1702" s="2013"/>
      <c r="F1702" s="2013"/>
      <c r="G1702" s="496">
        <v>-30.351140000000001</v>
      </c>
    </row>
    <row r="1703" ht="21.75" hidden="1" customHeight="1" outlineLevel="7">
      <c r="A1703" s="115"/>
      <c r="B1703" s="116"/>
      <c r="C1703" s="117"/>
      <c r="D1703" s="2013" t="s">
        <v>669</v>
      </c>
      <c r="E1703" s="2013"/>
      <c r="F1703" s="2013"/>
      <c r="G1703" s="496">
        <v>-1.0597099999999999</v>
      </c>
    </row>
    <row r="1704" ht="21.75" hidden="1" customHeight="1" outlineLevel="7">
      <c r="A1704" s="115"/>
      <c r="B1704" s="116"/>
      <c r="C1704" s="117"/>
      <c r="D1704" s="2013" t="s">
        <v>671</v>
      </c>
      <c r="E1704" s="2013"/>
      <c r="F1704" s="2013"/>
      <c r="G1704" s="496">
        <v>-1.9567699999999999</v>
      </c>
    </row>
    <row r="1705" ht="21.75" hidden="1" customHeight="1" outlineLevel="7">
      <c r="A1705" s="115"/>
      <c r="B1705" s="116"/>
      <c r="C1705" s="117"/>
      <c r="D1705" s="2013" t="s">
        <v>673</v>
      </c>
      <c r="E1705" s="2013"/>
      <c r="F1705" s="2013"/>
      <c r="G1705" s="496">
        <v>-0.47882999999999998</v>
      </c>
    </row>
    <row r="1706" ht="21.75" hidden="1" customHeight="1" outlineLevel="7">
      <c r="A1706" s="115"/>
      <c r="B1706" s="116"/>
      <c r="C1706" s="117"/>
      <c r="D1706" s="2013" t="s">
        <v>675</v>
      </c>
      <c r="E1706" s="2013"/>
      <c r="F1706" s="2013"/>
      <c r="G1706" s="496">
        <v>-2.7266900000000001</v>
      </c>
    </row>
    <row r="1707" ht="21.75" hidden="1" customHeight="1" outlineLevel="7">
      <c r="A1707" s="101"/>
      <c r="B1707" s="102"/>
      <c r="C1707" s="103"/>
      <c r="D1707" s="2017" t="s">
        <v>677</v>
      </c>
      <c r="E1707" s="2017"/>
      <c r="F1707" s="2017"/>
      <c r="G1707" s="496">
        <v>-256.01208000000003</v>
      </c>
    </row>
    <row r="1708" ht="21.75" hidden="1" customHeight="1" outlineLevel="7">
      <c r="A1708" s="115"/>
      <c r="B1708" s="116"/>
      <c r="C1708" s="117"/>
      <c r="D1708" s="2013" t="s">
        <v>679</v>
      </c>
      <c r="E1708" s="2013"/>
      <c r="F1708" s="2013"/>
      <c r="G1708" s="496">
        <v>-212.45788999999999</v>
      </c>
    </row>
    <row r="1709" ht="21.75" hidden="1" customHeight="1" outlineLevel="7">
      <c r="A1709" s="115"/>
      <c r="B1709" s="116"/>
      <c r="C1709" s="117"/>
      <c r="D1709" s="2013" t="s">
        <v>681</v>
      </c>
      <c r="E1709" s="2013"/>
      <c r="F1709" s="2013"/>
      <c r="G1709" s="496">
        <v>-7.41798</v>
      </c>
    </row>
    <row r="1710" ht="21.75" hidden="1" customHeight="1" outlineLevel="7">
      <c r="A1710" s="115"/>
      <c r="B1710" s="116"/>
      <c r="C1710" s="117"/>
      <c r="D1710" s="2013" t="s">
        <v>683</v>
      </c>
      <c r="E1710" s="2013"/>
      <c r="F1710" s="2013"/>
      <c r="G1710" s="496">
        <v>-13.69746</v>
      </c>
    </row>
    <row r="1711" ht="21.75" hidden="1" customHeight="1" outlineLevel="7">
      <c r="A1711" s="115"/>
      <c r="B1711" s="116"/>
      <c r="C1711" s="117"/>
      <c r="D1711" s="2013" t="s">
        <v>685</v>
      </c>
      <c r="E1711" s="2013"/>
      <c r="F1711" s="2013"/>
      <c r="G1711" s="496">
        <v>-3.3518400000000002</v>
      </c>
    </row>
    <row r="1712" ht="21.75" hidden="1" customHeight="1" outlineLevel="7">
      <c r="A1712" s="115"/>
      <c r="B1712" s="116"/>
      <c r="C1712" s="117"/>
      <c r="D1712" s="2013" t="s">
        <v>687</v>
      </c>
      <c r="E1712" s="2013"/>
      <c r="F1712" s="2013"/>
      <c r="G1712" s="496">
        <v>-19.08691</v>
      </c>
    </row>
    <row r="1713" ht="11.25" hidden="1" customHeight="1" outlineLevel="7">
      <c r="A1713" s="86"/>
      <c r="B1713" s="87"/>
      <c r="C1713" s="88"/>
      <c r="D1713" s="2017" t="s">
        <v>689</v>
      </c>
      <c r="E1713" s="2017"/>
      <c r="F1713" s="2017"/>
      <c r="G1713" s="493">
        <v>-2149.58086</v>
      </c>
    </row>
    <row r="1714" ht="11.25" hidden="1" customHeight="1" outlineLevel="7">
      <c r="A1714" s="89"/>
      <c r="B1714" s="90"/>
      <c r="C1714" s="91"/>
      <c r="D1714" s="2013" t="s">
        <v>692</v>
      </c>
      <c r="E1714" s="2013"/>
      <c r="F1714" s="2013"/>
      <c r="G1714" s="494"/>
    </row>
    <row r="1715" ht="11.25" hidden="1" customHeight="1" outlineLevel="7">
      <c r="A1715" s="89"/>
      <c r="B1715" s="90"/>
      <c r="C1715" s="91"/>
      <c r="D1715" s="2013" t="s">
        <v>693</v>
      </c>
      <c r="E1715" s="2013"/>
      <c r="F1715" s="2013"/>
      <c r="G1715" s="494"/>
    </row>
    <row r="1716" ht="11.25" hidden="1" customHeight="1" outlineLevel="7">
      <c r="A1716" s="89"/>
      <c r="B1716" s="90"/>
      <c r="C1716" s="91"/>
      <c r="D1716" s="2013" t="s">
        <v>694</v>
      </c>
      <c r="E1716" s="2013"/>
      <c r="F1716" s="2013"/>
      <c r="G1716" s="494"/>
    </row>
    <row r="1717" ht="11.25" hidden="1" customHeight="1" outlineLevel="7">
      <c r="A1717" s="89"/>
      <c r="B1717" s="90"/>
      <c r="C1717" s="91"/>
      <c r="D1717" s="2013" t="s">
        <v>695</v>
      </c>
      <c r="E1717" s="2013"/>
      <c r="F1717" s="2013"/>
      <c r="G1717" s="496">
        <v>-152.29864000000001</v>
      </c>
    </row>
    <row r="1718" ht="11.25" hidden="1" customHeight="1" outlineLevel="7">
      <c r="A1718" s="89"/>
      <c r="B1718" s="90"/>
      <c r="C1718" s="91"/>
      <c r="D1718" s="2013" t="s">
        <v>696</v>
      </c>
      <c r="E1718" s="2013"/>
      <c r="F1718" s="2013"/>
      <c r="G1718" s="493">
        <v>-1997.2822200000001</v>
      </c>
    </row>
    <row r="1719" ht="11.25" hidden="1" customHeight="1" outlineLevel="7">
      <c r="A1719" s="86"/>
      <c r="B1719" s="87"/>
      <c r="C1719" s="88"/>
      <c r="D1719" s="2017" t="s">
        <v>698</v>
      </c>
      <c r="E1719" s="2017"/>
      <c r="F1719" s="2017"/>
      <c r="G1719" s="493">
        <v>-36886.487699999998</v>
      </c>
    </row>
    <row r="1720" ht="11.25" hidden="1" customHeight="1" outlineLevel="7">
      <c r="A1720" s="101"/>
      <c r="B1720" s="102"/>
      <c r="C1720" s="103"/>
      <c r="D1720" s="2017" t="s">
        <v>699</v>
      </c>
      <c r="E1720" s="2017"/>
      <c r="F1720" s="2017"/>
      <c r="G1720" s="496">
        <v>-12.312939999999999</v>
      </c>
    </row>
    <row r="1721" ht="11.25" hidden="1" customHeight="1" outlineLevel="7">
      <c r="A1721" s="115"/>
      <c r="B1721" s="116"/>
      <c r="C1721" s="117"/>
      <c r="D1721" s="2013" t="s">
        <v>701</v>
      </c>
      <c r="E1721" s="2013"/>
      <c r="F1721" s="2013"/>
      <c r="G1721" s="496">
        <v>-12.312939999999999</v>
      </c>
    </row>
    <row r="1722" ht="11.25" hidden="1" customHeight="1" outlineLevel="7">
      <c r="A1722" s="101"/>
      <c r="B1722" s="102"/>
      <c r="C1722" s="103"/>
      <c r="D1722" s="2017" t="s">
        <v>702</v>
      </c>
      <c r="E1722" s="2017"/>
      <c r="F1722" s="2017"/>
      <c r="G1722" s="493">
        <v>-34877.056530000002</v>
      </c>
    </row>
    <row r="1723" ht="11.25" hidden="1" customHeight="1" outlineLevel="7">
      <c r="A1723" s="104"/>
      <c r="B1723" s="105"/>
      <c r="C1723" s="106"/>
      <c r="D1723" s="2017" t="s">
        <v>704</v>
      </c>
      <c r="E1723" s="2017"/>
      <c r="F1723" s="2017"/>
      <c r="G1723" s="496">
        <v>-235.15794</v>
      </c>
    </row>
    <row r="1724" ht="11.25" hidden="1" customHeight="1" outlineLevel="7">
      <c r="A1724" s="95"/>
      <c r="B1724" s="96"/>
      <c r="C1724" s="97"/>
      <c r="D1724" s="2013" t="s">
        <v>705</v>
      </c>
      <c r="E1724" s="2013"/>
      <c r="F1724" s="2013"/>
      <c r="G1724" s="496">
        <v>-102.56319999999999</v>
      </c>
    </row>
    <row r="1725" ht="11.25" hidden="1" customHeight="1" outlineLevel="7">
      <c r="A1725" s="95"/>
      <c r="B1725" s="96"/>
      <c r="C1725" s="97"/>
      <c r="D1725" s="2013" t="s">
        <v>706</v>
      </c>
      <c r="E1725" s="2013"/>
      <c r="F1725" s="2013"/>
      <c r="G1725" s="496">
        <v>-29.284749999999999</v>
      </c>
    </row>
    <row r="1726" ht="11.25" hidden="1" customHeight="1" outlineLevel="7">
      <c r="A1726" s="95"/>
      <c r="B1726" s="96"/>
      <c r="C1726" s="97"/>
      <c r="D1726" s="2013" t="s">
        <v>707</v>
      </c>
      <c r="E1726" s="2013"/>
      <c r="F1726" s="2013"/>
      <c r="G1726" s="496">
        <v>-8.4432899999999993</v>
      </c>
    </row>
    <row r="1727" ht="11.25" hidden="1" customHeight="1" outlineLevel="7">
      <c r="A1727" s="95"/>
      <c r="B1727" s="96"/>
      <c r="C1727" s="97"/>
      <c r="D1727" s="2013" t="s">
        <v>708</v>
      </c>
      <c r="E1727" s="2013"/>
      <c r="F1727" s="2013"/>
      <c r="G1727" s="496">
        <v>-8.2448499999999996</v>
      </c>
    </row>
    <row r="1728" ht="11.25" hidden="1" customHeight="1" outlineLevel="7">
      <c r="A1728" s="95"/>
      <c r="B1728" s="96"/>
      <c r="C1728" s="97"/>
      <c r="D1728" s="2013" t="s">
        <v>709</v>
      </c>
      <c r="E1728" s="2013"/>
      <c r="F1728" s="2013"/>
      <c r="G1728" s="496">
        <v>-0.49137999999999998</v>
      </c>
    </row>
    <row r="1729" ht="11.25" hidden="1" customHeight="1" outlineLevel="7">
      <c r="A1729" s="95"/>
      <c r="B1729" s="96"/>
      <c r="C1729" s="97"/>
      <c r="D1729" s="2013" t="s">
        <v>710</v>
      </c>
      <c r="E1729" s="2013"/>
      <c r="F1729" s="2013"/>
      <c r="G1729" s="496">
        <v>-86.130470000000003</v>
      </c>
    </row>
    <row r="1730" ht="11.25" hidden="1" customHeight="1" outlineLevel="7">
      <c r="A1730" s="95"/>
      <c r="B1730" s="96"/>
      <c r="C1730" s="97"/>
      <c r="D1730" s="2013" t="s">
        <v>711</v>
      </c>
      <c r="E1730" s="2013"/>
      <c r="F1730" s="2013"/>
      <c r="G1730" s="494"/>
    </row>
    <row r="1731" ht="11.25" hidden="1" customHeight="1" outlineLevel="7">
      <c r="A1731" s="104"/>
      <c r="B1731" s="105"/>
      <c r="C1731" s="106"/>
      <c r="D1731" s="2017" t="s">
        <v>712</v>
      </c>
      <c r="E1731" s="2017"/>
      <c r="F1731" s="2017"/>
      <c r="G1731" s="496">
        <v>-76.641760000000005</v>
      </c>
    </row>
    <row r="1732" ht="11.25" hidden="1" customHeight="1" outlineLevel="7">
      <c r="A1732" s="95"/>
      <c r="B1732" s="96"/>
      <c r="C1732" s="97"/>
      <c r="D1732" s="2013" t="s">
        <v>713</v>
      </c>
      <c r="E1732" s="2013"/>
      <c r="F1732" s="2013"/>
      <c r="G1732" s="496">
        <v>-17.226279999999999</v>
      </c>
    </row>
    <row r="1733" ht="11.25" hidden="1" customHeight="1" outlineLevel="7">
      <c r="A1733" s="95"/>
      <c r="B1733" s="96"/>
      <c r="C1733" s="97"/>
      <c r="D1733" s="2013" t="s">
        <v>714</v>
      </c>
      <c r="E1733" s="2013"/>
      <c r="F1733" s="2013"/>
      <c r="G1733" s="496">
        <v>-8.6865299999999994</v>
      </c>
    </row>
    <row r="1734" ht="11.25" hidden="1" customHeight="1" outlineLevel="7">
      <c r="A1734" s="95"/>
      <c r="B1734" s="96"/>
      <c r="C1734" s="97"/>
      <c r="D1734" s="2013" t="s">
        <v>715</v>
      </c>
      <c r="E1734" s="2013"/>
      <c r="F1734" s="2013"/>
      <c r="G1734" s="496">
        <v>-38.88552</v>
      </c>
    </row>
    <row r="1735" ht="11.25" hidden="1" customHeight="1" outlineLevel="7">
      <c r="A1735" s="95"/>
      <c r="B1735" s="96"/>
      <c r="C1735" s="97"/>
      <c r="D1735" s="2013" t="s">
        <v>716</v>
      </c>
      <c r="E1735" s="2013"/>
      <c r="F1735" s="2013"/>
      <c r="G1735" s="496">
        <v>-2.7332100000000001</v>
      </c>
    </row>
    <row r="1736" ht="21.75" hidden="1" customHeight="1" outlineLevel="7">
      <c r="A1736" s="95"/>
      <c r="B1736" s="96"/>
      <c r="C1736" s="97"/>
      <c r="D1736" s="2013" t="s">
        <v>717</v>
      </c>
      <c r="E1736" s="2013"/>
      <c r="F1736" s="2013"/>
      <c r="G1736" s="496">
        <v>-1.03166</v>
      </c>
    </row>
    <row r="1737" ht="11.25" hidden="1" customHeight="1" outlineLevel="7">
      <c r="A1737" s="95"/>
      <c r="B1737" s="96"/>
      <c r="C1737" s="97"/>
      <c r="D1737" s="2013" t="s">
        <v>718</v>
      </c>
      <c r="E1737" s="2013"/>
      <c r="F1737" s="2013"/>
      <c r="G1737" s="496">
        <v>-8.0163100000000007</v>
      </c>
    </row>
    <row r="1738" ht="11.25" hidden="1" customHeight="1" outlineLevel="7">
      <c r="A1738" s="95"/>
      <c r="B1738" s="96"/>
      <c r="C1738" s="97"/>
      <c r="D1738" s="2013" t="s">
        <v>719</v>
      </c>
      <c r="E1738" s="2013"/>
      <c r="F1738" s="2013"/>
      <c r="G1738" s="496">
        <v>-0.06225</v>
      </c>
    </row>
    <row r="1739" ht="11.25" hidden="1" customHeight="1" outlineLevel="7">
      <c r="A1739" s="104"/>
      <c r="B1739" s="105"/>
      <c r="C1739" s="106"/>
      <c r="D1739" s="2017" t="s">
        <v>720</v>
      </c>
      <c r="E1739" s="2017"/>
      <c r="F1739" s="2017"/>
      <c r="G1739" s="496">
        <v>-248.44559000000001</v>
      </c>
    </row>
    <row r="1740" ht="11.25" hidden="1" customHeight="1" outlineLevel="7">
      <c r="A1740" s="95"/>
      <c r="B1740" s="96"/>
      <c r="C1740" s="97"/>
      <c r="D1740" s="2013" t="s">
        <v>721</v>
      </c>
      <c r="E1740" s="2013"/>
      <c r="F1740" s="2013"/>
      <c r="G1740" s="496">
        <v>-78.479990000000001</v>
      </c>
    </row>
    <row r="1741" ht="11.25" hidden="1" customHeight="1" outlineLevel="7">
      <c r="A1741" s="95"/>
      <c r="B1741" s="96"/>
      <c r="C1741" s="97"/>
      <c r="D1741" s="2013" t="s">
        <v>722</v>
      </c>
      <c r="E1741" s="2013"/>
      <c r="F1741" s="2013"/>
      <c r="G1741" s="496">
        <v>-159.48007999999999</v>
      </c>
    </row>
    <row r="1742" ht="11.25" hidden="1" customHeight="1" outlineLevel="7">
      <c r="A1742" s="95"/>
      <c r="B1742" s="96"/>
      <c r="C1742" s="97"/>
      <c r="D1742" s="2013" t="s">
        <v>723</v>
      </c>
      <c r="E1742" s="2013"/>
      <c r="F1742" s="2013"/>
      <c r="G1742" s="496">
        <v>-10.485519999999999</v>
      </c>
    </row>
    <row r="1743" ht="11.25" hidden="1" customHeight="1" outlineLevel="7">
      <c r="A1743" s="104"/>
      <c r="B1743" s="105"/>
      <c r="C1743" s="106"/>
      <c r="D1743" s="2017" t="s">
        <v>724</v>
      </c>
      <c r="E1743" s="2017"/>
      <c r="F1743" s="2017"/>
      <c r="G1743" s="496">
        <v>-579.86068999999998</v>
      </c>
    </row>
    <row r="1744" ht="11.25" hidden="1" customHeight="1" outlineLevel="7">
      <c r="A1744" s="95"/>
      <c r="B1744" s="96"/>
      <c r="C1744" s="97"/>
      <c r="D1744" s="2013" t="s">
        <v>725</v>
      </c>
      <c r="E1744" s="2013"/>
      <c r="F1744" s="2013"/>
      <c r="G1744" s="496">
        <v>-9.0901999999999994</v>
      </c>
    </row>
    <row r="1745" ht="11.25" hidden="1" customHeight="1" outlineLevel="7">
      <c r="A1745" s="95"/>
      <c r="B1745" s="96"/>
      <c r="C1745" s="97"/>
      <c r="D1745" s="2013" t="s">
        <v>726</v>
      </c>
      <c r="E1745" s="2013"/>
      <c r="F1745" s="2013"/>
      <c r="G1745" s="496">
        <v>-187.78331</v>
      </c>
    </row>
    <row r="1746" ht="11.25" hidden="1" customHeight="1" outlineLevel="7">
      <c r="A1746" s="95"/>
      <c r="B1746" s="96"/>
      <c r="C1746" s="97"/>
      <c r="D1746" s="2013" t="s">
        <v>727</v>
      </c>
      <c r="E1746" s="2013"/>
      <c r="F1746" s="2013"/>
      <c r="G1746" s="496">
        <v>-47.78143</v>
      </c>
    </row>
    <row r="1747" ht="21.75" hidden="1" customHeight="1" outlineLevel="7">
      <c r="A1747" s="95"/>
      <c r="B1747" s="96"/>
      <c r="C1747" s="97"/>
      <c r="D1747" s="2013" t="s">
        <v>728</v>
      </c>
      <c r="E1747" s="2013"/>
      <c r="F1747" s="2013"/>
      <c r="G1747" s="496">
        <v>-118.88137999999999</v>
      </c>
    </row>
    <row r="1748" ht="11.25" hidden="1" customHeight="1" outlineLevel="7">
      <c r="A1748" s="95"/>
      <c r="B1748" s="96"/>
      <c r="C1748" s="97"/>
      <c r="D1748" s="2013" t="s">
        <v>729</v>
      </c>
      <c r="E1748" s="2013"/>
      <c r="F1748" s="2013"/>
      <c r="G1748" s="496">
        <v>-208.58341999999999</v>
      </c>
    </row>
    <row r="1749" ht="11.25" hidden="1" customHeight="1" outlineLevel="7">
      <c r="A1749" s="95"/>
      <c r="B1749" s="96"/>
      <c r="C1749" s="97"/>
      <c r="D1749" s="2013" t="s">
        <v>730</v>
      </c>
      <c r="E1749" s="2013"/>
      <c r="F1749" s="2013"/>
      <c r="G1749" s="496">
        <v>-7.7409499999999998</v>
      </c>
    </row>
    <row r="1750" ht="11.25" hidden="1" customHeight="1" outlineLevel="7">
      <c r="A1750" s="115"/>
      <c r="B1750" s="116"/>
      <c r="C1750" s="117"/>
      <c r="D1750" s="2013" t="s">
        <v>731</v>
      </c>
      <c r="E1750" s="2013"/>
      <c r="F1750" s="2013"/>
      <c r="G1750" s="496">
        <v>-0.57442000000000004</v>
      </c>
    </row>
    <row r="1751" ht="11.25" hidden="1" customHeight="1" outlineLevel="7">
      <c r="A1751" s="104"/>
      <c r="B1751" s="105"/>
      <c r="C1751" s="106"/>
      <c r="D1751" s="2017" t="s">
        <v>732</v>
      </c>
      <c r="E1751" s="2017"/>
      <c r="F1751" s="2017"/>
      <c r="G1751" s="496">
        <v>-55.372</v>
      </c>
    </row>
    <row r="1752" ht="11.25" hidden="1" customHeight="1" outlineLevel="7">
      <c r="A1752" s="95"/>
      <c r="B1752" s="96"/>
      <c r="C1752" s="97"/>
      <c r="D1752" s="2013" t="s">
        <v>733</v>
      </c>
      <c r="E1752" s="2013"/>
      <c r="F1752" s="2013"/>
      <c r="G1752" s="496">
        <v>-40.83334</v>
      </c>
    </row>
    <row r="1753" ht="11.25" hidden="1" customHeight="1" outlineLevel="7">
      <c r="A1753" s="95"/>
      <c r="B1753" s="96"/>
      <c r="C1753" s="97"/>
      <c r="D1753" s="2013" t="s">
        <v>735</v>
      </c>
      <c r="E1753" s="2013"/>
      <c r="F1753" s="2013"/>
      <c r="G1753" s="496">
        <v>-14.53866</v>
      </c>
    </row>
    <row r="1754" ht="11.25" hidden="1" customHeight="1" outlineLevel="7">
      <c r="A1754" s="115"/>
      <c r="B1754" s="116"/>
      <c r="C1754" s="117"/>
      <c r="D1754" s="2013" t="s">
        <v>736</v>
      </c>
      <c r="E1754" s="2013"/>
      <c r="F1754" s="2013"/>
      <c r="G1754" s="496">
        <v>-357.71534000000003</v>
      </c>
    </row>
    <row r="1755" ht="21.75" hidden="1" customHeight="1" outlineLevel="7">
      <c r="A1755" s="115"/>
      <c r="B1755" s="116"/>
      <c r="C1755" s="117"/>
      <c r="D1755" s="2013" t="s">
        <v>737</v>
      </c>
      <c r="E1755" s="2013"/>
      <c r="F1755" s="2013"/>
      <c r="G1755" s="496">
        <v>-29.2956</v>
      </c>
    </row>
    <row r="1756" ht="11.25" hidden="1" customHeight="1" outlineLevel="7">
      <c r="A1756" s="115"/>
      <c r="B1756" s="116"/>
      <c r="C1756" s="117"/>
      <c r="D1756" s="2013" t="s">
        <v>738</v>
      </c>
      <c r="E1756" s="2013"/>
      <c r="F1756" s="2013"/>
      <c r="G1756" s="496">
        <v>-10.33858</v>
      </c>
    </row>
    <row r="1757" ht="11.25" hidden="1" customHeight="1" outlineLevel="7">
      <c r="A1757" s="115"/>
      <c r="B1757" s="116"/>
      <c r="C1757" s="117"/>
      <c r="D1757" s="2013" t="s">
        <v>739</v>
      </c>
      <c r="E1757" s="2013"/>
      <c r="F1757" s="2013"/>
      <c r="G1757" s="496">
        <v>-14.57696</v>
      </c>
    </row>
    <row r="1758" ht="11.25" hidden="1" customHeight="1" outlineLevel="7">
      <c r="A1758" s="104"/>
      <c r="B1758" s="105"/>
      <c r="C1758" s="106"/>
      <c r="D1758" s="2017" t="s">
        <v>740</v>
      </c>
      <c r="E1758" s="2017"/>
      <c r="F1758" s="2017"/>
      <c r="G1758" s="496">
        <v>-39.49812</v>
      </c>
    </row>
    <row r="1759" ht="11.25" hidden="1" customHeight="1" outlineLevel="7">
      <c r="A1759" s="95"/>
      <c r="B1759" s="96"/>
      <c r="C1759" s="97"/>
      <c r="D1759" s="2013" t="s">
        <v>741</v>
      </c>
      <c r="E1759" s="2013"/>
      <c r="F1759" s="2013"/>
      <c r="G1759" s="496">
        <v>-39.49812</v>
      </c>
    </row>
    <row r="1760" ht="11.25" hidden="1" customHeight="1" outlineLevel="7">
      <c r="A1760" s="104"/>
      <c r="B1760" s="105"/>
      <c r="C1760" s="106"/>
      <c r="D1760" s="2017" t="s">
        <v>742</v>
      </c>
      <c r="E1760" s="2017"/>
      <c r="F1760" s="2017"/>
      <c r="G1760" s="493">
        <v>-33220.38882</v>
      </c>
    </row>
    <row r="1761" ht="11.25" hidden="1" customHeight="1" outlineLevel="7">
      <c r="A1761" s="95"/>
      <c r="B1761" s="96"/>
      <c r="C1761" s="97"/>
      <c r="D1761" s="2013" t="s">
        <v>744</v>
      </c>
      <c r="E1761" s="2013"/>
      <c r="F1761" s="2013"/>
      <c r="G1761" s="496">
        <v>-25.306170000000002</v>
      </c>
    </row>
    <row r="1762" ht="21.75" hidden="1" customHeight="1" outlineLevel="7">
      <c r="A1762" s="95"/>
      <c r="B1762" s="96"/>
      <c r="C1762" s="97"/>
      <c r="D1762" s="2013" t="s">
        <v>745</v>
      </c>
      <c r="E1762" s="2013"/>
      <c r="F1762" s="2013"/>
      <c r="G1762" s="496">
        <v>-4.2683299999999997</v>
      </c>
    </row>
    <row r="1763" ht="21.75" hidden="1" customHeight="1" outlineLevel="7">
      <c r="A1763" s="95"/>
      <c r="B1763" s="96"/>
      <c r="C1763" s="97"/>
      <c r="D1763" s="2013" t="s">
        <v>746</v>
      </c>
      <c r="E1763" s="2013"/>
      <c r="F1763" s="2013"/>
      <c r="G1763" s="496">
        <v>-75.054919999999996</v>
      </c>
    </row>
    <row r="1764" ht="21.75" hidden="1" customHeight="1" outlineLevel="7">
      <c r="A1764" s="95"/>
      <c r="B1764" s="96"/>
      <c r="C1764" s="97"/>
      <c r="D1764" s="2013" t="s">
        <v>748</v>
      </c>
      <c r="E1764" s="2013"/>
      <c r="F1764" s="2013"/>
      <c r="G1764" s="496">
        <v>-0.22505</v>
      </c>
    </row>
    <row r="1765" ht="21.75" hidden="1" customHeight="1" outlineLevel="7">
      <c r="A1765" s="95"/>
      <c r="B1765" s="96"/>
      <c r="C1765" s="97"/>
      <c r="D1765" s="2013" t="s">
        <v>749</v>
      </c>
      <c r="E1765" s="2013"/>
      <c r="F1765" s="2013"/>
      <c r="G1765" s="496">
        <v>-13.19577</v>
      </c>
    </row>
    <row r="1766" ht="11.25" hidden="1" customHeight="1" outlineLevel="7">
      <c r="A1766" s="95"/>
      <c r="B1766" s="96"/>
      <c r="C1766" s="97"/>
      <c r="D1766" s="2013" t="s">
        <v>751</v>
      </c>
      <c r="E1766" s="2013"/>
      <c r="F1766" s="2013"/>
      <c r="G1766" s="496">
        <v>-6.9418699999999998</v>
      </c>
    </row>
    <row r="1767" ht="11.25" hidden="1" customHeight="1" outlineLevel="7">
      <c r="A1767" s="95"/>
      <c r="B1767" s="96"/>
      <c r="C1767" s="97"/>
      <c r="D1767" s="2013" t="s">
        <v>752</v>
      </c>
      <c r="E1767" s="2013"/>
      <c r="F1767" s="2013"/>
      <c r="G1767" s="496">
        <v>-7.8841900000000003</v>
      </c>
    </row>
    <row r="1768" ht="11.25" hidden="1" customHeight="1" outlineLevel="7">
      <c r="A1768" s="95"/>
      <c r="B1768" s="96"/>
      <c r="C1768" s="97"/>
      <c r="D1768" s="2013" t="s">
        <v>756</v>
      </c>
      <c r="E1768" s="2013"/>
      <c r="F1768" s="2013"/>
      <c r="G1768" s="494"/>
    </row>
    <row r="1769" ht="21.75" hidden="1" customHeight="1" outlineLevel="7">
      <c r="A1769" s="95"/>
      <c r="B1769" s="96"/>
      <c r="C1769" s="97"/>
      <c r="D1769" s="2013" t="s">
        <v>757</v>
      </c>
      <c r="E1769" s="2013"/>
      <c r="F1769" s="2013"/>
      <c r="G1769" s="494"/>
    </row>
    <row r="1770" ht="11.25" hidden="1" customHeight="1" outlineLevel="7">
      <c r="A1770" s="95"/>
      <c r="B1770" s="96"/>
      <c r="C1770" s="97"/>
      <c r="D1770" s="2013" t="s">
        <v>758</v>
      </c>
      <c r="E1770" s="2013"/>
      <c r="F1770" s="2013"/>
      <c r="G1770" s="494"/>
    </row>
    <row r="1771" ht="11.25" hidden="1" customHeight="1" outlineLevel="7">
      <c r="A1771" s="95"/>
      <c r="B1771" s="96"/>
      <c r="C1771" s="97"/>
      <c r="D1771" s="2013" t="s">
        <v>759</v>
      </c>
      <c r="E1771" s="2013"/>
      <c r="F1771" s="2013"/>
      <c r="G1771" s="493">
        <v>-33083.991580000002</v>
      </c>
    </row>
    <row r="1772" ht="11.25" hidden="1" customHeight="1" outlineLevel="7">
      <c r="A1772" s="95"/>
      <c r="B1772" s="96"/>
      <c r="C1772" s="97"/>
      <c r="D1772" s="2013" t="s">
        <v>760</v>
      </c>
      <c r="E1772" s="2013"/>
      <c r="F1772" s="2013"/>
      <c r="G1772" s="496">
        <v>-3.52094</v>
      </c>
    </row>
    <row r="1773" ht="21.75" hidden="1" customHeight="1" outlineLevel="7">
      <c r="A1773" s="95"/>
      <c r="B1773" s="96"/>
      <c r="C1773" s="97"/>
      <c r="D1773" s="2013" t="s">
        <v>400</v>
      </c>
      <c r="E1773" s="2013"/>
      <c r="F1773" s="2013"/>
      <c r="G1773" s="494"/>
    </row>
    <row r="1774" ht="11.25" hidden="1" customHeight="1" outlineLevel="7">
      <c r="A1774" s="95"/>
      <c r="B1774" s="96"/>
      <c r="C1774" s="97"/>
      <c r="D1774" s="2013" t="s">
        <v>761</v>
      </c>
      <c r="E1774" s="2013"/>
      <c r="F1774" s="2013"/>
      <c r="G1774" s="494"/>
    </row>
    <row r="1775" ht="21.75" hidden="1" customHeight="1" outlineLevel="7">
      <c r="A1775" s="115"/>
      <c r="B1775" s="116"/>
      <c r="C1775" s="117"/>
      <c r="D1775" s="2013" t="s">
        <v>762</v>
      </c>
      <c r="E1775" s="2013"/>
      <c r="F1775" s="2013"/>
      <c r="G1775" s="496">
        <v>-9.1907099999999993</v>
      </c>
    </row>
    <row r="1776" ht="11.25" hidden="1" customHeight="1" outlineLevel="7">
      <c r="A1776" s="101"/>
      <c r="B1776" s="102"/>
      <c r="C1776" s="103"/>
      <c r="D1776" s="2017" t="s">
        <v>763</v>
      </c>
      <c r="E1776" s="2017"/>
      <c r="F1776" s="2017"/>
      <c r="G1776" s="496">
        <v>-483.75644999999997</v>
      </c>
    </row>
    <row r="1777" ht="11.25" hidden="1" customHeight="1" outlineLevel="7">
      <c r="A1777" s="104"/>
      <c r="B1777" s="105"/>
      <c r="C1777" s="106"/>
      <c r="D1777" s="2017" t="s">
        <v>765</v>
      </c>
      <c r="E1777" s="2017"/>
      <c r="F1777" s="2017"/>
      <c r="G1777" s="496">
        <v>-161.38820999999999</v>
      </c>
    </row>
    <row r="1778" ht="11.25" hidden="1" customHeight="1" outlineLevel="7">
      <c r="A1778" s="95"/>
      <c r="B1778" s="96"/>
      <c r="C1778" s="97"/>
      <c r="D1778" s="2013" t="s">
        <v>766</v>
      </c>
      <c r="E1778" s="2013"/>
      <c r="F1778" s="2013"/>
      <c r="G1778" s="496">
        <v>-40.130519999999997</v>
      </c>
    </row>
    <row r="1779" ht="11.25" hidden="1" customHeight="1" outlineLevel="7">
      <c r="A1779" s="95"/>
      <c r="B1779" s="96"/>
      <c r="C1779" s="97"/>
      <c r="D1779" s="2013" t="s">
        <v>767</v>
      </c>
      <c r="E1779" s="2013"/>
      <c r="F1779" s="2013"/>
      <c r="G1779" s="496">
        <v>-101.44135</v>
      </c>
    </row>
    <row r="1780" ht="21.75" hidden="1" customHeight="1" outlineLevel="7">
      <c r="A1780" s="95"/>
      <c r="B1780" s="96"/>
      <c r="C1780" s="97"/>
      <c r="D1780" s="2013" t="s">
        <v>770</v>
      </c>
      <c r="E1780" s="2013"/>
      <c r="F1780" s="2013"/>
      <c r="G1780" s="496">
        <v>-19.81634</v>
      </c>
    </row>
    <row r="1781" ht="11.25" hidden="1" customHeight="1" outlineLevel="7">
      <c r="A1781" s="104"/>
      <c r="B1781" s="105"/>
      <c r="C1781" s="106"/>
      <c r="D1781" s="2017" t="s">
        <v>771</v>
      </c>
      <c r="E1781" s="2017"/>
      <c r="F1781" s="2017"/>
      <c r="G1781" s="496">
        <v>-316.51423</v>
      </c>
    </row>
    <row r="1782" ht="11.25" hidden="1" customHeight="1" outlineLevel="7">
      <c r="A1782" s="95"/>
      <c r="B1782" s="96"/>
      <c r="C1782" s="97"/>
      <c r="D1782" s="2013" t="s">
        <v>773</v>
      </c>
      <c r="E1782" s="2013"/>
      <c r="F1782" s="2013"/>
      <c r="G1782" s="496">
        <v>-66.423159999999996</v>
      </c>
    </row>
    <row r="1783" ht="11.25" hidden="1" customHeight="1" outlineLevel="7">
      <c r="A1783" s="95"/>
      <c r="B1783" s="96"/>
      <c r="C1783" s="97"/>
      <c r="D1783" s="2013" t="s">
        <v>775</v>
      </c>
      <c r="E1783" s="2013"/>
      <c r="F1783" s="2013"/>
      <c r="G1783" s="496">
        <v>-218.58797000000001</v>
      </c>
    </row>
    <row r="1784" ht="21.75" hidden="1" customHeight="1" outlineLevel="7">
      <c r="A1784" s="95"/>
      <c r="B1784" s="96"/>
      <c r="C1784" s="97"/>
      <c r="D1784" s="2013" t="s">
        <v>777</v>
      </c>
      <c r="E1784" s="2013"/>
      <c r="F1784" s="2013"/>
      <c r="G1784" s="496">
        <v>-8.1385000000000005</v>
      </c>
    </row>
    <row r="1785" ht="11.25" hidden="1" customHeight="1" outlineLevel="7">
      <c r="A1785" s="95"/>
      <c r="B1785" s="96"/>
      <c r="C1785" s="97"/>
      <c r="D1785" s="2013" t="s">
        <v>778</v>
      </c>
      <c r="E1785" s="2013"/>
      <c r="F1785" s="2013"/>
      <c r="G1785" s="496">
        <v>-14.25836</v>
      </c>
    </row>
    <row r="1786" ht="11.25" hidden="1" customHeight="1" outlineLevel="7">
      <c r="A1786" s="95"/>
      <c r="B1786" s="96"/>
      <c r="C1786" s="97"/>
      <c r="D1786" s="2013" t="s">
        <v>779</v>
      </c>
      <c r="E1786" s="2013"/>
      <c r="F1786" s="2013"/>
      <c r="G1786" s="496">
        <v>-9.1062399999999997</v>
      </c>
    </row>
    <row r="1787" ht="11.25" hidden="1" customHeight="1" outlineLevel="7">
      <c r="A1787" s="115"/>
      <c r="B1787" s="116"/>
      <c r="C1787" s="117"/>
      <c r="D1787" s="2013" t="s">
        <v>781</v>
      </c>
      <c r="E1787" s="2013"/>
      <c r="F1787" s="2013"/>
      <c r="G1787" s="496">
        <v>-5.8540099999999997</v>
      </c>
    </row>
    <row r="1788" ht="11.25" hidden="1" customHeight="1" outlineLevel="7">
      <c r="A1788" s="101"/>
      <c r="B1788" s="102"/>
      <c r="C1788" s="103"/>
      <c r="D1788" s="2017" t="s">
        <v>782</v>
      </c>
      <c r="E1788" s="2017"/>
      <c r="F1788" s="2017"/>
      <c r="G1788" s="496">
        <v>-0.36199999999999999</v>
      </c>
    </row>
    <row r="1789" ht="21.75" hidden="1" customHeight="1" outlineLevel="7">
      <c r="A1789" s="115"/>
      <c r="B1789" s="116"/>
      <c r="C1789" s="117"/>
      <c r="D1789" s="2013" t="s">
        <v>783</v>
      </c>
      <c r="E1789" s="2013"/>
      <c r="F1789" s="2013"/>
      <c r="G1789" s="496">
        <v>-0.36199999999999999</v>
      </c>
    </row>
    <row r="1790" ht="11.25" hidden="1" customHeight="1" outlineLevel="7">
      <c r="A1790" s="115"/>
      <c r="B1790" s="116"/>
      <c r="C1790" s="117"/>
      <c r="D1790" s="2013" t="s">
        <v>784</v>
      </c>
      <c r="E1790" s="2013"/>
      <c r="F1790" s="2013"/>
      <c r="G1790" s="494"/>
    </row>
    <row r="1791" ht="11.25" hidden="1" customHeight="1" outlineLevel="7">
      <c r="A1791" s="115"/>
      <c r="B1791" s="116"/>
      <c r="C1791" s="117"/>
      <c r="D1791" s="2013" t="s">
        <v>785</v>
      </c>
      <c r="E1791" s="2013"/>
      <c r="F1791" s="2013"/>
      <c r="G1791" s="494"/>
    </row>
    <row r="1792" ht="11.25" hidden="1" customHeight="1" outlineLevel="7">
      <c r="A1792" s="115"/>
      <c r="B1792" s="116"/>
      <c r="C1792" s="117"/>
      <c r="D1792" s="2013" t="s">
        <v>1018</v>
      </c>
      <c r="E1792" s="2013"/>
      <c r="F1792" s="2013"/>
      <c r="G1792" s="494"/>
    </row>
    <row r="1793" ht="11.25" hidden="1" customHeight="1" outlineLevel="7">
      <c r="A1793" s="101"/>
      <c r="B1793" s="102"/>
      <c r="C1793" s="103"/>
      <c r="D1793" s="2017" t="s">
        <v>789</v>
      </c>
      <c r="E1793" s="2017"/>
      <c r="F1793" s="2017"/>
      <c r="G1793" s="496">
        <v>-757.33136000000002</v>
      </c>
    </row>
    <row r="1794" ht="21.75" hidden="1" customHeight="1" outlineLevel="7">
      <c r="A1794" s="115"/>
      <c r="B1794" s="116"/>
      <c r="C1794" s="117"/>
      <c r="D1794" s="2013" t="s">
        <v>791</v>
      </c>
      <c r="E1794" s="2013"/>
      <c r="F1794" s="2013"/>
      <c r="G1794" s="496">
        <v>-28.349609999999998</v>
      </c>
    </row>
    <row r="1795" ht="21.75" hidden="1" customHeight="1" outlineLevel="7">
      <c r="A1795" s="115"/>
      <c r="B1795" s="116"/>
      <c r="C1795" s="117"/>
      <c r="D1795" s="2013" t="s">
        <v>793</v>
      </c>
      <c r="E1795" s="2013"/>
      <c r="F1795" s="2013"/>
      <c r="G1795" s="496">
        <v>-0.8921</v>
      </c>
    </row>
    <row r="1796" ht="11.25" hidden="1" customHeight="1" outlineLevel="7">
      <c r="A1796" s="115"/>
      <c r="B1796" s="116"/>
      <c r="C1796" s="117"/>
      <c r="D1796" s="2013" t="s">
        <v>795</v>
      </c>
      <c r="E1796" s="2013"/>
      <c r="F1796" s="2013"/>
      <c r="G1796" s="496">
        <v>-273.90348</v>
      </c>
    </row>
    <row r="1797" ht="11.25" hidden="1" customHeight="1" outlineLevel="7">
      <c r="A1797" s="115"/>
      <c r="B1797" s="116"/>
      <c r="C1797" s="117"/>
      <c r="D1797" s="2013" t="s">
        <v>796</v>
      </c>
      <c r="E1797" s="2013"/>
      <c r="F1797" s="2013"/>
      <c r="G1797" s="496">
        <v>-11.06719</v>
      </c>
    </row>
    <row r="1798" ht="11.25" hidden="1" customHeight="1" outlineLevel="7">
      <c r="A1798" s="115"/>
      <c r="B1798" s="116"/>
      <c r="C1798" s="117"/>
      <c r="D1798" s="2013" t="s">
        <v>798</v>
      </c>
      <c r="E1798" s="2013"/>
      <c r="F1798" s="2013"/>
      <c r="G1798" s="496">
        <v>-28.988189999999999</v>
      </c>
    </row>
    <row r="1799" ht="11.25" hidden="1" customHeight="1" outlineLevel="7">
      <c r="A1799" s="115"/>
      <c r="B1799" s="116"/>
      <c r="C1799" s="117"/>
      <c r="D1799" s="2013" t="s">
        <v>799</v>
      </c>
      <c r="E1799" s="2013"/>
      <c r="F1799" s="2013"/>
      <c r="G1799" s="496">
        <v>-414.13078999999999</v>
      </c>
    </row>
    <row r="1800" ht="11.25" hidden="1" customHeight="1" outlineLevel="7">
      <c r="A1800" s="115"/>
      <c r="B1800" s="116"/>
      <c r="C1800" s="117"/>
      <c r="D1800" s="2013" t="s">
        <v>801</v>
      </c>
      <c r="E1800" s="2013"/>
      <c r="F1800" s="2013"/>
      <c r="G1800" s="494"/>
    </row>
    <row r="1801" ht="11.25" hidden="1" customHeight="1" outlineLevel="7">
      <c r="A1801" s="101"/>
      <c r="B1801" s="102"/>
      <c r="C1801" s="103"/>
      <c r="D1801" s="2017" t="s">
        <v>802</v>
      </c>
      <c r="E1801" s="2017"/>
      <c r="F1801" s="2017"/>
      <c r="G1801" s="496">
        <v>-296.60777999999999</v>
      </c>
    </row>
    <row r="1802" ht="11.25" hidden="1" customHeight="1" outlineLevel="7">
      <c r="A1802" s="115"/>
      <c r="B1802" s="116"/>
      <c r="C1802" s="117"/>
      <c r="D1802" s="2013" t="s">
        <v>804</v>
      </c>
      <c r="E1802" s="2013"/>
      <c r="F1802" s="2013"/>
      <c r="G1802" s="494"/>
    </row>
    <row r="1803" ht="11.25" hidden="1" customHeight="1" outlineLevel="7">
      <c r="A1803" s="115"/>
      <c r="B1803" s="116"/>
      <c r="C1803" s="117"/>
      <c r="D1803" s="2013" t="s">
        <v>805</v>
      </c>
      <c r="E1803" s="2013"/>
      <c r="F1803" s="2013"/>
      <c r="G1803" s="496">
        <v>-1.70916</v>
      </c>
    </row>
    <row r="1804" ht="11.25" hidden="1" customHeight="1" outlineLevel="7">
      <c r="A1804" s="115"/>
      <c r="B1804" s="116"/>
      <c r="C1804" s="117"/>
      <c r="D1804" s="2013" t="s">
        <v>806</v>
      </c>
      <c r="E1804" s="2013"/>
      <c r="F1804" s="2013"/>
      <c r="G1804" s="494"/>
    </row>
    <row r="1805" ht="11.25" hidden="1" customHeight="1" outlineLevel="7">
      <c r="A1805" s="115"/>
      <c r="B1805" s="116"/>
      <c r="C1805" s="117"/>
      <c r="D1805" s="2013" t="s">
        <v>808</v>
      </c>
      <c r="E1805" s="2013"/>
      <c r="F1805" s="2013"/>
      <c r="G1805" s="496">
        <v>-292.30644000000001</v>
      </c>
    </row>
    <row r="1806" ht="21.75" hidden="1" customHeight="1" outlineLevel="7">
      <c r="A1806" s="115"/>
      <c r="B1806" s="116"/>
      <c r="C1806" s="117"/>
      <c r="D1806" s="2013" t="s">
        <v>809</v>
      </c>
      <c r="E1806" s="2013"/>
      <c r="F1806" s="2013"/>
      <c r="G1806" s="496">
        <v>-0.00381</v>
      </c>
    </row>
    <row r="1807" ht="11.25" hidden="1" customHeight="1" outlineLevel="7">
      <c r="A1807" s="115"/>
      <c r="B1807" s="116"/>
      <c r="C1807" s="117"/>
      <c r="D1807" s="2013" t="s">
        <v>810</v>
      </c>
      <c r="E1807" s="2013"/>
      <c r="F1807" s="2013"/>
      <c r="G1807" s="496">
        <v>-2.5883699999999998</v>
      </c>
    </row>
    <row r="1808" ht="11.25" hidden="1" customHeight="1" outlineLevel="7">
      <c r="A1808" s="89"/>
      <c r="B1808" s="90"/>
      <c r="C1808" s="91"/>
      <c r="D1808" s="2013" t="s">
        <v>812</v>
      </c>
      <c r="E1808" s="2013"/>
      <c r="F1808" s="2013"/>
      <c r="G1808" s="496">
        <v>-19.606850000000001</v>
      </c>
    </row>
    <row r="1809" ht="11.25" hidden="1" customHeight="1" outlineLevel="7">
      <c r="A1809" s="101"/>
      <c r="B1809" s="102"/>
      <c r="C1809" s="103"/>
      <c r="D1809" s="2017" t="s">
        <v>813</v>
      </c>
      <c r="E1809" s="2017"/>
      <c r="F1809" s="2017"/>
      <c r="G1809" s="496">
        <v>-439.45379000000003</v>
      </c>
    </row>
    <row r="1810" ht="11.25" hidden="1" customHeight="1" outlineLevel="7">
      <c r="A1810" s="104"/>
      <c r="B1810" s="105"/>
      <c r="C1810" s="106"/>
      <c r="D1810" s="2017" t="s">
        <v>815</v>
      </c>
      <c r="E1810" s="2017"/>
      <c r="F1810" s="2017"/>
      <c r="G1810" s="494"/>
    </row>
    <row r="1811" ht="11.25" hidden="1" customHeight="1" outlineLevel="7">
      <c r="A1811" s="95"/>
      <c r="B1811" s="96"/>
      <c r="C1811" s="97"/>
      <c r="D1811" s="2013" t="s">
        <v>820</v>
      </c>
      <c r="E1811" s="2013"/>
      <c r="F1811" s="2013"/>
      <c r="G1811" s="494"/>
    </row>
    <row r="1812" ht="11.25" hidden="1" customHeight="1" outlineLevel="7">
      <c r="A1812" s="95"/>
      <c r="B1812" s="96"/>
      <c r="C1812" s="97"/>
      <c r="D1812" s="2013" t="s">
        <v>821</v>
      </c>
      <c r="E1812" s="2013"/>
      <c r="F1812" s="2013"/>
      <c r="G1812" s="494"/>
    </row>
    <row r="1813" ht="11.25" hidden="1" customHeight="1" outlineLevel="7">
      <c r="A1813" s="115"/>
      <c r="B1813" s="116"/>
      <c r="C1813" s="117"/>
      <c r="D1813" s="2013" t="s">
        <v>822</v>
      </c>
      <c r="E1813" s="2013"/>
      <c r="F1813" s="2013"/>
      <c r="G1813" s="496">
        <v>-63.128239999999998</v>
      </c>
    </row>
    <row r="1814" ht="11.25" hidden="1" customHeight="1" outlineLevel="7">
      <c r="A1814" s="115"/>
      <c r="B1814" s="116"/>
      <c r="C1814" s="117"/>
      <c r="D1814" s="2013" t="s">
        <v>823</v>
      </c>
      <c r="E1814" s="2013"/>
      <c r="F1814" s="2013"/>
      <c r="G1814" s="496">
        <v>-11.713649999999999</v>
      </c>
    </row>
    <row r="1815" ht="11.25" hidden="1" customHeight="1" outlineLevel="7">
      <c r="A1815" s="115"/>
      <c r="B1815" s="116"/>
      <c r="C1815" s="117"/>
      <c r="D1815" s="2013" t="s">
        <v>824</v>
      </c>
      <c r="E1815" s="2013"/>
      <c r="F1815" s="2013"/>
      <c r="G1815" s="496">
        <v>-0.54625999999999997</v>
      </c>
    </row>
    <row r="1816" ht="11.25" hidden="1" customHeight="1" outlineLevel="7">
      <c r="A1816" s="115"/>
      <c r="B1816" s="116"/>
      <c r="C1816" s="117"/>
      <c r="D1816" s="2013" t="s">
        <v>825</v>
      </c>
      <c r="E1816" s="2013"/>
      <c r="F1816" s="2013"/>
      <c r="G1816" s="496">
        <v>-85.490369999999999</v>
      </c>
    </row>
    <row r="1817" ht="11.25" hidden="1" customHeight="1" outlineLevel="7">
      <c r="A1817" s="104"/>
      <c r="B1817" s="105"/>
      <c r="C1817" s="106"/>
      <c r="D1817" s="2017" t="s">
        <v>826</v>
      </c>
      <c r="E1817" s="2017"/>
      <c r="F1817" s="2017"/>
      <c r="G1817" s="496">
        <v>-121.23595</v>
      </c>
    </row>
    <row r="1818" ht="11.25" hidden="1" customHeight="1" outlineLevel="7">
      <c r="A1818" s="95"/>
      <c r="B1818" s="96"/>
      <c r="C1818" s="97"/>
      <c r="D1818" s="2013" t="s">
        <v>828</v>
      </c>
      <c r="E1818" s="2013"/>
      <c r="F1818" s="2013"/>
      <c r="G1818" s="496">
        <v>-24.152290000000001</v>
      </c>
    </row>
    <row r="1819" ht="21.75" hidden="1" customHeight="1" outlineLevel="7">
      <c r="A1819" s="95"/>
      <c r="B1819" s="96"/>
      <c r="C1819" s="97"/>
      <c r="D1819" s="2013" t="s">
        <v>829</v>
      </c>
      <c r="E1819" s="2013"/>
      <c r="F1819" s="2013"/>
      <c r="G1819" s="496">
        <v>-97.083659999999995</v>
      </c>
    </row>
    <row r="1820" ht="11.25" hidden="1" customHeight="1" outlineLevel="7">
      <c r="A1820" s="104"/>
      <c r="B1820" s="105"/>
      <c r="C1820" s="106"/>
      <c r="D1820" s="2017" t="s">
        <v>831</v>
      </c>
      <c r="E1820" s="2017"/>
      <c r="F1820" s="2017"/>
      <c r="G1820" s="494"/>
    </row>
    <row r="1821" ht="11.25" hidden="1" customHeight="1" outlineLevel="7">
      <c r="A1821" s="95"/>
      <c r="B1821" s="96"/>
      <c r="C1821" s="97"/>
      <c r="D1821" s="2013" t="s">
        <v>833</v>
      </c>
      <c r="E1821" s="2013"/>
      <c r="F1821" s="2013"/>
      <c r="G1821" s="494"/>
    </row>
    <row r="1822" ht="21.75" hidden="1" customHeight="1" outlineLevel="7">
      <c r="A1822" s="115"/>
      <c r="B1822" s="116"/>
      <c r="C1822" s="117"/>
      <c r="D1822" s="2013" t="s">
        <v>834</v>
      </c>
      <c r="E1822" s="2013"/>
      <c r="F1822" s="2013"/>
      <c r="G1822" s="494"/>
    </row>
    <row r="1823" ht="11.25" hidden="1" customHeight="1" outlineLevel="7">
      <c r="A1823" s="115"/>
      <c r="B1823" s="116"/>
      <c r="C1823" s="117"/>
      <c r="D1823" s="2013" t="s">
        <v>835</v>
      </c>
      <c r="E1823" s="2013"/>
      <c r="F1823" s="2013"/>
      <c r="G1823" s="496">
        <v>-155.739</v>
      </c>
    </row>
    <row r="1824" ht="11.25" hidden="1" customHeight="1" outlineLevel="7">
      <c r="A1824" s="115"/>
      <c r="B1824" s="116"/>
      <c r="C1824" s="117"/>
      <c r="D1824" s="2013" t="s">
        <v>836</v>
      </c>
      <c r="E1824" s="2013"/>
      <c r="F1824" s="2013"/>
      <c r="G1824" s="494"/>
    </row>
    <row r="1825" ht="11.25" hidden="1" customHeight="1" outlineLevel="7">
      <c r="A1825" s="115"/>
      <c r="B1825" s="116"/>
      <c r="C1825" s="117"/>
      <c r="D1825" s="2013" t="s">
        <v>837</v>
      </c>
      <c r="E1825" s="2013"/>
      <c r="F1825" s="2013"/>
      <c r="G1825" s="496">
        <v>-1.60032</v>
      </c>
    </row>
    <row r="1826" ht="11.25" hidden="1" customHeight="1" outlineLevel="3">
      <c r="A1826" s="2020" t="s">
        <v>850</v>
      </c>
      <c r="B1826" s="2020"/>
      <c r="C1826" s="2020"/>
      <c r="D1826" s="2014" t="s">
        <v>508</v>
      </c>
      <c r="E1826" s="2014"/>
      <c r="F1826" s="2014"/>
      <c r="G1826" s="495"/>
    </row>
    <row r="1827" ht="11.25" hidden="1" customHeight="1" outlineLevel="4">
      <c r="A1827" s="70"/>
      <c r="B1827" s="71"/>
      <c r="C1827" s="72"/>
      <c r="D1827" s="2017" t="s">
        <v>257</v>
      </c>
      <c r="E1827" s="2017"/>
      <c r="F1827" s="2017"/>
      <c r="G1827" s="494"/>
    </row>
    <row r="1828" ht="11.25" hidden="1" customHeight="1" outlineLevel="5">
      <c r="A1828" s="74"/>
      <c r="B1828" s="75"/>
      <c r="C1828" s="76"/>
      <c r="D1828" s="2017" t="s">
        <v>442</v>
      </c>
      <c r="E1828" s="2017"/>
      <c r="F1828" s="2017"/>
      <c r="G1828" s="494"/>
    </row>
    <row r="1829" ht="11.25" hidden="1" customHeight="1" outlineLevel="6">
      <c r="A1829" s="77"/>
      <c r="B1829" s="78"/>
      <c r="C1829" s="79"/>
      <c r="D1829" s="2017" t="s">
        <v>443</v>
      </c>
      <c r="E1829" s="2017"/>
      <c r="F1829" s="2017"/>
      <c r="G1829" s="494"/>
    </row>
    <row r="1830" ht="11.25" hidden="1" customHeight="1" outlineLevel="7">
      <c r="A1830" s="80"/>
      <c r="B1830" s="81"/>
      <c r="C1830" s="82"/>
      <c r="D1830" s="2017" t="s">
        <v>444</v>
      </c>
      <c r="E1830" s="2017"/>
      <c r="F1830" s="2017"/>
      <c r="G1830" s="494"/>
    </row>
    <row r="1831" ht="11.25" hidden="1" customHeight="1" outlineLevel="7">
      <c r="A1831" s="83"/>
      <c r="B1831" s="84"/>
      <c r="C1831" s="85"/>
      <c r="D1831" s="2017" t="s">
        <v>253</v>
      </c>
      <c r="E1831" s="2017"/>
      <c r="F1831" s="2017"/>
      <c r="G1831" s="494"/>
    </row>
    <row r="1832" ht="11.25" hidden="1" customHeight="1" outlineLevel="7">
      <c r="A1832" s="86"/>
      <c r="B1832" s="87"/>
      <c r="C1832" s="88"/>
      <c r="D1832" s="2017" t="s">
        <v>462</v>
      </c>
      <c r="E1832" s="2017"/>
      <c r="F1832" s="2017"/>
      <c r="G1832" s="494"/>
    </row>
    <row r="1833" ht="11.25" hidden="1" customHeight="1" outlineLevel="7">
      <c r="A1833" s="101"/>
      <c r="B1833" s="102"/>
      <c r="C1833" s="103"/>
      <c r="D1833" s="2017" t="s">
        <v>509</v>
      </c>
      <c r="E1833" s="2017"/>
      <c r="F1833" s="2017"/>
      <c r="G1833" s="494"/>
    </row>
    <row r="1834" ht="11.25" hidden="1" customHeight="1" outlineLevel="7">
      <c r="A1834" s="115"/>
      <c r="B1834" s="116"/>
      <c r="C1834" s="117"/>
      <c r="D1834" s="2013" t="s">
        <v>510</v>
      </c>
      <c r="E1834" s="2013"/>
      <c r="F1834" s="2013"/>
      <c r="G1834" s="494"/>
    </row>
    <row r="1835" ht="11.25" hidden="1" customHeight="1" outlineLevel="7">
      <c r="A1835" s="115"/>
      <c r="B1835" s="116"/>
      <c r="C1835" s="117"/>
      <c r="D1835" s="2013" t="s">
        <v>511</v>
      </c>
      <c r="E1835" s="2013"/>
      <c r="F1835" s="2013"/>
      <c r="G1835" s="494"/>
    </row>
    <row r="1836" ht="11.25" hidden="1" customHeight="1" outlineLevel="7">
      <c r="A1836" s="115"/>
      <c r="B1836" s="116"/>
      <c r="C1836" s="117"/>
      <c r="D1836" s="2013" t="s">
        <v>512</v>
      </c>
      <c r="E1836" s="2013"/>
      <c r="F1836" s="2013"/>
      <c r="G1836" s="494"/>
    </row>
    <row r="1837" ht="11.25" hidden="1" customHeight="1" outlineLevel="7">
      <c r="A1837" s="83"/>
      <c r="B1837" s="84"/>
      <c r="C1837" s="85"/>
      <c r="D1837" s="2017" t="s">
        <v>524</v>
      </c>
      <c r="E1837" s="2017"/>
      <c r="F1837" s="2017"/>
      <c r="G1837" s="494"/>
    </row>
    <row r="1838" ht="11.25" hidden="1" customHeight="1" outlineLevel="7">
      <c r="A1838" s="86"/>
      <c r="B1838" s="87"/>
      <c r="C1838" s="88"/>
      <c r="D1838" s="2017" t="s">
        <v>14</v>
      </c>
      <c r="E1838" s="2017"/>
      <c r="F1838" s="2017"/>
      <c r="G1838" s="494"/>
    </row>
    <row r="1839" ht="11.25" hidden="1" customHeight="1" outlineLevel="7">
      <c r="A1839" s="101"/>
      <c r="B1839" s="102"/>
      <c r="C1839" s="103"/>
      <c r="D1839" s="2017" t="s">
        <v>220</v>
      </c>
      <c r="E1839" s="2017"/>
      <c r="F1839" s="2017"/>
      <c r="G1839" s="494"/>
    </row>
    <row r="1840" ht="11.25" hidden="1" customHeight="1" outlineLevel="7">
      <c r="A1840" s="115"/>
      <c r="B1840" s="116"/>
      <c r="C1840" s="117"/>
      <c r="D1840" s="2013" t="s">
        <v>527</v>
      </c>
      <c r="E1840" s="2013"/>
      <c r="F1840" s="2013"/>
      <c r="G1840" s="494"/>
    </row>
    <row r="1841" ht="11.25" hidden="1" customHeight="1" outlineLevel="7">
      <c r="A1841" s="115"/>
      <c r="B1841" s="116"/>
      <c r="C1841" s="117"/>
      <c r="D1841" s="2013" t="s">
        <v>528</v>
      </c>
      <c r="E1841" s="2013"/>
      <c r="F1841" s="2013"/>
      <c r="G1841" s="494"/>
    </row>
    <row r="1842" ht="11.25" hidden="1" customHeight="1" outlineLevel="7">
      <c r="A1842" s="101"/>
      <c r="B1842" s="102"/>
      <c r="C1842" s="103"/>
      <c r="D1842" s="2017" t="s">
        <v>529</v>
      </c>
      <c r="E1842" s="2017"/>
      <c r="F1842" s="2017"/>
      <c r="G1842" s="494"/>
    </row>
    <row r="1843" ht="11.25" hidden="1" customHeight="1" outlineLevel="7">
      <c r="A1843" s="104"/>
      <c r="B1843" s="105"/>
      <c r="C1843" s="106"/>
      <c r="D1843" s="2017" t="s">
        <v>530</v>
      </c>
      <c r="E1843" s="2017"/>
      <c r="F1843" s="2017"/>
      <c r="G1843" s="494"/>
    </row>
    <row r="1844" ht="11.25" hidden="1" customHeight="1" outlineLevel="7">
      <c r="A1844" s="95"/>
      <c r="B1844" s="96"/>
      <c r="C1844" s="97"/>
      <c r="D1844" s="2013" t="s">
        <v>532</v>
      </c>
      <c r="E1844" s="2013"/>
      <c r="F1844" s="2013"/>
      <c r="G1844" s="494"/>
    </row>
    <row r="1845" ht="11.25" hidden="1" customHeight="1" outlineLevel="7">
      <c r="A1845" s="95"/>
      <c r="B1845" s="96"/>
      <c r="C1845" s="97"/>
      <c r="D1845" s="2013" t="s">
        <v>533</v>
      </c>
      <c r="E1845" s="2013"/>
      <c r="F1845" s="2013"/>
      <c r="G1845" s="494"/>
    </row>
    <row r="1846" ht="11.25" hidden="1" customHeight="1" outlineLevel="7">
      <c r="A1846" s="104"/>
      <c r="B1846" s="105"/>
      <c r="C1846" s="106"/>
      <c r="D1846" s="2017" t="s">
        <v>535</v>
      </c>
      <c r="E1846" s="2017"/>
      <c r="F1846" s="2017"/>
      <c r="G1846" s="494"/>
    </row>
    <row r="1847" ht="11.25" hidden="1" customHeight="1" outlineLevel="7">
      <c r="A1847" s="95"/>
      <c r="B1847" s="96"/>
      <c r="C1847" s="97"/>
      <c r="D1847" s="2013" t="s">
        <v>539</v>
      </c>
      <c r="E1847" s="2013"/>
      <c r="F1847" s="2013"/>
      <c r="G1847" s="494"/>
    </row>
    <row r="1848" ht="21.75" hidden="1" customHeight="1" outlineLevel="7">
      <c r="A1848" s="95"/>
      <c r="B1848" s="96"/>
      <c r="C1848" s="97"/>
      <c r="D1848" s="2013" t="s">
        <v>540</v>
      </c>
      <c r="E1848" s="2013"/>
      <c r="F1848" s="2013"/>
      <c r="G1848" s="494"/>
    </row>
    <row r="1849" ht="21.75" hidden="1" customHeight="1" outlineLevel="7">
      <c r="A1849" s="95"/>
      <c r="B1849" s="96"/>
      <c r="C1849" s="97"/>
      <c r="D1849" s="2013" t="s">
        <v>541</v>
      </c>
      <c r="E1849" s="2013"/>
      <c r="F1849" s="2013"/>
      <c r="G1849" s="494"/>
    </row>
    <row r="1850" ht="11.25" hidden="1" customHeight="1" outlineLevel="7">
      <c r="A1850" s="95"/>
      <c r="B1850" s="96"/>
      <c r="C1850" s="97"/>
      <c r="D1850" s="2013" t="s">
        <v>542</v>
      </c>
      <c r="E1850" s="2013"/>
      <c r="F1850" s="2013"/>
      <c r="G1850" s="494"/>
    </row>
    <row r="1851" ht="11.25" hidden="1" customHeight="1" outlineLevel="7">
      <c r="A1851" s="95"/>
      <c r="B1851" s="96"/>
      <c r="C1851" s="97"/>
      <c r="D1851" s="2013" t="s">
        <v>546</v>
      </c>
      <c r="E1851" s="2013"/>
      <c r="F1851" s="2013"/>
      <c r="G1851" s="494"/>
    </row>
    <row r="1852" ht="11.25" hidden="1" customHeight="1" outlineLevel="7">
      <c r="A1852" s="104"/>
      <c r="B1852" s="105"/>
      <c r="C1852" s="106"/>
      <c r="D1852" s="2017" t="s">
        <v>548</v>
      </c>
      <c r="E1852" s="2017"/>
      <c r="F1852" s="2017"/>
      <c r="G1852" s="494"/>
    </row>
    <row r="1853" ht="11.25" hidden="1" customHeight="1" outlineLevel="7">
      <c r="A1853" s="95"/>
      <c r="B1853" s="96"/>
      <c r="C1853" s="97"/>
      <c r="D1853" s="2013" t="s">
        <v>551</v>
      </c>
      <c r="E1853" s="2013"/>
      <c r="F1853" s="2013"/>
      <c r="G1853" s="494"/>
    </row>
    <row r="1854" ht="11.25" hidden="1" customHeight="1" outlineLevel="7">
      <c r="A1854" s="95"/>
      <c r="B1854" s="96"/>
      <c r="C1854" s="97"/>
      <c r="D1854" s="2013" t="s">
        <v>552</v>
      </c>
      <c r="E1854" s="2013"/>
      <c r="F1854" s="2013"/>
      <c r="G1854" s="494"/>
    </row>
    <row r="1855" ht="11.25" hidden="1" customHeight="1" outlineLevel="7">
      <c r="A1855" s="104"/>
      <c r="B1855" s="105"/>
      <c r="C1855" s="106"/>
      <c r="D1855" s="2017" t="s">
        <v>554</v>
      </c>
      <c r="E1855" s="2017"/>
      <c r="F1855" s="2017"/>
      <c r="G1855" s="494"/>
    </row>
    <row r="1856" ht="11.25" hidden="1" customHeight="1" outlineLevel="7">
      <c r="A1856" s="95"/>
      <c r="B1856" s="96"/>
      <c r="C1856" s="97"/>
      <c r="D1856" s="2013" t="s">
        <v>556</v>
      </c>
      <c r="E1856" s="2013"/>
      <c r="F1856" s="2013"/>
      <c r="G1856" s="494"/>
    </row>
    <row r="1857" ht="11.25" hidden="1" customHeight="1" outlineLevel="7">
      <c r="A1857" s="95"/>
      <c r="B1857" s="96"/>
      <c r="C1857" s="97"/>
      <c r="D1857" s="2013" t="s">
        <v>557</v>
      </c>
      <c r="E1857" s="2013"/>
      <c r="F1857" s="2013"/>
      <c r="G1857" s="494"/>
    </row>
    <row r="1858" ht="11.25" hidden="1" customHeight="1" outlineLevel="7">
      <c r="A1858" s="95"/>
      <c r="B1858" s="96"/>
      <c r="C1858" s="97"/>
      <c r="D1858" s="2013" t="s">
        <v>559</v>
      </c>
      <c r="E1858" s="2013"/>
      <c r="F1858" s="2013"/>
      <c r="G1858" s="494"/>
    </row>
    <row r="1859" ht="11.25" hidden="1" customHeight="1" outlineLevel="7">
      <c r="A1859" s="95"/>
      <c r="B1859" s="96"/>
      <c r="C1859" s="97"/>
      <c r="D1859" s="2013" t="s">
        <v>560</v>
      </c>
      <c r="E1859" s="2013"/>
      <c r="F1859" s="2013"/>
      <c r="G1859" s="494"/>
    </row>
    <row r="1860" ht="11.25" hidden="1" customHeight="1" outlineLevel="7">
      <c r="A1860" s="95"/>
      <c r="B1860" s="96"/>
      <c r="C1860" s="97"/>
      <c r="D1860" s="2013" t="s">
        <v>562</v>
      </c>
      <c r="E1860" s="2013"/>
      <c r="F1860" s="2013"/>
      <c r="G1860" s="494"/>
    </row>
    <row r="1861" ht="11.25" hidden="1" customHeight="1" outlineLevel="7">
      <c r="A1861" s="95"/>
      <c r="B1861" s="96"/>
      <c r="C1861" s="97"/>
      <c r="D1861" s="2013" t="s">
        <v>563</v>
      </c>
      <c r="E1861" s="2013"/>
      <c r="F1861" s="2013"/>
      <c r="G1861" s="494"/>
    </row>
    <row r="1862" ht="11.25" hidden="1" customHeight="1" outlineLevel="7">
      <c r="A1862" s="95"/>
      <c r="B1862" s="96"/>
      <c r="C1862" s="97"/>
      <c r="D1862" s="2013" t="s">
        <v>564</v>
      </c>
      <c r="E1862" s="2013"/>
      <c r="F1862" s="2013"/>
      <c r="G1862" s="494"/>
    </row>
    <row r="1863" ht="11.25" hidden="1" customHeight="1" outlineLevel="7">
      <c r="A1863" s="95"/>
      <c r="B1863" s="96"/>
      <c r="C1863" s="97"/>
      <c r="D1863" s="2013" t="s">
        <v>565</v>
      </c>
      <c r="E1863" s="2013"/>
      <c r="F1863" s="2013"/>
      <c r="G1863" s="494"/>
    </row>
    <row r="1864" ht="11.25" hidden="1" customHeight="1" outlineLevel="7">
      <c r="A1864" s="95"/>
      <c r="B1864" s="96"/>
      <c r="C1864" s="97"/>
      <c r="D1864" s="2013" t="s">
        <v>566</v>
      </c>
      <c r="E1864" s="2013"/>
      <c r="F1864" s="2013"/>
      <c r="G1864" s="494"/>
    </row>
    <row r="1865" ht="11.25" hidden="1" customHeight="1" outlineLevel="7">
      <c r="A1865" s="95"/>
      <c r="B1865" s="96"/>
      <c r="C1865" s="97"/>
      <c r="D1865" s="2013" t="s">
        <v>567</v>
      </c>
      <c r="E1865" s="2013"/>
      <c r="F1865" s="2013"/>
      <c r="G1865" s="494"/>
    </row>
    <row r="1866" ht="11.25" hidden="1" customHeight="1" outlineLevel="7">
      <c r="A1866" s="95"/>
      <c r="B1866" s="96"/>
      <c r="C1866" s="97"/>
      <c r="D1866" s="2013" t="s">
        <v>569</v>
      </c>
      <c r="E1866" s="2013"/>
      <c r="F1866" s="2013"/>
      <c r="G1866" s="494"/>
    </row>
    <row r="1867" ht="11.25" hidden="1" customHeight="1" outlineLevel="7">
      <c r="A1867" s="95"/>
      <c r="B1867" s="96"/>
      <c r="C1867" s="97"/>
      <c r="D1867" s="2013" t="s">
        <v>570</v>
      </c>
      <c r="E1867" s="2013"/>
      <c r="F1867" s="2013"/>
      <c r="G1867" s="494"/>
    </row>
    <row r="1868" ht="11.25" hidden="1" customHeight="1" outlineLevel="7">
      <c r="A1868" s="86"/>
      <c r="B1868" s="87"/>
      <c r="C1868" s="88"/>
      <c r="D1868" s="2017" t="s">
        <v>571</v>
      </c>
      <c r="E1868" s="2017"/>
      <c r="F1868" s="2017"/>
      <c r="G1868" s="494"/>
    </row>
    <row r="1869" ht="11.25" hidden="1" customHeight="1" outlineLevel="7">
      <c r="A1869" s="101"/>
      <c r="B1869" s="102"/>
      <c r="C1869" s="103"/>
      <c r="D1869" s="2017" t="s">
        <v>572</v>
      </c>
      <c r="E1869" s="2017"/>
      <c r="F1869" s="2017"/>
      <c r="G1869" s="494"/>
    </row>
    <row r="1870" ht="11.25" hidden="1" customHeight="1" outlineLevel="7">
      <c r="A1870" s="104"/>
      <c r="B1870" s="105"/>
      <c r="C1870" s="106"/>
      <c r="D1870" s="2017" t="s">
        <v>573</v>
      </c>
      <c r="E1870" s="2017"/>
      <c r="F1870" s="2017"/>
      <c r="G1870" s="494"/>
    </row>
    <row r="1871" ht="11.25" hidden="1" customHeight="1" outlineLevel="7">
      <c r="A1871" s="95"/>
      <c r="B1871" s="96"/>
      <c r="C1871" s="97"/>
      <c r="D1871" s="2013" t="s">
        <v>576</v>
      </c>
      <c r="E1871" s="2013"/>
      <c r="F1871" s="2013"/>
      <c r="G1871" s="494"/>
    </row>
    <row r="1872" ht="21.75" hidden="1" customHeight="1" outlineLevel="7">
      <c r="A1872" s="95"/>
      <c r="B1872" s="96"/>
      <c r="C1872" s="97"/>
      <c r="D1872" s="2013" t="s">
        <v>577</v>
      </c>
      <c r="E1872" s="2013"/>
      <c r="F1872" s="2013"/>
      <c r="G1872" s="494"/>
    </row>
    <row r="1873" ht="21.75" hidden="1" customHeight="1" outlineLevel="7">
      <c r="A1873" s="95"/>
      <c r="B1873" s="96"/>
      <c r="C1873" s="97"/>
      <c r="D1873" s="2013" t="s">
        <v>578</v>
      </c>
      <c r="E1873" s="2013"/>
      <c r="F1873" s="2013"/>
      <c r="G1873" s="494"/>
    </row>
    <row r="1874" ht="11.25" hidden="1" customHeight="1" outlineLevel="7">
      <c r="A1874" s="95"/>
      <c r="B1874" s="96"/>
      <c r="C1874" s="97"/>
      <c r="D1874" s="2013" t="s">
        <v>579</v>
      </c>
      <c r="E1874" s="2013"/>
      <c r="F1874" s="2013"/>
      <c r="G1874" s="494"/>
    </row>
    <row r="1875" ht="11.25" hidden="1" customHeight="1" outlineLevel="7">
      <c r="A1875" s="95"/>
      <c r="B1875" s="96"/>
      <c r="C1875" s="97"/>
      <c r="D1875" s="2013" t="s">
        <v>582</v>
      </c>
      <c r="E1875" s="2013"/>
      <c r="F1875" s="2013"/>
      <c r="G1875" s="494"/>
    </row>
    <row r="1876" ht="11.25" hidden="1" customHeight="1" outlineLevel="7">
      <c r="A1876" s="95"/>
      <c r="B1876" s="96"/>
      <c r="C1876" s="97"/>
      <c r="D1876" s="2013" t="s">
        <v>583</v>
      </c>
      <c r="E1876" s="2013"/>
      <c r="F1876" s="2013"/>
      <c r="G1876" s="494"/>
    </row>
    <row r="1877" ht="11.25" hidden="1" customHeight="1" outlineLevel="7">
      <c r="A1877" s="95"/>
      <c r="B1877" s="96"/>
      <c r="C1877" s="97"/>
      <c r="D1877" s="2013" t="s">
        <v>585</v>
      </c>
      <c r="E1877" s="2013"/>
      <c r="F1877" s="2013"/>
      <c r="G1877" s="494"/>
    </row>
    <row r="1878" ht="11.25" hidden="1" customHeight="1" outlineLevel="7">
      <c r="A1878" s="104"/>
      <c r="B1878" s="105"/>
      <c r="C1878" s="106"/>
      <c r="D1878" s="2017" t="s">
        <v>586</v>
      </c>
      <c r="E1878" s="2017"/>
      <c r="F1878" s="2017"/>
      <c r="G1878" s="494"/>
    </row>
    <row r="1879" ht="11.25" hidden="1" customHeight="1" outlineLevel="7">
      <c r="A1879" s="95"/>
      <c r="B1879" s="96"/>
      <c r="C1879" s="97"/>
      <c r="D1879" s="2013" t="s">
        <v>589</v>
      </c>
      <c r="E1879" s="2013"/>
      <c r="F1879" s="2013"/>
      <c r="G1879" s="494"/>
    </row>
    <row r="1880" ht="21.75" hidden="1" customHeight="1" outlineLevel="7">
      <c r="A1880" s="95"/>
      <c r="B1880" s="96"/>
      <c r="C1880" s="97"/>
      <c r="D1880" s="2013" t="s">
        <v>590</v>
      </c>
      <c r="E1880" s="2013"/>
      <c r="F1880" s="2013"/>
      <c r="G1880" s="494"/>
    </row>
    <row r="1881" ht="11.25" hidden="1" customHeight="1" outlineLevel="7">
      <c r="A1881" s="95"/>
      <c r="B1881" s="96"/>
      <c r="C1881" s="97"/>
      <c r="D1881" s="2013" t="s">
        <v>591</v>
      </c>
      <c r="E1881" s="2013"/>
      <c r="F1881" s="2013"/>
      <c r="G1881" s="494"/>
    </row>
    <row r="1882" ht="11.25" hidden="1" customHeight="1" outlineLevel="7">
      <c r="A1882" s="95"/>
      <c r="B1882" s="96"/>
      <c r="C1882" s="97"/>
      <c r="D1882" s="2013" t="s">
        <v>592</v>
      </c>
      <c r="E1882" s="2013"/>
      <c r="F1882" s="2013"/>
      <c r="G1882" s="494"/>
    </row>
    <row r="1883" ht="11.25" hidden="1" customHeight="1" outlineLevel="7">
      <c r="A1883" s="95"/>
      <c r="B1883" s="96"/>
      <c r="C1883" s="97"/>
      <c r="D1883" s="2013" t="s">
        <v>965</v>
      </c>
      <c r="E1883" s="2013"/>
      <c r="F1883" s="2013"/>
      <c r="G1883" s="494"/>
    </row>
    <row r="1884" ht="11.25" hidden="1" customHeight="1" outlineLevel="7">
      <c r="A1884" s="101"/>
      <c r="B1884" s="102"/>
      <c r="C1884" s="103"/>
      <c r="D1884" s="2017" t="s">
        <v>35</v>
      </c>
      <c r="E1884" s="2017"/>
      <c r="F1884" s="2017"/>
      <c r="G1884" s="494"/>
    </row>
    <row r="1885" ht="11.25" hidden="1" customHeight="1" outlineLevel="7">
      <c r="A1885" s="115"/>
      <c r="B1885" s="116"/>
      <c r="C1885" s="117"/>
      <c r="D1885" s="2013" t="s">
        <v>595</v>
      </c>
      <c r="E1885" s="2013"/>
      <c r="F1885" s="2013"/>
      <c r="G1885" s="494"/>
    </row>
    <row r="1886" ht="11.25" hidden="1" customHeight="1" outlineLevel="7">
      <c r="A1886" s="115"/>
      <c r="B1886" s="116"/>
      <c r="C1886" s="117"/>
      <c r="D1886" s="2013" t="s">
        <v>599</v>
      </c>
      <c r="E1886" s="2013"/>
      <c r="F1886" s="2013"/>
      <c r="G1886" s="494"/>
    </row>
    <row r="1887" ht="11.25" hidden="1" customHeight="1" outlineLevel="7">
      <c r="A1887" s="101"/>
      <c r="B1887" s="102"/>
      <c r="C1887" s="103"/>
      <c r="D1887" s="2017" t="s">
        <v>608</v>
      </c>
      <c r="E1887" s="2017"/>
      <c r="F1887" s="2017"/>
      <c r="G1887" s="494"/>
    </row>
    <row r="1888" ht="11.25" hidden="1" customHeight="1" outlineLevel="7">
      <c r="A1888" s="115"/>
      <c r="B1888" s="116"/>
      <c r="C1888" s="117"/>
      <c r="D1888" s="2013" t="s">
        <v>611</v>
      </c>
      <c r="E1888" s="2013"/>
      <c r="F1888" s="2013"/>
      <c r="G1888" s="494"/>
    </row>
    <row r="1889" ht="11.25" hidden="1" customHeight="1" outlineLevel="7">
      <c r="A1889" s="115"/>
      <c r="B1889" s="116"/>
      <c r="C1889" s="117"/>
      <c r="D1889" s="2013" t="s">
        <v>614</v>
      </c>
      <c r="E1889" s="2013"/>
      <c r="F1889" s="2013"/>
      <c r="G1889" s="494"/>
    </row>
    <row r="1890" ht="11.25" hidden="1" customHeight="1" outlineLevel="7">
      <c r="A1890" s="115"/>
      <c r="B1890" s="116"/>
      <c r="C1890" s="117"/>
      <c r="D1890" s="2013" t="s">
        <v>615</v>
      </c>
      <c r="E1890" s="2013"/>
      <c r="F1890" s="2013"/>
      <c r="G1890" s="494"/>
    </row>
    <row r="1891" ht="11.25" hidden="1" customHeight="1" outlineLevel="7">
      <c r="A1891" s="115"/>
      <c r="B1891" s="116"/>
      <c r="C1891" s="117"/>
      <c r="D1891" s="2013" t="s">
        <v>616</v>
      </c>
      <c r="E1891" s="2013"/>
      <c r="F1891" s="2013"/>
      <c r="G1891" s="494"/>
    </row>
    <row r="1892" ht="11.25" hidden="1" customHeight="1" outlineLevel="7">
      <c r="A1892" s="86"/>
      <c r="B1892" s="87"/>
      <c r="C1892" s="88"/>
      <c r="D1892" s="2017" t="s">
        <v>617</v>
      </c>
      <c r="E1892" s="2017"/>
      <c r="F1892" s="2017"/>
      <c r="G1892" s="494"/>
    </row>
    <row r="1893" ht="11.25" hidden="1" customHeight="1" outlineLevel="7">
      <c r="A1893" s="89"/>
      <c r="B1893" s="90"/>
      <c r="C1893" s="91"/>
      <c r="D1893" s="2013" t="s">
        <v>619</v>
      </c>
      <c r="E1893" s="2013"/>
      <c r="F1893" s="2013"/>
      <c r="G1893" s="494"/>
    </row>
    <row r="1894" ht="11.25" hidden="1" customHeight="1" outlineLevel="7">
      <c r="A1894" s="89"/>
      <c r="B1894" s="90"/>
      <c r="C1894" s="91"/>
      <c r="D1894" s="2013" t="s">
        <v>620</v>
      </c>
      <c r="E1894" s="2013"/>
      <c r="F1894" s="2013"/>
      <c r="G1894" s="494"/>
    </row>
    <row r="1895" ht="11.25" hidden="1" customHeight="1" outlineLevel="7">
      <c r="A1895" s="89"/>
      <c r="B1895" s="90"/>
      <c r="C1895" s="91"/>
      <c r="D1895" s="2013" t="s">
        <v>622</v>
      </c>
      <c r="E1895" s="2013"/>
      <c r="F1895" s="2013"/>
      <c r="G1895" s="494"/>
    </row>
    <row r="1896" ht="11.25" hidden="1" customHeight="1" outlineLevel="7">
      <c r="A1896" s="89"/>
      <c r="B1896" s="90"/>
      <c r="C1896" s="91"/>
      <c r="D1896" s="2013" t="s">
        <v>624</v>
      </c>
      <c r="E1896" s="2013"/>
      <c r="F1896" s="2013"/>
      <c r="G1896" s="494"/>
    </row>
    <row r="1897" ht="11.25" hidden="1" customHeight="1" outlineLevel="7">
      <c r="A1897" s="89"/>
      <c r="B1897" s="90"/>
      <c r="C1897" s="91"/>
      <c r="D1897" s="2013" t="s">
        <v>626</v>
      </c>
      <c r="E1897" s="2013"/>
      <c r="F1897" s="2013"/>
      <c r="G1897" s="494"/>
    </row>
    <row r="1898" ht="11.25" hidden="1" customHeight="1" outlineLevel="7">
      <c r="A1898" s="89"/>
      <c r="B1898" s="90"/>
      <c r="C1898" s="91"/>
      <c r="D1898" s="2013" t="s">
        <v>628</v>
      </c>
      <c r="E1898" s="2013"/>
      <c r="F1898" s="2013"/>
      <c r="G1898" s="494"/>
    </row>
    <row r="1899" ht="11.25" hidden="1" customHeight="1" outlineLevel="7">
      <c r="A1899" s="101"/>
      <c r="B1899" s="102"/>
      <c r="C1899" s="103"/>
      <c r="D1899" s="2017" t="s">
        <v>630</v>
      </c>
      <c r="E1899" s="2017"/>
      <c r="F1899" s="2017"/>
      <c r="G1899" s="494"/>
    </row>
    <row r="1900" ht="11.25" hidden="1" customHeight="1" outlineLevel="7">
      <c r="A1900" s="115"/>
      <c r="B1900" s="116"/>
      <c r="C1900" s="117"/>
      <c r="D1900" s="2013" t="s">
        <v>632</v>
      </c>
      <c r="E1900" s="2013"/>
      <c r="F1900" s="2013"/>
      <c r="G1900" s="494"/>
    </row>
    <row r="1901" ht="21.75" hidden="1" customHeight="1" outlineLevel="7">
      <c r="A1901" s="115"/>
      <c r="B1901" s="116"/>
      <c r="C1901" s="117"/>
      <c r="D1901" s="2013" t="s">
        <v>634</v>
      </c>
      <c r="E1901" s="2013"/>
      <c r="F1901" s="2013"/>
      <c r="G1901" s="494"/>
    </row>
    <row r="1902" ht="21.75" hidden="1" customHeight="1" outlineLevel="7">
      <c r="A1902" s="115"/>
      <c r="B1902" s="116"/>
      <c r="C1902" s="117"/>
      <c r="D1902" s="2013" t="s">
        <v>636</v>
      </c>
      <c r="E1902" s="2013"/>
      <c r="F1902" s="2013"/>
      <c r="G1902" s="494"/>
    </row>
    <row r="1903" ht="21.75" hidden="1" customHeight="1" outlineLevel="7">
      <c r="A1903" s="115"/>
      <c r="B1903" s="116"/>
      <c r="C1903" s="117"/>
      <c r="D1903" s="2013" t="s">
        <v>638</v>
      </c>
      <c r="E1903" s="2013"/>
      <c r="F1903" s="2013"/>
      <c r="G1903" s="494"/>
    </row>
    <row r="1904" ht="11.25" hidden="1" customHeight="1" outlineLevel="7">
      <c r="A1904" s="86"/>
      <c r="B1904" s="87"/>
      <c r="C1904" s="88"/>
      <c r="D1904" s="2017" t="s">
        <v>641</v>
      </c>
      <c r="E1904" s="2017"/>
      <c r="F1904" s="2017"/>
      <c r="G1904" s="494"/>
    </row>
    <row r="1905" ht="21.75" hidden="1" customHeight="1" outlineLevel="7">
      <c r="A1905" s="101"/>
      <c r="B1905" s="102"/>
      <c r="C1905" s="103"/>
      <c r="D1905" s="2017" t="s">
        <v>642</v>
      </c>
      <c r="E1905" s="2017"/>
      <c r="F1905" s="2017"/>
      <c r="G1905" s="494"/>
    </row>
    <row r="1906" ht="21.75" hidden="1" customHeight="1" outlineLevel="7">
      <c r="A1906" s="115"/>
      <c r="B1906" s="116"/>
      <c r="C1906" s="117"/>
      <c r="D1906" s="2013" t="s">
        <v>643</v>
      </c>
      <c r="E1906" s="2013"/>
      <c r="F1906" s="2013"/>
      <c r="G1906" s="494"/>
    </row>
    <row r="1907" ht="21.75" hidden="1" customHeight="1" outlineLevel="7">
      <c r="A1907" s="115"/>
      <c r="B1907" s="116"/>
      <c r="C1907" s="117"/>
      <c r="D1907" s="2013" t="s">
        <v>645</v>
      </c>
      <c r="E1907" s="2013"/>
      <c r="F1907" s="2013"/>
      <c r="G1907" s="494"/>
    </row>
    <row r="1908" ht="21.75" hidden="1" customHeight="1" outlineLevel="7">
      <c r="A1908" s="115"/>
      <c r="B1908" s="116"/>
      <c r="C1908" s="117"/>
      <c r="D1908" s="2013" t="s">
        <v>647</v>
      </c>
      <c r="E1908" s="2013"/>
      <c r="F1908" s="2013"/>
      <c r="G1908" s="494"/>
    </row>
    <row r="1909" ht="21.75" hidden="1" customHeight="1" outlineLevel="7">
      <c r="A1909" s="115"/>
      <c r="B1909" s="116"/>
      <c r="C1909" s="117"/>
      <c r="D1909" s="2013" t="s">
        <v>649</v>
      </c>
      <c r="E1909" s="2013"/>
      <c r="F1909" s="2013"/>
      <c r="G1909" s="494"/>
    </row>
    <row r="1910" ht="21.75" hidden="1" customHeight="1" outlineLevel="7">
      <c r="A1910" s="115"/>
      <c r="B1910" s="116"/>
      <c r="C1910" s="117"/>
      <c r="D1910" s="2013" t="s">
        <v>651</v>
      </c>
      <c r="E1910" s="2013"/>
      <c r="F1910" s="2013"/>
      <c r="G1910" s="494"/>
    </row>
    <row r="1911" ht="11.25" hidden="1" customHeight="1" outlineLevel="7">
      <c r="A1911" s="101"/>
      <c r="B1911" s="102"/>
      <c r="C1911" s="103"/>
      <c r="D1911" s="2017" t="s">
        <v>653</v>
      </c>
      <c r="E1911" s="2017"/>
      <c r="F1911" s="2017"/>
      <c r="G1911" s="494"/>
    </row>
    <row r="1912" ht="11.25" hidden="1" customHeight="1" outlineLevel="7">
      <c r="A1912" s="115"/>
      <c r="B1912" s="116"/>
      <c r="C1912" s="117"/>
      <c r="D1912" s="2013" t="s">
        <v>655</v>
      </c>
      <c r="E1912" s="2013"/>
      <c r="F1912" s="2013"/>
      <c r="G1912" s="494"/>
    </row>
    <row r="1913" ht="21.75" hidden="1" customHeight="1" outlineLevel="7">
      <c r="A1913" s="115"/>
      <c r="B1913" s="116"/>
      <c r="C1913" s="117"/>
      <c r="D1913" s="2013" t="s">
        <v>657</v>
      </c>
      <c r="E1913" s="2013"/>
      <c r="F1913" s="2013"/>
      <c r="G1913" s="494"/>
    </row>
    <row r="1914" ht="21.75" hidden="1" customHeight="1" outlineLevel="7">
      <c r="A1914" s="115"/>
      <c r="B1914" s="116"/>
      <c r="C1914" s="117"/>
      <c r="D1914" s="2013" t="s">
        <v>659</v>
      </c>
      <c r="E1914" s="2013"/>
      <c r="F1914" s="2013"/>
      <c r="G1914" s="494"/>
    </row>
    <row r="1915" ht="21.75" hidden="1" customHeight="1" outlineLevel="7">
      <c r="A1915" s="115"/>
      <c r="B1915" s="116"/>
      <c r="C1915" s="117"/>
      <c r="D1915" s="2013" t="s">
        <v>661</v>
      </c>
      <c r="E1915" s="2013"/>
      <c r="F1915" s="2013"/>
      <c r="G1915" s="494"/>
    </row>
    <row r="1916" ht="11.25" hidden="1" customHeight="1" outlineLevel="7">
      <c r="A1916" s="115"/>
      <c r="B1916" s="116"/>
      <c r="C1916" s="117"/>
      <c r="D1916" s="2013" t="s">
        <v>663</v>
      </c>
      <c r="E1916" s="2013"/>
      <c r="F1916" s="2013"/>
      <c r="G1916" s="494"/>
    </row>
    <row r="1917" ht="21.75" hidden="1" customHeight="1" outlineLevel="7">
      <c r="A1917" s="101"/>
      <c r="B1917" s="102"/>
      <c r="C1917" s="103"/>
      <c r="D1917" s="2017" t="s">
        <v>665</v>
      </c>
      <c r="E1917" s="2017"/>
      <c r="F1917" s="2017"/>
      <c r="G1917" s="494"/>
    </row>
    <row r="1918" ht="11.25" hidden="1" customHeight="1" outlineLevel="7">
      <c r="A1918" s="115"/>
      <c r="B1918" s="116"/>
      <c r="C1918" s="117"/>
      <c r="D1918" s="2013" t="s">
        <v>667</v>
      </c>
      <c r="E1918" s="2013"/>
      <c r="F1918" s="2013"/>
      <c r="G1918" s="494"/>
    </row>
    <row r="1919" ht="21.75" hidden="1" customHeight="1" outlineLevel="7">
      <c r="A1919" s="115"/>
      <c r="B1919" s="116"/>
      <c r="C1919" s="117"/>
      <c r="D1919" s="2013" t="s">
        <v>669</v>
      </c>
      <c r="E1919" s="2013"/>
      <c r="F1919" s="2013"/>
      <c r="G1919" s="494"/>
    </row>
    <row r="1920" ht="21.75" hidden="1" customHeight="1" outlineLevel="7">
      <c r="A1920" s="115"/>
      <c r="B1920" s="116"/>
      <c r="C1920" s="117"/>
      <c r="D1920" s="2013" t="s">
        <v>671</v>
      </c>
      <c r="E1920" s="2013"/>
      <c r="F1920" s="2013"/>
      <c r="G1920" s="494"/>
    </row>
    <row r="1921" ht="21.75" hidden="1" customHeight="1" outlineLevel="7">
      <c r="A1921" s="115"/>
      <c r="B1921" s="116"/>
      <c r="C1921" s="117"/>
      <c r="D1921" s="2013" t="s">
        <v>673</v>
      </c>
      <c r="E1921" s="2013"/>
      <c r="F1921" s="2013"/>
      <c r="G1921" s="494"/>
    </row>
    <row r="1922" ht="21.75" hidden="1" customHeight="1" outlineLevel="7">
      <c r="A1922" s="115"/>
      <c r="B1922" s="116"/>
      <c r="C1922" s="117"/>
      <c r="D1922" s="2013" t="s">
        <v>675</v>
      </c>
      <c r="E1922" s="2013"/>
      <c r="F1922" s="2013"/>
      <c r="G1922" s="494"/>
    </row>
    <row r="1923" ht="21.75" hidden="1" customHeight="1" outlineLevel="7">
      <c r="A1923" s="101"/>
      <c r="B1923" s="102"/>
      <c r="C1923" s="103"/>
      <c r="D1923" s="2017" t="s">
        <v>677</v>
      </c>
      <c r="E1923" s="2017"/>
      <c r="F1923" s="2017"/>
      <c r="G1923" s="494"/>
    </row>
    <row r="1924" ht="21.75" hidden="1" customHeight="1" outlineLevel="7">
      <c r="A1924" s="115"/>
      <c r="B1924" s="116"/>
      <c r="C1924" s="117"/>
      <c r="D1924" s="2013" t="s">
        <v>679</v>
      </c>
      <c r="E1924" s="2013"/>
      <c r="F1924" s="2013"/>
      <c r="G1924" s="494"/>
    </row>
    <row r="1925" ht="21.75" hidden="1" customHeight="1" outlineLevel="7">
      <c r="A1925" s="115"/>
      <c r="B1925" s="116"/>
      <c r="C1925" s="117"/>
      <c r="D1925" s="2013" t="s">
        <v>681</v>
      </c>
      <c r="E1925" s="2013"/>
      <c r="F1925" s="2013"/>
      <c r="G1925" s="494"/>
    </row>
    <row r="1926" ht="21.75" hidden="1" customHeight="1" outlineLevel="7">
      <c r="A1926" s="115"/>
      <c r="B1926" s="116"/>
      <c r="C1926" s="117"/>
      <c r="D1926" s="2013" t="s">
        <v>683</v>
      </c>
      <c r="E1926" s="2013"/>
      <c r="F1926" s="2013"/>
      <c r="G1926" s="494"/>
    </row>
    <row r="1927" ht="21.75" hidden="1" customHeight="1" outlineLevel="7">
      <c r="A1927" s="115"/>
      <c r="B1927" s="116"/>
      <c r="C1927" s="117"/>
      <c r="D1927" s="2013" t="s">
        <v>685</v>
      </c>
      <c r="E1927" s="2013"/>
      <c r="F1927" s="2013"/>
      <c r="G1927" s="494"/>
    </row>
    <row r="1928" ht="21.75" hidden="1" customHeight="1" outlineLevel="7">
      <c r="A1928" s="115"/>
      <c r="B1928" s="116"/>
      <c r="C1928" s="117"/>
      <c r="D1928" s="2013" t="s">
        <v>687</v>
      </c>
      <c r="E1928" s="2013"/>
      <c r="F1928" s="2013"/>
      <c r="G1928" s="494"/>
    </row>
    <row r="1929" ht="11.25" hidden="1" customHeight="1" outlineLevel="7">
      <c r="A1929" s="86"/>
      <c r="B1929" s="87"/>
      <c r="C1929" s="88"/>
      <c r="D1929" s="2017" t="s">
        <v>689</v>
      </c>
      <c r="E1929" s="2017"/>
      <c r="F1929" s="2017"/>
      <c r="G1929" s="494"/>
    </row>
    <row r="1930" ht="11.25" hidden="1" customHeight="1" outlineLevel="7">
      <c r="A1930" s="89"/>
      <c r="B1930" s="90"/>
      <c r="C1930" s="91"/>
      <c r="D1930" s="2013" t="s">
        <v>692</v>
      </c>
      <c r="E1930" s="2013"/>
      <c r="F1930" s="2013"/>
      <c r="G1930" s="494"/>
    </row>
    <row r="1931" ht="11.25" hidden="1" customHeight="1" outlineLevel="7">
      <c r="A1931" s="89"/>
      <c r="B1931" s="90"/>
      <c r="C1931" s="91"/>
      <c r="D1931" s="2013" t="s">
        <v>693</v>
      </c>
      <c r="E1931" s="2013"/>
      <c r="F1931" s="2013"/>
      <c r="G1931" s="494"/>
    </row>
    <row r="1932" ht="11.25" hidden="1" customHeight="1" outlineLevel="7">
      <c r="A1932" s="89"/>
      <c r="B1932" s="90"/>
      <c r="C1932" s="91"/>
      <c r="D1932" s="2013" t="s">
        <v>694</v>
      </c>
      <c r="E1932" s="2013"/>
      <c r="F1932" s="2013"/>
      <c r="G1932" s="494"/>
    </row>
    <row r="1933" ht="11.25" hidden="1" customHeight="1" outlineLevel="7">
      <c r="A1933" s="89"/>
      <c r="B1933" s="90"/>
      <c r="C1933" s="91"/>
      <c r="D1933" s="2013" t="s">
        <v>695</v>
      </c>
      <c r="E1933" s="2013"/>
      <c r="F1933" s="2013"/>
      <c r="G1933" s="494"/>
    </row>
    <row r="1934" ht="11.25" hidden="1" customHeight="1" outlineLevel="7">
      <c r="A1934" s="89"/>
      <c r="B1934" s="90"/>
      <c r="C1934" s="91"/>
      <c r="D1934" s="2013" t="s">
        <v>696</v>
      </c>
      <c r="E1934" s="2013"/>
      <c r="F1934" s="2013"/>
      <c r="G1934" s="494"/>
    </row>
    <row r="1935" ht="11.25" hidden="1" customHeight="1" outlineLevel="7">
      <c r="A1935" s="86"/>
      <c r="B1935" s="87"/>
      <c r="C1935" s="88"/>
      <c r="D1935" s="2017" t="s">
        <v>698</v>
      </c>
      <c r="E1935" s="2017"/>
      <c r="F1935" s="2017"/>
      <c r="G1935" s="494"/>
    </row>
    <row r="1936" ht="11.25" hidden="1" customHeight="1" outlineLevel="7">
      <c r="A1936" s="101"/>
      <c r="B1936" s="102"/>
      <c r="C1936" s="103"/>
      <c r="D1936" s="2017" t="s">
        <v>699</v>
      </c>
      <c r="E1936" s="2017"/>
      <c r="F1936" s="2017"/>
      <c r="G1936" s="494"/>
    </row>
    <row r="1937" ht="11.25" hidden="1" customHeight="1" outlineLevel="7">
      <c r="A1937" s="115"/>
      <c r="B1937" s="116"/>
      <c r="C1937" s="117"/>
      <c r="D1937" s="2013" t="s">
        <v>701</v>
      </c>
      <c r="E1937" s="2013"/>
      <c r="F1937" s="2013"/>
      <c r="G1937" s="494"/>
    </row>
    <row r="1938" ht="11.25" hidden="1" customHeight="1" outlineLevel="7">
      <c r="A1938" s="101"/>
      <c r="B1938" s="102"/>
      <c r="C1938" s="103"/>
      <c r="D1938" s="2017" t="s">
        <v>702</v>
      </c>
      <c r="E1938" s="2017"/>
      <c r="F1938" s="2017"/>
      <c r="G1938" s="494"/>
    </row>
    <row r="1939" ht="11.25" hidden="1" customHeight="1" outlineLevel="7">
      <c r="A1939" s="104"/>
      <c r="B1939" s="105"/>
      <c r="C1939" s="106"/>
      <c r="D1939" s="2017" t="s">
        <v>704</v>
      </c>
      <c r="E1939" s="2017"/>
      <c r="F1939" s="2017"/>
      <c r="G1939" s="494"/>
    </row>
    <row r="1940" ht="11.25" hidden="1" customHeight="1" outlineLevel="7">
      <c r="A1940" s="95"/>
      <c r="B1940" s="96"/>
      <c r="C1940" s="97"/>
      <c r="D1940" s="2013" t="s">
        <v>705</v>
      </c>
      <c r="E1940" s="2013"/>
      <c r="F1940" s="2013"/>
      <c r="G1940" s="494"/>
    </row>
    <row r="1941" ht="11.25" hidden="1" customHeight="1" outlineLevel="7">
      <c r="A1941" s="95"/>
      <c r="B1941" s="96"/>
      <c r="C1941" s="97"/>
      <c r="D1941" s="2013" t="s">
        <v>706</v>
      </c>
      <c r="E1941" s="2013"/>
      <c r="F1941" s="2013"/>
      <c r="G1941" s="494"/>
    </row>
    <row r="1942" ht="11.25" hidden="1" customHeight="1" outlineLevel="7">
      <c r="A1942" s="95"/>
      <c r="B1942" s="96"/>
      <c r="C1942" s="97"/>
      <c r="D1942" s="2013" t="s">
        <v>707</v>
      </c>
      <c r="E1942" s="2013"/>
      <c r="F1942" s="2013"/>
      <c r="G1942" s="494"/>
    </row>
    <row r="1943" ht="11.25" hidden="1" customHeight="1" outlineLevel="7">
      <c r="A1943" s="95"/>
      <c r="B1943" s="96"/>
      <c r="C1943" s="97"/>
      <c r="D1943" s="2013" t="s">
        <v>708</v>
      </c>
      <c r="E1943" s="2013"/>
      <c r="F1943" s="2013"/>
      <c r="G1943" s="494"/>
    </row>
    <row r="1944" ht="11.25" hidden="1" customHeight="1" outlineLevel="7">
      <c r="A1944" s="95"/>
      <c r="B1944" s="96"/>
      <c r="C1944" s="97"/>
      <c r="D1944" s="2013" t="s">
        <v>709</v>
      </c>
      <c r="E1944" s="2013"/>
      <c r="F1944" s="2013"/>
      <c r="G1944" s="494"/>
    </row>
    <row r="1945" ht="11.25" hidden="1" customHeight="1" outlineLevel="7">
      <c r="A1945" s="95"/>
      <c r="B1945" s="96"/>
      <c r="C1945" s="97"/>
      <c r="D1945" s="2013" t="s">
        <v>710</v>
      </c>
      <c r="E1945" s="2013"/>
      <c r="F1945" s="2013"/>
      <c r="G1945" s="494"/>
    </row>
    <row r="1946" ht="11.25" hidden="1" customHeight="1" outlineLevel="7">
      <c r="A1946" s="95"/>
      <c r="B1946" s="96"/>
      <c r="C1946" s="97"/>
      <c r="D1946" s="2013" t="s">
        <v>711</v>
      </c>
      <c r="E1946" s="2013"/>
      <c r="F1946" s="2013"/>
      <c r="G1946" s="494"/>
    </row>
    <row r="1947" ht="11.25" hidden="1" customHeight="1" outlineLevel="7">
      <c r="A1947" s="104"/>
      <c r="B1947" s="105"/>
      <c r="C1947" s="106"/>
      <c r="D1947" s="2017" t="s">
        <v>712</v>
      </c>
      <c r="E1947" s="2017"/>
      <c r="F1947" s="2017"/>
      <c r="G1947" s="494"/>
    </row>
    <row r="1948" ht="11.25" hidden="1" customHeight="1" outlineLevel="7">
      <c r="A1948" s="95"/>
      <c r="B1948" s="96"/>
      <c r="C1948" s="97"/>
      <c r="D1948" s="2013" t="s">
        <v>713</v>
      </c>
      <c r="E1948" s="2013"/>
      <c r="F1948" s="2013"/>
      <c r="G1948" s="494"/>
    </row>
    <row r="1949" ht="11.25" hidden="1" customHeight="1" outlineLevel="7">
      <c r="A1949" s="95"/>
      <c r="B1949" s="96"/>
      <c r="C1949" s="97"/>
      <c r="D1949" s="2013" t="s">
        <v>714</v>
      </c>
      <c r="E1949" s="2013"/>
      <c r="F1949" s="2013"/>
      <c r="G1949" s="494"/>
    </row>
    <row r="1950" ht="11.25" hidden="1" customHeight="1" outlineLevel="7">
      <c r="A1950" s="95"/>
      <c r="B1950" s="96"/>
      <c r="C1950" s="97"/>
      <c r="D1950" s="2013" t="s">
        <v>715</v>
      </c>
      <c r="E1950" s="2013"/>
      <c r="F1950" s="2013"/>
      <c r="G1950" s="494"/>
    </row>
    <row r="1951" ht="11.25" hidden="1" customHeight="1" outlineLevel="7">
      <c r="A1951" s="95"/>
      <c r="B1951" s="96"/>
      <c r="C1951" s="97"/>
      <c r="D1951" s="2013" t="s">
        <v>716</v>
      </c>
      <c r="E1951" s="2013"/>
      <c r="F1951" s="2013"/>
      <c r="G1951" s="494"/>
    </row>
    <row r="1952" ht="21.75" hidden="1" customHeight="1" outlineLevel="7">
      <c r="A1952" s="95"/>
      <c r="B1952" s="96"/>
      <c r="C1952" s="97"/>
      <c r="D1952" s="2013" t="s">
        <v>717</v>
      </c>
      <c r="E1952" s="2013"/>
      <c r="F1952" s="2013"/>
      <c r="G1952" s="494"/>
    </row>
    <row r="1953" ht="11.25" hidden="1" customHeight="1" outlineLevel="7">
      <c r="A1953" s="95"/>
      <c r="B1953" s="96"/>
      <c r="C1953" s="97"/>
      <c r="D1953" s="2013" t="s">
        <v>718</v>
      </c>
      <c r="E1953" s="2013"/>
      <c r="F1953" s="2013"/>
      <c r="G1953" s="494"/>
    </row>
    <row r="1954" ht="11.25" hidden="1" customHeight="1" outlineLevel="7">
      <c r="A1954" s="95"/>
      <c r="B1954" s="96"/>
      <c r="C1954" s="97"/>
      <c r="D1954" s="2013" t="s">
        <v>719</v>
      </c>
      <c r="E1954" s="2013"/>
      <c r="F1954" s="2013"/>
      <c r="G1954" s="494"/>
    </row>
    <row r="1955" ht="11.25" hidden="1" customHeight="1" outlineLevel="7">
      <c r="A1955" s="104"/>
      <c r="B1955" s="105"/>
      <c r="C1955" s="106"/>
      <c r="D1955" s="2017" t="s">
        <v>720</v>
      </c>
      <c r="E1955" s="2017"/>
      <c r="F1955" s="2017"/>
      <c r="G1955" s="494"/>
    </row>
    <row r="1956" ht="11.25" hidden="1" customHeight="1" outlineLevel="7">
      <c r="A1956" s="95"/>
      <c r="B1956" s="96"/>
      <c r="C1956" s="97"/>
      <c r="D1956" s="2013" t="s">
        <v>721</v>
      </c>
      <c r="E1956" s="2013"/>
      <c r="F1956" s="2013"/>
      <c r="G1956" s="494"/>
    </row>
    <row r="1957" ht="11.25" hidden="1" customHeight="1" outlineLevel="7">
      <c r="A1957" s="95"/>
      <c r="B1957" s="96"/>
      <c r="C1957" s="97"/>
      <c r="D1957" s="2013" t="s">
        <v>722</v>
      </c>
      <c r="E1957" s="2013"/>
      <c r="F1957" s="2013"/>
      <c r="G1957" s="494"/>
    </row>
    <row r="1958" ht="11.25" hidden="1" customHeight="1" outlineLevel="7">
      <c r="A1958" s="95"/>
      <c r="B1958" s="96"/>
      <c r="C1958" s="97"/>
      <c r="D1958" s="2013" t="s">
        <v>723</v>
      </c>
      <c r="E1958" s="2013"/>
      <c r="F1958" s="2013"/>
      <c r="G1958" s="494"/>
    </row>
    <row r="1959" ht="11.25" hidden="1" customHeight="1" outlineLevel="7">
      <c r="A1959" s="104"/>
      <c r="B1959" s="105"/>
      <c r="C1959" s="106"/>
      <c r="D1959" s="2017" t="s">
        <v>724</v>
      </c>
      <c r="E1959" s="2017"/>
      <c r="F1959" s="2017"/>
      <c r="G1959" s="494"/>
    </row>
    <row r="1960" ht="11.25" hidden="1" customHeight="1" outlineLevel="7">
      <c r="A1960" s="95"/>
      <c r="B1960" s="96"/>
      <c r="C1960" s="97"/>
      <c r="D1960" s="2013" t="s">
        <v>725</v>
      </c>
      <c r="E1960" s="2013"/>
      <c r="F1960" s="2013"/>
      <c r="G1960" s="494"/>
    </row>
    <row r="1961" ht="11.25" hidden="1" customHeight="1" outlineLevel="7">
      <c r="A1961" s="95"/>
      <c r="B1961" s="96"/>
      <c r="C1961" s="97"/>
      <c r="D1961" s="2013" t="s">
        <v>726</v>
      </c>
      <c r="E1961" s="2013"/>
      <c r="F1961" s="2013"/>
      <c r="G1961" s="494"/>
    </row>
    <row r="1962" ht="11.25" hidden="1" customHeight="1" outlineLevel="7">
      <c r="A1962" s="95"/>
      <c r="B1962" s="96"/>
      <c r="C1962" s="97"/>
      <c r="D1962" s="2013" t="s">
        <v>727</v>
      </c>
      <c r="E1962" s="2013"/>
      <c r="F1962" s="2013"/>
      <c r="G1962" s="494"/>
    </row>
    <row r="1963" ht="21.75" hidden="1" customHeight="1" outlineLevel="7">
      <c r="A1963" s="95"/>
      <c r="B1963" s="96"/>
      <c r="C1963" s="97"/>
      <c r="D1963" s="2013" t="s">
        <v>728</v>
      </c>
      <c r="E1963" s="2013"/>
      <c r="F1963" s="2013"/>
      <c r="G1963" s="494"/>
    </row>
    <row r="1964" ht="11.25" hidden="1" customHeight="1" outlineLevel="7">
      <c r="A1964" s="95"/>
      <c r="B1964" s="96"/>
      <c r="C1964" s="97"/>
      <c r="D1964" s="2013" t="s">
        <v>729</v>
      </c>
      <c r="E1964" s="2013"/>
      <c r="F1964" s="2013"/>
      <c r="G1964" s="494"/>
    </row>
    <row r="1965" ht="11.25" hidden="1" customHeight="1" outlineLevel="7">
      <c r="A1965" s="95"/>
      <c r="B1965" s="96"/>
      <c r="C1965" s="97"/>
      <c r="D1965" s="2013" t="s">
        <v>730</v>
      </c>
      <c r="E1965" s="2013"/>
      <c r="F1965" s="2013"/>
      <c r="G1965" s="494"/>
    </row>
    <row r="1966" ht="11.25" hidden="1" customHeight="1" outlineLevel="7">
      <c r="A1966" s="115"/>
      <c r="B1966" s="116"/>
      <c r="C1966" s="117"/>
      <c r="D1966" s="2013" t="s">
        <v>731</v>
      </c>
      <c r="E1966" s="2013"/>
      <c r="F1966" s="2013"/>
      <c r="G1966" s="494"/>
    </row>
    <row r="1967" ht="11.25" hidden="1" customHeight="1" outlineLevel="7">
      <c r="A1967" s="104"/>
      <c r="B1967" s="105"/>
      <c r="C1967" s="106"/>
      <c r="D1967" s="2017" t="s">
        <v>732</v>
      </c>
      <c r="E1967" s="2017"/>
      <c r="F1967" s="2017"/>
      <c r="G1967" s="494"/>
    </row>
    <row r="1968" ht="11.25" hidden="1" customHeight="1" outlineLevel="7">
      <c r="A1968" s="95"/>
      <c r="B1968" s="96"/>
      <c r="C1968" s="97"/>
      <c r="D1968" s="2013" t="s">
        <v>733</v>
      </c>
      <c r="E1968" s="2013"/>
      <c r="F1968" s="2013"/>
      <c r="G1968" s="494"/>
    </row>
    <row r="1969" ht="11.25" hidden="1" customHeight="1" outlineLevel="7">
      <c r="A1969" s="95"/>
      <c r="B1969" s="96"/>
      <c r="C1969" s="97"/>
      <c r="D1969" s="2013" t="s">
        <v>735</v>
      </c>
      <c r="E1969" s="2013"/>
      <c r="F1969" s="2013"/>
      <c r="G1969" s="494"/>
    </row>
    <row r="1970" ht="11.25" hidden="1" customHeight="1" outlineLevel="7">
      <c r="A1970" s="115"/>
      <c r="B1970" s="116"/>
      <c r="C1970" s="117"/>
      <c r="D1970" s="2013" t="s">
        <v>736</v>
      </c>
      <c r="E1970" s="2013"/>
      <c r="F1970" s="2013"/>
      <c r="G1970" s="494"/>
    </row>
    <row r="1971" ht="21.75" hidden="1" customHeight="1" outlineLevel="7">
      <c r="A1971" s="115"/>
      <c r="B1971" s="116"/>
      <c r="C1971" s="117"/>
      <c r="D1971" s="2013" t="s">
        <v>737</v>
      </c>
      <c r="E1971" s="2013"/>
      <c r="F1971" s="2013"/>
      <c r="G1971" s="494"/>
    </row>
    <row r="1972" ht="11.25" hidden="1" customHeight="1" outlineLevel="7">
      <c r="A1972" s="115"/>
      <c r="B1972" s="116"/>
      <c r="C1972" s="117"/>
      <c r="D1972" s="2013" t="s">
        <v>738</v>
      </c>
      <c r="E1972" s="2013"/>
      <c r="F1972" s="2013"/>
      <c r="G1972" s="494"/>
    </row>
    <row r="1973" ht="11.25" hidden="1" customHeight="1" outlineLevel="7">
      <c r="A1973" s="115"/>
      <c r="B1973" s="116"/>
      <c r="C1973" s="117"/>
      <c r="D1973" s="2013" t="s">
        <v>739</v>
      </c>
      <c r="E1973" s="2013"/>
      <c r="F1973" s="2013"/>
      <c r="G1973" s="494"/>
    </row>
    <row r="1974" ht="11.25" hidden="1" customHeight="1" outlineLevel="7">
      <c r="A1974" s="104"/>
      <c r="B1974" s="105"/>
      <c r="C1974" s="106"/>
      <c r="D1974" s="2017" t="s">
        <v>740</v>
      </c>
      <c r="E1974" s="2017"/>
      <c r="F1974" s="2017"/>
      <c r="G1974" s="494"/>
    </row>
    <row r="1975" ht="11.25" hidden="1" customHeight="1" outlineLevel="7">
      <c r="A1975" s="95"/>
      <c r="B1975" s="96"/>
      <c r="C1975" s="97"/>
      <c r="D1975" s="2013" t="s">
        <v>741</v>
      </c>
      <c r="E1975" s="2013"/>
      <c r="F1975" s="2013"/>
      <c r="G1975" s="494"/>
    </row>
    <row r="1976" ht="11.25" hidden="1" customHeight="1" outlineLevel="7">
      <c r="A1976" s="104"/>
      <c r="B1976" s="105"/>
      <c r="C1976" s="106"/>
      <c r="D1976" s="2017" t="s">
        <v>742</v>
      </c>
      <c r="E1976" s="2017"/>
      <c r="F1976" s="2017"/>
      <c r="G1976" s="494"/>
    </row>
    <row r="1977" ht="11.25" hidden="1" customHeight="1" outlineLevel="7">
      <c r="A1977" s="95"/>
      <c r="B1977" s="96"/>
      <c r="C1977" s="97"/>
      <c r="D1977" s="2013" t="s">
        <v>744</v>
      </c>
      <c r="E1977" s="2013"/>
      <c r="F1977" s="2013"/>
      <c r="G1977" s="494"/>
    </row>
    <row r="1978" ht="21.75" hidden="1" customHeight="1" outlineLevel="7">
      <c r="A1978" s="95"/>
      <c r="B1978" s="96"/>
      <c r="C1978" s="97"/>
      <c r="D1978" s="2013" t="s">
        <v>745</v>
      </c>
      <c r="E1978" s="2013"/>
      <c r="F1978" s="2013"/>
      <c r="G1978" s="494"/>
    </row>
    <row r="1979" ht="21.75" hidden="1" customHeight="1" outlineLevel="7">
      <c r="A1979" s="95"/>
      <c r="B1979" s="96"/>
      <c r="C1979" s="97"/>
      <c r="D1979" s="2013" t="s">
        <v>746</v>
      </c>
      <c r="E1979" s="2013"/>
      <c r="F1979" s="2013"/>
      <c r="G1979" s="494"/>
    </row>
    <row r="1980" ht="21.75" hidden="1" customHeight="1" outlineLevel="7">
      <c r="A1980" s="95"/>
      <c r="B1980" s="96"/>
      <c r="C1980" s="97"/>
      <c r="D1980" s="2013" t="s">
        <v>748</v>
      </c>
      <c r="E1980" s="2013"/>
      <c r="F1980" s="2013"/>
      <c r="G1980" s="494"/>
    </row>
    <row r="1981" ht="21.75" hidden="1" customHeight="1" outlineLevel="7">
      <c r="A1981" s="95"/>
      <c r="B1981" s="96"/>
      <c r="C1981" s="97"/>
      <c r="D1981" s="2013" t="s">
        <v>749</v>
      </c>
      <c r="E1981" s="2013"/>
      <c r="F1981" s="2013"/>
      <c r="G1981" s="494"/>
    </row>
    <row r="1982" ht="11.25" hidden="1" customHeight="1" outlineLevel="7">
      <c r="A1982" s="95"/>
      <c r="B1982" s="96"/>
      <c r="C1982" s="97"/>
      <c r="D1982" s="2013" t="s">
        <v>751</v>
      </c>
      <c r="E1982" s="2013"/>
      <c r="F1982" s="2013"/>
      <c r="G1982" s="494"/>
    </row>
    <row r="1983" ht="11.25" hidden="1" customHeight="1" outlineLevel="7">
      <c r="A1983" s="95"/>
      <c r="B1983" s="96"/>
      <c r="C1983" s="97"/>
      <c r="D1983" s="2013" t="s">
        <v>752</v>
      </c>
      <c r="E1983" s="2013"/>
      <c r="F1983" s="2013"/>
      <c r="G1983" s="494"/>
    </row>
    <row r="1984" ht="11.25" hidden="1" customHeight="1" outlineLevel="7">
      <c r="A1984" s="95"/>
      <c r="B1984" s="96"/>
      <c r="C1984" s="97"/>
      <c r="D1984" s="2013" t="s">
        <v>843</v>
      </c>
      <c r="E1984" s="2013"/>
      <c r="F1984" s="2013"/>
      <c r="G1984" s="494"/>
    </row>
    <row r="1985" ht="11.25" hidden="1" customHeight="1" outlineLevel="7">
      <c r="A1985" s="95"/>
      <c r="B1985" s="96"/>
      <c r="C1985" s="97"/>
      <c r="D1985" s="2013" t="s">
        <v>758</v>
      </c>
      <c r="E1985" s="2013"/>
      <c r="F1985" s="2013"/>
      <c r="G1985" s="494"/>
    </row>
    <row r="1986" ht="11.25" hidden="1" customHeight="1" outlineLevel="7">
      <c r="A1986" s="95"/>
      <c r="B1986" s="96"/>
      <c r="C1986" s="97"/>
      <c r="D1986" s="2013" t="s">
        <v>759</v>
      </c>
      <c r="E1986" s="2013"/>
      <c r="F1986" s="2013"/>
      <c r="G1986" s="494"/>
    </row>
    <row r="1987" ht="21.75" hidden="1" customHeight="1" outlineLevel="7">
      <c r="A1987" s="95"/>
      <c r="B1987" s="96"/>
      <c r="C1987" s="97"/>
      <c r="D1987" s="2013" t="s">
        <v>400</v>
      </c>
      <c r="E1987" s="2013"/>
      <c r="F1987" s="2013"/>
      <c r="G1987" s="494"/>
    </row>
    <row r="1988" ht="11.25" hidden="1" customHeight="1" outlineLevel="7">
      <c r="A1988" s="95"/>
      <c r="B1988" s="96"/>
      <c r="C1988" s="97"/>
      <c r="D1988" s="2013" t="s">
        <v>761</v>
      </c>
      <c r="E1988" s="2013"/>
      <c r="F1988" s="2013"/>
      <c r="G1988" s="494"/>
    </row>
    <row r="1989" ht="11.25" hidden="1" customHeight="1" outlineLevel="7">
      <c r="A1989" s="101"/>
      <c r="B1989" s="102"/>
      <c r="C1989" s="103"/>
      <c r="D1989" s="2017" t="s">
        <v>763</v>
      </c>
      <c r="E1989" s="2017"/>
      <c r="F1989" s="2017"/>
      <c r="G1989" s="494"/>
    </row>
    <row r="1990" ht="11.25" hidden="1" customHeight="1" outlineLevel="7">
      <c r="A1990" s="104"/>
      <c r="B1990" s="105"/>
      <c r="C1990" s="106"/>
      <c r="D1990" s="2017" t="s">
        <v>765</v>
      </c>
      <c r="E1990" s="2017"/>
      <c r="F1990" s="2017"/>
      <c r="G1990" s="494"/>
    </row>
    <row r="1991" ht="11.25" hidden="1" customHeight="1" outlineLevel="7">
      <c r="A1991" s="95"/>
      <c r="B1991" s="96"/>
      <c r="C1991" s="97"/>
      <c r="D1991" s="2013" t="s">
        <v>766</v>
      </c>
      <c r="E1991" s="2013"/>
      <c r="F1991" s="2013"/>
      <c r="G1991" s="494"/>
    </row>
    <row r="1992" ht="11.25" hidden="1" customHeight="1" outlineLevel="7">
      <c r="A1992" s="95"/>
      <c r="B1992" s="96"/>
      <c r="C1992" s="97"/>
      <c r="D1992" s="2013" t="s">
        <v>767</v>
      </c>
      <c r="E1992" s="2013"/>
      <c r="F1992" s="2013"/>
      <c r="G1992" s="494"/>
    </row>
    <row r="1993" ht="21.75" hidden="1" customHeight="1" outlineLevel="7">
      <c r="A1993" s="95"/>
      <c r="B1993" s="96"/>
      <c r="C1993" s="97"/>
      <c r="D1993" s="2013" t="s">
        <v>770</v>
      </c>
      <c r="E1993" s="2013"/>
      <c r="F1993" s="2013"/>
      <c r="G1993" s="494"/>
    </row>
    <row r="1994" ht="11.25" hidden="1" customHeight="1" outlineLevel="7">
      <c r="A1994" s="104"/>
      <c r="B1994" s="105"/>
      <c r="C1994" s="106"/>
      <c r="D1994" s="2017" t="s">
        <v>771</v>
      </c>
      <c r="E1994" s="2017"/>
      <c r="F1994" s="2017"/>
      <c r="G1994" s="494"/>
    </row>
    <row r="1995" ht="11.25" hidden="1" customHeight="1" outlineLevel="7">
      <c r="A1995" s="95"/>
      <c r="B1995" s="96"/>
      <c r="C1995" s="97"/>
      <c r="D1995" s="2013" t="s">
        <v>773</v>
      </c>
      <c r="E1995" s="2013"/>
      <c r="F1995" s="2013"/>
      <c r="G1995" s="494"/>
    </row>
    <row r="1996" ht="11.25" hidden="1" customHeight="1" outlineLevel="7">
      <c r="A1996" s="95"/>
      <c r="B1996" s="96"/>
      <c r="C1996" s="97"/>
      <c r="D1996" s="2013" t="s">
        <v>775</v>
      </c>
      <c r="E1996" s="2013"/>
      <c r="F1996" s="2013"/>
      <c r="G1996" s="494"/>
    </row>
    <row r="1997" ht="21.75" hidden="1" customHeight="1" outlineLevel="7">
      <c r="A1997" s="95"/>
      <c r="B1997" s="96"/>
      <c r="C1997" s="97"/>
      <c r="D1997" s="2013" t="s">
        <v>777</v>
      </c>
      <c r="E1997" s="2013"/>
      <c r="F1997" s="2013"/>
      <c r="G1997" s="494"/>
    </row>
    <row r="1998" ht="11.25" hidden="1" customHeight="1" outlineLevel="7">
      <c r="A1998" s="95"/>
      <c r="B1998" s="96"/>
      <c r="C1998" s="97"/>
      <c r="D1998" s="2013" t="s">
        <v>778</v>
      </c>
      <c r="E1998" s="2013"/>
      <c r="F1998" s="2013"/>
      <c r="G1998" s="494"/>
    </row>
    <row r="1999" ht="11.25" hidden="1" customHeight="1" outlineLevel="7">
      <c r="A1999" s="95"/>
      <c r="B1999" s="96"/>
      <c r="C1999" s="97"/>
      <c r="D1999" s="2013" t="s">
        <v>779</v>
      </c>
      <c r="E1999" s="2013"/>
      <c r="F1999" s="2013"/>
      <c r="G1999" s="494"/>
    </row>
    <row r="2000" ht="11.25" hidden="1" customHeight="1" outlineLevel="7">
      <c r="A2000" s="115"/>
      <c r="B2000" s="116"/>
      <c r="C2000" s="117"/>
      <c r="D2000" s="2013" t="s">
        <v>781</v>
      </c>
      <c r="E2000" s="2013"/>
      <c r="F2000" s="2013"/>
      <c r="G2000" s="494"/>
    </row>
    <row r="2001" ht="11.25" hidden="1" customHeight="1" outlineLevel="7">
      <c r="A2001" s="101"/>
      <c r="B2001" s="102"/>
      <c r="C2001" s="103"/>
      <c r="D2001" s="2017" t="s">
        <v>782</v>
      </c>
      <c r="E2001" s="2017"/>
      <c r="F2001" s="2017"/>
      <c r="G2001" s="494"/>
    </row>
    <row r="2002" ht="21.75" hidden="1" customHeight="1" outlineLevel="7">
      <c r="A2002" s="115"/>
      <c r="B2002" s="116"/>
      <c r="C2002" s="117"/>
      <c r="D2002" s="2013" t="s">
        <v>783</v>
      </c>
      <c r="E2002" s="2013"/>
      <c r="F2002" s="2013"/>
      <c r="G2002" s="494"/>
    </row>
    <row r="2003" ht="11.25" hidden="1" customHeight="1" outlineLevel="7">
      <c r="A2003" s="115"/>
      <c r="B2003" s="116"/>
      <c r="C2003" s="117"/>
      <c r="D2003" s="2013" t="s">
        <v>784</v>
      </c>
      <c r="E2003" s="2013"/>
      <c r="F2003" s="2013"/>
      <c r="G2003" s="494"/>
    </row>
    <row r="2004" ht="11.25" hidden="1" customHeight="1" outlineLevel="7">
      <c r="A2004" s="115"/>
      <c r="B2004" s="116"/>
      <c r="C2004" s="117"/>
      <c r="D2004" s="2013" t="s">
        <v>785</v>
      </c>
      <c r="E2004" s="2013"/>
      <c r="F2004" s="2013"/>
      <c r="G2004" s="494"/>
    </row>
    <row r="2005" ht="11.25" hidden="1" customHeight="1" outlineLevel="7">
      <c r="A2005" s="101"/>
      <c r="B2005" s="102"/>
      <c r="C2005" s="103"/>
      <c r="D2005" s="2017" t="s">
        <v>789</v>
      </c>
      <c r="E2005" s="2017"/>
      <c r="F2005" s="2017"/>
      <c r="G2005" s="494"/>
    </row>
    <row r="2006" ht="21.75" hidden="1" customHeight="1" outlineLevel="7">
      <c r="A2006" s="115"/>
      <c r="B2006" s="116"/>
      <c r="C2006" s="117"/>
      <c r="D2006" s="2013" t="s">
        <v>791</v>
      </c>
      <c r="E2006" s="2013"/>
      <c r="F2006" s="2013"/>
      <c r="G2006" s="494"/>
    </row>
    <row r="2007" ht="21.75" hidden="1" customHeight="1" outlineLevel="7">
      <c r="A2007" s="115"/>
      <c r="B2007" s="116"/>
      <c r="C2007" s="117"/>
      <c r="D2007" s="2013" t="s">
        <v>793</v>
      </c>
      <c r="E2007" s="2013"/>
      <c r="F2007" s="2013"/>
      <c r="G2007" s="494"/>
    </row>
    <row r="2008" ht="11.25" hidden="1" customHeight="1" outlineLevel="7">
      <c r="A2008" s="115"/>
      <c r="B2008" s="116"/>
      <c r="C2008" s="117"/>
      <c r="D2008" s="2013" t="s">
        <v>795</v>
      </c>
      <c r="E2008" s="2013"/>
      <c r="F2008" s="2013"/>
      <c r="G2008" s="494"/>
    </row>
    <row r="2009" ht="11.25" hidden="1" customHeight="1" outlineLevel="7">
      <c r="A2009" s="115"/>
      <c r="B2009" s="116"/>
      <c r="C2009" s="117"/>
      <c r="D2009" s="2013" t="s">
        <v>796</v>
      </c>
      <c r="E2009" s="2013"/>
      <c r="F2009" s="2013"/>
      <c r="G2009" s="494"/>
    </row>
    <row r="2010" ht="11.25" hidden="1" customHeight="1" outlineLevel="7">
      <c r="A2010" s="115"/>
      <c r="B2010" s="116"/>
      <c r="C2010" s="117"/>
      <c r="D2010" s="2013" t="s">
        <v>798</v>
      </c>
      <c r="E2010" s="2013"/>
      <c r="F2010" s="2013"/>
      <c r="G2010" s="494"/>
    </row>
    <row r="2011" ht="11.25" hidden="1" customHeight="1" outlineLevel="7">
      <c r="A2011" s="115"/>
      <c r="B2011" s="116"/>
      <c r="C2011" s="117"/>
      <c r="D2011" s="2013" t="s">
        <v>799</v>
      </c>
      <c r="E2011" s="2013"/>
      <c r="F2011" s="2013"/>
      <c r="G2011" s="494"/>
    </row>
    <row r="2012" ht="11.25" hidden="1" customHeight="1" outlineLevel="7">
      <c r="A2012" s="115"/>
      <c r="B2012" s="116"/>
      <c r="C2012" s="117"/>
      <c r="D2012" s="2013" t="s">
        <v>844</v>
      </c>
      <c r="E2012" s="2013"/>
      <c r="F2012" s="2013"/>
      <c r="G2012" s="494"/>
    </row>
    <row r="2013" ht="11.25" hidden="1" customHeight="1" outlineLevel="7">
      <c r="A2013" s="101"/>
      <c r="B2013" s="102"/>
      <c r="C2013" s="103"/>
      <c r="D2013" s="2017" t="s">
        <v>802</v>
      </c>
      <c r="E2013" s="2017"/>
      <c r="F2013" s="2017"/>
      <c r="G2013" s="494"/>
    </row>
    <row r="2014" ht="11.25" hidden="1" customHeight="1" outlineLevel="7">
      <c r="A2014" s="115"/>
      <c r="B2014" s="116"/>
      <c r="C2014" s="117"/>
      <c r="D2014" s="2013" t="s">
        <v>804</v>
      </c>
      <c r="E2014" s="2013"/>
      <c r="F2014" s="2013"/>
      <c r="G2014" s="494"/>
    </row>
    <row r="2015" ht="11.25" hidden="1" customHeight="1" outlineLevel="7">
      <c r="A2015" s="115"/>
      <c r="B2015" s="116"/>
      <c r="C2015" s="117"/>
      <c r="D2015" s="2013" t="s">
        <v>805</v>
      </c>
      <c r="E2015" s="2013"/>
      <c r="F2015" s="2013"/>
      <c r="G2015" s="494"/>
    </row>
    <row r="2016" ht="11.25" hidden="1" customHeight="1" outlineLevel="7">
      <c r="A2016" s="115"/>
      <c r="B2016" s="116"/>
      <c r="C2016" s="117"/>
      <c r="D2016" s="2013" t="s">
        <v>806</v>
      </c>
      <c r="E2016" s="2013"/>
      <c r="F2016" s="2013"/>
      <c r="G2016" s="494"/>
    </row>
    <row r="2017" ht="11.25" hidden="1" customHeight="1" outlineLevel="7">
      <c r="A2017" s="115"/>
      <c r="B2017" s="116"/>
      <c r="C2017" s="117"/>
      <c r="D2017" s="2013" t="s">
        <v>808</v>
      </c>
      <c r="E2017" s="2013"/>
      <c r="F2017" s="2013"/>
      <c r="G2017" s="494"/>
    </row>
    <row r="2018" ht="21.75" hidden="1" customHeight="1" outlineLevel="7">
      <c r="A2018" s="115"/>
      <c r="B2018" s="116"/>
      <c r="C2018" s="117"/>
      <c r="D2018" s="2013" t="s">
        <v>809</v>
      </c>
      <c r="E2018" s="2013"/>
      <c r="F2018" s="2013"/>
      <c r="G2018" s="494"/>
    </row>
    <row r="2019" ht="11.25" hidden="1" customHeight="1" outlineLevel="7">
      <c r="A2019" s="115"/>
      <c r="B2019" s="116"/>
      <c r="C2019" s="117"/>
      <c r="D2019" s="2013" t="s">
        <v>810</v>
      </c>
      <c r="E2019" s="2013"/>
      <c r="F2019" s="2013"/>
      <c r="G2019" s="494"/>
    </row>
    <row r="2020" ht="11.25" hidden="1" customHeight="1" outlineLevel="7">
      <c r="A2020" s="89"/>
      <c r="B2020" s="90"/>
      <c r="C2020" s="91"/>
      <c r="D2020" s="2013" t="s">
        <v>812</v>
      </c>
      <c r="E2020" s="2013"/>
      <c r="F2020" s="2013"/>
      <c r="G2020" s="494"/>
    </row>
    <row r="2021" ht="11.25" hidden="1" customHeight="1" outlineLevel="7">
      <c r="A2021" s="101"/>
      <c r="B2021" s="102"/>
      <c r="C2021" s="103"/>
      <c r="D2021" s="2017" t="s">
        <v>813</v>
      </c>
      <c r="E2021" s="2017"/>
      <c r="F2021" s="2017"/>
      <c r="G2021" s="494"/>
    </row>
    <row r="2022" ht="11.25" hidden="1" customHeight="1" outlineLevel="7">
      <c r="A2022" s="104"/>
      <c r="B2022" s="105"/>
      <c r="C2022" s="106"/>
      <c r="D2022" s="2017" t="s">
        <v>815</v>
      </c>
      <c r="E2022" s="2017"/>
      <c r="F2022" s="2017"/>
      <c r="G2022" s="494"/>
    </row>
    <row r="2023" ht="11.25" hidden="1" customHeight="1" outlineLevel="7">
      <c r="A2023" s="95"/>
      <c r="B2023" s="96"/>
      <c r="C2023" s="97"/>
      <c r="D2023" s="2013" t="s">
        <v>820</v>
      </c>
      <c r="E2023" s="2013"/>
      <c r="F2023" s="2013"/>
      <c r="G2023" s="494"/>
    </row>
    <row r="2024" ht="11.25" hidden="1" customHeight="1" outlineLevel="7">
      <c r="A2024" s="115"/>
      <c r="B2024" s="116"/>
      <c r="C2024" s="117"/>
      <c r="D2024" s="2013" t="s">
        <v>822</v>
      </c>
      <c r="E2024" s="2013"/>
      <c r="F2024" s="2013"/>
      <c r="G2024" s="494"/>
    </row>
    <row r="2025" ht="11.25" hidden="1" customHeight="1" outlineLevel="7">
      <c r="A2025" s="115"/>
      <c r="B2025" s="116"/>
      <c r="C2025" s="117"/>
      <c r="D2025" s="2013" t="s">
        <v>823</v>
      </c>
      <c r="E2025" s="2013"/>
      <c r="F2025" s="2013"/>
      <c r="G2025" s="494"/>
    </row>
    <row r="2026" ht="11.25" hidden="1" customHeight="1" outlineLevel="7">
      <c r="A2026" s="115"/>
      <c r="B2026" s="116"/>
      <c r="C2026" s="117"/>
      <c r="D2026" s="2013" t="s">
        <v>824</v>
      </c>
      <c r="E2026" s="2013"/>
      <c r="F2026" s="2013"/>
      <c r="G2026" s="494"/>
    </row>
    <row r="2027" ht="11.25" hidden="1" customHeight="1" outlineLevel="7">
      <c r="A2027" s="115"/>
      <c r="B2027" s="116"/>
      <c r="C2027" s="117"/>
      <c r="D2027" s="2013" t="s">
        <v>825</v>
      </c>
      <c r="E2027" s="2013"/>
      <c r="F2027" s="2013"/>
      <c r="G2027" s="494"/>
    </row>
    <row r="2028" ht="11.25" hidden="1" customHeight="1" outlineLevel="7">
      <c r="A2028" s="104"/>
      <c r="B2028" s="105"/>
      <c r="C2028" s="106"/>
      <c r="D2028" s="2017" t="s">
        <v>826</v>
      </c>
      <c r="E2028" s="2017"/>
      <c r="F2028" s="2017"/>
      <c r="G2028" s="494"/>
    </row>
    <row r="2029" ht="11.25" hidden="1" customHeight="1" outlineLevel="7">
      <c r="A2029" s="95"/>
      <c r="B2029" s="96"/>
      <c r="C2029" s="97"/>
      <c r="D2029" s="2013" t="s">
        <v>828</v>
      </c>
      <c r="E2029" s="2013"/>
      <c r="F2029" s="2013"/>
      <c r="G2029" s="494"/>
    </row>
    <row r="2030" ht="21.75" hidden="1" customHeight="1" outlineLevel="7">
      <c r="A2030" s="95"/>
      <c r="B2030" s="96"/>
      <c r="C2030" s="97"/>
      <c r="D2030" s="2013" t="s">
        <v>829</v>
      </c>
      <c r="E2030" s="2013"/>
      <c r="F2030" s="2013"/>
      <c r="G2030" s="494"/>
    </row>
    <row r="2031" ht="11.25" hidden="1" customHeight="1" outlineLevel="7">
      <c r="A2031" s="104"/>
      <c r="B2031" s="105"/>
      <c r="C2031" s="106"/>
      <c r="D2031" s="2017" t="s">
        <v>831</v>
      </c>
      <c r="E2031" s="2017"/>
      <c r="F2031" s="2017"/>
      <c r="G2031" s="494"/>
    </row>
    <row r="2032" ht="11.25" hidden="1" customHeight="1" outlineLevel="7">
      <c r="A2032" s="95"/>
      <c r="B2032" s="96"/>
      <c r="C2032" s="97"/>
      <c r="D2032" s="2013" t="s">
        <v>833</v>
      </c>
      <c r="E2032" s="2013"/>
      <c r="F2032" s="2013"/>
      <c r="G2032" s="494"/>
    </row>
    <row r="2033" ht="21.75" hidden="1" customHeight="1" outlineLevel="7">
      <c r="A2033" s="115"/>
      <c r="B2033" s="116"/>
      <c r="C2033" s="117"/>
      <c r="D2033" s="2013" t="s">
        <v>834</v>
      </c>
      <c r="E2033" s="2013"/>
      <c r="F2033" s="2013"/>
      <c r="G2033" s="494"/>
    </row>
    <row r="2034" ht="11.25" hidden="1" customHeight="1" outlineLevel="7">
      <c r="A2034" s="115"/>
      <c r="B2034" s="116"/>
      <c r="C2034" s="117"/>
      <c r="D2034" s="2013" t="s">
        <v>837</v>
      </c>
      <c r="E2034" s="2013"/>
      <c r="F2034" s="2013"/>
      <c r="G2034" s="494"/>
    </row>
    <row r="2035" ht="11.25" customHeight="1" outlineLevel="2" collapsed="1">
      <c r="A2035" s="2012" t="s">
        <v>383</v>
      </c>
      <c r="B2035" s="2012"/>
      <c r="C2035" s="2012"/>
      <c r="D2035" s="2015" t="s">
        <v>513</v>
      </c>
      <c r="E2035" s="2015"/>
      <c r="F2035" s="2015"/>
      <c r="G2035" s="495"/>
    </row>
    <row r="2036" ht="11.25" customHeight="1" outlineLevel="3">
      <c r="A2036" s="2020" t="s">
        <v>851</v>
      </c>
      <c r="B2036" s="2020"/>
      <c r="C2036" s="2020"/>
      <c r="D2036" s="2014" t="s">
        <v>514</v>
      </c>
      <c r="E2036" s="2014"/>
      <c r="F2036" s="2014"/>
      <c r="G2036" s="495"/>
    </row>
    <row r="2037" ht="11.25" hidden="1" customHeight="1" outlineLevel="4">
      <c r="A2037" s="95"/>
      <c r="B2037" s="96"/>
      <c r="C2037" s="97"/>
      <c r="D2037" s="98"/>
      <c r="E2037" s="99"/>
      <c r="F2037" s="100"/>
      <c r="G2037" s="494"/>
    </row>
    <row r="2038" ht="11.25" customHeight="1" outlineLevel="3" collapsed="1">
      <c r="A2038" s="2020" t="s">
        <v>852</v>
      </c>
      <c r="B2038" s="2020"/>
      <c r="C2038" s="2020"/>
      <c r="D2038" s="2014" t="s">
        <v>522</v>
      </c>
      <c r="E2038" s="2014"/>
      <c r="F2038" s="2014"/>
      <c r="G2038" s="495"/>
    </row>
    <row r="2039" ht="11.25" customHeight="1" outlineLevel="4">
      <c r="A2039" s="95"/>
      <c r="B2039" s="96"/>
      <c r="C2039" s="97"/>
      <c r="D2039" s="98"/>
      <c r="E2039" s="99"/>
      <c r="F2039" s="100"/>
      <c r="G2039" s="494"/>
    </row>
    <row r="2040" ht="11.25" customHeight="1" outlineLevel="1">
      <c r="A2040" s="2012" t="s">
        <v>174</v>
      </c>
      <c r="B2040" s="2012"/>
      <c r="C2040" s="2012"/>
      <c r="D2040" s="2018" t="s">
        <v>405</v>
      </c>
      <c r="E2040" s="2018"/>
      <c r="F2040" s="2018"/>
      <c r="G2040" s="491">
        <v>55848.204250000003</v>
      </c>
    </row>
    <row r="2041" ht="11.25" customHeight="1" outlineLevel="2">
      <c r="A2041" s="2012" t="s">
        <v>196</v>
      </c>
      <c r="B2041" s="2012"/>
      <c r="C2041" s="2012"/>
      <c r="D2041" s="2015" t="s">
        <v>440</v>
      </c>
      <c r="E2041" s="2015"/>
      <c r="F2041" s="2015"/>
      <c r="G2041" s="492">
        <v>54591.628550000001</v>
      </c>
    </row>
    <row r="2042" ht="11.25" customHeight="1" outlineLevel="3">
      <c r="A2042" s="66"/>
      <c r="B2042" s="67"/>
      <c r="C2042" s="68"/>
      <c r="D2042" s="2014" t="s">
        <v>441</v>
      </c>
      <c r="E2042" s="2014"/>
      <c r="F2042" s="2014"/>
      <c r="G2042" s="492">
        <v>54421.321219999998</v>
      </c>
    </row>
    <row r="2043" ht="11.25" customHeight="1" outlineLevel="4">
      <c r="A2043" s="70"/>
      <c r="B2043" s="71"/>
      <c r="C2043" s="72"/>
      <c r="D2043" s="2017" t="s">
        <v>257</v>
      </c>
      <c r="E2043" s="2017"/>
      <c r="F2043" s="2017"/>
      <c r="G2043" s="493">
        <v>54421.321219999998</v>
      </c>
    </row>
    <row r="2044" ht="11.25" customHeight="1" outlineLevel="5">
      <c r="A2044" s="74"/>
      <c r="B2044" s="75"/>
      <c r="C2044" s="76"/>
      <c r="D2044" s="2017" t="s">
        <v>442</v>
      </c>
      <c r="E2044" s="2017"/>
      <c r="F2044" s="2017"/>
      <c r="G2044" s="493">
        <v>54421.321219999998</v>
      </c>
    </row>
    <row r="2045" ht="11.25" customHeight="1" outlineLevel="6">
      <c r="A2045" s="77"/>
      <c r="B2045" s="78"/>
      <c r="C2045" s="79"/>
      <c r="D2045" s="2017" t="s">
        <v>405</v>
      </c>
      <c r="E2045" s="2017"/>
      <c r="F2045" s="2017"/>
      <c r="G2045" s="493">
        <v>54421.321219999998</v>
      </c>
    </row>
    <row r="2046" ht="11.25" customHeight="1" outlineLevel="7">
      <c r="A2046" s="80"/>
      <c r="B2046" s="81"/>
      <c r="C2046" s="82"/>
      <c r="D2046" s="2017" t="s">
        <v>853</v>
      </c>
      <c r="E2046" s="2017"/>
      <c r="F2046" s="2017"/>
      <c r="G2046" s="494"/>
    </row>
    <row r="2047" ht="11.25" customHeight="1" outlineLevel="7">
      <c r="A2047" s="80"/>
      <c r="B2047" s="81"/>
      <c r="C2047" s="82"/>
      <c r="D2047" s="459"/>
      <c r="E2047" s="459"/>
      <c r="F2047" s="459"/>
      <c r="G2047" s="494"/>
    </row>
    <row r="2048" ht="11.25" customHeight="1" outlineLevel="7">
      <c r="A2048" s="98"/>
      <c r="B2048" s="99"/>
      <c r="C2048" s="100"/>
      <c r="D2048" s="2013" t="s">
        <v>856</v>
      </c>
      <c r="E2048" s="2013"/>
      <c r="F2048" s="2013"/>
      <c r="G2048" s="494"/>
    </row>
    <row r="2049" ht="11.25" customHeight="1" outlineLevel="7">
      <c r="A2049" s="80"/>
      <c r="B2049" s="81"/>
      <c r="C2049" s="82"/>
      <c r="D2049" s="2017" t="s">
        <v>858</v>
      </c>
      <c r="E2049" s="2017"/>
      <c r="F2049" s="2017"/>
      <c r="G2049" s="493">
        <v>50000</v>
      </c>
    </row>
    <row r="2050" ht="11.25" customHeight="1" outlineLevel="7">
      <c r="A2050" s="98"/>
      <c r="B2050" s="99"/>
      <c r="C2050" s="100"/>
      <c r="D2050" s="2013" t="s">
        <v>859</v>
      </c>
      <c r="E2050" s="2013"/>
      <c r="F2050" s="2013"/>
      <c r="G2050" s="493">
        <v>50000</v>
      </c>
    </row>
    <row r="2051" ht="11.25" customHeight="1" outlineLevel="7">
      <c r="A2051" s="80"/>
      <c r="B2051" s="81"/>
      <c r="C2051" s="82"/>
      <c r="D2051" s="2017" t="s">
        <v>861</v>
      </c>
      <c r="E2051" s="2017"/>
      <c r="F2051" s="2017"/>
      <c r="G2051" s="494"/>
    </row>
    <row r="2052" ht="11.25" customHeight="1" outlineLevel="7">
      <c r="A2052" s="98"/>
      <c r="B2052" s="99"/>
      <c r="C2052" s="100"/>
      <c r="D2052" s="2013" t="s">
        <v>861</v>
      </c>
      <c r="E2052" s="2013"/>
      <c r="F2052" s="2013"/>
      <c r="G2052" s="494"/>
    </row>
    <row r="2053" ht="11.25" customHeight="1" outlineLevel="7">
      <c r="A2053" s="80"/>
      <c r="B2053" s="81"/>
      <c r="C2053" s="82"/>
      <c r="D2053" s="2017" t="s">
        <v>862</v>
      </c>
      <c r="E2053" s="2017"/>
      <c r="F2053" s="2017"/>
      <c r="G2053" s="494"/>
    </row>
    <row r="2054" ht="11.25" customHeight="1" outlineLevel="7">
      <c r="A2054" s="98"/>
      <c r="B2054" s="99"/>
      <c r="C2054" s="100"/>
      <c r="D2054" s="2013" t="s">
        <v>863</v>
      </c>
      <c r="E2054" s="2013"/>
      <c r="F2054" s="2013"/>
      <c r="G2054" s="494"/>
    </row>
    <row r="2055" ht="11.25" customHeight="1" outlineLevel="7">
      <c r="A2055" s="80"/>
      <c r="B2055" s="81"/>
      <c r="C2055" s="82"/>
      <c r="D2055" s="2017" t="s">
        <v>864</v>
      </c>
      <c r="E2055" s="2017"/>
      <c r="F2055" s="2017"/>
      <c r="G2055" s="496">
        <v>100.58916000000001</v>
      </c>
    </row>
    <row r="2056" ht="11.25" customHeight="1" outlineLevel="7">
      <c r="A2056" s="98"/>
      <c r="B2056" s="99"/>
      <c r="C2056" s="100"/>
      <c r="D2056" s="2013" t="s">
        <v>865</v>
      </c>
      <c r="E2056" s="2013"/>
      <c r="F2056" s="2013"/>
      <c r="G2056" s="496">
        <v>100.58916000000001</v>
      </c>
    </row>
    <row r="2057" ht="11.25" customHeight="1" outlineLevel="7">
      <c r="A2057" s="80"/>
      <c r="B2057" s="81"/>
      <c r="C2057" s="82"/>
      <c r="D2057" s="2017" t="s">
        <v>866</v>
      </c>
      <c r="E2057" s="2017"/>
      <c r="F2057" s="2017"/>
      <c r="G2057" s="494"/>
    </row>
    <row r="2058" ht="11.25" customHeight="1" outlineLevel="7">
      <c r="A2058" s="98"/>
      <c r="B2058" s="99"/>
      <c r="C2058" s="100"/>
      <c r="D2058" s="2013" t="s">
        <v>867</v>
      </c>
      <c r="E2058" s="2013"/>
      <c r="F2058" s="2013"/>
      <c r="G2058" s="494"/>
    </row>
    <row r="2059" ht="11.25" customHeight="1" outlineLevel="7">
      <c r="A2059" s="80"/>
      <c r="B2059" s="81"/>
      <c r="C2059" s="82"/>
      <c r="D2059" s="2017" t="s">
        <v>871</v>
      </c>
      <c r="E2059" s="2017"/>
      <c r="F2059" s="2017"/>
      <c r="G2059" s="493">
        <v>2988.8629999999998</v>
      </c>
    </row>
    <row r="2060" ht="11.25" customHeight="1" outlineLevel="7">
      <c r="A2060" s="98"/>
      <c r="B2060" s="99"/>
      <c r="C2060" s="100"/>
      <c r="D2060" s="2013" t="s">
        <v>872</v>
      </c>
      <c r="E2060" s="2013"/>
      <c r="F2060" s="2013"/>
      <c r="G2060" s="494"/>
    </row>
    <row r="2061" ht="21.75" customHeight="1" outlineLevel="7">
      <c r="A2061" s="98"/>
      <c r="B2061" s="99"/>
      <c r="C2061" s="100"/>
      <c r="D2061" s="2013" t="s">
        <v>873</v>
      </c>
      <c r="E2061" s="2013"/>
      <c r="F2061" s="2013"/>
      <c r="G2061" s="494"/>
    </row>
    <row r="2062" ht="11.25" customHeight="1" outlineLevel="7">
      <c r="A2062" s="98"/>
      <c r="B2062" s="99"/>
      <c r="C2062" s="100"/>
      <c r="D2062" s="2013" t="s">
        <v>874</v>
      </c>
      <c r="E2062" s="2013"/>
      <c r="F2062" s="2013"/>
      <c r="G2062" s="494"/>
    </row>
    <row r="2063" ht="21.75" customHeight="1" outlineLevel="7">
      <c r="A2063" s="98"/>
      <c r="B2063" s="99"/>
      <c r="C2063" s="100"/>
      <c r="D2063" s="2013" t="s">
        <v>875</v>
      </c>
      <c r="E2063" s="2013"/>
      <c r="F2063" s="2013"/>
      <c r="G2063" s="493">
        <v>2988.8629999999998</v>
      </c>
    </row>
    <row r="2064" ht="11.25" customHeight="1" outlineLevel="7">
      <c r="A2064" s="121"/>
      <c r="B2064" s="122"/>
      <c r="C2064" s="123"/>
      <c r="D2064" s="2013" t="s">
        <v>876</v>
      </c>
      <c r="E2064" s="2013"/>
      <c r="F2064" s="2013"/>
      <c r="G2064" s="494"/>
    </row>
    <row r="2065" ht="11.25" customHeight="1" outlineLevel="7">
      <c r="A2065" s="121"/>
      <c r="B2065" s="122"/>
      <c r="C2065" s="123"/>
      <c r="D2065" s="2013" t="s">
        <v>879</v>
      </c>
      <c r="E2065" s="2013"/>
      <c r="F2065" s="2013"/>
      <c r="G2065" s="494"/>
    </row>
    <row r="2066" ht="21.75" customHeight="1" outlineLevel="7">
      <c r="A2066" s="121"/>
      <c r="B2066" s="122"/>
      <c r="C2066" s="123"/>
      <c r="D2066" s="2013" t="s">
        <v>880</v>
      </c>
      <c r="E2066" s="2013"/>
      <c r="F2066" s="2013"/>
      <c r="G2066" s="493">
        <v>1331.86906</v>
      </c>
    </row>
    <row r="2067" ht="11.25" customHeight="1" outlineLevel="3">
      <c r="A2067" s="66"/>
      <c r="B2067" s="67"/>
      <c r="C2067" s="68"/>
      <c r="D2067" s="2014" t="s">
        <v>451</v>
      </c>
      <c r="E2067" s="2014"/>
      <c r="F2067" s="2014"/>
      <c r="G2067" s="495"/>
    </row>
    <row r="2068" ht="11.25" hidden="1" customHeight="1" outlineLevel="4">
      <c r="A2068" s="95"/>
      <c r="B2068" s="96"/>
      <c r="C2068" s="97"/>
      <c r="D2068" s="98"/>
      <c r="E2068" s="99"/>
      <c r="F2068" s="100"/>
      <c r="G2068" s="494"/>
    </row>
    <row r="2069" ht="11.25" customHeight="1" outlineLevel="3" collapsed="1">
      <c r="A2069" s="66"/>
      <c r="B2069" s="67"/>
      <c r="C2069" s="68"/>
      <c r="D2069" s="2014" t="s">
        <v>452</v>
      </c>
      <c r="E2069" s="2014"/>
      <c r="F2069" s="2014"/>
      <c r="G2069" s="497">
        <v>170.30733000000001</v>
      </c>
    </row>
    <row r="2070" ht="11.25" customHeight="1" outlineLevel="4">
      <c r="A2070" s="70"/>
      <c r="B2070" s="71"/>
      <c r="C2070" s="72"/>
      <c r="D2070" s="2017" t="s">
        <v>257</v>
      </c>
      <c r="E2070" s="2017"/>
      <c r="F2070" s="2017"/>
      <c r="G2070" s="496">
        <v>170.30733000000001</v>
      </c>
    </row>
    <row r="2071" ht="11.25" customHeight="1" outlineLevel="5">
      <c r="A2071" s="74"/>
      <c r="B2071" s="75"/>
      <c r="C2071" s="76"/>
      <c r="D2071" s="2017" t="s">
        <v>442</v>
      </c>
      <c r="E2071" s="2017"/>
      <c r="F2071" s="2017"/>
      <c r="G2071" s="496">
        <v>170.30733000000001</v>
      </c>
    </row>
    <row r="2072" ht="11.25" customHeight="1" outlineLevel="6">
      <c r="A2072" s="77"/>
      <c r="B2072" s="78"/>
      <c r="C2072" s="79"/>
      <c r="D2072" s="2017" t="s">
        <v>405</v>
      </c>
      <c r="E2072" s="2017"/>
      <c r="F2072" s="2017"/>
      <c r="G2072" s="496">
        <v>170.30733000000001</v>
      </c>
    </row>
    <row r="2073" ht="21.75" customHeight="1" outlineLevel="7">
      <c r="A2073" s="121"/>
      <c r="B2073" s="122"/>
      <c r="C2073" s="123"/>
      <c r="D2073" s="2013" t="s">
        <v>880</v>
      </c>
      <c r="E2073" s="2013"/>
      <c r="F2073" s="2013"/>
      <c r="G2073" s="496">
        <v>170.30733000000001</v>
      </c>
    </row>
    <row r="2074" ht="11.25" customHeight="1" outlineLevel="2">
      <c r="A2074" s="2012" t="s">
        <v>197</v>
      </c>
      <c r="B2074" s="2012"/>
      <c r="C2074" s="2012"/>
      <c r="D2074" s="2015" t="s">
        <v>453</v>
      </c>
      <c r="E2074" s="2015"/>
      <c r="F2074" s="2015"/>
      <c r="G2074" s="497">
        <v>33.174320000000002</v>
      </c>
    </row>
    <row r="2075" ht="11.25" hidden="1" customHeight="1" outlineLevel="3">
      <c r="A2075" s="66"/>
      <c r="B2075" s="67"/>
      <c r="C2075" s="68"/>
      <c r="D2075" s="2014" t="s">
        <v>441</v>
      </c>
      <c r="E2075" s="2014"/>
      <c r="F2075" s="2014"/>
      <c r="G2075" s="497">
        <v>27.66394</v>
      </c>
    </row>
    <row r="2076" ht="11.25" hidden="1" customHeight="1" outlineLevel="4">
      <c r="A2076" s="70"/>
      <c r="B2076" s="71"/>
      <c r="C2076" s="72"/>
      <c r="D2076" s="2017" t="s">
        <v>257</v>
      </c>
      <c r="E2076" s="2017"/>
      <c r="F2076" s="2017"/>
      <c r="G2076" s="496">
        <v>27.66394</v>
      </c>
    </row>
    <row r="2077" ht="11.25" hidden="1" customHeight="1" outlineLevel="5">
      <c r="A2077" s="74"/>
      <c r="B2077" s="75"/>
      <c r="C2077" s="76"/>
      <c r="D2077" s="2017" t="s">
        <v>442</v>
      </c>
      <c r="E2077" s="2017"/>
      <c r="F2077" s="2017"/>
      <c r="G2077" s="496">
        <v>27.66394</v>
      </c>
    </row>
    <row r="2078" ht="11.25" hidden="1" customHeight="1" outlineLevel="6">
      <c r="A2078" s="77"/>
      <c r="B2078" s="78"/>
      <c r="C2078" s="79"/>
      <c r="D2078" s="2017" t="s">
        <v>405</v>
      </c>
      <c r="E2078" s="2017"/>
      <c r="F2078" s="2017"/>
      <c r="G2078" s="496">
        <v>27.66394</v>
      </c>
    </row>
    <row r="2079" ht="11.25" hidden="1" customHeight="1" outlineLevel="7">
      <c r="A2079" s="80"/>
      <c r="B2079" s="81"/>
      <c r="C2079" s="82"/>
      <c r="D2079" s="2017" t="s">
        <v>853</v>
      </c>
      <c r="E2079" s="2017"/>
      <c r="F2079" s="2017"/>
      <c r="G2079" s="494"/>
    </row>
    <row r="2080" ht="11.25" hidden="1" customHeight="1" outlineLevel="7">
      <c r="A2080" s="98"/>
      <c r="B2080" s="99"/>
      <c r="C2080" s="100"/>
      <c r="D2080" s="2013" t="s">
        <v>856</v>
      </c>
      <c r="E2080" s="2013"/>
      <c r="F2080" s="2013"/>
      <c r="G2080" s="494"/>
    </row>
    <row r="2081" ht="11.25" hidden="1" customHeight="1" outlineLevel="7">
      <c r="A2081" s="80"/>
      <c r="B2081" s="81"/>
      <c r="C2081" s="82"/>
      <c r="D2081" s="2017" t="s">
        <v>864</v>
      </c>
      <c r="E2081" s="2017"/>
      <c r="F2081" s="2017"/>
      <c r="G2081" s="494"/>
    </row>
    <row r="2082" ht="11.25" hidden="1" customHeight="1" outlineLevel="7">
      <c r="A2082" s="98"/>
      <c r="B2082" s="99"/>
      <c r="C2082" s="100"/>
      <c r="D2082" s="2013" t="s">
        <v>865</v>
      </c>
      <c r="E2082" s="2013"/>
      <c r="F2082" s="2013"/>
      <c r="G2082" s="494"/>
    </row>
    <row r="2083" ht="11.25" hidden="1" customHeight="1" outlineLevel="7">
      <c r="A2083" s="80"/>
      <c r="B2083" s="81"/>
      <c r="C2083" s="82"/>
      <c r="D2083" s="2017" t="s">
        <v>871</v>
      </c>
      <c r="E2083" s="2017"/>
      <c r="F2083" s="2017"/>
      <c r="G2083" s="494"/>
    </row>
    <row r="2084" ht="11.25" hidden="1" customHeight="1" outlineLevel="7">
      <c r="A2084" s="98"/>
      <c r="B2084" s="99"/>
      <c r="C2084" s="100"/>
      <c r="D2084" s="2013" t="s">
        <v>872</v>
      </c>
      <c r="E2084" s="2013"/>
      <c r="F2084" s="2013"/>
      <c r="G2084" s="494"/>
    </row>
    <row r="2085" ht="21.75" hidden="1" customHeight="1" outlineLevel="7">
      <c r="A2085" s="98"/>
      <c r="B2085" s="99"/>
      <c r="C2085" s="100"/>
      <c r="D2085" s="2013" t="s">
        <v>873</v>
      </c>
      <c r="E2085" s="2013"/>
      <c r="F2085" s="2013"/>
      <c r="G2085" s="494"/>
    </row>
    <row r="2086" ht="11.25" hidden="1" customHeight="1" outlineLevel="7">
      <c r="A2086" s="98"/>
      <c r="B2086" s="99"/>
      <c r="C2086" s="100"/>
      <c r="D2086" s="2013" t="s">
        <v>874</v>
      </c>
      <c r="E2086" s="2013"/>
      <c r="F2086" s="2013"/>
      <c r="G2086" s="494"/>
    </row>
    <row r="2087" ht="11.25" hidden="1" customHeight="1" outlineLevel="7">
      <c r="A2087" s="121"/>
      <c r="B2087" s="122"/>
      <c r="C2087" s="123"/>
      <c r="D2087" s="2013" t="s">
        <v>879</v>
      </c>
      <c r="E2087" s="2013"/>
      <c r="F2087" s="2013"/>
      <c r="G2087" s="494"/>
    </row>
    <row r="2088" ht="21.75" hidden="1" customHeight="1" outlineLevel="7">
      <c r="A2088" s="121"/>
      <c r="B2088" s="122"/>
      <c r="C2088" s="123"/>
      <c r="D2088" s="2013" t="s">
        <v>880</v>
      </c>
      <c r="E2088" s="2013"/>
      <c r="F2088" s="2013"/>
      <c r="G2088" s="496">
        <v>27.66394</v>
      </c>
    </row>
    <row r="2089" ht="11.25" hidden="1" customHeight="1" outlineLevel="3" collapsed="1">
      <c r="A2089" s="66"/>
      <c r="B2089" s="67"/>
      <c r="C2089" s="68"/>
      <c r="D2089" s="2014" t="s">
        <v>451</v>
      </c>
      <c r="E2089" s="2014"/>
      <c r="F2089" s="2014"/>
      <c r="G2089" s="495"/>
    </row>
    <row r="2090" ht="11.25" hidden="1" customHeight="1" outlineLevel="4">
      <c r="A2090" s="95"/>
      <c r="B2090" s="96"/>
      <c r="C2090" s="97"/>
      <c r="D2090" s="98"/>
      <c r="E2090" s="99"/>
      <c r="F2090" s="100"/>
      <c r="G2090" s="494"/>
    </row>
    <row r="2091" ht="11.25" hidden="1" customHeight="1" outlineLevel="3" collapsed="1">
      <c r="A2091" s="66"/>
      <c r="B2091" s="67"/>
      <c r="C2091" s="68"/>
      <c r="D2091" s="2014" t="s">
        <v>452</v>
      </c>
      <c r="E2091" s="2014"/>
      <c r="F2091" s="2014"/>
      <c r="G2091" s="497">
        <v>5.5103799999999996</v>
      </c>
    </row>
    <row r="2092" ht="11.25" hidden="1" customHeight="1" outlineLevel="4">
      <c r="A2092" s="70"/>
      <c r="B2092" s="71"/>
      <c r="C2092" s="72"/>
      <c r="D2092" s="2017" t="s">
        <v>257</v>
      </c>
      <c r="E2092" s="2017"/>
      <c r="F2092" s="2017"/>
      <c r="G2092" s="496">
        <v>5.5103799999999996</v>
      </c>
    </row>
    <row r="2093" ht="11.25" hidden="1" customHeight="1" outlineLevel="5">
      <c r="A2093" s="74"/>
      <c r="B2093" s="75"/>
      <c r="C2093" s="76"/>
      <c r="D2093" s="2017" t="s">
        <v>442</v>
      </c>
      <c r="E2093" s="2017"/>
      <c r="F2093" s="2017"/>
      <c r="G2093" s="496">
        <v>5.5103799999999996</v>
      </c>
    </row>
    <row r="2094" ht="11.25" hidden="1" customHeight="1" outlineLevel="6">
      <c r="A2094" s="77"/>
      <c r="B2094" s="78"/>
      <c r="C2094" s="79"/>
      <c r="D2094" s="2017" t="s">
        <v>405</v>
      </c>
      <c r="E2094" s="2017"/>
      <c r="F2094" s="2017"/>
      <c r="G2094" s="496">
        <v>5.5103799999999996</v>
      </c>
    </row>
    <row r="2095" ht="21.75" hidden="1" customHeight="1" outlineLevel="7">
      <c r="A2095" s="121"/>
      <c r="B2095" s="122"/>
      <c r="C2095" s="123"/>
      <c r="D2095" s="2013" t="s">
        <v>880</v>
      </c>
      <c r="E2095" s="2013"/>
      <c r="F2095" s="2013"/>
      <c r="G2095" s="496">
        <v>5.5103799999999996</v>
      </c>
    </row>
    <row r="2096" ht="11.25" customHeight="1" outlineLevel="2" collapsed="1">
      <c r="A2096" s="2012" t="s">
        <v>198</v>
      </c>
      <c r="B2096" s="2012"/>
      <c r="C2096" s="2012"/>
      <c r="D2096" s="2015" t="s">
        <v>459</v>
      </c>
      <c r="E2096" s="2015"/>
      <c r="F2096" s="2015"/>
      <c r="G2096" s="492">
        <v>1223.40138</v>
      </c>
    </row>
    <row r="2097" ht="11.25" hidden="1" customHeight="1" outlineLevel="3">
      <c r="A2097" s="2012" t="s">
        <v>881</v>
      </c>
      <c r="B2097" s="2012"/>
      <c r="C2097" s="2012"/>
      <c r="D2097" s="2016" t="s">
        <v>461</v>
      </c>
      <c r="E2097" s="2016"/>
      <c r="F2097" s="2016"/>
      <c r="G2097" s="492">
        <v>1223.40138</v>
      </c>
    </row>
    <row r="2098" ht="11.25" hidden="1" customHeight="1" outlineLevel="4">
      <c r="A2098" s="66"/>
      <c r="B2098" s="67"/>
      <c r="C2098" s="68"/>
      <c r="D2098" s="2019" t="s">
        <v>441</v>
      </c>
      <c r="E2098" s="2019"/>
      <c r="F2098" s="2019"/>
      <c r="G2098" s="492">
        <v>1223.40138</v>
      </c>
    </row>
    <row r="2099" ht="11.25" hidden="1" customHeight="1" outlineLevel="5">
      <c r="A2099" s="74"/>
      <c r="B2099" s="75"/>
      <c r="C2099" s="76"/>
      <c r="D2099" s="2017" t="s">
        <v>257</v>
      </c>
      <c r="E2099" s="2017"/>
      <c r="F2099" s="2017"/>
      <c r="G2099" s="493">
        <v>1223.40138</v>
      </c>
    </row>
    <row r="2100" ht="11.25" hidden="1" customHeight="1" outlineLevel="6">
      <c r="A2100" s="77"/>
      <c r="B2100" s="78"/>
      <c r="C2100" s="79"/>
      <c r="D2100" s="2017" t="s">
        <v>442</v>
      </c>
      <c r="E2100" s="2017"/>
      <c r="F2100" s="2017"/>
      <c r="G2100" s="493">
        <v>1223.40138</v>
      </c>
    </row>
    <row r="2101" ht="11.25" hidden="1" customHeight="1" outlineLevel="7">
      <c r="A2101" s="80"/>
      <c r="B2101" s="81"/>
      <c r="C2101" s="82"/>
      <c r="D2101" s="2017" t="s">
        <v>405</v>
      </c>
      <c r="E2101" s="2017"/>
      <c r="F2101" s="2017"/>
      <c r="G2101" s="493">
        <v>1223.40138</v>
      </c>
    </row>
    <row r="2102" ht="11.25" hidden="1" customHeight="1" outlineLevel="7">
      <c r="A2102" s="83"/>
      <c r="B2102" s="84"/>
      <c r="C2102" s="85"/>
      <c r="D2102" s="2017" t="s">
        <v>853</v>
      </c>
      <c r="E2102" s="2017"/>
      <c r="F2102" s="2017"/>
      <c r="G2102" s="494"/>
    </row>
    <row r="2103" ht="11.25" hidden="1" customHeight="1" outlineLevel="7">
      <c r="A2103" s="118"/>
      <c r="B2103" s="119"/>
      <c r="C2103" s="120"/>
      <c r="D2103" s="2013" t="s">
        <v>856</v>
      </c>
      <c r="E2103" s="2013"/>
      <c r="F2103" s="2013"/>
      <c r="G2103" s="494"/>
    </row>
    <row r="2104" ht="11.25" hidden="1" customHeight="1" outlineLevel="7">
      <c r="A2104" s="83"/>
      <c r="B2104" s="84"/>
      <c r="C2104" s="85"/>
      <c r="D2104" s="2017" t="s">
        <v>864</v>
      </c>
      <c r="E2104" s="2017"/>
      <c r="F2104" s="2017"/>
      <c r="G2104" s="493">
        <v>1223.40138</v>
      </c>
    </row>
    <row r="2105" ht="11.25" hidden="1" customHeight="1" outlineLevel="7">
      <c r="A2105" s="118"/>
      <c r="B2105" s="119"/>
      <c r="C2105" s="120"/>
      <c r="D2105" s="2013" t="s">
        <v>865</v>
      </c>
      <c r="E2105" s="2013"/>
      <c r="F2105" s="2013"/>
      <c r="G2105" s="493">
        <v>1223.40138</v>
      </c>
    </row>
    <row r="2106" ht="11.25" hidden="1" customHeight="1" outlineLevel="7">
      <c r="A2106" s="83"/>
      <c r="B2106" s="84"/>
      <c r="C2106" s="85"/>
      <c r="D2106" s="2017" t="s">
        <v>866</v>
      </c>
      <c r="E2106" s="2017"/>
      <c r="F2106" s="2017"/>
      <c r="G2106" s="494"/>
    </row>
    <row r="2107" ht="11.25" hidden="1" customHeight="1" outlineLevel="7">
      <c r="A2107" s="118"/>
      <c r="B2107" s="119"/>
      <c r="C2107" s="120"/>
      <c r="D2107" s="2013" t="s">
        <v>867</v>
      </c>
      <c r="E2107" s="2013"/>
      <c r="F2107" s="2013"/>
      <c r="G2107" s="494"/>
    </row>
    <row r="2108" ht="11.25" hidden="1" customHeight="1" outlineLevel="7">
      <c r="A2108" s="83"/>
      <c r="B2108" s="84"/>
      <c r="C2108" s="85"/>
      <c r="D2108" s="2017" t="s">
        <v>871</v>
      </c>
      <c r="E2108" s="2017"/>
      <c r="F2108" s="2017"/>
      <c r="G2108" s="494"/>
    </row>
    <row r="2109" ht="11.25" hidden="1" customHeight="1" outlineLevel="7">
      <c r="A2109" s="118"/>
      <c r="B2109" s="119"/>
      <c r="C2109" s="120"/>
      <c r="D2109" s="2013" t="s">
        <v>872</v>
      </c>
      <c r="E2109" s="2013"/>
      <c r="F2109" s="2013"/>
      <c r="G2109" s="494"/>
    </row>
    <row r="2110" ht="21.75" hidden="1" customHeight="1" outlineLevel="7">
      <c r="A2110" s="118"/>
      <c r="B2110" s="119"/>
      <c r="C2110" s="120"/>
      <c r="D2110" s="2013" t="s">
        <v>873</v>
      </c>
      <c r="E2110" s="2013"/>
      <c r="F2110" s="2013"/>
      <c r="G2110" s="494"/>
    </row>
    <row r="2111" ht="11.25" hidden="1" customHeight="1" outlineLevel="7">
      <c r="A2111" s="118"/>
      <c r="B2111" s="119"/>
      <c r="C2111" s="120"/>
      <c r="D2111" s="2013" t="s">
        <v>874</v>
      </c>
      <c r="E2111" s="2013"/>
      <c r="F2111" s="2013"/>
      <c r="G2111" s="494"/>
    </row>
    <row r="2112" ht="11.25" hidden="1" customHeight="1" outlineLevel="7">
      <c r="A2112" s="98"/>
      <c r="B2112" s="99"/>
      <c r="C2112" s="100"/>
      <c r="D2112" s="2013" t="s">
        <v>879</v>
      </c>
      <c r="E2112" s="2013"/>
      <c r="F2112" s="2013"/>
      <c r="G2112" s="494"/>
    </row>
    <row r="2113" ht="21.75" hidden="1" customHeight="1" outlineLevel="7">
      <c r="A2113" s="98"/>
      <c r="B2113" s="99"/>
      <c r="C2113" s="100"/>
      <c r="D2113" s="2013" t="s">
        <v>880</v>
      </c>
      <c r="E2113" s="2013"/>
      <c r="F2113" s="2013"/>
      <c r="G2113" s="494"/>
    </row>
    <row r="2114" ht="11.25" hidden="1" customHeight="1" outlineLevel="4">
      <c r="A2114" s="66"/>
      <c r="B2114" s="67"/>
      <c r="C2114" s="68"/>
      <c r="D2114" s="2019" t="s">
        <v>451</v>
      </c>
      <c r="E2114" s="2019"/>
      <c r="F2114" s="2019"/>
      <c r="G2114" s="495"/>
    </row>
    <row r="2115" ht="11.25" hidden="1" customHeight="1" outlineLevel="5">
      <c r="A2115" s="107"/>
      <c r="B2115" s="108"/>
      <c r="C2115" s="109"/>
      <c r="D2115" s="98"/>
      <c r="E2115" s="99"/>
      <c r="F2115" s="100"/>
      <c r="G2115" s="494"/>
    </row>
    <row r="2116" ht="11.25" hidden="1" customHeight="1" outlineLevel="4">
      <c r="A2116" s="66"/>
      <c r="B2116" s="67"/>
      <c r="C2116" s="68"/>
      <c r="D2116" s="2019" t="s">
        <v>452</v>
      </c>
      <c r="E2116" s="2019"/>
      <c r="F2116" s="2019"/>
      <c r="G2116" s="495"/>
    </row>
    <row r="2117" ht="11.25" hidden="1" customHeight="1" outlineLevel="5">
      <c r="A2117" s="74"/>
      <c r="B2117" s="75"/>
      <c r="C2117" s="76"/>
      <c r="D2117" s="2017" t="s">
        <v>257</v>
      </c>
      <c r="E2117" s="2017"/>
      <c r="F2117" s="2017"/>
      <c r="G2117" s="494"/>
    </row>
    <row r="2118" ht="11.25" hidden="1" customHeight="1" outlineLevel="6">
      <c r="A2118" s="77"/>
      <c r="B2118" s="78"/>
      <c r="C2118" s="79"/>
      <c r="D2118" s="2017" t="s">
        <v>442</v>
      </c>
      <c r="E2118" s="2017"/>
      <c r="F2118" s="2017"/>
      <c r="G2118" s="494"/>
    </row>
    <row r="2119" ht="11.25" hidden="1" customHeight="1" outlineLevel="7">
      <c r="A2119" s="80"/>
      <c r="B2119" s="81"/>
      <c r="C2119" s="82"/>
      <c r="D2119" s="2017" t="s">
        <v>405</v>
      </c>
      <c r="E2119" s="2017"/>
      <c r="F2119" s="2017"/>
      <c r="G2119" s="494"/>
    </row>
    <row r="2120" ht="21.75" hidden="1" customHeight="1" outlineLevel="7">
      <c r="A2120" s="98"/>
      <c r="B2120" s="99"/>
      <c r="C2120" s="100"/>
      <c r="D2120" s="2013" t="s">
        <v>880</v>
      </c>
      <c r="E2120" s="2013"/>
      <c r="F2120" s="2013"/>
      <c r="G2120" s="494"/>
    </row>
    <row r="2121" ht="11.25" hidden="1" customHeight="1" outlineLevel="3">
      <c r="A2121" s="2012" t="s">
        <v>882</v>
      </c>
      <c r="B2121" s="2012"/>
      <c r="C2121" s="2012"/>
      <c r="D2121" s="2016" t="s">
        <v>508</v>
      </c>
      <c r="E2121" s="2016"/>
      <c r="F2121" s="2016"/>
      <c r="G2121" s="495"/>
    </row>
    <row r="2122" ht="11.25" hidden="1" customHeight="1" outlineLevel="4">
      <c r="A2122" s="66"/>
      <c r="B2122" s="67"/>
      <c r="C2122" s="68"/>
      <c r="D2122" s="2019" t="s">
        <v>441</v>
      </c>
      <c r="E2122" s="2019"/>
      <c r="F2122" s="2019"/>
      <c r="G2122" s="495"/>
    </row>
    <row r="2123" ht="11.25" hidden="1" customHeight="1" outlineLevel="5">
      <c r="A2123" s="74"/>
      <c r="B2123" s="75"/>
      <c r="C2123" s="76"/>
      <c r="D2123" s="2017" t="s">
        <v>257</v>
      </c>
      <c r="E2123" s="2017"/>
      <c r="F2123" s="2017"/>
      <c r="G2123" s="494"/>
    </row>
    <row r="2124" ht="11.25" hidden="1" customHeight="1" outlineLevel="6">
      <c r="A2124" s="77"/>
      <c r="B2124" s="78"/>
      <c r="C2124" s="79"/>
      <c r="D2124" s="2017" t="s">
        <v>442</v>
      </c>
      <c r="E2124" s="2017"/>
      <c r="F2124" s="2017"/>
      <c r="G2124" s="494"/>
    </row>
    <row r="2125" ht="11.25" hidden="1" customHeight="1" outlineLevel="7">
      <c r="A2125" s="80"/>
      <c r="B2125" s="81"/>
      <c r="C2125" s="82"/>
      <c r="D2125" s="2017" t="s">
        <v>405</v>
      </c>
      <c r="E2125" s="2017"/>
      <c r="F2125" s="2017"/>
      <c r="G2125" s="494"/>
    </row>
    <row r="2126" ht="11.25" hidden="1" customHeight="1" outlineLevel="7">
      <c r="A2126" s="83"/>
      <c r="B2126" s="84"/>
      <c r="C2126" s="85"/>
      <c r="D2126" s="2017" t="s">
        <v>864</v>
      </c>
      <c r="E2126" s="2017"/>
      <c r="F2126" s="2017"/>
      <c r="G2126" s="494"/>
    </row>
    <row r="2127" ht="11.25" hidden="1" customHeight="1" outlineLevel="7">
      <c r="A2127" s="118"/>
      <c r="B2127" s="119"/>
      <c r="C2127" s="120"/>
      <c r="D2127" s="2013" t="s">
        <v>865</v>
      </c>
      <c r="E2127" s="2013"/>
      <c r="F2127" s="2013"/>
      <c r="G2127" s="494"/>
    </row>
    <row r="2128" ht="11.25" hidden="1" customHeight="1" outlineLevel="7">
      <c r="A2128" s="83"/>
      <c r="B2128" s="84"/>
      <c r="C2128" s="85"/>
      <c r="D2128" s="2017" t="s">
        <v>866</v>
      </c>
      <c r="E2128" s="2017"/>
      <c r="F2128" s="2017"/>
      <c r="G2128" s="494"/>
    </row>
    <row r="2129" ht="11.25" hidden="1" customHeight="1" outlineLevel="7">
      <c r="A2129" s="118"/>
      <c r="B2129" s="119"/>
      <c r="C2129" s="120"/>
      <c r="D2129" s="2013" t="s">
        <v>867</v>
      </c>
      <c r="E2129" s="2013"/>
      <c r="F2129" s="2013"/>
      <c r="G2129" s="494"/>
    </row>
    <row r="2130" ht="21.75" hidden="1" customHeight="1" outlineLevel="7">
      <c r="A2130" s="98"/>
      <c r="B2130" s="99"/>
      <c r="C2130" s="100"/>
      <c r="D2130" s="2013" t="s">
        <v>880</v>
      </c>
      <c r="E2130" s="2013"/>
      <c r="F2130" s="2013"/>
      <c r="G2130" s="494"/>
    </row>
    <row r="2131" ht="11.25" hidden="1" customHeight="1" outlineLevel="4">
      <c r="A2131" s="66"/>
      <c r="B2131" s="67"/>
      <c r="C2131" s="68"/>
      <c r="D2131" s="2019" t="s">
        <v>451</v>
      </c>
      <c r="E2131" s="2019"/>
      <c r="F2131" s="2019"/>
      <c r="G2131" s="495"/>
    </row>
    <row r="2132" ht="11.25" hidden="1" customHeight="1" outlineLevel="5">
      <c r="A2132" s="107"/>
      <c r="B2132" s="108"/>
      <c r="C2132" s="109"/>
      <c r="D2132" s="98"/>
      <c r="E2132" s="99"/>
      <c r="F2132" s="100"/>
      <c r="G2132" s="494"/>
    </row>
    <row r="2133" ht="11.25" hidden="1" customHeight="1" outlineLevel="4">
      <c r="A2133" s="66"/>
      <c r="B2133" s="67"/>
      <c r="C2133" s="68"/>
      <c r="D2133" s="2019" t="s">
        <v>452</v>
      </c>
      <c r="E2133" s="2019"/>
      <c r="F2133" s="2019"/>
      <c r="G2133" s="495"/>
    </row>
    <row r="2134" ht="11.25" hidden="1" customHeight="1" outlineLevel="5">
      <c r="A2134" s="74"/>
      <c r="B2134" s="75"/>
      <c r="C2134" s="76"/>
      <c r="D2134" s="2017" t="s">
        <v>257</v>
      </c>
      <c r="E2134" s="2017"/>
      <c r="F2134" s="2017"/>
      <c r="G2134" s="494"/>
    </row>
    <row r="2135" ht="11.25" hidden="1" customHeight="1" outlineLevel="6">
      <c r="A2135" s="77"/>
      <c r="B2135" s="78"/>
      <c r="C2135" s="79"/>
      <c r="D2135" s="2017" t="s">
        <v>442</v>
      </c>
      <c r="E2135" s="2017"/>
      <c r="F2135" s="2017"/>
      <c r="G2135" s="494"/>
    </row>
    <row r="2136" ht="11.25" hidden="1" customHeight="1" outlineLevel="7">
      <c r="A2136" s="80"/>
      <c r="B2136" s="81"/>
      <c r="C2136" s="82"/>
      <c r="D2136" s="2017" t="s">
        <v>405</v>
      </c>
      <c r="E2136" s="2017"/>
      <c r="F2136" s="2017"/>
      <c r="G2136" s="494"/>
    </row>
    <row r="2137" ht="21.75" hidden="1" customHeight="1" outlineLevel="7">
      <c r="A2137" s="98"/>
      <c r="B2137" s="99"/>
      <c r="C2137" s="100"/>
      <c r="D2137" s="2013" t="s">
        <v>880</v>
      </c>
      <c r="E2137" s="2013"/>
      <c r="F2137" s="2013"/>
      <c r="G2137" s="494"/>
    </row>
    <row r="2138" ht="11.25" customHeight="1" outlineLevel="2" collapsed="1">
      <c r="A2138" s="2012" t="s">
        <v>883</v>
      </c>
      <c r="B2138" s="2012"/>
      <c r="C2138" s="2012"/>
      <c r="D2138" s="2015" t="s">
        <v>513</v>
      </c>
      <c r="E2138" s="2015"/>
      <c r="F2138" s="2015"/>
      <c r="G2138" s="495"/>
    </row>
    <row r="2139" ht="11.25" customHeight="1" outlineLevel="3">
      <c r="A2139" s="2012" t="s">
        <v>884</v>
      </c>
      <c r="B2139" s="2012"/>
      <c r="C2139" s="2012"/>
      <c r="D2139" s="2016" t="s">
        <v>514</v>
      </c>
      <c r="E2139" s="2016"/>
      <c r="F2139" s="2016"/>
      <c r="G2139" s="495"/>
    </row>
    <row r="2140" ht="11.25" hidden="1" customHeight="1" outlineLevel="4">
      <c r="A2140" s="66"/>
      <c r="B2140" s="67"/>
      <c r="C2140" s="68"/>
      <c r="D2140" s="2019" t="s">
        <v>441</v>
      </c>
      <c r="E2140" s="2019"/>
      <c r="F2140" s="2019"/>
      <c r="G2140" s="495"/>
    </row>
    <row r="2141" ht="11.25" hidden="1" customHeight="1" outlineLevel="5">
      <c r="A2141" s="107"/>
      <c r="B2141" s="108"/>
      <c r="C2141" s="109"/>
      <c r="D2141" s="98"/>
      <c r="E2141" s="99"/>
      <c r="F2141" s="100"/>
      <c r="G2141" s="494"/>
    </row>
    <row r="2142" ht="11.25" hidden="1" customHeight="1" outlineLevel="4">
      <c r="A2142" s="66"/>
      <c r="B2142" s="67"/>
      <c r="C2142" s="68"/>
      <c r="D2142" s="2019" t="s">
        <v>451</v>
      </c>
      <c r="E2142" s="2019"/>
      <c r="F2142" s="2019"/>
      <c r="G2142" s="495"/>
    </row>
    <row r="2143" ht="11.25" hidden="1" customHeight="1" outlineLevel="5">
      <c r="A2143" s="107"/>
      <c r="B2143" s="108"/>
      <c r="C2143" s="109"/>
      <c r="D2143" s="98"/>
      <c r="E2143" s="99"/>
      <c r="F2143" s="100"/>
      <c r="G2143" s="494"/>
    </row>
    <row r="2144" ht="11.25" hidden="1" customHeight="1" outlineLevel="4">
      <c r="A2144" s="66"/>
      <c r="B2144" s="67"/>
      <c r="C2144" s="68"/>
      <c r="D2144" s="2019" t="s">
        <v>452</v>
      </c>
      <c r="E2144" s="2019"/>
      <c r="F2144" s="2019"/>
      <c r="G2144" s="495"/>
    </row>
    <row r="2145" ht="11.25" hidden="1" customHeight="1" outlineLevel="5">
      <c r="A2145" s="107"/>
      <c r="B2145" s="108"/>
      <c r="C2145" s="109"/>
      <c r="D2145" s="98"/>
      <c r="E2145" s="99"/>
      <c r="F2145" s="100"/>
      <c r="G2145" s="494"/>
    </row>
    <row r="2146" ht="11.25" customHeight="1" outlineLevel="3" collapsed="1">
      <c r="A2146" s="2012" t="s">
        <v>885</v>
      </c>
      <c r="B2146" s="2012"/>
      <c r="C2146" s="2012"/>
      <c r="D2146" s="2016" t="s">
        <v>522</v>
      </c>
      <c r="E2146" s="2016"/>
      <c r="F2146" s="2016"/>
      <c r="G2146" s="495"/>
    </row>
    <row r="2147" ht="11.25" customHeight="1" outlineLevel="4">
      <c r="A2147" s="66"/>
      <c r="B2147" s="67"/>
      <c r="C2147" s="68"/>
      <c r="D2147" s="2019" t="s">
        <v>441</v>
      </c>
      <c r="E2147" s="2019"/>
      <c r="F2147" s="2019"/>
      <c r="G2147" s="495"/>
    </row>
    <row r="2148" ht="11.25" hidden="1" customHeight="1" outlineLevel="5">
      <c r="A2148" s="107"/>
      <c r="B2148" s="108"/>
      <c r="C2148" s="109"/>
      <c r="D2148" s="98"/>
      <c r="E2148" s="99"/>
      <c r="F2148" s="100"/>
      <c r="G2148" s="494"/>
    </row>
    <row r="2149" ht="11.25" customHeight="1" outlineLevel="4" collapsed="1">
      <c r="A2149" s="66"/>
      <c r="B2149" s="67"/>
      <c r="C2149" s="68"/>
      <c r="D2149" s="2019" t="s">
        <v>451</v>
      </c>
      <c r="E2149" s="2019"/>
      <c r="F2149" s="2019"/>
      <c r="G2149" s="495"/>
    </row>
    <row r="2150" ht="11.25" hidden="1" customHeight="1" outlineLevel="5">
      <c r="A2150" s="107"/>
      <c r="B2150" s="108"/>
      <c r="C2150" s="109"/>
      <c r="D2150" s="98"/>
      <c r="E2150" s="99"/>
      <c r="F2150" s="100"/>
      <c r="G2150" s="494"/>
    </row>
    <row r="2151" ht="11.25" customHeight="1" outlineLevel="4" collapsed="1">
      <c r="A2151" s="66"/>
      <c r="B2151" s="67"/>
      <c r="C2151" s="68"/>
      <c r="D2151" s="2019" t="s">
        <v>452</v>
      </c>
      <c r="E2151" s="2019"/>
      <c r="F2151" s="2019"/>
      <c r="G2151" s="495"/>
    </row>
    <row r="2152" ht="11.25" customHeight="1" outlineLevel="5">
      <c r="A2152" s="107"/>
      <c r="B2152" s="108"/>
      <c r="C2152" s="109"/>
      <c r="D2152" s="98"/>
      <c r="E2152" s="99"/>
      <c r="F2152" s="100"/>
      <c r="G2152" s="494"/>
    </row>
    <row r="2153" ht="11.25" customHeight="1" outlineLevel="1">
      <c r="A2153" s="2012" t="s">
        <v>175</v>
      </c>
      <c r="B2153" s="2012"/>
      <c r="C2153" s="2012"/>
      <c r="D2153" s="2018" t="s">
        <v>886</v>
      </c>
      <c r="E2153" s="2018"/>
      <c r="F2153" s="2018"/>
      <c r="G2153" s="491">
        <v>230973.04678999999</v>
      </c>
    </row>
    <row r="2154" ht="11.25" customHeight="1" outlineLevel="2">
      <c r="A2154" s="2012" t="s">
        <v>200</v>
      </c>
      <c r="B2154" s="2012"/>
      <c r="C2154" s="2012"/>
      <c r="D2154" s="2015" t="s">
        <v>440</v>
      </c>
      <c r="E2154" s="2015"/>
      <c r="F2154" s="2015"/>
      <c r="G2154" s="492">
        <v>223359.26126</v>
      </c>
    </row>
    <row r="2155" ht="11.25" customHeight="1" outlineLevel="3">
      <c r="A2155" s="66"/>
      <c r="B2155" s="67"/>
      <c r="C2155" s="68"/>
      <c r="D2155" s="2014" t="s">
        <v>441</v>
      </c>
      <c r="E2155" s="2014"/>
      <c r="F2155" s="2014"/>
      <c r="G2155" s="492">
        <v>180272.3181</v>
      </c>
    </row>
    <row r="2156" ht="11.25" customHeight="1" outlineLevel="4">
      <c r="A2156" s="70"/>
      <c r="B2156" s="71"/>
      <c r="C2156" s="72"/>
      <c r="D2156" s="2017" t="s">
        <v>257</v>
      </c>
      <c r="E2156" s="2017"/>
      <c r="F2156" s="2017"/>
      <c r="G2156" s="493">
        <v>180272.3181</v>
      </c>
    </row>
    <row r="2157" ht="11.25" customHeight="1" outlineLevel="5">
      <c r="A2157" s="74"/>
      <c r="B2157" s="75"/>
      <c r="C2157" s="76"/>
      <c r="D2157" s="2017" t="s">
        <v>442</v>
      </c>
      <c r="E2157" s="2017"/>
      <c r="F2157" s="2017"/>
      <c r="G2157" s="493">
        <v>180272.3181</v>
      </c>
    </row>
    <row r="2158" ht="11.25" customHeight="1" outlineLevel="6">
      <c r="A2158" s="77"/>
      <c r="B2158" s="78"/>
      <c r="C2158" s="79"/>
      <c r="D2158" s="2017" t="s">
        <v>887</v>
      </c>
      <c r="E2158" s="2017"/>
      <c r="F2158" s="2017"/>
      <c r="G2158" s="493">
        <v>180272.3181</v>
      </c>
    </row>
    <row r="2159" ht="11.25" customHeight="1" outlineLevel="7">
      <c r="A2159" s="80"/>
      <c r="B2159" s="81"/>
      <c r="C2159" s="82"/>
      <c r="D2159" s="2017" t="s">
        <v>893</v>
      </c>
      <c r="E2159" s="2017"/>
      <c r="F2159" s="2017"/>
      <c r="G2159" s="496">
        <v>70.650850000000005</v>
      </c>
    </row>
    <row r="2160" ht="11.25" customHeight="1" outlineLevel="7">
      <c r="A2160" s="98"/>
      <c r="B2160" s="99"/>
      <c r="C2160" s="100"/>
      <c r="D2160" s="2013" t="s">
        <v>895</v>
      </c>
      <c r="E2160" s="2013"/>
      <c r="F2160" s="2013"/>
      <c r="G2160" s="496">
        <v>70.650850000000005</v>
      </c>
    </row>
    <row r="2161" ht="11.25" customHeight="1" outlineLevel="7">
      <c r="A2161" s="80"/>
      <c r="B2161" s="81"/>
      <c r="C2161" s="82"/>
      <c r="D2161" s="2017" t="s">
        <v>898</v>
      </c>
      <c r="E2161" s="2017"/>
      <c r="F2161" s="2017"/>
      <c r="G2161" s="493">
        <v>2901.2337499999999</v>
      </c>
    </row>
    <row r="2162" ht="11.25" customHeight="1" outlineLevel="7">
      <c r="A2162" s="98"/>
      <c r="B2162" s="99"/>
      <c r="C2162" s="100"/>
      <c r="D2162" s="2013" t="s">
        <v>901</v>
      </c>
      <c r="E2162" s="2013"/>
      <c r="F2162" s="2013"/>
      <c r="G2162" s="493">
        <v>2901.2337499999999</v>
      </c>
    </row>
    <row r="2163" ht="11.25" customHeight="1" outlineLevel="7">
      <c r="A2163" s="80"/>
      <c r="B2163" s="81"/>
      <c r="C2163" s="82"/>
      <c r="D2163" s="2017" t="s">
        <v>903</v>
      </c>
      <c r="E2163" s="2017"/>
      <c r="F2163" s="2017"/>
      <c r="G2163" s="493">
        <v>15000</v>
      </c>
    </row>
    <row r="2164" ht="11.25" customHeight="1" outlineLevel="7">
      <c r="A2164" s="98"/>
      <c r="B2164" s="99"/>
      <c r="C2164" s="100"/>
      <c r="D2164" s="2013" t="s">
        <v>904</v>
      </c>
      <c r="E2164" s="2013"/>
      <c r="F2164" s="2013"/>
      <c r="G2164" s="493">
        <v>15000</v>
      </c>
    </row>
    <row r="2165" ht="11.25" customHeight="1" outlineLevel="7">
      <c r="A2165" s="80"/>
      <c r="B2165" s="81"/>
      <c r="C2165" s="82"/>
      <c r="D2165" s="2017" t="s">
        <v>905</v>
      </c>
      <c r="E2165" s="2017"/>
      <c r="F2165" s="2017"/>
      <c r="G2165" s="493">
        <v>9907.3580000000002</v>
      </c>
    </row>
    <row r="2166" ht="11.25" customHeight="1" outlineLevel="7">
      <c r="A2166" s="98"/>
      <c r="B2166" s="99"/>
      <c r="C2166" s="100"/>
      <c r="D2166" s="2013" t="s">
        <v>905</v>
      </c>
      <c r="E2166" s="2013"/>
      <c r="F2166" s="2013"/>
      <c r="G2166" s="493">
        <v>9907.3580000000002</v>
      </c>
    </row>
    <row r="2167" ht="11.25" customHeight="1" outlineLevel="7">
      <c r="A2167" s="80"/>
      <c r="B2167" s="81"/>
      <c r="C2167" s="82"/>
      <c r="D2167" s="2017" t="s">
        <v>907</v>
      </c>
      <c r="E2167" s="2017"/>
      <c r="F2167" s="2017"/>
      <c r="G2167" s="493">
        <v>50360.066729999999</v>
      </c>
      <c r="H2167" s="59">
        <f>G2167+G2172+G2173</f>
        <v>52017.567490000001</v>
      </c>
    </row>
    <row r="2168" ht="11.25" customHeight="1" outlineLevel="7">
      <c r="A2168" s="98"/>
      <c r="B2168" s="99"/>
      <c r="C2168" s="100"/>
      <c r="D2168" s="2013" t="s">
        <v>104</v>
      </c>
      <c r="E2168" s="2013"/>
      <c r="F2168" s="2013"/>
      <c r="G2168" s="493">
        <v>41400.259619999997</v>
      </c>
    </row>
    <row r="2169" ht="11.25" customHeight="1" outlineLevel="7">
      <c r="A2169" s="83"/>
      <c r="B2169" s="84"/>
      <c r="C2169" s="85"/>
      <c r="D2169" s="2017" t="s">
        <v>908</v>
      </c>
      <c r="E2169" s="2017"/>
      <c r="F2169" s="2017"/>
      <c r="G2169" s="493">
        <v>8959.8071099999997</v>
      </c>
    </row>
    <row r="2170" ht="11.25" customHeight="1" outlineLevel="7">
      <c r="A2170" s="118"/>
      <c r="B2170" s="119"/>
      <c r="C2170" s="120"/>
      <c r="D2170" s="2013" t="s">
        <v>106</v>
      </c>
      <c r="E2170" s="2013"/>
      <c r="F2170" s="2013"/>
      <c r="G2170" s="493">
        <v>5891.6004199999998</v>
      </c>
    </row>
    <row r="2171" ht="11.25" customHeight="1" outlineLevel="7">
      <c r="A2171" s="118"/>
      <c r="B2171" s="119"/>
      <c r="C2171" s="120"/>
      <c r="D2171" s="2013" t="s">
        <v>108</v>
      </c>
      <c r="E2171" s="2013"/>
      <c r="F2171" s="2013"/>
      <c r="G2171" s="493">
        <v>3068.20669</v>
      </c>
    </row>
    <row r="2172" ht="11.25" customHeight="1" outlineLevel="7">
      <c r="A2172" s="121"/>
      <c r="B2172" s="122"/>
      <c r="C2172" s="123"/>
      <c r="D2172" s="2013" t="s">
        <v>404</v>
      </c>
      <c r="E2172" s="2013"/>
      <c r="F2172" s="2013"/>
      <c r="G2172" s="496">
        <v>664.88724999999999</v>
      </c>
    </row>
    <row r="2173" ht="11.25" customHeight="1" outlineLevel="7">
      <c r="A2173" s="80"/>
      <c r="B2173" s="81"/>
      <c r="C2173" s="82"/>
      <c r="D2173" s="2017" t="s">
        <v>909</v>
      </c>
      <c r="E2173" s="2017"/>
      <c r="F2173" s="2017"/>
      <c r="G2173" s="496">
        <v>992.61351000000002</v>
      </c>
    </row>
    <row r="2174" ht="11.25" customHeight="1" outlineLevel="7">
      <c r="A2174" s="98"/>
      <c r="B2174" s="99"/>
      <c r="C2174" s="100"/>
      <c r="D2174" s="2013" t="s">
        <v>910</v>
      </c>
      <c r="E2174" s="2013"/>
      <c r="F2174" s="2013"/>
      <c r="G2174" s="496">
        <v>149.09593000000001</v>
      </c>
    </row>
    <row r="2175" ht="21.75" customHeight="1" outlineLevel="7">
      <c r="A2175" s="98"/>
      <c r="B2175" s="99"/>
      <c r="C2175" s="100"/>
      <c r="D2175" s="2013" t="s">
        <v>911</v>
      </c>
      <c r="E2175" s="2013"/>
      <c r="F2175" s="2013"/>
      <c r="G2175" s="494"/>
    </row>
    <row r="2176" ht="11.25" customHeight="1" outlineLevel="7">
      <c r="A2176" s="98"/>
      <c r="B2176" s="99"/>
      <c r="C2176" s="100"/>
      <c r="D2176" s="2013" t="s">
        <v>912</v>
      </c>
      <c r="E2176" s="2013"/>
      <c r="F2176" s="2013"/>
      <c r="G2176" s="496">
        <v>85.629419999999996</v>
      </c>
    </row>
    <row r="2177" ht="11.25" customHeight="1" outlineLevel="7">
      <c r="A2177" s="98"/>
      <c r="B2177" s="99"/>
      <c r="C2177" s="100"/>
      <c r="D2177" s="2013" t="s">
        <v>913</v>
      </c>
      <c r="E2177" s="2013"/>
      <c r="F2177" s="2013"/>
      <c r="G2177" s="496">
        <v>49.362839999999998</v>
      </c>
    </row>
    <row r="2178" ht="11.25" customHeight="1" outlineLevel="7">
      <c r="A2178" s="98"/>
      <c r="B2178" s="99"/>
      <c r="C2178" s="100"/>
      <c r="D2178" s="2013" t="s">
        <v>914</v>
      </c>
      <c r="E2178" s="2013"/>
      <c r="F2178" s="2013"/>
      <c r="G2178" s="496">
        <v>349.56950999999998</v>
      </c>
    </row>
    <row r="2179" ht="21.75" customHeight="1" outlineLevel="7">
      <c r="A2179" s="98"/>
      <c r="B2179" s="99"/>
      <c r="C2179" s="100"/>
      <c r="D2179" s="2013" t="s">
        <v>915</v>
      </c>
      <c r="E2179" s="2013"/>
      <c r="F2179" s="2013"/>
      <c r="G2179" s="494"/>
    </row>
    <row r="2180" ht="11.25" customHeight="1" outlineLevel="7">
      <c r="A2180" s="98"/>
      <c r="B2180" s="99"/>
      <c r="C2180" s="100"/>
      <c r="D2180" s="2013" t="s">
        <v>916</v>
      </c>
      <c r="E2180" s="2013"/>
      <c r="F2180" s="2013"/>
      <c r="G2180" s="496">
        <v>358.95580999999999</v>
      </c>
    </row>
    <row r="2181" ht="11.25" customHeight="1" outlineLevel="7">
      <c r="A2181" s="80"/>
      <c r="B2181" s="81"/>
      <c r="C2181" s="82"/>
      <c r="D2181" s="2017" t="s">
        <v>917</v>
      </c>
      <c r="E2181" s="2017"/>
      <c r="F2181" s="2017"/>
      <c r="G2181" s="493">
        <v>6825.4735199999996</v>
      </c>
    </row>
    <row r="2182" ht="11.25" customHeight="1" outlineLevel="7">
      <c r="A2182" s="98"/>
      <c r="B2182" s="99"/>
      <c r="C2182" s="100"/>
      <c r="D2182" s="2013" t="s">
        <v>918</v>
      </c>
      <c r="E2182" s="2013"/>
      <c r="F2182" s="2013"/>
      <c r="G2182" s="494"/>
    </row>
    <row r="2183" ht="11.25" customHeight="1" outlineLevel="7">
      <c r="A2183" s="98"/>
      <c r="B2183" s="99"/>
      <c r="C2183" s="100"/>
      <c r="D2183" s="2013" t="s">
        <v>225</v>
      </c>
      <c r="E2183" s="2013"/>
      <c r="F2183" s="2013"/>
      <c r="G2183" s="496">
        <v>335.95792</v>
      </c>
    </row>
    <row r="2184" ht="11.25" customHeight="1" outlineLevel="7">
      <c r="A2184" s="98"/>
      <c r="B2184" s="99"/>
      <c r="C2184" s="100"/>
      <c r="D2184" s="2013" t="s">
        <v>226</v>
      </c>
      <c r="E2184" s="2013"/>
      <c r="F2184" s="2013"/>
      <c r="G2184" s="496">
        <v>656.99267999999995</v>
      </c>
    </row>
    <row r="2185" ht="11.25" customHeight="1" outlineLevel="7">
      <c r="A2185" s="98"/>
      <c r="B2185" s="99"/>
      <c r="C2185" s="100"/>
      <c r="D2185" s="2013" t="s">
        <v>227</v>
      </c>
      <c r="E2185" s="2013"/>
      <c r="F2185" s="2013"/>
      <c r="G2185" s="493">
        <v>3556.84555</v>
      </c>
    </row>
    <row r="2186" ht="11.25" customHeight="1" outlineLevel="7">
      <c r="A2186" s="98"/>
      <c r="B2186" s="99"/>
      <c r="C2186" s="100"/>
      <c r="D2186" s="2013" t="s">
        <v>228</v>
      </c>
      <c r="E2186" s="2013"/>
      <c r="F2186" s="2013"/>
      <c r="G2186" s="496">
        <v>683.97757999999999</v>
      </c>
    </row>
    <row r="2187" ht="11.25" customHeight="1" outlineLevel="7">
      <c r="A2187" s="98"/>
      <c r="B2187" s="99"/>
      <c r="C2187" s="100"/>
      <c r="D2187" s="2013" t="s">
        <v>229</v>
      </c>
      <c r="E2187" s="2013"/>
      <c r="F2187" s="2013"/>
      <c r="G2187" s="493">
        <v>1591.6997899999999</v>
      </c>
    </row>
    <row r="2188" ht="11.25" customHeight="1" outlineLevel="7">
      <c r="A2188" s="121"/>
      <c r="B2188" s="122"/>
      <c r="C2188" s="123"/>
      <c r="D2188" s="2013" t="s">
        <v>920</v>
      </c>
      <c r="E2188" s="2013"/>
      <c r="F2188" s="2013"/>
      <c r="G2188" s="493">
        <v>25160.777890000001</v>
      </c>
    </row>
    <row r="2189" ht="21.75" customHeight="1" outlineLevel="7">
      <c r="A2189" s="121"/>
      <c r="B2189" s="122"/>
      <c r="C2189" s="123"/>
      <c r="D2189" s="2013" t="s">
        <v>231</v>
      </c>
      <c r="E2189" s="2013"/>
      <c r="F2189" s="2013"/>
      <c r="G2189" s="494"/>
    </row>
    <row r="2190" ht="21.75" customHeight="1" outlineLevel="7">
      <c r="A2190" s="80"/>
      <c r="B2190" s="81"/>
      <c r="C2190" s="82"/>
      <c r="D2190" s="2017" t="s">
        <v>921</v>
      </c>
      <c r="E2190" s="2017"/>
      <c r="F2190" s="2017"/>
      <c r="G2190" s="494"/>
    </row>
    <row r="2191" ht="11.25" customHeight="1" outlineLevel="7">
      <c r="A2191" s="98"/>
      <c r="B2191" s="99"/>
      <c r="C2191" s="100"/>
      <c r="D2191" s="2013" t="s">
        <v>922</v>
      </c>
      <c r="E2191" s="2013"/>
      <c r="F2191" s="2013"/>
      <c r="G2191" s="494"/>
    </row>
    <row r="2192" ht="21.75" customHeight="1" outlineLevel="7">
      <c r="A2192" s="98"/>
      <c r="B2192" s="99"/>
      <c r="C2192" s="100"/>
      <c r="D2192" s="2013" t="s">
        <v>1206</v>
      </c>
      <c r="E2192" s="2013"/>
      <c r="F2192" s="2013"/>
      <c r="G2192" s="494"/>
    </row>
    <row r="2193" ht="11.25" customHeight="1" outlineLevel="7">
      <c r="A2193" s="98"/>
      <c r="B2193" s="99"/>
      <c r="C2193" s="100"/>
      <c r="D2193" s="2013" t="s">
        <v>923</v>
      </c>
      <c r="E2193" s="2013"/>
      <c r="F2193" s="2013"/>
      <c r="G2193" s="494"/>
    </row>
    <row r="2194" ht="21.75" customHeight="1" outlineLevel="7">
      <c r="A2194" s="98"/>
      <c r="B2194" s="99"/>
      <c r="C2194" s="100"/>
      <c r="D2194" s="2013" t="s">
        <v>924</v>
      </c>
      <c r="E2194" s="2013"/>
      <c r="F2194" s="2013"/>
      <c r="G2194" s="494"/>
    </row>
    <row r="2195" ht="11.25" customHeight="1" outlineLevel="7">
      <c r="A2195" s="80"/>
      <c r="B2195" s="81"/>
      <c r="C2195" s="82"/>
      <c r="D2195" s="2017" t="s">
        <v>925</v>
      </c>
      <c r="E2195" s="2017"/>
      <c r="F2195" s="2017"/>
      <c r="G2195" s="494"/>
    </row>
    <row r="2196" ht="21.75" customHeight="1" outlineLevel="7">
      <c r="A2196" s="98"/>
      <c r="B2196" s="99"/>
      <c r="C2196" s="100"/>
      <c r="D2196" s="2013" t="s">
        <v>1193</v>
      </c>
      <c r="E2196" s="2013"/>
      <c r="F2196" s="2013"/>
      <c r="G2196" s="494"/>
    </row>
    <row r="2197" ht="21.75" customHeight="1" outlineLevel="7">
      <c r="A2197" s="98"/>
      <c r="B2197" s="99"/>
      <c r="C2197" s="100"/>
      <c r="D2197" s="2013" t="s">
        <v>926</v>
      </c>
      <c r="E2197" s="2013"/>
      <c r="F2197" s="2013"/>
      <c r="G2197" s="494"/>
    </row>
    <row r="2198" ht="11.25" customHeight="1" outlineLevel="7">
      <c r="A2198" s="98"/>
      <c r="B2198" s="99"/>
      <c r="C2198" s="100"/>
      <c r="D2198" s="2013" t="s">
        <v>1194</v>
      </c>
      <c r="E2198" s="2013"/>
      <c r="F2198" s="2013"/>
      <c r="G2198" s="494"/>
    </row>
    <row r="2199" ht="11.25" customHeight="1" outlineLevel="7">
      <c r="A2199" s="80"/>
      <c r="B2199" s="81"/>
      <c r="C2199" s="82"/>
      <c r="D2199" s="2017" t="s">
        <v>887</v>
      </c>
      <c r="E2199" s="2017"/>
      <c r="F2199" s="2017"/>
      <c r="G2199" s="493">
        <v>68389.256599999993</v>
      </c>
    </row>
    <row r="2200" ht="11.25" customHeight="1" outlineLevel="7">
      <c r="A2200" s="98"/>
      <c r="B2200" s="99"/>
      <c r="C2200" s="100"/>
      <c r="D2200" s="2013" t="s">
        <v>927</v>
      </c>
      <c r="E2200" s="2013"/>
      <c r="F2200" s="2013"/>
      <c r="G2200" s="494"/>
    </row>
    <row r="2201" ht="11.25" customHeight="1" outlineLevel="7">
      <c r="A2201" s="98"/>
      <c r="B2201" s="99"/>
      <c r="C2201" s="100"/>
      <c r="D2201" s="2013" t="s">
        <v>928</v>
      </c>
      <c r="E2201" s="2013"/>
      <c r="F2201" s="2013"/>
      <c r="G2201" s="493">
        <v>12986.48</v>
      </c>
    </row>
    <row r="2202" ht="11.25" customHeight="1" outlineLevel="7">
      <c r="A2202" s="98"/>
      <c r="B2202" s="99"/>
      <c r="C2202" s="100"/>
      <c r="D2202" s="2013" t="s">
        <v>929</v>
      </c>
      <c r="E2202" s="2013"/>
      <c r="F2202" s="2013"/>
      <c r="G2202" s="496">
        <v>135.19999999999999</v>
      </c>
    </row>
    <row r="2203" ht="11.25" customHeight="1" outlineLevel="7">
      <c r="A2203" s="98"/>
      <c r="B2203" s="99"/>
      <c r="C2203" s="100"/>
      <c r="D2203" s="2013" t="s">
        <v>932</v>
      </c>
      <c r="E2203" s="2013"/>
      <c r="F2203" s="2013"/>
      <c r="G2203" s="494"/>
    </row>
    <row r="2204" ht="11.25" customHeight="1" outlineLevel="7">
      <c r="A2204" s="83"/>
      <c r="B2204" s="84"/>
      <c r="C2204" s="85"/>
      <c r="D2204" s="2017" t="s">
        <v>933</v>
      </c>
      <c r="E2204" s="2017"/>
      <c r="F2204" s="2017"/>
      <c r="G2204" s="493">
        <v>7118.8491700000004</v>
      </c>
    </row>
    <row r="2205" ht="11.25" customHeight="1" outlineLevel="7">
      <c r="A2205" s="118"/>
      <c r="B2205" s="119"/>
      <c r="C2205" s="120"/>
      <c r="D2205" s="2013" t="s">
        <v>934</v>
      </c>
      <c r="E2205" s="2013"/>
      <c r="F2205" s="2013"/>
      <c r="G2205" s="493">
        <v>5902</v>
      </c>
    </row>
    <row r="2206" ht="21.75" customHeight="1" outlineLevel="7">
      <c r="A2206" s="118"/>
      <c r="B2206" s="119"/>
      <c r="C2206" s="120"/>
      <c r="D2206" s="2013" t="s">
        <v>935</v>
      </c>
      <c r="E2206" s="2013"/>
      <c r="F2206" s="2013"/>
      <c r="G2206" s="496">
        <v>135.17428000000001</v>
      </c>
    </row>
    <row r="2207" ht="11.25" customHeight="1" outlineLevel="7">
      <c r="A2207" s="118"/>
      <c r="B2207" s="119"/>
      <c r="C2207" s="120"/>
      <c r="D2207" s="2013" t="s">
        <v>936</v>
      </c>
      <c r="E2207" s="2013"/>
      <c r="F2207" s="2013"/>
      <c r="G2207" s="494"/>
    </row>
    <row r="2208" ht="21.75" customHeight="1" outlineLevel="7">
      <c r="A2208" s="118"/>
      <c r="B2208" s="119"/>
      <c r="C2208" s="120"/>
      <c r="D2208" s="2013" t="s">
        <v>937</v>
      </c>
      <c r="E2208" s="2013"/>
      <c r="F2208" s="2013"/>
      <c r="G2208" s="493">
        <v>1068.5999999999999</v>
      </c>
    </row>
    <row r="2209" ht="21.75" customHeight="1" outlineLevel="7">
      <c r="A2209" s="118"/>
      <c r="B2209" s="119"/>
      <c r="C2209" s="120"/>
      <c r="D2209" s="2013" t="s">
        <v>232</v>
      </c>
      <c r="E2209" s="2013"/>
      <c r="F2209" s="2013"/>
      <c r="G2209" s="496">
        <v>13.07489</v>
      </c>
    </row>
    <row r="2210" ht="21.75" customHeight="1" outlineLevel="7">
      <c r="A2210" s="118"/>
      <c r="B2210" s="119"/>
      <c r="C2210" s="120"/>
      <c r="D2210" s="2013" t="s">
        <v>233</v>
      </c>
      <c r="E2210" s="2013"/>
      <c r="F2210" s="2013"/>
      <c r="G2210" s="494"/>
    </row>
    <row r="2211" ht="11.25" customHeight="1" outlineLevel="7">
      <c r="A2211" s="98"/>
      <c r="B2211" s="99"/>
      <c r="C2211" s="100"/>
      <c r="D2211" s="2013" t="s">
        <v>406</v>
      </c>
      <c r="E2211" s="2013"/>
      <c r="F2211" s="2013"/>
      <c r="G2211" s="493">
        <v>1637.0380500000001</v>
      </c>
    </row>
    <row r="2212" ht="11.25" customHeight="1" outlineLevel="7">
      <c r="A2212" s="98"/>
      <c r="B2212" s="99"/>
      <c r="C2212" s="100"/>
      <c r="D2212" s="2013" t="s">
        <v>407</v>
      </c>
      <c r="E2212" s="2013"/>
      <c r="F2212" s="2013"/>
      <c r="G2212" s="493">
        <v>3566.1481699999999</v>
      </c>
    </row>
    <row r="2213" ht="11.25" customHeight="1" outlineLevel="7">
      <c r="A2213" s="98"/>
      <c r="B2213" s="99"/>
      <c r="C2213" s="100"/>
      <c r="D2213" s="2013" t="s">
        <v>938</v>
      </c>
      <c r="E2213" s="2013"/>
      <c r="F2213" s="2013"/>
      <c r="G2213" s="496">
        <v>126.00251</v>
      </c>
    </row>
    <row r="2214" ht="11.25" customHeight="1" outlineLevel="7">
      <c r="A2214" s="98"/>
      <c r="B2214" s="99"/>
      <c r="C2214" s="100"/>
      <c r="D2214" s="2013" t="s">
        <v>939</v>
      </c>
      <c r="E2214" s="2013"/>
      <c r="F2214" s="2013"/>
      <c r="G2214" s="494"/>
    </row>
    <row r="2215" ht="11.25" customHeight="1" outlineLevel="7">
      <c r="A2215" s="98"/>
      <c r="B2215" s="99"/>
      <c r="C2215" s="100"/>
      <c r="D2215" s="2013" t="s">
        <v>408</v>
      </c>
      <c r="E2215" s="2013"/>
      <c r="F2215" s="2013"/>
      <c r="G2215" s="493">
        <v>10000</v>
      </c>
    </row>
    <row r="2216" ht="11.25" customHeight="1" outlineLevel="7">
      <c r="A2216" s="98"/>
      <c r="B2216" s="99"/>
      <c r="C2216" s="100"/>
      <c r="D2216" s="2013" t="s">
        <v>415</v>
      </c>
      <c r="E2216" s="2013"/>
      <c r="F2216" s="2013"/>
      <c r="G2216" s="494"/>
    </row>
    <row r="2217" ht="11.25" customHeight="1" outlineLevel="7">
      <c r="A2217" s="98"/>
      <c r="B2217" s="99"/>
      <c r="C2217" s="100"/>
      <c r="D2217" s="2013" t="s">
        <v>940</v>
      </c>
      <c r="E2217" s="2013"/>
      <c r="F2217" s="2013"/>
      <c r="G2217" s="494"/>
    </row>
    <row r="2218" ht="11.25" customHeight="1" outlineLevel="7">
      <c r="A2218" s="98"/>
      <c r="B2218" s="99"/>
      <c r="C2218" s="100"/>
      <c r="D2218" s="2013" t="s">
        <v>941</v>
      </c>
      <c r="E2218" s="2013"/>
      <c r="F2218" s="2013"/>
      <c r="G2218" s="493">
        <v>1124.2659100000001</v>
      </c>
    </row>
    <row r="2219" ht="11.25" customHeight="1" outlineLevel="7">
      <c r="A2219" s="98"/>
      <c r="B2219" s="99"/>
      <c r="C2219" s="100"/>
      <c r="D2219" s="2013" t="s">
        <v>942</v>
      </c>
      <c r="E2219" s="2013"/>
      <c r="F2219" s="2013"/>
      <c r="G2219" s="493">
        <v>1410.5683799999999</v>
      </c>
    </row>
    <row r="2220" ht="11.25" customHeight="1" outlineLevel="7">
      <c r="A2220" s="98"/>
      <c r="B2220" s="99"/>
      <c r="C2220" s="100"/>
      <c r="D2220" s="2013" t="s">
        <v>409</v>
      </c>
      <c r="E2220" s="2013"/>
      <c r="F2220" s="2013"/>
      <c r="G2220" s="496">
        <v>561.10440000000006</v>
      </c>
    </row>
    <row r="2221" ht="11.25" customHeight="1" outlineLevel="7">
      <c r="A2221" s="98"/>
      <c r="B2221" s="99"/>
      <c r="C2221" s="100"/>
      <c r="D2221" s="2013" t="s">
        <v>943</v>
      </c>
      <c r="E2221" s="2013"/>
      <c r="F2221" s="2013"/>
      <c r="G2221" s="496">
        <v>196.62628000000001</v>
      </c>
    </row>
    <row r="2222" ht="11.25" customHeight="1" outlineLevel="7">
      <c r="A2222" s="98"/>
      <c r="B2222" s="99"/>
      <c r="C2222" s="100"/>
      <c r="D2222" s="2013" t="s">
        <v>944</v>
      </c>
      <c r="E2222" s="2013"/>
      <c r="F2222" s="2013"/>
      <c r="G2222" s="494"/>
    </row>
    <row r="2223" ht="11.25" customHeight="1" outlineLevel="7">
      <c r="A2223" s="98"/>
      <c r="B2223" s="99"/>
      <c r="C2223" s="100"/>
      <c r="D2223" s="2013" t="s">
        <v>413</v>
      </c>
      <c r="E2223" s="2013"/>
      <c r="F2223" s="2013"/>
      <c r="G2223" s="493">
        <v>5039.6679899999999</v>
      </c>
    </row>
    <row r="2224" ht="21.75" customHeight="1" outlineLevel="7">
      <c r="A2224" s="98"/>
      <c r="B2224" s="99"/>
      <c r="C2224" s="100"/>
      <c r="D2224" s="2013" t="s">
        <v>945</v>
      </c>
      <c r="E2224" s="2013"/>
      <c r="F2224" s="2013"/>
      <c r="G2224" s="494"/>
    </row>
    <row r="2225" ht="21.75" customHeight="1" outlineLevel="7">
      <c r="A2225" s="98"/>
      <c r="B2225" s="99"/>
      <c r="C2225" s="100"/>
      <c r="D2225" s="2013" t="s">
        <v>419</v>
      </c>
      <c r="E2225" s="2013"/>
      <c r="F2225" s="2013"/>
      <c r="G2225" s="496">
        <v>359.36167999999998</v>
      </c>
    </row>
    <row r="2226" ht="21.75" customHeight="1" outlineLevel="7">
      <c r="A2226" s="98"/>
      <c r="B2226" s="99"/>
      <c r="C2226" s="100"/>
      <c r="D2226" s="2013" t="s">
        <v>946</v>
      </c>
      <c r="E2226" s="2013"/>
      <c r="F2226" s="2013"/>
      <c r="G2226" s="496">
        <v>-658.44167000000004</v>
      </c>
    </row>
    <row r="2227" ht="11.25" customHeight="1" outlineLevel="7">
      <c r="A2227" s="83"/>
      <c r="B2227" s="84"/>
      <c r="C2227" s="85"/>
      <c r="D2227" s="2017" t="s">
        <v>410</v>
      </c>
      <c r="E2227" s="2017"/>
      <c r="F2227" s="2017"/>
      <c r="G2227" s="493">
        <v>20482.36809</v>
      </c>
    </row>
    <row r="2228" ht="21.75" customHeight="1" outlineLevel="7">
      <c r="A2228" s="118"/>
      <c r="B2228" s="119"/>
      <c r="C2228" s="120"/>
      <c r="D2228" s="2013" t="s">
        <v>947</v>
      </c>
      <c r="E2228" s="2013"/>
      <c r="F2228" s="2013"/>
      <c r="G2228" s="493">
        <v>14818.633949999999</v>
      </c>
    </row>
    <row r="2229" ht="11.25" customHeight="1" outlineLevel="7">
      <c r="A2229" s="118"/>
      <c r="B2229" s="119"/>
      <c r="C2229" s="120"/>
      <c r="D2229" s="2013" t="s">
        <v>948</v>
      </c>
      <c r="E2229" s="2013"/>
      <c r="F2229" s="2013"/>
      <c r="G2229" s="493">
        <v>3465.53494</v>
      </c>
    </row>
    <row r="2230" ht="11.25" customHeight="1" outlineLevel="7">
      <c r="A2230" s="118"/>
      <c r="B2230" s="119"/>
      <c r="C2230" s="120"/>
      <c r="D2230" s="2013" t="s">
        <v>949</v>
      </c>
      <c r="E2230" s="2013"/>
      <c r="F2230" s="2013"/>
      <c r="G2230" s="496">
        <v>271.81722000000002</v>
      </c>
    </row>
    <row r="2231" ht="21.75" customHeight="1" outlineLevel="7">
      <c r="A2231" s="118"/>
      <c r="B2231" s="119"/>
      <c r="C2231" s="120"/>
      <c r="D2231" s="2013" t="s">
        <v>950</v>
      </c>
      <c r="E2231" s="2013"/>
      <c r="F2231" s="2013"/>
      <c r="G2231" s="493">
        <v>1926.3819800000001</v>
      </c>
    </row>
    <row r="2232" ht="11.25" customHeight="1" outlineLevel="7">
      <c r="A2232" s="83"/>
      <c r="B2232" s="84"/>
      <c r="C2232" s="85"/>
      <c r="D2232" s="2017" t="s">
        <v>951</v>
      </c>
      <c r="E2232" s="2017"/>
      <c r="F2232" s="2017"/>
      <c r="G2232" s="494"/>
    </row>
    <row r="2233" ht="21.75" customHeight="1" outlineLevel="7">
      <c r="A2233" s="118"/>
      <c r="B2233" s="119"/>
      <c r="C2233" s="120"/>
      <c r="D2233" s="2013" t="s">
        <v>411</v>
      </c>
      <c r="E2233" s="2013"/>
      <c r="F2233" s="2013"/>
      <c r="G2233" s="494"/>
    </row>
    <row r="2234" ht="21.75" customHeight="1" outlineLevel="7">
      <c r="A2234" s="118"/>
      <c r="B2234" s="119"/>
      <c r="C2234" s="120"/>
      <c r="D2234" s="2013" t="s">
        <v>412</v>
      </c>
      <c r="E2234" s="2013"/>
      <c r="F2234" s="2013"/>
      <c r="G2234" s="494"/>
    </row>
    <row r="2235" ht="11.25" customHeight="1" outlineLevel="7">
      <c r="A2235" s="118"/>
      <c r="B2235" s="119"/>
      <c r="C2235" s="120"/>
      <c r="D2235" s="2013" t="s">
        <v>1195</v>
      </c>
      <c r="E2235" s="2013"/>
      <c r="F2235" s="2013"/>
      <c r="G2235" s="494"/>
    </row>
    <row r="2236" ht="11.25" customHeight="1" outlineLevel="7">
      <c r="A2236" s="98"/>
      <c r="B2236" s="99"/>
      <c r="C2236" s="100"/>
      <c r="D2236" s="2013" t="s">
        <v>417</v>
      </c>
      <c r="E2236" s="2013"/>
      <c r="F2236" s="2013"/>
      <c r="G2236" s="493">
        <v>4304.01764</v>
      </c>
    </row>
    <row r="2237" ht="11.25" customHeight="1" outlineLevel="7">
      <c r="A2237" s="98"/>
      <c r="B2237" s="99"/>
      <c r="C2237" s="100"/>
      <c r="D2237" s="2013" t="s">
        <v>953</v>
      </c>
      <c r="E2237" s="2013"/>
      <c r="F2237" s="2013"/>
      <c r="G2237" s="494"/>
    </row>
    <row r="2238" ht="21.75" customHeight="1" outlineLevel="7">
      <c r="A2238" s="98"/>
      <c r="B2238" s="99"/>
      <c r="C2238" s="100"/>
      <c r="D2238" s="2013" t="s">
        <v>956</v>
      </c>
      <c r="E2238" s="2013"/>
      <c r="F2238" s="2013"/>
      <c r="G2238" s="494"/>
    </row>
    <row r="2239" ht="11.25" customHeight="1" outlineLevel="3">
      <c r="A2239" s="66"/>
      <c r="B2239" s="67"/>
      <c r="C2239" s="68"/>
      <c r="D2239" s="2014" t="s">
        <v>451</v>
      </c>
      <c r="E2239" s="2014"/>
      <c r="F2239" s="2014"/>
      <c r="G2239" s="495"/>
    </row>
    <row r="2240" ht="11.25" customHeight="1" outlineLevel="4">
      <c r="A2240" s="95"/>
      <c r="B2240" s="96"/>
      <c r="C2240" s="97"/>
      <c r="D2240" s="98"/>
      <c r="E2240" s="99"/>
      <c r="F2240" s="100"/>
      <c r="G2240" s="494"/>
    </row>
    <row r="2241" ht="11.25" customHeight="1" outlineLevel="3">
      <c r="A2241" s="66"/>
      <c r="B2241" s="67"/>
      <c r="C2241" s="68"/>
      <c r="D2241" s="2014" t="s">
        <v>452</v>
      </c>
      <c r="E2241" s="2014"/>
      <c r="F2241" s="2014"/>
      <c r="G2241" s="492">
        <v>43086.943160000003</v>
      </c>
    </row>
    <row r="2242" ht="11.25" customHeight="1" outlineLevel="4">
      <c r="A2242" s="70"/>
      <c r="B2242" s="71"/>
      <c r="C2242" s="72"/>
      <c r="D2242" s="2017" t="s">
        <v>257</v>
      </c>
      <c r="E2242" s="2017"/>
      <c r="F2242" s="2017"/>
      <c r="G2242" s="493">
        <v>43086.943160000003</v>
      </c>
    </row>
    <row r="2243" ht="11.25" customHeight="1" outlineLevel="5">
      <c r="A2243" s="74"/>
      <c r="B2243" s="75"/>
      <c r="C2243" s="76"/>
      <c r="D2243" s="2017" t="s">
        <v>442</v>
      </c>
      <c r="E2243" s="2017"/>
      <c r="F2243" s="2017"/>
      <c r="G2243" s="493">
        <v>43086.943160000003</v>
      </c>
    </row>
    <row r="2244" ht="11.25" customHeight="1" outlineLevel="6">
      <c r="A2244" s="77"/>
      <c r="B2244" s="78"/>
      <c r="C2244" s="79"/>
      <c r="D2244" s="2017" t="s">
        <v>887</v>
      </c>
      <c r="E2244" s="2017"/>
      <c r="F2244" s="2017"/>
      <c r="G2244" s="493">
        <v>43086.943160000003</v>
      </c>
    </row>
    <row r="2245" ht="11.25" customHeight="1" outlineLevel="7">
      <c r="A2245" s="80"/>
      <c r="B2245" s="81"/>
      <c r="C2245" s="82"/>
      <c r="D2245" s="2017" t="s">
        <v>893</v>
      </c>
      <c r="E2245" s="2017"/>
      <c r="F2245" s="2017"/>
      <c r="G2245" s="496">
        <v>11.02403</v>
      </c>
    </row>
    <row r="2246" ht="11.25" customHeight="1" outlineLevel="7">
      <c r="A2246" s="98"/>
      <c r="B2246" s="99"/>
      <c r="C2246" s="100"/>
      <c r="D2246" s="2013" t="s">
        <v>895</v>
      </c>
      <c r="E2246" s="2013"/>
      <c r="F2246" s="2013"/>
      <c r="G2246" s="496">
        <v>11.02403</v>
      </c>
    </row>
    <row r="2247" ht="11.25" customHeight="1" outlineLevel="7">
      <c r="A2247" s="80"/>
      <c r="B2247" s="81"/>
      <c r="C2247" s="82"/>
      <c r="D2247" s="2017" t="s">
        <v>903</v>
      </c>
      <c r="E2247" s="2017"/>
      <c r="F2247" s="2017"/>
      <c r="G2247" s="496">
        <v>383.68234999999999</v>
      </c>
    </row>
    <row r="2248" ht="11.25" customHeight="1" outlineLevel="7">
      <c r="A2248" s="98"/>
      <c r="B2248" s="99"/>
      <c r="C2248" s="100"/>
      <c r="D2248" s="2013" t="s">
        <v>904</v>
      </c>
      <c r="E2248" s="2013"/>
      <c r="F2248" s="2013"/>
      <c r="G2248" s="496">
        <v>383.68234999999999</v>
      </c>
    </row>
    <row r="2249" ht="11.25" customHeight="1" outlineLevel="7">
      <c r="A2249" s="80"/>
      <c r="B2249" s="81"/>
      <c r="C2249" s="82"/>
      <c r="D2249" s="2017" t="s">
        <v>905</v>
      </c>
      <c r="E2249" s="2017"/>
      <c r="F2249" s="2017"/>
      <c r="G2249" s="496">
        <v>117.66742000000001</v>
      </c>
    </row>
    <row r="2250" ht="11.25" customHeight="1" outlineLevel="7">
      <c r="A2250" s="98"/>
      <c r="B2250" s="99"/>
      <c r="C2250" s="100"/>
      <c r="D2250" s="2013" t="s">
        <v>905</v>
      </c>
      <c r="E2250" s="2013"/>
      <c r="F2250" s="2013"/>
      <c r="G2250" s="496">
        <v>117.66742000000001</v>
      </c>
    </row>
    <row r="2251" ht="11.25" customHeight="1" outlineLevel="7">
      <c r="A2251" s="80"/>
      <c r="B2251" s="81"/>
      <c r="C2251" s="82"/>
      <c r="D2251" s="2017" t="s">
        <v>907</v>
      </c>
      <c r="E2251" s="2017"/>
      <c r="F2251" s="2017"/>
      <c r="G2251" s="493">
        <v>4002.5428999999999</v>
      </c>
      <c r="H2251" s="59">
        <f>G2251+G2256+G2257</f>
        <v>7014.29432</v>
      </c>
    </row>
    <row r="2252" ht="11.25" customHeight="1" outlineLevel="7">
      <c r="A2252" s="98"/>
      <c r="B2252" s="99"/>
      <c r="C2252" s="100"/>
      <c r="D2252" s="2013" t="s">
        <v>104</v>
      </c>
      <c r="E2252" s="2013"/>
      <c r="F2252" s="2013"/>
      <c r="G2252" s="493">
        <v>2314.0819700000002</v>
      </c>
    </row>
    <row r="2253" ht="11.25" customHeight="1" outlineLevel="7">
      <c r="A2253" s="83"/>
      <c r="B2253" s="84"/>
      <c r="C2253" s="85"/>
      <c r="D2253" s="2017" t="s">
        <v>908</v>
      </c>
      <c r="E2253" s="2017"/>
      <c r="F2253" s="2017"/>
      <c r="G2253" s="493">
        <v>1688.46093</v>
      </c>
    </row>
    <row r="2254" ht="11.25" customHeight="1" outlineLevel="7">
      <c r="A2254" s="118"/>
      <c r="B2254" s="119"/>
      <c r="C2254" s="120"/>
      <c r="D2254" s="2013" t="s">
        <v>106</v>
      </c>
      <c r="E2254" s="2013"/>
      <c r="F2254" s="2013"/>
      <c r="G2254" s="493">
        <v>1477.4501499999999</v>
      </c>
    </row>
    <row r="2255" ht="11.25" customHeight="1" outlineLevel="7">
      <c r="A2255" s="118"/>
      <c r="B2255" s="119"/>
      <c r="C2255" s="120"/>
      <c r="D2255" s="2013" t="s">
        <v>108</v>
      </c>
      <c r="E2255" s="2013"/>
      <c r="F2255" s="2013"/>
      <c r="G2255" s="496">
        <v>211.01078000000001</v>
      </c>
    </row>
    <row r="2256" ht="11.25" customHeight="1" outlineLevel="7">
      <c r="A2256" s="121"/>
      <c r="B2256" s="122"/>
      <c r="C2256" s="123"/>
      <c r="D2256" s="2013" t="s">
        <v>404</v>
      </c>
      <c r="E2256" s="2013"/>
      <c r="F2256" s="2013"/>
      <c r="G2256" s="493">
        <v>3010.4666000000002</v>
      </c>
    </row>
    <row r="2257" ht="11.25" customHeight="1" outlineLevel="7">
      <c r="A2257" s="80"/>
      <c r="B2257" s="81"/>
      <c r="C2257" s="82"/>
      <c r="D2257" s="2017" t="s">
        <v>909</v>
      </c>
      <c r="E2257" s="2017"/>
      <c r="F2257" s="2017"/>
      <c r="G2257" s="496">
        <v>1.2848200000000001</v>
      </c>
    </row>
    <row r="2258" ht="11.25" customHeight="1" outlineLevel="7">
      <c r="A2258" s="98"/>
      <c r="B2258" s="99"/>
      <c r="C2258" s="100"/>
      <c r="D2258" s="2013" t="s">
        <v>914</v>
      </c>
      <c r="E2258" s="2013"/>
      <c r="F2258" s="2013"/>
      <c r="G2258" s="496">
        <v>1.2848200000000001</v>
      </c>
    </row>
    <row r="2259" ht="11.25" customHeight="1" outlineLevel="7">
      <c r="A2259" s="80"/>
      <c r="B2259" s="81"/>
      <c r="C2259" s="82"/>
      <c r="D2259" s="2017" t="s">
        <v>917</v>
      </c>
      <c r="E2259" s="2017"/>
      <c r="F2259" s="2017"/>
      <c r="G2259" s="493">
        <v>2871.4232099999999</v>
      </c>
    </row>
    <row r="2260" ht="11.25" customHeight="1" outlineLevel="7">
      <c r="A2260" s="98"/>
      <c r="B2260" s="99"/>
      <c r="C2260" s="100"/>
      <c r="D2260" s="2013" t="s">
        <v>225</v>
      </c>
      <c r="E2260" s="2013"/>
      <c r="F2260" s="2013"/>
      <c r="G2260" s="496">
        <v>497.29739999999998</v>
      </c>
    </row>
    <row r="2261" ht="11.25" customHeight="1" outlineLevel="7">
      <c r="A2261" s="98"/>
      <c r="B2261" s="99"/>
      <c r="C2261" s="100"/>
      <c r="D2261" s="2013" t="s">
        <v>226</v>
      </c>
      <c r="E2261" s="2013"/>
      <c r="F2261" s="2013"/>
      <c r="G2261" s="493">
        <v>1494.2765099999999</v>
      </c>
    </row>
    <row r="2262" ht="11.25" customHeight="1" outlineLevel="7">
      <c r="A2262" s="98"/>
      <c r="B2262" s="99"/>
      <c r="C2262" s="100"/>
      <c r="D2262" s="2013" t="s">
        <v>227</v>
      </c>
      <c r="E2262" s="2013"/>
      <c r="F2262" s="2013"/>
      <c r="G2262" s="496">
        <v>327.20771000000002</v>
      </c>
    </row>
    <row r="2263" ht="11.25" customHeight="1" outlineLevel="7">
      <c r="A2263" s="98"/>
      <c r="B2263" s="99"/>
      <c r="C2263" s="100"/>
      <c r="D2263" s="2013" t="s">
        <v>228</v>
      </c>
      <c r="E2263" s="2013"/>
      <c r="F2263" s="2013"/>
      <c r="G2263" s="496">
        <v>442.79905000000002</v>
      </c>
    </row>
    <row r="2264" ht="11.25" customHeight="1" outlineLevel="7">
      <c r="A2264" s="98"/>
      <c r="B2264" s="99"/>
      <c r="C2264" s="100"/>
      <c r="D2264" s="2013" t="s">
        <v>229</v>
      </c>
      <c r="E2264" s="2013"/>
      <c r="F2264" s="2013"/>
      <c r="G2264" s="496">
        <v>109.84254</v>
      </c>
    </row>
    <row r="2265" ht="11.25" customHeight="1" outlineLevel="7">
      <c r="A2265" s="121"/>
      <c r="B2265" s="122"/>
      <c r="C2265" s="123"/>
      <c r="D2265" s="2013" t="s">
        <v>920</v>
      </c>
      <c r="E2265" s="2013"/>
      <c r="F2265" s="2013"/>
      <c r="G2265" s="493">
        <v>5072.6799700000001</v>
      </c>
    </row>
    <row r="2266" ht="21.75" customHeight="1" outlineLevel="7">
      <c r="A2266" s="121"/>
      <c r="B2266" s="122"/>
      <c r="C2266" s="123"/>
      <c r="D2266" s="2013" t="s">
        <v>231</v>
      </c>
      <c r="E2266" s="2013"/>
      <c r="F2266" s="2013"/>
      <c r="G2266" s="496">
        <v>147.81345999999999</v>
      </c>
    </row>
    <row r="2267" ht="21.75" customHeight="1" outlineLevel="7">
      <c r="A2267" s="80"/>
      <c r="B2267" s="81"/>
      <c r="C2267" s="82"/>
      <c r="D2267" s="2017" t="s">
        <v>921</v>
      </c>
      <c r="E2267" s="2017"/>
      <c r="F2267" s="2017"/>
      <c r="G2267" s="496">
        <v>143.01119</v>
      </c>
    </row>
    <row r="2268" ht="11.25" customHeight="1" outlineLevel="7">
      <c r="A2268" s="98"/>
      <c r="B2268" s="99"/>
      <c r="C2268" s="100"/>
      <c r="D2268" s="2013" t="s">
        <v>922</v>
      </c>
      <c r="E2268" s="2013"/>
      <c r="F2268" s="2013"/>
      <c r="G2268" s="496">
        <v>15.466390000000001</v>
      </c>
    </row>
    <row r="2269" ht="21.75" customHeight="1" outlineLevel="7">
      <c r="A2269" s="98"/>
      <c r="B2269" s="99"/>
      <c r="C2269" s="100"/>
      <c r="D2269" s="2013" t="s">
        <v>1206</v>
      </c>
      <c r="E2269" s="2013"/>
      <c r="F2269" s="2013"/>
      <c r="G2269" s="496">
        <v>31.780259999999998</v>
      </c>
    </row>
    <row r="2270" ht="11.25" customHeight="1" outlineLevel="7">
      <c r="A2270" s="98"/>
      <c r="B2270" s="99"/>
      <c r="C2270" s="100"/>
      <c r="D2270" s="2013" t="s">
        <v>923</v>
      </c>
      <c r="E2270" s="2013"/>
      <c r="F2270" s="2013"/>
      <c r="G2270" s="496">
        <v>15.890140000000001</v>
      </c>
    </row>
    <row r="2271" ht="21.75" customHeight="1" outlineLevel="7">
      <c r="A2271" s="98"/>
      <c r="B2271" s="99"/>
      <c r="C2271" s="100"/>
      <c r="D2271" s="2013" t="s">
        <v>924</v>
      </c>
      <c r="E2271" s="2013"/>
      <c r="F2271" s="2013"/>
      <c r="G2271" s="496">
        <v>79.874399999999994</v>
      </c>
    </row>
    <row r="2272" ht="11.25" customHeight="1" outlineLevel="7">
      <c r="A2272" s="80"/>
      <c r="B2272" s="81"/>
      <c r="C2272" s="82"/>
      <c r="D2272" s="2017" t="s">
        <v>925</v>
      </c>
      <c r="E2272" s="2017"/>
      <c r="F2272" s="2017"/>
      <c r="G2272" s="496">
        <v>864.30960000000005</v>
      </c>
    </row>
    <row r="2273" ht="21.75" customHeight="1" outlineLevel="7">
      <c r="A2273" s="98"/>
      <c r="B2273" s="99"/>
      <c r="C2273" s="100"/>
      <c r="D2273" s="2013" t="s">
        <v>1193</v>
      </c>
      <c r="E2273" s="2013"/>
      <c r="F2273" s="2013"/>
      <c r="G2273" s="496">
        <v>61.441839999999999</v>
      </c>
    </row>
    <row r="2274" ht="21.75" customHeight="1" outlineLevel="7">
      <c r="A2274" s="98"/>
      <c r="B2274" s="99"/>
      <c r="C2274" s="100"/>
      <c r="D2274" s="2013" t="s">
        <v>926</v>
      </c>
      <c r="E2274" s="2013"/>
      <c r="F2274" s="2013"/>
      <c r="G2274" s="496">
        <v>797.15494000000001</v>
      </c>
    </row>
    <row r="2275" ht="11.25" customHeight="1" outlineLevel="7">
      <c r="A2275" s="98"/>
      <c r="B2275" s="99"/>
      <c r="C2275" s="100"/>
      <c r="D2275" s="2013" t="s">
        <v>1194</v>
      </c>
      <c r="E2275" s="2013"/>
      <c r="F2275" s="2013"/>
      <c r="G2275" s="496">
        <v>5.7128199999999998</v>
      </c>
    </row>
    <row r="2276" ht="11.25" customHeight="1" outlineLevel="7">
      <c r="A2276" s="80"/>
      <c r="B2276" s="81"/>
      <c r="C2276" s="82"/>
      <c r="D2276" s="2017" t="s">
        <v>887</v>
      </c>
      <c r="E2276" s="2017"/>
      <c r="F2276" s="2017"/>
      <c r="G2276" s="493">
        <v>26461.037609999999</v>
      </c>
    </row>
    <row r="2277" ht="11.25" customHeight="1" outlineLevel="7">
      <c r="A2277" s="98"/>
      <c r="B2277" s="99"/>
      <c r="C2277" s="100"/>
      <c r="D2277" s="2013" t="s">
        <v>927</v>
      </c>
      <c r="E2277" s="2013"/>
      <c r="F2277" s="2013"/>
      <c r="G2277" s="496">
        <v>710.91792999999996</v>
      </c>
    </row>
    <row r="2278" ht="11.25" customHeight="1" outlineLevel="7">
      <c r="A2278" s="98"/>
      <c r="B2278" s="99"/>
      <c r="C2278" s="100"/>
      <c r="D2278" s="2013" t="s">
        <v>928</v>
      </c>
      <c r="E2278" s="2013"/>
      <c r="F2278" s="2013"/>
      <c r="G2278" s="496">
        <v>68.639259999999993</v>
      </c>
    </row>
    <row r="2279" ht="11.25" customHeight="1" outlineLevel="7">
      <c r="A2279" s="98"/>
      <c r="B2279" s="99"/>
      <c r="C2279" s="100"/>
      <c r="D2279" s="2013" t="s">
        <v>929</v>
      </c>
      <c r="E2279" s="2013"/>
      <c r="F2279" s="2013"/>
      <c r="G2279" s="496">
        <v>20.249700000000001</v>
      </c>
    </row>
    <row r="2280" ht="11.25" customHeight="1" outlineLevel="7">
      <c r="A2280" s="98"/>
      <c r="B2280" s="99"/>
      <c r="C2280" s="100"/>
      <c r="D2280" s="2013" t="s">
        <v>932</v>
      </c>
      <c r="E2280" s="2013"/>
      <c r="F2280" s="2013"/>
      <c r="G2280" s="496">
        <v>211.86842999999999</v>
      </c>
    </row>
    <row r="2281" ht="11.25" customHeight="1" outlineLevel="7">
      <c r="A2281" s="83"/>
      <c r="B2281" s="84"/>
      <c r="C2281" s="85"/>
      <c r="D2281" s="2017" t="s">
        <v>933</v>
      </c>
      <c r="E2281" s="2017"/>
      <c r="F2281" s="2017"/>
      <c r="G2281" s="496">
        <v>389.61763000000002</v>
      </c>
    </row>
    <row r="2282" ht="11.25" customHeight="1" outlineLevel="7">
      <c r="A2282" s="118"/>
      <c r="B2282" s="119"/>
      <c r="C2282" s="120"/>
      <c r="D2282" s="2013" t="s">
        <v>934</v>
      </c>
      <c r="E2282" s="2013"/>
      <c r="F2282" s="2013"/>
      <c r="G2282" s="496">
        <v>283.99860000000001</v>
      </c>
    </row>
    <row r="2283" ht="21.75" customHeight="1" outlineLevel="7">
      <c r="A2283" s="118"/>
      <c r="B2283" s="119"/>
      <c r="C2283" s="120"/>
      <c r="D2283" s="2013" t="s">
        <v>935</v>
      </c>
      <c r="E2283" s="2013"/>
      <c r="F2283" s="2013"/>
      <c r="G2283" s="496">
        <v>1.73664</v>
      </c>
    </row>
    <row r="2284" ht="21.75" customHeight="1" outlineLevel="7">
      <c r="A2284" s="118"/>
      <c r="B2284" s="119"/>
      <c r="C2284" s="120"/>
      <c r="D2284" s="2013" t="s">
        <v>937</v>
      </c>
      <c r="E2284" s="2013"/>
      <c r="F2284" s="2013"/>
      <c r="G2284" s="496">
        <v>66.292069999999995</v>
      </c>
    </row>
    <row r="2285" ht="21.75" customHeight="1" outlineLevel="7">
      <c r="A2285" s="118"/>
      <c r="B2285" s="119"/>
      <c r="C2285" s="120"/>
      <c r="D2285" s="2013" t="s">
        <v>232</v>
      </c>
      <c r="E2285" s="2013"/>
      <c r="F2285" s="2013"/>
      <c r="G2285" s="496">
        <v>37.590319999999998</v>
      </c>
    </row>
    <row r="2286" ht="21.75" customHeight="1" outlineLevel="7">
      <c r="A2286" s="118"/>
      <c r="B2286" s="119"/>
      <c r="C2286" s="120"/>
      <c r="D2286" s="2013" t="s">
        <v>233</v>
      </c>
      <c r="E2286" s="2013"/>
      <c r="F2286" s="2013"/>
      <c r="G2286" s="494"/>
    </row>
    <row r="2287" ht="11.25" customHeight="1" outlineLevel="7">
      <c r="A2287" s="98"/>
      <c r="B2287" s="99"/>
      <c r="C2287" s="100"/>
      <c r="D2287" s="2013" t="s">
        <v>406</v>
      </c>
      <c r="E2287" s="2013"/>
      <c r="F2287" s="2013"/>
      <c r="G2287" s="493">
        <v>7186.3205500000004</v>
      </c>
    </row>
    <row r="2288" ht="11.25" customHeight="1" outlineLevel="7">
      <c r="A2288" s="98"/>
      <c r="B2288" s="99"/>
      <c r="C2288" s="100"/>
      <c r="D2288" s="2013" t="s">
        <v>407</v>
      </c>
      <c r="E2288" s="2013"/>
      <c r="F2288" s="2013"/>
      <c r="G2288" s="493">
        <v>2294.86555</v>
      </c>
    </row>
    <row r="2289" ht="11.25" customHeight="1" outlineLevel="7">
      <c r="A2289" s="98"/>
      <c r="B2289" s="99"/>
      <c r="C2289" s="100"/>
      <c r="D2289" s="2013" t="s">
        <v>938</v>
      </c>
      <c r="E2289" s="2013"/>
      <c r="F2289" s="2013"/>
      <c r="G2289" s="496">
        <v>553.73618999999997</v>
      </c>
    </row>
    <row r="2290" ht="11.25" customHeight="1" outlineLevel="7">
      <c r="A2290" s="98"/>
      <c r="B2290" s="99"/>
      <c r="C2290" s="100"/>
      <c r="D2290" s="2013" t="s">
        <v>939</v>
      </c>
      <c r="E2290" s="2013"/>
      <c r="F2290" s="2013"/>
      <c r="G2290" s="493">
        <v>6846.4508699999997</v>
      </c>
    </row>
    <row r="2291" ht="11.25" customHeight="1" outlineLevel="7">
      <c r="A2291" s="98"/>
      <c r="B2291" s="99"/>
      <c r="C2291" s="100"/>
      <c r="D2291" s="2013" t="s">
        <v>415</v>
      </c>
      <c r="E2291" s="2013"/>
      <c r="F2291" s="2013"/>
      <c r="G2291" s="496">
        <v>7.4564199999999996</v>
      </c>
    </row>
    <row r="2292" ht="11.25" customHeight="1" outlineLevel="7">
      <c r="A2292" s="98"/>
      <c r="B2292" s="99"/>
      <c r="C2292" s="100"/>
      <c r="D2292" s="2013" t="s">
        <v>941</v>
      </c>
      <c r="E2292" s="2013"/>
      <c r="F2292" s="2013"/>
      <c r="G2292" s="496">
        <v>154.98539</v>
      </c>
    </row>
    <row r="2293" ht="11.25" customHeight="1" outlineLevel="7">
      <c r="A2293" s="98"/>
      <c r="B2293" s="99"/>
      <c r="C2293" s="100"/>
      <c r="D2293" s="2013" t="s">
        <v>942</v>
      </c>
      <c r="E2293" s="2013"/>
      <c r="F2293" s="2013"/>
      <c r="G2293" s="496">
        <v>205.39352</v>
      </c>
    </row>
    <row r="2294" ht="11.25" customHeight="1" outlineLevel="7">
      <c r="A2294" s="98"/>
      <c r="B2294" s="99"/>
      <c r="C2294" s="100"/>
      <c r="D2294" s="2013" t="s">
        <v>409</v>
      </c>
      <c r="E2294" s="2013"/>
      <c r="F2294" s="2013"/>
      <c r="G2294" s="496">
        <v>707.46659</v>
      </c>
    </row>
    <row r="2295" ht="11.25" customHeight="1" outlineLevel="7">
      <c r="A2295" s="98"/>
      <c r="B2295" s="99"/>
      <c r="C2295" s="100"/>
      <c r="D2295" s="2013" t="s">
        <v>943</v>
      </c>
      <c r="E2295" s="2013"/>
      <c r="F2295" s="2013"/>
      <c r="G2295" s="496">
        <v>206.57171</v>
      </c>
    </row>
    <row r="2296" ht="11.25" customHeight="1" outlineLevel="7">
      <c r="A2296" s="98"/>
      <c r="B2296" s="99"/>
      <c r="C2296" s="100"/>
      <c r="D2296" s="2013" t="s">
        <v>944</v>
      </c>
      <c r="E2296" s="2013"/>
      <c r="F2296" s="2013"/>
      <c r="G2296" s="493">
        <v>1139.2131199999999</v>
      </c>
    </row>
    <row r="2297" ht="11.25" customHeight="1" outlineLevel="7">
      <c r="A2297" s="98"/>
      <c r="B2297" s="99"/>
      <c r="C2297" s="100"/>
      <c r="D2297" s="2013" t="s">
        <v>413</v>
      </c>
      <c r="E2297" s="2013"/>
      <c r="F2297" s="2013"/>
      <c r="G2297" s="496">
        <v>30.758759999999999</v>
      </c>
    </row>
    <row r="2298" ht="21.75" customHeight="1" outlineLevel="7">
      <c r="A2298" s="98"/>
      <c r="B2298" s="99"/>
      <c r="C2298" s="100"/>
      <c r="D2298" s="2013" t="s">
        <v>945</v>
      </c>
      <c r="E2298" s="2013"/>
      <c r="F2298" s="2013"/>
      <c r="G2298" s="494"/>
    </row>
    <row r="2299" ht="21.75" customHeight="1" outlineLevel="7">
      <c r="A2299" s="98"/>
      <c r="B2299" s="99"/>
      <c r="C2299" s="100"/>
      <c r="D2299" s="2013" t="s">
        <v>419</v>
      </c>
      <c r="E2299" s="2013"/>
      <c r="F2299" s="2013"/>
      <c r="G2299" s="496">
        <v>118.67182</v>
      </c>
    </row>
    <row r="2300" ht="21.75" customHeight="1" outlineLevel="7">
      <c r="A2300" s="98"/>
      <c r="B2300" s="99"/>
      <c r="C2300" s="100"/>
      <c r="D2300" s="2013" t="s">
        <v>946</v>
      </c>
      <c r="E2300" s="2013"/>
      <c r="F2300" s="2013"/>
      <c r="G2300" s="493">
        <v>3301.6739200000002</v>
      </c>
    </row>
    <row r="2301" ht="11.25" customHeight="1" outlineLevel="7">
      <c r="A2301" s="83"/>
      <c r="B2301" s="84"/>
      <c r="C2301" s="85"/>
      <c r="D2301" s="2017" t="s">
        <v>410</v>
      </c>
      <c r="E2301" s="2017"/>
      <c r="F2301" s="2017"/>
      <c r="G2301" s="493">
        <v>1743.32575</v>
      </c>
    </row>
    <row r="2302" ht="21.75" customHeight="1" outlineLevel="7">
      <c r="A2302" s="118"/>
      <c r="B2302" s="119"/>
      <c r="C2302" s="120"/>
      <c r="D2302" s="2013" t="s">
        <v>947</v>
      </c>
      <c r="E2302" s="2013"/>
      <c r="F2302" s="2013"/>
      <c r="G2302" s="493">
        <v>1261.02981</v>
      </c>
    </row>
    <row r="2303" ht="11.25" customHeight="1" outlineLevel="7">
      <c r="A2303" s="118"/>
      <c r="B2303" s="119"/>
      <c r="C2303" s="120"/>
      <c r="D2303" s="2013" t="s">
        <v>948</v>
      </c>
      <c r="E2303" s="2013"/>
      <c r="F2303" s="2013"/>
      <c r="G2303" s="496">
        <v>367.60476999999997</v>
      </c>
    </row>
    <row r="2304" ht="11.25" customHeight="1" outlineLevel="7">
      <c r="A2304" s="118"/>
      <c r="B2304" s="119"/>
      <c r="C2304" s="120"/>
      <c r="D2304" s="2013" t="s">
        <v>949</v>
      </c>
      <c r="E2304" s="2013"/>
      <c r="F2304" s="2013"/>
      <c r="G2304" s="496">
        <v>28.831880000000002</v>
      </c>
    </row>
    <row r="2305" ht="21.75" customHeight="1" outlineLevel="7">
      <c r="A2305" s="118"/>
      <c r="B2305" s="119"/>
      <c r="C2305" s="120"/>
      <c r="D2305" s="2013" t="s">
        <v>950</v>
      </c>
      <c r="E2305" s="2013"/>
      <c r="F2305" s="2013"/>
      <c r="G2305" s="496">
        <v>85.859290000000001</v>
      </c>
    </row>
    <row r="2306" ht="11.25" customHeight="1" outlineLevel="7">
      <c r="A2306" s="98"/>
      <c r="B2306" s="99"/>
      <c r="C2306" s="100"/>
      <c r="D2306" s="2013" t="s">
        <v>417</v>
      </c>
      <c r="E2306" s="2013"/>
      <c r="F2306" s="2013"/>
      <c r="G2306" s="496">
        <v>531.07424000000003</v>
      </c>
    </row>
    <row r="2307" ht="11.25" customHeight="1" outlineLevel="7">
      <c r="A2307" s="98"/>
      <c r="B2307" s="99"/>
      <c r="C2307" s="100"/>
      <c r="D2307" s="2013" t="s">
        <v>953</v>
      </c>
      <c r="E2307" s="2013"/>
      <c r="F2307" s="2013"/>
      <c r="G2307" s="496">
        <v>31.780259999999998</v>
      </c>
    </row>
    <row r="2308" ht="11.25" customHeight="1" outlineLevel="2">
      <c r="A2308" s="2012" t="s">
        <v>201</v>
      </c>
      <c r="B2308" s="2012"/>
      <c r="C2308" s="2012"/>
      <c r="D2308" s="2015" t="s">
        <v>453</v>
      </c>
      <c r="E2308" s="2015"/>
      <c r="F2308" s="2015"/>
      <c r="G2308" s="492">
        <v>6694.2148999999999</v>
      </c>
    </row>
    <row r="2309" ht="11.25" hidden="1" customHeight="1" outlineLevel="3">
      <c r="A2309" s="66"/>
      <c r="B2309" s="67"/>
      <c r="C2309" s="68"/>
      <c r="D2309" s="2014" t="s">
        <v>441</v>
      </c>
      <c r="E2309" s="2014"/>
      <c r="F2309" s="2014"/>
      <c r="G2309" s="492">
        <v>5536.57881</v>
      </c>
    </row>
    <row r="2310" ht="11.25" hidden="1" customHeight="1" outlineLevel="4">
      <c r="A2310" s="70"/>
      <c r="B2310" s="71"/>
      <c r="C2310" s="72"/>
      <c r="D2310" s="2017" t="s">
        <v>257</v>
      </c>
      <c r="E2310" s="2017"/>
      <c r="F2310" s="2017"/>
      <c r="G2310" s="493">
        <v>5536.57881</v>
      </c>
    </row>
    <row r="2311" ht="11.25" hidden="1" customHeight="1" outlineLevel="5">
      <c r="A2311" s="74"/>
      <c r="B2311" s="75"/>
      <c r="C2311" s="76"/>
      <c r="D2311" s="2017" t="s">
        <v>442</v>
      </c>
      <c r="E2311" s="2017"/>
      <c r="F2311" s="2017"/>
      <c r="G2311" s="493">
        <v>5536.57881</v>
      </c>
    </row>
    <row r="2312" ht="11.25" hidden="1" customHeight="1" outlineLevel="6">
      <c r="A2312" s="77"/>
      <c r="B2312" s="78"/>
      <c r="C2312" s="79"/>
      <c r="D2312" s="2017" t="s">
        <v>887</v>
      </c>
      <c r="E2312" s="2017"/>
      <c r="F2312" s="2017"/>
      <c r="G2312" s="493">
        <v>5536.57881</v>
      </c>
    </row>
    <row r="2313" ht="11.25" hidden="1" customHeight="1" outlineLevel="7">
      <c r="A2313" s="80"/>
      <c r="B2313" s="81"/>
      <c r="C2313" s="82"/>
      <c r="D2313" s="2017" t="s">
        <v>893</v>
      </c>
      <c r="E2313" s="2017"/>
      <c r="F2313" s="2017"/>
      <c r="G2313" s="496">
        <v>0.82277</v>
      </c>
    </row>
    <row r="2314" ht="11.25" hidden="1" customHeight="1" outlineLevel="7">
      <c r="A2314" s="98"/>
      <c r="B2314" s="99"/>
      <c r="C2314" s="100"/>
      <c r="D2314" s="2013" t="s">
        <v>895</v>
      </c>
      <c r="E2314" s="2013"/>
      <c r="F2314" s="2013"/>
      <c r="G2314" s="496">
        <v>0.82277</v>
      </c>
    </row>
    <row r="2315" ht="11.25" hidden="1" customHeight="1" outlineLevel="7">
      <c r="A2315" s="80"/>
      <c r="B2315" s="81"/>
      <c r="C2315" s="82"/>
      <c r="D2315" s="2017" t="s">
        <v>898</v>
      </c>
      <c r="E2315" s="2017"/>
      <c r="F2315" s="2017"/>
      <c r="G2315" s="496">
        <v>33.786679999999997</v>
      </c>
    </row>
    <row r="2316" ht="11.25" hidden="1" customHeight="1" outlineLevel="7">
      <c r="A2316" s="98"/>
      <c r="B2316" s="99"/>
      <c r="C2316" s="100"/>
      <c r="D2316" s="2013" t="s">
        <v>901</v>
      </c>
      <c r="E2316" s="2013"/>
      <c r="F2316" s="2013"/>
      <c r="G2316" s="496">
        <v>33.786679999999997</v>
      </c>
    </row>
    <row r="2317" ht="11.25" hidden="1" customHeight="1" outlineLevel="7">
      <c r="A2317" s="80"/>
      <c r="B2317" s="81"/>
      <c r="C2317" s="82"/>
      <c r="D2317" s="2017" t="s">
        <v>907</v>
      </c>
      <c r="E2317" s="2017"/>
      <c r="F2317" s="2017"/>
      <c r="G2317" s="493">
        <v>1629.42427</v>
      </c>
    </row>
    <row r="2318" ht="11.25" hidden="1" customHeight="1" outlineLevel="7">
      <c r="A2318" s="98"/>
      <c r="B2318" s="99"/>
      <c r="C2318" s="100"/>
      <c r="D2318" s="2013" t="s">
        <v>104</v>
      </c>
      <c r="E2318" s="2013"/>
      <c r="F2318" s="2013"/>
      <c r="G2318" s="493">
        <v>1339.52538</v>
      </c>
    </row>
    <row r="2319" ht="11.25" hidden="1" customHeight="1" outlineLevel="7">
      <c r="A2319" s="83"/>
      <c r="B2319" s="84"/>
      <c r="C2319" s="85"/>
      <c r="D2319" s="2017" t="s">
        <v>908</v>
      </c>
      <c r="E2319" s="2017"/>
      <c r="F2319" s="2017"/>
      <c r="G2319" s="496">
        <v>289.89888999999999</v>
      </c>
    </row>
    <row r="2320" ht="11.25" hidden="1" customHeight="1" outlineLevel="7">
      <c r="A2320" s="118"/>
      <c r="B2320" s="119"/>
      <c r="C2320" s="120"/>
      <c r="D2320" s="2013" t="s">
        <v>106</v>
      </c>
      <c r="E2320" s="2013"/>
      <c r="F2320" s="2013"/>
      <c r="G2320" s="496">
        <v>190.62558000000001</v>
      </c>
    </row>
    <row r="2321" ht="11.25" hidden="1" customHeight="1" outlineLevel="7">
      <c r="A2321" s="118"/>
      <c r="B2321" s="119"/>
      <c r="C2321" s="120"/>
      <c r="D2321" s="2013" t="s">
        <v>108</v>
      </c>
      <c r="E2321" s="2013"/>
      <c r="F2321" s="2013"/>
      <c r="G2321" s="496">
        <v>99.273309999999995</v>
      </c>
    </row>
    <row r="2322" ht="11.25" hidden="1" customHeight="1" outlineLevel="7">
      <c r="A2322" s="121"/>
      <c r="B2322" s="122"/>
      <c r="C2322" s="123"/>
      <c r="D2322" s="2013" t="s">
        <v>404</v>
      </c>
      <c r="E2322" s="2013"/>
      <c r="F2322" s="2013"/>
      <c r="G2322" s="496">
        <v>21.51275</v>
      </c>
    </row>
    <row r="2323" ht="11.25" hidden="1" customHeight="1" outlineLevel="7">
      <c r="A2323" s="80"/>
      <c r="B2323" s="81"/>
      <c r="C2323" s="82"/>
      <c r="D2323" s="2017" t="s">
        <v>909</v>
      </c>
      <c r="E2323" s="2017"/>
      <c r="F2323" s="2017"/>
      <c r="G2323" s="496">
        <v>32.116489999999999</v>
      </c>
    </row>
    <row r="2324" ht="11.25" hidden="1" customHeight="1" outlineLevel="7">
      <c r="A2324" s="98"/>
      <c r="B2324" s="99"/>
      <c r="C2324" s="100"/>
      <c r="D2324" s="2013" t="s">
        <v>910</v>
      </c>
      <c r="E2324" s="2013"/>
      <c r="F2324" s="2013"/>
      <c r="G2324" s="496">
        <v>4.8240699999999999</v>
      </c>
    </row>
    <row r="2325" ht="21.75" hidden="1" customHeight="1" outlineLevel="7">
      <c r="A2325" s="98"/>
      <c r="B2325" s="99"/>
      <c r="C2325" s="100"/>
      <c r="D2325" s="2013" t="s">
        <v>911</v>
      </c>
      <c r="E2325" s="2013"/>
      <c r="F2325" s="2013"/>
      <c r="G2325" s="494"/>
    </row>
    <row r="2326" ht="11.25" hidden="1" customHeight="1" outlineLevel="7">
      <c r="A2326" s="98"/>
      <c r="B2326" s="99"/>
      <c r="C2326" s="100"/>
      <c r="D2326" s="2013" t="s">
        <v>912</v>
      </c>
      <c r="E2326" s="2013"/>
      <c r="F2326" s="2013"/>
      <c r="G2326" s="496">
        <v>2.7705799999999998</v>
      </c>
    </row>
    <row r="2327" ht="11.25" hidden="1" customHeight="1" outlineLevel="7">
      <c r="A2327" s="98"/>
      <c r="B2327" s="99"/>
      <c r="C2327" s="100"/>
      <c r="D2327" s="2013" t="s">
        <v>913</v>
      </c>
      <c r="E2327" s="2013"/>
      <c r="F2327" s="2013"/>
      <c r="G2327" s="496">
        <v>1.5971599999999999</v>
      </c>
    </row>
    <row r="2328" ht="11.25" hidden="1" customHeight="1" outlineLevel="7">
      <c r="A2328" s="98"/>
      <c r="B2328" s="99"/>
      <c r="C2328" s="100"/>
      <c r="D2328" s="2013" t="s">
        <v>914</v>
      </c>
      <c r="E2328" s="2013"/>
      <c r="F2328" s="2013"/>
      <c r="G2328" s="496">
        <v>11.31049</v>
      </c>
    </row>
    <row r="2329" ht="21.75" hidden="1" customHeight="1" outlineLevel="7">
      <c r="A2329" s="98"/>
      <c r="B2329" s="99"/>
      <c r="C2329" s="100"/>
      <c r="D2329" s="2013" t="s">
        <v>915</v>
      </c>
      <c r="E2329" s="2013"/>
      <c r="F2329" s="2013"/>
      <c r="G2329" s="494"/>
    </row>
    <row r="2330" ht="11.25" hidden="1" customHeight="1" outlineLevel="7">
      <c r="A2330" s="98"/>
      <c r="B2330" s="99"/>
      <c r="C2330" s="100"/>
      <c r="D2330" s="2013" t="s">
        <v>916</v>
      </c>
      <c r="E2330" s="2013"/>
      <c r="F2330" s="2013"/>
      <c r="G2330" s="496">
        <v>11.614190000000001</v>
      </c>
    </row>
    <row r="2331" ht="11.25" hidden="1" customHeight="1" outlineLevel="7">
      <c r="A2331" s="80"/>
      <c r="B2331" s="81"/>
      <c r="C2331" s="82"/>
      <c r="D2331" s="2017" t="s">
        <v>917</v>
      </c>
      <c r="E2331" s="2017"/>
      <c r="F2331" s="2017"/>
      <c r="G2331" s="496">
        <v>220.84147999999999</v>
      </c>
    </row>
    <row r="2332" ht="11.25" hidden="1" customHeight="1" outlineLevel="7">
      <c r="A2332" s="98"/>
      <c r="B2332" s="99"/>
      <c r="C2332" s="100"/>
      <c r="D2332" s="2013" t="s">
        <v>918</v>
      </c>
      <c r="E2332" s="2013"/>
      <c r="F2332" s="2013"/>
      <c r="G2332" s="494"/>
    </row>
    <row r="2333" ht="11.25" hidden="1" customHeight="1" outlineLevel="7">
      <c r="A2333" s="98"/>
      <c r="B2333" s="99"/>
      <c r="C2333" s="100"/>
      <c r="D2333" s="2013" t="s">
        <v>225</v>
      </c>
      <c r="E2333" s="2013"/>
      <c r="F2333" s="2013"/>
      <c r="G2333" s="496">
        <v>10.87008</v>
      </c>
    </row>
    <row r="2334" ht="11.25" hidden="1" customHeight="1" outlineLevel="7">
      <c r="A2334" s="98"/>
      <c r="B2334" s="99"/>
      <c r="C2334" s="100"/>
      <c r="D2334" s="2013" t="s">
        <v>226</v>
      </c>
      <c r="E2334" s="2013"/>
      <c r="F2334" s="2013"/>
      <c r="G2334" s="496">
        <v>21.25732</v>
      </c>
    </row>
    <row r="2335" ht="11.25" hidden="1" customHeight="1" outlineLevel="7">
      <c r="A2335" s="98"/>
      <c r="B2335" s="99"/>
      <c r="C2335" s="100"/>
      <c r="D2335" s="2013" t="s">
        <v>227</v>
      </c>
      <c r="E2335" s="2013"/>
      <c r="F2335" s="2013"/>
      <c r="G2335" s="496">
        <v>115.08345</v>
      </c>
    </row>
    <row r="2336" ht="11.25" hidden="1" customHeight="1" outlineLevel="7">
      <c r="A2336" s="98"/>
      <c r="B2336" s="99"/>
      <c r="C2336" s="100"/>
      <c r="D2336" s="2013" t="s">
        <v>228</v>
      </c>
      <c r="E2336" s="2013"/>
      <c r="F2336" s="2013"/>
      <c r="G2336" s="496">
        <v>22.130420000000001</v>
      </c>
    </row>
    <row r="2337" ht="11.25" hidden="1" customHeight="1" outlineLevel="7">
      <c r="A2337" s="98"/>
      <c r="B2337" s="99"/>
      <c r="C2337" s="100"/>
      <c r="D2337" s="2013" t="s">
        <v>229</v>
      </c>
      <c r="E2337" s="2013"/>
      <c r="F2337" s="2013"/>
      <c r="G2337" s="496">
        <v>51.500210000000003</v>
      </c>
    </row>
    <row r="2338" ht="11.25" hidden="1" customHeight="1" outlineLevel="7">
      <c r="A2338" s="121"/>
      <c r="B2338" s="122"/>
      <c r="C2338" s="123"/>
      <c r="D2338" s="2013" t="s">
        <v>920</v>
      </c>
      <c r="E2338" s="2013"/>
      <c r="F2338" s="2013"/>
      <c r="G2338" s="496">
        <v>814.08911000000001</v>
      </c>
    </row>
    <row r="2339" ht="21.75" hidden="1" customHeight="1" outlineLevel="7">
      <c r="A2339" s="121"/>
      <c r="B2339" s="122"/>
      <c r="C2339" s="123"/>
      <c r="D2339" s="2013" t="s">
        <v>231</v>
      </c>
      <c r="E2339" s="2013"/>
      <c r="F2339" s="2013"/>
      <c r="G2339" s="494"/>
    </row>
    <row r="2340" ht="11.25" hidden="1" customHeight="1" outlineLevel="7">
      <c r="A2340" s="80"/>
      <c r="B2340" s="81"/>
      <c r="C2340" s="82"/>
      <c r="D2340" s="2017" t="s">
        <v>887</v>
      </c>
      <c r="E2340" s="2017"/>
      <c r="F2340" s="2017"/>
      <c r="G2340" s="493">
        <v>2783.9852599999999</v>
      </c>
    </row>
    <row r="2341" ht="11.25" hidden="1" customHeight="1" outlineLevel="7">
      <c r="A2341" s="98"/>
      <c r="B2341" s="99"/>
      <c r="C2341" s="100"/>
      <c r="D2341" s="2013" t="s">
        <v>928</v>
      </c>
      <c r="E2341" s="2013"/>
      <c r="F2341" s="2013"/>
      <c r="G2341" s="496">
        <v>698.88</v>
      </c>
    </row>
    <row r="2342" ht="11.25" hidden="1" customHeight="1" outlineLevel="7">
      <c r="A2342" s="98"/>
      <c r="B2342" s="99"/>
      <c r="C2342" s="100"/>
      <c r="D2342" s="2013" t="s">
        <v>929</v>
      </c>
      <c r="E2342" s="2013"/>
      <c r="F2342" s="2013"/>
      <c r="G2342" s="494"/>
    </row>
    <row r="2343" ht="11.25" hidden="1" customHeight="1" outlineLevel="7">
      <c r="A2343" s="83"/>
      <c r="B2343" s="84"/>
      <c r="C2343" s="85"/>
      <c r="D2343" s="2017" t="s">
        <v>933</v>
      </c>
      <c r="E2343" s="2017"/>
      <c r="F2343" s="2017"/>
      <c r="G2343" s="496">
        <v>935.85446000000002</v>
      </c>
    </row>
    <row r="2344" ht="11.25" hidden="1" customHeight="1" outlineLevel="7">
      <c r="A2344" s="118"/>
      <c r="B2344" s="119"/>
      <c r="C2344" s="120"/>
      <c r="D2344" s="2013" t="s">
        <v>934</v>
      </c>
      <c r="E2344" s="2013"/>
      <c r="F2344" s="2013"/>
      <c r="G2344" s="496">
        <v>739.44000000000005</v>
      </c>
    </row>
    <row r="2345" ht="21.75" hidden="1" customHeight="1" outlineLevel="7">
      <c r="A2345" s="118"/>
      <c r="B2345" s="119"/>
      <c r="C2345" s="120"/>
      <c r="D2345" s="2013" t="s">
        <v>935</v>
      </c>
      <c r="E2345" s="2013"/>
      <c r="F2345" s="2013"/>
      <c r="G2345" s="496">
        <v>1.57419</v>
      </c>
    </row>
    <row r="2346" ht="11.25" hidden="1" customHeight="1" outlineLevel="7">
      <c r="A2346" s="118"/>
      <c r="B2346" s="119"/>
      <c r="C2346" s="120"/>
      <c r="D2346" s="2013" t="s">
        <v>936</v>
      </c>
      <c r="E2346" s="2013"/>
      <c r="F2346" s="2013"/>
      <c r="G2346" s="494"/>
    </row>
    <row r="2347" ht="21.75" hidden="1" customHeight="1" outlineLevel="7">
      <c r="A2347" s="118"/>
      <c r="B2347" s="119"/>
      <c r="C2347" s="120"/>
      <c r="D2347" s="2013" t="s">
        <v>937</v>
      </c>
      <c r="E2347" s="2013"/>
      <c r="F2347" s="2013"/>
      <c r="G2347" s="496">
        <v>194.68799999999999</v>
      </c>
    </row>
    <row r="2348" ht="21.75" hidden="1" customHeight="1" outlineLevel="7">
      <c r="A2348" s="118"/>
      <c r="B2348" s="119"/>
      <c r="C2348" s="120"/>
      <c r="D2348" s="2013" t="s">
        <v>232</v>
      </c>
      <c r="E2348" s="2013"/>
      <c r="F2348" s="2013"/>
      <c r="G2348" s="496">
        <v>0.15226999999999999</v>
      </c>
    </row>
    <row r="2349" ht="21.75" hidden="1" customHeight="1" outlineLevel="7">
      <c r="A2349" s="118"/>
      <c r="B2349" s="119"/>
      <c r="C2349" s="120"/>
      <c r="D2349" s="2013" t="s">
        <v>233</v>
      </c>
      <c r="E2349" s="2013"/>
      <c r="F2349" s="2013"/>
      <c r="G2349" s="494"/>
    </row>
    <row r="2350" ht="11.25" hidden="1" customHeight="1" outlineLevel="7">
      <c r="A2350" s="98"/>
      <c r="B2350" s="99"/>
      <c r="C2350" s="100"/>
      <c r="D2350" s="2013" t="s">
        <v>406</v>
      </c>
      <c r="E2350" s="2013"/>
      <c r="F2350" s="2013"/>
      <c r="G2350" s="496">
        <v>52.967149999999997</v>
      </c>
    </row>
    <row r="2351" ht="11.25" hidden="1" customHeight="1" outlineLevel="7">
      <c r="A2351" s="98"/>
      <c r="B2351" s="99"/>
      <c r="C2351" s="100"/>
      <c r="D2351" s="2013" t="s">
        <v>407</v>
      </c>
      <c r="E2351" s="2013"/>
      <c r="F2351" s="2013"/>
      <c r="G2351" s="496">
        <v>41.53002</v>
      </c>
    </row>
    <row r="2352" ht="11.25" hidden="1" customHeight="1" outlineLevel="7">
      <c r="A2352" s="98"/>
      <c r="B2352" s="99"/>
      <c r="C2352" s="100"/>
      <c r="D2352" s="2013" t="s">
        <v>938</v>
      </c>
      <c r="E2352" s="2013"/>
      <c r="F2352" s="2013"/>
      <c r="G2352" s="496">
        <v>1.4673799999999999</v>
      </c>
    </row>
    <row r="2353" ht="11.25" hidden="1" customHeight="1" outlineLevel="7">
      <c r="A2353" s="98"/>
      <c r="B2353" s="99"/>
      <c r="C2353" s="100"/>
      <c r="D2353" s="2013" t="s">
        <v>415</v>
      </c>
      <c r="E2353" s="2013"/>
      <c r="F2353" s="2013"/>
      <c r="G2353" s="494"/>
    </row>
    <row r="2354" ht="11.25" hidden="1" customHeight="1" outlineLevel="7">
      <c r="A2354" s="98"/>
      <c r="B2354" s="99"/>
      <c r="C2354" s="100"/>
      <c r="D2354" s="2013" t="s">
        <v>940</v>
      </c>
      <c r="E2354" s="2013"/>
      <c r="F2354" s="2013"/>
      <c r="G2354" s="494"/>
    </row>
    <row r="2355" ht="11.25" hidden="1" customHeight="1" outlineLevel="7">
      <c r="A2355" s="98"/>
      <c r="B2355" s="99"/>
      <c r="C2355" s="100"/>
      <c r="D2355" s="2013" t="s">
        <v>941</v>
      </c>
      <c r="E2355" s="2013"/>
      <c r="F2355" s="2013"/>
      <c r="G2355" s="496">
        <v>36.376170000000002</v>
      </c>
    </row>
    <row r="2356" ht="11.25" hidden="1" customHeight="1" outlineLevel="7">
      <c r="A2356" s="98"/>
      <c r="B2356" s="99"/>
      <c r="C2356" s="100"/>
      <c r="D2356" s="2013" t="s">
        <v>942</v>
      </c>
      <c r="E2356" s="2013"/>
      <c r="F2356" s="2013"/>
      <c r="G2356" s="496">
        <v>45.639620000000001</v>
      </c>
    </row>
    <row r="2357" ht="11.25" hidden="1" customHeight="1" outlineLevel="7">
      <c r="A2357" s="98"/>
      <c r="B2357" s="99"/>
      <c r="C2357" s="100"/>
      <c r="D2357" s="2013" t="s">
        <v>409</v>
      </c>
      <c r="E2357" s="2013"/>
      <c r="F2357" s="2013"/>
      <c r="G2357" s="496">
        <v>18.154800000000002</v>
      </c>
    </row>
    <row r="2358" ht="11.25" hidden="1" customHeight="1" outlineLevel="7">
      <c r="A2358" s="98"/>
      <c r="B2358" s="99"/>
      <c r="C2358" s="100"/>
      <c r="D2358" s="2013" t="s">
        <v>943</v>
      </c>
      <c r="E2358" s="2013"/>
      <c r="F2358" s="2013"/>
      <c r="G2358" s="496">
        <v>2.2898399999999999</v>
      </c>
    </row>
    <row r="2359" ht="11.25" hidden="1" customHeight="1" outlineLevel="7">
      <c r="A2359" s="98"/>
      <c r="B2359" s="99"/>
      <c r="C2359" s="100"/>
      <c r="D2359" s="2013" t="s">
        <v>413</v>
      </c>
      <c r="E2359" s="2013"/>
      <c r="F2359" s="2013"/>
      <c r="G2359" s="496">
        <v>1.1141099999999999</v>
      </c>
    </row>
    <row r="2360" ht="21.75" hidden="1" customHeight="1" outlineLevel="7">
      <c r="A2360" s="98"/>
      <c r="B2360" s="99"/>
      <c r="C2360" s="100"/>
      <c r="D2360" s="2013" t="s">
        <v>945</v>
      </c>
      <c r="E2360" s="2013"/>
      <c r="F2360" s="2013"/>
      <c r="G2360" s="494"/>
    </row>
    <row r="2361" ht="21.75" hidden="1" customHeight="1" outlineLevel="7">
      <c r="A2361" s="98"/>
      <c r="B2361" s="99"/>
      <c r="C2361" s="100"/>
      <c r="D2361" s="2013" t="s">
        <v>419</v>
      </c>
      <c r="E2361" s="2013"/>
      <c r="F2361" s="2013"/>
      <c r="G2361" s="496">
        <v>11.627319999999999</v>
      </c>
    </row>
    <row r="2362" ht="21.75" hidden="1" customHeight="1" outlineLevel="7">
      <c r="A2362" s="98"/>
      <c r="B2362" s="99"/>
      <c r="C2362" s="100"/>
      <c r="D2362" s="2013" t="s">
        <v>946</v>
      </c>
      <c r="E2362" s="2013"/>
      <c r="F2362" s="2013"/>
      <c r="G2362" s="496">
        <v>225.24450999999999</v>
      </c>
    </row>
    <row r="2363" ht="11.25" hidden="1" customHeight="1" outlineLevel="7">
      <c r="A2363" s="83"/>
      <c r="B2363" s="84"/>
      <c r="C2363" s="85"/>
      <c r="D2363" s="2017" t="s">
        <v>410</v>
      </c>
      <c r="E2363" s="2017"/>
      <c r="F2363" s="2017"/>
      <c r="G2363" s="496">
        <v>662.71690999999998</v>
      </c>
    </row>
    <row r="2364" ht="21.75" hidden="1" customHeight="1" outlineLevel="7">
      <c r="A2364" s="118"/>
      <c r="B2364" s="119"/>
      <c r="C2364" s="120"/>
      <c r="D2364" s="2013" t="s">
        <v>947</v>
      </c>
      <c r="E2364" s="2013"/>
      <c r="F2364" s="2013"/>
      <c r="G2364" s="496">
        <v>479.46404999999999</v>
      </c>
    </row>
    <row r="2365" ht="11.25" hidden="1" customHeight="1" outlineLevel="7">
      <c r="A2365" s="118"/>
      <c r="B2365" s="119"/>
      <c r="C2365" s="120"/>
      <c r="D2365" s="2013" t="s">
        <v>948</v>
      </c>
      <c r="E2365" s="2013"/>
      <c r="F2365" s="2013"/>
      <c r="G2365" s="496">
        <v>112.12906</v>
      </c>
    </row>
    <row r="2366" ht="11.25" hidden="1" customHeight="1" outlineLevel="7">
      <c r="A2366" s="118"/>
      <c r="B2366" s="119"/>
      <c r="C2366" s="120"/>
      <c r="D2366" s="2013" t="s">
        <v>949</v>
      </c>
      <c r="E2366" s="2013"/>
      <c r="F2366" s="2013"/>
      <c r="G2366" s="496">
        <v>8.7947799999999994</v>
      </c>
    </row>
    <row r="2367" ht="21.75" hidden="1" customHeight="1" outlineLevel="7">
      <c r="A2367" s="118"/>
      <c r="B2367" s="119"/>
      <c r="C2367" s="120"/>
      <c r="D2367" s="2013" t="s">
        <v>950</v>
      </c>
      <c r="E2367" s="2013"/>
      <c r="F2367" s="2013"/>
      <c r="G2367" s="496">
        <v>62.32902</v>
      </c>
    </row>
    <row r="2368" ht="11.25" hidden="1" customHeight="1" outlineLevel="7">
      <c r="A2368" s="83"/>
      <c r="B2368" s="84"/>
      <c r="C2368" s="85"/>
      <c r="D2368" s="2017" t="s">
        <v>951</v>
      </c>
      <c r="E2368" s="2017"/>
      <c r="F2368" s="2017"/>
      <c r="G2368" s="494"/>
    </row>
    <row r="2369" ht="21.75" hidden="1" customHeight="1" outlineLevel="7">
      <c r="A2369" s="118"/>
      <c r="B2369" s="119"/>
      <c r="C2369" s="120"/>
      <c r="D2369" s="2013" t="s">
        <v>411</v>
      </c>
      <c r="E2369" s="2013"/>
      <c r="F2369" s="2013"/>
      <c r="G2369" s="494"/>
    </row>
    <row r="2370" ht="11.25" hidden="1" customHeight="1" outlineLevel="7">
      <c r="A2370" s="118"/>
      <c r="B2370" s="119"/>
      <c r="C2370" s="120"/>
      <c r="D2370" s="2013" t="s">
        <v>1195</v>
      </c>
      <c r="E2370" s="2013"/>
      <c r="F2370" s="2013"/>
      <c r="G2370" s="494"/>
    </row>
    <row r="2371" ht="11.25" hidden="1" customHeight="1" outlineLevel="7">
      <c r="A2371" s="98"/>
      <c r="B2371" s="99"/>
      <c r="C2371" s="100"/>
      <c r="D2371" s="2013" t="s">
        <v>417</v>
      </c>
      <c r="E2371" s="2013"/>
      <c r="F2371" s="2013"/>
      <c r="G2371" s="496">
        <v>50.122970000000002</v>
      </c>
    </row>
    <row r="2372" ht="11.25" hidden="1" customHeight="1" outlineLevel="3">
      <c r="A2372" s="66"/>
      <c r="B2372" s="67"/>
      <c r="C2372" s="68"/>
      <c r="D2372" s="2014" t="s">
        <v>451</v>
      </c>
      <c r="E2372" s="2014"/>
      <c r="F2372" s="2014"/>
      <c r="G2372" s="495"/>
    </row>
    <row r="2373" ht="11.25" hidden="1" customHeight="1" outlineLevel="4">
      <c r="A2373" s="95"/>
      <c r="B2373" s="96"/>
      <c r="C2373" s="97"/>
      <c r="D2373" s="98"/>
      <c r="E2373" s="99"/>
      <c r="F2373" s="100"/>
      <c r="G2373" s="494"/>
    </row>
    <row r="2374" ht="11.25" hidden="1" customHeight="1" outlineLevel="3">
      <c r="A2374" s="66"/>
      <c r="B2374" s="67"/>
      <c r="C2374" s="68"/>
      <c r="D2374" s="2014" t="s">
        <v>452</v>
      </c>
      <c r="E2374" s="2014"/>
      <c r="F2374" s="2014"/>
      <c r="G2374" s="492">
        <v>1157.63609</v>
      </c>
    </row>
    <row r="2375" ht="11.25" hidden="1" customHeight="1" outlineLevel="4">
      <c r="A2375" s="70"/>
      <c r="B2375" s="71"/>
      <c r="C2375" s="72"/>
      <c r="D2375" s="2017" t="s">
        <v>257</v>
      </c>
      <c r="E2375" s="2017"/>
      <c r="F2375" s="2017"/>
      <c r="G2375" s="493">
        <v>1157.63609</v>
      </c>
    </row>
    <row r="2376" ht="11.25" hidden="1" customHeight="1" outlineLevel="5">
      <c r="A2376" s="74"/>
      <c r="B2376" s="75"/>
      <c r="C2376" s="76"/>
      <c r="D2376" s="2017" t="s">
        <v>442</v>
      </c>
      <c r="E2376" s="2017"/>
      <c r="F2376" s="2017"/>
      <c r="G2376" s="493">
        <v>1157.63609</v>
      </c>
    </row>
    <row r="2377" ht="11.25" hidden="1" customHeight="1" outlineLevel="6">
      <c r="A2377" s="77"/>
      <c r="B2377" s="78"/>
      <c r="C2377" s="79"/>
      <c r="D2377" s="2017" t="s">
        <v>887</v>
      </c>
      <c r="E2377" s="2017"/>
      <c r="F2377" s="2017"/>
      <c r="G2377" s="493">
        <v>1157.63609</v>
      </c>
    </row>
    <row r="2378" ht="11.25" hidden="1" customHeight="1" outlineLevel="7">
      <c r="A2378" s="80"/>
      <c r="B2378" s="81"/>
      <c r="C2378" s="82"/>
      <c r="D2378" s="2017" t="s">
        <v>893</v>
      </c>
      <c r="E2378" s="2017"/>
      <c r="F2378" s="2017"/>
      <c r="G2378" s="496">
        <v>0.12837999999999999</v>
      </c>
    </row>
    <row r="2379" ht="11.25" hidden="1" customHeight="1" outlineLevel="7">
      <c r="A2379" s="98"/>
      <c r="B2379" s="99"/>
      <c r="C2379" s="100"/>
      <c r="D2379" s="2013" t="s">
        <v>895</v>
      </c>
      <c r="E2379" s="2013"/>
      <c r="F2379" s="2013"/>
      <c r="G2379" s="496">
        <v>0.12837999999999999</v>
      </c>
    </row>
    <row r="2380" ht="11.25" hidden="1" customHeight="1" outlineLevel="7">
      <c r="A2380" s="80"/>
      <c r="B2380" s="81"/>
      <c r="C2380" s="82"/>
      <c r="D2380" s="2017" t="s">
        <v>903</v>
      </c>
      <c r="E2380" s="2017"/>
      <c r="F2380" s="2017"/>
      <c r="G2380" s="496">
        <v>4.4682199999999996</v>
      </c>
    </row>
    <row r="2381" ht="11.25" hidden="1" customHeight="1" outlineLevel="7">
      <c r="A2381" s="98"/>
      <c r="B2381" s="99"/>
      <c r="C2381" s="100"/>
      <c r="D2381" s="2013" t="s">
        <v>904</v>
      </c>
      <c r="E2381" s="2013"/>
      <c r="F2381" s="2013"/>
      <c r="G2381" s="496">
        <v>4.4682199999999996</v>
      </c>
    </row>
    <row r="2382" ht="11.25" hidden="1" customHeight="1" outlineLevel="7">
      <c r="A2382" s="80"/>
      <c r="B2382" s="81"/>
      <c r="C2382" s="82"/>
      <c r="D2382" s="2017" t="s">
        <v>905</v>
      </c>
      <c r="E2382" s="2017"/>
      <c r="F2382" s="2017"/>
      <c r="G2382" s="496">
        <v>1.3703099999999999</v>
      </c>
    </row>
    <row r="2383" ht="11.25" hidden="1" customHeight="1" outlineLevel="7">
      <c r="A2383" s="98"/>
      <c r="B2383" s="99"/>
      <c r="C2383" s="100"/>
      <c r="D2383" s="2013" t="s">
        <v>905</v>
      </c>
      <c r="E2383" s="2013"/>
      <c r="F2383" s="2013"/>
      <c r="G2383" s="496">
        <v>1.3703099999999999</v>
      </c>
    </row>
    <row r="2384" ht="11.25" hidden="1" customHeight="1" outlineLevel="7">
      <c r="A2384" s="80"/>
      <c r="B2384" s="81"/>
      <c r="C2384" s="82"/>
      <c r="D2384" s="2017" t="s">
        <v>907</v>
      </c>
      <c r="E2384" s="2017"/>
      <c r="F2384" s="2017"/>
      <c r="G2384" s="496">
        <v>129.5042</v>
      </c>
    </row>
    <row r="2385" ht="11.25" hidden="1" customHeight="1" outlineLevel="7">
      <c r="A2385" s="98"/>
      <c r="B2385" s="99"/>
      <c r="C2385" s="100"/>
      <c r="D2385" s="2013" t="s">
        <v>104</v>
      </c>
      <c r="E2385" s="2013"/>
      <c r="F2385" s="2013"/>
      <c r="G2385" s="496">
        <v>74.873230000000007</v>
      </c>
    </row>
    <row r="2386" ht="11.25" hidden="1" customHeight="1" outlineLevel="7">
      <c r="A2386" s="83"/>
      <c r="B2386" s="84"/>
      <c r="C2386" s="85"/>
      <c r="D2386" s="2017" t="s">
        <v>908</v>
      </c>
      <c r="E2386" s="2017"/>
      <c r="F2386" s="2017"/>
      <c r="G2386" s="496">
        <v>54.630969999999998</v>
      </c>
    </row>
    <row r="2387" ht="11.25" hidden="1" customHeight="1" outlineLevel="7">
      <c r="A2387" s="118"/>
      <c r="B2387" s="119"/>
      <c r="C2387" s="120"/>
      <c r="D2387" s="2013" t="s">
        <v>106</v>
      </c>
      <c r="E2387" s="2013"/>
      <c r="F2387" s="2013"/>
      <c r="G2387" s="496">
        <v>47.803609999999999</v>
      </c>
    </row>
    <row r="2388" ht="11.25" hidden="1" customHeight="1" outlineLevel="7">
      <c r="A2388" s="118"/>
      <c r="B2388" s="119"/>
      <c r="C2388" s="120"/>
      <c r="D2388" s="2013" t="s">
        <v>108</v>
      </c>
      <c r="E2388" s="2013"/>
      <c r="F2388" s="2013"/>
      <c r="G2388" s="496">
        <v>6.8273599999999997</v>
      </c>
    </row>
    <row r="2389" ht="11.25" hidden="1" customHeight="1" outlineLevel="7">
      <c r="A2389" s="121"/>
      <c r="B2389" s="122"/>
      <c r="C2389" s="123"/>
      <c r="D2389" s="2013" t="s">
        <v>404</v>
      </c>
      <c r="E2389" s="2013"/>
      <c r="F2389" s="2013"/>
      <c r="G2389" s="496">
        <v>97.405100000000004</v>
      </c>
    </row>
    <row r="2390" ht="11.25" hidden="1" customHeight="1" outlineLevel="7">
      <c r="A2390" s="80"/>
      <c r="B2390" s="81"/>
      <c r="C2390" s="82"/>
      <c r="D2390" s="2017" t="s">
        <v>909</v>
      </c>
      <c r="E2390" s="2017"/>
      <c r="F2390" s="2017"/>
      <c r="G2390" s="496">
        <v>0.041570000000000003</v>
      </c>
    </row>
    <row r="2391" ht="11.25" hidden="1" customHeight="1" outlineLevel="7">
      <c r="A2391" s="98"/>
      <c r="B2391" s="99"/>
      <c r="C2391" s="100"/>
      <c r="D2391" s="2013" t="s">
        <v>914</v>
      </c>
      <c r="E2391" s="2013"/>
      <c r="F2391" s="2013"/>
      <c r="G2391" s="496">
        <v>0.041570000000000003</v>
      </c>
    </row>
    <row r="2392" ht="11.25" hidden="1" customHeight="1" outlineLevel="7">
      <c r="A2392" s="80"/>
      <c r="B2392" s="81"/>
      <c r="C2392" s="82"/>
      <c r="D2392" s="2017" t="s">
        <v>917</v>
      </c>
      <c r="E2392" s="2017"/>
      <c r="F2392" s="2017"/>
      <c r="G2392" s="496">
        <v>92.906289999999998</v>
      </c>
    </row>
    <row r="2393" ht="11.25" hidden="1" customHeight="1" outlineLevel="7">
      <c r="A2393" s="98"/>
      <c r="B2393" s="99"/>
      <c r="C2393" s="100"/>
      <c r="D2393" s="2013" t="s">
        <v>225</v>
      </c>
      <c r="E2393" s="2013"/>
      <c r="F2393" s="2013"/>
      <c r="G2393" s="496">
        <v>16.090299999999999</v>
      </c>
    </row>
    <row r="2394" ht="11.25" hidden="1" customHeight="1" outlineLevel="7">
      <c r="A2394" s="98"/>
      <c r="B2394" s="99"/>
      <c r="C2394" s="100"/>
      <c r="D2394" s="2013" t="s">
        <v>226</v>
      </c>
      <c r="E2394" s="2013"/>
      <c r="F2394" s="2013"/>
      <c r="G2394" s="496">
        <v>48.348039999999997</v>
      </c>
    </row>
    <row r="2395" ht="11.25" hidden="1" customHeight="1" outlineLevel="7">
      <c r="A2395" s="98"/>
      <c r="B2395" s="99"/>
      <c r="C2395" s="100"/>
      <c r="D2395" s="2013" t="s">
        <v>227</v>
      </c>
      <c r="E2395" s="2013"/>
      <c r="F2395" s="2013"/>
      <c r="G2395" s="496">
        <v>10.586959999999999</v>
      </c>
    </row>
    <row r="2396" ht="11.25" hidden="1" customHeight="1" outlineLevel="7">
      <c r="A2396" s="98"/>
      <c r="B2396" s="99"/>
      <c r="C2396" s="100"/>
      <c r="D2396" s="2013" t="s">
        <v>228</v>
      </c>
      <c r="E2396" s="2013"/>
      <c r="F2396" s="2013"/>
      <c r="G2396" s="496">
        <v>14.326980000000001</v>
      </c>
    </row>
    <row r="2397" ht="11.25" hidden="1" customHeight="1" outlineLevel="7">
      <c r="A2397" s="98"/>
      <c r="B2397" s="99"/>
      <c r="C2397" s="100"/>
      <c r="D2397" s="2013" t="s">
        <v>229</v>
      </c>
      <c r="E2397" s="2013"/>
      <c r="F2397" s="2013"/>
      <c r="G2397" s="496">
        <v>3.5540099999999999</v>
      </c>
    </row>
    <row r="2398" ht="11.25" hidden="1" customHeight="1" outlineLevel="7">
      <c r="A2398" s="121"/>
      <c r="B2398" s="122"/>
      <c r="C2398" s="123"/>
      <c r="D2398" s="2013" t="s">
        <v>920</v>
      </c>
      <c r="E2398" s="2013"/>
      <c r="F2398" s="2013"/>
      <c r="G2398" s="496">
        <v>164.12900999999999</v>
      </c>
    </row>
    <row r="2399" ht="21.75" hidden="1" customHeight="1" outlineLevel="7">
      <c r="A2399" s="121"/>
      <c r="B2399" s="122"/>
      <c r="C2399" s="123"/>
      <c r="D2399" s="2013" t="s">
        <v>231</v>
      </c>
      <c r="E2399" s="2013"/>
      <c r="F2399" s="2013"/>
      <c r="G2399" s="496">
        <v>4.7825800000000003</v>
      </c>
    </row>
    <row r="2400" ht="21.75" hidden="1" customHeight="1" outlineLevel="7">
      <c r="A2400" s="80"/>
      <c r="B2400" s="81"/>
      <c r="C2400" s="82"/>
      <c r="D2400" s="2017" t="s">
        <v>921</v>
      </c>
      <c r="E2400" s="2017"/>
      <c r="F2400" s="2017"/>
      <c r="G2400" s="496">
        <v>1.6654599999999999</v>
      </c>
    </row>
    <row r="2401" ht="11.25" hidden="1" customHeight="1" outlineLevel="7">
      <c r="A2401" s="98"/>
      <c r="B2401" s="99"/>
      <c r="C2401" s="100"/>
      <c r="D2401" s="2013" t="s">
        <v>922</v>
      </c>
      <c r="E2401" s="2013"/>
      <c r="F2401" s="2013"/>
      <c r="G2401" s="496">
        <v>0.18012</v>
      </c>
    </row>
    <row r="2402" ht="21.75" hidden="1" customHeight="1" outlineLevel="7">
      <c r="A2402" s="98"/>
      <c r="B2402" s="99"/>
      <c r="C2402" s="100"/>
      <c r="D2402" s="2013" t="s">
        <v>1206</v>
      </c>
      <c r="E2402" s="2013"/>
      <c r="F2402" s="2013"/>
      <c r="G2402" s="496">
        <v>0.37009999999999998</v>
      </c>
    </row>
    <row r="2403" ht="11.25" hidden="1" customHeight="1" outlineLevel="7">
      <c r="A2403" s="98"/>
      <c r="B2403" s="99"/>
      <c r="C2403" s="100"/>
      <c r="D2403" s="2013" t="s">
        <v>923</v>
      </c>
      <c r="E2403" s="2013"/>
      <c r="F2403" s="2013"/>
      <c r="G2403" s="496">
        <v>0.18504999999999999</v>
      </c>
    </row>
    <row r="2404" ht="21.75" hidden="1" customHeight="1" outlineLevel="7">
      <c r="A2404" s="98"/>
      <c r="B2404" s="99"/>
      <c r="C2404" s="100"/>
      <c r="D2404" s="2013" t="s">
        <v>924</v>
      </c>
      <c r="E2404" s="2013"/>
      <c r="F2404" s="2013"/>
      <c r="G2404" s="496">
        <v>0.93018999999999996</v>
      </c>
    </row>
    <row r="2405" ht="11.25" hidden="1" customHeight="1" outlineLevel="7">
      <c r="A2405" s="80"/>
      <c r="B2405" s="81"/>
      <c r="C2405" s="82"/>
      <c r="D2405" s="2017" t="s">
        <v>925</v>
      </c>
      <c r="E2405" s="2017"/>
      <c r="F2405" s="2017"/>
      <c r="G2405" s="496">
        <v>10.065429999999999</v>
      </c>
    </row>
    <row r="2406" ht="21.75" hidden="1" customHeight="1" outlineLevel="7">
      <c r="A2406" s="98"/>
      <c r="B2406" s="99"/>
      <c r="C2406" s="100"/>
      <c r="D2406" s="2013" t="s">
        <v>1193</v>
      </c>
      <c r="E2406" s="2013"/>
      <c r="F2406" s="2013"/>
      <c r="G2406" s="496">
        <v>0.71553</v>
      </c>
    </row>
    <row r="2407" ht="21.75" hidden="1" customHeight="1" outlineLevel="7">
      <c r="A2407" s="98"/>
      <c r="B2407" s="99"/>
      <c r="C2407" s="100"/>
      <c r="D2407" s="2013" t="s">
        <v>926</v>
      </c>
      <c r="E2407" s="2013"/>
      <c r="F2407" s="2013"/>
      <c r="G2407" s="496">
        <v>9.2833699999999997</v>
      </c>
    </row>
    <row r="2408" ht="11.25" hidden="1" customHeight="1" outlineLevel="7">
      <c r="A2408" s="98"/>
      <c r="B2408" s="99"/>
      <c r="C2408" s="100"/>
      <c r="D2408" s="2013" t="s">
        <v>1194</v>
      </c>
      <c r="E2408" s="2013"/>
      <c r="F2408" s="2013"/>
      <c r="G2408" s="496">
        <v>0.066530000000000006</v>
      </c>
    </row>
    <row r="2409" ht="11.25" hidden="1" customHeight="1" outlineLevel="7">
      <c r="A2409" s="80"/>
      <c r="B2409" s="81"/>
      <c r="C2409" s="82"/>
      <c r="D2409" s="2017" t="s">
        <v>887</v>
      </c>
      <c r="E2409" s="2017"/>
      <c r="F2409" s="2017"/>
      <c r="G2409" s="496">
        <v>651.16953999999998</v>
      </c>
    </row>
    <row r="2410" ht="11.25" hidden="1" customHeight="1" outlineLevel="7">
      <c r="A2410" s="98"/>
      <c r="B2410" s="99"/>
      <c r="C2410" s="100"/>
      <c r="D2410" s="2013" t="s">
        <v>928</v>
      </c>
      <c r="E2410" s="2013"/>
      <c r="F2410" s="2013"/>
      <c r="G2410" s="496">
        <v>0.79935</v>
      </c>
    </row>
    <row r="2411" ht="11.25" hidden="1" customHeight="1" outlineLevel="7">
      <c r="A2411" s="98"/>
      <c r="B2411" s="99"/>
      <c r="C2411" s="100"/>
      <c r="D2411" s="2013" t="s">
        <v>929</v>
      </c>
      <c r="E2411" s="2013"/>
      <c r="F2411" s="2013"/>
      <c r="G2411" s="496">
        <v>0.23582</v>
      </c>
    </row>
    <row r="2412" ht="11.25" hidden="1" customHeight="1" outlineLevel="7">
      <c r="A2412" s="98"/>
      <c r="B2412" s="99"/>
      <c r="C2412" s="100"/>
      <c r="D2412" s="2013" t="s">
        <v>932</v>
      </c>
      <c r="E2412" s="2013"/>
      <c r="F2412" s="2013"/>
      <c r="G2412" s="496">
        <v>2.4673400000000001</v>
      </c>
    </row>
    <row r="2413" ht="11.25" hidden="1" customHeight="1" outlineLevel="7">
      <c r="A2413" s="83"/>
      <c r="B2413" s="84"/>
      <c r="C2413" s="85"/>
      <c r="D2413" s="2017" t="s">
        <v>933</v>
      </c>
      <c r="E2413" s="2017"/>
      <c r="F2413" s="2017"/>
      <c r="G2413" s="496">
        <v>4.5373299999999999</v>
      </c>
    </row>
    <row r="2414" ht="11.25" hidden="1" customHeight="1" outlineLevel="7">
      <c r="A2414" s="118"/>
      <c r="B2414" s="119"/>
      <c r="C2414" s="120"/>
      <c r="D2414" s="2013" t="s">
        <v>934</v>
      </c>
      <c r="E2414" s="2013"/>
      <c r="F2414" s="2013"/>
      <c r="G2414" s="496">
        <v>3.3073399999999999</v>
      </c>
    </row>
    <row r="2415" ht="21.75" hidden="1" customHeight="1" outlineLevel="7">
      <c r="A2415" s="118"/>
      <c r="B2415" s="119"/>
      <c r="C2415" s="120"/>
      <c r="D2415" s="2013" t="s">
        <v>935</v>
      </c>
      <c r="E2415" s="2013"/>
      <c r="F2415" s="2013"/>
      <c r="G2415" s="496">
        <v>0.020219999999999998</v>
      </c>
    </row>
    <row r="2416" ht="21.75" hidden="1" customHeight="1" outlineLevel="7">
      <c r="A2416" s="118"/>
      <c r="B2416" s="119"/>
      <c r="C2416" s="120"/>
      <c r="D2416" s="2013" t="s">
        <v>937</v>
      </c>
      <c r="E2416" s="2013"/>
      <c r="F2416" s="2013"/>
      <c r="G2416" s="496">
        <v>0.77200999999999997</v>
      </c>
    </row>
    <row r="2417" ht="21.75" hidden="1" customHeight="1" outlineLevel="7">
      <c r="A2417" s="118"/>
      <c r="B2417" s="119"/>
      <c r="C2417" s="120"/>
      <c r="D2417" s="2013" t="s">
        <v>232</v>
      </c>
      <c r="E2417" s="2013"/>
      <c r="F2417" s="2013"/>
      <c r="G2417" s="496">
        <v>0.43775999999999998</v>
      </c>
    </row>
    <row r="2418" ht="21.75" hidden="1" customHeight="1" outlineLevel="7">
      <c r="A2418" s="118"/>
      <c r="B2418" s="119"/>
      <c r="C2418" s="120"/>
      <c r="D2418" s="2013" t="s">
        <v>233</v>
      </c>
      <c r="E2418" s="2013"/>
      <c r="F2418" s="2013"/>
      <c r="G2418" s="494"/>
    </row>
    <row r="2419" ht="11.25" hidden="1" customHeight="1" outlineLevel="7">
      <c r="A2419" s="98"/>
      <c r="B2419" s="99"/>
      <c r="C2419" s="100"/>
      <c r="D2419" s="2013" t="s">
        <v>406</v>
      </c>
      <c r="E2419" s="2013"/>
      <c r="F2419" s="2013"/>
      <c r="G2419" s="496">
        <v>232.51687000000001</v>
      </c>
    </row>
    <row r="2420" ht="11.25" hidden="1" customHeight="1" outlineLevel="7">
      <c r="A2420" s="98"/>
      <c r="B2420" s="99"/>
      <c r="C2420" s="100"/>
      <c r="D2420" s="2013" t="s">
        <v>407</v>
      </c>
      <c r="E2420" s="2013"/>
      <c r="F2420" s="2013"/>
      <c r="G2420" s="496">
        <v>26.72514</v>
      </c>
    </row>
    <row r="2421" ht="11.25" hidden="1" customHeight="1" outlineLevel="7">
      <c r="A2421" s="98"/>
      <c r="B2421" s="99"/>
      <c r="C2421" s="100"/>
      <c r="D2421" s="2013" t="s">
        <v>938</v>
      </c>
      <c r="E2421" s="2013"/>
      <c r="F2421" s="2013"/>
      <c r="G2421" s="496">
        <v>6.4485999999999999</v>
      </c>
    </row>
    <row r="2422" ht="11.25" hidden="1" customHeight="1" outlineLevel="7">
      <c r="A2422" s="98"/>
      <c r="B2422" s="99"/>
      <c r="C2422" s="100"/>
      <c r="D2422" s="2013" t="s">
        <v>939</v>
      </c>
      <c r="E2422" s="2013"/>
      <c r="F2422" s="2013"/>
      <c r="G2422" s="496">
        <v>221.52021999999999</v>
      </c>
    </row>
    <row r="2423" ht="11.25" hidden="1" customHeight="1" outlineLevel="7">
      <c r="A2423" s="98"/>
      <c r="B2423" s="99"/>
      <c r="C2423" s="100"/>
      <c r="D2423" s="2013" t="s">
        <v>415</v>
      </c>
      <c r="E2423" s="2013"/>
      <c r="F2423" s="2013"/>
      <c r="G2423" s="496">
        <v>0.086830000000000004</v>
      </c>
    </row>
    <row r="2424" ht="11.25" hidden="1" customHeight="1" outlineLevel="7">
      <c r="A2424" s="98"/>
      <c r="B2424" s="99"/>
      <c r="C2424" s="100"/>
      <c r="D2424" s="2013" t="s">
        <v>941</v>
      </c>
      <c r="E2424" s="2013"/>
      <c r="F2424" s="2013"/>
      <c r="G2424" s="496">
        <v>5.0146300000000004</v>
      </c>
    </row>
    <row r="2425" ht="11.25" hidden="1" customHeight="1" outlineLevel="7">
      <c r="A2425" s="98"/>
      <c r="B2425" s="99"/>
      <c r="C2425" s="100"/>
      <c r="D2425" s="2013" t="s">
        <v>942</v>
      </c>
      <c r="E2425" s="2013"/>
      <c r="F2425" s="2013"/>
      <c r="G2425" s="496">
        <v>6.6456099999999996</v>
      </c>
    </row>
    <row r="2426" ht="11.25" hidden="1" customHeight="1" outlineLevel="7">
      <c r="A2426" s="98"/>
      <c r="B2426" s="99"/>
      <c r="C2426" s="100"/>
      <c r="D2426" s="2013" t="s">
        <v>409</v>
      </c>
      <c r="E2426" s="2013"/>
      <c r="F2426" s="2013"/>
      <c r="G2426" s="496">
        <v>22.890419999999999</v>
      </c>
    </row>
    <row r="2427" ht="11.25" hidden="1" customHeight="1" outlineLevel="7">
      <c r="A2427" s="98"/>
      <c r="B2427" s="99"/>
      <c r="C2427" s="100"/>
      <c r="D2427" s="2013" t="s">
        <v>943</v>
      </c>
      <c r="E2427" s="2013"/>
      <c r="F2427" s="2013"/>
      <c r="G2427" s="496">
        <v>2.4056600000000001</v>
      </c>
    </row>
    <row r="2428" ht="11.25" hidden="1" customHeight="1" outlineLevel="7">
      <c r="A2428" s="98"/>
      <c r="B2428" s="99"/>
      <c r="C2428" s="100"/>
      <c r="D2428" s="2013" t="s">
        <v>944</v>
      </c>
      <c r="E2428" s="2013"/>
      <c r="F2428" s="2013"/>
      <c r="G2428" s="496">
        <v>13.26685</v>
      </c>
    </row>
    <row r="2429" ht="11.25" hidden="1" customHeight="1" outlineLevel="7">
      <c r="A2429" s="98"/>
      <c r="B2429" s="99"/>
      <c r="C2429" s="100"/>
      <c r="D2429" s="2013" t="s">
        <v>413</v>
      </c>
      <c r="E2429" s="2013"/>
      <c r="F2429" s="2013"/>
      <c r="G2429" s="496">
        <v>0.35820000000000002</v>
      </c>
    </row>
    <row r="2430" ht="21.75" hidden="1" customHeight="1" outlineLevel="7">
      <c r="A2430" s="98"/>
      <c r="B2430" s="99"/>
      <c r="C2430" s="100"/>
      <c r="D2430" s="2013" t="s">
        <v>945</v>
      </c>
      <c r="E2430" s="2013"/>
      <c r="F2430" s="2013"/>
      <c r="G2430" s="494"/>
    </row>
    <row r="2431" ht="21.75" hidden="1" customHeight="1" outlineLevel="7">
      <c r="A2431" s="98"/>
      <c r="B2431" s="99"/>
      <c r="C2431" s="100"/>
      <c r="D2431" s="2013" t="s">
        <v>419</v>
      </c>
      <c r="E2431" s="2013"/>
      <c r="F2431" s="2013"/>
      <c r="G2431" s="496">
        <v>3.83968</v>
      </c>
    </row>
    <row r="2432" ht="21.75" hidden="1" customHeight="1" outlineLevel="7">
      <c r="A2432" s="98"/>
      <c r="B2432" s="99"/>
      <c r="C2432" s="100"/>
      <c r="D2432" s="2013" t="s">
        <v>946</v>
      </c>
      <c r="E2432" s="2013"/>
      <c r="F2432" s="2013"/>
      <c r="G2432" s="496">
        <v>38.450049999999997</v>
      </c>
    </row>
    <row r="2433" ht="11.25" hidden="1" customHeight="1" outlineLevel="7">
      <c r="A2433" s="83"/>
      <c r="B2433" s="84"/>
      <c r="C2433" s="85"/>
      <c r="D2433" s="2017" t="s">
        <v>410</v>
      </c>
      <c r="E2433" s="2017"/>
      <c r="F2433" s="2017"/>
      <c r="G2433" s="496">
        <v>56.406149999999997</v>
      </c>
    </row>
    <row r="2434" ht="21.75" hidden="1" customHeight="1" outlineLevel="7">
      <c r="A2434" s="118"/>
      <c r="B2434" s="119"/>
      <c r="C2434" s="120"/>
      <c r="D2434" s="2013" t="s">
        <v>947</v>
      </c>
      <c r="E2434" s="2013"/>
      <c r="F2434" s="2013"/>
      <c r="G2434" s="496">
        <v>40.801229999999997</v>
      </c>
    </row>
    <row r="2435" ht="11.25" hidden="1" customHeight="1" outlineLevel="7">
      <c r="A2435" s="118"/>
      <c r="B2435" s="119"/>
      <c r="C2435" s="120"/>
      <c r="D2435" s="2013" t="s">
        <v>948</v>
      </c>
      <c r="E2435" s="2013"/>
      <c r="F2435" s="2013"/>
      <c r="G2435" s="496">
        <v>11.894030000000001</v>
      </c>
    </row>
    <row r="2436" ht="11.25" hidden="1" customHeight="1" outlineLevel="7">
      <c r="A2436" s="118"/>
      <c r="B2436" s="119"/>
      <c r="C2436" s="120"/>
      <c r="D2436" s="2013" t="s">
        <v>949</v>
      </c>
      <c r="E2436" s="2013"/>
      <c r="F2436" s="2013"/>
      <c r="G2436" s="496">
        <v>0.93286999999999998</v>
      </c>
    </row>
    <row r="2437" ht="21.75" hidden="1" customHeight="1" outlineLevel="7">
      <c r="A2437" s="118"/>
      <c r="B2437" s="119"/>
      <c r="C2437" s="120"/>
      <c r="D2437" s="2013" t="s">
        <v>950</v>
      </c>
      <c r="E2437" s="2013"/>
      <c r="F2437" s="2013"/>
      <c r="G2437" s="496">
        <v>2.7780200000000002</v>
      </c>
    </row>
    <row r="2438" ht="11.25" hidden="1" customHeight="1" outlineLevel="7">
      <c r="A2438" s="98"/>
      <c r="B2438" s="99"/>
      <c r="C2438" s="100"/>
      <c r="D2438" s="2013" t="s">
        <v>417</v>
      </c>
      <c r="E2438" s="2013"/>
      <c r="F2438" s="2013"/>
      <c r="G2438" s="496">
        <v>6.1846899999999998</v>
      </c>
    </row>
    <row r="2439" ht="11.25" hidden="1" customHeight="1" outlineLevel="7">
      <c r="A2439" s="98"/>
      <c r="B2439" s="99"/>
      <c r="C2439" s="100"/>
      <c r="D2439" s="2013" t="s">
        <v>953</v>
      </c>
      <c r="E2439" s="2013"/>
      <c r="F2439" s="2013"/>
      <c r="G2439" s="496">
        <v>0.37009999999999998</v>
      </c>
    </row>
    <row r="2440" ht="11.25" customHeight="1" outlineLevel="2" collapsed="1">
      <c r="A2440" s="2012" t="s">
        <v>202</v>
      </c>
      <c r="B2440" s="2012"/>
      <c r="C2440" s="2012"/>
      <c r="D2440" s="2015" t="s">
        <v>459</v>
      </c>
      <c r="E2440" s="2015"/>
      <c r="F2440" s="2015"/>
      <c r="G2440" s="497">
        <v>919.57063000000005</v>
      </c>
    </row>
    <row r="2441" ht="11.25" hidden="1" customHeight="1" outlineLevel="3">
      <c r="A2441" s="2012" t="s">
        <v>957</v>
      </c>
      <c r="B2441" s="2012"/>
      <c r="C2441" s="2012"/>
      <c r="D2441" s="2016" t="s">
        <v>461</v>
      </c>
      <c r="E2441" s="2016"/>
      <c r="F2441" s="2016"/>
      <c r="G2441" s="497">
        <v>919.57063000000005</v>
      </c>
    </row>
    <row r="2442" ht="11.25" hidden="1" customHeight="1" outlineLevel="4">
      <c r="A2442" s="66"/>
      <c r="B2442" s="67"/>
      <c r="C2442" s="68"/>
      <c r="D2442" s="2019" t="s">
        <v>441</v>
      </c>
      <c r="E2442" s="2019"/>
      <c r="F2442" s="2019"/>
      <c r="G2442" s="497">
        <v>688.71802000000002</v>
      </c>
    </row>
    <row r="2443" ht="11.25" hidden="1" customHeight="1" outlineLevel="5">
      <c r="A2443" s="74"/>
      <c r="B2443" s="75"/>
      <c r="C2443" s="76"/>
      <c r="D2443" s="2017" t="s">
        <v>257</v>
      </c>
      <c r="E2443" s="2017"/>
      <c r="F2443" s="2017"/>
      <c r="G2443" s="496">
        <v>688.71802000000002</v>
      </c>
    </row>
    <row r="2444" ht="11.25" hidden="1" customHeight="1" outlineLevel="6">
      <c r="A2444" s="77"/>
      <c r="B2444" s="78"/>
      <c r="C2444" s="79"/>
      <c r="D2444" s="2017" t="s">
        <v>442</v>
      </c>
      <c r="E2444" s="2017"/>
      <c r="F2444" s="2017"/>
      <c r="G2444" s="496">
        <v>688.71802000000002</v>
      </c>
    </row>
    <row r="2445" ht="11.25" hidden="1" customHeight="1" outlineLevel="7">
      <c r="A2445" s="80"/>
      <c r="B2445" s="81"/>
      <c r="C2445" s="82"/>
      <c r="D2445" s="2017" t="s">
        <v>887</v>
      </c>
      <c r="E2445" s="2017"/>
      <c r="F2445" s="2017"/>
      <c r="G2445" s="496">
        <v>688.71802000000002</v>
      </c>
    </row>
    <row r="2446" ht="11.25" hidden="1" customHeight="1" outlineLevel="7">
      <c r="A2446" s="83"/>
      <c r="B2446" s="84"/>
      <c r="C2446" s="85"/>
      <c r="D2446" s="2017" t="s">
        <v>893</v>
      </c>
      <c r="E2446" s="2017"/>
      <c r="F2446" s="2017"/>
      <c r="G2446" s="496">
        <v>1.5823799999999999</v>
      </c>
    </row>
    <row r="2447" ht="11.25" hidden="1" customHeight="1" outlineLevel="7">
      <c r="A2447" s="118"/>
      <c r="B2447" s="119"/>
      <c r="C2447" s="120"/>
      <c r="D2447" s="2013" t="s">
        <v>895</v>
      </c>
      <c r="E2447" s="2013"/>
      <c r="F2447" s="2013"/>
      <c r="G2447" s="496">
        <v>1.5823799999999999</v>
      </c>
    </row>
    <row r="2448" ht="11.25" hidden="1" customHeight="1" outlineLevel="7">
      <c r="A2448" s="83"/>
      <c r="B2448" s="84"/>
      <c r="C2448" s="85"/>
      <c r="D2448" s="2017" t="s">
        <v>898</v>
      </c>
      <c r="E2448" s="2017"/>
      <c r="F2448" s="2017"/>
      <c r="G2448" s="496">
        <v>64.979569999999995</v>
      </c>
    </row>
    <row r="2449" ht="11.25" hidden="1" customHeight="1" outlineLevel="7">
      <c r="A2449" s="118"/>
      <c r="B2449" s="119"/>
      <c r="C2449" s="120"/>
      <c r="D2449" s="2013" t="s">
        <v>901</v>
      </c>
      <c r="E2449" s="2013"/>
      <c r="F2449" s="2013"/>
      <c r="G2449" s="496">
        <v>64.979569999999995</v>
      </c>
    </row>
    <row r="2450" ht="11.25" hidden="1" customHeight="1" outlineLevel="7">
      <c r="A2450" s="83"/>
      <c r="B2450" s="84"/>
      <c r="C2450" s="85"/>
      <c r="D2450" s="2017" t="s">
        <v>907</v>
      </c>
      <c r="E2450" s="2017"/>
      <c r="F2450" s="2017"/>
      <c r="G2450" s="494"/>
    </row>
    <row r="2451" ht="11.25" hidden="1" customHeight="1" outlineLevel="7">
      <c r="A2451" s="118"/>
      <c r="B2451" s="119"/>
      <c r="C2451" s="120"/>
      <c r="D2451" s="2013" t="s">
        <v>104</v>
      </c>
      <c r="E2451" s="2013"/>
      <c r="F2451" s="2013"/>
      <c r="G2451" s="494"/>
    </row>
    <row r="2452" ht="11.25" hidden="1" customHeight="1" outlineLevel="7">
      <c r="A2452" s="86"/>
      <c r="B2452" s="87"/>
      <c r="C2452" s="88"/>
      <c r="D2452" s="2017" t="s">
        <v>908</v>
      </c>
      <c r="E2452" s="2017"/>
      <c r="F2452" s="2017"/>
      <c r="G2452" s="494"/>
    </row>
    <row r="2453" ht="11.25" hidden="1" customHeight="1" outlineLevel="7">
      <c r="A2453" s="89"/>
      <c r="B2453" s="90"/>
      <c r="C2453" s="91"/>
      <c r="D2453" s="2013" t="s">
        <v>106</v>
      </c>
      <c r="E2453" s="2013"/>
      <c r="F2453" s="2013"/>
      <c r="G2453" s="494"/>
    </row>
    <row r="2454" ht="11.25" hidden="1" customHeight="1" outlineLevel="7">
      <c r="A2454" s="89"/>
      <c r="B2454" s="90"/>
      <c r="C2454" s="91"/>
      <c r="D2454" s="2013" t="s">
        <v>108</v>
      </c>
      <c r="E2454" s="2013"/>
      <c r="F2454" s="2013"/>
      <c r="G2454" s="494"/>
    </row>
    <row r="2455" ht="11.25" hidden="1" customHeight="1" outlineLevel="7">
      <c r="A2455" s="98"/>
      <c r="B2455" s="99"/>
      <c r="C2455" s="100"/>
      <c r="D2455" s="2013" t="s">
        <v>404</v>
      </c>
      <c r="E2455" s="2013"/>
      <c r="F2455" s="2013"/>
      <c r="G2455" s="494"/>
    </row>
    <row r="2456" ht="11.25" hidden="1" customHeight="1" outlineLevel="7">
      <c r="A2456" s="83"/>
      <c r="B2456" s="84"/>
      <c r="C2456" s="85"/>
      <c r="D2456" s="2017" t="s">
        <v>909</v>
      </c>
      <c r="E2456" s="2017"/>
      <c r="F2456" s="2017"/>
      <c r="G2456" s="494"/>
    </row>
    <row r="2457" ht="11.25" hidden="1" customHeight="1" outlineLevel="7">
      <c r="A2457" s="118"/>
      <c r="B2457" s="119"/>
      <c r="C2457" s="120"/>
      <c r="D2457" s="2013" t="s">
        <v>910</v>
      </c>
      <c r="E2457" s="2013"/>
      <c r="F2457" s="2013"/>
      <c r="G2457" s="494"/>
    </row>
    <row r="2458" ht="11.25" hidden="1" customHeight="1" outlineLevel="7">
      <c r="A2458" s="118"/>
      <c r="B2458" s="119"/>
      <c r="C2458" s="120"/>
      <c r="D2458" s="2013" t="s">
        <v>912</v>
      </c>
      <c r="E2458" s="2013"/>
      <c r="F2458" s="2013"/>
      <c r="G2458" s="494"/>
    </row>
    <row r="2459" ht="11.25" hidden="1" customHeight="1" outlineLevel="7">
      <c r="A2459" s="118"/>
      <c r="B2459" s="119"/>
      <c r="C2459" s="120"/>
      <c r="D2459" s="2013" t="s">
        <v>913</v>
      </c>
      <c r="E2459" s="2013"/>
      <c r="F2459" s="2013"/>
      <c r="G2459" s="494"/>
    </row>
    <row r="2460" ht="11.25" hidden="1" customHeight="1" outlineLevel="7">
      <c r="A2460" s="118"/>
      <c r="B2460" s="119"/>
      <c r="C2460" s="120"/>
      <c r="D2460" s="2013" t="s">
        <v>914</v>
      </c>
      <c r="E2460" s="2013"/>
      <c r="F2460" s="2013"/>
      <c r="G2460" s="494"/>
    </row>
    <row r="2461" ht="11.25" hidden="1" customHeight="1" outlineLevel="7">
      <c r="A2461" s="118"/>
      <c r="B2461" s="119"/>
      <c r="C2461" s="120"/>
      <c r="D2461" s="2013" t="s">
        <v>916</v>
      </c>
      <c r="E2461" s="2013"/>
      <c r="F2461" s="2013"/>
      <c r="G2461" s="494"/>
    </row>
    <row r="2462" ht="11.25" hidden="1" customHeight="1" outlineLevel="7">
      <c r="A2462" s="83"/>
      <c r="B2462" s="84"/>
      <c r="C2462" s="85"/>
      <c r="D2462" s="2017" t="s">
        <v>917</v>
      </c>
      <c r="E2462" s="2017"/>
      <c r="F2462" s="2017"/>
      <c r="G2462" s="494"/>
    </row>
    <row r="2463" ht="11.25" hidden="1" customHeight="1" outlineLevel="7">
      <c r="A2463" s="118"/>
      <c r="B2463" s="119"/>
      <c r="C2463" s="120"/>
      <c r="D2463" s="2013" t="s">
        <v>918</v>
      </c>
      <c r="E2463" s="2013"/>
      <c r="F2463" s="2013"/>
      <c r="G2463" s="494"/>
    </row>
    <row r="2464" ht="11.25" hidden="1" customHeight="1" outlineLevel="7">
      <c r="A2464" s="118"/>
      <c r="B2464" s="119"/>
      <c r="C2464" s="120"/>
      <c r="D2464" s="2013" t="s">
        <v>225</v>
      </c>
      <c r="E2464" s="2013"/>
      <c r="F2464" s="2013"/>
      <c r="G2464" s="494"/>
    </row>
    <row r="2465" ht="11.25" hidden="1" customHeight="1" outlineLevel="7">
      <c r="A2465" s="118"/>
      <c r="B2465" s="119"/>
      <c r="C2465" s="120"/>
      <c r="D2465" s="2013" t="s">
        <v>226</v>
      </c>
      <c r="E2465" s="2013"/>
      <c r="F2465" s="2013"/>
      <c r="G2465" s="494"/>
    </row>
    <row r="2466" ht="11.25" hidden="1" customHeight="1" outlineLevel="7">
      <c r="A2466" s="118"/>
      <c r="B2466" s="119"/>
      <c r="C2466" s="120"/>
      <c r="D2466" s="2013" t="s">
        <v>227</v>
      </c>
      <c r="E2466" s="2013"/>
      <c r="F2466" s="2013"/>
      <c r="G2466" s="494"/>
    </row>
    <row r="2467" ht="11.25" hidden="1" customHeight="1" outlineLevel="7">
      <c r="A2467" s="118"/>
      <c r="B2467" s="119"/>
      <c r="C2467" s="120"/>
      <c r="D2467" s="2013" t="s">
        <v>228</v>
      </c>
      <c r="E2467" s="2013"/>
      <c r="F2467" s="2013"/>
      <c r="G2467" s="494"/>
    </row>
    <row r="2468" ht="11.25" hidden="1" customHeight="1" outlineLevel="7">
      <c r="A2468" s="118"/>
      <c r="B2468" s="119"/>
      <c r="C2468" s="120"/>
      <c r="D2468" s="2013" t="s">
        <v>229</v>
      </c>
      <c r="E2468" s="2013"/>
      <c r="F2468" s="2013"/>
      <c r="G2468" s="494"/>
    </row>
    <row r="2469" ht="11.25" hidden="1" customHeight="1" outlineLevel="7">
      <c r="A2469" s="98"/>
      <c r="B2469" s="99"/>
      <c r="C2469" s="100"/>
      <c r="D2469" s="2013" t="s">
        <v>920</v>
      </c>
      <c r="E2469" s="2013"/>
      <c r="F2469" s="2013"/>
      <c r="G2469" s="494"/>
    </row>
    <row r="2470" ht="21.75" hidden="1" customHeight="1" outlineLevel="7">
      <c r="A2470" s="98"/>
      <c r="B2470" s="99"/>
      <c r="C2470" s="100"/>
      <c r="D2470" s="2013" t="s">
        <v>231</v>
      </c>
      <c r="E2470" s="2013"/>
      <c r="F2470" s="2013"/>
      <c r="G2470" s="494"/>
    </row>
    <row r="2471" ht="11.25" hidden="1" customHeight="1" outlineLevel="7">
      <c r="A2471" s="83"/>
      <c r="B2471" s="84"/>
      <c r="C2471" s="85"/>
      <c r="D2471" s="2017" t="s">
        <v>887</v>
      </c>
      <c r="E2471" s="2017"/>
      <c r="F2471" s="2017"/>
      <c r="G2471" s="496">
        <v>622.15607</v>
      </c>
    </row>
    <row r="2472" ht="11.25" hidden="1" customHeight="1" outlineLevel="7">
      <c r="A2472" s="118"/>
      <c r="B2472" s="119"/>
      <c r="C2472" s="120"/>
      <c r="D2472" s="2013" t="s">
        <v>928</v>
      </c>
      <c r="E2472" s="2013"/>
      <c r="F2472" s="2013"/>
      <c r="G2472" s="494"/>
    </row>
    <row r="2473" ht="11.25" hidden="1" customHeight="1" outlineLevel="7">
      <c r="A2473" s="118"/>
      <c r="B2473" s="119"/>
      <c r="C2473" s="120"/>
      <c r="D2473" s="2013" t="s">
        <v>929</v>
      </c>
      <c r="E2473" s="2013"/>
      <c r="F2473" s="2013"/>
      <c r="G2473" s="494"/>
    </row>
    <row r="2474" ht="11.25" hidden="1" customHeight="1" outlineLevel="7">
      <c r="A2474" s="86"/>
      <c r="B2474" s="87"/>
      <c r="C2474" s="88"/>
      <c r="D2474" s="2017" t="s">
        <v>933</v>
      </c>
      <c r="E2474" s="2017"/>
      <c r="F2474" s="2017"/>
      <c r="G2474" s="496">
        <v>3.32037</v>
      </c>
    </row>
    <row r="2475" ht="11.25" hidden="1" customHeight="1" outlineLevel="7">
      <c r="A2475" s="89"/>
      <c r="B2475" s="90"/>
      <c r="C2475" s="91"/>
      <c r="D2475" s="2013" t="s">
        <v>934</v>
      </c>
      <c r="E2475" s="2013"/>
      <c r="F2475" s="2013"/>
      <c r="G2475" s="494"/>
    </row>
    <row r="2476" ht="21.75" hidden="1" customHeight="1" outlineLevel="7">
      <c r="A2476" s="89"/>
      <c r="B2476" s="90"/>
      <c r="C2476" s="91"/>
      <c r="D2476" s="2013" t="s">
        <v>935</v>
      </c>
      <c r="E2476" s="2013"/>
      <c r="F2476" s="2013"/>
      <c r="G2476" s="496">
        <v>3.0275300000000001</v>
      </c>
    </row>
    <row r="2477" ht="11.25" hidden="1" customHeight="1" outlineLevel="7">
      <c r="A2477" s="89"/>
      <c r="B2477" s="90"/>
      <c r="C2477" s="91"/>
      <c r="D2477" s="2013" t="s">
        <v>936</v>
      </c>
      <c r="E2477" s="2013"/>
      <c r="F2477" s="2013"/>
      <c r="G2477" s="494"/>
    </row>
    <row r="2478" ht="21.75" hidden="1" customHeight="1" outlineLevel="7">
      <c r="A2478" s="89"/>
      <c r="B2478" s="90"/>
      <c r="C2478" s="91"/>
      <c r="D2478" s="2013" t="s">
        <v>937</v>
      </c>
      <c r="E2478" s="2013"/>
      <c r="F2478" s="2013"/>
      <c r="G2478" s="494"/>
    </row>
    <row r="2479" ht="21.75" hidden="1" customHeight="1" outlineLevel="7">
      <c r="A2479" s="89"/>
      <c r="B2479" s="90"/>
      <c r="C2479" s="91"/>
      <c r="D2479" s="2013" t="s">
        <v>232</v>
      </c>
      <c r="E2479" s="2013"/>
      <c r="F2479" s="2013"/>
      <c r="G2479" s="496">
        <v>0.29283999999999999</v>
      </c>
    </row>
    <row r="2480" ht="21.75" hidden="1" customHeight="1" outlineLevel="7">
      <c r="A2480" s="89"/>
      <c r="B2480" s="90"/>
      <c r="C2480" s="91"/>
      <c r="D2480" s="2013" t="s">
        <v>233</v>
      </c>
      <c r="E2480" s="2013"/>
      <c r="F2480" s="2013"/>
      <c r="G2480" s="494"/>
    </row>
    <row r="2481" ht="11.25" hidden="1" customHeight="1" outlineLevel="7">
      <c r="A2481" s="118"/>
      <c r="B2481" s="119"/>
      <c r="C2481" s="120"/>
      <c r="D2481" s="2013" t="s">
        <v>406</v>
      </c>
      <c r="E2481" s="2013"/>
      <c r="F2481" s="2013"/>
      <c r="G2481" s="494"/>
    </row>
    <row r="2482" ht="11.25" hidden="1" customHeight="1" outlineLevel="7">
      <c r="A2482" s="118"/>
      <c r="B2482" s="119"/>
      <c r="C2482" s="120"/>
      <c r="D2482" s="2013" t="s">
        <v>407</v>
      </c>
      <c r="E2482" s="2013"/>
      <c r="F2482" s="2013"/>
      <c r="G2482" s="496">
        <v>79.871809999999996</v>
      </c>
    </row>
    <row r="2483" ht="11.25" hidden="1" customHeight="1" outlineLevel="7">
      <c r="A2483" s="118"/>
      <c r="B2483" s="119"/>
      <c r="C2483" s="120"/>
      <c r="D2483" s="2013" t="s">
        <v>938</v>
      </c>
      <c r="E2483" s="2013"/>
      <c r="F2483" s="2013"/>
      <c r="G2483" s="496">
        <v>2.8221099999999999</v>
      </c>
    </row>
    <row r="2484" ht="11.25" hidden="1" customHeight="1" outlineLevel="7">
      <c r="A2484" s="118"/>
      <c r="B2484" s="119"/>
      <c r="C2484" s="120"/>
      <c r="D2484" s="2013" t="s">
        <v>415</v>
      </c>
      <c r="E2484" s="2013"/>
      <c r="F2484" s="2013"/>
      <c r="G2484" s="494"/>
    </row>
    <row r="2485" ht="11.25" hidden="1" customHeight="1" outlineLevel="7">
      <c r="A2485" s="118"/>
      <c r="B2485" s="119"/>
      <c r="C2485" s="120"/>
      <c r="D2485" s="2013" t="s">
        <v>940</v>
      </c>
      <c r="E2485" s="2013"/>
      <c r="F2485" s="2013"/>
      <c r="G2485" s="494"/>
    </row>
    <row r="2486" ht="11.25" hidden="1" customHeight="1" outlineLevel="7">
      <c r="A2486" s="118"/>
      <c r="B2486" s="119"/>
      <c r="C2486" s="120"/>
      <c r="D2486" s="2013" t="s">
        <v>941</v>
      </c>
      <c r="E2486" s="2013"/>
      <c r="F2486" s="2013"/>
      <c r="G2486" s="494"/>
    </row>
    <row r="2487" ht="11.25" hidden="1" customHeight="1" outlineLevel="7">
      <c r="A2487" s="118"/>
      <c r="B2487" s="119"/>
      <c r="C2487" s="120"/>
      <c r="D2487" s="2013" t="s">
        <v>942</v>
      </c>
      <c r="E2487" s="2013"/>
      <c r="F2487" s="2013"/>
      <c r="G2487" s="494"/>
    </row>
    <row r="2488" ht="11.25" hidden="1" customHeight="1" outlineLevel="7">
      <c r="A2488" s="118"/>
      <c r="B2488" s="119"/>
      <c r="C2488" s="120"/>
      <c r="D2488" s="2013" t="s">
        <v>409</v>
      </c>
      <c r="E2488" s="2013"/>
      <c r="F2488" s="2013"/>
      <c r="G2488" s="494"/>
    </row>
    <row r="2489" ht="11.25" hidden="1" customHeight="1" outlineLevel="7">
      <c r="A2489" s="118"/>
      <c r="B2489" s="119"/>
      <c r="C2489" s="120"/>
      <c r="D2489" s="2013" t="s">
        <v>943</v>
      </c>
      <c r="E2489" s="2013"/>
      <c r="F2489" s="2013"/>
      <c r="G2489" s="496">
        <v>4.40388</v>
      </c>
    </row>
    <row r="2490" ht="11.25" hidden="1" customHeight="1" outlineLevel="7">
      <c r="A2490" s="118"/>
      <c r="B2490" s="119"/>
      <c r="C2490" s="120"/>
      <c r="D2490" s="2013" t="s">
        <v>413</v>
      </c>
      <c r="E2490" s="2013"/>
      <c r="F2490" s="2013"/>
      <c r="G2490" s="496">
        <v>2.1427</v>
      </c>
    </row>
    <row r="2491" ht="21.75" hidden="1" customHeight="1" outlineLevel="7">
      <c r="A2491" s="118"/>
      <c r="B2491" s="119"/>
      <c r="C2491" s="120"/>
      <c r="D2491" s="2013" t="s">
        <v>945</v>
      </c>
      <c r="E2491" s="2013"/>
      <c r="F2491" s="2013"/>
      <c r="G2491" s="494"/>
    </row>
    <row r="2492" ht="21.75" hidden="1" customHeight="1" outlineLevel="7">
      <c r="A2492" s="118"/>
      <c r="B2492" s="119"/>
      <c r="C2492" s="120"/>
      <c r="D2492" s="2013" t="s">
        <v>419</v>
      </c>
      <c r="E2492" s="2013"/>
      <c r="F2492" s="2013"/>
      <c r="G2492" s="494"/>
    </row>
    <row r="2493" ht="21.75" hidden="1" customHeight="1" outlineLevel="7">
      <c r="A2493" s="118"/>
      <c r="B2493" s="119"/>
      <c r="C2493" s="120"/>
      <c r="D2493" s="2013" t="s">
        <v>946</v>
      </c>
      <c r="E2493" s="2013"/>
      <c r="F2493" s="2013"/>
      <c r="G2493" s="496">
        <v>433.19716</v>
      </c>
    </row>
    <row r="2494" ht="11.25" hidden="1" customHeight="1" outlineLevel="7">
      <c r="A2494" s="86"/>
      <c r="B2494" s="87"/>
      <c r="C2494" s="88"/>
      <c r="D2494" s="2017" t="s">
        <v>410</v>
      </c>
      <c r="E2494" s="2017"/>
      <c r="F2494" s="2017"/>
      <c r="G2494" s="494"/>
    </row>
    <row r="2495" ht="21.75" hidden="1" customHeight="1" outlineLevel="7">
      <c r="A2495" s="89"/>
      <c r="B2495" s="90"/>
      <c r="C2495" s="91"/>
      <c r="D2495" s="2013" t="s">
        <v>947</v>
      </c>
      <c r="E2495" s="2013"/>
      <c r="F2495" s="2013"/>
      <c r="G2495" s="494"/>
    </row>
    <row r="2496" ht="11.25" hidden="1" customHeight="1" outlineLevel="7">
      <c r="A2496" s="89"/>
      <c r="B2496" s="90"/>
      <c r="C2496" s="91"/>
      <c r="D2496" s="2013" t="s">
        <v>948</v>
      </c>
      <c r="E2496" s="2013"/>
      <c r="F2496" s="2013"/>
      <c r="G2496" s="494"/>
    </row>
    <row r="2497" ht="11.25" hidden="1" customHeight="1" outlineLevel="7">
      <c r="A2497" s="89"/>
      <c r="B2497" s="90"/>
      <c r="C2497" s="91"/>
      <c r="D2497" s="2013" t="s">
        <v>949</v>
      </c>
      <c r="E2497" s="2013"/>
      <c r="F2497" s="2013"/>
      <c r="G2497" s="494"/>
    </row>
    <row r="2498" ht="21.75" hidden="1" customHeight="1" outlineLevel="7">
      <c r="A2498" s="89"/>
      <c r="B2498" s="90"/>
      <c r="C2498" s="91"/>
      <c r="D2498" s="2013" t="s">
        <v>950</v>
      </c>
      <c r="E2498" s="2013"/>
      <c r="F2498" s="2013"/>
      <c r="G2498" s="494"/>
    </row>
    <row r="2499" ht="11.25" hidden="1" customHeight="1" outlineLevel="7">
      <c r="A2499" s="86"/>
      <c r="B2499" s="87"/>
      <c r="C2499" s="88"/>
      <c r="D2499" s="2017" t="s">
        <v>951</v>
      </c>
      <c r="E2499" s="2017"/>
      <c r="F2499" s="2017"/>
      <c r="G2499" s="494"/>
    </row>
    <row r="2500" ht="21.75" hidden="1" customHeight="1" outlineLevel="7">
      <c r="A2500" s="89"/>
      <c r="B2500" s="90"/>
      <c r="C2500" s="91"/>
      <c r="D2500" s="2013" t="s">
        <v>411</v>
      </c>
      <c r="E2500" s="2013"/>
      <c r="F2500" s="2013"/>
      <c r="G2500" s="494"/>
    </row>
    <row r="2501" ht="11.25" hidden="1" customHeight="1" outlineLevel="7">
      <c r="A2501" s="89"/>
      <c r="B2501" s="90"/>
      <c r="C2501" s="91"/>
      <c r="D2501" s="2013" t="s">
        <v>1195</v>
      </c>
      <c r="E2501" s="2013"/>
      <c r="F2501" s="2013"/>
      <c r="G2501" s="494"/>
    </row>
    <row r="2502" ht="11.25" hidden="1" customHeight="1" outlineLevel="7">
      <c r="A2502" s="118"/>
      <c r="B2502" s="119"/>
      <c r="C2502" s="120"/>
      <c r="D2502" s="2013" t="s">
        <v>417</v>
      </c>
      <c r="E2502" s="2013"/>
      <c r="F2502" s="2013"/>
      <c r="G2502" s="496">
        <v>96.398039999999995</v>
      </c>
    </row>
    <row r="2503" ht="11.25" hidden="1" customHeight="1" outlineLevel="4">
      <c r="A2503" s="66"/>
      <c r="B2503" s="67"/>
      <c r="C2503" s="68"/>
      <c r="D2503" s="2019" t="s">
        <v>451</v>
      </c>
      <c r="E2503" s="2019"/>
      <c r="F2503" s="2019"/>
      <c r="G2503" s="495"/>
    </row>
    <row r="2504" ht="11.25" hidden="1" customHeight="1" outlineLevel="5">
      <c r="A2504" s="107"/>
      <c r="B2504" s="108"/>
      <c r="C2504" s="109"/>
      <c r="D2504" s="98"/>
      <c r="E2504" s="99"/>
      <c r="F2504" s="100"/>
      <c r="G2504" s="494"/>
    </row>
    <row r="2505" ht="11.25" hidden="1" customHeight="1" outlineLevel="4">
      <c r="A2505" s="66"/>
      <c r="B2505" s="67"/>
      <c r="C2505" s="68"/>
      <c r="D2505" s="2019" t="s">
        <v>452</v>
      </c>
      <c r="E2505" s="2019"/>
      <c r="F2505" s="2019"/>
      <c r="G2505" s="497">
        <v>230.85261</v>
      </c>
    </row>
    <row r="2506" ht="11.25" hidden="1" customHeight="1" outlineLevel="5">
      <c r="A2506" s="74"/>
      <c r="B2506" s="75"/>
      <c r="C2506" s="76"/>
      <c r="D2506" s="2017" t="s">
        <v>257</v>
      </c>
      <c r="E2506" s="2017"/>
      <c r="F2506" s="2017"/>
      <c r="G2506" s="496">
        <v>230.85261</v>
      </c>
    </row>
    <row r="2507" ht="11.25" hidden="1" customHeight="1" outlineLevel="6">
      <c r="A2507" s="77"/>
      <c r="B2507" s="78"/>
      <c r="C2507" s="79"/>
      <c r="D2507" s="2017" t="s">
        <v>442</v>
      </c>
      <c r="E2507" s="2017"/>
      <c r="F2507" s="2017"/>
      <c r="G2507" s="496">
        <v>230.85261</v>
      </c>
    </row>
    <row r="2508" ht="11.25" hidden="1" customHeight="1" outlineLevel="7">
      <c r="A2508" s="80"/>
      <c r="B2508" s="81"/>
      <c r="C2508" s="82"/>
      <c r="D2508" s="2017" t="s">
        <v>887</v>
      </c>
      <c r="E2508" s="2017"/>
      <c r="F2508" s="2017"/>
      <c r="G2508" s="496">
        <v>230.85261</v>
      </c>
    </row>
    <row r="2509" ht="11.25" hidden="1" customHeight="1" outlineLevel="7">
      <c r="A2509" s="83"/>
      <c r="B2509" s="84"/>
      <c r="C2509" s="85"/>
      <c r="D2509" s="2017" t="s">
        <v>893</v>
      </c>
      <c r="E2509" s="2017"/>
      <c r="F2509" s="2017"/>
      <c r="G2509" s="496">
        <v>0.24690999999999999</v>
      </c>
    </row>
    <row r="2510" ht="11.25" hidden="1" customHeight="1" outlineLevel="7">
      <c r="A2510" s="118"/>
      <c r="B2510" s="119"/>
      <c r="C2510" s="120"/>
      <c r="D2510" s="2013" t="s">
        <v>895</v>
      </c>
      <c r="E2510" s="2013"/>
      <c r="F2510" s="2013"/>
      <c r="G2510" s="496">
        <v>0.24690999999999999</v>
      </c>
    </row>
    <row r="2511" ht="11.25" hidden="1" customHeight="1" outlineLevel="7">
      <c r="A2511" s="83"/>
      <c r="B2511" s="84"/>
      <c r="C2511" s="85"/>
      <c r="D2511" s="2017" t="s">
        <v>903</v>
      </c>
      <c r="E2511" s="2017"/>
      <c r="F2511" s="2017"/>
      <c r="G2511" s="496">
        <v>8.5934100000000004</v>
      </c>
    </row>
    <row r="2512" ht="11.25" hidden="1" customHeight="1" outlineLevel="7">
      <c r="A2512" s="118"/>
      <c r="B2512" s="119"/>
      <c r="C2512" s="120"/>
      <c r="D2512" s="2013" t="s">
        <v>904</v>
      </c>
      <c r="E2512" s="2013"/>
      <c r="F2512" s="2013"/>
      <c r="G2512" s="496">
        <v>8.5934100000000004</v>
      </c>
    </row>
    <row r="2513" ht="11.25" hidden="1" customHeight="1" outlineLevel="7">
      <c r="A2513" s="83"/>
      <c r="B2513" s="84"/>
      <c r="C2513" s="85"/>
      <c r="D2513" s="2017" t="s">
        <v>905</v>
      </c>
      <c r="E2513" s="2017"/>
      <c r="F2513" s="2017"/>
      <c r="G2513" s="496">
        <v>2.6354199999999999</v>
      </c>
    </row>
    <row r="2514" ht="11.25" hidden="1" customHeight="1" outlineLevel="7">
      <c r="A2514" s="118"/>
      <c r="B2514" s="119"/>
      <c r="C2514" s="120"/>
      <c r="D2514" s="2013" t="s">
        <v>905</v>
      </c>
      <c r="E2514" s="2013"/>
      <c r="F2514" s="2013"/>
      <c r="G2514" s="496">
        <v>2.6354199999999999</v>
      </c>
    </row>
    <row r="2515" ht="11.25" hidden="1" customHeight="1" outlineLevel="7">
      <c r="A2515" s="83"/>
      <c r="B2515" s="84"/>
      <c r="C2515" s="85"/>
      <c r="D2515" s="2017" t="s">
        <v>907</v>
      </c>
      <c r="E2515" s="2017"/>
      <c r="F2515" s="2017"/>
      <c r="G2515" s="494"/>
    </row>
    <row r="2516" ht="11.25" hidden="1" customHeight="1" outlineLevel="7">
      <c r="A2516" s="118"/>
      <c r="B2516" s="119"/>
      <c r="C2516" s="120"/>
      <c r="D2516" s="2013" t="s">
        <v>104</v>
      </c>
      <c r="E2516" s="2013"/>
      <c r="F2516" s="2013"/>
      <c r="G2516" s="494"/>
    </row>
    <row r="2517" ht="11.25" hidden="1" customHeight="1" outlineLevel="7">
      <c r="A2517" s="86"/>
      <c r="B2517" s="87"/>
      <c r="C2517" s="88"/>
      <c r="D2517" s="2017" t="s">
        <v>908</v>
      </c>
      <c r="E2517" s="2017"/>
      <c r="F2517" s="2017"/>
      <c r="G2517" s="494"/>
    </row>
    <row r="2518" ht="11.25" hidden="1" customHeight="1" outlineLevel="7">
      <c r="A2518" s="89"/>
      <c r="B2518" s="90"/>
      <c r="C2518" s="91"/>
      <c r="D2518" s="2013" t="s">
        <v>106</v>
      </c>
      <c r="E2518" s="2013"/>
      <c r="F2518" s="2013"/>
      <c r="G2518" s="494"/>
    </row>
    <row r="2519" ht="11.25" hidden="1" customHeight="1" outlineLevel="7">
      <c r="A2519" s="89"/>
      <c r="B2519" s="90"/>
      <c r="C2519" s="91"/>
      <c r="D2519" s="2013" t="s">
        <v>108</v>
      </c>
      <c r="E2519" s="2013"/>
      <c r="F2519" s="2013"/>
      <c r="G2519" s="494"/>
    </row>
    <row r="2520" ht="11.25" hidden="1" customHeight="1" outlineLevel="7">
      <c r="A2520" s="98"/>
      <c r="B2520" s="99"/>
      <c r="C2520" s="100"/>
      <c r="D2520" s="2013" t="s">
        <v>404</v>
      </c>
      <c r="E2520" s="2013"/>
      <c r="F2520" s="2013"/>
      <c r="G2520" s="494"/>
    </row>
    <row r="2521" ht="11.25" hidden="1" customHeight="1" outlineLevel="7">
      <c r="A2521" s="83"/>
      <c r="B2521" s="84"/>
      <c r="C2521" s="85"/>
      <c r="D2521" s="2017" t="s">
        <v>909</v>
      </c>
      <c r="E2521" s="2017"/>
      <c r="F2521" s="2017"/>
      <c r="G2521" s="494"/>
    </row>
    <row r="2522" ht="11.25" hidden="1" customHeight="1" outlineLevel="7">
      <c r="A2522" s="118"/>
      <c r="B2522" s="119"/>
      <c r="C2522" s="120"/>
      <c r="D2522" s="2013" t="s">
        <v>914</v>
      </c>
      <c r="E2522" s="2013"/>
      <c r="F2522" s="2013"/>
      <c r="G2522" s="494"/>
    </row>
    <row r="2523" ht="11.25" hidden="1" customHeight="1" outlineLevel="7">
      <c r="A2523" s="83"/>
      <c r="B2523" s="84"/>
      <c r="C2523" s="85"/>
      <c r="D2523" s="2017" t="s">
        <v>917</v>
      </c>
      <c r="E2523" s="2017"/>
      <c r="F2523" s="2017"/>
      <c r="G2523" s="494"/>
    </row>
    <row r="2524" ht="11.25" hidden="1" customHeight="1" outlineLevel="7">
      <c r="A2524" s="118"/>
      <c r="B2524" s="119"/>
      <c r="C2524" s="120"/>
      <c r="D2524" s="2013" t="s">
        <v>225</v>
      </c>
      <c r="E2524" s="2013"/>
      <c r="F2524" s="2013"/>
      <c r="G2524" s="494"/>
    </row>
    <row r="2525" ht="11.25" hidden="1" customHeight="1" outlineLevel="7">
      <c r="A2525" s="118"/>
      <c r="B2525" s="119"/>
      <c r="C2525" s="120"/>
      <c r="D2525" s="2013" t="s">
        <v>226</v>
      </c>
      <c r="E2525" s="2013"/>
      <c r="F2525" s="2013"/>
      <c r="G2525" s="494"/>
    </row>
    <row r="2526" ht="11.25" hidden="1" customHeight="1" outlineLevel="7">
      <c r="A2526" s="118"/>
      <c r="B2526" s="119"/>
      <c r="C2526" s="120"/>
      <c r="D2526" s="2013" t="s">
        <v>227</v>
      </c>
      <c r="E2526" s="2013"/>
      <c r="F2526" s="2013"/>
      <c r="G2526" s="494"/>
    </row>
    <row r="2527" ht="11.25" hidden="1" customHeight="1" outlineLevel="7">
      <c r="A2527" s="118"/>
      <c r="B2527" s="119"/>
      <c r="C2527" s="120"/>
      <c r="D2527" s="2013" t="s">
        <v>228</v>
      </c>
      <c r="E2527" s="2013"/>
      <c r="F2527" s="2013"/>
      <c r="G2527" s="494"/>
    </row>
    <row r="2528" ht="11.25" hidden="1" customHeight="1" outlineLevel="7">
      <c r="A2528" s="118"/>
      <c r="B2528" s="119"/>
      <c r="C2528" s="120"/>
      <c r="D2528" s="2013" t="s">
        <v>229</v>
      </c>
      <c r="E2528" s="2013"/>
      <c r="F2528" s="2013"/>
      <c r="G2528" s="494"/>
    </row>
    <row r="2529" ht="11.25" hidden="1" customHeight="1" outlineLevel="7">
      <c r="A2529" s="98"/>
      <c r="B2529" s="99"/>
      <c r="C2529" s="100"/>
      <c r="D2529" s="2013" t="s">
        <v>920</v>
      </c>
      <c r="E2529" s="2013"/>
      <c r="F2529" s="2013"/>
      <c r="G2529" s="494"/>
    </row>
    <row r="2530" ht="21.75" hidden="1" customHeight="1" outlineLevel="7">
      <c r="A2530" s="98"/>
      <c r="B2530" s="99"/>
      <c r="C2530" s="100"/>
      <c r="D2530" s="2013" t="s">
        <v>231</v>
      </c>
      <c r="E2530" s="2013"/>
      <c r="F2530" s="2013"/>
      <c r="G2530" s="494"/>
    </row>
    <row r="2531" ht="21.75" hidden="1" customHeight="1" outlineLevel="7">
      <c r="A2531" s="83"/>
      <c r="B2531" s="84"/>
      <c r="C2531" s="85"/>
      <c r="D2531" s="2017" t="s">
        <v>921</v>
      </c>
      <c r="E2531" s="2017"/>
      <c r="F2531" s="2017"/>
      <c r="G2531" s="496">
        <v>3.2030400000000001</v>
      </c>
    </row>
    <row r="2532" ht="11.25" hidden="1" customHeight="1" outlineLevel="7">
      <c r="A2532" s="118"/>
      <c r="B2532" s="119"/>
      <c r="C2532" s="120"/>
      <c r="D2532" s="2013" t="s">
        <v>922</v>
      </c>
      <c r="E2532" s="2013"/>
      <c r="F2532" s="2013"/>
      <c r="G2532" s="496">
        <v>0.34639999999999999</v>
      </c>
    </row>
    <row r="2533" ht="21.75" hidden="1" customHeight="1" outlineLevel="7">
      <c r="A2533" s="118"/>
      <c r="B2533" s="119"/>
      <c r="C2533" s="120"/>
      <c r="D2533" s="2013" t="s">
        <v>1206</v>
      </c>
      <c r="E2533" s="2013"/>
      <c r="F2533" s="2013"/>
      <c r="G2533" s="496">
        <v>0.71179000000000003</v>
      </c>
    </row>
    <row r="2534" ht="11.25" hidden="1" customHeight="1" outlineLevel="7">
      <c r="A2534" s="118"/>
      <c r="B2534" s="119"/>
      <c r="C2534" s="120"/>
      <c r="D2534" s="2013" t="s">
        <v>923</v>
      </c>
      <c r="E2534" s="2013"/>
      <c r="F2534" s="2013"/>
      <c r="G2534" s="496">
        <v>0.35588999999999998</v>
      </c>
    </row>
    <row r="2535" ht="21.75" hidden="1" customHeight="1" outlineLevel="7">
      <c r="A2535" s="118"/>
      <c r="B2535" s="119"/>
      <c r="C2535" s="120"/>
      <c r="D2535" s="2013" t="s">
        <v>924</v>
      </c>
      <c r="E2535" s="2013"/>
      <c r="F2535" s="2013"/>
      <c r="G2535" s="496">
        <v>1.7889600000000001</v>
      </c>
    </row>
    <row r="2536" ht="11.25" hidden="1" customHeight="1" outlineLevel="7">
      <c r="A2536" s="83"/>
      <c r="B2536" s="84"/>
      <c r="C2536" s="85"/>
      <c r="D2536" s="2017" t="s">
        <v>925</v>
      </c>
      <c r="E2536" s="2017"/>
      <c r="F2536" s="2017"/>
      <c r="G2536" s="496">
        <v>19.358139999999999</v>
      </c>
    </row>
    <row r="2537" ht="21.75" hidden="1" customHeight="1" outlineLevel="7">
      <c r="A2537" s="118"/>
      <c r="B2537" s="119"/>
      <c r="C2537" s="120"/>
      <c r="D2537" s="2013" t="s">
        <v>1193</v>
      </c>
      <c r="E2537" s="2013"/>
      <c r="F2537" s="2013"/>
      <c r="G2537" s="496">
        <v>1.3761300000000001</v>
      </c>
    </row>
    <row r="2538" ht="21.75" hidden="1" customHeight="1" outlineLevel="7">
      <c r="A2538" s="118"/>
      <c r="B2538" s="119"/>
      <c r="C2538" s="120"/>
      <c r="D2538" s="2013" t="s">
        <v>926</v>
      </c>
      <c r="E2538" s="2013"/>
      <c r="F2538" s="2013"/>
      <c r="G2538" s="496">
        <v>17.85406</v>
      </c>
    </row>
    <row r="2539" ht="11.25" hidden="1" customHeight="1" outlineLevel="7">
      <c r="A2539" s="118"/>
      <c r="B2539" s="119"/>
      <c r="C2539" s="120"/>
      <c r="D2539" s="2013" t="s">
        <v>1194</v>
      </c>
      <c r="E2539" s="2013"/>
      <c r="F2539" s="2013"/>
      <c r="G2539" s="496">
        <v>0.12795000000000001</v>
      </c>
    </row>
    <row r="2540" ht="11.25" hidden="1" customHeight="1" outlineLevel="7">
      <c r="A2540" s="83"/>
      <c r="B2540" s="84"/>
      <c r="C2540" s="85"/>
      <c r="D2540" s="2017" t="s">
        <v>887</v>
      </c>
      <c r="E2540" s="2017"/>
      <c r="F2540" s="2017"/>
      <c r="G2540" s="496">
        <v>196.81568999999999</v>
      </c>
    </row>
    <row r="2541" ht="11.25" hidden="1" customHeight="1" outlineLevel="7">
      <c r="A2541" s="118"/>
      <c r="B2541" s="119"/>
      <c r="C2541" s="120"/>
      <c r="D2541" s="2013" t="s">
        <v>928</v>
      </c>
      <c r="E2541" s="2013"/>
      <c r="F2541" s="2013"/>
      <c r="G2541" s="496">
        <v>1.5373300000000001</v>
      </c>
    </row>
    <row r="2542" ht="11.25" hidden="1" customHeight="1" outlineLevel="7">
      <c r="A2542" s="118"/>
      <c r="B2542" s="119"/>
      <c r="C2542" s="120"/>
      <c r="D2542" s="2013" t="s">
        <v>929</v>
      </c>
      <c r="E2542" s="2013"/>
      <c r="F2542" s="2013"/>
      <c r="G2542" s="496">
        <v>0.45354</v>
      </c>
    </row>
    <row r="2543" ht="11.25" hidden="1" customHeight="1" outlineLevel="7">
      <c r="A2543" s="118"/>
      <c r="B2543" s="119"/>
      <c r="C2543" s="120"/>
      <c r="D2543" s="2013" t="s">
        <v>932</v>
      </c>
      <c r="E2543" s="2013"/>
      <c r="F2543" s="2013"/>
      <c r="G2543" s="496">
        <v>4.74526</v>
      </c>
    </row>
    <row r="2544" ht="11.25" hidden="1" customHeight="1" outlineLevel="7">
      <c r="A2544" s="86"/>
      <c r="B2544" s="87"/>
      <c r="C2544" s="88"/>
      <c r="D2544" s="2017" t="s">
        <v>933</v>
      </c>
      <c r="E2544" s="2017"/>
      <c r="F2544" s="2017"/>
      <c r="G2544" s="496">
        <v>8.7263599999999997</v>
      </c>
    </row>
    <row r="2545" ht="11.25" hidden="1" customHeight="1" outlineLevel="7">
      <c r="A2545" s="89"/>
      <c r="B2545" s="90"/>
      <c r="C2545" s="91"/>
      <c r="D2545" s="2013" t="s">
        <v>934</v>
      </c>
      <c r="E2545" s="2013"/>
      <c r="F2545" s="2013"/>
      <c r="G2545" s="496">
        <v>6.3607800000000001</v>
      </c>
    </row>
    <row r="2546" ht="21.75" hidden="1" customHeight="1" outlineLevel="7">
      <c r="A2546" s="89"/>
      <c r="B2546" s="90"/>
      <c r="C2546" s="91"/>
      <c r="D2546" s="2013" t="s">
        <v>935</v>
      </c>
      <c r="E2546" s="2013"/>
      <c r="F2546" s="2013"/>
      <c r="G2546" s="496">
        <v>0.038899999999999997</v>
      </c>
    </row>
    <row r="2547" ht="21.75" hidden="1" customHeight="1" outlineLevel="7">
      <c r="A2547" s="89"/>
      <c r="B2547" s="90"/>
      <c r="C2547" s="91"/>
      <c r="D2547" s="2013" t="s">
        <v>937</v>
      </c>
      <c r="E2547" s="2013"/>
      <c r="F2547" s="2013"/>
      <c r="G2547" s="496">
        <v>1.4847600000000001</v>
      </c>
    </row>
    <row r="2548" ht="21.75" hidden="1" customHeight="1" outlineLevel="7">
      <c r="A2548" s="89"/>
      <c r="B2548" s="90"/>
      <c r="C2548" s="91"/>
      <c r="D2548" s="2013" t="s">
        <v>232</v>
      </c>
      <c r="E2548" s="2013"/>
      <c r="F2548" s="2013"/>
      <c r="G2548" s="496">
        <v>0.84192</v>
      </c>
    </row>
    <row r="2549" ht="21.75" hidden="1" customHeight="1" outlineLevel="7">
      <c r="A2549" s="89"/>
      <c r="B2549" s="90"/>
      <c r="C2549" s="91"/>
      <c r="D2549" s="2013" t="s">
        <v>233</v>
      </c>
      <c r="E2549" s="2013"/>
      <c r="F2549" s="2013"/>
      <c r="G2549" s="494"/>
    </row>
    <row r="2550" ht="11.25" hidden="1" customHeight="1" outlineLevel="7">
      <c r="A2550" s="118"/>
      <c r="B2550" s="119"/>
      <c r="C2550" s="120"/>
      <c r="D2550" s="2013" t="s">
        <v>406</v>
      </c>
      <c r="E2550" s="2013"/>
      <c r="F2550" s="2013"/>
      <c r="G2550" s="494"/>
    </row>
    <row r="2551" ht="11.25" hidden="1" customHeight="1" outlineLevel="7">
      <c r="A2551" s="118"/>
      <c r="B2551" s="119"/>
      <c r="C2551" s="120"/>
      <c r="D2551" s="2013" t="s">
        <v>407</v>
      </c>
      <c r="E2551" s="2013"/>
      <c r="F2551" s="2013"/>
      <c r="G2551" s="496">
        <v>51.398609999999998</v>
      </c>
    </row>
    <row r="2552" ht="11.25" hidden="1" customHeight="1" outlineLevel="7">
      <c r="A2552" s="118"/>
      <c r="B2552" s="119"/>
      <c r="C2552" s="120"/>
      <c r="D2552" s="2013" t="s">
        <v>938</v>
      </c>
      <c r="E2552" s="2013"/>
      <c r="F2552" s="2013"/>
      <c r="G2552" s="496">
        <v>12.402150000000001</v>
      </c>
    </row>
    <row r="2553" ht="11.25" hidden="1" customHeight="1" outlineLevel="7">
      <c r="A2553" s="118"/>
      <c r="B2553" s="119"/>
      <c r="C2553" s="120"/>
      <c r="D2553" s="2013" t="s">
        <v>939</v>
      </c>
      <c r="E2553" s="2013"/>
      <c r="F2553" s="2013"/>
      <c r="G2553" s="494"/>
    </row>
    <row r="2554" ht="11.25" hidden="1" customHeight="1" outlineLevel="7">
      <c r="A2554" s="118"/>
      <c r="B2554" s="119"/>
      <c r="C2554" s="120"/>
      <c r="D2554" s="2013" t="s">
        <v>415</v>
      </c>
      <c r="E2554" s="2013"/>
      <c r="F2554" s="2013"/>
      <c r="G2554" s="496">
        <v>0.16700000000000001</v>
      </c>
    </row>
    <row r="2555" ht="11.25" hidden="1" customHeight="1" outlineLevel="7">
      <c r="A2555" s="118"/>
      <c r="B2555" s="119"/>
      <c r="C2555" s="120"/>
      <c r="D2555" s="2013" t="s">
        <v>941</v>
      </c>
      <c r="E2555" s="2013"/>
      <c r="F2555" s="2013"/>
      <c r="G2555" s="494"/>
    </row>
    <row r="2556" ht="11.25" hidden="1" customHeight="1" outlineLevel="7">
      <c r="A2556" s="118"/>
      <c r="B2556" s="119"/>
      <c r="C2556" s="120"/>
      <c r="D2556" s="2013" t="s">
        <v>942</v>
      </c>
      <c r="E2556" s="2013"/>
      <c r="F2556" s="2013"/>
      <c r="G2556" s="494"/>
    </row>
    <row r="2557" ht="11.25" hidden="1" customHeight="1" outlineLevel="7">
      <c r="A2557" s="118"/>
      <c r="B2557" s="119"/>
      <c r="C2557" s="120"/>
      <c r="D2557" s="2013" t="s">
        <v>409</v>
      </c>
      <c r="E2557" s="2013"/>
      <c r="F2557" s="2013"/>
      <c r="G2557" s="494"/>
    </row>
    <row r="2558" ht="11.25" hidden="1" customHeight="1" outlineLevel="7">
      <c r="A2558" s="118"/>
      <c r="B2558" s="119"/>
      <c r="C2558" s="120"/>
      <c r="D2558" s="2013" t="s">
        <v>943</v>
      </c>
      <c r="E2558" s="2013"/>
      <c r="F2558" s="2013"/>
      <c r="G2558" s="496">
        <v>4.6266299999999996</v>
      </c>
    </row>
    <row r="2559" ht="11.25" hidden="1" customHeight="1" outlineLevel="7">
      <c r="A2559" s="118"/>
      <c r="B2559" s="119"/>
      <c r="C2559" s="120"/>
      <c r="D2559" s="2013" t="s">
        <v>944</v>
      </c>
      <c r="E2559" s="2013"/>
      <c r="F2559" s="2013"/>
      <c r="G2559" s="496">
        <v>25.51521</v>
      </c>
    </row>
    <row r="2560" ht="11.25" hidden="1" customHeight="1" outlineLevel="7">
      <c r="A2560" s="118"/>
      <c r="B2560" s="119"/>
      <c r="C2560" s="120"/>
      <c r="D2560" s="2013" t="s">
        <v>413</v>
      </c>
      <c r="E2560" s="2013"/>
      <c r="F2560" s="2013"/>
      <c r="G2560" s="496">
        <v>0.68891000000000002</v>
      </c>
    </row>
    <row r="2561" ht="21.75" hidden="1" customHeight="1" outlineLevel="7">
      <c r="A2561" s="118"/>
      <c r="B2561" s="119"/>
      <c r="C2561" s="120"/>
      <c r="D2561" s="2013" t="s">
        <v>945</v>
      </c>
      <c r="E2561" s="2013"/>
      <c r="F2561" s="2013"/>
      <c r="G2561" s="494"/>
    </row>
    <row r="2562" ht="21.75" hidden="1" customHeight="1" outlineLevel="7">
      <c r="A2562" s="118"/>
      <c r="B2562" s="119"/>
      <c r="C2562" s="120"/>
      <c r="D2562" s="2013" t="s">
        <v>419</v>
      </c>
      <c r="E2562" s="2013"/>
      <c r="F2562" s="2013"/>
      <c r="G2562" s="494"/>
    </row>
    <row r="2563" ht="21.75" hidden="1" customHeight="1" outlineLevel="7">
      <c r="A2563" s="118"/>
      <c r="B2563" s="119"/>
      <c r="C2563" s="120"/>
      <c r="D2563" s="2013" t="s">
        <v>946</v>
      </c>
      <c r="E2563" s="2013"/>
      <c r="F2563" s="2013"/>
      <c r="G2563" s="496">
        <v>73.948319999999995</v>
      </c>
    </row>
    <row r="2564" ht="11.25" hidden="1" customHeight="1" outlineLevel="7">
      <c r="A2564" s="86"/>
      <c r="B2564" s="87"/>
      <c r="C2564" s="88"/>
      <c r="D2564" s="2017" t="s">
        <v>410</v>
      </c>
      <c r="E2564" s="2017"/>
      <c r="F2564" s="2017"/>
      <c r="G2564" s="494"/>
    </row>
    <row r="2565" ht="21.75" hidden="1" customHeight="1" outlineLevel="7">
      <c r="A2565" s="89"/>
      <c r="B2565" s="90"/>
      <c r="C2565" s="91"/>
      <c r="D2565" s="2013" t="s">
        <v>947</v>
      </c>
      <c r="E2565" s="2013"/>
      <c r="F2565" s="2013"/>
      <c r="G2565" s="494"/>
    </row>
    <row r="2566" ht="11.25" hidden="1" customHeight="1" outlineLevel="7">
      <c r="A2566" s="89"/>
      <c r="B2566" s="90"/>
      <c r="C2566" s="91"/>
      <c r="D2566" s="2013" t="s">
        <v>948</v>
      </c>
      <c r="E2566" s="2013"/>
      <c r="F2566" s="2013"/>
      <c r="G2566" s="494"/>
    </row>
    <row r="2567" ht="11.25" hidden="1" customHeight="1" outlineLevel="7">
      <c r="A2567" s="89"/>
      <c r="B2567" s="90"/>
      <c r="C2567" s="91"/>
      <c r="D2567" s="2013" t="s">
        <v>949</v>
      </c>
      <c r="E2567" s="2013"/>
      <c r="F2567" s="2013"/>
      <c r="G2567" s="494"/>
    </row>
    <row r="2568" ht="21.75" hidden="1" customHeight="1" outlineLevel="7">
      <c r="A2568" s="89"/>
      <c r="B2568" s="90"/>
      <c r="C2568" s="91"/>
      <c r="D2568" s="2013" t="s">
        <v>950</v>
      </c>
      <c r="E2568" s="2013"/>
      <c r="F2568" s="2013"/>
      <c r="G2568" s="494"/>
    </row>
    <row r="2569" ht="11.25" hidden="1" customHeight="1" outlineLevel="7">
      <c r="A2569" s="118"/>
      <c r="B2569" s="119"/>
      <c r="C2569" s="120"/>
      <c r="D2569" s="2013" t="s">
        <v>417</v>
      </c>
      <c r="E2569" s="2013"/>
      <c r="F2569" s="2013"/>
      <c r="G2569" s="496">
        <v>11.894579999999999</v>
      </c>
    </row>
    <row r="2570" ht="11.25" hidden="1" customHeight="1" outlineLevel="7">
      <c r="A2570" s="118"/>
      <c r="B2570" s="119"/>
      <c r="C2570" s="120"/>
      <c r="D2570" s="2013" t="s">
        <v>953</v>
      </c>
      <c r="E2570" s="2013"/>
      <c r="F2570" s="2013"/>
      <c r="G2570" s="496">
        <v>0.71179000000000003</v>
      </c>
    </row>
    <row r="2571" ht="11.25" hidden="1" customHeight="1" outlineLevel="3">
      <c r="A2571" s="2012" t="s">
        <v>958</v>
      </c>
      <c r="B2571" s="2012"/>
      <c r="C2571" s="2012"/>
      <c r="D2571" s="2016" t="s">
        <v>508</v>
      </c>
      <c r="E2571" s="2016"/>
      <c r="F2571" s="2016"/>
      <c r="G2571" s="495"/>
    </row>
    <row r="2572" ht="11.25" hidden="1" customHeight="1" outlineLevel="4">
      <c r="A2572" s="66"/>
      <c r="B2572" s="67"/>
      <c r="C2572" s="68"/>
      <c r="D2572" s="2019" t="s">
        <v>441</v>
      </c>
      <c r="E2572" s="2019"/>
      <c r="F2572" s="2019"/>
      <c r="G2572" s="495"/>
    </row>
    <row r="2573" ht="11.25" hidden="1" customHeight="1" outlineLevel="5">
      <c r="A2573" s="74"/>
      <c r="B2573" s="75"/>
      <c r="C2573" s="76"/>
      <c r="D2573" s="2017" t="s">
        <v>257</v>
      </c>
      <c r="E2573" s="2017"/>
      <c r="F2573" s="2017"/>
      <c r="G2573" s="494"/>
    </row>
    <row r="2574" ht="11.25" hidden="1" customHeight="1" outlineLevel="6">
      <c r="A2574" s="77"/>
      <c r="B2574" s="78"/>
      <c r="C2574" s="79"/>
      <c r="D2574" s="2017" t="s">
        <v>442</v>
      </c>
      <c r="E2574" s="2017"/>
      <c r="F2574" s="2017"/>
      <c r="G2574" s="494"/>
    </row>
    <row r="2575" ht="11.25" hidden="1" customHeight="1" outlineLevel="7">
      <c r="A2575" s="80"/>
      <c r="B2575" s="81"/>
      <c r="C2575" s="82"/>
      <c r="D2575" s="2017" t="s">
        <v>887</v>
      </c>
      <c r="E2575" s="2017"/>
      <c r="F2575" s="2017"/>
      <c r="G2575" s="494"/>
    </row>
    <row r="2576" ht="11.25" hidden="1" customHeight="1" outlineLevel="7">
      <c r="A2576" s="83"/>
      <c r="B2576" s="84"/>
      <c r="C2576" s="85"/>
      <c r="D2576" s="2017" t="s">
        <v>893</v>
      </c>
      <c r="E2576" s="2017"/>
      <c r="F2576" s="2017"/>
      <c r="G2576" s="494"/>
    </row>
    <row r="2577" ht="11.25" hidden="1" customHeight="1" outlineLevel="7">
      <c r="A2577" s="118"/>
      <c r="B2577" s="119"/>
      <c r="C2577" s="120"/>
      <c r="D2577" s="2013" t="s">
        <v>895</v>
      </c>
      <c r="E2577" s="2013"/>
      <c r="F2577" s="2013"/>
      <c r="G2577" s="494"/>
    </row>
    <row r="2578" ht="11.25" hidden="1" customHeight="1" outlineLevel="7">
      <c r="A2578" s="83"/>
      <c r="B2578" s="84"/>
      <c r="C2578" s="85"/>
      <c r="D2578" s="2017" t="s">
        <v>907</v>
      </c>
      <c r="E2578" s="2017"/>
      <c r="F2578" s="2017"/>
      <c r="G2578" s="494"/>
    </row>
    <row r="2579" ht="11.25" hidden="1" customHeight="1" outlineLevel="7">
      <c r="A2579" s="118"/>
      <c r="B2579" s="119"/>
      <c r="C2579" s="120"/>
      <c r="D2579" s="2013" t="s">
        <v>104</v>
      </c>
      <c r="E2579" s="2013"/>
      <c r="F2579" s="2013"/>
      <c r="G2579" s="494"/>
    </row>
    <row r="2580" ht="11.25" hidden="1" customHeight="1" outlineLevel="7">
      <c r="A2580" s="86"/>
      <c r="B2580" s="87"/>
      <c r="C2580" s="88"/>
      <c r="D2580" s="2017" t="s">
        <v>908</v>
      </c>
      <c r="E2580" s="2017"/>
      <c r="F2580" s="2017"/>
      <c r="G2580" s="494"/>
    </row>
    <row r="2581" ht="11.25" hidden="1" customHeight="1" outlineLevel="7">
      <c r="A2581" s="89"/>
      <c r="B2581" s="90"/>
      <c r="C2581" s="91"/>
      <c r="D2581" s="2013" t="s">
        <v>106</v>
      </c>
      <c r="E2581" s="2013"/>
      <c r="F2581" s="2013"/>
      <c r="G2581" s="494"/>
    </row>
    <row r="2582" ht="11.25" hidden="1" customHeight="1" outlineLevel="7">
      <c r="A2582" s="89"/>
      <c r="B2582" s="90"/>
      <c r="C2582" s="91"/>
      <c r="D2582" s="2013" t="s">
        <v>108</v>
      </c>
      <c r="E2582" s="2013"/>
      <c r="F2582" s="2013"/>
      <c r="G2582" s="494"/>
    </row>
    <row r="2583" ht="11.25" hidden="1" customHeight="1" outlineLevel="7">
      <c r="A2583" s="83"/>
      <c r="B2583" s="84"/>
      <c r="C2583" s="85"/>
      <c r="D2583" s="2017" t="s">
        <v>909</v>
      </c>
      <c r="E2583" s="2017"/>
      <c r="F2583" s="2017"/>
      <c r="G2583" s="494"/>
    </row>
    <row r="2584" ht="11.25" hidden="1" customHeight="1" outlineLevel="7">
      <c r="A2584" s="118"/>
      <c r="B2584" s="119"/>
      <c r="C2584" s="120"/>
      <c r="D2584" s="2013" t="s">
        <v>910</v>
      </c>
      <c r="E2584" s="2013"/>
      <c r="F2584" s="2013"/>
      <c r="G2584" s="494"/>
    </row>
    <row r="2585" ht="21.75" hidden="1" customHeight="1" outlineLevel="7">
      <c r="A2585" s="118"/>
      <c r="B2585" s="119"/>
      <c r="C2585" s="120"/>
      <c r="D2585" s="2013" t="s">
        <v>911</v>
      </c>
      <c r="E2585" s="2013"/>
      <c r="F2585" s="2013"/>
      <c r="G2585" s="494"/>
    </row>
    <row r="2586" ht="11.25" hidden="1" customHeight="1" outlineLevel="7">
      <c r="A2586" s="118"/>
      <c r="B2586" s="119"/>
      <c r="C2586" s="120"/>
      <c r="D2586" s="2013" t="s">
        <v>912</v>
      </c>
      <c r="E2586" s="2013"/>
      <c r="F2586" s="2013"/>
      <c r="G2586" s="494"/>
    </row>
    <row r="2587" ht="11.25" hidden="1" customHeight="1" outlineLevel="7">
      <c r="A2587" s="118"/>
      <c r="B2587" s="119"/>
      <c r="C2587" s="120"/>
      <c r="D2587" s="2013" t="s">
        <v>913</v>
      </c>
      <c r="E2587" s="2013"/>
      <c r="F2587" s="2013"/>
      <c r="G2587" s="494"/>
    </row>
    <row r="2588" ht="11.25" hidden="1" customHeight="1" outlineLevel="7">
      <c r="A2588" s="118"/>
      <c r="B2588" s="119"/>
      <c r="C2588" s="120"/>
      <c r="D2588" s="2013" t="s">
        <v>914</v>
      </c>
      <c r="E2588" s="2013"/>
      <c r="F2588" s="2013"/>
      <c r="G2588" s="494"/>
    </row>
    <row r="2589" ht="21.75" hidden="1" customHeight="1" outlineLevel="7">
      <c r="A2589" s="118"/>
      <c r="B2589" s="119"/>
      <c r="C2589" s="120"/>
      <c r="D2589" s="2013" t="s">
        <v>915</v>
      </c>
      <c r="E2589" s="2013"/>
      <c r="F2589" s="2013"/>
      <c r="G2589" s="494"/>
    </row>
    <row r="2590" ht="11.25" hidden="1" customHeight="1" outlineLevel="7">
      <c r="A2590" s="118"/>
      <c r="B2590" s="119"/>
      <c r="C2590" s="120"/>
      <c r="D2590" s="2013" t="s">
        <v>916</v>
      </c>
      <c r="E2590" s="2013"/>
      <c r="F2590" s="2013"/>
      <c r="G2590" s="494"/>
    </row>
    <row r="2591" ht="11.25" hidden="1" customHeight="1" outlineLevel="7">
      <c r="A2591" s="83"/>
      <c r="B2591" s="84"/>
      <c r="C2591" s="85"/>
      <c r="D2591" s="2017" t="s">
        <v>917</v>
      </c>
      <c r="E2591" s="2017"/>
      <c r="F2591" s="2017"/>
      <c r="G2591" s="494"/>
    </row>
    <row r="2592" ht="11.25" hidden="1" customHeight="1" outlineLevel="7">
      <c r="A2592" s="118"/>
      <c r="B2592" s="119"/>
      <c r="C2592" s="120"/>
      <c r="D2592" s="2013" t="s">
        <v>225</v>
      </c>
      <c r="E2592" s="2013"/>
      <c r="F2592" s="2013"/>
      <c r="G2592" s="494"/>
    </row>
    <row r="2593" ht="11.25" hidden="1" customHeight="1" outlineLevel="7">
      <c r="A2593" s="118"/>
      <c r="B2593" s="119"/>
      <c r="C2593" s="120"/>
      <c r="D2593" s="2013" t="s">
        <v>226</v>
      </c>
      <c r="E2593" s="2013"/>
      <c r="F2593" s="2013"/>
      <c r="G2593" s="494"/>
    </row>
    <row r="2594" ht="11.25" hidden="1" customHeight="1" outlineLevel="7">
      <c r="A2594" s="118"/>
      <c r="B2594" s="119"/>
      <c r="C2594" s="120"/>
      <c r="D2594" s="2013" t="s">
        <v>227</v>
      </c>
      <c r="E2594" s="2013"/>
      <c r="F2594" s="2013"/>
      <c r="G2594" s="494"/>
    </row>
    <row r="2595" ht="11.25" hidden="1" customHeight="1" outlineLevel="7">
      <c r="A2595" s="118"/>
      <c r="B2595" s="119"/>
      <c r="C2595" s="120"/>
      <c r="D2595" s="2013" t="s">
        <v>228</v>
      </c>
      <c r="E2595" s="2013"/>
      <c r="F2595" s="2013"/>
      <c r="G2595" s="494"/>
    </row>
    <row r="2596" ht="11.25" hidden="1" customHeight="1" outlineLevel="7">
      <c r="A2596" s="118"/>
      <c r="B2596" s="119"/>
      <c r="C2596" s="120"/>
      <c r="D2596" s="2013" t="s">
        <v>229</v>
      </c>
      <c r="E2596" s="2013"/>
      <c r="F2596" s="2013"/>
      <c r="G2596" s="494"/>
    </row>
    <row r="2597" ht="11.25" hidden="1" customHeight="1" outlineLevel="7">
      <c r="A2597" s="98"/>
      <c r="B2597" s="99"/>
      <c r="C2597" s="100"/>
      <c r="D2597" s="2013" t="s">
        <v>920</v>
      </c>
      <c r="E2597" s="2013"/>
      <c r="F2597" s="2013"/>
      <c r="G2597" s="494"/>
    </row>
    <row r="2598" ht="21.75" hidden="1" customHeight="1" outlineLevel="7">
      <c r="A2598" s="98"/>
      <c r="B2598" s="99"/>
      <c r="C2598" s="100"/>
      <c r="D2598" s="2013" t="s">
        <v>231</v>
      </c>
      <c r="E2598" s="2013"/>
      <c r="F2598" s="2013"/>
      <c r="G2598" s="494"/>
    </row>
    <row r="2599" ht="11.25" hidden="1" customHeight="1" outlineLevel="7">
      <c r="A2599" s="83"/>
      <c r="B2599" s="84"/>
      <c r="C2599" s="85"/>
      <c r="D2599" s="2017" t="s">
        <v>887</v>
      </c>
      <c r="E2599" s="2017"/>
      <c r="F2599" s="2017"/>
      <c r="G2599" s="494"/>
    </row>
    <row r="2600" ht="11.25" hidden="1" customHeight="1" outlineLevel="7">
      <c r="A2600" s="86"/>
      <c r="B2600" s="87"/>
      <c r="C2600" s="88"/>
      <c r="D2600" s="2017" t="s">
        <v>933</v>
      </c>
      <c r="E2600" s="2017"/>
      <c r="F2600" s="2017"/>
      <c r="G2600" s="494"/>
    </row>
    <row r="2601" ht="21.75" hidden="1" customHeight="1" outlineLevel="7">
      <c r="A2601" s="89"/>
      <c r="B2601" s="90"/>
      <c r="C2601" s="91"/>
      <c r="D2601" s="2013" t="s">
        <v>935</v>
      </c>
      <c r="E2601" s="2013"/>
      <c r="F2601" s="2013"/>
      <c r="G2601" s="494"/>
    </row>
    <row r="2602" ht="11.25" hidden="1" customHeight="1" outlineLevel="7">
      <c r="A2602" s="89"/>
      <c r="B2602" s="90"/>
      <c r="C2602" s="91"/>
      <c r="D2602" s="2013" t="s">
        <v>936</v>
      </c>
      <c r="E2602" s="2013"/>
      <c r="F2602" s="2013"/>
      <c r="G2602" s="494"/>
    </row>
    <row r="2603" ht="21.75" hidden="1" customHeight="1" outlineLevel="7">
      <c r="A2603" s="89"/>
      <c r="B2603" s="90"/>
      <c r="C2603" s="91"/>
      <c r="D2603" s="2013" t="s">
        <v>233</v>
      </c>
      <c r="E2603" s="2013"/>
      <c r="F2603" s="2013"/>
      <c r="G2603" s="494"/>
    </row>
    <row r="2604" ht="11.25" hidden="1" customHeight="1" outlineLevel="7">
      <c r="A2604" s="118"/>
      <c r="B2604" s="119"/>
      <c r="C2604" s="120"/>
      <c r="D2604" s="2013" t="s">
        <v>406</v>
      </c>
      <c r="E2604" s="2013"/>
      <c r="F2604" s="2013"/>
      <c r="G2604" s="494"/>
    </row>
    <row r="2605" ht="11.25" hidden="1" customHeight="1" outlineLevel="7">
      <c r="A2605" s="118"/>
      <c r="B2605" s="119"/>
      <c r="C2605" s="120"/>
      <c r="D2605" s="2013" t="s">
        <v>407</v>
      </c>
      <c r="E2605" s="2013"/>
      <c r="F2605" s="2013"/>
      <c r="G2605" s="494"/>
    </row>
    <row r="2606" ht="11.25" hidden="1" customHeight="1" outlineLevel="7">
      <c r="A2606" s="118"/>
      <c r="B2606" s="119"/>
      <c r="C2606" s="120"/>
      <c r="D2606" s="2013" t="s">
        <v>938</v>
      </c>
      <c r="E2606" s="2013"/>
      <c r="F2606" s="2013"/>
      <c r="G2606" s="494"/>
    </row>
    <row r="2607" ht="11.25" hidden="1" customHeight="1" outlineLevel="7">
      <c r="A2607" s="118"/>
      <c r="B2607" s="119"/>
      <c r="C2607" s="120"/>
      <c r="D2607" s="2013" t="s">
        <v>415</v>
      </c>
      <c r="E2607" s="2013"/>
      <c r="F2607" s="2013"/>
      <c r="G2607" s="494"/>
    </row>
    <row r="2608" ht="11.25" hidden="1" customHeight="1" outlineLevel="7">
      <c r="A2608" s="118"/>
      <c r="B2608" s="119"/>
      <c r="C2608" s="120"/>
      <c r="D2608" s="2013" t="s">
        <v>940</v>
      </c>
      <c r="E2608" s="2013"/>
      <c r="F2608" s="2013"/>
      <c r="G2608" s="494"/>
    </row>
    <row r="2609" ht="11.25" hidden="1" customHeight="1" outlineLevel="7">
      <c r="A2609" s="118"/>
      <c r="B2609" s="119"/>
      <c r="C2609" s="120"/>
      <c r="D2609" s="2013" t="s">
        <v>941</v>
      </c>
      <c r="E2609" s="2013"/>
      <c r="F2609" s="2013"/>
      <c r="G2609" s="494"/>
    </row>
    <row r="2610" ht="11.25" hidden="1" customHeight="1" outlineLevel="7">
      <c r="A2610" s="118"/>
      <c r="B2610" s="119"/>
      <c r="C2610" s="120"/>
      <c r="D2610" s="2013" t="s">
        <v>942</v>
      </c>
      <c r="E2610" s="2013"/>
      <c r="F2610" s="2013"/>
      <c r="G2610" s="494"/>
    </row>
    <row r="2611" ht="11.25" hidden="1" customHeight="1" outlineLevel="7">
      <c r="A2611" s="118"/>
      <c r="B2611" s="119"/>
      <c r="C2611" s="120"/>
      <c r="D2611" s="2013" t="s">
        <v>943</v>
      </c>
      <c r="E2611" s="2013"/>
      <c r="F2611" s="2013"/>
      <c r="G2611" s="494"/>
    </row>
    <row r="2612" ht="11.25" hidden="1" customHeight="1" outlineLevel="7">
      <c r="A2612" s="118"/>
      <c r="B2612" s="119"/>
      <c r="C2612" s="120"/>
      <c r="D2612" s="2013" t="s">
        <v>413</v>
      </c>
      <c r="E2612" s="2013"/>
      <c r="F2612" s="2013"/>
      <c r="G2612" s="494"/>
    </row>
    <row r="2613" ht="21.75" hidden="1" customHeight="1" outlineLevel="7">
      <c r="A2613" s="118"/>
      <c r="B2613" s="119"/>
      <c r="C2613" s="120"/>
      <c r="D2613" s="2013" t="s">
        <v>945</v>
      </c>
      <c r="E2613" s="2013"/>
      <c r="F2613" s="2013"/>
      <c r="G2613" s="494"/>
    </row>
    <row r="2614" ht="21.75" hidden="1" customHeight="1" outlineLevel="7">
      <c r="A2614" s="118"/>
      <c r="B2614" s="119"/>
      <c r="C2614" s="120"/>
      <c r="D2614" s="2013" t="s">
        <v>419</v>
      </c>
      <c r="E2614" s="2013"/>
      <c r="F2614" s="2013"/>
      <c r="G2614" s="494"/>
    </row>
    <row r="2615" ht="11.25" hidden="1" customHeight="1" outlineLevel="7">
      <c r="A2615" s="86"/>
      <c r="B2615" s="87"/>
      <c r="C2615" s="88"/>
      <c r="D2615" s="2017" t="s">
        <v>410</v>
      </c>
      <c r="E2615" s="2017"/>
      <c r="F2615" s="2017"/>
      <c r="G2615" s="494"/>
    </row>
    <row r="2616" ht="21.75" hidden="1" customHeight="1" outlineLevel="7">
      <c r="A2616" s="89"/>
      <c r="B2616" s="90"/>
      <c r="C2616" s="91"/>
      <c r="D2616" s="2013" t="s">
        <v>947</v>
      </c>
      <c r="E2616" s="2013"/>
      <c r="F2616" s="2013"/>
      <c r="G2616" s="494"/>
    </row>
    <row r="2617" ht="11.25" hidden="1" customHeight="1" outlineLevel="7">
      <c r="A2617" s="89"/>
      <c r="B2617" s="90"/>
      <c r="C2617" s="91"/>
      <c r="D2617" s="2013" t="s">
        <v>948</v>
      </c>
      <c r="E2617" s="2013"/>
      <c r="F2617" s="2013"/>
      <c r="G2617" s="494"/>
    </row>
    <row r="2618" ht="11.25" hidden="1" customHeight="1" outlineLevel="7">
      <c r="A2618" s="89"/>
      <c r="B2618" s="90"/>
      <c r="C2618" s="91"/>
      <c r="D2618" s="2013" t="s">
        <v>949</v>
      </c>
      <c r="E2618" s="2013"/>
      <c r="F2618" s="2013"/>
      <c r="G2618" s="494"/>
    </row>
    <row r="2619" ht="21.75" hidden="1" customHeight="1" outlineLevel="7">
      <c r="A2619" s="89"/>
      <c r="B2619" s="90"/>
      <c r="C2619" s="91"/>
      <c r="D2619" s="2013" t="s">
        <v>950</v>
      </c>
      <c r="E2619" s="2013"/>
      <c r="F2619" s="2013"/>
      <c r="G2619" s="494"/>
    </row>
    <row r="2620" ht="11.25" hidden="1" customHeight="1" outlineLevel="7">
      <c r="A2620" s="86"/>
      <c r="B2620" s="87"/>
      <c r="C2620" s="88"/>
      <c r="D2620" s="2017" t="s">
        <v>951</v>
      </c>
      <c r="E2620" s="2017"/>
      <c r="F2620" s="2017"/>
      <c r="G2620" s="494"/>
    </row>
    <row r="2621" ht="11.25" hidden="1" customHeight="1" outlineLevel="7">
      <c r="A2621" s="89"/>
      <c r="B2621" s="90"/>
      <c r="C2621" s="91"/>
      <c r="D2621" s="2013" t="s">
        <v>1195</v>
      </c>
      <c r="E2621" s="2013"/>
      <c r="F2621" s="2013"/>
      <c r="G2621" s="494"/>
    </row>
    <row r="2622" ht="11.25" hidden="1" customHeight="1" outlineLevel="7">
      <c r="A2622" s="118"/>
      <c r="B2622" s="119"/>
      <c r="C2622" s="120"/>
      <c r="D2622" s="2013" t="s">
        <v>417</v>
      </c>
      <c r="E2622" s="2013"/>
      <c r="F2622" s="2013"/>
      <c r="G2622" s="494"/>
    </row>
    <row r="2623" ht="11.25" hidden="1" customHeight="1" outlineLevel="4">
      <c r="A2623" s="66"/>
      <c r="B2623" s="67"/>
      <c r="C2623" s="68"/>
      <c r="D2623" s="2019" t="s">
        <v>451</v>
      </c>
      <c r="E2623" s="2019"/>
      <c r="F2623" s="2019"/>
      <c r="G2623" s="495"/>
    </row>
    <row r="2624" ht="11.25" hidden="1" customHeight="1" outlineLevel="5">
      <c r="A2624" s="107"/>
      <c r="B2624" s="108"/>
      <c r="C2624" s="109"/>
      <c r="D2624" s="98"/>
      <c r="E2624" s="99"/>
      <c r="F2624" s="100"/>
      <c r="G2624" s="494"/>
    </row>
    <row r="2625" ht="11.25" hidden="1" customHeight="1" outlineLevel="4">
      <c r="A2625" s="66"/>
      <c r="B2625" s="67"/>
      <c r="C2625" s="68"/>
      <c r="D2625" s="2019" t="s">
        <v>452</v>
      </c>
      <c r="E2625" s="2019"/>
      <c r="F2625" s="2019"/>
      <c r="G2625" s="495"/>
    </row>
    <row r="2626" ht="11.25" hidden="1" customHeight="1" outlineLevel="5">
      <c r="A2626" s="74"/>
      <c r="B2626" s="75"/>
      <c r="C2626" s="76"/>
      <c r="D2626" s="2017" t="s">
        <v>257</v>
      </c>
      <c r="E2626" s="2017"/>
      <c r="F2626" s="2017"/>
      <c r="G2626" s="494"/>
    </row>
    <row r="2627" ht="11.25" hidden="1" customHeight="1" outlineLevel="6">
      <c r="A2627" s="77"/>
      <c r="B2627" s="78"/>
      <c r="C2627" s="79"/>
      <c r="D2627" s="2017" t="s">
        <v>442</v>
      </c>
      <c r="E2627" s="2017"/>
      <c r="F2627" s="2017"/>
      <c r="G2627" s="494"/>
    </row>
    <row r="2628" ht="11.25" hidden="1" customHeight="1" outlineLevel="7">
      <c r="A2628" s="80"/>
      <c r="B2628" s="81"/>
      <c r="C2628" s="82"/>
      <c r="D2628" s="2017" t="s">
        <v>887</v>
      </c>
      <c r="E2628" s="2017"/>
      <c r="F2628" s="2017"/>
      <c r="G2628" s="494"/>
    </row>
    <row r="2629" ht="11.25" hidden="1" customHeight="1" outlineLevel="7">
      <c r="A2629" s="83"/>
      <c r="B2629" s="84"/>
      <c r="C2629" s="85"/>
      <c r="D2629" s="2017" t="s">
        <v>893</v>
      </c>
      <c r="E2629" s="2017"/>
      <c r="F2629" s="2017"/>
      <c r="G2629" s="494"/>
    </row>
    <row r="2630" ht="11.25" hidden="1" customHeight="1" outlineLevel="7">
      <c r="A2630" s="118"/>
      <c r="B2630" s="119"/>
      <c r="C2630" s="120"/>
      <c r="D2630" s="2013" t="s">
        <v>895</v>
      </c>
      <c r="E2630" s="2013"/>
      <c r="F2630" s="2013"/>
      <c r="G2630" s="494"/>
    </row>
    <row r="2631" ht="11.25" hidden="1" customHeight="1" outlineLevel="7">
      <c r="A2631" s="83"/>
      <c r="B2631" s="84"/>
      <c r="C2631" s="85"/>
      <c r="D2631" s="2017" t="s">
        <v>903</v>
      </c>
      <c r="E2631" s="2017"/>
      <c r="F2631" s="2017"/>
      <c r="G2631" s="494"/>
    </row>
    <row r="2632" ht="11.25" hidden="1" customHeight="1" outlineLevel="7">
      <c r="A2632" s="118"/>
      <c r="B2632" s="119"/>
      <c r="C2632" s="120"/>
      <c r="D2632" s="2013" t="s">
        <v>904</v>
      </c>
      <c r="E2632" s="2013"/>
      <c r="F2632" s="2013"/>
      <c r="G2632" s="494"/>
    </row>
    <row r="2633" ht="11.25" hidden="1" customHeight="1" outlineLevel="7">
      <c r="A2633" s="83"/>
      <c r="B2633" s="84"/>
      <c r="C2633" s="85"/>
      <c r="D2633" s="2017" t="s">
        <v>905</v>
      </c>
      <c r="E2633" s="2017"/>
      <c r="F2633" s="2017"/>
      <c r="G2633" s="494"/>
    </row>
    <row r="2634" ht="11.25" hidden="1" customHeight="1" outlineLevel="7">
      <c r="A2634" s="118"/>
      <c r="B2634" s="119"/>
      <c r="C2634" s="120"/>
      <c r="D2634" s="2013" t="s">
        <v>905</v>
      </c>
      <c r="E2634" s="2013"/>
      <c r="F2634" s="2013"/>
      <c r="G2634" s="494"/>
    </row>
    <row r="2635" ht="11.25" hidden="1" customHeight="1" outlineLevel="7">
      <c r="A2635" s="83"/>
      <c r="B2635" s="84"/>
      <c r="C2635" s="85"/>
      <c r="D2635" s="2017" t="s">
        <v>907</v>
      </c>
      <c r="E2635" s="2017"/>
      <c r="F2635" s="2017"/>
      <c r="G2635" s="494"/>
    </row>
    <row r="2636" ht="11.25" hidden="1" customHeight="1" outlineLevel="7">
      <c r="A2636" s="118"/>
      <c r="B2636" s="119"/>
      <c r="C2636" s="120"/>
      <c r="D2636" s="2013" t="s">
        <v>104</v>
      </c>
      <c r="E2636" s="2013"/>
      <c r="F2636" s="2013"/>
      <c r="G2636" s="494"/>
    </row>
    <row r="2637" ht="11.25" hidden="1" customHeight="1" outlineLevel="7">
      <c r="A2637" s="86"/>
      <c r="B2637" s="87"/>
      <c r="C2637" s="88"/>
      <c r="D2637" s="2017" t="s">
        <v>908</v>
      </c>
      <c r="E2637" s="2017"/>
      <c r="F2637" s="2017"/>
      <c r="G2637" s="494"/>
    </row>
    <row r="2638" ht="11.25" hidden="1" customHeight="1" outlineLevel="7">
      <c r="A2638" s="89"/>
      <c r="B2638" s="90"/>
      <c r="C2638" s="91"/>
      <c r="D2638" s="2013" t="s">
        <v>106</v>
      </c>
      <c r="E2638" s="2013"/>
      <c r="F2638" s="2013"/>
      <c r="G2638" s="494"/>
    </row>
    <row r="2639" ht="11.25" hidden="1" customHeight="1" outlineLevel="7">
      <c r="A2639" s="89"/>
      <c r="B2639" s="90"/>
      <c r="C2639" s="91"/>
      <c r="D2639" s="2013" t="s">
        <v>108</v>
      </c>
      <c r="E2639" s="2013"/>
      <c r="F2639" s="2013"/>
      <c r="G2639" s="494"/>
    </row>
    <row r="2640" ht="11.25" hidden="1" customHeight="1" outlineLevel="7">
      <c r="A2640" s="98"/>
      <c r="B2640" s="99"/>
      <c r="C2640" s="100"/>
      <c r="D2640" s="2013" t="s">
        <v>404</v>
      </c>
      <c r="E2640" s="2013"/>
      <c r="F2640" s="2013"/>
      <c r="G2640" s="494"/>
    </row>
    <row r="2641" ht="11.25" hidden="1" customHeight="1" outlineLevel="7">
      <c r="A2641" s="83"/>
      <c r="B2641" s="84"/>
      <c r="C2641" s="85"/>
      <c r="D2641" s="2017" t="s">
        <v>909</v>
      </c>
      <c r="E2641" s="2017"/>
      <c r="F2641" s="2017"/>
      <c r="G2641" s="494"/>
    </row>
    <row r="2642" ht="11.25" hidden="1" customHeight="1" outlineLevel="7">
      <c r="A2642" s="118"/>
      <c r="B2642" s="119"/>
      <c r="C2642" s="120"/>
      <c r="D2642" s="2013" t="s">
        <v>914</v>
      </c>
      <c r="E2642" s="2013"/>
      <c r="F2642" s="2013"/>
      <c r="G2642" s="494"/>
    </row>
    <row r="2643" ht="11.25" hidden="1" customHeight="1" outlineLevel="7">
      <c r="A2643" s="83"/>
      <c r="B2643" s="84"/>
      <c r="C2643" s="85"/>
      <c r="D2643" s="2017" t="s">
        <v>917</v>
      </c>
      <c r="E2643" s="2017"/>
      <c r="F2643" s="2017"/>
      <c r="G2643" s="494"/>
    </row>
    <row r="2644" ht="11.25" hidden="1" customHeight="1" outlineLevel="7">
      <c r="A2644" s="118"/>
      <c r="B2644" s="119"/>
      <c r="C2644" s="120"/>
      <c r="D2644" s="2013" t="s">
        <v>225</v>
      </c>
      <c r="E2644" s="2013"/>
      <c r="F2644" s="2013"/>
      <c r="G2644" s="494"/>
    </row>
    <row r="2645" ht="11.25" hidden="1" customHeight="1" outlineLevel="7">
      <c r="A2645" s="118"/>
      <c r="B2645" s="119"/>
      <c r="C2645" s="120"/>
      <c r="D2645" s="2013" t="s">
        <v>226</v>
      </c>
      <c r="E2645" s="2013"/>
      <c r="F2645" s="2013"/>
      <c r="G2645" s="494"/>
    </row>
    <row r="2646" ht="11.25" hidden="1" customHeight="1" outlineLevel="7">
      <c r="A2646" s="118"/>
      <c r="B2646" s="119"/>
      <c r="C2646" s="120"/>
      <c r="D2646" s="2013" t="s">
        <v>227</v>
      </c>
      <c r="E2646" s="2013"/>
      <c r="F2646" s="2013"/>
      <c r="G2646" s="494"/>
    </row>
    <row r="2647" ht="11.25" hidden="1" customHeight="1" outlineLevel="7">
      <c r="A2647" s="118"/>
      <c r="B2647" s="119"/>
      <c r="C2647" s="120"/>
      <c r="D2647" s="2013" t="s">
        <v>228</v>
      </c>
      <c r="E2647" s="2013"/>
      <c r="F2647" s="2013"/>
      <c r="G2647" s="494"/>
    </row>
    <row r="2648" ht="11.25" hidden="1" customHeight="1" outlineLevel="7">
      <c r="A2648" s="118"/>
      <c r="B2648" s="119"/>
      <c r="C2648" s="120"/>
      <c r="D2648" s="2013" t="s">
        <v>229</v>
      </c>
      <c r="E2648" s="2013"/>
      <c r="F2648" s="2013"/>
      <c r="G2648" s="494"/>
    </row>
    <row r="2649" ht="11.25" hidden="1" customHeight="1" outlineLevel="7">
      <c r="A2649" s="98"/>
      <c r="B2649" s="99"/>
      <c r="C2649" s="100"/>
      <c r="D2649" s="2013" t="s">
        <v>920</v>
      </c>
      <c r="E2649" s="2013"/>
      <c r="F2649" s="2013"/>
      <c r="G2649" s="494"/>
    </row>
    <row r="2650" ht="21.75" hidden="1" customHeight="1" outlineLevel="7">
      <c r="A2650" s="98"/>
      <c r="B2650" s="99"/>
      <c r="C2650" s="100"/>
      <c r="D2650" s="2013" t="s">
        <v>231</v>
      </c>
      <c r="E2650" s="2013"/>
      <c r="F2650" s="2013"/>
      <c r="G2650" s="494"/>
    </row>
    <row r="2651" ht="21.75" hidden="1" customHeight="1" outlineLevel="7">
      <c r="A2651" s="83"/>
      <c r="B2651" s="84"/>
      <c r="C2651" s="85"/>
      <c r="D2651" s="2017" t="s">
        <v>921</v>
      </c>
      <c r="E2651" s="2017"/>
      <c r="F2651" s="2017"/>
      <c r="G2651" s="494"/>
    </row>
    <row r="2652" ht="11.25" hidden="1" customHeight="1" outlineLevel="7">
      <c r="A2652" s="118"/>
      <c r="B2652" s="119"/>
      <c r="C2652" s="120"/>
      <c r="D2652" s="2013" t="s">
        <v>922</v>
      </c>
      <c r="E2652" s="2013"/>
      <c r="F2652" s="2013"/>
      <c r="G2652" s="494"/>
    </row>
    <row r="2653" ht="21.75" hidden="1" customHeight="1" outlineLevel="7">
      <c r="A2653" s="118"/>
      <c r="B2653" s="119"/>
      <c r="C2653" s="120"/>
      <c r="D2653" s="2013" t="s">
        <v>1206</v>
      </c>
      <c r="E2653" s="2013"/>
      <c r="F2653" s="2013"/>
      <c r="G2653" s="494"/>
    </row>
    <row r="2654" ht="11.25" hidden="1" customHeight="1" outlineLevel="7">
      <c r="A2654" s="118"/>
      <c r="B2654" s="119"/>
      <c r="C2654" s="120"/>
      <c r="D2654" s="2013" t="s">
        <v>923</v>
      </c>
      <c r="E2654" s="2013"/>
      <c r="F2654" s="2013"/>
      <c r="G2654" s="494"/>
    </row>
    <row r="2655" ht="21.75" hidden="1" customHeight="1" outlineLevel="7">
      <c r="A2655" s="118"/>
      <c r="B2655" s="119"/>
      <c r="C2655" s="120"/>
      <c r="D2655" s="2013" t="s">
        <v>924</v>
      </c>
      <c r="E2655" s="2013"/>
      <c r="F2655" s="2013"/>
      <c r="G2655" s="494"/>
    </row>
    <row r="2656" ht="11.25" hidden="1" customHeight="1" outlineLevel="7">
      <c r="A2656" s="83"/>
      <c r="B2656" s="84"/>
      <c r="C2656" s="85"/>
      <c r="D2656" s="2017" t="s">
        <v>925</v>
      </c>
      <c r="E2656" s="2017"/>
      <c r="F2656" s="2017"/>
      <c r="G2656" s="494"/>
    </row>
    <row r="2657" ht="21.75" hidden="1" customHeight="1" outlineLevel="7">
      <c r="A2657" s="118"/>
      <c r="B2657" s="119"/>
      <c r="C2657" s="120"/>
      <c r="D2657" s="2013" t="s">
        <v>1193</v>
      </c>
      <c r="E2657" s="2013"/>
      <c r="F2657" s="2013"/>
      <c r="G2657" s="494"/>
    </row>
    <row r="2658" ht="21.75" hidden="1" customHeight="1" outlineLevel="7">
      <c r="A2658" s="118"/>
      <c r="B2658" s="119"/>
      <c r="C2658" s="120"/>
      <c r="D2658" s="2013" t="s">
        <v>926</v>
      </c>
      <c r="E2658" s="2013"/>
      <c r="F2658" s="2013"/>
      <c r="G2658" s="494"/>
    </row>
    <row r="2659" ht="11.25" hidden="1" customHeight="1" outlineLevel="7">
      <c r="A2659" s="118"/>
      <c r="B2659" s="119"/>
      <c r="C2659" s="120"/>
      <c r="D2659" s="2013" t="s">
        <v>1194</v>
      </c>
      <c r="E2659" s="2013"/>
      <c r="F2659" s="2013"/>
      <c r="G2659" s="494"/>
    </row>
    <row r="2660" ht="11.25" hidden="1" customHeight="1" outlineLevel="7">
      <c r="A2660" s="83"/>
      <c r="B2660" s="84"/>
      <c r="C2660" s="85"/>
      <c r="D2660" s="2017" t="s">
        <v>887</v>
      </c>
      <c r="E2660" s="2017"/>
      <c r="F2660" s="2017"/>
      <c r="G2660" s="494"/>
    </row>
    <row r="2661" ht="11.25" hidden="1" customHeight="1" outlineLevel="7">
      <c r="A2661" s="118"/>
      <c r="B2661" s="119"/>
      <c r="C2661" s="120"/>
      <c r="D2661" s="2013" t="s">
        <v>928</v>
      </c>
      <c r="E2661" s="2013"/>
      <c r="F2661" s="2013"/>
      <c r="G2661" s="494"/>
    </row>
    <row r="2662" ht="11.25" hidden="1" customHeight="1" outlineLevel="7">
      <c r="A2662" s="118"/>
      <c r="B2662" s="119"/>
      <c r="C2662" s="120"/>
      <c r="D2662" s="2013" t="s">
        <v>929</v>
      </c>
      <c r="E2662" s="2013"/>
      <c r="F2662" s="2013"/>
      <c r="G2662" s="494"/>
    </row>
    <row r="2663" ht="11.25" hidden="1" customHeight="1" outlineLevel="7">
      <c r="A2663" s="118"/>
      <c r="B2663" s="119"/>
      <c r="C2663" s="120"/>
      <c r="D2663" s="2013" t="s">
        <v>932</v>
      </c>
      <c r="E2663" s="2013"/>
      <c r="F2663" s="2013"/>
      <c r="G2663" s="494"/>
    </row>
    <row r="2664" ht="11.25" hidden="1" customHeight="1" outlineLevel="7">
      <c r="A2664" s="86"/>
      <c r="B2664" s="87"/>
      <c r="C2664" s="88"/>
      <c r="D2664" s="2017" t="s">
        <v>933</v>
      </c>
      <c r="E2664" s="2017"/>
      <c r="F2664" s="2017"/>
      <c r="G2664" s="494"/>
    </row>
    <row r="2665" ht="11.25" hidden="1" customHeight="1" outlineLevel="7">
      <c r="A2665" s="89"/>
      <c r="B2665" s="90"/>
      <c r="C2665" s="91"/>
      <c r="D2665" s="2013" t="s">
        <v>934</v>
      </c>
      <c r="E2665" s="2013"/>
      <c r="F2665" s="2013"/>
      <c r="G2665" s="494"/>
    </row>
    <row r="2666" ht="21.75" hidden="1" customHeight="1" outlineLevel="7">
      <c r="A2666" s="89"/>
      <c r="B2666" s="90"/>
      <c r="C2666" s="91"/>
      <c r="D2666" s="2013" t="s">
        <v>935</v>
      </c>
      <c r="E2666" s="2013"/>
      <c r="F2666" s="2013"/>
      <c r="G2666" s="494"/>
    </row>
    <row r="2667" ht="21.75" hidden="1" customHeight="1" outlineLevel="7">
      <c r="A2667" s="89"/>
      <c r="B2667" s="90"/>
      <c r="C2667" s="91"/>
      <c r="D2667" s="2013" t="s">
        <v>937</v>
      </c>
      <c r="E2667" s="2013"/>
      <c r="F2667" s="2013"/>
      <c r="G2667" s="494"/>
    </row>
    <row r="2668" ht="21.75" hidden="1" customHeight="1" outlineLevel="7">
      <c r="A2668" s="89"/>
      <c r="B2668" s="90"/>
      <c r="C2668" s="91"/>
      <c r="D2668" s="2013" t="s">
        <v>233</v>
      </c>
      <c r="E2668" s="2013"/>
      <c r="F2668" s="2013"/>
      <c r="G2668" s="494"/>
    </row>
    <row r="2669" ht="11.25" hidden="1" customHeight="1" outlineLevel="7">
      <c r="A2669" s="118"/>
      <c r="B2669" s="119"/>
      <c r="C2669" s="120"/>
      <c r="D2669" s="2013" t="s">
        <v>406</v>
      </c>
      <c r="E2669" s="2013"/>
      <c r="F2669" s="2013"/>
      <c r="G2669" s="494"/>
    </row>
    <row r="2670" ht="11.25" hidden="1" customHeight="1" outlineLevel="7">
      <c r="A2670" s="118"/>
      <c r="B2670" s="119"/>
      <c r="C2670" s="120"/>
      <c r="D2670" s="2013" t="s">
        <v>407</v>
      </c>
      <c r="E2670" s="2013"/>
      <c r="F2670" s="2013"/>
      <c r="G2670" s="494"/>
    </row>
    <row r="2671" ht="11.25" hidden="1" customHeight="1" outlineLevel="7">
      <c r="A2671" s="118"/>
      <c r="B2671" s="119"/>
      <c r="C2671" s="120"/>
      <c r="D2671" s="2013" t="s">
        <v>938</v>
      </c>
      <c r="E2671" s="2013"/>
      <c r="F2671" s="2013"/>
      <c r="G2671" s="494"/>
    </row>
    <row r="2672" ht="11.25" hidden="1" customHeight="1" outlineLevel="7">
      <c r="A2672" s="118"/>
      <c r="B2672" s="119"/>
      <c r="C2672" s="120"/>
      <c r="D2672" s="2013" t="s">
        <v>939</v>
      </c>
      <c r="E2672" s="2013"/>
      <c r="F2672" s="2013"/>
      <c r="G2672" s="494"/>
    </row>
    <row r="2673" ht="11.25" hidden="1" customHeight="1" outlineLevel="7">
      <c r="A2673" s="118"/>
      <c r="B2673" s="119"/>
      <c r="C2673" s="120"/>
      <c r="D2673" s="2013" t="s">
        <v>415</v>
      </c>
      <c r="E2673" s="2013"/>
      <c r="F2673" s="2013"/>
      <c r="G2673" s="494"/>
    </row>
    <row r="2674" ht="11.25" hidden="1" customHeight="1" outlineLevel="7">
      <c r="A2674" s="118"/>
      <c r="B2674" s="119"/>
      <c r="C2674" s="120"/>
      <c r="D2674" s="2013" t="s">
        <v>941</v>
      </c>
      <c r="E2674" s="2013"/>
      <c r="F2674" s="2013"/>
      <c r="G2674" s="494"/>
    </row>
    <row r="2675" ht="11.25" hidden="1" customHeight="1" outlineLevel="7">
      <c r="A2675" s="118"/>
      <c r="B2675" s="119"/>
      <c r="C2675" s="120"/>
      <c r="D2675" s="2013" t="s">
        <v>942</v>
      </c>
      <c r="E2675" s="2013"/>
      <c r="F2675" s="2013"/>
      <c r="G2675" s="494"/>
    </row>
    <row r="2676" ht="11.25" hidden="1" customHeight="1" outlineLevel="7">
      <c r="A2676" s="118"/>
      <c r="B2676" s="119"/>
      <c r="C2676" s="120"/>
      <c r="D2676" s="2013" t="s">
        <v>409</v>
      </c>
      <c r="E2676" s="2013"/>
      <c r="F2676" s="2013"/>
      <c r="G2676" s="494"/>
    </row>
    <row r="2677" ht="11.25" hidden="1" customHeight="1" outlineLevel="7">
      <c r="A2677" s="118"/>
      <c r="B2677" s="119"/>
      <c r="C2677" s="120"/>
      <c r="D2677" s="2013" t="s">
        <v>943</v>
      </c>
      <c r="E2677" s="2013"/>
      <c r="F2677" s="2013"/>
      <c r="G2677" s="494"/>
    </row>
    <row r="2678" ht="11.25" hidden="1" customHeight="1" outlineLevel="7">
      <c r="A2678" s="118"/>
      <c r="B2678" s="119"/>
      <c r="C2678" s="120"/>
      <c r="D2678" s="2013" t="s">
        <v>944</v>
      </c>
      <c r="E2678" s="2013"/>
      <c r="F2678" s="2013"/>
      <c r="G2678" s="494"/>
    </row>
    <row r="2679" ht="11.25" hidden="1" customHeight="1" outlineLevel="7">
      <c r="A2679" s="118"/>
      <c r="B2679" s="119"/>
      <c r="C2679" s="120"/>
      <c r="D2679" s="2013" t="s">
        <v>413</v>
      </c>
      <c r="E2679" s="2013"/>
      <c r="F2679" s="2013"/>
      <c r="G2679" s="494"/>
    </row>
    <row r="2680" ht="21.75" hidden="1" customHeight="1" outlineLevel="7">
      <c r="A2680" s="118"/>
      <c r="B2680" s="119"/>
      <c r="C2680" s="120"/>
      <c r="D2680" s="2013" t="s">
        <v>945</v>
      </c>
      <c r="E2680" s="2013"/>
      <c r="F2680" s="2013"/>
      <c r="G2680" s="494"/>
    </row>
    <row r="2681" ht="21.75" hidden="1" customHeight="1" outlineLevel="7">
      <c r="A2681" s="118"/>
      <c r="B2681" s="119"/>
      <c r="C2681" s="120"/>
      <c r="D2681" s="2013" t="s">
        <v>419</v>
      </c>
      <c r="E2681" s="2013"/>
      <c r="F2681" s="2013"/>
      <c r="G2681" s="494"/>
    </row>
    <row r="2682" ht="21.75" hidden="1" customHeight="1" outlineLevel="7">
      <c r="A2682" s="118"/>
      <c r="B2682" s="119"/>
      <c r="C2682" s="120"/>
      <c r="D2682" s="2013" t="s">
        <v>946</v>
      </c>
      <c r="E2682" s="2013"/>
      <c r="F2682" s="2013"/>
      <c r="G2682" s="494"/>
    </row>
    <row r="2683" ht="11.25" hidden="1" customHeight="1" outlineLevel="7">
      <c r="A2683" s="86"/>
      <c r="B2683" s="87"/>
      <c r="C2683" s="88"/>
      <c r="D2683" s="2017" t="s">
        <v>410</v>
      </c>
      <c r="E2683" s="2017"/>
      <c r="F2683" s="2017"/>
      <c r="G2683" s="494"/>
    </row>
    <row r="2684" ht="21.75" hidden="1" customHeight="1" outlineLevel="7">
      <c r="A2684" s="89"/>
      <c r="B2684" s="90"/>
      <c r="C2684" s="91"/>
      <c r="D2684" s="2013" t="s">
        <v>947</v>
      </c>
      <c r="E2684" s="2013"/>
      <c r="F2684" s="2013"/>
      <c r="G2684" s="494"/>
    </row>
    <row r="2685" ht="11.25" hidden="1" customHeight="1" outlineLevel="7">
      <c r="A2685" s="89"/>
      <c r="B2685" s="90"/>
      <c r="C2685" s="91"/>
      <c r="D2685" s="2013" t="s">
        <v>948</v>
      </c>
      <c r="E2685" s="2013"/>
      <c r="F2685" s="2013"/>
      <c r="G2685" s="494"/>
    </row>
    <row r="2686" ht="11.25" hidden="1" customHeight="1" outlineLevel="7">
      <c r="A2686" s="89"/>
      <c r="B2686" s="90"/>
      <c r="C2686" s="91"/>
      <c r="D2686" s="2013" t="s">
        <v>949</v>
      </c>
      <c r="E2686" s="2013"/>
      <c r="F2686" s="2013"/>
      <c r="G2686" s="494"/>
    </row>
    <row r="2687" ht="21.75" hidden="1" customHeight="1" outlineLevel="7">
      <c r="A2687" s="89"/>
      <c r="B2687" s="90"/>
      <c r="C2687" s="91"/>
      <c r="D2687" s="2013" t="s">
        <v>950</v>
      </c>
      <c r="E2687" s="2013"/>
      <c r="F2687" s="2013"/>
      <c r="G2687" s="494"/>
    </row>
    <row r="2688" ht="11.25" hidden="1" customHeight="1" outlineLevel="7">
      <c r="A2688" s="118"/>
      <c r="B2688" s="119"/>
      <c r="C2688" s="120"/>
      <c r="D2688" s="2013" t="s">
        <v>417</v>
      </c>
      <c r="E2688" s="2013"/>
      <c r="F2688" s="2013"/>
      <c r="G2688" s="494"/>
    </row>
    <row r="2689" ht="11.25" hidden="1" customHeight="1" outlineLevel="7">
      <c r="A2689" s="118"/>
      <c r="B2689" s="119"/>
      <c r="C2689" s="120"/>
      <c r="D2689" s="2013" t="s">
        <v>953</v>
      </c>
      <c r="E2689" s="2013"/>
      <c r="F2689" s="2013"/>
      <c r="G2689" s="494"/>
    </row>
    <row r="2690" ht="11.25" customHeight="1" outlineLevel="2" collapsed="1">
      <c r="A2690" s="2012" t="s">
        <v>385</v>
      </c>
      <c r="B2690" s="2012"/>
      <c r="C2690" s="2012"/>
      <c r="D2690" s="2015" t="s">
        <v>513</v>
      </c>
      <c r="E2690" s="2015"/>
      <c r="F2690" s="2015"/>
      <c r="G2690" s="495"/>
    </row>
    <row r="2691" ht="11.25" customHeight="1" outlineLevel="3">
      <c r="A2691" s="2012" t="s">
        <v>959</v>
      </c>
      <c r="B2691" s="2012"/>
      <c r="C2691" s="2012"/>
      <c r="D2691" s="2016" t="s">
        <v>514</v>
      </c>
      <c r="E2691" s="2016"/>
      <c r="F2691" s="2016"/>
      <c r="G2691" s="495"/>
    </row>
    <row r="2692" ht="11.25" hidden="1" customHeight="1" outlineLevel="4">
      <c r="A2692" s="66"/>
      <c r="B2692" s="67"/>
      <c r="C2692" s="68"/>
      <c r="D2692" s="2019" t="s">
        <v>441</v>
      </c>
      <c r="E2692" s="2019"/>
      <c r="F2692" s="2019"/>
      <c r="G2692" s="495"/>
    </row>
    <row r="2693" ht="11.25" hidden="1" customHeight="1" outlineLevel="5">
      <c r="A2693" s="107"/>
      <c r="B2693" s="108"/>
      <c r="C2693" s="109"/>
      <c r="D2693" s="98"/>
      <c r="E2693" s="99"/>
      <c r="F2693" s="100"/>
      <c r="G2693" s="494"/>
    </row>
    <row r="2694" ht="11.25" hidden="1" customHeight="1" outlineLevel="4">
      <c r="A2694" s="66"/>
      <c r="B2694" s="67"/>
      <c r="C2694" s="68"/>
      <c r="D2694" s="2019" t="s">
        <v>451</v>
      </c>
      <c r="E2694" s="2019"/>
      <c r="F2694" s="2019"/>
      <c r="G2694" s="495"/>
    </row>
    <row r="2695" ht="11.25" hidden="1" customHeight="1" outlineLevel="5">
      <c r="A2695" s="107"/>
      <c r="B2695" s="108"/>
      <c r="C2695" s="109"/>
      <c r="D2695" s="98"/>
      <c r="E2695" s="99"/>
      <c r="F2695" s="100"/>
      <c r="G2695" s="494"/>
    </row>
    <row r="2696" ht="11.25" hidden="1" customHeight="1" outlineLevel="4">
      <c r="A2696" s="66"/>
      <c r="B2696" s="67"/>
      <c r="C2696" s="68"/>
      <c r="D2696" s="2019" t="s">
        <v>452</v>
      </c>
      <c r="E2696" s="2019"/>
      <c r="F2696" s="2019"/>
      <c r="G2696" s="495"/>
    </row>
    <row r="2697" ht="11.25" hidden="1" customHeight="1" outlineLevel="5">
      <c r="A2697" s="107"/>
      <c r="B2697" s="108"/>
      <c r="C2697" s="109"/>
      <c r="D2697" s="98"/>
      <c r="E2697" s="99"/>
      <c r="F2697" s="100"/>
      <c r="G2697" s="494"/>
    </row>
    <row r="2698" ht="11.25" customHeight="1" outlineLevel="3" collapsed="1">
      <c r="A2698" s="2012" t="s">
        <v>960</v>
      </c>
      <c r="B2698" s="2012"/>
      <c r="C2698" s="2012"/>
      <c r="D2698" s="2016" t="s">
        <v>522</v>
      </c>
      <c r="E2698" s="2016"/>
      <c r="F2698" s="2016"/>
      <c r="G2698" s="495"/>
    </row>
    <row r="2699" ht="11.25" customHeight="1" outlineLevel="4">
      <c r="A2699" s="66"/>
      <c r="B2699" s="67"/>
      <c r="C2699" s="68"/>
      <c r="D2699" s="2019" t="s">
        <v>441</v>
      </c>
      <c r="E2699" s="2019"/>
      <c r="F2699" s="2019"/>
      <c r="G2699" s="495"/>
    </row>
    <row r="2700" ht="11.25" hidden="1" customHeight="1" outlineLevel="5">
      <c r="A2700" s="107"/>
      <c r="B2700" s="108"/>
      <c r="C2700" s="109"/>
      <c r="D2700" s="98"/>
      <c r="E2700" s="99"/>
      <c r="F2700" s="100"/>
      <c r="G2700" s="494"/>
    </row>
    <row r="2701" ht="11.25" customHeight="1" outlineLevel="4" collapsed="1">
      <c r="A2701" s="66"/>
      <c r="B2701" s="67"/>
      <c r="C2701" s="68"/>
      <c r="D2701" s="2019" t="s">
        <v>451</v>
      </c>
      <c r="E2701" s="2019"/>
      <c r="F2701" s="2019"/>
      <c r="G2701" s="495"/>
    </row>
    <row r="2702" ht="11.25" hidden="1" customHeight="1" outlineLevel="5">
      <c r="A2702" s="107"/>
      <c r="B2702" s="108"/>
      <c r="C2702" s="109"/>
      <c r="D2702" s="98"/>
      <c r="E2702" s="99"/>
      <c r="F2702" s="100"/>
      <c r="G2702" s="494"/>
    </row>
    <row r="2703" ht="11.25" customHeight="1" outlineLevel="4" collapsed="1">
      <c r="A2703" s="66"/>
      <c r="B2703" s="67"/>
      <c r="C2703" s="68"/>
      <c r="D2703" s="2019" t="s">
        <v>452</v>
      </c>
      <c r="E2703" s="2019"/>
      <c r="F2703" s="2019"/>
      <c r="G2703" s="495"/>
    </row>
    <row r="2704" ht="11.25" customHeight="1" outlineLevel="5">
      <c r="A2704" s="107"/>
      <c r="B2704" s="108"/>
      <c r="C2704" s="109"/>
      <c r="D2704" s="98"/>
      <c r="E2704" s="99"/>
      <c r="F2704" s="100"/>
      <c r="G2704" s="494"/>
    </row>
    <row r="2705" ht="11.25" customHeight="1" outlineLevel="1">
      <c r="A2705" s="2012" t="s">
        <v>961</v>
      </c>
      <c r="B2705" s="2012"/>
      <c r="C2705" s="2012"/>
      <c r="D2705" s="2018" t="s">
        <v>962</v>
      </c>
      <c r="E2705" s="2018"/>
      <c r="F2705" s="2018"/>
      <c r="G2705" s="491">
        <v>159519.51508000001</v>
      </c>
    </row>
    <row r="2706" ht="11.25" customHeight="1" outlineLevel="2">
      <c r="A2706" s="2012" t="s">
        <v>120</v>
      </c>
      <c r="B2706" s="2012"/>
      <c r="C2706" s="2012"/>
      <c r="D2706" s="2015" t="s">
        <v>440</v>
      </c>
      <c r="E2706" s="2015"/>
      <c r="F2706" s="2015"/>
      <c r="G2706" s="492">
        <v>149390.31109999999</v>
      </c>
    </row>
    <row r="2707" ht="11.25" customHeight="1" outlineLevel="3">
      <c r="A2707" s="66"/>
      <c r="B2707" s="67"/>
      <c r="C2707" s="68"/>
      <c r="D2707" s="2014" t="s">
        <v>441</v>
      </c>
      <c r="E2707" s="2014"/>
      <c r="F2707" s="2014"/>
      <c r="G2707" s="495"/>
    </row>
    <row r="2708" ht="11.25" customHeight="1" outlineLevel="4">
      <c r="A2708" s="70"/>
      <c r="B2708" s="71"/>
      <c r="C2708" s="72"/>
      <c r="D2708" s="2017" t="s">
        <v>257</v>
      </c>
      <c r="E2708" s="2017"/>
      <c r="F2708" s="2017"/>
      <c r="G2708" s="494"/>
    </row>
    <row r="2709" ht="11.25" customHeight="1" outlineLevel="5">
      <c r="A2709" s="74"/>
      <c r="B2709" s="75"/>
      <c r="C2709" s="76"/>
      <c r="D2709" s="2017" t="s">
        <v>442</v>
      </c>
      <c r="E2709" s="2017"/>
      <c r="F2709" s="2017"/>
      <c r="G2709" s="494"/>
    </row>
    <row r="2710" ht="11.25" customHeight="1" outlineLevel="6">
      <c r="A2710" s="77"/>
      <c r="B2710" s="78"/>
      <c r="C2710" s="79"/>
      <c r="D2710" s="2017" t="s">
        <v>443</v>
      </c>
      <c r="E2710" s="2017"/>
      <c r="F2710" s="2017"/>
      <c r="G2710" s="494"/>
    </row>
    <row r="2711" ht="11.25" customHeight="1" outlineLevel="7">
      <c r="A2711" s="80"/>
      <c r="B2711" s="81"/>
      <c r="C2711" s="82"/>
      <c r="D2711" s="2017" t="s">
        <v>963</v>
      </c>
      <c r="E2711" s="2017"/>
      <c r="F2711" s="2017"/>
      <c r="G2711" s="494"/>
    </row>
    <row r="2712" ht="11.25" customHeight="1" outlineLevel="7">
      <c r="A2712" s="83"/>
      <c r="B2712" s="84"/>
      <c r="C2712" s="85"/>
      <c r="D2712" s="2017" t="s">
        <v>14</v>
      </c>
      <c r="E2712" s="2017"/>
      <c r="F2712" s="2017"/>
      <c r="G2712" s="494"/>
    </row>
    <row r="2713" ht="11.25" customHeight="1" outlineLevel="7">
      <c r="A2713" s="86"/>
      <c r="B2713" s="87"/>
      <c r="C2713" s="88"/>
      <c r="D2713" s="2017" t="s">
        <v>529</v>
      </c>
      <c r="E2713" s="2017"/>
      <c r="F2713" s="2017"/>
      <c r="G2713" s="494"/>
    </row>
    <row r="2714" ht="11.25" customHeight="1" outlineLevel="7">
      <c r="A2714" s="101"/>
      <c r="B2714" s="102"/>
      <c r="C2714" s="103"/>
      <c r="D2714" s="2017" t="s">
        <v>964</v>
      </c>
      <c r="E2714" s="2017"/>
      <c r="F2714" s="2017"/>
      <c r="G2714" s="494"/>
    </row>
    <row r="2715" ht="11.25" customHeight="1" outlineLevel="7">
      <c r="A2715" s="115"/>
      <c r="B2715" s="116"/>
      <c r="C2715" s="117"/>
      <c r="D2715" s="2013" t="s">
        <v>546</v>
      </c>
      <c r="E2715" s="2013"/>
      <c r="F2715" s="2013"/>
      <c r="G2715" s="494"/>
    </row>
    <row r="2716" ht="11.25" customHeight="1" outlineLevel="7">
      <c r="A2716" s="101"/>
      <c r="B2716" s="102"/>
      <c r="C2716" s="103"/>
      <c r="D2716" s="2017" t="s">
        <v>554</v>
      </c>
      <c r="E2716" s="2017"/>
      <c r="F2716" s="2017"/>
      <c r="G2716" s="494"/>
    </row>
    <row r="2717" ht="11.25" customHeight="1" outlineLevel="7">
      <c r="A2717" s="115"/>
      <c r="B2717" s="116"/>
      <c r="C2717" s="117"/>
      <c r="D2717" s="2013" t="s">
        <v>557</v>
      </c>
      <c r="E2717" s="2013"/>
      <c r="F2717" s="2013"/>
      <c r="G2717" s="494"/>
    </row>
    <row r="2718" ht="11.25" customHeight="1" outlineLevel="7">
      <c r="A2718" s="115"/>
      <c r="B2718" s="116"/>
      <c r="C2718" s="117"/>
      <c r="D2718" s="2013" t="s">
        <v>559</v>
      </c>
      <c r="E2718" s="2013"/>
      <c r="F2718" s="2013"/>
      <c r="G2718" s="494"/>
    </row>
    <row r="2719" ht="11.25" customHeight="1" outlineLevel="7">
      <c r="A2719" s="115"/>
      <c r="B2719" s="116"/>
      <c r="C2719" s="117"/>
      <c r="D2719" s="2013" t="s">
        <v>564</v>
      </c>
      <c r="E2719" s="2013"/>
      <c r="F2719" s="2013"/>
      <c r="G2719" s="494"/>
    </row>
    <row r="2720" ht="11.25" customHeight="1" outlineLevel="7">
      <c r="A2720" s="115"/>
      <c r="B2720" s="116"/>
      <c r="C2720" s="117"/>
      <c r="D2720" s="2013" t="s">
        <v>565</v>
      </c>
      <c r="E2720" s="2013"/>
      <c r="F2720" s="2013"/>
      <c r="G2720" s="494"/>
    </row>
    <row r="2721" ht="11.25" customHeight="1" outlineLevel="7">
      <c r="A2721" s="115"/>
      <c r="B2721" s="116"/>
      <c r="C2721" s="117"/>
      <c r="D2721" s="2013" t="s">
        <v>566</v>
      </c>
      <c r="E2721" s="2013"/>
      <c r="F2721" s="2013"/>
      <c r="G2721" s="494"/>
    </row>
    <row r="2722" ht="11.25" customHeight="1" outlineLevel="7">
      <c r="A2722" s="115"/>
      <c r="B2722" s="116"/>
      <c r="C2722" s="117"/>
      <c r="D2722" s="2013" t="s">
        <v>567</v>
      </c>
      <c r="E2722" s="2013"/>
      <c r="F2722" s="2013"/>
      <c r="G2722" s="494"/>
    </row>
    <row r="2723" ht="11.25" customHeight="1" outlineLevel="7">
      <c r="A2723" s="115"/>
      <c r="B2723" s="116"/>
      <c r="C2723" s="117"/>
      <c r="D2723" s="2013" t="s">
        <v>569</v>
      </c>
      <c r="E2723" s="2013"/>
      <c r="F2723" s="2013"/>
      <c r="G2723" s="494"/>
    </row>
    <row r="2724" ht="11.25" customHeight="1" outlineLevel="7">
      <c r="A2724" s="115"/>
      <c r="B2724" s="116"/>
      <c r="C2724" s="117"/>
      <c r="D2724" s="2013" t="s">
        <v>570</v>
      </c>
      <c r="E2724" s="2013"/>
      <c r="F2724" s="2013"/>
      <c r="G2724" s="494"/>
    </row>
    <row r="2725" ht="11.25" customHeight="1" outlineLevel="7">
      <c r="A2725" s="83"/>
      <c r="B2725" s="84"/>
      <c r="C2725" s="85"/>
      <c r="D2725" s="2017" t="s">
        <v>571</v>
      </c>
      <c r="E2725" s="2017"/>
      <c r="F2725" s="2017"/>
      <c r="G2725" s="494"/>
    </row>
    <row r="2726" ht="11.25" customHeight="1" outlineLevel="7">
      <c r="A2726" s="86"/>
      <c r="B2726" s="87"/>
      <c r="C2726" s="88"/>
      <c r="D2726" s="2017" t="s">
        <v>572</v>
      </c>
      <c r="E2726" s="2017"/>
      <c r="F2726" s="2017"/>
      <c r="G2726" s="494"/>
    </row>
    <row r="2727" ht="11.25" customHeight="1" outlineLevel="7">
      <c r="A2727" s="101"/>
      <c r="B2727" s="102"/>
      <c r="C2727" s="103"/>
      <c r="D2727" s="2017" t="s">
        <v>573</v>
      </c>
      <c r="E2727" s="2017"/>
      <c r="F2727" s="2017"/>
      <c r="G2727" s="494"/>
    </row>
    <row r="2728" ht="11.25" customHeight="1" outlineLevel="7">
      <c r="A2728" s="115"/>
      <c r="B2728" s="116"/>
      <c r="C2728" s="117"/>
      <c r="D2728" s="2013" t="s">
        <v>582</v>
      </c>
      <c r="E2728" s="2013"/>
      <c r="F2728" s="2013"/>
      <c r="G2728" s="494"/>
    </row>
    <row r="2729" ht="11.25" customHeight="1" outlineLevel="7">
      <c r="A2729" s="115"/>
      <c r="B2729" s="116"/>
      <c r="C2729" s="117"/>
      <c r="D2729" s="2013" t="s">
        <v>585</v>
      </c>
      <c r="E2729" s="2013"/>
      <c r="F2729" s="2013"/>
      <c r="G2729" s="494"/>
    </row>
    <row r="2730" ht="11.25" customHeight="1" outlineLevel="7">
      <c r="A2730" s="101"/>
      <c r="B2730" s="102"/>
      <c r="C2730" s="103"/>
      <c r="D2730" s="2017" t="s">
        <v>586</v>
      </c>
      <c r="E2730" s="2017"/>
      <c r="F2730" s="2017"/>
      <c r="G2730" s="494"/>
    </row>
    <row r="2731" ht="11.25" customHeight="1" outlineLevel="7">
      <c r="A2731" s="115"/>
      <c r="B2731" s="116"/>
      <c r="C2731" s="117"/>
      <c r="D2731" s="2013" t="s">
        <v>965</v>
      </c>
      <c r="E2731" s="2013"/>
      <c r="F2731" s="2013"/>
      <c r="G2731" s="494"/>
    </row>
    <row r="2732" ht="11.25" customHeight="1" outlineLevel="7">
      <c r="A2732" s="83"/>
      <c r="B2732" s="84"/>
      <c r="C2732" s="85"/>
      <c r="D2732" s="2017" t="s">
        <v>617</v>
      </c>
      <c r="E2732" s="2017"/>
      <c r="F2732" s="2017"/>
      <c r="G2732" s="494"/>
    </row>
    <row r="2733" ht="11.25" customHeight="1" outlineLevel="7">
      <c r="A2733" s="118"/>
      <c r="B2733" s="119"/>
      <c r="C2733" s="120"/>
      <c r="D2733" s="2013" t="s">
        <v>619</v>
      </c>
      <c r="E2733" s="2013"/>
      <c r="F2733" s="2013"/>
      <c r="G2733" s="494"/>
    </row>
    <row r="2734" ht="11.25" customHeight="1" outlineLevel="7">
      <c r="A2734" s="118"/>
      <c r="B2734" s="119"/>
      <c r="C2734" s="120"/>
      <c r="D2734" s="2013" t="s">
        <v>620</v>
      </c>
      <c r="E2734" s="2013"/>
      <c r="F2734" s="2013"/>
      <c r="G2734" s="494"/>
    </row>
    <row r="2735" ht="11.25" customHeight="1" outlineLevel="7">
      <c r="A2735" s="118"/>
      <c r="B2735" s="119"/>
      <c r="C2735" s="120"/>
      <c r="D2735" s="2013" t="s">
        <v>624</v>
      </c>
      <c r="E2735" s="2013"/>
      <c r="F2735" s="2013"/>
      <c r="G2735" s="494"/>
    </row>
    <row r="2736" ht="11.25" customHeight="1" outlineLevel="7">
      <c r="A2736" s="118"/>
      <c r="B2736" s="119"/>
      <c r="C2736" s="120"/>
      <c r="D2736" s="2013" t="s">
        <v>626</v>
      </c>
      <c r="E2736" s="2013"/>
      <c r="F2736" s="2013"/>
      <c r="G2736" s="494"/>
    </row>
    <row r="2737" ht="11.25" customHeight="1" outlineLevel="7">
      <c r="A2737" s="86"/>
      <c r="B2737" s="87"/>
      <c r="C2737" s="88"/>
      <c r="D2737" s="2017" t="s">
        <v>630</v>
      </c>
      <c r="E2737" s="2017"/>
      <c r="F2737" s="2017"/>
      <c r="G2737" s="494"/>
    </row>
    <row r="2738" ht="11.25" customHeight="1" outlineLevel="7">
      <c r="A2738" s="89"/>
      <c r="B2738" s="90"/>
      <c r="C2738" s="91"/>
      <c r="D2738" s="2013" t="s">
        <v>632</v>
      </c>
      <c r="E2738" s="2013"/>
      <c r="F2738" s="2013"/>
      <c r="G2738" s="494"/>
    </row>
    <row r="2739" ht="21.75" customHeight="1" outlineLevel="7">
      <c r="A2739" s="89"/>
      <c r="B2739" s="90"/>
      <c r="C2739" s="91"/>
      <c r="D2739" s="2013" t="s">
        <v>634</v>
      </c>
      <c r="E2739" s="2013"/>
      <c r="F2739" s="2013"/>
      <c r="G2739" s="494"/>
    </row>
    <row r="2740" ht="21.75" customHeight="1" outlineLevel="7">
      <c r="A2740" s="89"/>
      <c r="B2740" s="90"/>
      <c r="C2740" s="91"/>
      <c r="D2740" s="2013" t="s">
        <v>636</v>
      </c>
      <c r="E2740" s="2013"/>
      <c r="F2740" s="2013"/>
      <c r="G2740" s="494"/>
    </row>
    <row r="2741" ht="21.75" customHeight="1" outlineLevel="7">
      <c r="A2741" s="89"/>
      <c r="B2741" s="90"/>
      <c r="C2741" s="91"/>
      <c r="D2741" s="2013" t="s">
        <v>638</v>
      </c>
      <c r="E2741" s="2013"/>
      <c r="F2741" s="2013"/>
      <c r="G2741" s="494"/>
    </row>
    <row r="2742" ht="11.25" customHeight="1" outlineLevel="7">
      <c r="A2742" s="83"/>
      <c r="B2742" s="84"/>
      <c r="C2742" s="85"/>
      <c r="D2742" s="2017" t="s">
        <v>641</v>
      </c>
      <c r="E2742" s="2017"/>
      <c r="F2742" s="2017"/>
      <c r="G2742" s="494"/>
    </row>
    <row r="2743" ht="21.75" customHeight="1" outlineLevel="7">
      <c r="A2743" s="86"/>
      <c r="B2743" s="87"/>
      <c r="C2743" s="88"/>
      <c r="D2743" s="2017" t="s">
        <v>642</v>
      </c>
      <c r="E2743" s="2017"/>
      <c r="F2743" s="2017"/>
      <c r="G2743" s="494"/>
    </row>
    <row r="2744" ht="21.75" customHeight="1" outlineLevel="7">
      <c r="A2744" s="89"/>
      <c r="B2744" s="90"/>
      <c r="C2744" s="91"/>
      <c r="D2744" s="2013" t="s">
        <v>643</v>
      </c>
      <c r="E2744" s="2013"/>
      <c r="F2744" s="2013"/>
      <c r="G2744" s="494"/>
    </row>
    <row r="2745" ht="21.75" customHeight="1" outlineLevel="7">
      <c r="A2745" s="89"/>
      <c r="B2745" s="90"/>
      <c r="C2745" s="91"/>
      <c r="D2745" s="2013" t="s">
        <v>645</v>
      </c>
      <c r="E2745" s="2013"/>
      <c r="F2745" s="2013"/>
      <c r="G2745" s="494"/>
    </row>
    <row r="2746" ht="21.75" customHeight="1" outlineLevel="7">
      <c r="A2746" s="89"/>
      <c r="B2746" s="90"/>
      <c r="C2746" s="91"/>
      <c r="D2746" s="2013" t="s">
        <v>647</v>
      </c>
      <c r="E2746" s="2013"/>
      <c r="F2746" s="2013"/>
      <c r="G2746" s="494"/>
    </row>
    <row r="2747" ht="21.75" customHeight="1" outlineLevel="7">
      <c r="A2747" s="89"/>
      <c r="B2747" s="90"/>
      <c r="C2747" s="91"/>
      <c r="D2747" s="2013" t="s">
        <v>649</v>
      </c>
      <c r="E2747" s="2013"/>
      <c r="F2747" s="2013"/>
      <c r="G2747" s="494"/>
    </row>
    <row r="2748" ht="21.75" customHeight="1" outlineLevel="7">
      <c r="A2748" s="89"/>
      <c r="B2748" s="90"/>
      <c r="C2748" s="91"/>
      <c r="D2748" s="2013" t="s">
        <v>651</v>
      </c>
      <c r="E2748" s="2013"/>
      <c r="F2748" s="2013"/>
      <c r="G2748" s="494"/>
    </row>
    <row r="2749" ht="21.75" customHeight="1" outlineLevel="7">
      <c r="A2749" s="86"/>
      <c r="B2749" s="87"/>
      <c r="C2749" s="88"/>
      <c r="D2749" s="2017" t="s">
        <v>966</v>
      </c>
      <c r="E2749" s="2017"/>
      <c r="F2749" s="2017"/>
      <c r="G2749" s="494"/>
    </row>
    <row r="2750" ht="11.25" customHeight="1" outlineLevel="7">
      <c r="A2750" s="89"/>
      <c r="B2750" s="90"/>
      <c r="C2750" s="91"/>
      <c r="D2750" s="2013" t="s">
        <v>655</v>
      </c>
      <c r="E2750" s="2013"/>
      <c r="F2750" s="2013"/>
      <c r="G2750" s="494"/>
    </row>
    <row r="2751" ht="21.75" customHeight="1" outlineLevel="7">
      <c r="A2751" s="89"/>
      <c r="B2751" s="90"/>
      <c r="C2751" s="91"/>
      <c r="D2751" s="2013" t="s">
        <v>657</v>
      </c>
      <c r="E2751" s="2013"/>
      <c r="F2751" s="2013"/>
      <c r="G2751" s="494"/>
    </row>
    <row r="2752" ht="21.75" customHeight="1" outlineLevel="7">
      <c r="A2752" s="89"/>
      <c r="B2752" s="90"/>
      <c r="C2752" s="91"/>
      <c r="D2752" s="2013" t="s">
        <v>659</v>
      </c>
      <c r="E2752" s="2013"/>
      <c r="F2752" s="2013"/>
      <c r="G2752" s="494"/>
    </row>
    <row r="2753" ht="21.75" customHeight="1" outlineLevel="7">
      <c r="A2753" s="89"/>
      <c r="B2753" s="90"/>
      <c r="C2753" s="91"/>
      <c r="D2753" s="2013" t="s">
        <v>661</v>
      </c>
      <c r="E2753" s="2013"/>
      <c r="F2753" s="2013"/>
      <c r="G2753" s="494"/>
    </row>
    <row r="2754" ht="11.25" customHeight="1" outlineLevel="7">
      <c r="A2754" s="89"/>
      <c r="B2754" s="90"/>
      <c r="C2754" s="91"/>
      <c r="D2754" s="2013" t="s">
        <v>663</v>
      </c>
      <c r="E2754" s="2013"/>
      <c r="F2754" s="2013"/>
      <c r="G2754" s="494"/>
    </row>
    <row r="2755" ht="11.25" customHeight="1" outlineLevel="7">
      <c r="A2755" s="86"/>
      <c r="B2755" s="87"/>
      <c r="C2755" s="88"/>
      <c r="D2755" s="2017" t="s">
        <v>667</v>
      </c>
      <c r="E2755" s="2017"/>
      <c r="F2755" s="2017"/>
      <c r="G2755" s="494"/>
    </row>
    <row r="2756" ht="11.25" customHeight="1" outlineLevel="7">
      <c r="A2756" s="89"/>
      <c r="B2756" s="90"/>
      <c r="C2756" s="91"/>
      <c r="D2756" s="2013" t="s">
        <v>667</v>
      </c>
      <c r="E2756" s="2013"/>
      <c r="F2756" s="2013"/>
      <c r="G2756" s="494"/>
    </row>
    <row r="2757" ht="21.75" customHeight="1" outlineLevel="7">
      <c r="A2757" s="89"/>
      <c r="B2757" s="90"/>
      <c r="C2757" s="91"/>
      <c r="D2757" s="2013" t="s">
        <v>669</v>
      </c>
      <c r="E2757" s="2013"/>
      <c r="F2757" s="2013"/>
      <c r="G2757" s="494"/>
    </row>
    <row r="2758" ht="21.75" customHeight="1" outlineLevel="7">
      <c r="A2758" s="89"/>
      <c r="B2758" s="90"/>
      <c r="C2758" s="91"/>
      <c r="D2758" s="2013" t="s">
        <v>671</v>
      </c>
      <c r="E2758" s="2013"/>
      <c r="F2758" s="2013"/>
      <c r="G2758" s="494"/>
    </row>
    <row r="2759" ht="21.75" customHeight="1" outlineLevel="7">
      <c r="A2759" s="89"/>
      <c r="B2759" s="90"/>
      <c r="C2759" s="91"/>
      <c r="D2759" s="2013" t="s">
        <v>673</v>
      </c>
      <c r="E2759" s="2013"/>
      <c r="F2759" s="2013"/>
      <c r="G2759" s="494"/>
    </row>
    <row r="2760" ht="21.75" customHeight="1" outlineLevel="7">
      <c r="A2760" s="89"/>
      <c r="B2760" s="90"/>
      <c r="C2760" s="91"/>
      <c r="D2760" s="2013" t="s">
        <v>675</v>
      </c>
      <c r="E2760" s="2013"/>
      <c r="F2760" s="2013"/>
      <c r="G2760" s="494"/>
    </row>
    <row r="2761" ht="21.75" customHeight="1" outlineLevel="7">
      <c r="A2761" s="86"/>
      <c r="B2761" s="87"/>
      <c r="C2761" s="88"/>
      <c r="D2761" s="2017" t="s">
        <v>677</v>
      </c>
      <c r="E2761" s="2017"/>
      <c r="F2761" s="2017"/>
      <c r="G2761" s="494"/>
    </row>
    <row r="2762" ht="21.75" customHeight="1" outlineLevel="7">
      <c r="A2762" s="89"/>
      <c r="B2762" s="90"/>
      <c r="C2762" s="91"/>
      <c r="D2762" s="2013" t="s">
        <v>679</v>
      </c>
      <c r="E2762" s="2013"/>
      <c r="F2762" s="2013"/>
      <c r="G2762" s="494"/>
    </row>
    <row r="2763" ht="21.75" customHeight="1" outlineLevel="7">
      <c r="A2763" s="89"/>
      <c r="B2763" s="90"/>
      <c r="C2763" s="91"/>
      <c r="D2763" s="2013" t="s">
        <v>681</v>
      </c>
      <c r="E2763" s="2013"/>
      <c r="F2763" s="2013"/>
      <c r="G2763" s="494"/>
    </row>
    <row r="2764" ht="21.75" customHeight="1" outlineLevel="7">
      <c r="A2764" s="89"/>
      <c r="B2764" s="90"/>
      <c r="C2764" s="91"/>
      <c r="D2764" s="2013" t="s">
        <v>683</v>
      </c>
      <c r="E2764" s="2013"/>
      <c r="F2764" s="2013"/>
      <c r="G2764" s="494"/>
    </row>
    <row r="2765" ht="21.75" customHeight="1" outlineLevel="7">
      <c r="A2765" s="89"/>
      <c r="B2765" s="90"/>
      <c r="C2765" s="91"/>
      <c r="D2765" s="2013" t="s">
        <v>685</v>
      </c>
      <c r="E2765" s="2013"/>
      <c r="F2765" s="2013"/>
      <c r="G2765" s="494"/>
    </row>
    <row r="2766" ht="21.75" customHeight="1" outlineLevel="7">
      <c r="A2766" s="89"/>
      <c r="B2766" s="90"/>
      <c r="C2766" s="91"/>
      <c r="D2766" s="2013" t="s">
        <v>687</v>
      </c>
      <c r="E2766" s="2013"/>
      <c r="F2766" s="2013"/>
      <c r="G2766" s="494"/>
    </row>
    <row r="2767" ht="11.25" customHeight="1" outlineLevel="7">
      <c r="A2767" s="83"/>
      <c r="B2767" s="84"/>
      <c r="C2767" s="85"/>
      <c r="D2767" s="2017" t="s">
        <v>689</v>
      </c>
      <c r="E2767" s="2017"/>
      <c r="F2767" s="2017"/>
      <c r="G2767" s="494"/>
    </row>
    <row r="2768" ht="11.25" customHeight="1" outlineLevel="7">
      <c r="A2768" s="118"/>
      <c r="B2768" s="119"/>
      <c r="C2768" s="120"/>
      <c r="D2768" s="2013" t="s">
        <v>696</v>
      </c>
      <c r="E2768" s="2013"/>
      <c r="F2768" s="2013"/>
      <c r="G2768" s="494"/>
    </row>
    <row r="2769" ht="11.25" customHeight="1" outlineLevel="7">
      <c r="A2769" s="83"/>
      <c r="B2769" s="84"/>
      <c r="C2769" s="85"/>
      <c r="D2769" s="2017" t="s">
        <v>698</v>
      </c>
      <c r="E2769" s="2017"/>
      <c r="F2769" s="2017"/>
      <c r="G2769" s="494"/>
    </row>
    <row r="2770" ht="11.25" customHeight="1" outlineLevel="7">
      <c r="A2770" s="86"/>
      <c r="B2770" s="87"/>
      <c r="C2770" s="88"/>
      <c r="D2770" s="2017" t="s">
        <v>702</v>
      </c>
      <c r="E2770" s="2017"/>
      <c r="F2770" s="2017"/>
      <c r="G2770" s="494"/>
    </row>
    <row r="2771" ht="11.25" customHeight="1" outlineLevel="7">
      <c r="A2771" s="101"/>
      <c r="B2771" s="102"/>
      <c r="C2771" s="103"/>
      <c r="D2771" s="2017" t="s">
        <v>704</v>
      </c>
      <c r="E2771" s="2017"/>
      <c r="F2771" s="2017"/>
      <c r="G2771" s="494"/>
    </row>
    <row r="2772" ht="11.25" customHeight="1" outlineLevel="7">
      <c r="A2772" s="115"/>
      <c r="B2772" s="116"/>
      <c r="C2772" s="117"/>
      <c r="D2772" s="2013" t="s">
        <v>705</v>
      </c>
      <c r="E2772" s="2013"/>
      <c r="F2772" s="2013"/>
      <c r="G2772" s="494"/>
    </row>
    <row r="2773" ht="11.25" customHeight="1" outlineLevel="7">
      <c r="A2773" s="115"/>
      <c r="B2773" s="116"/>
      <c r="C2773" s="117"/>
      <c r="D2773" s="2013" t="s">
        <v>706</v>
      </c>
      <c r="E2773" s="2013"/>
      <c r="F2773" s="2013"/>
      <c r="G2773" s="494"/>
    </row>
    <row r="2774" ht="11.25" customHeight="1" outlineLevel="7">
      <c r="A2774" s="115"/>
      <c r="B2774" s="116"/>
      <c r="C2774" s="117"/>
      <c r="D2774" s="2013" t="s">
        <v>708</v>
      </c>
      <c r="E2774" s="2013"/>
      <c r="F2774" s="2013"/>
      <c r="G2774" s="494"/>
    </row>
    <row r="2775" ht="11.25" customHeight="1" outlineLevel="7">
      <c r="A2775" s="115"/>
      <c r="B2775" s="116"/>
      <c r="C2775" s="117"/>
      <c r="D2775" s="2013" t="s">
        <v>709</v>
      </c>
      <c r="E2775" s="2013"/>
      <c r="F2775" s="2013"/>
      <c r="G2775" s="494"/>
    </row>
    <row r="2776" ht="11.25" customHeight="1" outlineLevel="7">
      <c r="A2776" s="115"/>
      <c r="B2776" s="116"/>
      <c r="C2776" s="117"/>
      <c r="D2776" s="2013" t="s">
        <v>710</v>
      </c>
      <c r="E2776" s="2013"/>
      <c r="F2776" s="2013"/>
      <c r="G2776" s="494"/>
    </row>
    <row r="2777" ht="11.25" customHeight="1" outlineLevel="7">
      <c r="A2777" s="115"/>
      <c r="B2777" s="116"/>
      <c r="C2777" s="117"/>
      <c r="D2777" s="2013" t="s">
        <v>711</v>
      </c>
      <c r="E2777" s="2013"/>
      <c r="F2777" s="2013"/>
      <c r="G2777" s="494"/>
    </row>
    <row r="2778" ht="11.25" customHeight="1" outlineLevel="7">
      <c r="A2778" s="101"/>
      <c r="B2778" s="102"/>
      <c r="C2778" s="103"/>
      <c r="D2778" s="2017" t="s">
        <v>712</v>
      </c>
      <c r="E2778" s="2017"/>
      <c r="F2778" s="2017"/>
      <c r="G2778" s="494"/>
    </row>
    <row r="2779" ht="21.75" customHeight="1" outlineLevel="7">
      <c r="A2779" s="115"/>
      <c r="B2779" s="116"/>
      <c r="C2779" s="117"/>
      <c r="D2779" s="2013" t="s">
        <v>717</v>
      </c>
      <c r="E2779" s="2013"/>
      <c r="F2779" s="2013"/>
      <c r="G2779" s="494"/>
    </row>
    <row r="2780" ht="11.25" customHeight="1" outlineLevel="7">
      <c r="A2780" s="101"/>
      <c r="B2780" s="102"/>
      <c r="C2780" s="103"/>
      <c r="D2780" s="2017" t="s">
        <v>720</v>
      </c>
      <c r="E2780" s="2017"/>
      <c r="F2780" s="2017"/>
      <c r="G2780" s="494"/>
    </row>
    <row r="2781" ht="11.25" customHeight="1" outlineLevel="7">
      <c r="A2781" s="115"/>
      <c r="B2781" s="116"/>
      <c r="C2781" s="117"/>
      <c r="D2781" s="2013" t="s">
        <v>721</v>
      </c>
      <c r="E2781" s="2013"/>
      <c r="F2781" s="2013"/>
      <c r="G2781" s="494"/>
    </row>
    <row r="2782" ht="11.25" customHeight="1" outlineLevel="7">
      <c r="A2782" s="115"/>
      <c r="B2782" s="116"/>
      <c r="C2782" s="117"/>
      <c r="D2782" s="2013" t="s">
        <v>722</v>
      </c>
      <c r="E2782" s="2013"/>
      <c r="F2782" s="2013"/>
      <c r="G2782" s="494"/>
    </row>
    <row r="2783" ht="11.25" customHeight="1" outlineLevel="7">
      <c r="A2783" s="101"/>
      <c r="B2783" s="102"/>
      <c r="C2783" s="103"/>
      <c r="D2783" s="2017" t="s">
        <v>724</v>
      </c>
      <c r="E2783" s="2017"/>
      <c r="F2783" s="2017"/>
      <c r="G2783" s="494"/>
    </row>
    <row r="2784" ht="11.25" customHeight="1" outlineLevel="7">
      <c r="A2784" s="115"/>
      <c r="B2784" s="116"/>
      <c r="C2784" s="117"/>
      <c r="D2784" s="2013" t="s">
        <v>725</v>
      </c>
      <c r="E2784" s="2013"/>
      <c r="F2784" s="2013"/>
      <c r="G2784" s="494"/>
    </row>
    <row r="2785" ht="11.25" customHeight="1" outlineLevel="7">
      <c r="A2785" s="115"/>
      <c r="B2785" s="116"/>
      <c r="C2785" s="117"/>
      <c r="D2785" s="2013" t="s">
        <v>726</v>
      </c>
      <c r="E2785" s="2013"/>
      <c r="F2785" s="2013"/>
      <c r="G2785" s="494"/>
    </row>
    <row r="2786" ht="11.25" customHeight="1" outlineLevel="7">
      <c r="A2786" s="115"/>
      <c r="B2786" s="116"/>
      <c r="C2786" s="117"/>
      <c r="D2786" s="2013" t="s">
        <v>729</v>
      </c>
      <c r="E2786" s="2013"/>
      <c r="F2786" s="2013"/>
      <c r="G2786" s="494"/>
    </row>
    <row r="2787" ht="11.25" customHeight="1" outlineLevel="7">
      <c r="A2787" s="115"/>
      <c r="B2787" s="116"/>
      <c r="C2787" s="117"/>
      <c r="D2787" s="2013" t="s">
        <v>730</v>
      </c>
      <c r="E2787" s="2013"/>
      <c r="F2787" s="2013"/>
      <c r="G2787" s="494"/>
    </row>
    <row r="2788" ht="11.25" customHeight="1" outlineLevel="7">
      <c r="A2788" s="101"/>
      <c r="B2788" s="102"/>
      <c r="C2788" s="103"/>
      <c r="D2788" s="2017" t="s">
        <v>967</v>
      </c>
      <c r="E2788" s="2017"/>
      <c r="F2788" s="2017"/>
      <c r="G2788" s="494"/>
    </row>
    <row r="2789" ht="11.25" customHeight="1" outlineLevel="7">
      <c r="A2789" s="115"/>
      <c r="B2789" s="116"/>
      <c r="C2789" s="117"/>
      <c r="D2789" s="2013" t="s">
        <v>968</v>
      </c>
      <c r="E2789" s="2013"/>
      <c r="F2789" s="2013"/>
      <c r="G2789" s="494"/>
    </row>
    <row r="2790" ht="11.25" customHeight="1" outlineLevel="7">
      <c r="A2790" s="115"/>
      <c r="B2790" s="116"/>
      <c r="C2790" s="117"/>
      <c r="D2790" s="2013" t="s">
        <v>1196</v>
      </c>
      <c r="E2790" s="2013"/>
      <c r="F2790" s="2013"/>
      <c r="G2790" s="494"/>
    </row>
    <row r="2791" ht="11.25" customHeight="1" outlineLevel="7">
      <c r="A2791" s="89"/>
      <c r="B2791" s="90"/>
      <c r="C2791" s="91"/>
      <c r="D2791" s="2013" t="s">
        <v>731</v>
      </c>
      <c r="E2791" s="2013"/>
      <c r="F2791" s="2013"/>
      <c r="G2791" s="494"/>
    </row>
    <row r="2792" ht="11.25" customHeight="1" outlineLevel="7">
      <c r="A2792" s="101"/>
      <c r="B2792" s="102"/>
      <c r="C2792" s="103"/>
      <c r="D2792" s="2017" t="s">
        <v>732</v>
      </c>
      <c r="E2792" s="2017"/>
      <c r="F2792" s="2017"/>
      <c r="G2792" s="494"/>
    </row>
    <row r="2793" ht="21.75" customHeight="1" outlineLevel="7">
      <c r="A2793" s="115"/>
      <c r="B2793" s="116"/>
      <c r="C2793" s="117"/>
      <c r="D2793" s="2013" t="s">
        <v>969</v>
      </c>
      <c r="E2793" s="2013"/>
      <c r="F2793" s="2013"/>
      <c r="G2793" s="494"/>
    </row>
    <row r="2794" ht="21.75" customHeight="1" outlineLevel="7">
      <c r="A2794" s="115"/>
      <c r="B2794" s="116"/>
      <c r="C2794" s="117"/>
      <c r="D2794" s="2013" t="s">
        <v>1197</v>
      </c>
      <c r="E2794" s="2013"/>
      <c r="F2794" s="2013"/>
      <c r="G2794" s="494"/>
    </row>
    <row r="2795" ht="11.25" customHeight="1" outlineLevel="7">
      <c r="A2795" s="115"/>
      <c r="B2795" s="116"/>
      <c r="C2795" s="117"/>
      <c r="D2795" s="2013" t="s">
        <v>734</v>
      </c>
      <c r="E2795" s="2013"/>
      <c r="F2795" s="2013"/>
      <c r="G2795" s="494"/>
    </row>
    <row r="2796" ht="11.25" customHeight="1" outlineLevel="7">
      <c r="A2796" s="115"/>
      <c r="B2796" s="116"/>
      <c r="C2796" s="117"/>
      <c r="D2796" s="2013" t="s">
        <v>735</v>
      </c>
      <c r="E2796" s="2013"/>
      <c r="F2796" s="2013"/>
      <c r="G2796" s="494"/>
    </row>
    <row r="2797" ht="11.25" customHeight="1" outlineLevel="7">
      <c r="A2797" s="89"/>
      <c r="B2797" s="90"/>
      <c r="C2797" s="91"/>
      <c r="D2797" s="2013" t="s">
        <v>736</v>
      </c>
      <c r="E2797" s="2013"/>
      <c r="F2797" s="2013"/>
      <c r="G2797" s="494"/>
    </row>
    <row r="2798" ht="11.25" customHeight="1" outlineLevel="7">
      <c r="A2798" s="101"/>
      <c r="B2798" s="102"/>
      <c r="C2798" s="103"/>
      <c r="D2798" s="2017" t="s">
        <v>970</v>
      </c>
      <c r="E2798" s="2017"/>
      <c r="F2798" s="2017"/>
      <c r="G2798" s="494"/>
    </row>
    <row r="2799" ht="11.25" customHeight="1" outlineLevel="7">
      <c r="A2799" s="115"/>
      <c r="B2799" s="116"/>
      <c r="C2799" s="117"/>
      <c r="D2799" s="2013" t="s">
        <v>971</v>
      </c>
      <c r="E2799" s="2013"/>
      <c r="F2799" s="2013"/>
      <c r="G2799" s="494"/>
    </row>
    <row r="2800" ht="11.25" customHeight="1" outlineLevel="7">
      <c r="A2800" s="115"/>
      <c r="B2800" s="116"/>
      <c r="C2800" s="117"/>
      <c r="D2800" s="2013" t="s">
        <v>741</v>
      </c>
      <c r="E2800" s="2013"/>
      <c r="F2800" s="2013"/>
      <c r="G2800" s="494"/>
    </row>
    <row r="2801" ht="11.25" customHeight="1" outlineLevel="7">
      <c r="A2801" s="101"/>
      <c r="B2801" s="102"/>
      <c r="C2801" s="103"/>
      <c r="D2801" s="2017" t="s">
        <v>742</v>
      </c>
      <c r="E2801" s="2017"/>
      <c r="F2801" s="2017"/>
      <c r="G2801" s="494"/>
    </row>
    <row r="2802" ht="11.25" customHeight="1" outlineLevel="7">
      <c r="A2802" s="115"/>
      <c r="B2802" s="116"/>
      <c r="C2802" s="117"/>
      <c r="D2802" s="2013" t="s">
        <v>744</v>
      </c>
      <c r="E2802" s="2013"/>
      <c r="F2802" s="2013"/>
      <c r="G2802" s="494"/>
    </row>
    <row r="2803" ht="11.25" customHeight="1" outlineLevel="7">
      <c r="A2803" s="115"/>
      <c r="B2803" s="116"/>
      <c r="C2803" s="117"/>
      <c r="D2803" s="2013" t="s">
        <v>756</v>
      </c>
      <c r="E2803" s="2013"/>
      <c r="F2803" s="2013"/>
      <c r="G2803" s="494"/>
    </row>
    <row r="2804" ht="21.75" customHeight="1" outlineLevel="7">
      <c r="A2804" s="115"/>
      <c r="B2804" s="116"/>
      <c r="C2804" s="117"/>
      <c r="D2804" s="2013" t="s">
        <v>757</v>
      </c>
      <c r="E2804" s="2013"/>
      <c r="F2804" s="2013"/>
      <c r="G2804" s="494"/>
    </row>
    <row r="2805" ht="11.25" customHeight="1" outlineLevel="7">
      <c r="A2805" s="115"/>
      <c r="B2805" s="116"/>
      <c r="C2805" s="117"/>
      <c r="D2805" s="2013" t="s">
        <v>758</v>
      </c>
      <c r="E2805" s="2013"/>
      <c r="F2805" s="2013"/>
      <c r="G2805" s="494"/>
    </row>
    <row r="2806" ht="11.25" customHeight="1" outlineLevel="7">
      <c r="A2806" s="115"/>
      <c r="B2806" s="116"/>
      <c r="C2806" s="117"/>
      <c r="D2806" s="2013" t="s">
        <v>759</v>
      </c>
      <c r="E2806" s="2013"/>
      <c r="F2806" s="2013"/>
      <c r="G2806" s="494"/>
    </row>
    <row r="2807" ht="11.25" customHeight="1" outlineLevel="7">
      <c r="A2807" s="115"/>
      <c r="B2807" s="116"/>
      <c r="C2807" s="117"/>
      <c r="D2807" s="2013" t="s">
        <v>972</v>
      </c>
      <c r="E2807" s="2013"/>
      <c r="F2807" s="2013"/>
      <c r="G2807" s="494"/>
    </row>
    <row r="2808" ht="11.25" customHeight="1" outlineLevel="7">
      <c r="A2808" s="115"/>
      <c r="B2808" s="116"/>
      <c r="C2808" s="117"/>
      <c r="D2808" s="2013" t="s">
        <v>760</v>
      </c>
      <c r="E2808" s="2013"/>
      <c r="F2808" s="2013"/>
      <c r="G2808" s="494"/>
    </row>
    <row r="2809" ht="11.25" customHeight="1" outlineLevel="7">
      <c r="A2809" s="86"/>
      <c r="B2809" s="87"/>
      <c r="C2809" s="88"/>
      <c r="D2809" s="2017" t="s">
        <v>763</v>
      </c>
      <c r="E2809" s="2017"/>
      <c r="F2809" s="2017"/>
      <c r="G2809" s="494"/>
    </row>
    <row r="2810" ht="11.25" customHeight="1" outlineLevel="7">
      <c r="A2810" s="101"/>
      <c r="B2810" s="102"/>
      <c r="C2810" s="103"/>
      <c r="D2810" s="2017" t="s">
        <v>765</v>
      </c>
      <c r="E2810" s="2017"/>
      <c r="F2810" s="2017"/>
      <c r="G2810" s="494"/>
    </row>
    <row r="2811" ht="11.25" customHeight="1" outlineLevel="7">
      <c r="A2811" s="115"/>
      <c r="B2811" s="116"/>
      <c r="C2811" s="117"/>
      <c r="D2811" s="2013" t="s">
        <v>766</v>
      </c>
      <c r="E2811" s="2013"/>
      <c r="F2811" s="2013"/>
      <c r="G2811" s="494"/>
    </row>
    <row r="2812" ht="11.25" customHeight="1" outlineLevel="7">
      <c r="A2812" s="115"/>
      <c r="B2812" s="116"/>
      <c r="C2812" s="117"/>
      <c r="D2812" s="2013" t="s">
        <v>767</v>
      </c>
      <c r="E2812" s="2013"/>
      <c r="F2812" s="2013"/>
      <c r="G2812" s="494"/>
    </row>
    <row r="2813" ht="21.75" customHeight="1" outlineLevel="7">
      <c r="A2813" s="115"/>
      <c r="B2813" s="116"/>
      <c r="C2813" s="117"/>
      <c r="D2813" s="2013" t="s">
        <v>768</v>
      </c>
      <c r="E2813" s="2013"/>
      <c r="F2813" s="2013"/>
      <c r="G2813" s="494"/>
    </row>
    <row r="2814" ht="21.75" customHeight="1" outlineLevel="7">
      <c r="A2814" s="115"/>
      <c r="B2814" s="116"/>
      <c r="C2814" s="117"/>
      <c r="D2814" s="2013" t="s">
        <v>769</v>
      </c>
      <c r="E2814" s="2013"/>
      <c r="F2814" s="2013"/>
      <c r="G2814" s="494"/>
    </row>
    <row r="2815" ht="21.75" customHeight="1" outlineLevel="7">
      <c r="A2815" s="115"/>
      <c r="B2815" s="116"/>
      <c r="C2815" s="117"/>
      <c r="D2815" s="2013" t="s">
        <v>770</v>
      </c>
      <c r="E2815" s="2013"/>
      <c r="F2815" s="2013"/>
      <c r="G2815" s="494"/>
    </row>
    <row r="2816" ht="11.25" customHeight="1" outlineLevel="7">
      <c r="A2816" s="101"/>
      <c r="B2816" s="102"/>
      <c r="C2816" s="103"/>
      <c r="D2816" s="2017" t="s">
        <v>771</v>
      </c>
      <c r="E2816" s="2017"/>
      <c r="F2816" s="2017"/>
      <c r="G2816" s="494"/>
    </row>
    <row r="2817" ht="11.25" customHeight="1" outlineLevel="7">
      <c r="A2817" s="115"/>
      <c r="B2817" s="116"/>
      <c r="C2817" s="117"/>
      <c r="D2817" s="2013" t="s">
        <v>773</v>
      </c>
      <c r="E2817" s="2013"/>
      <c r="F2817" s="2013"/>
      <c r="G2817" s="494"/>
    </row>
    <row r="2818" ht="11.25" customHeight="1" outlineLevel="7">
      <c r="A2818" s="115"/>
      <c r="B2818" s="116"/>
      <c r="C2818" s="117"/>
      <c r="D2818" s="2013" t="s">
        <v>775</v>
      </c>
      <c r="E2818" s="2013"/>
      <c r="F2818" s="2013"/>
      <c r="G2818" s="494"/>
    </row>
    <row r="2819" ht="21.75" customHeight="1" outlineLevel="7">
      <c r="A2819" s="115"/>
      <c r="B2819" s="116"/>
      <c r="C2819" s="117"/>
      <c r="D2819" s="2013" t="s">
        <v>777</v>
      </c>
      <c r="E2819" s="2013"/>
      <c r="F2819" s="2013"/>
      <c r="G2819" s="494"/>
    </row>
    <row r="2820" ht="11.25" customHeight="1" outlineLevel="7">
      <c r="A2820" s="115"/>
      <c r="B2820" s="116"/>
      <c r="C2820" s="117"/>
      <c r="D2820" s="2013" t="s">
        <v>778</v>
      </c>
      <c r="E2820" s="2013"/>
      <c r="F2820" s="2013"/>
      <c r="G2820" s="494"/>
    </row>
    <row r="2821" ht="11.25" customHeight="1" outlineLevel="7">
      <c r="A2821" s="115"/>
      <c r="B2821" s="116"/>
      <c r="C2821" s="117"/>
      <c r="D2821" s="2013" t="s">
        <v>779</v>
      </c>
      <c r="E2821" s="2013"/>
      <c r="F2821" s="2013"/>
      <c r="G2821" s="494"/>
    </row>
    <row r="2822" ht="11.25" customHeight="1" outlineLevel="7">
      <c r="A2822" s="89"/>
      <c r="B2822" s="90"/>
      <c r="C2822" s="91"/>
      <c r="D2822" s="2013" t="s">
        <v>781</v>
      </c>
      <c r="E2822" s="2013"/>
      <c r="F2822" s="2013"/>
      <c r="G2822" s="494"/>
    </row>
    <row r="2823" ht="11.25" customHeight="1" outlineLevel="7">
      <c r="A2823" s="86"/>
      <c r="B2823" s="87"/>
      <c r="C2823" s="88"/>
      <c r="D2823" s="2017" t="s">
        <v>782</v>
      </c>
      <c r="E2823" s="2017"/>
      <c r="F2823" s="2017"/>
      <c r="G2823" s="494"/>
    </row>
    <row r="2824" ht="11.25" customHeight="1" outlineLevel="7">
      <c r="A2824" s="89"/>
      <c r="B2824" s="90"/>
      <c r="C2824" s="91"/>
      <c r="D2824" s="2013" t="s">
        <v>786</v>
      </c>
      <c r="E2824" s="2013"/>
      <c r="F2824" s="2013"/>
      <c r="G2824" s="494"/>
    </row>
    <row r="2825" ht="11.25" customHeight="1" outlineLevel="7">
      <c r="A2825" s="86"/>
      <c r="B2825" s="87"/>
      <c r="C2825" s="88"/>
      <c r="D2825" s="2017" t="s">
        <v>789</v>
      </c>
      <c r="E2825" s="2017"/>
      <c r="F2825" s="2017"/>
      <c r="G2825" s="494"/>
    </row>
    <row r="2826" ht="21.75" customHeight="1" outlineLevel="7">
      <c r="A2826" s="89"/>
      <c r="B2826" s="90"/>
      <c r="C2826" s="91"/>
      <c r="D2826" s="2013" t="s">
        <v>791</v>
      </c>
      <c r="E2826" s="2013"/>
      <c r="F2826" s="2013"/>
      <c r="G2826" s="494"/>
    </row>
    <row r="2827" ht="11.25" customHeight="1" outlineLevel="7">
      <c r="A2827" s="89"/>
      <c r="B2827" s="90"/>
      <c r="C2827" s="91"/>
      <c r="D2827" s="2013" t="s">
        <v>973</v>
      </c>
      <c r="E2827" s="2013"/>
      <c r="F2827" s="2013"/>
      <c r="G2827" s="494"/>
    </row>
    <row r="2828" ht="11.25" customHeight="1" outlineLevel="7">
      <c r="A2828" s="89"/>
      <c r="B2828" s="90"/>
      <c r="C2828" s="91"/>
      <c r="D2828" s="2013" t="s">
        <v>796</v>
      </c>
      <c r="E2828" s="2013"/>
      <c r="F2828" s="2013"/>
      <c r="G2828" s="494"/>
    </row>
    <row r="2829" ht="11.25" customHeight="1" outlineLevel="7">
      <c r="A2829" s="89"/>
      <c r="B2829" s="90"/>
      <c r="C2829" s="91"/>
      <c r="D2829" s="2013" t="s">
        <v>798</v>
      </c>
      <c r="E2829" s="2013"/>
      <c r="F2829" s="2013"/>
      <c r="G2829" s="494"/>
    </row>
    <row r="2830" ht="11.25" customHeight="1" outlineLevel="7">
      <c r="A2830" s="89"/>
      <c r="B2830" s="90"/>
      <c r="C2830" s="91"/>
      <c r="D2830" s="2013" t="s">
        <v>799</v>
      </c>
      <c r="E2830" s="2013"/>
      <c r="F2830" s="2013"/>
      <c r="G2830" s="494"/>
    </row>
    <row r="2831" ht="11.25" customHeight="1" outlineLevel="7">
      <c r="A2831" s="89"/>
      <c r="B2831" s="90"/>
      <c r="C2831" s="91"/>
      <c r="D2831" s="2013" t="s">
        <v>801</v>
      </c>
      <c r="E2831" s="2013"/>
      <c r="F2831" s="2013"/>
      <c r="G2831" s="494"/>
    </row>
    <row r="2832" ht="11.25" customHeight="1" outlineLevel="7">
      <c r="A2832" s="89"/>
      <c r="B2832" s="90"/>
      <c r="C2832" s="91"/>
      <c r="D2832" s="2013" t="s">
        <v>974</v>
      </c>
      <c r="E2832" s="2013"/>
      <c r="F2832" s="2013"/>
      <c r="G2832" s="494"/>
    </row>
    <row r="2833" ht="11.25" customHeight="1" outlineLevel="7">
      <c r="A2833" s="86"/>
      <c r="B2833" s="87"/>
      <c r="C2833" s="88"/>
      <c r="D2833" s="2017" t="s">
        <v>802</v>
      </c>
      <c r="E2833" s="2017"/>
      <c r="F2833" s="2017"/>
      <c r="G2833" s="494"/>
    </row>
    <row r="2834" ht="11.25" customHeight="1" outlineLevel="7">
      <c r="A2834" s="89"/>
      <c r="B2834" s="90"/>
      <c r="C2834" s="91"/>
      <c r="D2834" s="2013" t="s">
        <v>808</v>
      </c>
      <c r="E2834" s="2013"/>
      <c r="F2834" s="2013"/>
      <c r="G2834" s="494"/>
    </row>
    <row r="2835" ht="11.25" customHeight="1" outlineLevel="7">
      <c r="A2835" s="86"/>
      <c r="B2835" s="87"/>
      <c r="C2835" s="88"/>
      <c r="D2835" s="2017" t="s">
        <v>813</v>
      </c>
      <c r="E2835" s="2017"/>
      <c r="F2835" s="2017"/>
      <c r="G2835" s="494"/>
    </row>
    <row r="2836" ht="11.25" customHeight="1" outlineLevel="7">
      <c r="A2836" s="101"/>
      <c r="B2836" s="102"/>
      <c r="C2836" s="103"/>
      <c r="D2836" s="2017" t="s">
        <v>815</v>
      </c>
      <c r="E2836" s="2017"/>
      <c r="F2836" s="2017"/>
      <c r="G2836" s="494"/>
    </row>
    <row r="2837" ht="21.75" customHeight="1" outlineLevel="7">
      <c r="A2837" s="115"/>
      <c r="B2837" s="116"/>
      <c r="C2837" s="117"/>
      <c r="D2837" s="2013" t="s">
        <v>819</v>
      </c>
      <c r="E2837" s="2013"/>
      <c r="F2837" s="2013"/>
      <c r="G2837" s="494"/>
    </row>
    <row r="2838" ht="11.25" customHeight="1" outlineLevel="7">
      <c r="A2838" s="115"/>
      <c r="B2838" s="116"/>
      <c r="C2838" s="117"/>
      <c r="D2838" s="2013" t="s">
        <v>820</v>
      </c>
      <c r="E2838" s="2013"/>
      <c r="F2838" s="2013"/>
      <c r="G2838" s="494"/>
    </row>
    <row r="2839" ht="11.25" customHeight="1" outlineLevel="7">
      <c r="A2839" s="89"/>
      <c r="B2839" s="90"/>
      <c r="C2839" s="91"/>
      <c r="D2839" s="2013" t="s">
        <v>822</v>
      </c>
      <c r="E2839" s="2013"/>
      <c r="F2839" s="2013"/>
      <c r="G2839" s="494"/>
    </row>
    <row r="2840" ht="11.25" customHeight="1" outlineLevel="7">
      <c r="A2840" s="89"/>
      <c r="B2840" s="90"/>
      <c r="C2840" s="91"/>
      <c r="D2840" s="2013" t="s">
        <v>824</v>
      </c>
      <c r="E2840" s="2013"/>
      <c r="F2840" s="2013"/>
      <c r="G2840" s="494"/>
    </row>
    <row r="2841" ht="11.25" customHeight="1" outlineLevel="7">
      <c r="A2841" s="89"/>
      <c r="B2841" s="90"/>
      <c r="C2841" s="91"/>
      <c r="D2841" s="2013" t="s">
        <v>825</v>
      </c>
      <c r="E2841" s="2013"/>
      <c r="F2841" s="2013"/>
      <c r="G2841" s="494"/>
    </row>
    <row r="2842" ht="11.25" customHeight="1" outlineLevel="7">
      <c r="A2842" s="101"/>
      <c r="B2842" s="102"/>
      <c r="C2842" s="103"/>
      <c r="D2842" s="2017" t="s">
        <v>826</v>
      </c>
      <c r="E2842" s="2017"/>
      <c r="F2842" s="2017"/>
      <c r="G2842" s="494"/>
    </row>
    <row r="2843" ht="11.25" customHeight="1" outlineLevel="7">
      <c r="A2843" s="115"/>
      <c r="B2843" s="116"/>
      <c r="C2843" s="117"/>
      <c r="D2843" s="2013" t="s">
        <v>828</v>
      </c>
      <c r="E2843" s="2013"/>
      <c r="F2843" s="2013"/>
      <c r="G2843" s="494"/>
    </row>
    <row r="2844" ht="21.75" customHeight="1" outlineLevel="7">
      <c r="A2844" s="115"/>
      <c r="B2844" s="116"/>
      <c r="C2844" s="117"/>
      <c r="D2844" s="2013" t="s">
        <v>829</v>
      </c>
      <c r="E2844" s="2013"/>
      <c r="F2844" s="2013"/>
      <c r="G2844" s="494"/>
    </row>
    <row r="2845" ht="21.75" customHeight="1" outlineLevel="7">
      <c r="A2845" s="89"/>
      <c r="B2845" s="90"/>
      <c r="C2845" s="91"/>
      <c r="D2845" s="2013" t="s">
        <v>834</v>
      </c>
      <c r="E2845" s="2013"/>
      <c r="F2845" s="2013"/>
      <c r="G2845" s="494"/>
    </row>
    <row r="2846" ht="11.25" customHeight="1" outlineLevel="7">
      <c r="A2846" s="89"/>
      <c r="B2846" s="90"/>
      <c r="C2846" s="91"/>
      <c r="D2846" s="2013" t="s">
        <v>975</v>
      </c>
      <c r="E2846" s="2013"/>
      <c r="F2846" s="2013"/>
      <c r="G2846" s="494"/>
    </row>
    <row r="2847" ht="11.25" customHeight="1" outlineLevel="7">
      <c r="A2847" s="89"/>
      <c r="B2847" s="90"/>
      <c r="C2847" s="91"/>
      <c r="D2847" s="2013" t="s">
        <v>835</v>
      </c>
      <c r="E2847" s="2013"/>
      <c r="F2847" s="2013"/>
      <c r="G2847" s="494"/>
    </row>
    <row r="2848" ht="11.25" customHeight="1" outlineLevel="7">
      <c r="A2848" s="89"/>
      <c r="B2848" s="90"/>
      <c r="C2848" s="91"/>
      <c r="D2848" s="2013" t="s">
        <v>837</v>
      </c>
      <c r="E2848" s="2013"/>
      <c r="F2848" s="2013"/>
      <c r="G2848" s="494"/>
    </row>
    <row r="2849" ht="11.25" customHeight="1" outlineLevel="7">
      <c r="A2849" s="89"/>
      <c r="B2849" s="90"/>
      <c r="C2849" s="91"/>
      <c r="D2849" s="2013" t="s">
        <v>976</v>
      </c>
      <c r="E2849" s="2013"/>
      <c r="F2849" s="2013"/>
      <c r="G2849" s="494"/>
    </row>
    <row r="2850" ht="11.25" customHeight="1" outlineLevel="7">
      <c r="A2850" s="89"/>
      <c r="B2850" s="90"/>
      <c r="C2850" s="91"/>
      <c r="D2850" s="2013" t="s">
        <v>977</v>
      </c>
      <c r="E2850" s="2013"/>
      <c r="F2850" s="2013"/>
      <c r="G2850" s="494"/>
    </row>
    <row r="2851" ht="11.25" customHeight="1" outlineLevel="7">
      <c r="A2851" s="89"/>
      <c r="B2851" s="90"/>
      <c r="C2851" s="91"/>
      <c r="D2851" s="2013" t="s">
        <v>978</v>
      </c>
      <c r="E2851" s="2013"/>
      <c r="F2851" s="2013"/>
      <c r="G2851" s="494"/>
    </row>
    <row r="2852" ht="11.25" customHeight="1" outlineLevel="7">
      <c r="A2852" s="89"/>
      <c r="B2852" s="90"/>
      <c r="C2852" s="91"/>
      <c r="D2852" s="2013" t="s">
        <v>1198</v>
      </c>
      <c r="E2852" s="2013"/>
      <c r="F2852" s="2013"/>
      <c r="G2852" s="494"/>
    </row>
    <row r="2853" ht="11.25" customHeight="1" outlineLevel="7">
      <c r="A2853" s="89"/>
      <c r="B2853" s="90"/>
      <c r="C2853" s="91"/>
      <c r="D2853" s="2013" t="s">
        <v>979</v>
      </c>
      <c r="E2853" s="2013"/>
      <c r="F2853" s="2013"/>
      <c r="G2853" s="494"/>
    </row>
    <row r="2854" ht="11.25" customHeight="1" outlineLevel="3">
      <c r="A2854" s="66"/>
      <c r="B2854" s="67"/>
      <c r="C2854" s="68"/>
      <c r="D2854" s="2014" t="s">
        <v>451</v>
      </c>
      <c r="E2854" s="2014"/>
      <c r="F2854" s="2014"/>
      <c r="G2854" s="495"/>
    </row>
    <row r="2855" ht="11.25" customHeight="1" outlineLevel="4">
      <c r="A2855" s="95"/>
      <c r="B2855" s="96"/>
      <c r="C2855" s="97"/>
      <c r="D2855" s="98"/>
      <c r="E2855" s="99"/>
      <c r="F2855" s="100"/>
      <c r="G2855" s="494"/>
    </row>
    <row r="2856" ht="11.25" customHeight="1" outlineLevel="3">
      <c r="A2856" s="66"/>
      <c r="B2856" s="67"/>
      <c r="C2856" s="68"/>
      <c r="D2856" s="2014" t="s">
        <v>452</v>
      </c>
      <c r="E2856" s="2014"/>
      <c r="F2856" s="2014"/>
      <c r="G2856" s="492">
        <v>149390.31109999999</v>
      </c>
    </row>
    <row r="2857" ht="11.25" customHeight="1" outlineLevel="4">
      <c r="A2857" s="70"/>
      <c r="B2857" s="71"/>
      <c r="C2857" s="72"/>
      <c r="D2857" s="2017" t="s">
        <v>257</v>
      </c>
      <c r="E2857" s="2017"/>
      <c r="F2857" s="2017"/>
      <c r="G2857" s="493">
        <v>149390.31109999999</v>
      </c>
    </row>
    <row r="2858" ht="11.25" customHeight="1" outlineLevel="5">
      <c r="A2858" s="74"/>
      <c r="B2858" s="75"/>
      <c r="C2858" s="76"/>
      <c r="D2858" s="2017" t="s">
        <v>442</v>
      </c>
      <c r="E2858" s="2017"/>
      <c r="F2858" s="2017"/>
      <c r="G2858" s="493">
        <v>149390.31109999999</v>
      </c>
    </row>
    <row r="2859" ht="11.25" customHeight="1" outlineLevel="6">
      <c r="A2859" s="77"/>
      <c r="B2859" s="78"/>
      <c r="C2859" s="79"/>
      <c r="D2859" s="2017" t="s">
        <v>443</v>
      </c>
      <c r="E2859" s="2017"/>
      <c r="F2859" s="2017"/>
      <c r="G2859" s="493">
        <v>149390.31109999999</v>
      </c>
    </row>
    <row r="2860" ht="11.25" customHeight="1" outlineLevel="7">
      <c r="A2860" s="80"/>
      <c r="B2860" s="81"/>
      <c r="C2860" s="82"/>
      <c r="D2860" s="2017" t="s">
        <v>963</v>
      </c>
      <c r="E2860" s="2017"/>
      <c r="F2860" s="2017"/>
      <c r="G2860" s="493">
        <v>149390.31109999999</v>
      </c>
    </row>
    <row r="2861" ht="11.25" customHeight="1" outlineLevel="7">
      <c r="A2861" s="83"/>
      <c r="B2861" s="84"/>
      <c r="C2861" s="85"/>
      <c r="D2861" s="2017" t="s">
        <v>14</v>
      </c>
      <c r="E2861" s="2017"/>
      <c r="F2861" s="2017"/>
      <c r="G2861" s="493">
        <v>4596.2888899999998</v>
      </c>
    </row>
    <row r="2862" ht="11.25" customHeight="1" outlineLevel="7">
      <c r="A2862" s="86"/>
      <c r="B2862" s="87"/>
      <c r="C2862" s="88"/>
      <c r="D2862" s="2017" t="s">
        <v>529</v>
      </c>
      <c r="E2862" s="2017"/>
      <c r="F2862" s="2017"/>
      <c r="G2862" s="493">
        <v>4596.2888899999998</v>
      </c>
    </row>
    <row r="2863" ht="11.25" customHeight="1" outlineLevel="7">
      <c r="A2863" s="101"/>
      <c r="B2863" s="102"/>
      <c r="C2863" s="103"/>
      <c r="D2863" s="2017" t="s">
        <v>964</v>
      </c>
      <c r="E2863" s="2017"/>
      <c r="F2863" s="2017"/>
      <c r="G2863" s="496">
        <v>923.86788000000001</v>
      </c>
    </row>
    <row r="2864" ht="11.25" customHeight="1" outlineLevel="7">
      <c r="A2864" s="115"/>
      <c r="B2864" s="116"/>
      <c r="C2864" s="117"/>
      <c r="D2864" s="2013" t="s">
        <v>546</v>
      </c>
      <c r="E2864" s="2013"/>
      <c r="F2864" s="2013"/>
      <c r="G2864" s="496">
        <v>923.86788000000001</v>
      </c>
    </row>
    <row r="2865" ht="11.25" customHeight="1" outlineLevel="7">
      <c r="A2865" s="101"/>
      <c r="B2865" s="102"/>
      <c r="C2865" s="103"/>
      <c r="D2865" s="2017" t="s">
        <v>554</v>
      </c>
      <c r="E2865" s="2017"/>
      <c r="F2865" s="2017"/>
      <c r="G2865" s="493">
        <v>3672.42101</v>
      </c>
    </row>
    <row r="2866" ht="11.25" customHeight="1" outlineLevel="7">
      <c r="A2866" s="115"/>
      <c r="B2866" s="116"/>
      <c r="C2866" s="117"/>
      <c r="D2866" s="2013" t="s">
        <v>557</v>
      </c>
      <c r="E2866" s="2013"/>
      <c r="F2866" s="2013"/>
      <c r="G2866" s="496">
        <v>65.329920000000001</v>
      </c>
    </row>
    <row r="2867" ht="11.25" customHeight="1" outlineLevel="7">
      <c r="A2867" s="115"/>
      <c r="B2867" s="116"/>
      <c r="C2867" s="117"/>
      <c r="D2867" s="2013" t="s">
        <v>559</v>
      </c>
      <c r="E2867" s="2013"/>
      <c r="F2867" s="2013"/>
      <c r="G2867" s="496">
        <v>220.70423</v>
      </c>
    </row>
    <row r="2868" ht="11.25" customHeight="1" outlineLevel="7">
      <c r="A2868" s="115"/>
      <c r="B2868" s="116"/>
      <c r="C2868" s="117"/>
      <c r="D2868" s="2013" t="s">
        <v>564</v>
      </c>
      <c r="E2868" s="2013"/>
      <c r="F2868" s="2013"/>
      <c r="G2868" s="496">
        <v>116.13648000000001</v>
      </c>
    </row>
    <row r="2869" ht="11.25" customHeight="1" outlineLevel="7">
      <c r="A2869" s="115"/>
      <c r="B2869" s="116"/>
      <c r="C2869" s="117"/>
      <c r="D2869" s="2013" t="s">
        <v>565</v>
      </c>
      <c r="E2869" s="2013"/>
      <c r="F2869" s="2013"/>
      <c r="G2869" s="496">
        <v>53.889490000000002</v>
      </c>
    </row>
    <row r="2870" ht="11.25" customHeight="1" outlineLevel="7">
      <c r="A2870" s="115"/>
      <c r="B2870" s="116"/>
      <c r="C2870" s="117"/>
      <c r="D2870" s="2013" t="s">
        <v>566</v>
      </c>
      <c r="E2870" s="2013"/>
      <c r="F2870" s="2013"/>
      <c r="G2870" s="496">
        <v>882.81687999999997</v>
      </c>
    </row>
    <row r="2871" ht="11.25" customHeight="1" outlineLevel="7">
      <c r="A2871" s="115"/>
      <c r="B2871" s="116"/>
      <c r="C2871" s="117"/>
      <c r="D2871" s="2013" t="s">
        <v>567</v>
      </c>
      <c r="E2871" s="2013"/>
      <c r="F2871" s="2013"/>
      <c r="G2871" s="493">
        <v>1433.80646</v>
      </c>
    </row>
    <row r="2872" ht="11.25" customHeight="1" outlineLevel="7">
      <c r="A2872" s="115"/>
      <c r="B2872" s="116"/>
      <c r="C2872" s="117"/>
      <c r="D2872" s="2013" t="s">
        <v>569</v>
      </c>
      <c r="E2872" s="2013"/>
      <c r="F2872" s="2013"/>
      <c r="G2872" s="496">
        <v>517.18356000000006</v>
      </c>
    </row>
    <row r="2873" ht="11.25" customHeight="1" outlineLevel="7">
      <c r="A2873" s="115"/>
      <c r="B2873" s="116"/>
      <c r="C2873" s="117"/>
      <c r="D2873" s="2013" t="s">
        <v>570</v>
      </c>
      <c r="E2873" s="2013"/>
      <c r="F2873" s="2013"/>
      <c r="G2873" s="496">
        <v>382.55399</v>
      </c>
    </row>
    <row r="2874" ht="11.25" customHeight="1" outlineLevel="7">
      <c r="A2874" s="83"/>
      <c r="B2874" s="84"/>
      <c r="C2874" s="85"/>
      <c r="D2874" s="2017" t="s">
        <v>571</v>
      </c>
      <c r="E2874" s="2017"/>
      <c r="F2874" s="2017"/>
      <c r="G2874" s="496">
        <v>674.17782999999997</v>
      </c>
    </row>
    <row r="2875" ht="11.25" customHeight="1" outlineLevel="7">
      <c r="A2875" s="86"/>
      <c r="B2875" s="87"/>
      <c r="C2875" s="88"/>
      <c r="D2875" s="2017" t="s">
        <v>572</v>
      </c>
      <c r="E2875" s="2017"/>
      <c r="F2875" s="2017"/>
      <c r="G2875" s="496">
        <v>674.17782999999997</v>
      </c>
    </row>
    <row r="2876" ht="11.25" customHeight="1" outlineLevel="7">
      <c r="A2876" s="101"/>
      <c r="B2876" s="102"/>
      <c r="C2876" s="103"/>
      <c r="D2876" s="2017" t="s">
        <v>573</v>
      </c>
      <c r="E2876" s="2017"/>
      <c r="F2876" s="2017"/>
      <c r="G2876" s="496">
        <v>527.04168000000004</v>
      </c>
    </row>
    <row r="2877" ht="11.25" customHeight="1" outlineLevel="7">
      <c r="A2877" s="115"/>
      <c r="B2877" s="116"/>
      <c r="C2877" s="117"/>
      <c r="D2877" s="2013" t="s">
        <v>582</v>
      </c>
      <c r="E2877" s="2013"/>
      <c r="F2877" s="2013"/>
      <c r="G2877" s="496">
        <v>504.52985000000001</v>
      </c>
    </row>
    <row r="2878" ht="11.25" customHeight="1" outlineLevel="7">
      <c r="A2878" s="115"/>
      <c r="B2878" s="116"/>
      <c r="C2878" s="117"/>
      <c r="D2878" s="2013" t="s">
        <v>585</v>
      </c>
      <c r="E2878" s="2013"/>
      <c r="F2878" s="2013"/>
      <c r="G2878" s="496">
        <v>22.51183</v>
      </c>
    </row>
    <row r="2879" ht="11.25" customHeight="1" outlineLevel="7">
      <c r="A2879" s="101"/>
      <c r="B2879" s="102"/>
      <c r="C2879" s="103"/>
      <c r="D2879" s="2017" t="s">
        <v>586</v>
      </c>
      <c r="E2879" s="2017"/>
      <c r="F2879" s="2017"/>
      <c r="G2879" s="496">
        <v>147.13614999999999</v>
      </c>
    </row>
    <row r="2880" ht="11.25" customHeight="1" outlineLevel="7">
      <c r="A2880" s="115"/>
      <c r="B2880" s="116"/>
      <c r="C2880" s="117"/>
      <c r="D2880" s="2013" t="s">
        <v>965</v>
      </c>
      <c r="E2880" s="2013"/>
      <c r="F2880" s="2013"/>
      <c r="G2880" s="496">
        <v>147.13614999999999</v>
      </c>
    </row>
    <row r="2881" ht="11.25" customHeight="1" outlineLevel="7">
      <c r="A2881" s="83"/>
      <c r="B2881" s="84"/>
      <c r="C2881" s="85"/>
      <c r="D2881" s="2017" t="s">
        <v>617</v>
      </c>
      <c r="E2881" s="2017"/>
      <c r="F2881" s="2017"/>
      <c r="G2881" s="493">
        <v>91256.851139999999</v>
      </c>
    </row>
    <row r="2882" ht="11.25" customHeight="1" outlineLevel="7">
      <c r="A2882" s="118"/>
      <c r="B2882" s="119"/>
      <c r="C2882" s="120"/>
      <c r="D2882" s="2013" t="s">
        <v>619</v>
      </c>
      <c r="E2882" s="2013"/>
      <c r="F2882" s="2013"/>
      <c r="G2882" s="493">
        <v>39843.577019999997</v>
      </c>
    </row>
    <row r="2883" ht="11.25" customHeight="1" outlineLevel="7">
      <c r="A2883" s="118"/>
      <c r="B2883" s="119"/>
      <c r="C2883" s="120"/>
      <c r="D2883" s="2013" t="s">
        <v>620</v>
      </c>
      <c r="E2883" s="2013"/>
      <c r="F2883" s="2013"/>
      <c r="G2883" s="493">
        <v>4538.9560799999999</v>
      </c>
    </row>
    <row r="2884" ht="11.25" customHeight="1" outlineLevel="7">
      <c r="A2884" s="118"/>
      <c r="B2884" s="119"/>
      <c r="C2884" s="120"/>
      <c r="D2884" s="2013" t="s">
        <v>624</v>
      </c>
      <c r="E2884" s="2013"/>
      <c r="F2884" s="2013"/>
      <c r="G2884" s="493">
        <v>3771.3737999999998</v>
      </c>
    </row>
    <row r="2885" ht="11.25" customHeight="1" outlineLevel="7">
      <c r="A2885" s="118"/>
      <c r="B2885" s="119"/>
      <c r="C2885" s="120"/>
      <c r="D2885" s="2013" t="s">
        <v>626</v>
      </c>
      <c r="E2885" s="2013"/>
      <c r="F2885" s="2013"/>
      <c r="G2885" s="493">
        <v>8421.8725200000008</v>
      </c>
    </row>
    <row r="2886" ht="11.25" customHeight="1" outlineLevel="7">
      <c r="A2886" s="86"/>
      <c r="B2886" s="87"/>
      <c r="C2886" s="88"/>
      <c r="D2886" s="2017" t="s">
        <v>630</v>
      </c>
      <c r="E2886" s="2017"/>
      <c r="F2886" s="2017"/>
      <c r="G2886" s="493">
        <v>34681.07172</v>
      </c>
    </row>
    <row r="2887" ht="11.25" customHeight="1" outlineLevel="7">
      <c r="A2887" s="89"/>
      <c r="B2887" s="90"/>
      <c r="C2887" s="91"/>
      <c r="D2887" s="2013" t="s">
        <v>632</v>
      </c>
      <c r="E2887" s="2013"/>
      <c r="F2887" s="2013"/>
      <c r="G2887" s="493">
        <v>6880.8144300000004</v>
      </c>
    </row>
    <row r="2888" ht="21.75" customHeight="1" outlineLevel="7">
      <c r="A2888" s="89"/>
      <c r="B2888" s="90"/>
      <c r="C2888" s="91"/>
      <c r="D2888" s="2013" t="s">
        <v>634</v>
      </c>
      <c r="E2888" s="2013"/>
      <c r="F2888" s="2013"/>
      <c r="G2888" s="496">
        <v>764.98680000000002</v>
      </c>
    </row>
    <row r="2889" ht="21.75" customHeight="1" outlineLevel="7">
      <c r="A2889" s="89"/>
      <c r="B2889" s="90"/>
      <c r="C2889" s="91"/>
      <c r="D2889" s="2013" t="s">
        <v>636</v>
      </c>
      <c r="E2889" s="2013"/>
      <c r="F2889" s="2013"/>
      <c r="G2889" s="493">
        <v>14860.2129</v>
      </c>
    </row>
    <row r="2890" ht="21.75" customHeight="1" outlineLevel="7">
      <c r="A2890" s="89"/>
      <c r="B2890" s="90"/>
      <c r="C2890" s="91"/>
      <c r="D2890" s="2013" t="s">
        <v>638</v>
      </c>
      <c r="E2890" s="2013"/>
      <c r="F2890" s="2013"/>
      <c r="G2890" s="493">
        <v>12175.05759</v>
      </c>
    </row>
    <row r="2891" ht="11.25" customHeight="1" outlineLevel="7">
      <c r="A2891" s="83"/>
      <c r="B2891" s="84"/>
      <c r="C2891" s="85"/>
      <c r="D2891" s="2017" t="s">
        <v>641</v>
      </c>
      <c r="E2891" s="2017"/>
      <c r="F2891" s="2017"/>
      <c r="G2891" s="493">
        <v>24639.348900000001</v>
      </c>
    </row>
    <row r="2892" ht="21.75" customHeight="1" outlineLevel="7">
      <c r="A2892" s="86"/>
      <c r="B2892" s="87"/>
      <c r="C2892" s="88"/>
      <c r="D2892" s="2017" t="s">
        <v>642</v>
      </c>
      <c r="E2892" s="2017"/>
      <c r="F2892" s="2017"/>
      <c r="G2892" s="493">
        <v>17795.085849999999</v>
      </c>
    </row>
    <row r="2893" ht="21.75" customHeight="1" outlineLevel="7">
      <c r="A2893" s="89"/>
      <c r="B2893" s="90"/>
      <c r="C2893" s="91"/>
      <c r="D2893" s="2013" t="s">
        <v>643</v>
      </c>
      <c r="E2893" s="2013"/>
      <c r="F2893" s="2013"/>
      <c r="G2893" s="493">
        <v>11032.27693</v>
      </c>
    </row>
    <row r="2894" ht="21.75" customHeight="1" outlineLevel="7">
      <c r="A2894" s="89"/>
      <c r="B2894" s="90"/>
      <c r="C2894" s="91"/>
      <c r="D2894" s="2013" t="s">
        <v>645</v>
      </c>
      <c r="E2894" s="2013"/>
      <c r="F2894" s="2013"/>
      <c r="G2894" s="493">
        <v>2374.1361999999999</v>
      </c>
    </row>
    <row r="2895" ht="21.75" customHeight="1" outlineLevel="7">
      <c r="A2895" s="89"/>
      <c r="B2895" s="90"/>
      <c r="C2895" s="91"/>
      <c r="D2895" s="2013" t="s">
        <v>647</v>
      </c>
      <c r="E2895" s="2013"/>
      <c r="F2895" s="2013"/>
      <c r="G2895" s="493">
        <v>2897.7414699999999</v>
      </c>
    </row>
    <row r="2896" ht="21.75" customHeight="1" outlineLevel="7">
      <c r="A2896" s="89"/>
      <c r="B2896" s="90"/>
      <c r="C2896" s="91"/>
      <c r="D2896" s="2013" t="s">
        <v>649</v>
      </c>
      <c r="E2896" s="2013"/>
      <c r="F2896" s="2013"/>
      <c r="G2896" s="496">
        <v>149.17241000000001</v>
      </c>
    </row>
    <row r="2897" ht="21.75" customHeight="1" outlineLevel="7">
      <c r="A2897" s="89"/>
      <c r="B2897" s="90"/>
      <c r="C2897" s="91"/>
      <c r="D2897" s="2013" t="s">
        <v>651</v>
      </c>
      <c r="E2897" s="2013"/>
      <c r="F2897" s="2013"/>
      <c r="G2897" s="493">
        <v>1341.75884</v>
      </c>
    </row>
    <row r="2898" ht="21.75" customHeight="1" outlineLevel="7">
      <c r="A2898" s="86"/>
      <c r="B2898" s="87"/>
      <c r="C2898" s="88"/>
      <c r="D2898" s="2017" t="s">
        <v>966</v>
      </c>
      <c r="E2898" s="2017"/>
      <c r="F2898" s="2017"/>
      <c r="G2898" s="493">
        <v>4654.0995499999999</v>
      </c>
    </row>
    <row r="2899" ht="11.25" customHeight="1" outlineLevel="7">
      <c r="A2899" s="89"/>
      <c r="B2899" s="90"/>
      <c r="C2899" s="91"/>
      <c r="D2899" s="2013" t="s">
        <v>655</v>
      </c>
      <c r="E2899" s="2013"/>
      <c r="F2899" s="2013"/>
      <c r="G2899" s="493">
        <v>2885.3647599999999</v>
      </c>
    </row>
    <row r="2900" ht="21.75" customHeight="1" outlineLevel="7">
      <c r="A2900" s="89"/>
      <c r="B2900" s="90"/>
      <c r="C2900" s="91"/>
      <c r="D2900" s="2013" t="s">
        <v>657</v>
      </c>
      <c r="E2900" s="2013"/>
      <c r="F2900" s="2013"/>
      <c r="G2900" s="496">
        <v>620.92794000000004</v>
      </c>
    </row>
    <row r="2901" ht="21.75" customHeight="1" outlineLevel="7">
      <c r="A2901" s="89"/>
      <c r="B2901" s="90"/>
      <c r="C2901" s="91"/>
      <c r="D2901" s="2013" t="s">
        <v>659</v>
      </c>
      <c r="E2901" s="2013"/>
      <c r="F2901" s="2013"/>
      <c r="G2901" s="496">
        <v>757.87082999999996</v>
      </c>
    </row>
    <row r="2902" ht="21.75" customHeight="1" outlineLevel="7">
      <c r="A2902" s="89"/>
      <c r="B2902" s="90"/>
      <c r="C2902" s="91"/>
      <c r="D2902" s="2013" t="s">
        <v>661</v>
      </c>
      <c r="E2902" s="2013"/>
      <c r="F2902" s="2013"/>
      <c r="G2902" s="496">
        <v>39.01437</v>
      </c>
    </row>
    <row r="2903" ht="11.25" customHeight="1" outlineLevel="7">
      <c r="A2903" s="89"/>
      <c r="B2903" s="90"/>
      <c r="C2903" s="91"/>
      <c r="D2903" s="2013" t="s">
        <v>663</v>
      </c>
      <c r="E2903" s="2013"/>
      <c r="F2903" s="2013"/>
      <c r="G2903" s="496">
        <v>350.92165</v>
      </c>
    </row>
    <row r="2904" ht="11.25" customHeight="1" outlineLevel="7">
      <c r="A2904" s="86"/>
      <c r="B2904" s="87"/>
      <c r="C2904" s="88"/>
      <c r="D2904" s="2017" t="s">
        <v>667</v>
      </c>
      <c r="E2904" s="2017"/>
      <c r="F2904" s="2017"/>
      <c r="G2904" s="496">
        <v>365.02659999999997</v>
      </c>
    </row>
    <row r="2905" ht="11.25" customHeight="1" outlineLevel="7">
      <c r="A2905" s="89"/>
      <c r="B2905" s="90"/>
      <c r="C2905" s="91"/>
      <c r="D2905" s="2013" t="s">
        <v>667</v>
      </c>
      <c r="E2905" s="2013"/>
      <c r="F2905" s="2013"/>
      <c r="G2905" s="496">
        <v>226.30251999999999</v>
      </c>
    </row>
    <row r="2906" ht="21.75" customHeight="1" outlineLevel="7">
      <c r="A2906" s="89"/>
      <c r="B2906" s="90"/>
      <c r="C2906" s="91"/>
      <c r="D2906" s="2013" t="s">
        <v>669</v>
      </c>
      <c r="E2906" s="2013"/>
      <c r="F2906" s="2013"/>
      <c r="G2906" s="496">
        <v>48.70026</v>
      </c>
    </row>
    <row r="2907" ht="21.75" customHeight="1" outlineLevel="7">
      <c r="A2907" s="89"/>
      <c r="B2907" s="90"/>
      <c r="C2907" s="91"/>
      <c r="D2907" s="2013" t="s">
        <v>671</v>
      </c>
      <c r="E2907" s="2013"/>
      <c r="F2907" s="2013"/>
      <c r="G2907" s="496">
        <v>59.440779999999997</v>
      </c>
    </row>
    <row r="2908" ht="21.75" customHeight="1" outlineLevel="7">
      <c r="A2908" s="89"/>
      <c r="B2908" s="90"/>
      <c r="C2908" s="91"/>
      <c r="D2908" s="2013" t="s">
        <v>673</v>
      </c>
      <c r="E2908" s="2013"/>
      <c r="F2908" s="2013"/>
      <c r="G2908" s="496">
        <v>3.0598800000000002</v>
      </c>
    </row>
    <row r="2909" ht="21.75" customHeight="1" outlineLevel="7">
      <c r="A2909" s="89"/>
      <c r="B2909" s="90"/>
      <c r="C2909" s="91"/>
      <c r="D2909" s="2013" t="s">
        <v>675</v>
      </c>
      <c r="E2909" s="2013"/>
      <c r="F2909" s="2013"/>
      <c r="G2909" s="496">
        <v>27.523160000000001</v>
      </c>
    </row>
    <row r="2910" ht="21.75" customHeight="1" outlineLevel="7">
      <c r="A2910" s="86"/>
      <c r="B2910" s="87"/>
      <c r="C2910" s="88"/>
      <c r="D2910" s="2017" t="s">
        <v>677</v>
      </c>
      <c r="E2910" s="2017"/>
      <c r="F2910" s="2017"/>
      <c r="G2910" s="493">
        <v>1825.1369</v>
      </c>
    </row>
    <row r="2911" ht="21.75" customHeight="1" outlineLevel="7">
      <c r="A2911" s="89"/>
      <c r="B2911" s="90"/>
      <c r="C2911" s="91"/>
      <c r="D2911" s="2013" t="s">
        <v>679</v>
      </c>
      <c r="E2911" s="2013"/>
      <c r="F2911" s="2013"/>
      <c r="G2911" s="493">
        <v>1131.5156199999999</v>
      </c>
    </row>
    <row r="2912" ht="21.75" customHeight="1" outlineLevel="7">
      <c r="A2912" s="89"/>
      <c r="B2912" s="90"/>
      <c r="C2912" s="91"/>
      <c r="D2912" s="2013" t="s">
        <v>681</v>
      </c>
      <c r="E2912" s="2013"/>
      <c r="F2912" s="2013"/>
      <c r="G2912" s="496">
        <v>243.50111999999999</v>
      </c>
    </row>
    <row r="2913" ht="21.75" customHeight="1" outlineLevel="7">
      <c r="A2913" s="89"/>
      <c r="B2913" s="90"/>
      <c r="C2913" s="91"/>
      <c r="D2913" s="2013" t="s">
        <v>683</v>
      </c>
      <c r="E2913" s="2013"/>
      <c r="F2913" s="2013"/>
      <c r="G2913" s="496">
        <v>297.20418000000001</v>
      </c>
    </row>
    <row r="2914" ht="21.75" customHeight="1" outlineLevel="7">
      <c r="A2914" s="89"/>
      <c r="B2914" s="90"/>
      <c r="C2914" s="91"/>
      <c r="D2914" s="2013" t="s">
        <v>685</v>
      </c>
      <c r="E2914" s="2013"/>
      <c r="F2914" s="2013"/>
      <c r="G2914" s="496">
        <v>15.299709999999999</v>
      </c>
    </row>
    <row r="2915" ht="21.75" customHeight="1" outlineLevel="7">
      <c r="A2915" s="89"/>
      <c r="B2915" s="90"/>
      <c r="C2915" s="91"/>
      <c r="D2915" s="2013" t="s">
        <v>687</v>
      </c>
      <c r="E2915" s="2013"/>
      <c r="F2915" s="2013"/>
      <c r="G2915" s="496">
        <v>137.61626999999999</v>
      </c>
    </row>
    <row r="2916" ht="11.25" customHeight="1" outlineLevel="7">
      <c r="A2916" s="83"/>
      <c r="B2916" s="84"/>
      <c r="C2916" s="85"/>
      <c r="D2916" s="2017" t="s">
        <v>689</v>
      </c>
      <c r="E2916" s="2017"/>
      <c r="F2916" s="2017"/>
      <c r="G2916" s="496">
        <v>17.866009999999999</v>
      </c>
    </row>
    <row r="2917" ht="11.25" customHeight="1" outlineLevel="7">
      <c r="A2917" s="118"/>
      <c r="B2917" s="119"/>
      <c r="C2917" s="120"/>
      <c r="D2917" s="2013" t="s">
        <v>696</v>
      </c>
      <c r="E2917" s="2013"/>
      <c r="F2917" s="2013"/>
      <c r="G2917" s="496">
        <v>17.866009999999999</v>
      </c>
    </row>
    <row r="2918" ht="11.25" customHeight="1" outlineLevel="7">
      <c r="A2918" s="83"/>
      <c r="B2918" s="84"/>
      <c r="C2918" s="85"/>
      <c r="D2918" s="2017" t="s">
        <v>698</v>
      </c>
      <c r="E2918" s="2017"/>
      <c r="F2918" s="2017"/>
      <c r="G2918" s="493">
        <v>28205.778330000001</v>
      </c>
    </row>
    <row r="2919" ht="11.25" customHeight="1" outlineLevel="7">
      <c r="A2919" s="86"/>
      <c r="B2919" s="87"/>
      <c r="C2919" s="88"/>
      <c r="D2919" s="2017" t="s">
        <v>702</v>
      </c>
      <c r="E2919" s="2017"/>
      <c r="F2919" s="2017"/>
      <c r="G2919" s="493">
        <v>8844.3782200000005</v>
      </c>
    </row>
    <row r="2920" ht="11.25" customHeight="1" outlineLevel="7">
      <c r="A2920" s="101"/>
      <c r="B2920" s="102"/>
      <c r="C2920" s="103"/>
      <c r="D2920" s="2017" t="s">
        <v>704</v>
      </c>
      <c r="E2920" s="2017"/>
      <c r="F2920" s="2017"/>
      <c r="G2920" s="496">
        <v>780.68969000000004</v>
      </c>
    </row>
    <row r="2921" ht="11.25" customHeight="1" outlineLevel="7">
      <c r="A2921" s="115"/>
      <c r="B2921" s="116"/>
      <c r="C2921" s="117"/>
      <c r="D2921" s="2013" t="s">
        <v>705</v>
      </c>
      <c r="E2921" s="2013"/>
      <c r="F2921" s="2013"/>
      <c r="G2921" s="496">
        <v>275.14460000000003</v>
      </c>
    </row>
    <row r="2922" ht="11.25" customHeight="1" outlineLevel="7">
      <c r="A2922" s="115"/>
      <c r="B2922" s="116"/>
      <c r="C2922" s="117"/>
      <c r="D2922" s="2013" t="s">
        <v>706</v>
      </c>
      <c r="E2922" s="2013"/>
      <c r="F2922" s="2013"/>
      <c r="G2922" s="496">
        <v>62.974269999999997</v>
      </c>
    </row>
    <row r="2923" ht="11.25" customHeight="1" outlineLevel="7">
      <c r="A2923" s="115"/>
      <c r="B2923" s="116"/>
      <c r="C2923" s="117"/>
      <c r="D2923" s="2013" t="s">
        <v>708</v>
      </c>
      <c r="E2923" s="2013"/>
      <c r="F2923" s="2013"/>
      <c r="G2923" s="496">
        <v>59.501860000000001</v>
      </c>
    </row>
    <row r="2924" ht="11.25" customHeight="1" outlineLevel="7">
      <c r="A2924" s="115"/>
      <c r="B2924" s="116"/>
      <c r="C2924" s="117"/>
      <c r="D2924" s="2013" t="s">
        <v>709</v>
      </c>
      <c r="E2924" s="2013"/>
      <c r="F2924" s="2013"/>
      <c r="G2924" s="496">
        <v>22.43826</v>
      </c>
    </row>
    <row r="2925" ht="11.25" customHeight="1" outlineLevel="7">
      <c r="A2925" s="115"/>
      <c r="B2925" s="116"/>
      <c r="C2925" s="117"/>
      <c r="D2925" s="2013" t="s">
        <v>710</v>
      </c>
      <c r="E2925" s="2013"/>
      <c r="F2925" s="2013"/>
      <c r="G2925" s="496">
        <v>333.26337999999998</v>
      </c>
    </row>
    <row r="2926" ht="11.25" customHeight="1" outlineLevel="7">
      <c r="A2926" s="115"/>
      <c r="B2926" s="116"/>
      <c r="C2926" s="117"/>
      <c r="D2926" s="2013" t="s">
        <v>711</v>
      </c>
      <c r="E2926" s="2013"/>
      <c r="F2926" s="2013"/>
      <c r="G2926" s="496">
        <v>27.367319999999999</v>
      </c>
    </row>
    <row r="2927" ht="11.25" customHeight="1" outlineLevel="7">
      <c r="A2927" s="101"/>
      <c r="B2927" s="102"/>
      <c r="C2927" s="103"/>
      <c r="D2927" s="2017" t="s">
        <v>712</v>
      </c>
      <c r="E2927" s="2017"/>
      <c r="F2927" s="2017"/>
      <c r="G2927" s="496">
        <v>61.208640000000003</v>
      </c>
    </row>
    <row r="2928" ht="21.75" customHeight="1" outlineLevel="7">
      <c r="A2928" s="115"/>
      <c r="B2928" s="116"/>
      <c r="C2928" s="117"/>
      <c r="D2928" s="2013" t="s">
        <v>717</v>
      </c>
      <c r="E2928" s="2013"/>
      <c r="F2928" s="2013"/>
      <c r="G2928" s="496">
        <v>61.208640000000003</v>
      </c>
    </row>
    <row r="2929" ht="11.25" customHeight="1" outlineLevel="7">
      <c r="A2929" s="101"/>
      <c r="B2929" s="102"/>
      <c r="C2929" s="103"/>
      <c r="D2929" s="2017" t="s">
        <v>720</v>
      </c>
      <c r="E2929" s="2017"/>
      <c r="F2929" s="2017"/>
      <c r="G2929" s="493">
        <v>1020.41554</v>
      </c>
    </row>
    <row r="2930" ht="11.25" customHeight="1" outlineLevel="7">
      <c r="A2930" s="115"/>
      <c r="B2930" s="116"/>
      <c r="C2930" s="117"/>
      <c r="D2930" s="2013" t="s">
        <v>721</v>
      </c>
      <c r="E2930" s="2013"/>
      <c r="F2930" s="2013"/>
      <c r="G2930" s="496">
        <v>85.031310000000005</v>
      </c>
    </row>
    <row r="2931" ht="11.25" customHeight="1" outlineLevel="7">
      <c r="A2931" s="115"/>
      <c r="B2931" s="116"/>
      <c r="C2931" s="117"/>
      <c r="D2931" s="2013" t="s">
        <v>722</v>
      </c>
      <c r="E2931" s="2013"/>
      <c r="F2931" s="2013"/>
      <c r="G2931" s="496">
        <v>935.38423</v>
      </c>
    </row>
    <row r="2932" ht="11.25" customHeight="1" outlineLevel="7">
      <c r="A2932" s="101"/>
      <c r="B2932" s="102"/>
      <c r="C2932" s="103"/>
      <c r="D2932" s="2017" t="s">
        <v>724</v>
      </c>
      <c r="E2932" s="2017"/>
      <c r="F2932" s="2017"/>
      <c r="G2932" s="493">
        <v>1441.9708700000001</v>
      </c>
    </row>
    <row r="2933" ht="11.25" customHeight="1" outlineLevel="7">
      <c r="A2933" s="115"/>
      <c r="B2933" s="116"/>
      <c r="C2933" s="117"/>
      <c r="D2933" s="2013" t="s">
        <v>725</v>
      </c>
      <c r="E2933" s="2013"/>
      <c r="F2933" s="2013"/>
      <c r="G2933" s="496">
        <v>151.07292000000001</v>
      </c>
    </row>
    <row r="2934" ht="11.25" customHeight="1" outlineLevel="7">
      <c r="A2934" s="115"/>
      <c r="B2934" s="116"/>
      <c r="C2934" s="117"/>
      <c r="D2934" s="2013" t="s">
        <v>726</v>
      </c>
      <c r="E2934" s="2013"/>
      <c r="F2934" s="2013"/>
      <c r="G2934" s="496">
        <v>218.68566000000001</v>
      </c>
    </row>
    <row r="2935" ht="11.25" customHeight="1" outlineLevel="7">
      <c r="A2935" s="115"/>
      <c r="B2935" s="116"/>
      <c r="C2935" s="117"/>
      <c r="D2935" s="2013" t="s">
        <v>729</v>
      </c>
      <c r="E2935" s="2013"/>
      <c r="F2935" s="2013"/>
      <c r="G2935" s="493">
        <v>1068.5338899999999</v>
      </c>
    </row>
    <row r="2936" ht="11.25" customHeight="1" outlineLevel="7">
      <c r="A2936" s="115"/>
      <c r="B2936" s="116"/>
      <c r="C2936" s="117"/>
      <c r="D2936" s="2013" t="s">
        <v>730</v>
      </c>
      <c r="E2936" s="2013"/>
      <c r="F2936" s="2013"/>
      <c r="G2936" s="496">
        <v>3.6783999999999999</v>
      </c>
    </row>
    <row r="2937" ht="11.25" customHeight="1" outlineLevel="7">
      <c r="A2937" s="101"/>
      <c r="B2937" s="102"/>
      <c r="C2937" s="103"/>
      <c r="D2937" s="2017" t="s">
        <v>967</v>
      </c>
      <c r="E2937" s="2017"/>
      <c r="F2937" s="2017"/>
      <c r="G2937" s="493">
        <v>1706.7793300000001</v>
      </c>
    </row>
    <row r="2938" ht="11.25" customHeight="1" outlineLevel="7">
      <c r="A2938" s="115"/>
      <c r="B2938" s="116"/>
      <c r="C2938" s="117"/>
      <c r="D2938" s="2013" t="s">
        <v>968</v>
      </c>
      <c r="E2938" s="2013"/>
      <c r="F2938" s="2013"/>
      <c r="G2938" s="496">
        <v>529.69014000000004</v>
      </c>
    </row>
    <row r="2939" ht="11.25" customHeight="1" outlineLevel="7">
      <c r="A2939" s="115"/>
      <c r="B2939" s="116"/>
      <c r="C2939" s="117"/>
      <c r="D2939" s="2013" t="s">
        <v>1196</v>
      </c>
      <c r="E2939" s="2013"/>
      <c r="F2939" s="2013"/>
      <c r="G2939" s="493">
        <v>1177.0891899999999</v>
      </c>
    </row>
    <row r="2940" ht="11.25" customHeight="1" outlineLevel="7">
      <c r="A2940" s="89"/>
      <c r="B2940" s="90"/>
      <c r="C2940" s="91"/>
      <c r="D2940" s="2013" t="s">
        <v>731</v>
      </c>
      <c r="E2940" s="2013"/>
      <c r="F2940" s="2013"/>
      <c r="G2940" s="496">
        <v>135.07097999999999</v>
      </c>
    </row>
    <row r="2941" ht="11.25" customHeight="1" outlineLevel="7">
      <c r="A2941" s="101"/>
      <c r="B2941" s="102"/>
      <c r="C2941" s="103"/>
      <c r="D2941" s="2017" t="s">
        <v>732</v>
      </c>
      <c r="E2941" s="2017"/>
      <c r="F2941" s="2017"/>
      <c r="G2941" s="496">
        <v>806.76507000000004</v>
      </c>
    </row>
    <row r="2942" ht="21.75" customHeight="1" outlineLevel="7">
      <c r="A2942" s="115"/>
      <c r="B2942" s="116"/>
      <c r="C2942" s="117"/>
      <c r="D2942" s="2013" t="s">
        <v>969</v>
      </c>
      <c r="E2942" s="2013"/>
      <c r="F2942" s="2013"/>
      <c r="G2942" s="496">
        <v>154.24046999999999</v>
      </c>
    </row>
    <row r="2943" ht="21.75" customHeight="1" outlineLevel="7">
      <c r="A2943" s="115"/>
      <c r="B2943" s="116"/>
      <c r="C2943" s="117"/>
      <c r="D2943" s="2013" t="s">
        <v>1197</v>
      </c>
      <c r="E2943" s="2013"/>
      <c r="F2943" s="2013"/>
      <c r="G2943" s="496">
        <v>147.13614999999999</v>
      </c>
    </row>
    <row r="2944" ht="11.25" customHeight="1" outlineLevel="7">
      <c r="A2944" s="115"/>
      <c r="B2944" s="116"/>
      <c r="C2944" s="117"/>
      <c r="D2944" s="2013" t="s">
        <v>734</v>
      </c>
      <c r="E2944" s="2013"/>
      <c r="F2944" s="2013"/>
      <c r="G2944" s="496">
        <v>95.521379999999994</v>
      </c>
    </row>
    <row r="2945" ht="11.25" customHeight="1" outlineLevel="7">
      <c r="A2945" s="115"/>
      <c r="B2945" s="116"/>
      <c r="C2945" s="117"/>
      <c r="D2945" s="2013" t="s">
        <v>735</v>
      </c>
      <c r="E2945" s="2013"/>
      <c r="F2945" s="2013"/>
      <c r="G2945" s="496">
        <v>409.86707000000001</v>
      </c>
    </row>
    <row r="2946" ht="11.25" customHeight="1" outlineLevel="7">
      <c r="A2946" s="89"/>
      <c r="B2946" s="90"/>
      <c r="C2946" s="91"/>
      <c r="D2946" s="2013" t="s">
        <v>736</v>
      </c>
      <c r="E2946" s="2013"/>
      <c r="F2946" s="2013"/>
      <c r="G2946" s="493">
        <v>1321.93002</v>
      </c>
    </row>
    <row r="2947" ht="11.25" customHeight="1" outlineLevel="7">
      <c r="A2947" s="101"/>
      <c r="B2947" s="102"/>
      <c r="C2947" s="103"/>
      <c r="D2947" s="2017" t="s">
        <v>970</v>
      </c>
      <c r="E2947" s="2017"/>
      <c r="F2947" s="2017"/>
      <c r="G2947" s="496">
        <v>367.16883999999999</v>
      </c>
    </row>
    <row r="2948" ht="11.25" customHeight="1" outlineLevel="7">
      <c r="A2948" s="115"/>
      <c r="B2948" s="116"/>
      <c r="C2948" s="117"/>
      <c r="D2948" s="2013" t="s">
        <v>971</v>
      </c>
      <c r="E2948" s="2013"/>
      <c r="F2948" s="2013"/>
      <c r="G2948" s="496">
        <v>7.5527899999999999</v>
      </c>
    </row>
    <row r="2949" ht="11.25" customHeight="1" outlineLevel="7">
      <c r="A2949" s="115"/>
      <c r="B2949" s="116"/>
      <c r="C2949" s="117"/>
      <c r="D2949" s="2013" t="s">
        <v>741</v>
      </c>
      <c r="E2949" s="2013"/>
      <c r="F2949" s="2013"/>
      <c r="G2949" s="496">
        <v>359.61604999999997</v>
      </c>
    </row>
    <row r="2950" ht="11.25" customHeight="1" outlineLevel="7">
      <c r="A2950" s="101"/>
      <c r="B2950" s="102"/>
      <c r="C2950" s="103"/>
      <c r="D2950" s="2017" t="s">
        <v>742</v>
      </c>
      <c r="E2950" s="2017"/>
      <c r="F2950" s="2017"/>
      <c r="G2950" s="493">
        <v>1202.37924</v>
      </c>
    </row>
    <row r="2951" ht="11.25" customHeight="1" outlineLevel="7">
      <c r="A2951" s="115"/>
      <c r="B2951" s="116"/>
      <c r="C2951" s="117"/>
      <c r="D2951" s="2013" t="s">
        <v>744</v>
      </c>
      <c r="E2951" s="2013"/>
      <c r="F2951" s="2013"/>
      <c r="G2951" s="496">
        <v>61.208629999999999</v>
      </c>
    </row>
    <row r="2952" ht="11.25" customHeight="1" outlineLevel="7">
      <c r="A2952" s="115"/>
      <c r="B2952" s="116"/>
      <c r="C2952" s="117"/>
      <c r="D2952" s="2013" t="s">
        <v>756</v>
      </c>
      <c r="E2952" s="2013"/>
      <c r="F2952" s="2013"/>
      <c r="G2952" s="496">
        <v>36.092210000000001</v>
      </c>
    </row>
    <row r="2953" ht="21.75" customHeight="1" outlineLevel="7">
      <c r="A2953" s="115"/>
      <c r="B2953" s="116"/>
      <c r="C2953" s="117"/>
      <c r="D2953" s="2013" t="s">
        <v>757</v>
      </c>
      <c r="E2953" s="2013"/>
      <c r="F2953" s="2013"/>
      <c r="G2953" s="496">
        <v>264.84507000000002</v>
      </c>
    </row>
    <row r="2954" ht="11.25" customHeight="1" outlineLevel="7">
      <c r="A2954" s="115"/>
      <c r="B2954" s="116"/>
      <c r="C2954" s="117"/>
      <c r="D2954" s="2013" t="s">
        <v>758</v>
      </c>
      <c r="E2954" s="2013"/>
      <c r="F2954" s="2013"/>
      <c r="G2954" s="496">
        <v>61.208640000000003</v>
      </c>
    </row>
    <row r="2955" ht="11.25" customHeight="1" outlineLevel="7">
      <c r="A2955" s="115"/>
      <c r="B2955" s="116"/>
      <c r="C2955" s="117"/>
      <c r="D2955" s="2013" t="s">
        <v>759</v>
      </c>
      <c r="E2955" s="2013"/>
      <c r="F2955" s="2013"/>
      <c r="G2955" s="496">
        <v>685.24599999999998</v>
      </c>
    </row>
    <row r="2956" ht="11.25" customHeight="1" outlineLevel="7">
      <c r="A2956" s="115"/>
      <c r="B2956" s="116"/>
      <c r="C2956" s="117"/>
      <c r="D2956" s="2013" t="s">
        <v>972</v>
      </c>
      <c r="E2956" s="2013"/>
      <c r="F2956" s="2013"/>
      <c r="G2956" s="496">
        <v>61.797179999999997</v>
      </c>
    </row>
    <row r="2957" ht="11.25" customHeight="1" outlineLevel="7">
      <c r="A2957" s="115"/>
      <c r="B2957" s="116"/>
      <c r="C2957" s="117"/>
      <c r="D2957" s="2013" t="s">
        <v>760</v>
      </c>
      <c r="E2957" s="2013"/>
      <c r="F2957" s="2013"/>
      <c r="G2957" s="496">
        <v>31.98151</v>
      </c>
    </row>
    <row r="2958" ht="11.25" customHeight="1" outlineLevel="7">
      <c r="A2958" s="86"/>
      <c r="B2958" s="87"/>
      <c r="C2958" s="88"/>
      <c r="D2958" s="2017" t="s">
        <v>763</v>
      </c>
      <c r="E2958" s="2017"/>
      <c r="F2958" s="2017"/>
      <c r="G2958" s="493">
        <v>8734.7127600000003</v>
      </c>
    </row>
    <row r="2959" ht="11.25" customHeight="1" outlineLevel="7">
      <c r="A2959" s="101"/>
      <c r="B2959" s="102"/>
      <c r="C2959" s="103"/>
      <c r="D2959" s="2017" t="s">
        <v>765</v>
      </c>
      <c r="E2959" s="2017"/>
      <c r="F2959" s="2017"/>
      <c r="G2959" s="493">
        <v>1082.7843399999999</v>
      </c>
    </row>
    <row r="2960" ht="11.25" customHeight="1" outlineLevel="7">
      <c r="A2960" s="115"/>
      <c r="B2960" s="116"/>
      <c r="C2960" s="117"/>
      <c r="D2960" s="2013" t="s">
        <v>766</v>
      </c>
      <c r="E2960" s="2013"/>
      <c r="F2960" s="2013"/>
      <c r="G2960" s="496">
        <v>198.05672999999999</v>
      </c>
    </row>
    <row r="2961" ht="11.25" customHeight="1" outlineLevel="7">
      <c r="A2961" s="115"/>
      <c r="B2961" s="116"/>
      <c r="C2961" s="117"/>
      <c r="D2961" s="2013" t="s">
        <v>767</v>
      </c>
      <c r="E2961" s="2013"/>
      <c r="F2961" s="2013"/>
      <c r="G2961" s="496">
        <v>594.92809999999997</v>
      </c>
    </row>
    <row r="2962" ht="21.75" customHeight="1" outlineLevel="7">
      <c r="A2962" s="115"/>
      <c r="B2962" s="116"/>
      <c r="C2962" s="117"/>
      <c r="D2962" s="2013" t="s">
        <v>768</v>
      </c>
      <c r="E2962" s="2013"/>
      <c r="F2962" s="2013"/>
      <c r="G2962" s="496">
        <v>29.788599999999999</v>
      </c>
    </row>
    <row r="2963" ht="21.75" customHeight="1" outlineLevel="7">
      <c r="A2963" s="115"/>
      <c r="B2963" s="116"/>
      <c r="C2963" s="117"/>
      <c r="D2963" s="2013" t="s">
        <v>769</v>
      </c>
      <c r="E2963" s="2013"/>
      <c r="F2963" s="2013"/>
      <c r="G2963" s="496">
        <v>150.60989000000001</v>
      </c>
    </row>
    <row r="2964" ht="21.75" customHeight="1" outlineLevel="7">
      <c r="A2964" s="115"/>
      <c r="B2964" s="116"/>
      <c r="C2964" s="117"/>
      <c r="D2964" s="2013" t="s">
        <v>770</v>
      </c>
      <c r="E2964" s="2013"/>
      <c r="F2964" s="2013"/>
      <c r="G2964" s="496">
        <v>109.40102</v>
      </c>
    </row>
    <row r="2965" ht="11.25" customHeight="1" outlineLevel="7">
      <c r="A2965" s="101"/>
      <c r="B2965" s="102"/>
      <c r="C2965" s="103"/>
      <c r="D2965" s="2017" t="s">
        <v>771</v>
      </c>
      <c r="E2965" s="2017"/>
      <c r="F2965" s="2017"/>
      <c r="G2965" s="493">
        <v>7622.50119</v>
      </c>
    </row>
    <row r="2966" ht="11.25" customHeight="1" outlineLevel="7">
      <c r="A2966" s="115"/>
      <c r="B2966" s="116"/>
      <c r="C2966" s="117"/>
      <c r="D2966" s="2013" t="s">
        <v>773</v>
      </c>
      <c r="E2966" s="2013"/>
      <c r="F2966" s="2013"/>
      <c r="G2966" s="496">
        <v>327.96647000000002</v>
      </c>
    </row>
    <row r="2967" ht="11.25" customHeight="1" outlineLevel="7">
      <c r="A2967" s="115"/>
      <c r="B2967" s="116"/>
      <c r="C2967" s="117"/>
      <c r="D2967" s="2013" t="s">
        <v>775</v>
      </c>
      <c r="E2967" s="2013"/>
      <c r="F2967" s="2013"/>
      <c r="G2967" s="493">
        <v>3104.5727499999998</v>
      </c>
    </row>
    <row r="2968" ht="21.75" customHeight="1" outlineLevel="7">
      <c r="A2968" s="115"/>
      <c r="B2968" s="116"/>
      <c r="C2968" s="117"/>
      <c r="D2968" s="2013" t="s">
        <v>777</v>
      </c>
      <c r="E2968" s="2013"/>
      <c r="F2968" s="2013"/>
      <c r="G2968" s="496">
        <v>70.625349999999997</v>
      </c>
    </row>
    <row r="2969" ht="11.25" customHeight="1" outlineLevel="7">
      <c r="A2969" s="115"/>
      <c r="B2969" s="116"/>
      <c r="C2969" s="117"/>
      <c r="D2969" s="2013" t="s">
        <v>778</v>
      </c>
      <c r="E2969" s="2013"/>
      <c r="F2969" s="2013"/>
      <c r="G2969" s="493">
        <v>4109.5126399999999</v>
      </c>
    </row>
    <row r="2970" ht="11.25" customHeight="1" outlineLevel="7">
      <c r="A2970" s="115"/>
      <c r="B2970" s="116"/>
      <c r="C2970" s="117"/>
      <c r="D2970" s="2013" t="s">
        <v>779</v>
      </c>
      <c r="E2970" s="2013"/>
      <c r="F2970" s="2013"/>
      <c r="G2970" s="496">
        <v>9.8239800000000006</v>
      </c>
    </row>
    <row r="2971" ht="11.25" customHeight="1" outlineLevel="7">
      <c r="A2971" s="89"/>
      <c r="B2971" s="90"/>
      <c r="C2971" s="91"/>
      <c r="D2971" s="2013" t="s">
        <v>781</v>
      </c>
      <c r="E2971" s="2013"/>
      <c r="F2971" s="2013"/>
      <c r="G2971" s="496">
        <v>29.427230000000002</v>
      </c>
    </row>
    <row r="2972" ht="11.25" customHeight="1" outlineLevel="7">
      <c r="A2972" s="86"/>
      <c r="B2972" s="87"/>
      <c r="C2972" s="88"/>
      <c r="D2972" s="2017" t="s">
        <v>782</v>
      </c>
      <c r="E2972" s="2017"/>
      <c r="F2972" s="2017"/>
      <c r="G2972" s="496">
        <v>110.54633</v>
      </c>
    </row>
    <row r="2973" ht="11.25" customHeight="1" outlineLevel="7">
      <c r="A2973" s="89"/>
      <c r="B2973" s="90"/>
      <c r="C2973" s="91"/>
      <c r="D2973" s="2013" t="s">
        <v>786</v>
      </c>
      <c r="E2973" s="2013"/>
      <c r="F2973" s="2013"/>
      <c r="G2973" s="496">
        <v>110.54633</v>
      </c>
    </row>
    <row r="2974" ht="11.25" customHeight="1" outlineLevel="7">
      <c r="A2974" s="86"/>
      <c r="B2974" s="87"/>
      <c r="C2974" s="88"/>
      <c r="D2974" s="2017" t="s">
        <v>789</v>
      </c>
      <c r="E2974" s="2017"/>
      <c r="F2974" s="2017"/>
      <c r="G2974" s="493">
        <v>1907.4048299999999</v>
      </c>
    </row>
    <row r="2975" ht="21.75" customHeight="1" outlineLevel="7">
      <c r="A2975" s="89"/>
      <c r="B2975" s="90"/>
      <c r="C2975" s="91"/>
      <c r="D2975" s="2013" t="s">
        <v>791</v>
      </c>
      <c r="E2975" s="2013"/>
      <c r="F2975" s="2013"/>
      <c r="G2975" s="496">
        <v>46.482759999999999</v>
      </c>
    </row>
    <row r="2976" ht="11.25" customHeight="1" outlineLevel="7">
      <c r="A2976" s="89"/>
      <c r="B2976" s="90"/>
      <c r="C2976" s="91"/>
      <c r="D2976" s="2013" t="s">
        <v>973</v>
      </c>
      <c r="E2976" s="2013"/>
      <c r="F2976" s="2013"/>
      <c r="G2976" s="496">
        <v>0.44191000000000003</v>
      </c>
    </row>
    <row r="2977" ht="11.25" customHeight="1" outlineLevel="7">
      <c r="A2977" s="89"/>
      <c r="B2977" s="90"/>
      <c r="C2977" s="91"/>
      <c r="D2977" s="2013" t="s">
        <v>796</v>
      </c>
      <c r="E2977" s="2013"/>
      <c r="F2977" s="2013"/>
      <c r="G2977" s="496">
        <v>133.04749000000001</v>
      </c>
    </row>
    <row r="2978" ht="11.25" customHeight="1" outlineLevel="7">
      <c r="A2978" s="89"/>
      <c r="B2978" s="90"/>
      <c r="C2978" s="91"/>
      <c r="D2978" s="2013" t="s">
        <v>798</v>
      </c>
      <c r="E2978" s="2013"/>
      <c r="F2978" s="2013"/>
      <c r="G2978" s="496">
        <v>39.147770000000001</v>
      </c>
    </row>
    <row r="2979" ht="11.25" customHeight="1" outlineLevel="7">
      <c r="A2979" s="89"/>
      <c r="B2979" s="90"/>
      <c r="C2979" s="91"/>
      <c r="D2979" s="2013" t="s">
        <v>799</v>
      </c>
      <c r="E2979" s="2013"/>
      <c r="F2979" s="2013"/>
      <c r="G2979" s="496">
        <v>560.57460000000003</v>
      </c>
    </row>
    <row r="2980" ht="11.25" customHeight="1" outlineLevel="7">
      <c r="A2980" s="89"/>
      <c r="B2980" s="90"/>
      <c r="C2980" s="91"/>
      <c r="D2980" s="2013" t="s">
        <v>801</v>
      </c>
      <c r="E2980" s="2013"/>
      <c r="F2980" s="2013"/>
      <c r="G2980" s="496">
        <v>2.11876</v>
      </c>
    </row>
    <row r="2981" ht="11.25" customHeight="1" outlineLevel="7">
      <c r="A2981" s="89"/>
      <c r="B2981" s="90"/>
      <c r="C2981" s="91"/>
      <c r="D2981" s="2013" t="s">
        <v>974</v>
      </c>
      <c r="E2981" s="2013"/>
      <c r="F2981" s="2013"/>
      <c r="G2981" s="493">
        <v>1125.5915399999999</v>
      </c>
    </row>
    <row r="2982" ht="11.25" customHeight="1" outlineLevel="7">
      <c r="A2982" s="86"/>
      <c r="B2982" s="87"/>
      <c r="C2982" s="88"/>
      <c r="D2982" s="2017" t="s">
        <v>802</v>
      </c>
      <c r="E2982" s="2017"/>
      <c r="F2982" s="2017"/>
      <c r="G2982" s="496">
        <v>5.05525</v>
      </c>
    </row>
    <row r="2983" ht="11.25" customHeight="1" outlineLevel="7">
      <c r="A2983" s="89"/>
      <c r="B2983" s="90"/>
      <c r="C2983" s="91"/>
      <c r="D2983" s="2013" t="s">
        <v>808</v>
      </c>
      <c r="E2983" s="2013"/>
      <c r="F2983" s="2013"/>
      <c r="G2983" s="496">
        <v>5.05525</v>
      </c>
    </row>
    <row r="2984" ht="11.25" customHeight="1" outlineLevel="7">
      <c r="A2984" s="86"/>
      <c r="B2984" s="87"/>
      <c r="C2984" s="88"/>
      <c r="D2984" s="2017" t="s">
        <v>813</v>
      </c>
      <c r="E2984" s="2017"/>
      <c r="F2984" s="2017"/>
      <c r="G2984" s="493">
        <v>8603.6809400000002</v>
      </c>
    </row>
    <row r="2985" ht="11.25" customHeight="1" outlineLevel="7">
      <c r="A2985" s="101"/>
      <c r="B2985" s="102"/>
      <c r="C2985" s="103"/>
      <c r="D2985" s="2017" t="s">
        <v>815</v>
      </c>
      <c r="E2985" s="2017"/>
      <c r="F2985" s="2017"/>
      <c r="G2985" s="496">
        <v>35.901220000000002</v>
      </c>
    </row>
    <row r="2986" ht="21.75" customHeight="1" outlineLevel="7">
      <c r="A2986" s="115"/>
      <c r="B2986" s="116"/>
      <c r="C2986" s="117"/>
      <c r="D2986" s="2013" t="s">
        <v>819</v>
      </c>
      <c r="E2986" s="2013"/>
      <c r="F2986" s="2013"/>
      <c r="G2986" s="496">
        <v>6.4739899999999997</v>
      </c>
    </row>
    <row r="2987" ht="11.25" customHeight="1" outlineLevel="7">
      <c r="A2987" s="115"/>
      <c r="B2987" s="116"/>
      <c r="C2987" s="117"/>
      <c r="D2987" s="2013" t="s">
        <v>820</v>
      </c>
      <c r="E2987" s="2013"/>
      <c r="F2987" s="2013"/>
      <c r="G2987" s="496">
        <v>29.427230000000002</v>
      </c>
    </row>
    <row r="2988" ht="11.25" customHeight="1" outlineLevel="7">
      <c r="A2988" s="89"/>
      <c r="B2988" s="90"/>
      <c r="C2988" s="91"/>
      <c r="D2988" s="2013" t="s">
        <v>822</v>
      </c>
      <c r="E2988" s="2013"/>
      <c r="F2988" s="2013"/>
      <c r="G2988" s="496">
        <v>141.25069999999999</v>
      </c>
    </row>
    <row r="2989" ht="11.25" customHeight="1" outlineLevel="7">
      <c r="A2989" s="89"/>
      <c r="B2989" s="90"/>
      <c r="C2989" s="91"/>
      <c r="D2989" s="2013" t="s">
        <v>824</v>
      </c>
      <c r="E2989" s="2013"/>
      <c r="F2989" s="2013"/>
      <c r="G2989" s="496">
        <v>51.201610000000002</v>
      </c>
    </row>
    <row r="2990" ht="11.25" customHeight="1" outlineLevel="7">
      <c r="A2990" s="89"/>
      <c r="B2990" s="90"/>
      <c r="C2990" s="91"/>
      <c r="D2990" s="2013" t="s">
        <v>825</v>
      </c>
      <c r="E2990" s="2013"/>
      <c r="F2990" s="2013"/>
      <c r="G2990" s="493">
        <v>1235.94364</v>
      </c>
    </row>
    <row r="2991" ht="11.25" customHeight="1" outlineLevel="7">
      <c r="A2991" s="101"/>
      <c r="B2991" s="102"/>
      <c r="C2991" s="103"/>
      <c r="D2991" s="2017" t="s">
        <v>826</v>
      </c>
      <c r="E2991" s="2017"/>
      <c r="F2991" s="2017"/>
      <c r="G2991" s="496">
        <v>45.86233</v>
      </c>
    </row>
    <row r="2992" ht="11.25" customHeight="1" outlineLevel="7">
      <c r="A2992" s="115"/>
      <c r="B2992" s="116"/>
      <c r="C2992" s="117"/>
      <c r="D2992" s="2013" t="s">
        <v>828</v>
      </c>
      <c r="E2992" s="2013"/>
      <c r="F2992" s="2013"/>
      <c r="G2992" s="496">
        <v>11.77089</v>
      </c>
    </row>
    <row r="2993" ht="21.75" customHeight="1" outlineLevel="7">
      <c r="A2993" s="115"/>
      <c r="B2993" s="116"/>
      <c r="C2993" s="117"/>
      <c r="D2993" s="2013" t="s">
        <v>829</v>
      </c>
      <c r="E2993" s="2013"/>
      <c r="F2993" s="2013"/>
      <c r="G2993" s="496">
        <v>34.091439999999999</v>
      </c>
    </row>
    <row r="2994" ht="21.75" customHeight="1" outlineLevel="7">
      <c r="A2994" s="89"/>
      <c r="B2994" s="90"/>
      <c r="C2994" s="91"/>
      <c r="D2994" s="2013" t="s">
        <v>834</v>
      </c>
      <c r="E2994" s="2013"/>
      <c r="F2994" s="2013"/>
      <c r="G2994" s="496">
        <v>42.78969</v>
      </c>
    </row>
    <row r="2995" ht="11.25" customHeight="1" outlineLevel="7">
      <c r="A2995" s="89"/>
      <c r="B2995" s="90"/>
      <c r="C2995" s="91"/>
      <c r="D2995" s="2013" t="s">
        <v>975</v>
      </c>
      <c r="E2995" s="2013"/>
      <c r="F2995" s="2013"/>
      <c r="G2995" s="493">
        <v>1235.9436499999999</v>
      </c>
    </row>
    <row r="2996" ht="11.25" customHeight="1" outlineLevel="7">
      <c r="A2996" s="89"/>
      <c r="B2996" s="90"/>
      <c r="C2996" s="91"/>
      <c r="D2996" s="2013" t="s">
        <v>835</v>
      </c>
      <c r="E2996" s="2013"/>
      <c r="F2996" s="2013"/>
      <c r="G2996" s="496">
        <v>706.25351000000001</v>
      </c>
    </row>
    <row r="2997" ht="11.25" customHeight="1" outlineLevel="7">
      <c r="A2997" s="89"/>
      <c r="B2997" s="90"/>
      <c r="C2997" s="91"/>
      <c r="D2997" s="2013" t="s">
        <v>837</v>
      </c>
      <c r="E2997" s="2013"/>
      <c r="F2997" s="2013"/>
      <c r="G2997" s="496">
        <v>572.43259999999998</v>
      </c>
    </row>
    <row r="2998" ht="11.25" customHeight="1" outlineLevel="7">
      <c r="A2998" s="89"/>
      <c r="B2998" s="90"/>
      <c r="C2998" s="91"/>
      <c r="D2998" s="2013" t="s">
        <v>976</v>
      </c>
      <c r="E2998" s="2013"/>
      <c r="F2998" s="2013"/>
      <c r="G2998" s="493">
        <v>3301.9191099999998</v>
      </c>
      <c r="H2998" s="59">
        <f>G2998+G2999+G3000+G3001+G3002</f>
        <v>4536.1019900000001</v>
      </c>
    </row>
    <row r="2999" ht="11.25" customHeight="1" outlineLevel="7">
      <c r="A2999" s="89"/>
      <c r="B2999" s="90"/>
      <c r="C2999" s="91"/>
      <c r="D2999" s="2013" t="s">
        <v>977</v>
      </c>
      <c r="E2999" s="2013"/>
      <c r="F2999" s="2013"/>
      <c r="G2999" s="496">
        <v>794.03022999999996</v>
      </c>
    </row>
    <row r="3000" ht="11.25" customHeight="1" outlineLevel="7">
      <c r="A3000" s="89"/>
      <c r="B3000" s="90"/>
      <c r="C3000" s="91"/>
      <c r="D3000" s="2013" t="s">
        <v>978</v>
      </c>
      <c r="E3000" s="2013"/>
      <c r="F3000" s="2013"/>
      <c r="G3000" s="496">
        <v>206.50044</v>
      </c>
    </row>
    <row r="3001" ht="11.25" customHeight="1" outlineLevel="7">
      <c r="A3001" s="89"/>
      <c r="B3001" s="90"/>
      <c r="C3001" s="91"/>
      <c r="D3001" s="2013" t="s">
        <v>1198</v>
      </c>
      <c r="E3001" s="2013"/>
      <c r="F3001" s="2013"/>
      <c r="G3001" s="496">
        <v>89.458780000000004</v>
      </c>
    </row>
    <row r="3002" ht="11.25" customHeight="1" outlineLevel="7">
      <c r="A3002" s="89"/>
      <c r="B3002" s="90"/>
      <c r="C3002" s="91"/>
      <c r="D3002" s="2013" t="s">
        <v>979</v>
      </c>
      <c r="E3002" s="2013"/>
      <c r="F3002" s="2013"/>
      <c r="G3002" s="496">
        <v>144.19343000000001</v>
      </c>
    </row>
    <row r="3003" ht="11.25" customHeight="1" outlineLevel="2">
      <c r="A3003" s="2012" t="s">
        <v>121</v>
      </c>
      <c r="B3003" s="2012"/>
      <c r="C3003" s="2012"/>
      <c r="D3003" s="2015" t="s">
        <v>453</v>
      </c>
      <c r="E3003" s="2015"/>
      <c r="F3003" s="2015"/>
      <c r="G3003" s="492">
        <v>4000.6124</v>
      </c>
    </row>
    <row r="3004" ht="11.25" hidden="1" customHeight="1" outlineLevel="3">
      <c r="A3004" s="66"/>
      <c r="B3004" s="67"/>
      <c r="C3004" s="68"/>
      <c r="D3004" s="2014" t="s">
        <v>441</v>
      </c>
      <c r="E3004" s="2014"/>
      <c r="F3004" s="2014"/>
      <c r="G3004" s="495"/>
    </row>
    <row r="3005" ht="11.25" hidden="1" customHeight="1" outlineLevel="4">
      <c r="A3005" s="70"/>
      <c r="B3005" s="71"/>
      <c r="C3005" s="72"/>
      <c r="D3005" s="2017" t="s">
        <v>257</v>
      </c>
      <c r="E3005" s="2017"/>
      <c r="F3005" s="2017"/>
      <c r="G3005" s="494"/>
    </row>
    <row r="3006" ht="11.25" hidden="1" customHeight="1" outlineLevel="5">
      <c r="A3006" s="74"/>
      <c r="B3006" s="75"/>
      <c r="C3006" s="76"/>
      <c r="D3006" s="2017" t="s">
        <v>442</v>
      </c>
      <c r="E3006" s="2017"/>
      <c r="F3006" s="2017"/>
      <c r="G3006" s="494"/>
    </row>
    <row r="3007" ht="11.25" hidden="1" customHeight="1" outlineLevel="6">
      <c r="A3007" s="77"/>
      <c r="B3007" s="78"/>
      <c r="C3007" s="79"/>
      <c r="D3007" s="2017" t="s">
        <v>443</v>
      </c>
      <c r="E3007" s="2017"/>
      <c r="F3007" s="2017"/>
      <c r="G3007" s="494"/>
    </row>
    <row r="3008" ht="11.25" hidden="1" customHeight="1" outlineLevel="7">
      <c r="A3008" s="80"/>
      <c r="B3008" s="81"/>
      <c r="C3008" s="82"/>
      <c r="D3008" s="2017" t="s">
        <v>963</v>
      </c>
      <c r="E3008" s="2017"/>
      <c r="F3008" s="2017"/>
      <c r="G3008" s="494"/>
    </row>
    <row r="3009" ht="11.25" hidden="1" customHeight="1" outlineLevel="7">
      <c r="A3009" s="83"/>
      <c r="B3009" s="84"/>
      <c r="C3009" s="85"/>
      <c r="D3009" s="2017" t="s">
        <v>14</v>
      </c>
      <c r="E3009" s="2017"/>
      <c r="F3009" s="2017"/>
      <c r="G3009" s="494"/>
    </row>
    <row r="3010" ht="11.25" hidden="1" customHeight="1" outlineLevel="7">
      <c r="A3010" s="86"/>
      <c r="B3010" s="87"/>
      <c r="C3010" s="88"/>
      <c r="D3010" s="2017" t="s">
        <v>529</v>
      </c>
      <c r="E3010" s="2017"/>
      <c r="F3010" s="2017"/>
      <c r="G3010" s="494"/>
    </row>
    <row r="3011" ht="11.25" hidden="1" customHeight="1" outlineLevel="7">
      <c r="A3011" s="101"/>
      <c r="B3011" s="102"/>
      <c r="C3011" s="103"/>
      <c r="D3011" s="2017" t="s">
        <v>964</v>
      </c>
      <c r="E3011" s="2017"/>
      <c r="F3011" s="2017"/>
      <c r="G3011" s="494"/>
    </row>
    <row r="3012" ht="11.25" hidden="1" customHeight="1" outlineLevel="7">
      <c r="A3012" s="115"/>
      <c r="B3012" s="116"/>
      <c r="C3012" s="117"/>
      <c r="D3012" s="2013" t="s">
        <v>546</v>
      </c>
      <c r="E3012" s="2013"/>
      <c r="F3012" s="2013"/>
      <c r="G3012" s="494"/>
    </row>
    <row r="3013" ht="11.25" hidden="1" customHeight="1" outlineLevel="7">
      <c r="A3013" s="101"/>
      <c r="B3013" s="102"/>
      <c r="C3013" s="103"/>
      <c r="D3013" s="2017" t="s">
        <v>554</v>
      </c>
      <c r="E3013" s="2017"/>
      <c r="F3013" s="2017"/>
      <c r="G3013" s="494"/>
    </row>
    <row r="3014" ht="11.25" hidden="1" customHeight="1" outlineLevel="7">
      <c r="A3014" s="115"/>
      <c r="B3014" s="116"/>
      <c r="C3014" s="117"/>
      <c r="D3014" s="2013" t="s">
        <v>557</v>
      </c>
      <c r="E3014" s="2013"/>
      <c r="F3014" s="2013"/>
      <c r="G3014" s="494"/>
    </row>
    <row r="3015" ht="11.25" hidden="1" customHeight="1" outlineLevel="7">
      <c r="A3015" s="115"/>
      <c r="B3015" s="116"/>
      <c r="C3015" s="117"/>
      <c r="D3015" s="2013" t="s">
        <v>559</v>
      </c>
      <c r="E3015" s="2013"/>
      <c r="F3015" s="2013"/>
      <c r="G3015" s="494"/>
    </row>
    <row r="3016" ht="11.25" hidden="1" customHeight="1" outlineLevel="7">
      <c r="A3016" s="115"/>
      <c r="B3016" s="116"/>
      <c r="C3016" s="117"/>
      <c r="D3016" s="2013" t="s">
        <v>564</v>
      </c>
      <c r="E3016" s="2013"/>
      <c r="F3016" s="2013"/>
      <c r="G3016" s="494"/>
    </row>
    <row r="3017" ht="11.25" hidden="1" customHeight="1" outlineLevel="7">
      <c r="A3017" s="115"/>
      <c r="B3017" s="116"/>
      <c r="C3017" s="117"/>
      <c r="D3017" s="2013" t="s">
        <v>565</v>
      </c>
      <c r="E3017" s="2013"/>
      <c r="F3017" s="2013"/>
      <c r="G3017" s="494"/>
    </row>
    <row r="3018" ht="11.25" hidden="1" customHeight="1" outlineLevel="7">
      <c r="A3018" s="115"/>
      <c r="B3018" s="116"/>
      <c r="C3018" s="117"/>
      <c r="D3018" s="2013" t="s">
        <v>566</v>
      </c>
      <c r="E3018" s="2013"/>
      <c r="F3018" s="2013"/>
      <c r="G3018" s="494"/>
    </row>
    <row r="3019" ht="11.25" hidden="1" customHeight="1" outlineLevel="7">
      <c r="A3019" s="115"/>
      <c r="B3019" s="116"/>
      <c r="C3019" s="117"/>
      <c r="D3019" s="2013" t="s">
        <v>567</v>
      </c>
      <c r="E3019" s="2013"/>
      <c r="F3019" s="2013"/>
      <c r="G3019" s="494"/>
    </row>
    <row r="3020" ht="11.25" hidden="1" customHeight="1" outlineLevel="7">
      <c r="A3020" s="115"/>
      <c r="B3020" s="116"/>
      <c r="C3020" s="117"/>
      <c r="D3020" s="2013" t="s">
        <v>569</v>
      </c>
      <c r="E3020" s="2013"/>
      <c r="F3020" s="2013"/>
      <c r="G3020" s="494"/>
    </row>
    <row r="3021" ht="11.25" hidden="1" customHeight="1" outlineLevel="7">
      <c r="A3021" s="115"/>
      <c r="B3021" s="116"/>
      <c r="C3021" s="117"/>
      <c r="D3021" s="2013" t="s">
        <v>570</v>
      </c>
      <c r="E3021" s="2013"/>
      <c r="F3021" s="2013"/>
      <c r="G3021" s="494"/>
    </row>
    <row r="3022" ht="11.25" hidden="1" customHeight="1" outlineLevel="7">
      <c r="A3022" s="83"/>
      <c r="B3022" s="84"/>
      <c r="C3022" s="85"/>
      <c r="D3022" s="2017" t="s">
        <v>571</v>
      </c>
      <c r="E3022" s="2017"/>
      <c r="F3022" s="2017"/>
      <c r="G3022" s="494"/>
    </row>
    <row r="3023" ht="11.25" hidden="1" customHeight="1" outlineLevel="7">
      <c r="A3023" s="86"/>
      <c r="B3023" s="87"/>
      <c r="C3023" s="88"/>
      <c r="D3023" s="2017" t="s">
        <v>572</v>
      </c>
      <c r="E3023" s="2017"/>
      <c r="F3023" s="2017"/>
      <c r="G3023" s="494"/>
    </row>
    <row r="3024" ht="11.25" hidden="1" customHeight="1" outlineLevel="7">
      <c r="A3024" s="101"/>
      <c r="B3024" s="102"/>
      <c r="C3024" s="103"/>
      <c r="D3024" s="2017" t="s">
        <v>573</v>
      </c>
      <c r="E3024" s="2017"/>
      <c r="F3024" s="2017"/>
      <c r="G3024" s="494"/>
    </row>
    <row r="3025" ht="11.25" hidden="1" customHeight="1" outlineLevel="7">
      <c r="A3025" s="115"/>
      <c r="B3025" s="116"/>
      <c r="C3025" s="117"/>
      <c r="D3025" s="2013" t="s">
        <v>582</v>
      </c>
      <c r="E3025" s="2013"/>
      <c r="F3025" s="2013"/>
      <c r="G3025" s="494"/>
    </row>
    <row r="3026" ht="11.25" hidden="1" customHeight="1" outlineLevel="7">
      <c r="A3026" s="115"/>
      <c r="B3026" s="116"/>
      <c r="C3026" s="117"/>
      <c r="D3026" s="2013" t="s">
        <v>585</v>
      </c>
      <c r="E3026" s="2013"/>
      <c r="F3026" s="2013"/>
      <c r="G3026" s="494"/>
    </row>
    <row r="3027" ht="11.25" hidden="1" customHeight="1" outlineLevel="7">
      <c r="A3027" s="101"/>
      <c r="B3027" s="102"/>
      <c r="C3027" s="103"/>
      <c r="D3027" s="2017" t="s">
        <v>586</v>
      </c>
      <c r="E3027" s="2017"/>
      <c r="F3027" s="2017"/>
      <c r="G3027" s="494"/>
    </row>
    <row r="3028" ht="11.25" hidden="1" customHeight="1" outlineLevel="7">
      <c r="A3028" s="115"/>
      <c r="B3028" s="116"/>
      <c r="C3028" s="117"/>
      <c r="D3028" s="2013" t="s">
        <v>965</v>
      </c>
      <c r="E3028" s="2013"/>
      <c r="F3028" s="2013"/>
      <c r="G3028" s="494"/>
    </row>
    <row r="3029" ht="11.25" hidden="1" customHeight="1" outlineLevel="7">
      <c r="A3029" s="83"/>
      <c r="B3029" s="84"/>
      <c r="C3029" s="85"/>
      <c r="D3029" s="2017" t="s">
        <v>617</v>
      </c>
      <c r="E3029" s="2017"/>
      <c r="F3029" s="2017"/>
      <c r="G3029" s="494"/>
    </row>
    <row r="3030" ht="11.25" hidden="1" customHeight="1" outlineLevel="7">
      <c r="A3030" s="118"/>
      <c r="B3030" s="119"/>
      <c r="C3030" s="120"/>
      <c r="D3030" s="2013" t="s">
        <v>619</v>
      </c>
      <c r="E3030" s="2013"/>
      <c r="F3030" s="2013"/>
      <c r="G3030" s="494"/>
    </row>
    <row r="3031" ht="11.25" hidden="1" customHeight="1" outlineLevel="7">
      <c r="A3031" s="118"/>
      <c r="B3031" s="119"/>
      <c r="C3031" s="120"/>
      <c r="D3031" s="2013" t="s">
        <v>620</v>
      </c>
      <c r="E3031" s="2013"/>
      <c r="F3031" s="2013"/>
      <c r="G3031" s="494"/>
    </row>
    <row r="3032" ht="11.25" hidden="1" customHeight="1" outlineLevel="7">
      <c r="A3032" s="118"/>
      <c r="B3032" s="119"/>
      <c r="C3032" s="120"/>
      <c r="D3032" s="2013" t="s">
        <v>624</v>
      </c>
      <c r="E3032" s="2013"/>
      <c r="F3032" s="2013"/>
      <c r="G3032" s="494"/>
    </row>
    <row r="3033" ht="11.25" hidden="1" customHeight="1" outlineLevel="7">
      <c r="A3033" s="118"/>
      <c r="B3033" s="119"/>
      <c r="C3033" s="120"/>
      <c r="D3033" s="2013" t="s">
        <v>626</v>
      </c>
      <c r="E3033" s="2013"/>
      <c r="F3033" s="2013"/>
      <c r="G3033" s="494"/>
    </row>
    <row r="3034" ht="11.25" hidden="1" customHeight="1" outlineLevel="7">
      <c r="A3034" s="86"/>
      <c r="B3034" s="87"/>
      <c r="C3034" s="88"/>
      <c r="D3034" s="2017" t="s">
        <v>630</v>
      </c>
      <c r="E3034" s="2017"/>
      <c r="F3034" s="2017"/>
      <c r="G3034" s="494"/>
    </row>
    <row r="3035" ht="11.25" hidden="1" customHeight="1" outlineLevel="7">
      <c r="A3035" s="89"/>
      <c r="B3035" s="90"/>
      <c r="C3035" s="91"/>
      <c r="D3035" s="2013" t="s">
        <v>632</v>
      </c>
      <c r="E3035" s="2013"/>
      <c r="F3035" s="2013"/>
      <c r="G3035" s="494"/>
    </row>
    <row r="3036" ht="21.75" hidden="1" customHeight="1" outlineLevel="7">
      <c r="A3036" s="89"/>
      <c r="B3036" s="90"/>
      <c r="C3036" s="91"/>
      <c r="D3036" s="2013" t="s">
        <v>634</v>
      </c>
      <c r="E3036" s="2013"/>
      <c r="F3036" s="2013"/>
      <c r="G3036" s="494"/>
    </row>
    <row r="3037" ht="21.75" hidden="1" customHeight="1" outlineLevel="7">
      <c r="A3037" s="89"/>
      <c r="B3037" s="90"/>
      <c r="C3037" s="91"/>
      <c r="D3037" s="2013" t="s">
        <v>636</v>
      </c>
      <c r="E3037" s="2013"/>
      <c r="F3037" s="2013"/>
      <c r="G3037" s="494"/>
    </row>
    <row r="3038" ht="21.75" hidden="1" customHeight="1" outlineLevel="7">
      <c r="A3038" s="89"/>
      <c r="B3038" s="90"/>
      <c r="C3038" s="91"/>
      <c r="D3038" s="2013" t="s">
        <v>638</v>
      </c>
      <c r="E3038" s="2013"/>
      <c r="F3038" s="2013"/>
      <c r="G3038" s="494"/>
    </row>
    <row r="3039" ht="11.25" hidden="1" customHeight="1" outlineLevel="7">
      <c r="A3039" s="83"/>
      <c r="B3039" s="84"/>
      <c r="C3039" s="85"/>
      <c r="D3039" s="2017" t="s">
        <v>641</v>
      </c>
      <c r="E3039" s="2017"/>
      <c r="F3039" s="2017"/>
      <c r="G3039" s="494"/>
    </row>
    <row r="3040" ht="21.75" hidden="1" customHeight="1" outlineLevel="7">
      <c r="A3040" s="86"/>
      <c r="B3040" s="87"/>
      <c r="C3040" s="88"/>
      <c r="D3040" s="2017" t="s">
        <v>642</v>
      </c>
      <c r="E3040" s="2017"/>
      <c r="F3040" s="2017"/>
      <c r="G3040" s="494"/>
    </row>
    <row r="3041" ht="21.75" hidden="1" customHeight="1" outlineLevel="7">
      <c r="A3041" s="89"/>
      <c r="B3041" s="90"/>
      <c r="C3041" s="91"/>
      <c r="D3041" s="2013" t="s">
        <v>643</v>
      </c>
      <c r="E3041" s="2013"/>
      <c r="F3041" s="2013"/>
      <c r="G3041" s="494"/>
    </row>
    <row r="3042" ht="21.75" hidden="1" customHeight="1" outlineLevel="7">
      <c r="A3042" s="89"/>
      <c r="B3042" s="90"/>
      <c r="C3042" s="91"/>
      <c r="D3042" s="2013" t="s">
        <v>645</v>
      </c>
      <c r="E3042" s="2013"/>
      <c r="F3042" s="2013"/>
      <c r="G3042" s="494"/>
    </row>
    <row r="3043" ht="21.75" hidden="1" customHeight="1" outlineLevel="7">
      <c r="A3043" s="89"/>
      <c r="B3043" s="90"/>
      <c r="C3043" s="91"/>
      <c r="D3043" s="2013" t="s">
        <v>647</v>
      </c>
      <c r="E3043" s="2013"/>
      <c r="F3043" s="2013"/>
      <c r="G3043" s="494"/>
    </row>
    <row r="3044" ht="21.75" hidden="1" customHeight="1" outlineLevel="7">
      <c r="A3044" s="89"/>
      <c r="B3044" s="90"/>
      <c r="C3044" s="91"/>
      <c r="D3044" s="2013" t="s">
        <v>649</v>
      </c>
      <c r="E3044" s="2013"/>
      <c r="F3044" s="2013"/>
      <c r="G3044" s="494"/>
    </row>
    <row r="3045" ht="21.75" hidden="1" customHeight="1" outlineLevel="7">
      <c r="A3045" s="89"/>
      <c r="B3045" s="90"/>
      <c r="C3045" s="91"/>
      <c r="D3045" s="2013" t="s">
        <v>651</v>
      </c>
      <c r="E3045" s="2013"/>
      <c r="F3045" s="2013"/>
      <c r="G3045" s="494"/>
    </row>
    <row r="3046" ht="21.75" hidden="1" customHeight="1" outlineLevel="7">
      <c r="A3046" s="86"/>
      <c r="B3046" s="87"/>
      <c r="C3046" s="88"/>
      <c r="D3046" s="2017" t="s">
        <v>966</v>
      </c>
      <c r="E3046" s="2017"/>
      <c r="F3046" s="2017"/>
      <c r="G3046" s="494"/>
    </row>
    <row r="3047" ht="11.25" hidden="1" customHeight="1" outlineLevel="7">
      <c r="A3047" s="89"/>
      <c r="B3047" s="90"/>
      <c r="C3047" s="91"/>
      <c r="D3047" s="2013" t="s">
        <v>655</v>
      </c>
      <c r="E3047" s="2013"/>
      <c r="F3047" s="2013"/>
      <c r="G3047" s="494"/>
    </row>
    <row r="3048" ht="21.75" hidden="1" customHeight="1" outlineLevel="7">
      <c r="A3048" s="89"/>
      <c r="B3048" s="90"/>
      <c r="C3048" s="91"/>
      <c r="D3048" s="2013" t="s">
        <v>657</v>
      </c>
      <c r="E3048" s="2013"/>
      <c r="F3048" s="2013"/>
      <c r="G3048" s="494"/>
    </row>
    <row r="3049" ht="21.75" hidden="1" customHeight="1" outlineLevel="7">
      <c r="A3049" s="89"/>
      <c r="B3049" s="90"/>
      <c r="C3049" s="91"/>
      <c r="D3049" s="2013" t="s">
        <v>659</v>
      </c>
      <c r="E3049" s="2013"/>
      <c r="F3049" s="2013"/>
      <c r="G3049" s="494"/>
    </row>
    <row r="3050" ht="21.75" hidden="1" customHeight="1" outlineLevel="7">
      <c r="A3050" s="89"/>
      <c r="B3050" s="90"/>
      <c r="C3050" s="91"/>
      <c r="D3050" s="2013" t="s">
        <v>661</v>
      </c>
      <c r="E3050" s="2013"/>
      <c r="F3050" s="2013"/>
      <c r="G3050" s="494"/>
    </row>
    <row r="3051" ht="11.25" hidden="1" customHeight="1" outlineLevel="7">
      <c r="A3051" s="89"/>
      <c r="B3051" s="90"/>
      <c r="C3051" s="91"/>
      <c r="D3051" s="2013" t="s">
        <v>663</v>
      </c>
      <c r="E3051" s="2013"/>
      <c r="F3051" s="2013"/>
      <c r="G3051" s="494"/>
    </row>
    <row r="3052" ht="11.25" hidden="1" customHeight="1" outlineLevel="7">
      <c r="A3052" s="86"/>
      <c r="B3052" s="87"/>
      <c r="C3052" s="88"/>
      <c r="D3052" s="2017" t="s">
        <v>667</v>
      </c>
      <c r="E3052" s="2017"/>
      <c r="F3052" s="2017"/>
      <c r="G3052" s="494"/>
    </row>
    <row r="3053" ht="11.25" hidden="1" customHeight="1" outlineLevel="7">
      <c r="A3053" s="89"/>
      <c r="B3053" s="90"/>
      <c r="C3053" s="91"/>
      <c r="D3053" s="2013" t="s">
        <v>667</v>
      </c>
      <c r="E3053" s="2013"/>
      <c r="F3053" s="2013"/>
      <c r="G3053" s="494"/>
    </row>
    <row r="3054" ht="21.75" hidden="1" customHeight="1" outlineLevel="7">
      <c r="A3054" s="89"/>
      <c r="B3054" s="90"/>
      <c r="C3054" s="91"/>
      <c r="D3054" s="2013" t="s">
        <v>669</v>
      </c>
      <c r="E3054" s="2013"/>
      <c r="F3054" s="2013"/>
      <c r="G3054" s="494"/>
    </row>
    <row r="3055" ht="21.75" hidden="1" customHeight="1" outlineLevel="7">
      <c r="A3055" s="89"/>
      <c r="B3055" s="90"/>
      <c r="C3055" s="91"/>
      <c r="D3055" s="2013" t="s">
        <v>671</v>
      </c>
      <c r="E3055" s="2013"/>
      <c r="F3055" s="2013"/>
      <c r="G3055" s="494"/>
    </row>
    <row r="3056" ht="21.75" hidden="1" customHeight="1" outlineLevel="7">
      <c r="A3056" s="89"/>
      <c r="B3056" s="90"/>
      <c r="C3056" s="91"/>
      <c r="D3056" s="2013" t="s">
        <v>673</v>
      </c>
      <c r="E3056" s="2013"/>
      <c r="F3056" s="2013"/>
      <c r="G3056" s="494"/>
    </row>
    <row r="3057" ht="21.75" hidden="1" customHeight="1" outlineLevel="7">
      <c r="A3057" s="89"/>
      <c r="B3057" s="90"/>
      <c r="C3057" s="91"/>
      <c r="D3057" s="2013" t="s">
        <v>675</v>
      </c>
      <c r="E3057" s="2013"/>
      <c r="F3057" s="2013"/>
      <c r="G3057" s="494"/>
    </row>
    <row r="3058" ht="21.75" hidden="1" customHeight="1" outlineLevel="7">
      <c r="A3058" s="86"/>
      <c r="B3058" s="87"/>
      <c r="C3058" s="88"/>
      <c r="D3058" s="2017" t="s">
        <v>677</v>
      </c>
      <c r="E3058" s="2017"/>
      <c r="F3058" s="2017"/>
      <c r="G3058" s="494"/>
    </row>
    <row r="3059" ht="21.75" hidden="1" customHeight="1" outlineLevel="7">
      <c r="A3059" s="89"/>
      <c r="B3059" s="90"/>
      <c r="C3059" s="91"/>
      <c r="D3059" s="2013" t="s">
        <v>679</v>
      </c>
      <c r="E3059" s="2013"/>
      <c r="F3059" s="2013"/>
      <c r="G3059" s="494"/>
    </row>
    <row r="3060" ht="21.75" hidden="1" customHeight="1" outlineLevel="7">
      <c r="A3060" s="89"/>
      <c r="B3060" s="90"/>
      <c r="C3060" s="91"/>
      <c r="D3060" s="2013" t="s">
        <v>681</v>
      </c>
      <c r="E3060" s="2013"/>
      <c r="F3060" s="2013"/>
      <c r="G3060" s="494"/>
    </row>
    <row r="3061" ht="21.75" hidden="1" customHeight="1" outlineLevel="7">
      <c r="A3061" s="89"/>
      <c r="B3061" s="90"/>
      <c r="C3061" s="91"/>
      <c r="D3061" s="2013" t="s">
        <v>683</v>
      </c>
      <c r="E3061" s="2013"/>
      <c r="F3061" s="2013"/>
      <c r="G3061" s="494"/>
    </row>
    <row r="3062" ht="21.75" hidden="1" customHeight="1" outlineLevel="7">
      <c r="A3062" s="89"/>
      <c r="B3062" s="90"/>
      <c r="C3062" s="91"/>
      <c r="D3062" s="2013" t="s">
        <v>685</v>
      </c>
      <c r="E3062" s="2013"/>
      <c r="F3062" s="2013"/>
      <c r="G3062" s="494"/>
    </row>
    <row r="3063" ht="21.75" hidden="1" customHeight="1" outlineLevel="7">
      <c r="A3063" s="89"/>
      <c r="B3063" s="90"/>
      <c r="C3063" s="91"/>
      <c r="D3063" s="2013" t="s">
        <v>687</v>
      </c>
      <c r="E3063" s="2013"/>
      <c r="F3063" s="2013"/>
      <c r="G3063" s="494"/>
    </row>
    <row r="3064" ht="11.25" hidden="1" customHeight="1" outlineLevel="7">
      <c r="A3064" s="83"/>
      <c r="B3064" s="84"/>
      <c r="C3064" s="85"/>
      <c r="D3064" s="2017" t="s">
        <v>689</v>
      </c>
      <c r="E3064" s="2017"/>
      <c r="F3064" s="2017"/>
      <c r="G3064" s="494"/>
    </row>
    <row r="3065" ht="11.25" hidden="1" customHeight="1" outlineLevel="7">
      <c r="A3065" s="118"/>
      <c r="B3065" s="119"/>
      <c r="C3065" s="120"/>
      <c r="D3065" s="2013" t="s">
        <v>696</v>
      </c>
      <c r="E3065" s="2013"/>
      <c r="F3065" s="2013"/>
      <c r="G3065" s="494"/>
    </row>
    <row r="3066" ht="11.25" hidden="1" customHeight="1" outlineLevel="7">
      <c r="A3066" s="83"/>
      <c r="B3066" s="84"/>
      <c r="C3066" s="85"/>
      <c r="D3066" s="2017" t="s">
        <v>698</v>
      </c>
      <c r="E3066" s="2017"/>
      <c r="F3066" s="2017"/>
      <c r="G3066" s="494"/>
    </row>
    <row r="3067" ht="11.25" hidden="1" customHeight="1" outlineLevel="7">
      <c r="A3067" s="86"/>
      <c r="B3067" s="87"/>
      <c r="C3067" s="88"/>
      <c r="D3067" s="2017" t="s">
        <v>702</v>
      </c>
      <c r="E3067" s="2017"/>
      <c r="F3067" s="2017"/>
      <c r="G3067" s="494"/>
    </row>
    <row r="3068" ht="11.25" hidden="1" customHeight="1" outlineLevel="7">
      <c r="A3068" s="101"/>
      <c r="B3068" s="102"/>
      <c r="C3068" s="103"/>
      <c r="D3068" s="2017" t="s">
        <v>704</v>
      </c>
      <c r="E3068" s="2017"/>
      <c r="F3068" s="2017"/>
      <c r="G3068" s="494"/>
    </row>
    <row r="3069" ht="11.25" hidden="1" customHeight="1" outlineLevel="7">
      <c r="A3069" s="115"/>
      <c r="B3069" s="116"/>
      <c r="C3069" s="117"/>
      <c r="D3069" s="2013" t="s">
        <v>705</v>
      </c>
      <c r="E3069" s="2013"/>
      <c r="F3069" s="2013"/>
      <c r="G3069" s="494"/>
    </row>
    <row r="3070" ht="11.25" hidden="1" customHeight="1" outlineLevel="7">
      <c r="A3070" s="115"/>
      <c r="B3070" s="116"/>
      <c r="C3070" s="117"/>
      <c r="D3070" s="2013" t="s">
        <v>706</v>
      </c>
      <c r="E3070" s="2013"/>
      <c r="F3070" s="2013"/>
      <c r="G3070" s="494"/>
    </row>
    <row r="3071" ht="11.25" hidden="1" customHeight="1" outlineLevel="7">
      <c r="A3071" s="115"/>
      <c r="B3071" s="116"/>
      <c r="C3071" s="117"/>
      <c r="D3071" s="2013" t="s">
        <v>708</v>
      </c>
      <c r="E3071" s="2013"/>
      <c r="F3071" s="2013"/>
      <c r="G3071" s="494"/>
    </row>
    <row r="3072" ht="11.25" hidden="1" customHeight="1" outlineLevel="7">
      <c r="A3072" s="115"/>
      <c r="B3072" s="116"/>
      <c r="C3072" s="117"/>
      <c r="D3072" s="2013" t="s">
        <v>709</v>
      </c>
      <c r="E3072" s="2013"/>
      <c r="F3072" s="2013"/>
      <c r="G3072" s="494"/>
    </row>
    <row r="3073" ht="11.25" hidden="1" customHeight="1" outlineLevel="7">
      <c r="A3073" s="115"/>
      <c r="B3073" s="116"/>
      <c r="C3073" s="117"/>
      <c r="D3073" s="2013" t="s">
        <v>710</v>
      </c>
      <c r="E3073" s="2013"/>
      <c r="F3073" s="2013"/>
      <c r="G3073" s="494"/>
    </row>
    <row r="3074" ht="11.25" hidden="1" customHeight="1" outlineLevel="7">
      <c r="A3074" s="115"/>
      <c r="B3074" s="116"/>
      <c r="C3074" s="117"/>
      <c r="D3074" s="2013" t="s">
        <v>711</v>
      </c>
      <c r="E3074" s="2013"/>
      <c r="F3074" s="2013"/>
      <c r="G3074" s="494"/>
    </row>
    <row r="3075" ht="11.25" hidden="1" customHeight="1" outlineLevel="7">
      <c r="A3075" s="101"/>
      <c r="B3075" s="102"/>
      <c r="C3075" s="103"/>
      <c r="D3075" s="2017" t="s">
        <v>712</v>
      </c>
      <c r="E3075" s="2017"/>
      <c r="F3075" s="2017"/>
      <c r="G3075" s="494"/>
    </row>
    <row r="3076" ht="21.75" hidden="1" customHeight="1" outlineLevel="7">
      <c r="A3076" s="115"/>
      <c r="B3076" s="116"/>
      <c r="C3076" s="117"/>
      <c r="D3076" s="2013" t="s">
        <v>717</v>
      </c>
      <c r="E3076" s="2013"/>
      <c r="F3076" s="2013"/>
      <c r="G3076" s="494"/>
    </row>
    <row r="3077" ht="11.25" hidden="1" customHeight="1" outlineLevel="7">
      <c r="A3077" s="101"/>
      <c r="B3077" s="102"/>
      <c r="C3077" s="103"/>
      <c r="D3077" s="2017" t="s">
        <v>720</v>
      </c>
      <c r="E3077" s="2017"/>
      <c r="F3077" s="2017"/>
      <c r="G3077" s="494"/>
    </row>
    <row r="3078" ht="11.25" hidden="1" customHeight="1" outlineLevel="7">
      <c r="A3078" s="115"/>
      <c r="B3078" s="116"/>
      <c r="C3078" s="117"/>
      <c r="D3078" s="2013" t="s">
        <v>721</v>
      </c>
      <c r="E3078" s="2013"/>
      <c r="F3078" s="2013"/>
      <c r="G3078" s="494"/>
    </row>
    <row r="3079" ht="11.25" hidden="1" customHeight="1" outlineLevel="7">
      <c r="A3079" s="115"/>
      <c r="B3079" s="116"/>
      <c r="C3079" s="117"/>
      <c r="D3079" s="2013" t="s">
        <v>722</v>
      </c>
      <c r="E3079" s="2013"/>
      <c r="F3079" s="2013"/>
      <c r="G3079" s="494"/>
    </row>
    <row r="3080" ht="11.25" hidden="1" customHeight="1" outlineLevel="7">
      <c r="A3080" s="101"/>
      <c r="B3080" s="102"/>
      <c r="C3080" s="103"/>
      <c r="D3080" s="2017" t="s">
        <v>724</v>
      </c>
      <c r="E3080" s="2017"/>
      <c r="F3080" s="2017"/>
      <c r="G3080" s="494"/>
    </row>
    <row r="3081" ht="11.25" hidden="1" customHeight="1" outlineLevel="7">
      <c r="A3081" s="115"/>
      <c r="B3081" s="116"/>
      <c r="C3081" s="117"/>
      <c r="D3081" s="2013" t="s">
        <v>725</v>
      </c>
      <c r="E3081" s="2013"/>
      <c r="F3081" s="2013"/>
      <c r="G3081" s="494"/>
    </row>
    <row r="3082" ht="11.25" hidden="1" customHeight="1" outlineLevel="7">
      <c r="A3082" s="115"/>
      <c r="B3082" s="116"/>
      <c r="C3082" s="117"/>
      <c r="D3082" s="2013" t="s">
        <v>726</v>
      </c>
      <c r="E3082" s="2013"/>
      <c r="F3082" s="2013"/>
      <c r="G3082" s="494"/>
    </row>
    <row r="3083" ht="11.25" hidden="1" customHeight="1" outlineLevel="7">
      <c r="A3083" s="115"/>
      <c r="B3083" s="116"/>
      <c r="C3083" s="117"/>
      <c r="D3083" s="2013" t="s">
        <v>729</v>
      </c>
      <c r="E3083" s="2013"/>
      <c r="F3083" s="2013"/>
      <c r="G3083" s="494"/>
    </row>
    <row r="3084" ht="11.25" hidden="1" customHeight="1" outlineLevel="7">
      <c r="A3084" s="115"/>
      <c r="B3084" s="116"/>
      <c r="C3084" s="117"/>
      <c r="D3084" s="2013" t="s">
        <v>730</v>
      </c>
      <c r="E3084" s="2013"/>
      <c r="F3084" s="2013"/>
      <c r="G3084" s="494"/>
    </row>
    <row r="3085" ht="11.25" hidden="1" customHeight="1" outlineLevel="7">
      <c r="A3085" s="101"/>
      <c r="B3085" s="102"/>
      <c r="C3085" s="103"/>
      <c r="D3085" s="2017" t="s">
        <v>967</v>
      </c>
      <c r="E3085" s="2017"/>
      <c r="F3085" s="2017"/>
      <c r="G3085" s="494"/>
    </row>
    <row r="3086" ht="11.25" hidden="1" customHeight="1" outlineLevel="7">
      <c r="A3086" s="115"/>
      <c r="B3086" s="116"/>
      <c r="C3086" s="117"/>
      <c r="D3086" s="2013" t="s">
        <v>968</v>
      </c>
      <c r="E3086" s="2013"/>
      <c r="F3086" s="2013"/>
      <c r="G3086" s="494"/>
    </row>
    <row r="3087" ht="11.25" hidden="1" customHeight="1" outlineLevel="7">
      <c r="A3087" s="115"/>
      <c r="B3087" s="116"/>
      <c r="C3087" s="117"/>
      <c r="D3087" s="2013" t="s">
        <v>1196</v>
      </c>
      <c r="E3087" s="2013"/>
      <c r="F3087" s="2013"/>
      <c r="G3087" s="494"/>
    </row>
    <row r="3088" ht="11.25" hidden="1" customHeight="1" outlineLevel="7">
      <c r="A3088" s="89"/>
      <c r="B3088" s="90"/>
      <c r="C3088" s="91"/>
      <c r="D3088" s="2013" t="s">
        <v>731</v>
      </c>
      <c r="E3088" s="2013"/>
      <c r="F3088" s="2013"/>
      <c r="G3088" s="494"/>
    </row>
    <row r="3089" ht="11.25" hidden="1" customHeight="1" outlineLevel="7">
      <c r="A3089" s="101"/>
      <c r="B3089" s="102"/>
      <c r="C3089" s="103"/>
      <c r="D3089" s="2017" t="s">
        <v>732</v>
      </c>
      <c r="E3089" s="2017"/>
      <c r="F3089" s="2017"/>
      <c r="G3089" s="494"/>
    </row>
    <row r="3090" ht="21.75" hidden="1" customHeight="1" outlineLevel="7">
      <c r="A3090" s="115"/>
      <c r="B3090" s="116"/>
      <c r="C3090" s="117"/>
      <c r="D3090" s="2013" t="s">
        <v>969</v>
      </c>
      <c r="E3090" s="2013"/>
      <c r="F3090" s="2013"/>
      <c r="G3090" s="494"/>
    </row>
    <row r="3091" ht="21.75" hidden="1" customHeight="1" outlineLevel="7">
      <c r="A3091" s="115"/>
      <c r="B3091" s="116"/>
      <c r="C3091" s="117"/>
      <c r="D3091" s="2013" t="s">
        <v>1197</v>
      </c>
      <c r="E3091" s="2013"/>
      <c r="F3091" s="2013"/>
      <c r="G3091" s="494"/>
    </row>
    <row r="3092" ht="11.25" hidden="1" customHeight="1" outlineLevel="7">
      <c r="A3092" s="115"/>
      <c r="B3092" s="116"/>
      <c r="C3092" s="117"/>
      <c r="D3092" s="2013" t="s">
        <v>734</v>
      </c>
      <c r="E3092" s="2013"/>
      <c r="F3092" s="2013"/>
      <c r="G3092" s="494"/>
    </row>
    <row r="3093" ht="11.25" hidden="1" customHeight="1" outlineLevel="7">
      <c r="A3093" s="115"/>
      <c r="B3093" s="116"/>
      <c r="C3093" s="117"/>
      <c r="D3093" s="2013" t="s">
        <v>735</v>
      </c>
      <c r="E3093" s="2013"/>
      <c r="F3093" s="2013"/>
      <c r="G3093" s="494"/>
    </row>
    <row r="3094" ht="11.25" hidden="1" customHeight="1" outlineLevel="7">
      <c r="A3094" s="89"/>
      <c r="B3094" s="90"/>
      <c r="C3094" s="91"/>
      <c r="D3094" s="2013" t="s">
        <v>736</v>
      </c>
      <c r="E3094" s="2013"/>
      <c r="F3094" s="2013"/>
      <c r="G3094" s="494"/>
    </row>
    <row r="3095" ht="11.25" hidden="1" customHeight="1" outlineLevel="7">
      <c r="A3095" s="101"/>
      <c r="B3095" s="102"/>
      <c r="C3095" s="103"/>
      <c r="D3095" s="2017" t="s">
        <v>970</v>
      </c>
      <c r="E3095" s="2017"/>
      <c r="F3095" s="2017"/>
      <c r="G3095" s="494"/>
    </row>
    <row r="3096" ht="11.25" hidden="1" customHeight="1" outlineLevel="7">
      <c r="A3096" s="115"/>
      <c r="B3096" s="116"/>
      <c r="C3096" s="117"/>
      <c r="D3096" s="2013" t="s">
        <v>971</v>
      </c>
      <c r="E3096" s="2013"/>
      <c r="F3096" s="2013"/>
      <c r="G3096" s="494"/>
    </row>
    <row r="3097" ht="11.25" hidden="1" customHeight="1" outlineLevel="7">
      <c r="A3097" s="115"/>
      <c r="B3097" s="116"/>
      <c r="C3097" s="117"/>
      <c r="D3097" s="2013" t="s">
        <v>741</v>
      </c>
      <c r="E3097" s="2013"/>
      <c r="F3097" s="2013"/>
      <c r="G3097" s="494"/>
    </row>
    <row r="3098" ht="11.25" hidden="1" customHeight="1" outlineLevel="7">
      <c r="A3098" s="101"/>
      <c r="B3098" s="102"/>
      <c r="C3098" s="103"/>
      <c r="D3098" s="2017" t="s">
        <v>742</v>
      </c>
      <c r="E3098" s="2017"/>
      <c r="F3098" s="2017"/>
      <c r="G3098" s="494"/>
    </row>
    <row r="3099" ht="11.25" hidden="1" customHeight="1" outlineLevel="7">
      <c r="A3099" s="115"/>
      <c r="B3099" s="116"/>
      <c r="C3099" s="117"/>
      <c r="D3099" s="2013" t="s">
        <v>744</v>
      </c>
      <c r="E3099" s="2013"/>
      <c r="F3099" s="2013"/>
      <c r="G3099" s="494"/>
    </row>
    <row r="3100" ht="11.25" hidden="1" customHeight="1" outlineLevel="7">
      <c r="A3100" s="115"/>
      <c r="B3100" s="116"/>
      <c r="C3100" s="117"/>
      <c r="D3100" s="2013" t="s">
        <v>756</v>
      </c>
      <c r="E3100" s="2013"/>
      <c r="F3100" s="2013"/>
      <c r="G3100" s="494"/>
    </row>
    <row r="3101" ht="21.75" hidden="1" customHeight="1" outlineLevel="7">
      <c r="A3101" s="115"/>
      <c r="B3101" s="116"/>
      <c r="C3101" s="117"/>
      <c r="D3101" s="2013" t="s">
        <v>757</v>
      </c>
      <c r="E3101" s="2013"/>
      <c r="F3101" s="2013"/>
      <c r="G3101" s="494"/>
    </row>
    <row r="3102" ht="11.25" hidden="1" customHeight="1" outlineLevel="7">
      <c r="A3102" s="115"/>
      <c r="B3102" s="116"/>
      <c r="C3102" s="117"/>
      <c r="D3102" s="2013" t="s">
        <v>758</v>
      </c>
      <c r="E3102" s="2013"/>
      <c r="F3102" s="2013"/>
      <c r="G3102" s="494"/>
    </row>
    <row r="3103" ht="11.25" hidden="1" customHeight="1" outlineLevel="7">
      <c r="A3103" s="115"/>
      <c r="B3103" s="116"/>
      <c r="C3103" s="117"/>
      <c r="D3103" s="2013" t="s">
        <v>759</v>
      </c>
      <c r="E3103" s="2013"/>
      <c r="F3103" s="2013"/>
      <c r="G3103" s="494"/>
    </row>
    <row r="3104" ht="11.25" hidden="1" customHeight="1" outlineLevel="7">
      <c r="A3104" s="115"/>
      <c r="B3104" s="116"/>
      <c r="C3104" s="117"/>
      <c r="D3104" s="2013" t="s">
        <v>972</v>
      </c>
      <c r="E3104" s="2013"/>
      <c r="F3104" s="2013"/>
      <c r="G3104" s="494"/>
    </row>
    <row r="3105" ht="11.25" hidden="1" customHeight="1" outlineLevel="7">
      <c r="A3105" s="115"/>
      <c r="B3105" s="116"/>
      <c r="C3105" s="117"/>
      <c r="D3105" s="2013" t="s">
        <v>760</v>
      </c>
      <c r="E3105" s="2013"/>
      <c r="F3105" s="2013"/>
      <c r="G3105" s="494"/>
    </row>
    <row r="3106" ht="11.25" hidden="1" customHeight="1" outlineLevel="7">
      <c r="A3106" s="86"/>
      <c r="B3106" s="87"/>
      <c r="C3106" s="88"/>
      <c r="D3106" s="2017" t="s">
        <v>763</v>
      </c>
      <c r="E3106" s="2017"/>
      <c r="F3106" s="2017"/>
      <c r="G3106" s="494"/>
    </row>
    <row r="3107" ht="11.25" hidden="1" customHeight="1" outlineLevel="7">
      <c r="A3107" s="101"/>
      <c r="B3107" s="102"/>
      <c r="C3107" s="103"/>
      <c r="D3107" s="2017" t="s">
        <v>765</v>
      </c>
      <c r="E3107" s="2017"/>
      <c r="F3107" s="2017"/>
      <c r="G3107" s="494"/>
    </row>
    <row r="3108" ht="11.25" hidden="1" customHeight="1" outlineLevel="7">
      <c r="A3108" s="115"/>
      <c r="B3108" s="116"/>
      <c r="C3108" s="117"/>
      <c r="D3108" s="2013" t="s">
        <v>766</v>
      </c>
      <c r="E3108" s="2013"/>
      <c r="F3108" s="2013"/>
      <c r="G3108" s="494"/>
    </row>
    <row r="3109" ht="11.25" hidden="1" customHeight="1" outlineLevel="7">
      <c r="A3109" s="115"/>
      <c r="B3109" s="116"/>
      <c r="C3109" s="117"/>
      <c r="D3109" s="2013" t="s">
        <v>767</v>
      </c>
      <c r="E3109" s="2013"/>
      <c r="F3109" s="2013"/>
      <c r="G3109" s="494"/>
    </row>
    <row r="3110" ht="21.75" hidden="1" customHeight="1" outlineLevel="7">
      <c r="A3110" s="115"/>
      <c r="B3110" s="116"/>
      <c r="C3110" s="117"/>
      <c r="D3110" s="2013" t="s">
        <v>768</v>
      </c>
      <c r="E3110" s="2013"/>
      <c r="F3110" s="2013"/>
      <c r="G3110" s="494"/>
    </row>
    <row r="3111" ht="21.75" hidden="1" customHeight="1" outlineLevel="7">
      <c r="A3111" s="115"/>
      <c r="B3111" s="116"/>
      <c r="C3111" s="117"/>
      <c r="D3111" s="2013" t="s">
        <v>769</v>
      </c>
      <c r="E3111" s="2013"/>
      <c r="F3111" s="2013"/>
      <c r="G3111" s="494"/>
    </row>
    <row r="3112" ht="21.75" hidden="1" customHeight="1" outlineLevel="7">
      <c r="A3112" s="115"/>
      <c r="B3112" s="116"/>
      <c r="C3112" s="117"/>
      <c r="D3112" s="2013" t="s">
        <v>770</v>
      </c>
      <c r="E3112" s="2013"/>
      <c r="F3112" s="2013"/>
      <c r="G3112" s="494"/>
    </row>
    <row r="3113" ht="11.25" hidden="1" customHeight="1" outlineLevel="7">
      <c r="A3113" s="101"/>
      <c r="B3113" s="102"/>
      <c r="C3113" s="103"/>
      <c r="D3113" s="2017" t="s">
        <v>771</v>
      </c>
      <c r="E3113" s="2017"/>
      <c r="F3113" s="2017"/>
      <c r="G3113" s="494"/>
    </row>
    <row r="3114" ht="11.25" hidden="1" customHeight="1" outlineLevel="7">
      <c r="A3114" s="115"/>
      <c r="B3114" s="116"/>
      <c r="C3114" s="117"/>
      <c r="D3114" s="2013" t="s">
        <v>773</v>
      </c>
      <c r="E3114" s="2013"/>
      <c r="F3114" s="2013"/>
      <c r="G3114" s="494"/>
    </row>
    <row r="3115" ht="11.25" hidden="1" customHeight="1" outlineLevel="7">
      <c r="A3115" s="115"/>
      <c r="B3115" s="116"/>
      <c r="C3115" s="117"/>
      <c r="D3115" s="2013" t="s">
        <v>775</v>
      </c>
      <c r="E3115" s="2013"/>
      <c r="F3115" s="2013"/>
      <c r="G3115" s="494"/>
    </row>
    <row r="3116" ht="21.75" hidden="1" customHeight="1" outlineLevel="7">
      <c r="A3116" s="115"/>
      <c r="B3116" s="116"/>
      <c r="C3116" s="117"/>
      <c r="D3116" s="2013" t="s">
        <v>777</v>
      </c>
      <c r="E3116" s="2013"/>
      <c r="F3116" s="2013"/>
      <c r="G3116" s="494"/>
    </row>
    <row r="3117" ht="11.25" hidden="1" customHeight="1" outlineLevel="7">
      <c r="A3117" s="115"/>
      <c r="B3117" s="116"/>
      <c r="C3117" s="117"/>
      <c r="D3117" s="2013" t="s">
        <v>778</v>
      </c>
      <c r="E3117" s="2013"/>
      <c r="F3117" s="2013"/>
      <c r="G3117" s="494"/>
    </row>
    <row r="3118" ht="11.25" hidden="1" customHeight="1" outlineLevel="7">
      <c r="A3118" s="115"/>
      <c r="B3118" s="116"/>
      <c r="C3118" s="117"/>
      <c r="D3118" s="2013" t="s">
        <v>779</v>
      </c>
      <c r="E3118" s="2013"/>
      <c r="F3118" s="2013"/>
      <c r="G3118" s="494"/>
    </row>
    <row r="3119" ht="11.25" hidden="1" customHeight="1" outlineLevel="7">
      <c r="A3119" s="89"/>
      <c r="B3119" s="90"/>
      <c r="C3119" s="91"/>
      <c r="D3119" s="2013" t="s">
        <v>781</v>
      </c>
      <c r="E3119" s="2013"/>
      <c r="F3119" s="2013"/>
      <c r="G3119" s="494"/>
    </row>
    <row r="3120" ht="11.25" hidden="1" customHeight="1" outlineLevel="7">
      <c r="A3120" s="86"/>
      <c r="B3120" s="87"/>
      <c r="C3120" s="88"/>
      <c r="D3120" s="2017" t="s">
        <v>782</v>
      </c>
      <c r="E3120" s="2017"/>
      <c r="F3120" s="2017"/>
      <c r="G3120" s="494"/>
    </row>
    <row r="3121" ht="11.25" hidden="1" customHeight="1" outlineLevel="7">
      <c r="A3121" s="89"/>
      <c r="B3121" s="90"/>
      <c r="C3121" s="91"/>
      <c r="D3121" s="2013" t="s">
        <v>786</v>
      </c>
      <c r="E3121" s="2013"/>
      <c r="F3121" s="2013"/>
      <c r="G3121" s="494"/>
    </row>
    <row r="3122" ht="11.25" hidden="1" customHeight="1" outlineLevel="7">
      <c r="A3122" s="86"/>
      <c r="B3122" s="87"/>
      <c r="C3122" s="88"/>
      <c r="D3122" s="2017" t="s">
        <v>789</v>
      </c>
      <c r="E3122" s="2017"/>
      <c r="F3122" s="2017"/>
      <c r="G3122" s="494"/>
    </row>
    <row r="3123" ht="21.75" hidden="1" customHeight="1" outlineLevel="7">
      <c r="A3123" s="89"/>
      <c r="B3123" s="90"/>
      <c r="C3123" s="91"/>
      <c r="D3123" s="2013" t="s">
        <v>791</v>
      </c>
      <c r="E3123" s="2013"/>
      <c r="F3123" s="2013"/>
      <c r="G3123" s="494"/>
    </row>
    <row r="3124" ht="11.25" hidden="1" customHeight="1" outlineLevel="7">
      <c r="A3124" s="89"/>
      <c r="B3124" s="90"/>
      <c r="C3124" s="91"/>
      <c r="D3124" s="2013" t="s">
        <v>973</v>
      </c>
      <c r="E3124" s="2013"/>
      <c r="F3124" s="2013"/>
      <c r="G3124" s="494"/>
    </row>
    <row r="3125" ht="11.25" hidden="1" customHeight="1" outlineLevel="7">
      <c r="A3125" s="89"/>
      <c r="B3125" s="90"/>
      <c r="C3125" s="91"/>
      <c r="D3125" s="2013" t="s">
        <v>796</v>
      </c>
      <c r="E3125" s="2013"/>
      <c r="F3125" s="2013"/>
      <c r="G3125" s="494"/>
    </row>
    <row r="3126" ht="11.25" hidden="1" customHeight="1" outlineLevel="7">
      <c r="A3126" s="89"/>
      <c r="B3126" s="90"/>
      <c r="C3126" s="91"/>
      <c r="D3126" s="2013" t="s">
        <v>798</v>
      </c>
      <c r="E3126" s="2013"/>
      <c r="F3126" s="2013"/>
      <c r="G3126" s="494"/>
    </row>
    <row r="3127" ht="11.25" hidden="1" customHeight="1" outlineLevel="7">
      <c r="A3127" s="89"/>
      <c r="B3127" s="90"/>
      <c r="C3127" s="91"/>
      <c r="D3127" s="2013" t="s">
        <v>799</v>
      </c>
      <c r="E3127" s="2013"/>
      <c r="F3127" s="2013"/>
      <c r="G3127" s="494"/>
    </row>
    <row r="3128" ht="11.25" hidden="1" customHeight="1" outlineLevel="7">
      <c r="A3128" s="89"/>
      <c r="B3128" s="90"/>
      <c r="C3128" s="91"/>
      <c r="D3128" s="2013" t="s">
        <v>801</v>
      </c>
      <c r="E3128" s="2013"/>
      <c r="F3128" s="2013"/>
      <c r="G3128" s="494"/>
    </row>
    <row r="3129" ht="11.25" hidden="1" customHeight="1" outlineLevel="7">
      <c r="A3129" s="89"/>
      <c r="B3129" s="90"/>
      <c r="C3129" s="91"/>
      <c r="D3129" s="2013" t="s">
        <v>974</v>
      </c>
      <c r="E3129" s="2013"/>
      <c r="F3129" s="2013"/>
      <c r="G3129" s="494"/>
    </row>
    <row r="3130" ht="11.25" hidden="1" customHeight="1" outlineLevel="7">
      <c r="A3130" s="86"/>
      <c r="B3130" s="87"/>
      <c r="C3130" s="88"/>
      <c r="D3130" s="2017" t="s">
        <v>802</v>
      </c>
      <c r="E3130" s="2017"/>
      <c r="F3130" s="2017"/>
      <c r="G3130" s="494"/>
    </row>
    <row r="3131" ht="11.25" hidden="1" customHeight="1" outlineLevel="7">
      <c r="A3131" s="89"/>
      <c r="B3131" s="90"/>
      <c r="C3131" s="91"/>
      <c r="D3131" s="2013" t="s">
        <v>808</v>
      </c>
      <c r="E3131" s="2013"/>
      <c r="F3131" s="2013"/>
      <c r="G3131" s="494"/>
    </row>
    <row r="3132" ht="11.25" hidden="1" customHeight="1" outlineLevel="7">
      <c r="A3132" s="86"/>
      <c r="B3132" s="87"/>
      <c r="C3132" s="88"/>
      <c r="D3132" s="2017" t="s">
        <v>813</v>
      </c>
      <c r="E3132" s="2017"/>
      <c r="F3132" s="2017"/>
      <c r="G3132" s="494"/>
    </row>
    <row r="3133" ht="11.25" hidden="1" customHeight="1" outlineLevel="7">
      <c r="A3133" s="101"/>
      <c r="B3133" s="102"/>
      <c r="C3133" s="103"/>
      <c r="D3133" s="2017" t="s">
        <v>815</v>
      </c>
      <c r="E3133" s="2017"/>
      <c r="F3133" s="2017"/>
      <c r="G3133" s="494"/>
    </row>
    <row r="3134" ht="21.75" hidden="1" customHeight="1" outlineLevel="7">
      <c r="A3134" s="115"/>
      <c r="B3134" s="116"/>
      <c r="C3134" s="117"/>
      <c r="D3134" s="2013" t="s">
        <v>819</v>
      </c>
      <c r="E3134" s="2013"/>
      <c r="F3134" s="2013"/>
      <c r="G3134" s="494"/>
    </row>
    <row r="3135" ht="11.25" hidden="1" customHeight="1" outlineLevel="7">
      <c r="A3135" s="115"/>
      <c r="B3135" s="116"/>
      <c r="C3135" s="117"/>
      <c r="D3135" s="2013" t="s">
        <v>820</v>
      </c>
      <c r="E3135" s="2013"/>
      <c r="F3135" s="2013"/>
      <c r="G3135" s="494"/>
    </row>
    <row r="3136" ht="11.25" hidden="1" customHeight="1" outlineLevel="7">
      <c r="A3136" s="89"/>
      <c r="B3136" s="90"/>
      <c r="C3136" s="91"/>
      <c r="D3136" s="2013" t="s">
        <v>822</v>
      </c>
      <c r="E3136" s="2013"/>
      <c r="F3136" s="2013"/>
      <c r="G3136" s="494"/>
    </row>
    <row r="3137" ht="11.25" hidden="1" customHeight="1" outlineLevel="7">
      <c r="A3137" s="89"/>
      <c r="B3137" s="90"/>
      <c r="C3137" s="91"/>
      <c r="D3137" s="2013" t="s">
        <v>824</v>
      </c>
      <c r="E3137" s="2013"/>
      <c r="F3137" s="2013"/>
      <c r="G3137" s="494"/>
    </row>
    <row r="3138" ht="11.25" hidden="1" customHeight="1" outlineLevel="7">
      <c r="A3138" s="89"/>
      <c r="B3138" s="90"/>
      <c r="C3138" s="91"/>
      <c r="D3138" s="2013" t="s">
        <v>825</v>
      </c>
      <c r="E3138" s="2013"/>
      <c r="F3138" s="2013"/>
      <c r="G3138" s="494"/>
    </row>
    <row r="3139" ht="11.25" hidden="1" customHeight="1" outlineLevel="7">
      <c r="A3139" s="101"/>
      <c r="B3139" s="102"/>
      <c r="C3139" s="103"/>
      <c r="D3139" s="2017" t="s">
        <v>826</v>
      </c>
      <c r="E3139" s="2017"/>
      <c r="F3139" s="2017"/>
      <c r="G3139" s="494"/>
    </row>
    <row r="3140" ht="11.25" hidden="1" customHeight="1" outlineLevel="7">
      <c r="A3140" s="115"/>
      <c r="B3140" s="116"/>
      <c r="C3140" s="117"/>
      <c r="D3140" s="2013" t="s">
        <v>828</v>
      </c>
      <c r="E3140" s="2013"/>
      <c r="F3140" s="2013"/>
      <c r="G3140" s="494"/>
    </row>
    <row r="3141" ht="21.75" hidden="1" customHeight="1" outlineLevel="7">
      <c r="A3141" s="115"/>
      <c r="B3141" s="116"/>
      <c r="C3141" s="117"/>
      <c r="D3141" s="2013" t="s">
        <v>829</v>
      </c>
      <c r="E3141" s="2013"/>
      <c r="F3141" s="2013"/>
      <c r="G3141" s="494"/>
    </row>
    <row r="3142" ht="21.75" hidden="1" customHeight="1" outlineLevel="7">
      <c r="A3142" s="89"/>
      <c r="B3142" s="90"/>
      <c r="C3142" s="91"/>
      <c r="D3142" s="2013" t="s">
        <v>834</v>
      </c>
      <c r="E3142" s="2013"/>
      <c r="F3142" s="2013"/>
      <c r="G3142" s="494"/>
    </row>
    <row r="3143" ht="11.25" hidden="1" customHeight="1" outlineLevel="7">
      <c r="A3143" s="89"/>
      <c r="B3143" s="90"/>
      <c r="C3143" s="91"/>
      <c r="D3143" s="2013" t="s">
        <v>975</v>
      </c>
      <c r="E3143" s="2013"/>
      <c r="F3143" s="2013"/>
      <c r="G3143" s="494"/>
    </row>
    <row r="3144" ht="11.25" hidden="1" customHeight="1" outlineLevel="7">
      <c r="A3144" s="89"/>
      <c r="B3144" s="90"/>
      <c r="C3144" s="91"/>
      <c r="D3144" s="2013" t="s">
        <v>835</v>
      </c>
      <c r="E3144" s="2013"/>
      <c r="F3144" s="2013"/>
      <c r="G3144" s="494"/>
    </row>
    <row r="3145" ht="11.25" hidden="1" customHeight="1" outlineLevel="7">
      <c r="A3145" s="89"/>
      <c r="B3145" s="90"/>
      <c r="C3145" s="91"/>
      <c r="D3145" s="2013" t="s">
        <v>837</v>
      </c>
      <c r="E3145" s="2013"/>
      <c r="F3145" s="2013"/>
      <c r="G3145" s="494"/>
    </row>
    <row r="3146" ht="11.25" hidden="1" customHeight="1" outlineLevel="7">
      <c r="A3146" s="89"/>
      <c r="B3146" s="90"/>
      <c r="C3146" s="91"/>
      <c r="D3146" s="2013" t="s">
        <v>976</v>
      </c>
      <c r="E3146" s="2013"/>
      <c r="F3146" s="2013"/>
      <c r="G3146" s="494"/>
    </row>
    <row r="3147" ht="11.25" hidden="1" customHeight="1" outlineLevel="7">
      <c r="A3147" s="89"/>
      <c r="B3147" s="90"/>
      <c r="C3147" s="91"/>
      <c r="D3147" s="2013" t="s">
        <v>977</v>
      </c>
      <c r="E3147" s="2013"/>
      <c r="F3147" s="2013"/>
      <c r="G3147" s="494"/>
    </row>
    <row r="3148" ht="11.25" hidden="1" customHeight="1" outlineLevel="7">
      <c r="A3148" s="89"/>
      <c r="B3148" s="90"/>
      <c r="C3148" s="91"/>
      <c r="D3148" s="2013" t="s">
        <v>978</v>
      </c>
      <c r="E3148" s="2013"/>
      <c r="F3148" s="2013"/>
      <c r="G3148" s="494"/>
    </row>
    <row r="3149" ht="11.25" hidden="1" customHeight="1" outlineLevel="7">
      <c r="A3149" s="89"/>
      <c r="B3149" s="90"/>
      <c r="C3149" s="91"/>
      <c r="D3149" s="2013" t="s">
        <v>1198</v>
      </c>
      <c r="E3149" s="2013"/>
      <c r="F3149" s="2013"/>
      <c r="G3149" s="494"/>
    </row>
    <row r="3150" ht="11.25" hidden="1" customHeight="1" outlineLevel="7">
      <c r="A3150" s="89"/>
      <c r="B3150" s="90"/>
      <c r="C3150" s="91"/>
      <c r="D3150" s="2013" t="s">
        <v>979</v>
      </c>
      <c r="E3150" s="2013"/>
      <c r="F3150" s="2013"/>
      <c r="G3150" s="494"/>
    </row>
    <row r="3151" ht="11.25" hidden="1" customHeight="1" outlineLevel="3">
      <c r="A3151" s="66"/>
      <c r="B3151" s="67"/>
      <c r="C3151" s="68"/>
      <c r="D3151" s="2014" t="s">
        <v>451</v>
      </c>
      <c r="E3151" s="2014"/>
      <c r="F3151" s="2014"/>
      <c r="G3151" s="495"/>
    </row>
    <row r="3152" ht="11.25" hidden="1" customHeight="1" outlineLevel="4">
      <c r="A3152" s="95"/>
      <c r="B3152" s="96"/>
      <c r="C3152" s="97"/>
      <c r="D3152" s="98"/>
      <c r="E3152" s="99"/>
      <c r="F3152" s="100"/>
      <c r="G3152" s="494"/>
    </row>
    <row r="3153" ht="11.25" hidden="1" customHeight="1" outlineLevel="3">
      <c r="A3153" s="66"/>
      <c r="B3153" s="67"/>
      <c r="C3153" s="68"/>
      <c r="D3153" s="2014" t="s">
        <v>452</v>
      </c>
      <c r="E3153" s="2014"/>
      <c r="F3153" s="2014"/>
      <c r="G3153" s="492">
        <v>4000.6124</v>
      </c>
    </row>
    <row r="3154" ht="11.25" hidden="1" customHeight="1" outlineLevel="4">
      <c r="A3154" s="70"/>
      <c r="B3154" s="71"/>
      <c r="C3154" s="72"/>
      <c r="D3154" s="2017" t="s">
        <v>257</v>
      </c>
      <c r="E3154" s="2017"/>
      <c r="F3154" s="2017"/>
      <c r="G3154" s="493">
        <v>4000.6124</v>
      </c>
    </row>
    <row r="3155" ht="11.25" hidden="1" customHeight="1" outlineLevel="5">
      <c r="A3155" s="74"/>
      <c r="B3155" s="75"/>
      <c r="C3155" s="76"/>
      <c r="D3155" s="2017" t="s">
        <v>442</v>
      </c>
      <c r="E3155" s="2017"/>
      <c r="F3155" s="2017"/>
      <c r="G3155" s="493">
        <v>4000.6124</v>
      </c>
    </row>
    <row r="3156" ht="11.25" hidden="1" customHeight="1" outlineLevel="6">
      <c r="A3156" s="77"/>
      <c r="B3156" s="78"/>
      <c r="C3156" s="79"/>
      <c r="D3156" s="2017" t="s">
        <v>443</v>
      </c>
      <c r="E3156" s="2017"/>
      <c r="F3156" s="2017"/>
      <c r="G3156" s="493">
        <v>4000.6124</v>
      </c>
    </row>
    <row r="3157" ht="11.25" hidden="1" customHeight="1" outlineLevel="7">
      <c r="A3157" s="80"/>
      <c r="B3157" s="81"/>
      <c r="C3157" s="82"/>
      <c r="D3157" s="2017" t="s">
        <v>963</v>
      </c>
      <c r="E3157" s="2017"/>
      <c r="F3157" s="2017"/>
      <c r="G3157" s="493">
        <v>4000.6124</v>
      </c>
    </row>
    <row r="3158" ht="11.25" hidden="1" customHeight="1" outlineLevel="7">
      <c r="A3158" s="83"/>
      <c r="B3158" s="84"/>
      <c r="C3158" s="85"/>
      <c r="D3158" s="2017" t="s">
        <v>14</v>
      </c>
      <c r="E3158" s="2017"/>
      <c r="F3158" s="2017"/>
      <c r="G3158" s="496">
        <v>50.836869999999998</v>
      </c>
    </row>
    <row r="3159" ht="11.25" hidden="1" customHeight="1" outlineLevel="7">
      <c r="A3159" s="86"/>
      <c r="B3159" s="87"/>
      <c r="C3159" s="88"/>
      <c r="D3159" s="2017" t="s">
        <v>529</v>
      </c>
      <c r="E3159" s="2017"/>
      <c r="F3159" s="2017"/>
      <c r="G3159" s="496">
        <v>50.836869999999998</v>
      </c>
    </row>
    <row r="3160" ht="11.25" hidden="1" customHeight="1" outlineLevel="7">
      <c r="A3160" s="101"/>
      <c r="B3160" s="102"/>
      <c r="C3160" s="103"/>
      <c r="D3160" s="2017" t="s">
        <v>964</v>
      </c>
      <c r="E3160" s="2017"/>
      <c r="F3160" s="2017"/>
      <c r="G3160" s="496">
        <v>10.218360000000001</v>
      </c>
    </row>
    <row r="3161" ht="11.25" hidden="1" customHeight="1" outlineLevel="7">
      <c r="A3161" s="115"/>
      <c r="B3161" s="116"/>
      <c r="C3161" s="117"/>
      <c r="D3161" s="2013" t="s">
        <v>546</v>
      </c>
      <c r="E3161" s="2013"/>
      <c r="F3161" s="2013"/>
      <c r="G3161" s="496">
        <v>10.218360000000001</v>
      </c>
    </row>
    <row r="3162" ht="11.25" hidden="1" customHeight="1" outlineLevel="7">
      <c r="A3162" s="101"/>
      <c r="B3162" s="102"/>
      <c r="C3162" s="103"/>
      <c r="D3162" s="2017" t="s">
        <v>554</v>
      </c>
      <c r="E3162" s="2017"/>
      <c r="F3162" s="2017"/>
      <c r="G3162" s="496">
        <v>40.618510000000001</v>
      </c>
    </row>
    <row r="3163" ht="11.25" hidden="1" customHeight="1" outlineLevel="7">
      <c r="A3163" s="115"/>
      <c r="B3163" s="116"/>
      <c r="C3163" s="117"/>
      <c r="D3163" s="2013" t="s">
        <v>557</v>
      </c>
      <c r="E3163" s="2013"/>
      <c r="F3163" s="2013"/>
      <c r="G3163" s="496">
        <v>0.72258</v>
      </c>
    </row>
    <row r="3164" ht="11.25" hidden="1" customHeight="1" outlineLevel="7">
      <c r="A3164" s="115"/>
      <c r="B3164" s="116"/>
      <c r="C3164" s="117"/>
      <c r="D3164" s="2013" t="s">
        <v>559</v>
      </c>
      <c r="E3164" s="2013"/>
      <c r="F3164" s="2013"/>
      <c r="G3164" s="496">
        <v>2.4410799999999999</v>
      </c>
    </row>
    <row r="3165" ht="11.25" hidden="1" customHeight="1" outlineLevel="7">
      <c r="A3165" s="115"/>
      <c r="B3165" s="116"/>
      <c r="C3165" s="117"/>
      <c r="D3165" s="2013" t="s">
        <v>564</v>
      </c>
      <c r="E3165" s="2013"/>
      <c r="F3165" s="2013"/>
      <c r="G3165" s="496">
        <v>1.2845200000000001</v>
      </c>
    </row>
    <row r="3166" ht="11.25" hidden="1" customHeight="1" outlineLevel="7">
      <c r="A3166" s="115"/>
      <c r="B3166" s="116"/>
      <c r="C3166" s="117"/>
      <c r="D3166" s="2013" t="s">
        <v>565</v>
      </c>
      <c r="E3166" s="2013"/>
      <c r="F3166" s="2013"/>
      <c r="G3166" s="496">
        <v>0.59604000000000001</v>
      </c>
    </row>
    <row r="3167" ht="11.25" hidden="1" customHeight="1" outlineLevel="7">
      <c r="A3167" s="115"/>
      <c r="B3167" s="116"/>
      <c r="C3167" s="117"/>
      <c r="D3167" s="2013" t="s">
        <v>566</v>
      </c>
      <c r="E3167" s="2013"/>
      <c r="F3167" s="2013"/>
      <c r="G3167" s="496">
        <v>9.7643299999999993</v>
      </c>
    </row>
    <row r="3168" ht="11.25" hidden="1" customHeight="1" outlineLevel="7">
      <c r="A3168" s="115"/>
      <c r="B3168" s="116"/>
      <c r="C3168" s="117"/>
      <c r="D3168" s="2013" t="s">
        <v>567</v>
      </c>
      <c r="E3168" s="2013"/>
      <c r="F3168" s="2013"/>
      <c r="G3168" s="496">
        <v>15.85849</v>
      </c>
    </row>
    <row r="3169" ht="11.25" hidden="1" customHeight="1" outlineLevel="7">
      <c r="A3169" s="115"/>
      <c r="B3169" s="116"/>
      <c r="C3169" s="117"/>
      <c r="D3169" s="2013" t="s">
        <v>569</v>
      </c>
      <c r="E3169" s="2013"/>
      <c r="F3169" s="2013"/>
      <c r="G3169" s="496">
        <v>5.7202599999999997</v>
      </c>
    </row>
    <row r="3170" ht="11.25" hidden="1" customHeight="1" outlineLevel="7">
      <c r="A3170" s="115"/>
      <c r="B3170" s="116"/>
      <c r="C3170" s="117"/>
      <c r="D3170" s="2013" t="s">
        <v>570</v>
      </c>
      <c r="E3170" s="2013"/>
      <c r="F3170" s="2013"/>
      <c r="G3170" s="496">
        <v>4.2312099999999999</v>
      </c>
    </row>
    <row r="3171" ht="11.25" hidden="1" customHeight="1" outlineLevel="7">
      <c r="A3171" s="83"/>
      <c r="B3171" s="84"/>
      <c r="C3171" s="85"/>
      <c r="D3171" s="2017" t="s">
        <v>571</v>
      </c>
      <c r="E3171" s="2017"/>
      <c r="F3171" s="2017"/>
      <c r="G3171" s="496">
        <v>7.45669</v>
      </c>
    </row>
    <row r="3172" ht="11.25" hidden="1" customHeight="1" outlineLevel="7">
      <c r="A3172" s="86"/>
      <c r="B3172" s="87"/>
      <c r="C3172" s="88"/>
      <c r="D3172" s="2017" t="s">
        <v>572</v>
      </c>
      <c r="E3172" s="2017"/>
      <c r="F3172" s="2017"/>
      <c r="G3172" s="496">
        <v>7.45669</v>
      </c>
    </row>
    <row r="3173" ht="11.25" hidden="1" customHeight="1" outlineLevel="7">
      <c r="A3173" s="101"/>
      <c r="B3173" s="102"/>
      <c r="C3173" s="103"/>
      <c r="D3173" s="2017" t="s">
        <v>573</v>
      </c>
      <c r="E3173" s="2017"/>
      <c r="F3173" s="2017"/>
      <c r="G3173" s="496">
        <v>5.8292999999999999</v>
      </c>
    </row>
    <row r="3174" ht="11.25" hidden="1" customHeight="1" outlineLevel="7">
      <c r="A3174" s="115"/>
      <c r="B3174" s="116"/>
      <c r="C3174" s="117"/>
      <c r="D3174" s="2013" t="s">
        <v>582</v>
      </c>
      <c r="E3174" s="2013"/>
      <c r="F3174" s="2013"/>
      <c r="G3174" s="496">
        <v>5.5803099999999999</v>
      </c>
    </row>
    <row r="3175" ht="11.25" hidden="1" customHeight="1" outlineLevel="7">
      <c r="A3175" s="115"/>
      <c r="B3175" s="116"/>
      <c r="C3175" s="117"/>
      <c r="D3175" s="2013" t="s">
        <v>585</v>
      </c>
      <c r="E3175" s="2013"/>
      <c r="F3175" s="2013"/>
      <c r="G3175" s="496">
        <v>0.24898999999999999</v>
      </c>
    </row>
    <row r="3176" ht="11.25" hidden="1" customHeight="1" outlineLevel="7">
      <c r="A3176" s="101"/>
      <c r="B3176" s="102"/>
      <c r="C3176" s="103"/>
      <c r="D3176" s="2017" t="s">
        <v>586</v>
      </c>
      <c r="E3176" s="2017"/>
      <c r="F3176" s="2017"/>
      <c r="G3176" s="496">
        <v>1.6273899999999999</v>
      </c>
    </row>
    <row r="3177" ht="11.25" hidden="1" customHeight="1" outlineLevel="7">
      <c r="A3177" s="115"/>
      <c r="B3177" s="116"/>
      <c r="C3177" s="117"/>
      <c r="D3177" s="2013" t="s">
        <v>965</v>
      </c>
      <c r="E3177" s="2013"/>
      <c r="F3177" s="2013"/>
      <c r="G3177" s="496">
        <v>1.6273899999999999</v>
      </c>
    </row>
    <row r="3178" ht="11.25" hidden="1" customHeight="1" outlineLevel="7">
      <c r="A3178" s="83"/>
      <c r="B3178" s="84"/>
      <c r="C3178" s="85"/>
      <c r="D3178" s="2017" t="s">
        <v>617</v>
      </c>
      <c r="E3178" s="2017"/>
      <c r="F3178" s="2017"/>
      <c r="G3178" s="493">
        <v>2858.38904</v>
      </c>
    </row>
    <row r="3179" ht="11.25" hidden="1" customHeight="1" outlineLevel="7">
      <c r="A3179" s="118"/>
      <c r="B3179" s="119"/>
      <c r="C3179" s="120"/>
      <c r="D3179" s="2013" t="s">
        <v>619</v>
      </c>
      <c r="E3179" s="2013"/>
      <c r="F3179" s="2013"/>
      <c r="G3179" s="493">
        <v>1302.9709600000001</v>
      </c>
    </row>
    <row r="3180" ht="11.25" hidden="1" customHeight="1" outlineLevel="7">
      <c r="A3180" s="118"/>
      <c r="B3180" s="119"/>
      <c r="C3180" s="120"/>
      <c r="D3180" s="2013" t="s">
        <v>620</v>
      </c>
      <c r="E3180" s="2013"/>
      <c r="F3180" s="2013"/>
      <c r="G3180" s="496">
        <v>76.511939999999996</v>
      </c>
    </row>
    <row r="3181" ht="11.25" hidden="1" customHeight="1" outlineLevel="7">
      <c r="A3181" s="118"/>
      <c r="B3181" s="119"/>
      <c r="C3181" s="120"/>
      <c r="D3181" s="2013" t="s">
        <v>624</v>
      </c>
      <c r="E3181" s="2013"/>
      <c r="F3181" s="2013"/>
      <c r="G3181" s="496">
        <v>120.10239</v>
      </c>
    </row>
    <row r="3182" ht="11.25" hidden="1" customHeight="1" outlineLevel="7">
      <c r="A3182" s="118"/>
      <c r="B3182" s="119"/>
      <c r="C3182" s="120"/>
      <c r="D3182" s="2013" t="s">
        <v>626</v>
      </c>
      <c r="E3182" s="2013"/>
      <c r="F3182" s="2013"/>
      <c r="G3182" s="496">
        <v>350.85273999999998</v>
      </c>
    </row>
    <row r="3183" ht="11.25" hidden="1" customHeight="1" outlineLevel="7">
      <c r="A3183" s="86"/>
      <c r="B3183" s="87"/>
      <c r="C3183" s="88"/>
      <c r="D3183" s="2017" t="s">
        <v>630</v>
      </c>
      <c r="E3183" s="2017"/>
      <c r="F3183" s="2017"/>
      <c r="G3183" s="493">
        <v>1007.95101</v>
      </c>
    </row>
    <row r="3184" ht="11.25" hidden="1" customHeight="1" outlineLevel="7">
      <c r="A3184" s="89"/>
      <c r="B3184" s="90"/>
      <c r="C3184" s="91"/>
      <c r="D3184" s="2013" t="s">
        <v>632</v>
      </c>
      <c r="E3184" s="2013"/>
      <c r="F3184" s="2013"/>
      <c r="G3184" s="496">
        <v>217.69264999999999</v>
      </c>
    </row>
    <row r="3185" ht="21.75" hidden="1" customHeight="1" outlineLevel="7">
      <c r="A3185" s="89"/>
      <c r="B3185" s="90"/>
      <c r="C3185" s="91"/>
      <c r="D3185" s="2013" t="s">
        <v>634</v>
      </c>
      <c r="E3185" s="2013"/>
      <c r="F3185" s="2013"/>
      <c r="G3185" s="496">
        <v>31.86918</v>
      </c>
    </row>
    <row r="3186" ht="21.75" hidden="1" customHeight="1" outlineLevel="7">
      <c r="A3186" s="89"/>
      <c r="B3186" s="90"/>
      <c r="C3186" s="91"/>
      <c r="D3186" s="2013" t="s">
        <v>636</v>
      </c>
      <c r="E3186" s="2013"/>
      <c r="F3186" s="2013"/>
      <c r="G3186" s="496">
        <v>510.38727999999998</v>
      </c>
    </row>
    <row r="3187" ht="21.75" hidden="1" customHeight="1" outlineLevel="7">
      <c r="A3187" s="89"/>
      <c r="B3187" s="90"/>
      <c r="C3187" s="91"/>
      <c r="D3187" s="2013" t="s">
        <v>638</v>
      </c>
      <c r="E3187" s="2013"/>
      <c r="F3187" s="2013"/>
      <c r="G3187" s="496">
        <v>248.00190000000001</v>
      </c>
    </row>
    <row r="3188" ht="11.25" hidden="1" customHeight="1" outlineLevel="7">
      <c r="A3188" s="83"/>
      <c r="B3188" s="84"/>
      <c r="C3188" s="85"/>
      <c r="D3188" s="2017" t="s">
        <v>641</v>
      </c>
      <c r="E3188" s="2017"/>
      <c r="F3188" s="2017"/>
      <c r="G3188" s="496">
        <v>771.76460999999995</v>
      </c>
    </row>
    <row r="3189" ht="21.75" hidden="1" customHeight="1" outlineLevel="7">
      <c r="A3189" s="86"/>
      <c r="B3189" s="87"/>
      <c r="C3189" s="88"/>
      <c r="D3189" s="2017" t="s">
        <v>642</v>
      </c>
      <c r="E3189" s="2017"/>
      <c r="F3189" s="2017"/>
      <c r="G3189" s="496">
        <v>557.38576</v>
      </c>
    </row>
    <row r="3190" ht="21.75" hidden="1" customHeight="1" outlineLevel="7">
      <c r="A3190" s="89"/>
      <c r="B3190" s="90"/>
      <c r="C3190" s="91"/>
      <c r="D3190" s="2013" t="s">
        <v>643</v>
      </c>
      <c r="E3190" s="2013"/>
      <c r="F3190" s="2013"/>
      <c r="G3190" s="496">
        <v>360.83539999999999</v>
      </c>
    </row>
    <row r="3191" ht="21.75" hidden="1" customHeight="1" outlineLevel="7">
      <c r="A3191" s="89"/>
      <c r="B3191" s="90"/>
      <c r="C3191" s="91"/>
      <c r="D3191" s="2013" t="s">
        <v>645</v>
      </c>
      <c r="E3191" s="2013"/>
      <c r="F3191" s="2013"/>
      <c r="G3191" s="496">
        <v>48.360370000000003</v>
      </c>
    </row>
    <row r="3192" ht="21.75" hidden="1" customHeight="1" outlineLevel="7">
      <c r="A3192" s="89"/>
      <c r="B3192" s="90"/>
      <c r="C3192" s="91"/>
      <c r="D3192" s="2013" t="s">
        <v>647</v>
      </c>
      <c r="E3192" s="2013"/>
      <c r="F3192" s="2013"/>
      <c r="G3192" s="496">
        <v>99.525530000000003</v>
      </c>
    </row>
    <row r="3193" ht="21.75" hidden="1" customHeight="1" outlineLevel="7">
      <c r="A3193" s="89"/>
      <c r="B3193" s="90"/>
      <c r="C3193" s="91"/>
      <c r="D3193" s="2013" t="s">
        <v>649</v>
      </c>
      <c r="E3193" s="2013"/>
      <c r="F3193" s="2013"/>
      <c r="G3193" s="496">
        <v>6.2144500000000003</v>
      </c>
    </row>
    <row r="3194" ht="21.75" hidden="1" customHeight="1" outlineLevel="7">
      <c r="A3194" s="89"/>
      <c r="B3194" s="90"/>
      <c r="C3194" s="91"/>
      <c r="D3194" s="2013" t="s">
        <v>651</v>
      </c>
      <c r="E3194" s="2013"/>
      <c r="F3194" s="2013"/>
      <c r="G3194" s="496">
        <v>42.450009999999999</v>
      </c>
    </row>
    <row r="3195" ht="21.75" hidden="1" customHeight="1" outlineLevel="7">
      <c r="A3195" s="86"/>
      <c r="B3195" s="87"/>
      <c r="C3195" s="88"/>
      <c r="D3195" s="2017" t="s">
        <v>966</v>
      </c>
      <c r="E3195" s="2017"/>
      <c r="F3195" s="2017"/>
      <c r="G3195" s="496">
        <v>145.77759</v>
      </c>
    </row>
    <row r="3196" ht="11.25" hidden="1" customHeight="1" outlineLevel="7">
      <c r="A3196" s="89"/>
      <c r="B3196" s="90"/>
      <c r="C3196" s="91"/>
      <c r="D3196" s="2013" t="s">
        <v>655</v>
      </c>
      <c r="E3196" s="2013"/>
      <c r="F3196" s="2013"/>
      <c r="G3196" s="496">
        <v>94.372290000000007</v>
      </c>
    </row>
    <row r="3197" ht="21.75" hidden="1" customHeight="1" outlineLevel="7">
      <c r="A3197" s="89"/>
      <c r="B3197" s="90"/>
      <c r="C3197" s="91"/>
      <c r="D3197" s="2013" t="s">
        <v>657</v>
      </c>
      <c r="E3197" s="2013"/>
      <c r="F3197" s="2013"/>
      <c r="G3197" s="496">
        <v>12.648099999999999</v>
      </c>
    </row>
    <row r="3198" ht="21.75" hidden="1" customHeight="1" outlineLevel="7">
      <c r="A3198" s="89"/>
      <c r="B3198" s="90"/>
      <c r="C3198" s="91"/>
      <c r="D3198" s="2013" t="s">
        <v>659</v>
      </c>
      <c r="E3198" s="2013"/>
      <c r="F3198" s="2013"/>
      <c r="G3198" s="496">
        <v>26.029669999999999</v>
      </c>
    </row>
    <row r="3199" ht="21.75" hidden="1" customHeight="1" outlineLevel="7">
      <c r="A3199" s="89"/>
      <c r="B3199" s="90"/>
      <c r="C3199" s="91"/>
      <c r="D3199" s="2013" t="s">
        <v>661</v>
      </c>
      <c r="E3199" s="2013"/>
      <c r="F3199" s="2013"/>
      <c r="G3199" s="496">
        <v>1.6252500000000001</v>
      </c>
    </row>
    <row r="3200" ht="11.25" hidden="1" customHeight="1" outlineLevel="7">
      <c r="A3200" s="89"/>
      <c r="B3200" s="90"/>
      <c r="C3200" s="91"/>
      <c r="D3200" s="2013" t="s">
        <v>663</v>
      </c>
      <c r="E3200" s="2013"/>
      <c r="F3200" s="2013"/>
      <c r="G3200" s="496">
        <v>11.10228</v>
      </c>
    </row>
    <row r="3201" ht="11.25" hidden="1" customHeight="1" outlineLevel="7">
      <c r="A3201" s="86"/>
      <c r="B3201" s="87"/>
      <c r="C3201" s="88"/>
      <c r="D3201" s="2017" t="s">
        <v>667</v>
      </c>
      <c r="E3201" s="2017"/>
      <c r="F3201" s="2017"/>
      <c r="G3201" s="496">
        <v>11.433439999999999</v>
      </c>
    </row>
    <row r="3202" ht="11.25" hidden="1" customHeight="1" outlineLevel="7">
      <c r="A3202" s="89"/>
      <c r="B3202" s="90"/>
      <c r="C3202" s="91"/>
      <c r="D3202" s="2013" t="s">
        <v>667</v>
      </c>
      <c r="E3202" s="2013"/>
      <c r="F3202" s="2013"/>
      <c r="G3202" s="496">
        <v>7.4016700000000002</v>
      </c>
    </row>
    <row r="3203" ht="21.75" hidden="1" customHeight="1" outlineLevel="7">
      <c r="A3203" s="89"/>
      <c r="B3203" s="90"/>
      <c r="C3203" s="91"/>
      <c r="D3203" s="2013" t="s">
        <v>669</v>
      </c>
      <c r="E3203" s="2013"/>
      <c r="F3203" s="2013"/>
      <c r="G3203" s="496">
        <v>0.99200999999999995</v>
      </c>
    </row>
    <row r="3204" ht="21.75" hidden="1" customHeight="1" outlineLevel="7">
      <c r="A3204" s="89"/>
      <c r="B3204" s="90"/>
      <c r="C3204" s="91"/>
      <c r="D3204" s="2013" t="s">
        <v>671</v>
      </c>
      <c r="E3204" s="2013"/>
      <c r="F3204" s="2013"/>
      <c r="G3204" s="496">
        <v>2.04148</v>
      </c>
    </row>
    <row r="3205" ht="21.75" hidden="1" customHeight="1" outlineLevel="7">
      <c r="A3205" s="89"/>
      <c r="B3205" s="90"/>
      <c r="C3205" s="91"/>
      <c r="D3205" s="2013" t="s">
        <v>673</v>
      </c>
      <c r="E3205" s="2013"/>
      <c r="F3205" s="2013"/>
      <c r="G3205" s="496">
        <v>0.12745000000000001</v>
      </c>
    </row>
    <row r="3206" ht="21.75" hidden="1" customHeight="1" outlineLevel="7">
      <c r="A3206" s="89"/>
      <c r="B3206" s="90"/>
      <c r="C3206" s="91"/>
      <c r="D3206" s="2013" t="s">
        <v>675</v>
      </c>
      <c r="E3206" s="2013"/>
      <c r="F3206" s="2013"/>
      <c r="G3206" s="496">
        <v>0.87082999999999999</v>
      </c>
    </row>
    <row r="3207" ht="21.75" hidden="1" customHeight="1" outlineLevel="7">
      <c r="A3207" s="86"/>
      <c r="B3207" s="87"/>
      <c r="C3207" s="88"/>
      <c r="D3207" s="2017" t="s">
        <v>677</v>
      </c>
      <c r="E3207" s="2017"/>
      <c r="F3207" s="2017"/>
      <c r="G3207" s="496">
        <v>57.167819999999999</v>
      </c>
    </row>
    <row r="3208" ht="21.75" hidden="1" customHeight="1" outlineLevel="7">
      <c r="A3208" s="89"/>
      <c r="B3208" s="90"/>
      <c r="C3208" s="91"/>
      <c r="D3208" s="2013" t="s">
        <v>679</v>
      </c>
      <c r="E3208" s="2013"/>
      <c r="F3208" s="2013"/>
      <c r="G3208" s="496">
        <v>37.008749999999999</v>
      </c>
    </row>
    <row r="3209" ht="21.75" hidden="1" customHeight="1" outlineLevel="7">
      <c r="A3209" s="89"/>
      <c r="B3209" s="90"/>
      <c r="C3209" s="91"/>
      <c r="D3209" s="2013" t="s">
        <v>681</v>
      </c>
      <c r="E3209" s="2013"/>
      <c r="F3209" s="2013"/>
      <c r="G3209" s="496">
        <v>4.9600400000000002</v>
      </c>
    </row>
    <row r="3210" ht="21.75" hidden="1" customHeight="1" outlineLevel="7">
      <c r="A3210" s="89"/>
      <c r="B3210" s="90"/>
      <c r="C3210" s="91"/>
      <c r="D3210" s="2013" t="s">
        <v>683</v>
      </c>
      <c r="E3210" s="2013"/>
      <c r="F3210" s="2013"/>
      <c r="G3210" s="496">
        <v>10.207789999999999</v>
      </c>
    </row>
    <row r="3211" ht="21.75" hidden="1" customHeight="1" outlineLevel="7">
      <c r="A3211" s="89"/>
      <c r="B3211" s="90"/>
      <c r="C3211" s="91"/>
      <c r="D3211" s="2013" t="s">
        <v>685</v>
      </c>
      <c r="E3211" s="2013"/>
      <c r="F3211" s="2013"/>
      <c r="G3211" s="496">
        <v>0.63744999999999996</v>
      </c>
    </row>
    <row r="3212" ht="21.75" hidden="1" customHeight="1" outlineLevel="7">
      <c r="A3212" s="89"/>
      <c r="B3212" s="90"/>
      <c r="C3212" s="91"/>
      <c r="D3212" s="2013" t="s">
        <v>687</v>
      </c>
      <c r="E3212" s="2013"/>
      <c r="F3212" s="2013"/>
      <c r="G3212" s="496">
        <v>4.35379</v>
      </c>
    </row>
    <row r="3213" ht="11.25" hidden="1" customHeight="1" outlineLevel="7">
      <c r="A3213" s="83"/>
      <c r="B3213" s="84"/>
      <c r="C3213" s="85"/>
      <c r="D3213" s="2017" t="s">
        <v>689</v>
      </c>
      <c r="E3213" s="2017"/>
      <c r="F3213" s="2017"/>
      <c r="G3213" s="496">
        <v>0.19761000000000001</v>
      </c>
    </row>
    <row r="3214" ht="11.25" hidden="1" customHeight="1" outlineLevel="7">
      <c r="A3214" s="118"/>
      <c r="B3214" s="119"/>
      <c r="C3214" s="120"/>
      <c r="D3214" s="2013" t="s">
        <v>696</v>
      </c>
      <c r="E3214" s="2013"/>
      <c r="F3214" s="2013"/>
      <c r="G3214" s="496">
        <v>0.19761000000000001</v>
      </c>
    </row>
    <row r="3215" ht="11.25" hidden="1" customHeight="1" outlineLevel="7">
      <c r="A3215" s="83"/>
      <c r="B3215" s="84"/>
      <c r="C3215" s="85"/>
      <c r="D3215" s="2017" t="s">
        <v>698</v>
      </c>
      <c r="E3215" s="2017"/>
      <c r="F3215" s="2017"/>
      <c r="G3215" s="496">
        <v>311.96758</v>
      </c>
    </row>
    <row r="3216" ht="11.25" hidden="1" customHeight="1" outlineLevel="7">
      <c r="A3216" s="86"/>
      <c r="B3216" s="87"/>
      <c r="C3216" s="88"/>
      <c r="D3216" s="2017" t="s">
        <v>702</v>
      </c>
      <c r="E3216" s="2017"/>
      <c r="F3216" s="2017"/>
      <c r="G3216" s="496">
        <v>97.822469999999996</v>
      </c>
    </row>
    <row r="3217" ht="11.25" hidden="1" customHeight="1" outlineLevel="7">
      <c r="A3217" s="101"/>
      <c r="B3217" s="102"/>
      <c r="C3217" s="103"/>
      <c r="D3217" s="2017" t="s">
        <v>704</v>
      </c>
      <c r="E3217" s="2017"/>
      <c r="F3217" s="2017"/>
      <c r="G3217" s="496">
        <v>8.6347400000000007</v>
      </c>
    </row>
    <row r="3218" ht="11.25" hidden="1" customHeight="1" outlineLevel="7">
      <c r="A3218" s="115"/>
      <c r="B3218" s="116"/>
      <c r="C3218" s="117"/>
      <c r="D3218" s="2013" t="s">
        <v>705</v>
      </c>
      <c r="E3218" s="2013"/>
      <c r="F3218" s="2013"/>
      <c r="G3218" s="496">
        <v>3.0432100000000002</v>
      </c>
    </row>
    <row r="3219" ht="11.25" hidden="1" customHeight="1" outlineLevel="7">
      <c r="A3219" s="115"/>
      <c r="B3219" s="116"/>
      <c r="C3219" s="117"/>
      <c r="D3219" s="2013" t="s">
        <v>706</v>
      </c>
      <c r="E3219" s="2013"/>
      <c r="F3219" s="2013"/>
      <c r="G3219" s="496">
        <v>0.69652000000000003</v>
      </c>
    </row>
    <row r="3220" ht="11.25" hidden="1" customHeight="1" outlineLevel="7">
      <c r="A3220" s="115"/>
      <c r="B3220" s="116"/>
      <c r="C3220" s="117"/>
      <c r="D3220" s="2013" t="s">
        <v>708</v>
      </c>
      <c r="E3220" s="2013"/>
      <c r="F3220" s="2013"/>
      <c r="G3220" s="496">
        <v>0.65810999999999997</v>
      </c>
    </row>
    <row r="3221" ht="11.25" hidden="1" customHeight="1" outlineLevel="7">
      <c r="A3221" s="115"/>
      <c r="B3221" s="116"/>
      <c r="C3221" s="117"/>
      <c r="D3221" s="2013" t="s">
        <v>709</v>
      </c>
      <c r="E3221" s="2013"/>
      <c r="F3221" s="2013"/>
      <c r="G3221" s="496">
        <v>0.24818000000000001</v>
      </c>
    </row>
    <row r="3222" ht="11.25" hidden="1" customHeight="1" outlineLevel="7">
      <c r="A3222" s="115"/>
      <c r="B3222" s="116"/>
      <c r="C3222" s="117"/>
      <c r="D3222" s="2013" t="s">
        <v>710</v>
      </c>
      <c r="E3222" s="2013"/>
      <c r="F3222" s="2013"/>
      <c r="G3222" s="496">
        <v>3.6860300000000001</v>
      </c>
    </row>
    <row r="3223" ht="11.25" hidden="1" customHeight="1" outlineLevel="7">
      <c r="A3223" s="115"/>
      <c r="B3223" s="116"/>
      <c r="C3223" s="117"/>
      <c r="D3223" s="2013" t="s">
        <v>711</v>
      </c>
      <c r="E3223" s="2013"/>
      <c r="F3223" s="2013"/>
      <c r="G3223" s="496">
        <v>0.30269000000000001</v>
      </c>
    </row>
    <row r="3224" ht="11.25" hidden="1" customHeight="1" outlineLevel="7">
      <c r="A3224" s="101"/>
      <c r="B3224" s="102"/>
      <c r="C3224" s="103"/>
      <c r="D3224" s="2017" t="s">
        <v>712</v>
      </c>
      <c r="E3224" s="2017"/>
      <c r="F3224" s="2017"/>
      <c r="G3224" s="496">
        <v>0.67698999999999998</v>
      </c>
    </row>
    <row r="3225" ht="21.75" hidden="1" customHeight="1" outlineLevel="7">
      <c r="A3225" s="115"/>
      <c r="B3225" s="116"/>
      <c r="C3225" s="117"/>
      <c r="D3225" s="2013" t="s">
        <v>717</v>
      </c>
      <c r="E3225" s="2013"/>
      <c r="F3225" s="2013"/>
      <c r="G3225" s="496">
        <v>0.67698999999999998</v>
      </c>
    </row>
    <row r="3226" ht="11.25" hidden="1" customHeight="1" outlineLevel="7">
      <c r="A3226" s="101"/>
      <c r="B3226" s="102"/>
      <c r="C3226" s="103"/>
      <c r="D3226" s="2017" t="s">
        <v>720</v>
      </c>
      <c r="E3226" s="2017"/>
      <c r="F3226" s="2017"/>
      <c r="G3226" s="496">
        <v>11.28622</v>
      </c>
    </row>
    <row r="3227" ht="11.25" hidden="1" customHeight="1" outlineLevel="7">
      <c r="A3227" s="115"/>
      <c r="B3227" s="116"/>
      <c r="C3227" s="117"/>
      <c r="D3227" s="2013" t="s">
        <v>721</v>
      </c>
      <c r="E3227" s="2013"/>
      <c r="F3227" s="2013"/>
      <c r="G3227" s="496">
        <v>0.94047999999999998</v>
      </c>
    </row>
    <row r="3228" ht="11.25" hidden="1" customHeight="1" outlineLevel="7">
      <c r="A3228" s="115"/>
      <c r="B3228" s="116"/>
      <c r="C3228" s="117"/>
      <c r="D3228" s="2013" t="s">
        <v>722</v>
      </c>
      <c r="E3228" s="2013"/>
      <c r="F3228" s="2013"/>
      <c r="G3228" s="496">
        <v>10.345739999999999</v>
      </c>
    </row>
    <row r="3229" ht="11.25" hidden="1" customHeight="1" outlineLevel="7">
      <c r="A3229" s="101"/>
      <c r="B3229" s="102"/>
      <c r="C3229" s="103"/>
      <c r="D3229" s="2017" t="s">
        <v>724</v>
      </c>
      <c r="E3229" s="2017"/>
      <c r="F3229" s="2017"/>
      <c r="G3229" s="496">
        <v>15.948790000000001</v>
      </c>
    </row>
    <row r="3230" ht="11.25" hidden="1" customHeight="1" outlineLevel="7">
      <c r="A3230" s="115"/>
      <c r="B3230" s="116"/>
      <c r="C3230" s="117"/>
      <c r="D3230" s="2013" t="s">
        <v>725</v>
      </c>
      <c r="E3230" s="2013"/>
      <c r="F3230" s="2013"/>
      <c r="G3230" s="496">
        <v>1.67093</v>
      </c>
    </row>
    <row r="3231" ht="11.25" hidden="1" customHeight="1" outlineLevel="7">
      <c r="A3231" s="115"/>
      <c r="B3231" s="116"/>
      <c r="C3231" s="117"/>
      <c r="D3231" s="2013" t="s">
        <v>726</v>
      </c>
      <c r="E3231" s="2013"/>
      <c r="F3231" s="2013"/>
      <c r="G3231" s="496">
        <v>2.4187500000000002</v>
      </c>
    </row>
    <row r="3232" ht="11.25" hidden="1" customHeight="1" outlineLevel="7">
      <c r="A3232" s="115"/>
      <c r="B3232" s="116"/>
      <c r="C3232" s="117"/>
      <c r="D3232" s="2013" t="s">
        <v>729</v>
      </c>
      <c r="E3232" s="2013"/>
      <c r="F3232" s="2013"/>
      <c r="G3232" s="496">
        <v>11.818429999999999</v>
      </c>
    </row>
    <row r="3233" ht="11.25" hidden="1" customHeight="1" outlineLevel="7">
      <c r="A3233" s="115"/>
      <c r="B3233" s="116"/>
      <c r="C3233" s="117"/>
      <c r="D3233" s="2013" t="s">
        <v>730</v>
      </c>
      <c r="E3233" s="2013"/>
      <c r="F3233" s="2013"/>
      <c r="G3233" s="496">
        <v>0.040680000000000001</v>
      </c>
    </row>
    <row r="3234" ht="11.25" hidden="1" customHeight="1" outlineLevel="7">
      <c r="A3234" s="101"/>
      <c r="B3234" s="102"/>
      <c r="C3234" s="103"/>
      <c r="D3234" s="2017" t="s">
        <v>967</v>
      </c>
      <c r="E3234" s="2017"/>
      <c r="F3234" s="2017"/>
      <c r="G3234" s="496">
        <v>18.877690000000001</v>
      </c>
    </row>
    <row r="3235" ht="11.25" hidden="1" customHeight="1" outlineLevel="7">
      <c r="A3235" s="115"/>
      <c r="B3235" s="116"/>
      <c r="C3235" s="117"/>
      <c r="D3235" s="2013" t="s">
        <v>968</v>
      </c>
      <c r="E3235" s="2013"/>
      <c r="F3235" s="2013"/>
      <c r="G3235" s="496">
        <v>5.8585900000000004</v>
      </c>
    </row>
    <row r="3236" ht="11.25" hidden="1" customHeight="1" outlineLevel="7">
      <c r="A3236" s="115"/>
      <c r="B3236" s="116"/>
      <c r="C3236" s="117"/>
      <c r="D3236" s="2013" t="s">
        <v>1196</v>
      </c>
      <c r="E3236" s="2013"/>
      <c r="F3236" s="2013"/>
      <c r="G3236" s="496">
        <v>13.0191</v>
      </c>
    </row>
    <row r="3237" ht="11.25" hidden="1" customHeight="1" outlineLevel="7">
      <c r="A3237" s="89"/>
      <c r="B3237" s="90"/>
      <c r="C3237" s="91"/>
      <c r="D3237" s="2013" t="s">
        <v>731</v>
      </c>
      <c r="E3237" s="2013"/>
      <c r="F3237" s="2013"/>
      <c r="G3237" s="496">
        <v>1.49394</v>
      </c>
    </row>
    <row r="3238" ht="11.25" hidden="1" customHeight="1" outlineLevel="7">
      <c r="A3238" s="101"/>
      <c r="B3238" s="102"/>
      <c r="C3238" s="103"/>
      <c r="D3238" s="2017" t="s">
        <v>732</v>
      </c>
      <c r="E3238" s="2017"/>
      <c r="F3238" s="2017"/>
      <c r="G3238" s="496">
        <v>8.9231599999999993</v>
      </c>
    </row>
    <row r="3239" ht="21.75" hidden="1" customHeight="1" outlineLevel="7">
      <c r="A3239" s="115"/>
      <c r="B3239" s="116"/>
      <c r="C3239" s="117"/>
      <c r="D3239" s="2013" t="s">
        <v>969</v>
      </c>
      <c r="E3239" s="2013"/>
      <c r="F3239" s="2013"/>
      <c r="G3239" s="496">
        <v>1.7059599999999999</v>
      </c>
    </row>
    <row r="3240" ht="21.75" hidden="1" customHeight="1" outlineLevel="7">
      <c r="A3240" s="115"/>
      <c r="B3240" s="116"/>
      <c r="C3240" s="117"/>
      <c r="D3240" s="2013" t="s">
        <v>1197</v>
      </c>
      <c r="E3240" s="2013"/>
      <c r="F3240" s="2013"/>
      <c r="G3240" s="496">
        <v>1.6273899999999999</v>
      </c>
    </row>
    <row r="3241" ht="11.25" hidden="1" customHeight="1" outlineLevel="7">
      <c r="A3241" s="115"/>
      <c r="B3241" s="116"/>
      <c r="C3241" s="117"/>
      <c r="D3241" s="2013" t="s">
        <v>734</v>
      </c>
      <c r="E3241" s="2013"/>
      <c r="F3241" s="2013"/>
      <c r="G3241" s="496">
        <v>1.0565100000000001</v>
      </c>
    </row>
    <row r="3242" ht="11.25" hidden="1" customHeight="1" outlineLevel="7">
      <c r="A3242" s="115"/>
      <c r="B3242" s="116"/>
      <c r="C3242" s="117"/>
      <c r="D3242" s="2013" t="s">
        <v>735</v>
      </c>
      <c r="E3242" s="2013"/>
      <c r="F3242" s="2013"/>
      <c r="G3242" s="496">
        <v>4.5332999999999997</v>
      </c>
    </row>
    <row r="3243" ht="11.25" hidden="1" customHeight="1" outlineLevel="7">
      <c r="A3243" s="89"/>
      <c r="B3243" s="90"/>
      <c r="C3243" s="91"/>
      <c r="D3243" s="2013" t="s">
        <v>736</v>
      </c>
      <c r="E3243" s="2013"/>
      <c r="F3243" s="2013"/>
      <c r="G3243" s="496">
        <v>14.621090000000001</v>
      </c>
    </row>
    <row r="3244" ht="11.25" hidden="1" customHeight="1" outlineLevel="7">
      <c r="A3244" s="101"/>
      <c r="B3244" s="102"/>
      <c r="C3244" s="103"/>
      <c r="D3244" s="2017" t="s">
        <v>970</v>
      </c>
      <c r="E3244" s="2017"/>
      <c r="F3244" s="2017"/>
      <c r="G3244" s="496">
        <v>4.0610400000000002</v>
      </c>
    </row>
    <row r="3245" ht="11.25" hidden="1" customHeight="1" outlineLevel="7">
      <c r="A3245" s="115"/>
      <c r="B3245" s="116"/>
      <c r="C3245" s="117"/>
      <c r="D3245" s="2013" t="s">
        <v>971</v>
      </c>
      <c r="E3245" s="2013"/>
      <c r="F3245" s="2013"/>
      <c r="G3245" s="496">
        <v>0.083540000000000003</v>
      </c>
    </row>
    <row r="3246" ht="11.25" hidden="1" customHeight="1" outlineLevel="7">
      <c r="A3246" s="115"/>
      <c r="B3246" s="116"/>
      <c r="C3246" s="117"/>
      <c r="D3246" s="2013" t="s">
        <v>741</v>
      </c>
      <c r="E3246" s="2013"/>
      <c r="F3246" s="2013"/>
      <c r="G3246" s="496">
        <v>3.9775</v>
      </c>
    </row>
    <row r="3247" ht="11.25" hidden="1" customHeight="1" outlineLevel="7">
      <c r="A3247" s="101"/>
      <c r="B3247" s="102"/>
      <c r="C3247" s="103"/>
      <c r="D3247" s="2017" t="s">
        <v>742</v>
      </c>
      <c r="E3247" s="2017"/>
      <c r="F3247" s="2017"/>
      <c r="G3247" s="496">
        <v>13.29881</v>
      </c>
    </row>
    <row r="3248" ht="11.25" hidden="1" customHeight="1" outlineLevel="7">
      <c r="A3248" s="115"/>
      <c r="B3248" s="116"/>
      <c r="C3248" s="117"/>
      <c r="D3248" s="2013" t="s">
        <v>744</v>
      </c>
      <c r="E3248" s="2013"/>
      <c r="F3248" s="2013"/>
      <c r="G3248" s="496">
        <v>0.67700000000000005</v>
      </c>
    </row>
    <row r="3249" ht="11.25" hidden="1" customHeight="1" outlineLevel="7">
      <c r="A3249" s="115"/>
      <c r="B3249" s="116"/>
      <c r="C3249" s="117"/>
      <c r="D3249" s="2013" t="s">
        <v>756</v>
      </c>
      <c r="E3249" s="2013"/>
      <c r="F3249" s="2013"/>
      <c r="G3249" s="496">
        <v>0.39918999999999999</v>
      </c>
    </row>
    <row r="3250" ht="21.75" hidden="1" customHeight="1" outlineLevel="7">
      <c r="A3250" s="115"/>
      <c r="B3250" s="116"/>
      <c r="C3250" s="117"/>
      <c r="D3250" s="2013" t="s">
        <v>757</v>
      </c>
      <c r="E3250" s="2013"/>
      <c r="F3250" s="2013"/>
      <c r="G3250" s="496">
        <v>2.9293</v>
      </c>
    </row>
    <row r="3251" ht="11.25" hidden="1" customHeight="1" outlineLevel="7">
      <c r="A3251" s="115"/>
      <c r="B3251" s="116"/>
      <c r="C3251" s="117"/>
      <c r="D3251" s="2013" t="s">
        <v>758</v>
      </c>
      <c r="E3251" s="2013"/>
      <c r="F3251" s="2013"/>
      <c r="G3251" s="496">
        <v>0.67698999999999998</v>
      </c>
    </row>
    <row r="3252" ht="11.25" hidden="1" customHeight="1" outlineLevel="7">
      <c r="A3252" s="115"/>
      <c r="B3252" s="116"/>
      <c r="C3252" s="117"/>
      <c r="D3252" s="2013" t="s">
        <v>759</v>
      </c>
      <c r="E3252" s="2013"/>
      <c r="F3252" s="2013"/>
      <c r="G3252" s="496">
        <v>7.5791000000000004</v>
      </c>
    </row>
    <row r="3253" ht="11.25" hidden="1" customHeight="1" outlineLevel="7">
      <c r="A3253" s="115"/>
      <c r="B3253" s="116"/>
      <c r="C3253" s="117"/>
      <c r="D3253" s="2013" t="s">
        <v>972</v>
      </c>
      <c r="E3253" s="2013"/>
      <c r="F3253" s="2013"/>
      <c r="G3253" s="496">
        <v>0.6835</v>
      </c>
    </row>
    <row r="3254" ht="11.25" hidden="1" customHeight="1" outlineLevel="7">
      <c r="A3254" s="115"/>
      <c r="B3254" s="116"/>
      <c r="C3254" s="117"/>
      <c r="D3254" s="2013" t="s">
        <v>760</v>
      </c>
      <c r="E3254" s="2013"/>
      <c r="F3254" s="2013"/>
      <c r="G3254" s="496">
        <v>0.35372999999999999</v>
      </c>
    </row>
    <row r="3255" ht="11.25" hidden="1" customHeight="1" outlineLevel="7">
      <c r="A3255" s="86"/>
      <c r="B3255" s="87"/>
      <c r="C3255" s="88"/>
      <c r="D3255" s="2017" t="s">
        <v>763</v>
      </c>
      <c r="E3255" s="2017"/>
      <c r="F3255" s="2017"/>
      <c r="G3255" s="496">
        <v>96.609549999999999</v>
      </c>
    </row>
    <row r="3256" ht="11.25" hidden="1" customHeight="1" outlineLevel="7">
      <c r="A3256" s="101"/>
      <c r="B3256" s="102"/>
      <c r="C3256" s="103"/>
      <c r="D3256" s="2017" t="s">
        <v>765</v>
      </c>
      <c r="E3256" s="2017"/>
      <c r="F3256" s="2017"/>
      <c r="G3256" s="496">
        <v>11.976050000000001</v>
      </c>
    </row>
    <row r="3257" ht="11.25" hidden="1" customHeight="1" outlineLevel="7">
      <c r="A3257" s="115"/>
      <c r="B3257" s="116"/>
      <c r="C3257" s="117"/>
      <c r="D3257" s="2013" t="s">
        <v>766</v>
      </c>
      <c r="E3257" s="2013"/>
      <c r="F3257" s="2013"/>
      <c r="G3257" s="496">
        <v>2.1905899999999998</v>
      </c>
    </row>
    <row r="3258" ht="11.25" hidden="1" customHeight="1" outlineLevel="7">
      <c r="A3258" s="115"/>
      <c r="B3258" s="116"/>
      <c r="C3258" s="117"/>
      <c r="D3258" s="2013" t="s">
        <v>767</v>
      </c>
      <c r="E3258" s="2013"/>
      <c r="F3258" s="2013"/>
      <c r="G3258" s="496">
        <v>6.5801499999999997</v>
      </c>
    </row>
    <row r="3259" ht="21.75" hidden="1" customHeight="1" outlineLevel="7">
      <c r="A3259" s="115"/>
      <c r="B3259" s="116"/>
      <c r="C3259" s="117"/>
      <c r="D3259" s="2013" t="s">
        <v>768</v>
      </c>
      <c r="E3259" s="2013"/>
      <c r="F3259" s="2013"/>
      <c r="G3259" s="496">
        <v>0.32948</v>
      </c>
    </row>
    <row r="3260" ht="21.75" hidden="1" customHeight="1" outlineLevel="7">
      <c r="A3260" s="115"/>
      <c r="B3260" s="116"/>
      <c r="C3260" s="117"/>
      <c r="D3260" s="2013" t="s">
        <v>769</v>
      </c>
      <c r="E3260" s="2013"/>
      <c r="F3260" s="2013"/>
      <c r="G3260" s="496">
        <v>1.66581</v>
      </c>
    </row>
    <row r="3261" ht="21.75" hidden="1" customHeight="1" outlineLevel="7">
      <c r="A3261" s="115"/>
      <c r="B3261" s="116"/>
      <c r="C3261" s="117"/>
      <c r="D3261" s="2013" t="s">
        <v>770</v>
      </c>
      <c r="E3261" s="2013"/>
      <c r="F3261" s="2013"/>
      <c r="G3261" s="496">
        <v>1.2100200000000001</v>
      </c>
    </row>
    <row r="3262" ht="11.25" hidden="1" customHeight="1" outlineLevel="7">
      <c r="A3262" s="101"/>
      <c r="B3262" s="102"/>
      <c r="C3262" s="103"/>
      <c r="D3262" s="2017" t="s">
        <v>771</v>
      </c>
      <c r="E3262" s="2017"/>
      <c r="F3262" s="2017"/>
      <c r="G3262" s="496">
        <v>84.308019999999999</v>
      </c>
    </row>
    <row r="3263" ht="11.25" hidden="1" customHeight="1" outlineLevel="7">
      <c r="A3263" s="115"/>
      <c r="B3263" s="116"/>
      <c r="C3263" s="117"/>
      <c r="D3263" s="2013" t="s">
        <v>773</v>
      </c>
      <c r="E3263" s="2013"/>
      <c r="F3263" s="2013"/>
      <c r="G3263" s="496">
        <v>3.62744</v>
      </c>
    </row>
    <row r="3264" ht="11.25" hidden="1" customHeight="1" outlineLevel="7">
      <c r="A3264" s="115"/>
      <c r="B3264" s="116"/>
      <c r="C3264" s="117"/>
      <c r="D3264" s="2013" t="s">
        <v>775</v>
      </c>
      <c r="E3264" s="2013"/>
      <c r="F3264" s="2013"/>
      <c r="G3264" s="496">
        <v>34.337850000000003</v>
      </c>
    </row>
    <row r="3265" ht="21.75" hidden="1" customHeight="1" outlineLevel="7">
      <c r="A3265" s="115"/>
      <c r="B3265" s="116"/>
      <c r="C3265" s="117"/>
      <c r="D3265" s="2013" t="s">
        <v>777</v>
      </c>
      <c r="E3265" s="2013"/>
      <c r="F3265" s="2013"/>
      <c r="G3265" s="496">
        <v>0.78115000000000001</v>
      </c>
    </row>
    <row r="3266" ht="11.25" hidden="1" customHeight="1" outlineLevel="7">
      <c r="A3266" s="115"/>
      <c r="B3266" s="116"/>
      <c r="C3266" s="117"/>
      <c r="D3266" s="2013" t="s">
        <v>778</v>
      </c>
      <c r="E3266" s="2013"/>
      <c r="F3266" s="2013"/>
      <c r="G3266" s="496">
        <v>45.452910000000003</v>
      </c>
    </row>
    <row r="3267" ht="11.25" hidden="1" customHeight="1" outlineLevel="7">
      <c r="A3267" s="115"/>
      <c r="B3267" s="116"/>
      <c r="C3267" s="117"/>
      <c r="D3267" s="2013" t="s">
        <v>779</v>
      </c>
      <c r="E3267" s="2013"/>
      <c r="F3267" s="2013"/>
      <c r="G3267" s="496">
        <v>0.10867</v>
      </c>
    </row>
    <row r="3268" ht="11.25" hidden="1" customHeight="1" outlineLevel="7">
      <c r="A3268" s="89"/>
      <c r="B3268" s="90"/>
      <c r="C3268" s="91"/>
      <c r="D3268" s="2013" t="s">
        <v>781</v>
      </c>
      <c r="E3268" s="2013"/>
      <c r="F3268" s="2013"/>
      <c r="G3268" s="496">
        <v>0.32547999999999999</v>
      </c>
    </row>
    <row r="3269" ht="11.25" hidden="1" customHeight="1" outlineLevel="7">
      <c r="A3269" s="86"/>
      <c r="B3269" s="87"/>
      <c r="C3269" s="88"/>
      <c r="D3269" s="2017" t="s">
        <v>782</v>
      </c>
      <c r="E3269" s="2017"/>
      <c r="F3269" s="2017"/>
      <c r="G3269" s="496">
        <v>1.2226900000000001</v>
      </c>
    </row>
    <row r="3270" ht="11.25" hidden="1" customHeight="1" outlineLevel="7">
      <c r="A3270" s="89"/>
      <c r="B3270" s="90"/>
      <c r="C3270" s="91"/>
      <c r="D3270" s="2013" t="s">
        <v>786</v>
      </c>
      <c r="E3270" s="2013"/>
      <c r="F3270" s="2013"/>
      <c r="G3270" s="496">
        <v>1.2226900000000001</v>
      </c>
    </row>
    <row r="3271" ht="11.25" hidden="1" customHeight="1" outlineLevel="7">
      <c r="A3271" s="86"/>
      <c r="B3271" s="87"/>
      <c r="C3271" s="88"/>
      <c r="D3271" s="2017" t="s">
        <v>789</v>
      </c>
      <c r="E3271" s="2017"/>
      <c r="F3271" s="2017"/>
      <c r="G3271" s="496">
        <v>21.096689999999999</v>
      </c>
    </row>
    <row r="3272" ht="21.75" hidden="1" customHeight="1" outlineLevel="7">
      <c r="A3272" s="89"/>
      <c r="B3272" s="90"/>
      <c r="C3272" s="91"/>
      <c r="D3272" s="2013" t="s">
        <v>791</v>
      </c>
      <c r="E3272" s="2013"/>
      <c r="F3272" s="2013"/>
      <c r="G3272" s="496">
        <v>0.51412000000000002</v>
      </c>
    </row>
    <row r="3273" ht="11.25" hidden="1" customHeight="1" outlineLevel="7">
      <c r="A3273" s="89"/>
      <c r="B3273" s="90"/>
      <c r="C3273" s="91"/>
      <c r="D3273" s="2013" t="s">
        <v>973</v>
      </c>
      <c r="E3273" s="2013"/>
      <c r="F3273" s="2013"/>
      <c r="G3273" s="496">
        <v>0.0048900000000000002</v>
      </c>
    </row>
    <row r="3274" ht="11.25" hidden="1" customHeight="1" outlineLevel="7">
      <c r="A3274" s="89"/>
      <c r="B3274" s="90"/>
      <c r="C3274" s="91"/>
      <c r="D3274" s="2013" t="s">
        <v>796</v>
      </c>
      <c r="E3274" s="2013"/>
      <c r="F3274" s="2013"/>
      <c r="G3274" s="496">
        <v>1.47156</v>
      </c>
    </row>
    <row r="3275" ht="11.25" hidden="1" customHeight="1" outlineLevel="7">
      <c r="A3275" s="89"/>
      <c r="B3275" s="90"/>
      <c r="C3275" s="91"/>
      <c r="D3275" s="2013" t="s">
        <v>798</v>
      </c>
      <c r="E3275" s="2013"/>
      <c r="F3275" s="2013"/>
      <c r="G3275" s="496">
        <v>0.43298999999999999</v>
      </c>
    </row>
    <row r="3276" ht="11.25" hidden="1" customHeight="1" outlineLevel="7">
      <c r="A3276" s="89"/>
      <c r="B3276" s="90"/>
      <c r="C3276" s="91"/>
      <c r="D3276" s="2013" t="s">
        <v>799</v>
      </c>
      <c r="E3276" s="2013"/>
      <c r="F3276" s="2013"/>
      <c r="G3276" s="496">
        <v>6.2001900000000001</v>
      </c>
    </row>
    <row r="3277" ht="11.25" hidden="1" customHeight="1" outlineLevel="7">
      <c r="A3277" s="89"/>
      <c r="B3277" s="90"/>
      <c r="C3277" s="91"/>
      <c r="D3277" s="2013" t="s">
        <v>801</v>
      </c>
      <c r="E3277" s="2013"/>
      <c r="F3277" s="2013"/>
      <c r="G3277" s="496">
        <v>0.023429999999999999</v>
      </c>
    </row>
    <row r="3278" ht="11.25" hidden="1" customHeight="1" outlineLevel="7">
      <c r="A3278" s="89"/>
      <c r="B3278" s="90"/>
      <c r="C3278" s="91"/>
      <c r="D3278" s="2013" t="s">
        <v>974</v>
      </c>
      <c r="E3278" s="2013"/>
      <c r="F3278" s="2013"/>
      <c r="G3278" s="496">
        <v>12.44951</v>
      </c>
    </row>
    <row r="3279" ht="11.25" hidden="1" customHeight="1" outlineLevel="7">
      <c r="A3279" s="86"/>
      <c r="B3279" s="87"/>
      <c r="C3279" s="88"/>
      <c r="D3279" s="2017" t="s">
        <v>802</v>
      </c>
      <c r="E3279" s="2017"/>
      <c r="F3279" s="2017"/>
      <c r="G3279" s="496">
        <v>0.055910000000000001</v>
      </c>
    </row>
    <row r="3280" ht="11.25" hidden="1" customHeight="1" outlineLevel="7">
      <c r="A3280" s="89"/>
      <c r="B3280" s="90"/>
      <c r="C3280" s="91"/>
      <c r="D3280" s="2013" t="s">
        <v>808</v>
      </c>
      <c r="E3280" s="2013"/>
      <c r="F3280" s="2013"/>
      <c r="G3280" s="496">
        <v>0.055910000000000001</v>
      </c>
    </row>
    <row r="3281" ht="11.25" hidden="1" customHeight="1" outlineLevel="7">
      <c r="A3281" s="86"/>
      <c r="B3281" s="87"/>
      <c r="C3281" s="88"/>
      <c r="D3281" s="2017" t="s">
        <v>813</v>
      </c>
      <c r="E3281" s="2017"/>
      <c r="F3281" s="2017"/>
      <c r="G3281" s="496">
        <v>95.160269999999997</v>
      </c>
    </row>
    <row r="3282" ht="11.25" hidden="1" customHeight="1" outlineLevel="7">
      <c r="A3282" s="101"/>
      <c r="B3282" s="102"/>
      <c r="C3282" s="103"/>
      <c r="D3282" s="2017" t="s">
        <v>815</v>
      </c>
      <c r="E3282" s="2017"/>
      <c r="F3282" s="2017"/>
      <c r="G3282" s="496">
        <v>0.39709</v>
      </c>
    </row>
    <row r="3283" ht="21.75" hidden="1" customHeight="1" outlineLevel="7">
      <c r="A3283" s="115"/>
      <c r="B3283" s="116"/>
      <c r="C3283" s="117"/>
      <c r="D3283" s="2013" t="s">
        <v>819</v>
      </c>
      <c r="E3283" s="2013"/>
      <c r="F3283" s="2013"/>
      <c r="G3283" s="496">
        <v>0.071609999999999993</v>
      </c>
    </row>
    <row r="3284" ht="11.25" hidden="1" customHeight="1" outlineLevel="7">
      <c r="A3284" s="115"/>
      <c r="B3284" s="116"/>
      <c r="C3284" s="117"/>
      <c r="D3284" s="2013" t="s">
        <v>820</v>
      </c>
      <c r="E3284" s="2013"/>
      <c r="F3284" s="2013"/>
      <c r="G3284" s="496">
        <v>0.32547999999999999</v>
      </c>
    </row>
    <row r="3285" ht="11.25" hidden="1" customHeight="1" outlineLevel="7">
      <c r="A3285" s="89"/>
      <c r="B3285" s="90"/>
      <c r="C3285" s="91"/>
      <c r="D3285" s="2013" t="s">
        <v>822</v>
      </c>
      <c r="E3285" s="2013"/>
      <c r="F3285" s="2013"/>
      <c r="G3285" s="496">
        <v>1.56229</v>
      </c>
    </row>
    <row r="3286" ht="11.25" hidden="1" customHeight="1" outlineLevel="7">
      <c r="A3286" s="89"/>
      <c r="B3286" s="90"/>
      <c r="C3286" s="91"/>
      <c r="D3286" s="2013" t="s">
        <v>824</v>
      </c>
      <c r="E3286" s="2013"/>
      <c r="F3286" s="2013"/>
      <c r="G3286" s="496">
        <v>0.56630999999999998</v>
      </c>
    </row>
    <row r="3287" ht="11.25" hidden="1" customHeight="1" outlineLevel="7">
      <c r="A3287" s="89"/>
      <c r="B3287" s="90"/>
      <c r="C3287" s="91"/>
      <c r="D3287" s="2013" t="s">
        <v>825</v>
      </c>
      <c r="E3287" s="2013"/>
      <c r="F3287" s="2013"/>
      <c r="G3287" s="496">
        <v>13.67004</v>
      </c>
    </row>
    <row r="3288" ht="11.25" hidden="1" customHeight="1" outlineLevel="7">
      <c r="A3288" s="101"/>
      <c r="B3288" s="102"/>
      <c r="C3288" s="103"/>
      <c r="D3288" s="2017" t="s">
        <v>826</v>
      </c>
      <c r="E3288" s="2017"/>
      <c r="F3288" s="2017"/>
      <c r="G3288" s="496">
        <v>0.50726000000000004</v>
      </c>
    </row>
    <row r="3289" ht="11.25" hidden="1" customHeight="1" outlineLevel="7">
      <c r="A3289" s="115"/>
      <c r="B3289" s="116"/>
      <c r="C3289" s="117"/>
      <c r="D3289" s="2013" t="s">
        <v>828</v>
      </c>
      <c r="E3289" s="2013"/>
      <c r="F3289" s="2013"/>
      <c r="G3289" s="496">
        <v>0.13019</v>
      </c>
    </row>
    <row r="3290" ht="21.75" hidden="1" customHeight="1" outlineLevel="7">
      <c r="A3290" s="115"/>
      <c r="B3290" s="116"/>
      <c r="C3290" s="117"/>
      <c r="D3290" s="2013" t="s">
        <v>829</v>
      </c>
      <c r="E3290" s="2013"/>
      <c r="F3290" s="2013"/>
      <c r="G3290" s="496">
        <v>0.37707000000000002</v>
      </c>
    </row>
    <row r="3291" ht="21.75" hidden="1" customHeight="1" outlineLevel="7">
      <c r="A3291" s="89"/>
      <c r="B3291" s="90"/>
      <c r="C3291" s="91"/>
      <c r="D3291" s="2013" t="s">
        <v>834</v>
      </c>
      <c r="E3291" s="2013"/>
      <c r="F3291" s="2013"/>
      <c r="G3291" s="496">
        <v>0.47327000000000002</v>
      </c>
    </row>
    <row r="3292" ht="11.25" hidden="1" customHeight="1" outlineLevel="7">
      <c r="A3292" s="89"/>
      <c r="B3292" s="90"/>
      <c r="C3292" s="91"/>
      <c r="D3292" s="2013" t="s">
        <v>975</v>
      </c>
      <c r="E3292" s="2013"/>
      <c r="F3292" s="2013"/>
      <c r="G3292" s="496">
        <v>13.67005</v>
      </c>
    </row>
    <row r="3293" ht="11.25" hidden="1" customHeight="1" outlineLevel="7">
      <c r="A3293" s="89"/>
      <c r="B3293" s="90"/>
      <c r="C3293" s="91"/>
      <c r="D3293" s="2013" t="s">
        <v>835</v>
      </c>
      <c r="E3293" s="2013"/>
      <c r="F3293" s="2013"/>
      <c r="G3293" s="496">
        <v>7.8114600000000003</v>
      </c>
    </row>
    <row r="3294" ht="11.25" hidden="1" customHeight="1" outlineLevel="7">
      <c r="A3294" s="89"/>
      <c r="B3294" s="90"/>
      <c r="C3294" s="91"/>
      <c r="D3294" s="2013" t="s">
        <v>837</v>
      </c>
      <c r="E3294" s="2013"/>
      <c r="F3294" s="2013"/>
      <c r="G3294" s="496">
        <v>6.33134</v>
      </c>
    </row>
    <row r="3295" ht="11.25" hidden="1" customHeight="1" outlineLevel="7">
      <c r="A3295" s="89"/>
      <c r="B3295" s="90"/>
      <c r="C3295" s="91"/>
      <c r="D3295" s="2013" t="s">
        <v>976</v>
      </c>
      <c r="E3295" s="2013"/>
      <c r="F3295" s="2013"/>
      <c r="G3295" s="496">
        <v>36.520589999999999</v>
      </c>
    </row>
    <row r="3296" ht="11.25" hidden="1" customHeight="1" outlineLevel="7">
      <c r="A3296" s="89"/>
      <c r="B3296" s="90"/>
      <c r="C3296" s="91"/>
      <c r="D3296" s="2013" t="s">
        <v>977</v>
      </c>
      <c r="E3296" s="2013"/>
      <c r="F3296" s="2013"/>
      <c r="G3296" s="496">
        <v>8.7822999999999993</v>
      </c>
    </row>
    <row r="3297" ht="11.25" hidden="1" customHeight="1" outlineLevel="7">
      <c r="A3297" s="89"/>
      <c r="B3297" s="90"/>
      <c r="C3297" s="91"/>
      <c r="D3297" s="2013" t="s">
        <v>978</v>
      </c>
      <c r="E3297" s="2013"/>
      <c r="F3297" s="2013"/>
      <c r="G3297" s="496">
        <v>2.2839800000000001</v>
      </c>
    </row>
    <row r="3298" ht="11.25" hidden="1" customHeight="1" outlineLevel="7">
      <c r="A3298" s="89"/>
      <c r="B3298" s="90"/>
      <c r="C3298" s="91"/>
      <c r="D3298" s="2013" t="s">
        <v>1198</v>
      </c>
      <c r="E3298" s="2013"/>
      <c r="F3298" s="2013"/>
      <c r="G3298" s="496">
        <v>0.98945000000000005</v>
      </c>
    </row>
    <row r="3299" ht="11.25" hidden="1" customHeight="1" outlineLevel="7">
      <c r="A3299" s="89"/>
      <c r="B3299" s="90"/>
      <c r="C3299" s="91"/>
      <c r="D3299" s="2013" t="s">
        <v>979</v>
      </c>
      <c r="E3299" s="2013"/>
      <c r="F3299" s="2013"/>
      <c r="G3299" s="496">
        <v>1.59484</v>
      </c>
    </row>
    <row r="3300" ht="11.25" customHeight="1" outlineLevel="2" collapsed="1">
      <c r="A3300" s="2012" t="s">
        <v>122</v>
      </c>
      <c r="B3300" s="2012"/>
      <c r="C3300" s="2012"/>
      <c r="D3300" s="2015" t="s">
        <v>459</v>
      </c>
      <c r="E3300" s="2015"/>
      <c r="F3300" s="2015"/>
      <c r="G3300" s="492">
        <v>6128.5915800000002</v>
      </c>
    </row>
    <row r="3301" ht="11.25" hidden="1" customHeight="1" outlineLevel="3">
      <c r="A3301" s="2012" t="s">
        <v>980</v>
      </c>
      <c r="B3301" s="2012"/>
      <c r="C3301" s="2012"/>
      <c r="D3301" s="2016" t="s">
        <v>461</v>
      </c>
      <c r="E3301" s="2016"/>
      <c r="F3301" s="2016"/>
      <c r="G3301" s="492">
        <v>6128.5915800000002</v>
      </c>
    </row>
    <row r="3302" ht="11.25" hidden="1" customHeight="1" outlineLevel="4">
      <c r="A3302" s="66"/>
      <c r="B3302" s="67"/>
      <c r="C3302" s="68"/>
      <c r="D3302" s="2019" t="s">
        <v>441</v>
      </c>
      <c r="E3302" s="2019"/>
      <c r="F3302" s="2019"/>
      <c r="G3302" s="495"/>
    </row>
    <row r="3303" ht="11.25" hidden="1" customHeight="1" outlineLevel="5">
      <c r="A3303" s="74"/>
      <c r="B3303" s="75"/>
      <c r="C3303" s="76"/>
      <c r="D3303" s="2017" t="s">
        <v>257</v>
      </c>
      <c r="E3303" s="2017"/>
      <c r="F3303" s="2017"/>
      <c r="G3303" s="494"/>
    </row>
    <row r="3304" ht="11.25" hidden="1" customHeight="1" outlineLevel="6">
      <c r="A3304" s="77"/>
      <c r="B3304" s="78"/>
      <c r="C3304" s="79"/>
      <c r="D3304" s="2017" t="s">
        <v>442</v>
      </c>
      <c r="E3304" s="2017"/>
      <c r="F3304" s="2017"/>
      <c r="G3304" s="494"/>
    </row>
    <row r="3305" ht="11.25" hidden="1" customHeight="1" outlineLevel="7">
      <c r="A3305" s="80"/>
      <c r="B3305" s="81"/>
      <c r="C3305" s="82"/>
      <c r="D3305" s="2017" t="s">
        <v>443</v>
      </c>
      <c r="E3305" s="2017"/>
      <c r="F3305" s="2017"/>
      <c r="G3305" s="494"/>
    </row>
    <row r="3306" ht="11.25" hidden="1" customHeight="1" outlineLevel="7">
      <c r="A3306" s="83"/>
      <c r="B3306" s="84"/>
      <c r="C3306" s="85"/>
      <c r="D3306" s="2017" t="s">
        <v>963</v>
      </c>
      <c r="E3306" s="2017"/>
      <c r="F3306" s="2017"/>
      <c r="G3306" s="494"/>
    </row>
    <row r="3307" ht="11.25" hidden="1" customHeight="1" outlineLevel="7">
      <c r="A3307" s="86"/>
      <c r="B3307" s="87"/>
      <c r="C3307" s="88"/>
      <c r="D3307" s="2017" t="s">
        <v>14</v>
      </c>
      <c r="E3307" s="2017"/>
      <c r="F3307" s="2017"/>
      <c r="G3307" s="494"/>
    </row>
    <row r="3308" ht="11.25" hidden="1" customHeight="1" outlineLevel="7">
      <c r="A3308" s="101"/>
      <c r="B3308" s="102"/>
      <c r="C3308" s="103"/>
      <c r="D3308" s="2017" t="s">
        <v>529</v>
      </c>
      <c r="E3308" s="2017"/>
      <c r="F3308" s="2017"/>
      <c r="G3308" s="494"/>
    </row>
    <row r="3309" ht="11.25" hidden="1" customHeight="1" outlineLevel="7">
      <c r="A3309" s="104"/>
      <c r="B3309" s="105"/>
      <c r="C3309" s="106"/>
      <c r="D3309" s="2017" t="s">
        <v>964</v>
      </c>
      <c r="E3309" s="2017"/>
      <c r="F3309" s="2017"/>
      <c r="G3309" s="494"/>
    </row>
    <row r="3310" ht="11.25" hidden="1" customHeight="1" outlineLevel="7">
      <c r="A3310" s="95"/>
      <c r="B3310" s="96"/>
      <c r="C3310" s="97"/>
      <c r="D3310" s="2013" t="s">
        <v>546</v>
      </c>
      <c r="E3310" s="2013"/>
      <c r="F3310" s="2013"/>
      <c r="G3310" s="494"/>
    </row>
    <row r="3311" ht="11.25" hidden="1" customHeight="1" outlineLevel="7">
      <c r="A3311" s="104"/>
      <c r="B3311" s="105"/>
      <c r="C3311" s="106"/>
      <c r="D3311" s="2017" t="s">
        <v>554</v>
      </c>
      <c r="E3311" s="2017"/>
      <c r="F3311" s="2017"/>
      <c r="G3311" s="494"/>
    </row>
    <row r="3312" ht="11.25" hidden="1" customHeight="1" outlineLevel="7">
      <c r="A3312" s="95"/>
      <c r="B3312" s="96"/>
      <c r="C3312" s="97"/>
      <c r="D3312" s="2013" t="s">
        <v>557</v>
      </c>
      <c r="E3312" s="2013"/>
      <c r="F3312" s="2013"/>
      <c r="G3312" s="494"/>
    </row>
    <row r="3313" ht="11.25" hidden="1" customHeight="1" outlineLevel="7">
      <c r="A3313" s="95"/>
      <c r="B3313" s="96"/>
      <c r="C3313" s="97"/>
      <c r="D3313" s="2013" t="s">
        <v>559</v>
      </c>
      <c r="E3313" s="2013"/>
      <c r="F3313" s="2013"/>
      <c r="G3313" s="494"/>
    </row>
    <row r="3314" ht="11.25" hidden="1" customHeight="1" outlineLevel="7">
      <c r="A3314" s="95"/>
      <c r="B3314" s="96"/>
      <c r="C3314" s="97"/>
      <c r="D3314" s="2013" t="s">
        <v>564</v>
      </c>
      <c r="E3314" s="2013"/>
      <c r="F3314" s="2013"/>
      <c r="G3314" s="494"/>
    </row>
    <row r="3315" ht="11.25" hidden="1" customHeight="1" outlineLevel="7">
      <c r="A3315" s="95"/>
      <c r="B3315" s="96"/>
      <c r="C3315" s="97"/>
      <c r="D3315" s="2013" t="s">
        <v>565</v>
      </c>
      <c r="E3315" s="2013"/>
      <c r="F3315" s="2013"/>
      <c r="G3315" s="494"/>
    </row>
    <row r="3316" ht="11.25" hidden="1" customHeight="1" outlineLevel="7">
      <c r="A3316" s="95"/>
      <c r="B3316" s="96"/>
      <c r="C3316" s="97"/>
      <c r="D3316" s="2013" t="s">
        <v>566</v>
      </c>
      <c r="E3316" s="2013"/>
      <c r="F3316" s="2013"/>
      <c r="G3316" s="494"/>
    </row>
    <row r="3317" ht="11.25" hidden="1" customHeight="1" outlineLevel="7">
      <c r="A3317" s="95"/>
      <c r="B3317" s="96"/>
      <c r="C3317" s="97"/>
      <c r="D3317" s="2013" t="s">
        <v>567</v>
      </c>
      <c r="E3317" s="2013"/>
      <c r="F3317" s="2013"/>
      <c r="G3317" s="494"/>
    </row>
    <row r="3318" ht="11.25" hidden="1" customHeight="1" outlineLevel="7">
      <c r="A3318" s="95"/>
      <c r="B3318" s="96"/>
      <c r="C3318" s="97"/>
      <c r="D3318" s="2013" t="s">
        <v>569</v>
      </c>
      <c r="E3318" s="2013"/>
      <c r="F3318" s="2013"/>
      <c r="G3318" s="494"/>
    </row>
    <row r="3319" ht="11.25" hidden="1" customHeight="1" outlineLevel="7">
      <c r="A3319" s="95"/>
      <c r="B3319" s="96"/>
      <c r="C3319" s="97"/>
      <c r="D3319" s="2013" t="s">
        <v>570</v>
      </c>
      <c r="E3319" s="2013"/>
      <c r="F3319" s="2013"/>
      <c r="G3319" s="494"/>
    </row>
    <row r="3320" ht="11.25" hidden="1" customHeight="1" outlineLevel="7">
      <c r="A3320" s="86"/>
      <c r="B3320" s="87"/>
      <c r="C3320" s="88"/>
      <c r="D3320" s="2017" t="s">
        <v>571</v>
      </c>
      <c r="E3320" s="2017"/>
      <c r="F3320" s="2017"/>
      <c r="G3320" s="494"/>
    </row>
    <row r="3321" ht="11.25" hidden="1" customHeight="1" outlineLevel="7">
      <c r="A3321" s="101"/>
      <c r="B3321" s="102"/>
      <c r="C3321" s="103"/>
      <c r="D3321" s="2017" t="s">
        <v>572</v>
      </c>
      <c r="E3321" s="2017"/>
      <c r="F3321" s="2017"/>
      <c r="G3321" s="494"/>
    </row>
    <row r="3322" ht="11.25" hidden="1" customHeight="1" outlineLevel="7">
      <c r="A3322" s="104"/>
      <c r="B3322" s="105"/>
      <c r="C3322" s="106"/>
      <c r="D3322" s="2017" t="s">
        <v>573</v>
      </c>
      <c r="E3322" s="2017"/>
      <c r="F3322" s="2017"/>
      <c r="G3322" s="494"/>
    </row>
    <row r="3323" ht="11.25" hidden="1" customHeight="1" outlineLevel="7">
      <c r="A3323" s="95"/>
      <c r="B3323" s="96"/>
      <c r="C3323" s="97"/>
      <c r="D3323" s="2013" t="s">
        <v>582</v>
      </c>
      <c r="E3323" s="2013"/>
      <c r="F3323" s="2013"/>
      <c r="G3323" s="494"/>
    </row>
    <row r="3324" ht="11.25" hidden="1" customHeight="1" outlineLevel="7">
      <c r="A3324" s="95"/>
      <c r="B3324" s="96"/>
      <c r="C3324" s="97"/>
      <c r="D3324" s="2013" t="s">
        <v>585</v>
      </c>
      <c r="E3324" s="2013"/>
      <c r="F3324" s="2013"/>
      <c r="G3324" s="494"/>
    </row>
    <row r="3325" ht="11.25" hidden="1" customHeight="1" outlineLevel="7">
      <c r="A3325" s="104"/>
      <c r="B3325" s="105"/>
      <c r="C3325" s="106"/>
      <c r="D3325" s="2017" t="s">
        <v>586</v>
      </c>
      <c r="E3325" s="2017"/>
      <c r="F3325" s="2017"/>
      <c r="G3325" s="494"/>
    </row>
    <row r="3326" ht="11.25" hidden="1" customHeight="1" outlineLevel="7">
      <c r="A3326" s="95"/>
      <c r="B3326" s="96"/>
      <c r="C3326" s="97"/>
      <c r="D3326" s="2013" t="s">
        <v>965</v>
      </c>
      <c r="E3326" s="2013"/>
      <c r="F3326" s="2013"/>
      <c r="G3326" s="494"/>
    </row>
    <row r="3327" ht="11.25" hidden="1" customHeight="1" outlineLevel="7">
      <c r="A3327" s="86"/>
      <c r="B3327" s="87"/>
      <c r="C3327" s="88"/>
      <c r="D3327" s="2017" t="s">
        <v>617</v>
      </c>
      <c r="E3327" s="2017"/>
      <c r="F3327" s="2017"/>
      <c r="G3327" s="494"/>
    </row>
    <row r="3328" ht="11.25" hidden="1" customHeight="1" outlineLevel="7">
      <c r="A3328" s="89"/>
      <c r="B3328" s="90"/>
      <c r="C3328" s="91"/>
      <c r="D3328" s="2013" t="s">
        <v>619</v>
      </c>
      <c r="E3328" s="2013"/>
      <c r="F3328" s="2013"/>
      <c r="G3328" s="494"/>
    </row>
    <row r="3329" ht="11.25" hidden="1" customHeight="1" outlineLevel="7">
      <c r="A3329" s="89"/>
      <c r="B3329" s="90"/>
      <c r="C3329" s="91"/>
      <c r="D3329" s="2013" t="s">
        <v>620</v>
      </c>
      <c r="E3329" s="2013"/>
      <c r="F3329" s="2013"/>
      <c r="G3329" s="494"/>
    </row>
    <row r="3330" ht="11.25" hidden="1" customHeight="1" outlineLevel="7">
      <c r="A3330" s="89"/>
      <c r="B3330" s="90"/>
      <c r="C3330" s="91"/>
      <c r="D3330" s="2013" t="s">
        <v>624</v>
      </c>
      <c r="E3330" s="2013"/>
      <c r="F3330" s="2013"/>
      <c r="G3330" s="494"/>
    </row>
    <row r="3331" ht="11.25" hidden="1" customHeight="1" outlineLevel="7">
      <c r="A3331" s="89"/>
      <c r="B3331" s="90"/>
      <c r="C3331" s="91"/>
      <c r="D3331" s="2013" t="s">
        <v>626</v>
      </c>
      <c r="E3331" s="2013"/>
      <c r="F3331" s="2013"/>
      <c r="G3331" s="494"/>
    </row>
    <row r="3332" ht="11.25" hidden="1" customHeight="1" outlineLevel="7">
      <c r="A3332" s="101"/>
      <c r="B3332" s="102"/>
      <c r="C3332" s="103"/>
      <c r="D3332" s="2017" t="s">
        <v>630</v>
      </c>
      <c r="E3332" s="2017"/>
      <c r="F3332" s="2017"/>
      <c r="G3332" s="494"/>
    </row>
    <row r="3333" ht="11.25" hidden="1" customHeight="1" outlineLevel="7">
      <c r="A3333" s="115"/>
      <c r="B3333" s="116"/>
      <c r="C3333" s="117"/>
      <c r="D3333" s="2013" t="s">
        <v>632</v>
      </c>
      <c r="E3333" s="2013"/>
      <c r="F3333" s="2013"/>
      <c r="G3333" s="494"/>
    </row>
    <row r="3334" ht="21.75" hidden="1" customHeight="1" outlineLevel="7">
      <c r="A3334" s="115"/>
      <c r="B3334" s="116"/>
      <c r="C3334" s="117"/>
      <c r="D3334" s="2013" t="s">
        <v>634</v>
      </c>
      <c r="E3334" s="2013"/>
      <c r="F3334" s="2013"/>
      <c r="G3334" s="494"/>
    </row>
    <row r="3335" ht="21.75" hidden="1" customHeight="1" outlineLevel="7">
      <c r="A3335" s="115"/>
      <c r="B3335" s="116"/>
      <c r="C3335" s="117"/>
      <c r="D3335" s="2013" t="s">
        <v>636</v>
      </c>
      <c r="E3335" s="2013"/>
      <c r="F3335" s="2013"/>
      <c r="G3335" s="494"/>
    </row>
    <row r="3336" ht="21.75" hidden="1" customHeight="1" outlineLevel="7">
      <c r="A3336" s="115"/>
      <c r="B3336" s="116"/>
      <c r="C3336" s="117"/>
      <c r="D3336" s="2013" t="s">
        <v>638</v>
      </c>
      <c r="E3336" s="2013"/>
      <c r="F3336" s="2013"/>
      <c r="G3336" s="494"/>
    </row>
    <row r="3337" ht="11.25" hidden="1" customHeight="1" outlineLevel="7">
      <c r="A3337" s="86"/>
      <c r="B3337" s="87"/>
      <c r="C3337" s="88"/>
      <c r="D3337" s="2017" t="s">
        <v>641</v>
      </c>
      <c r="E3337" s="2017"/>
      <c r="F3337" s="2017"/>
      <c r="G3337" s="494"/>
    </row>
    <row r="3338" ht="21.75" hidden="1" customHeight="1" outlineLevel="7">
      <c r="A3338" s="101"/>
      <c r="B3338" s="102"/>
      <c r="C3338" s="103"/>
      <c r="D3338" s="2017" t="s">
        <v>642</v>
      </c>
      <c r="E3338" s="2017"/>
      <c r="F3338" s="2017"/>
      <c r="G3338" s="494"/>
    </row>
    <row r="3339" ht="21.75" hidden="1" customHeight="1" outlineLevel="7">
      <c r="A3339" s="115"/>
      <c r="B3339" s="116"/>
      <c r="C3339" s="117"/>
      <c r="D3339" s="2013" t="s">
        <v>643</v>
      </c>
      <c r="E3339" s="2013"/>
      <c r="F3339" s="2013"/>
      <c r="G3339" s="494"/>
    </row>
    <row r="3340" ht="21.75" hidden="1" customHeight="1" outlineLevel="7">
      <c r="A3340" s="115"/>
      <c r="B3340" s="116"/>
      <c r="C3340" s="117"/>
      <c r="D3340" s="2013" t="s">
        <v>645</v>
      </c>
      <c r="E3340" s="2013"/>
      <c r="F3340" s="2013"/>
      <c r="G3340" s="494"/>
    </row>
    <row r="3341" ht="21.75" hidden="1" customHeight="1" outlineLevel="7">
      <c r="A3341" s="115"/>
      <c r="B3341" s="116"/>
      <c r="C3341" s="117"/>
      <c r="D3341" s="2013" t="s">
        <v>647</v>
      </c>
      <c r="E3341" s="2013"/>
      <c r="F3341" s="2013"/>
      <c r="G3341" s="494"/>
    </row>
    <row r="3342" ht="21.75" hidden="1" customHeight="1" outlineLevel="7">
      <c r="A3342" s="115"/>
      <c r="B3342" s="116"/>
      <c r="C3342" s="117"/>
      <c r="D3342" s="2013" t="s">
        <v>649</v>
      </c>
      <c r="E3342" s="2013"/>
      <c r="F3342" s="2013"/>
      <c r="G3342" s="494"/>
    </row>
    <row r="3343" ht="21.75" hidden="1" customHeight="1" outlineLevel="7">
      <c r="A3343" s="115"/>
      <c r="B3343" s="116"/>
      <c r="C3343" s="117"/>
      <c r="D3343" s="2013" t="s">
        <v>651</v>
      </c>
      <c r="E3343" s="2013"/>
      <c r="F3343" s="2013"/>
      <c r="G3343" s="494"/>
    </row>
    <row r="3344" ht="21.75" hidden="1" customHeight="1" outlineLevel="7">
      <c r="A3344" s="101"/>
      <c r="B3344" s="102"/>
      <c r="C3344" s="103"/>
      <c r="D3344" s="2017" t="s">
        <v>966</v>
      </c>
      <c r="E3344" s="2017"/>
      <c r="F3344" s="2017"/>
      <c r="G3344" s="494"/>
    </row>
    <row r="3345" ht="11.25" hidden="1" customHeight="1" outlineLevel="7">
      <c r="A3345" s="115"/>
      <c r="B3345" s="116"/>
      <c r="C3345" s="117"/>
      <c r="D3345" s="2013" t="s">
        <v>655</v>
      </c>
      <c r="E3345" s="2013"/>
      <c r="F3345" s="2013"/>
      <c r="G3345" s="494"/>
    </row>
    <row r="3346" ht="21.75" hidden="1" customHeight="1" outlineLevel="7">
      <c r="A3346" s="115"/>
      <c r="B3346" s="116"/>
      <c r="C3346" s="117"/>
      <c r="D3346" s="2013" t="s">
        <v>657</v>
      </c>
      <c r="E3346" s="2013"/>
      <c r="F3346" s="2013"/>
      <c r="G3346" s="494"/>
    </row>
    <row r="3347" ht="21.75" hidden="1" customHeight="1" outlineLevel="7">
      <c r="A3347" s="115"/>
      <c r="B3347" s="116"/>
      <c r="C3347" s="117"/>
      <c r="D3347" s="2013" t="s">
        <v>659</v>
      </c>
      <c r="E3347" s="2013"/>
      <c r="F3347" s="2013"/>
      <c r="G3347" s="494"/>
    </row>
    <row r="3348" ht="21.75" hidden="1" customHeight="1" outlineLevel="7">
      <c r="A3348" s="115"/>
      <c r="B3348" s="116"/>
      <c r="C3348" s="117"/>
      <c r="D3348" s="2013" t="s">
        <v>661</v>
      </c>
      <c r="E3348" s="2013"/>
      <c r="F3348" s="2013"/>
      <c r="G3348" s="494"/>
    </row>
    <row r="3349" ht="11.25" hidden="1" customHeight="1" outlineLevel="7">
      <c r="A3349" s="115"/>
      <c r="B3349" s="116"/>
      <c r="C3349" s="117"/>
      <c r="D3349" s="2013" t="s">
        <v>663</v>
      </c>
      <c r="E3349" s="2013"/>
      <c r="F3349" s="2013"/>
      <c r="G3349" s="494"/>
    </row>
    <row r="3350" ht="11.25" hidden="1" customHeight="1" outlineLevel="7">
      <c r="A3350" s="101"/>
      <c r="B3350" s="102"/>
      <c r="C3350" s="103"/>
      <c r="D3350" s="2017" t="s">
        <v>667</v>
      </c>
      <c r="E3350" s="2017"/>
      <c r="F3350" s="2017"/>
      <c r="G3350" s="494"/>
    </row>
    <row r="3351" ht="11.25" hidden="1" customHeight="1" outlineLevel="7">
      <c r="A3351" s="115"/>
      <c r="B3351" s="116"/>
      <c r="C3351" s="117"/>
      <c r="D3351" s="2013" t="s">
        <v>667</v>
      </c>
      <c r="E3351" s="2013"/>
      <c r="F3351" s="2013"/>
      <c r="G3351" s="494"/>
    </row>
    <row r="3352" ht="21.75" hidden="1" customHeight="1" outlineLevel="7">
      <c r="A3352" s="115"/>
      <c r="B3352" s="116"/>
      <c r="C3352" s="117"/>
      <c r="D3352" s="2013" t="s">
        <v>669</v>
      </c>
      <c r="E3352" s="2013"/>
      <c r="F3352" s="2013"/>
      <c r="G3352" s="494"/>
    </row>
    <row r="3353" ht="21.75" hidden="1" customHeight="1" outlineLevel="7">
      <c r="A3353" s="115"/>
      <c r="B3353" s="116"/>
      <c r="C3353" s="117"/>
      <c r="D3353" s="2013" t="s">
        <v>671</v>
      </c>
      <c r="E3353" s="2013"/>
      <c r="F3353" s="2013"/>
      <c r="G3353" s="494"/>
    </row>
    <row r="3354" ht="21.75" hidden="1" customHeight="1" outlineLevel="7">
      <c r="A3354" s="115"/>
      <c r="B3354" s="116"/>
      <c r="C3354" s="117"/>
      <c r="D3354" s="2013" t="s">
        <v>673</v>
      </c>
      <c r="E3354" s="2013"/>
      <c r="F3354" s="2013"/>
      <c r="G3354" s="494"/>
    </row>
    <row r="3355" ht="21.75" hidden="1" customHeight="1" outlineLevel="7">
      <c r="A3355" s="115"/>
      <c r="B3355" s="116"/>
      <c r="C3355" s="117"/>
      <c r="D3355" s="2013" t="s">
        <v>675</v>
      </c>
      <c r="E3355" s="2013"/>
      <c r="F3355" s="2013"/>
      <c r="G3355" s="494"/>
    </row>
    <row r="3356" ht="21.75" hidden="1" customHeight="1" outlineLevel="7">
      <c r="A3356" s="101"/>
      <c r="B3356" s="102"/>
      <c r="C3356" s="103"/>
      <c r="D3356" s="2017" t="s">
        <v>677</v>
      </c>
      <c r="E3356" s="2017"/>
      <c r="F3356" s="2017"/>
      <c r="G3356" s="494"/>
    </row>
    <row r="3357" ht="21.75" hidden="1" customHeight="1" outlineLevel="7">
      <c r="A3357" s="115"/>
      <c r="B3357" s="116"/>
      <c r="C3357" s="117"/>
      <c r="D3357" s="2013" t="s">
        <v>679</v>
      </c>
      <c r="E3357" s="2013"/>
      <c r="F3357" s="2013"/>
      <c r="G3357" s="494"/>
    </row>
    <row r="3358" ht="21.75" hidden="1" customHeight="1" outlineLevel="7">
      <c r="A3358" s="115"/>
      <c r="B3358" s="116"/>
      <c r="C3358" s="117"/>
      <c r="D3358" s="2013" t="s">
        <v>681</v>
      </c>
      <c r="E3358" s="2013"/>
      <c r="F3358" s="2013"/>
      <c r="G3358" s="494"/>
    </row>
    <row r="3359" ht="21.75" hidden="1" customHeight="1" outlineLevel="7">
      <c r="A3359" s="115"/>
      <c r="B3359" s="116"/>
      <c r="C3359" s="117"/>
      <c r="D3359" s="2013" t="s">
        <v>683</v>
      </c>
      <c r="E3359" s="2013"/>
      <c r="F3359" s="2013"/>
      <c r="G3359" s="494"/>
    </row>
    <row r="3360" ht="21.75" hidden="1" customHeight="1" outlineLevel="7">
      <c r="A3360" s="115"/>
      <c r="B3360" s="116"/>
      <c r="C3360" s="117"/>
      <c r="D3360" s="2013" t="s">
        <v>685</v>
      </c>
      <c r="E3360" s="2013"/>
      <c r="F3360" s="2013"/>
      <c r="G3360" s="494"/>
    </row>
    <row r="3361" ht="21.75" hidden="1" customHeight="1" outlineLevel="7">
      <c r="A3361" s="115"/>
      <c r="B3361" s="116"/>
      <c r="C3361" s="117"/>
      <c r="D3361" s="2013" t="s">
        <v>687</v>
      </c>
      <c r="E3361" s="2013"/>
      <c r="F3361" s="2013"/>
      <c r="G3361" s="494"/>
    </row>
    <row r="3362" ht="11.25" hidden="1" customHeight="1" outlineLevel="7">
      <c r="A3362" s="86"/>
      <c r="B3362" s="87"/>
      <c r="C3362" s="88"/>
      <c r="D3362" s="2017" t="s">
        <v>689</v>
      </c>
      <c r="E3362" s="2017"/>
      <c r="F3362" s="2017"/>
      <c r="G3362" s="494"/>
    </row>
    <row r="3363" ht="11.25" hidden="1" customHeight="1" outlineLevel="7">
      <c r="A3363" s="89"/>
      <c r="B3363" s="90"/>
      <c r="C3363" s="91"/>
      <c r="D3363" s="2013" t="s">
        <v>696</v>
      </c>
      <c r="E3363" s="2013"/>
      <c r="F3363" s="2013"/>
      <c r="G3363" s="494"/>
    </row>
    <row r="3364" ht="11.25" hidden="1" customHeight="1" outlineLevel="7">
      <c r="A3364" s="86"/>
      <c r="B3364" s="87"/>
      <c r="C3364" s="88"/>
      <c r="D3364" s="2017" t="s">
        <v>698</v>
      </c>
      <c r="E3364" s="2017"/>
      <c r="F3364" s="2017"/>
      <c r="G3364" s="494"/>
    </row>
    <row r="3365" ht="11.25" hidden="1" customHeight="1" outlineLevel="7">
      <c r="A3365" s="101"/>
      <c r="B3365" s="102"/>
      <c r="C3365" s="103"/>
      <c r="D3365" s="2017" t="s">
        <v>702</v>
      </c>
      <c r="E3365" s="2017"/>
      <c r="F3365" s="2017"/>
      <c r="G3365" s="494"/>
    </row>
    <row r="3366" ht="11.25" hidden="1" customHeight="1" outlineLevel="7">
      <c r="A3366" s="104"/>
      <c r="B3366" s="105"/>
      <c r="C3366" s="106"/>
      <c r="D3366" s="2017" t="s">
        <v>704</v>
      </c>
      <c r="E3366" s="2017"/>
      <c r="F3366" s="2017"/>
      <c r="G3366" s="494"/>
    </row>
    <row r="3367" ht="11.25" hidden="1" customHeight="1" outlineLevel="7">
      <c r="A3367" s="95"/>
      <c r="B3367" s="96"/>
      <c r="C3367" s="97"/>
      <c r="D3367" s="2013" t="s">
        <v>705</v>
      </c>
      <c r="E3367" s="2013"/>
      <c r="F3367" s="2013"/>
      <c r="G3367" s="494"/>
    </row>
    <row r="3368" ht="11.25" hidden="1" customHeight="1" outlineLevel="7">
      <c r="A3368" s="95"/>
      <c r="B3368" s="96"/>
      <c r="C3368" s="97"/>
      <c r="D3368" s="2013" t="s">
        <v>706</v>
      </c>
      <c r="E3368" s="2013"/>
      <c r="F3368" s="2013"/>
      <c r="G3368" s="494"/>
    </row>
    <row r="3369" ht="11.25" hidden="1" customHeight="1" outlineLevel="7">
      <c r="A3369" s="95"/>
      <c r="B3369" s="96"/>
      <c r="C3369" s="97"/>
      <c r="D3369" s="2013" t="s">
        <v>708</v>
      </c>
      <c r="E3369" s="2013"/>
      <c r="F3369" s="2013"/>
      <c r="G3369" s="494"/>
    </row>
    <row r="3370" ht="11.25" hidden="1" customHeight="1" outlineLevel="7">
      <c r="A3370" s="95"/>
      <c r="B3370" s="96"/>
      <c r="C3370" s="97"/>
      <c r="D3370" s="2013" t="s">
        <v>709</v>
      </c>
      <c r="E3370" s="2013"/>
      <c r="F3370" s="2013"/>
      <c r="G3370" s="494"/>
    </row>
    <row r="3371" ht="11.25" hidden="1" customHeight="1" outlineLevel="7">
      <c r="A3371" s="95"/>
      <c r="B3371" s="96"/>
      <c r="C3371" s="97"/>
      <c r="D3371" s="2013" t="s">
        <v>710</v>
      </c>
      <c r="E3371" s="2013"/>
      <c r="F3371" s="2013"/>
      <c r="G3371" s="494"/>
    </row>
    <row r="3372" ht="11.25" hidden="1" customHeight="1" outlineLevel="7">
      <c r="A3372" s="95"/>
      <c r="B3372" s="96"/>
      <c r="C3372" s="97"/>
      <c r="D3372" s="2013" t="s">
        <v>711</v>
      </c>
      <c r="E3372" s="2013"/>
      <c r="F3372" s="2013"/>
      <c r="G3372" s="494"/>
    </row>
    <row r="3373" ht="11.25" hidden="1" customHeight="1" outlineLevel="7">
      <c r="A3373" s="104"/>
      <c r="B3373" s="105"/>
      <c r="C3373" s="106"/>
      <c r="D3373" s="2017" t="s">
        <v>712</v>
      </c>
      <c r="E3373" s="2017"/>
      <c r="F3373" s="2017"/>
      <c r="G3373" s="494"/>
    </row>
    <row r="3374" ht="21.75" hidden="1" customHeight="1" outlineLevel="7">
      <c r="A3374" s="95"/>
      <c r="B3374" s="96"/>
      <c r="C3374" s="97"/>
      <c r="D3374" s="2013" t="s">
        <v>717</v>
      </c>
      <c r="E3374" s="2013"/>
      <c r="F3374" s="2013"/>
      <c r="G3374" s="494"/>
    </row>
    <row r="3375" ht="11.25" hidden="1" customHeight="1" outlineLevel="7">
      <c r="A3375" s="104"/>
      <c r="B3375" s="105"/>
      <c r="C3375" s="106"/>
      <c r="D3375" s="2017" t="s">
        <v>720</v>
      </c>
      <c r="E3375" s="2017"/>
      <c r="F3375" s="2017"/>
      <c r="G3375" s="494"/>
    </row>
    <row r="3376" ht="11.25" hidden="1" customHeight="1" outlineLevel="7">
      <c r="A3376" s="95"/>
      <c r="B3376" s="96"/>
      <c r="C3376" s="97"/>
      <c r="D3376" s="2013" t="s">
        <v>721</v>
      </c>
      <c r="E3376" s="2013"/>
      <c r="F3376" s="2013"/>
      <c r="G3376" s="494"/>
    </row>
    <row r="3377" ht="11.25" hidden="1" customHeight="1" outlineLevel="7">
      <c r="A3377" s="95"/>
      <c r="B3377" s="96"/>
      <c r="C3377" s="97"/>
      <c r="D3377" s="2013" t="s">
        <v>722</v>
      </c>
      <c r="E3377" s="2013"/>
      <c r="F3377" s="2013"/>
      <c r="G3377" s="494"/>
    </row>
    <row r="3378" ht="11.25" hidden="1" customHeight="1" outlineLevel="7">
      <c r="A3378" s="104"/>
      <c r="B3378" s="105"/>
      <c r="C3378" s="106"/>
      <c r="D3378" s="2017" t="s">
        <v>724</v>
      </c>
      <c r="E3378" s="2017"/>
      <c r="F3378" s="2017"/>
      <c r="G3378" s="494"/>
    </row>
    <row r="3379" ht="11.25" hidden="1" customHeight="1" outlineLevel="7">
      <c r="A3379" s="95"/>
      <c r="B3379" s="96"/>
      <c r="C3379" s="97"/>
      <c r="D3379" s="2013" t="s">
        <v>725</v>
      </c>
      <c r="E3379" s="2013"/>
      <c r="F3379" s="2013"/>
      <c r="G3379" s="494"/>
    </row>
    <row r="3380" ht="11.25" hidden="1" customHeight="1" outlineLevel="7">
      <c r="A3380" s="95"/>
      <c r="B3380" s="96"/>
      <c r="C3380" s="97"/>
      <c r="D3380" s="2013" t="s">
        <v>726</v>
      </c>
      <c r="E3380" s="2013"/>
      <c r="F3380" s="2013"/>
      <c r="G3380" s="494"/>
    </row>
    <row r="3381" ht="11.25" hidden="1" customHeight="1" outlineLevel="7">
      <c r="A3381" s="95"/>
      <c r="B3381" s="96"/>
      <c r="C3381" s="97"/>
      <c r="D3381" s="2013" t="s">
        <v>729</v>
      </c>
      <c r="E3381" s="2013"/>
      <c r="F3381" s="2013"/>
      <c r="G3381" s="494"/>
    </row>
    <row r="3382" ht="11.25" hidden="1" customHeight="1" outlineLevel="7">
      <c r="A3382" s="95"/>
      <c r="B3382" s="96"/>
      <c r="C3382" s="97"/>
      <c r="D3382" s="2013" t="s">
        <v>730</v>
      </c>
      <c r="E3382" s="2013"/>
      <c r="F3382" s="2013"/>
      <c r="G3382" s="494"/>
    </row>
    <row r="3383" ht="11.25" hidden="1" customHeight="1" outlineLevel="7">
      <c r="A3383" s="104"/>
      <c r="B3383" s="105"/>
      <c r="C3383" s="106"/>
      <c r="D3383" s="2017" t="s">
        <v>967</v>
      </c>
      <c r="E3383" s="2017"/>
      <c r="F3383" s="2017"/>
      <c r="G3383" s="494"/>
    </row>
    <row r="3384" ht="11.25" hidden="1" customHeight="1" outlineLevel="7">
      <c r="A3384" s="95"/>
      <c r="B3384" s="96"/>
      <c r="C3384" s="97"/>
      <c r="D3384" s="2013" t="s">
        <v>968</v>
      </c>
      <c r="E3384" s="2013"/>
      <c r="F3384" s="2013"/>
      <c r="G3384" s="494"/>
    </row>
    <row r="3385" ht="11.25" hidden="1" customHeight="1" outlineLevel="7">
      <c r="A3385" s="95"/>
      <c r="B3385" s="96"/>
      <c r="C3385" s="97"/>
      <c r="D3385" s="2013" t="s">
        <v>1196</v>
      </c>
      <c r="E3385" s="2013"/>
      <c r="F3385" s="2013"/>
      <c r="G3385" s="494"/>
    </row>
    <row r="3386" ht="11.25" hidden="1" customHeight="1" outlineLevel="7">
      <c r="A3386" s="115"/>
      <c r="B3386" s="116"/>
      <c r="C3386" s="117"/>
      <c r="D3386" s="2013" t="s">
        <v>731</v>
      </c>
      <c r="E3386" s="2013"/>
      <c r="F3386" s="2013"/>
      <c r="G3386" s="494"/>
    </row>
    <row r="3387" ht="11.25" hidden="1" customHeight="1" outlineLevel="7">
      <c r="A3387" s="104"/>
      <c r="B3387" s="105"/>
      <c r="C3387" s="106"/>
      <c r="D3387" s="2017" t="s">
        <v>732</v>
      </c>
      <c r="E3387" s="2017"/>
      <c r="F3387" s="2017"/>
      <c r="G3387" s="494"/>
    </row>
    <row r="3388" ht="21.75" hidden="1" customHeight="1" outlineLevel="7">
      <c r="A3388" s="95"/>
      <c r="B3388" s="96"/>
      <c r="C3388" s="97"/>
      <c r="D3388" s="2013" t="s">
        <v>969</v>
      </c>
      <c r="E3388" s="2013"/>
      <c r="F3388" s="2013"/>
      <c r="G3388" s="494"/>
    </row>
    <row r="3389" ht="21.75" hidden="1" customHeight="1" outlineLevel="7">
      <c r="A3389" s="95"/>
      <c r="B3389" s="96"/>
      <c r="C3389" s="97"/>
      <c r="D3389" s="2013" t="s">
        <v>1197</v>
      </c>
      <c r="E3389" s="2013"/>
      <c r="F3389" s="2013"/>
      <c r="G3389" s="494"/>
    </row>
    <row r="3390" ht="11.25" hidden="1" customHeight="1" outlineLevel="7">
      <c r="A3390" s="95"/>
      <c r="B3390" s="96"/>
      <c r="C3390" s="97"/>
      <c r="D3390" s="2013" t="s">
        <v>734</v>
      </c>
      <c r="E3390" s="2013"/>
      <c r="F3390" s="2013"/>
      <c r="G3390" s="494"/>
    </row>
    <row r="3391" ht="11.25" hidden="1" customHeight="1" outlineLevel="7">
      <c r="A3391" s="95"/>
      <c r="B3391" s="96"/>
      <c r="C3391" s="97"/>
      <c r="D3391" s="2013" t="s">
        <v>735</v>
      </c>
      <c r="E3391" s="2013"/>
      <c r="F3391" s="2013"/>
      <c r="G3391" s="494"/>
    </row>
    <row r="3392" ht="11.25" hidden="1" customHeight="1" outlineLevel="7">
      <c r="A3392" s="115"/>
      <c r="B3392" s="116"/>
      <c r="C3392" s="117"/>
      <c r="D3392" s="2013" t="s">
        <v>736</v>
      </c>
      <c r="E3392" s="2013"/>
      <c r="F3392" s="2013"/>
      <c r="G3392" s="494"/>
    </row>
    <row r="3393" ht="11.25" hidden="1" customHeight="1" outlineLevel="7">
      <c r="A3393" s="104"/>
      <c r="B3393" s="105"/>
      <c r="C3393" s="106"/>
      <c r="D3393" s="2017" t="s">
        <v>970</v>
      </c>
      <c r="E3393" s="2017"/>
      <c r="F3393" s="2017"/>
      <c r="G3393" s="494"/>
    </row>
    <row r="3394" ht="11.25" hidden="1" customHeight="1" outlineLevel="7">
      <c r="A3394" s="95"/>
      <c r="B3394" s="96"/>
      <c r="C3394" s="97"/>
      <c r="D3394" s="2013" t="s">
        <v>971</v>
      </c>
      <c r="E3394" s="2013"/>
      <c r="F3394" s="2013"/>
      <c r="G3394" s="494"/>
    </row>
    <row r="3395" ht="11.25" hidden="1" customHeight="1" outlineLevel="7">
      <c r="A3395" s="95"/>
      <c r="B3395" s="96"/>
      <c r="C3395" s="97"/>
      <c r="D3395" s="2013" t="s">
        <v>741</v>
      </c>
      <c r="E3395" s="2013"/>
      <c r="F3395" s="2013"/>
      <c r="G3395" s="494"/>
    </row>
    <row r="3396" ht="11.25" hidden="1" customHeight="1" outlineLevel="7">
      <c r="A3396" s="104"/>
      <c r="B3396" s="105"/>
      <c r="C3396" s="106"/>
      <c r="D3396" s="2017" t="s">
        <v>742</v>
      </c>
      <c r="E3396" s="2017"/>
      <c r="F3396" s="2017"/>
      <c r="G3396" s="494"/>
    </row>
    <row r="3397" ht="11.25" hidden="1" customHeight="1" outlineLevel="7">
      <c r="A3397" s="95"/>
      <c r="B3397" s="96"/>
      <c r="C3397" s="97"/>
      <c r="D3397" s="2013" t="s">
        <v>744</v>
      </c>
      <c r="E3397" s="2013"/>
      <c r="F3397" s="2013"/>
      <c r="G3397" s="494"/>
    </row>
    <row r="3398" ht="11.25" hidden="1" customHeight="1" outlineLevel="7">
      <c r="A3398" s="95"/>
      <c r="B3398" s="96"/>
      <c r="C3398" s="97"/>
      <c r="D3398" s="2013" t="s">
        <v>756</v>
      </c>
      <c r="E3398" s="2013"/>
      <c r="F3398" s="2013"/>
      <c r="G3398" s="494"/>
    </row>
    <row r="3399" ht="21.75" hidden="1" customHeight="1" outlineLevel="7">
      <c r="A3399" s="95"/>
      <c r="B3399" s="96"/>
      <c r="C3399" s="97"/>
      <c r="D3399" s="2013" t="s">
        <v>757</v>
      </c>
      <c r="E3399" s="2013"/>
      <c r="F3399" s="2013"/>
      <c r="G3399" s="494"/>
    </row>
    <row r="3400" ht="11.25" hidden="1" customHeight="1" outlineLevel="7">
      <c r="A3400" s="95"/>
      <c r="B3400" s="96"/>
      <c r="C3400" s="97"/>
      <c r="D3400" s="2013" t="s">
        <v>758</v>
      </c>
      <c r="E3400" s="2013"/>
      <c r="F3400" s="2013"/>
      <c r="G3400" s="494"/>
    </row>
    <row r="3401" ht="11.25" hidden="1" customHeight="1" outlineLevel="7">
      <c r="A3401" s="95"/>
      <c r="B3401" s="96"/>
      <c r="C3401" s="97"/>
      <c r="D3401" s="2013" t="s">
        <v>759</v>
      </c>
      <c r="E3401" s="2013"/>
      <c r="F3401" s="2013"/>
      <c r="G3401" s="494"/>
    </row>
    <row r="3402" ht="11.25" hidden="1" customHeight="1" outlineLevel="7">
      <c r="A3402" s="95"/>
      <c r="B3402" s="96"/>
      <c r="C3402" s="97"/>
      <c r="D3402" s="2013" t="s">
        <v>972</v>
      </c>
      <c r="E3402" s="2013"/>
      <c r="F3402" s="2013"/>
      <c r="G3402" s="494"/>
    </row>
    <row r="3403" ht="11.25" hidden="1" customHeight="1" outlineLevel="7">
      <c r="A3403" s="95"/>
      <c r="B3403" s="96"/>
      <c r="C3403" s="97"/>
      <c r="D3403" s="2013" t="s">
        <v>760</v>
      </c>
      <c r="E3403" s="2013"/>
      <c r="F3403" s="2013"/>
      <c r="G3403" s="494"/>
    </row>
    <row r="3404" ht="11.25" hidden="1" customHeight="1" outlineLevel="7">
      <c r="A3404" s="101"/>
      <c r="B3404" s="102"/>
      <c r="C3404" s="103"/>
      <c r="D3404" s="2017" t="s">
        <v>763</v>
      </c>
      <c r="E3404" s="2017"/>
      <c r="F3404" s="2017"/>
      <c r="G3404" s="494"/>
    </row>
    <row r="3405" ht="11.25" hidden="1" customHeight="1" outlineLevel="7">
      <c r="A3405" s="104"/>
      <c r="B3405" s="105"/>
      <c r="C3405" s="106"/>
      <c r="D3405" s="2017" t="s">
        <v>765</v>
      </c>
      <c r="E3405" s="2017"/>
      <c r="F3405" s="2017"/>
      <c r="G3405" s="494"/>
    </row>
    <row r="3406" ht="11.25" hidden="1" customHeight="1" outlineLevel="7">
      <c r="A3406" s="95"/>
      <c r="B3406" s="96"/>
      <c r="C3406" s="97"/>
      <c r="D3406" s="2013" t="s">
        <v>766</v>
      </c>
      <c r="E3406" s="2013"/>
      <c r="F3406" s="2013"/>
      <c r="G3406" s="494"/>
    </row>
    <row r="3407" ht="11.25" hidden="1" customHeight="1" outlineLevel="7">
      <c r="A3407" s="95"/>
      <c r="B3407" s="96"/>
      <c r="C3407" s="97"/>
      <c r="D3407" s="2013" t="s">
        <v>767</v>
      </c>
      <c r="E3407" s="2013"/>
      <c r="F3407" s="2013"/>
      <c r="G3407" s="494"/>
    </row>
    <row r="3408" ht="21.75" hidden="1" customHeight="1" outlineLevel="7">
      <c r="A3408" s="95"/>
      <c r="B3408" s="96"/>
      <c r="C3408" s="97"/>
      <c r="D3408" s="2013" t="s">
        <v>768</v>
      </c>
      <c r="E3408" s="2013"/>
      <c r="F3408" s="2013"/>
      <c r="G3408" s="494"/>
    </row>
    <row r="3409" ht="21.75" hidden="1" customHeight="1" outlineLevel="7">
      <c r="A3409" s="95"/>
      <c r="B3409" s="96"/>
      <c r="C3409" s="97"/>
      <c r="D3409" s="2013" t="s">
        <v>769</v>
      </c>
      <c r="E3409" s="2013"/>
      <c r="F3409" s="2013"/>
      <c r="G3409" s="494"/>
    </row>
    <row r="3410" ht="21.75" hidden="1" customHeight="1" outlineLevel="7">
      <c r="A3410" s="95"/>
      <c r="B3410" s="96"/>
      <c r="C3410" s="97"/>
      <c r="D3410" s="2013" t="s">
        <v>770</v>
      </c>
      <c r="E3410" s="2013"/>
      <c r="F3410" s="2013"/>
      <c r="G3410" s="494"/>
    </row>
    <row r="3411" ht="11.25" hidden="1" customHeight="1" outlineLevel="7">
      <c r="A3411" s="104"/>
      <c r="B3411" s="105"/>
      <c r="C3411" s="106"/>
      <c r="D3411" s="2017" t="s">
        <v>771</v>
      </c>
      <c r="E3411" s="2017"/>
      <c r="F3411" s="2017"/>
      <c r="G3411" s="494"/>
    </row>
    <row r="3412" ht="11.25" hidden="1" customHeight="1" outlineLevel="7">
      <c r="A3412" s="95"/>
      <c r="B3412" s="96"/>
      <c r="C3412" s="97"/>
      <c r="D3412" s="2013" t="s">
        <v>773</v>
      </c>
      <c r="E3412" s="2013"/>
      <c r="F3412" s="2013"/>
      <c r="G3412" s="494"/>
    </row>
    <row r="3413" ht="11.25" hidden="1" customHeight="1" outlineLevel="7">
      <c r="A3413" s="95"/>
      <c r="B3413" s="96"/>
      <c r="C3413" s="97"/>
      <c r="D3413" s="2013" t="s">
        <v>775</v>
      </c>
      <c r="E3413" s="2013"/>
      <c r="F3413" s="2013"/>
      <c r="G3413" s="494"/>
    </row>
    <row r="3414" ht="21.75" hidden="1" customHeight="1" outlineLevel="7">
      <c r="A3414" s="95"/>
      <c r="B3414" s="96"/>
      <c r="C3414" s="97"/>
      <c r="D3414" s="2013" t="s">
        <v>777</v>
      </c>
      <c r="E3414" s="2013"/>
      <c r="F3414" s="2013"/>
      <c r="G3414" s="494"/>
    </row>
    <row r="3415" ht="11.25" hidden="1" customHeight="1" outlineLevel="7">
      <c r="A3415" s="95"/>
      <c r="B3415" s="96"/>
      <c r="C3415" s="97"/>
      <c r="D3415" s="2013" t="s">
        <v>778</v>
      </c>
      <c r="E3415" s="2013"/>
      <c r="F3415" s="2013"/>
      <c r="G3415" s="494"/>
    </row>
    <row r="3416" ht="11.25" hidden="1" customHeight="1" outlineLevel="7">
      <c r="A3416" s="95"/>
      <c r="B3416" s="96"/>
      <c r="C3416" s="97"/>
      <c r="D3416" s="2013" t="s">
        <v>779</v>
      </c>
      <c r="E3416" s="2013"/>
      <c r="F3416" s="2013"/>
      <c r="G3416" s="494"/>
    </row>
    <row r="3417" ht="11.25" hidden="1" customHeight="1" outlineLevel="7">
      <c r="A3417" s="115"/>
      <c r="B3417" s="116"/>
      <c r="C3417" s="117"/>
      <c r="D3417" s="2013" t="s">
        <v>781</v>
      </c>
      <c r="E3417" s="2013"/>
      <c r="F3417" s="2013"/>
      <c r="G3417" s="494"/>
    </row>
    <row r="3418" ht="11.25" hidden="1" customHeight="1" outlineLevel="7">
      <c r="A3418" s="101"/>
      <c r="B3418" s="102"/>
      <c r="C3418" s="103"/>
      <c r="D3418" s="2017" t="s">
        <v>782</v>
      </c>
      <c r="E3418" s="2017"/>
      <c r="F3418" s="2017"/>
      <c r="G3418" s="494"/>
    </row>
    <row r="3419" ht="11.25" hidden="1" customHeight="1" outlineLevel="7">
      <c r="A3419" s="115"/>
      <c r="B3419" s="116"/>
      <c r="C3419" s="117"/>
      <c r="D3419" s="2013" t="s">
        <v>786</v>
      </c>
      <c r="E3419" s="2013"/>
      <c r="F3419" s="2013"/>
      <c r="G3419" s="494"/>
    </row>
    <row r="3420" ht="11.25" hidden="1" customHeight="1" outlineLevel="7">
      <c r="A3420" s="101"/>
      <c r="B3420" s="102"/>
      <c r="C3420" s="103"/>
      <c r="D3420" s="2017" t="s">
        <v>789</v>
      </c>
      <c r="E3420" s="2017"/>
      <c r="F3420" s="2017"/>
      <c r="G3420" s="494"/>
    </row>
    <row r="3421" ht="21.75" hidden="1" customHeight="1" outlineLevel="7">
      <c r="A3421" s="115"/>
      <c r="B3421" s="116"/>
      <c r="C3421" s="117"/>
      <c r="D3421" s="2013" t="s">
        <v>791</v>
      </c>
      <c r="E3421" s="2013"/>
      <c r="F3421" s="2013"/>
      <c r="G3421" s="494"/>
    </row>
    <row r="3422" ht="11.25" hidden="1" customHeight="1" outlineLevel="7">
      <c r="A3422" s="115"/>
      <c r="B3422" s="116"/>
      <c r="C3422" s="117"/>
      <c r="D3422" s="2013" t="s">
        <v>973</v>
      </c>
      <c r="E3422" s="2013"/>
      <c r="F3422" s="2013"/>
      <c r="G3422" s="494"/>
    </row>
    <row r="3423" ht="11.25" hidden="1" customHeight="1" outlineLevel="7">
      <c r="A3423" s="115"/>
      <c r="B3423" s="116"/>
      <c r="C3423" s="117"/>
      <c r="D3423" s="2013" t="s">
        <v>796</v>
      </c>
      <c r="E3423" s="2013"/>
      <c r="F3423" s="2013"/>
      <c r="G3423" s="494"/>
    </row>
    <row r="3424" ht="11.25" hidden="1" customHeight="1" outlineLevel="7">
      <c r="A3424" s="115"/>
      <c r="B3424" s="116"/>
      <c r="C3424" s="117"/>
      <c r="D3424" s="2013" t="s">
        <v>798</v>
      </c>
      <c r="E3424" s="2013"/>
      <c r="F3424" s="2013"/>
      <c r="G3424" s="494"/>
    </row>
    <row r="3425" ht="11.25" hidden="1" customHeight="1" outlineLevel="7">
      <c r="A3425" s="115"/>
      <c r="B3425" s="116"/>
      <c r="C3425" s="117"/>
      <c r="D3425" s="2013" t="s">
        <v>799</v>
      </c>
      <c r="E3425" s="2013"/>
      <c r="F3425" s="2013"/>
      <c r="G3425" s="494"/>
    </row>
    <row r="3426" ht="11.25" hidden="1" customHeight="1" outlineLevel="7">
      <c r="A3426" s="115"/>
      <c r="B3426" s="116"/>
      <c r="C3426" s="117"/>
      <c r="D3426" s="2013" t="s">
        <v>801</v>
      </c>
      <c r="E3426" s="2013"/>
      <c r="F3426" s="2013"/>
      <c r="G3426" s="494"/>
    </row>
    <row r="3427" ht="11.25" hidden="1" customHeight="1" outlineLevel="7">
      <c r="A3427" s="115"/>
      <c r="B3427" s="116"/>
      <c r="C3427" s="117"/>
      <c r="D3427" s="2013" t="s">
        <v>974</v>
      </c>
      <c r="E3427" s="2013"/>
      <c r="F3427" s="2013"/>
      <c r="G3427" s="494"/>
    </row>
    <row r="3428" ht="11.25" hidden="1" customHeight="1" outlineLevel="7">
      <c r="A3428" s="101"/>
      <c r="B3428" s="102"/>
      <c r="C3428" s="103"/>
      <c r="D3428" s="2017" t="s">
        <v>802</v>
      </c>
      <c r="E3428" s="2017"/>
      <c r="F3428" s="2017"/>
      <c r="G3428" s="494"/>
    </row>
    <row r="3429" ht="11.25" hidden="1" customHeight="1" outlineLevel="7">
      <c r="A3429" s="115"/>
      <c r="B3429" s="116"/>
      <c r="C3429" s="117"/>
      <c r="D3429" s="2013" t="s">
        <v>808</v>
      </c>
      <c r="E3429" s="2013"/>
      <c r="F3429" s="2013"/>
      <c r="G3429" s="494"/>
    </row>
    <row r="3430" ht="11.25" hidden="1" customHeight="1" outlineLevel="7">
      <c r="A3430" s="101"/>
      <c r="B3430" s="102"/>
      <c r="C3430" s="103"/>
      <c r="D3430" s="2017" t="s">
        <v>813</v>
      </c>
      <c r="E3430" s="2017"/>
      <c r="F3430" s="2017"/>
      <c r="G3430" s="494"/>
    </row>
    <row r="3431" ht="11.25" hidden="1" customHeight="1" outlineLevel="7">
      <c r="A3431" s="104"/>
      <c r="B3431" s="105"/>
      <c r="C3431" s="106"/>
      <c r="D3431" s="2017" t="s">
        <v>815</v>
      </c>
      <c r="E3431" s="2017"/>
      <c r="F3431" s="2017"/>
      <c r="G3431" s="494"/>
    </row>
    <row r="3432" ht="21.75" hidden="1" customHeight="1" outlineLevel="7">
      <c r="A3432" s="95"/>
      <c r="B3432" s="96"/>
      <c r="C3432" s="97"/>
      <c r="D3432" s="2013" t="s">
        <v>819</v>
      </c>
      <c r="E3432" s="2013"/>
      <c r="F3432" s="2013"/>
      <c r="G3432" s="494"/>
    </row>
    <row r="3433" ht="11.25" hidden="1" customHeight="1" outlineLevel="7">
      <c r="A3433" s="95"/>
      <c r="B3433" s="96"/>
      <c r="C3433" s="97"/>
      <c r="D3433" s="2013" t="s">
        <v>820</v>
      </c>
      <c r="E3433" s="2013"/>
      <c r="F3433" s="2013"/>
      <c r="G3433" s="494"/>
    </row>
    <row r="3434" ht="11.25" hidden="1" customHeight="1" outlineLevel="7">
      <c r="A3434" s="115"/>
      <c r="B3434" s="116"/>
      <c r="C3434" s="117"/>
      <c r="D3434" s="2013" t="s">
        <v>822</v>
      </c>
      <c r="E3434" s="2013"/>
      <c r="F3434" s="2013"/>
      <c r="G3434" s="494"/>
    </row>
    <row r="3435" ht="11.25" hidden="1" customHeight="1" outlineLevel="7">
      <c r="A3435" s="115"/>
      <c r="B3435" s="116"/>
      <c r="C3435" s="117"/>
      <c r="D3435" s="2013" t="s">
        <v>824</v>
      </c>
      <c r="E3435" s="2013"/>
      <c r="F3435" s="2013"/>
      <c r="G3435" s="494"/>
    </row>
    <row r="3436" ht="11.25" hidden="1" customHeight="1" outlineLevel="7">
      <c r="A3436" s="115"/>
      <c r="B3436" s="116"/>
      <c r="C3436" s="117"/>
      <c r="D3436" s="2013" t="s">
        <v>825</v>
      </c>
      <c r="E3436" s="2013"/>
      <c r="F3436" s="2013"/>
      <c r="G3436" s="494"/>
    </row>
    <row r="3437" ht="11.25" hidden="1" customHeight="1" outlineLevel="7">
      <c r="A3437" s="104"/>
      <c r="B3437" s="105"/>
      <c r="C3437" s="106"/>
      <c r="D3437" s="2017" t="s">
        <v>826</v>
      </c>
      <c r="E3437" s="2017"/>
      <c r="F3437" s="2017"/>
      <c r="G3437" s="494"/>
    </row>
    <row r="3438" ht="11.25" hidden="1" customHeight="1" outlineLevel="7">
      <c r="A3438" s="95"/>
      <c r="B3438" s="96"/>
      <c r="C3438" s="97"/>
      <c r="D3438" s="2013" t="s">
        <v>828</v>
      </c>
      <c r="E3438" s="2013"/>
      <c r="F3438" s="2013"/>
      <c r="G3438" s="494"/>
    </row>
    <row r="3439" ht="21.75" hidden="1" customHeight="1" outlineLevel="7">
      <c r="A3439" s="95"/>
      <c r="B3439" s="96"/>
      <c r="C3439" s="97"/>
      <c r="D3439" s="2013" t="s">
        <v>829</v>
      </c>
      <c r="E3439" s="2013"/>
      <c r="F3439" s="2013"/>
      <c r="G3439" s="494"/>
    </row>
    <row r="3440" ht="21.75" hidden="1" customHeight="1" outlineLevel="7">
      <c r="A3440" s="115"/>
      <c r="B3440" s="116"/>
      <c r="C3440" s="117"/>
      <c r="D3440" s="2013" t="s">
        <v>834</v>
      </c>
      <c r="E3440" s="2013"/>
      <c r="F3440" s="2013"/>
      <c r="G3440" s="494"/>
    </row>
    <row r="3441" ht="11.25" hidden="1" customHeight="1" outlineLevel="7">
      <c r="A3441" s="115"/>
      <c r="B3441" s="116"/>
      <c r="C3441" s="117"/>
      <c r="D3441" s="2013" t="s">
        <v>975</v>
      </c>
      <c r="E3441" s="2013"/>
      <c r="F3441" s="2013"/>
      <c r="G3441" s="494"/>
    </row>
    <row r="3442" ht="11.25" hidden="1" customHeight="1" outlineLevel="7">
      <c r="A3442" s="115"/>
      <c r="B3442" s="116"/>
      <c r="C3442" s="117"/>
      <c r="D3442" s="2013" t="s">
        <v>835</v>
      </c>
      <c r="E3442" s="2013"/>
      <c r="F3442" s="2013"/>
      <c r="G3442" s="494"/>
    </row>
    <row r="3443" ht="11.25" hidden="1" customHeight="1" outlineLevel="7">
      <c r="A3443" s="115"/>
      <c r="B3443" s="116"/>
      <c r="C3443" s="117"/>
      <c r="D3443" s="2013" t="s">
        <v>837</v>
      </c>
      <c r="E3443" s="2013"/>
      <c r="F3443" s="2013"/>
      <c r="G3443" s="494"/>
    </row>
    <row r="3444" ht="11.25" hidden="1" customHeight="1" outlineLevel="7">
      <c r="A3444" s="115"/>
      <c r="B3444" s="116"/>
      <c r="C3444" s="117"/>
      <c r="D3444" s="2013" t="s">
        <v>976</v>
      </c>
      <c r="E3444" s="2013"/>
      <c r="F3444" s="2013"/>
      <c r="G3444" s="494"/>
    </row>
    <row r="3445" ht="11.25" hidden="1" customHeight="1" outlineLevel="7">
      <c r="A3445" s="115"/>
      <c r="B3445" s="116"/>
      <c r="C3445" s="117"/>
      <c r="D3445" s="2013" t="s">
        <v>977</v>
      </c>
      <c r="E3445" s="2013"/>
      <c r="F3445" s="2013"/>
      <c r="G3445" s="494"/>
    </row>
    <row r="3446" ht="11.25" hidden="1" customHeight="1" outlineLevel="7">
      <c r="A3446" s="115"/>
      <c r="B3446" s="116"/>
      <c r="C3446" s="117"/>
      <c r="D3446" s="2013" t="s">
        <v>978</v>
      </c>
      <c r="E3446" s="2013"/>
      <c r="F3446" s="2013"/>
      <c r="G3446" s="494"/>
    </row>
    <row r="3447" ht="11.25" hidden="1" customHeight="1" outlineLevel="7">
      <c r="A3447" s="115"/>
      <c r="B3447" s="116"/>
      <c r="C3447" s="117"/>
      <c r="D3447" s="2013" t="s">
        <v>1198</v>
      </c>
      <c r="E3447" s="2013"/>
      <c r="F3447" s="2013"/>
      <c r="G3447" s="494"/>
    </row>
    <row r="3448" ht="11.25" hidden="1" customHeight="1" outlineLevel="7">
      <c r="A3448" s="115"/>
      <c r="B3448" s="116"/>
      <c r="C3448" s="117"/>
      <c r="D3448" s="2013" t="s">
        <v>979</v>
      </c>
      <c r="E3448" s="2013"/>
      <c r="F3448" s="2013"/>
      <c r="G3448" s="494"/>
    </row>
    <row r="3449" ht="11.25" hidden="1" customHeight="1" outlineLevel="4">
      <c r="A3449" s="66"/>
      <c r="B3449" s="67"/>
      <c r="C3449" s="68"/>
      <c r="D3449" s="2019" t="s">
        <v>451</v>
      </c>
      <c r="E3449" s="2019"/>
      <c r="F3449" s="2019"/>
      <c r="G3449" s="495"/>
    </row>
    <row r="3450" ht="11.25" hidden="1" customHeight="1" outlineLevel="5">
      <c r="A3450" s="107"/>
      <c r="B3450" s="108"/>
      <c r="C3450" s="109"/>
      <c r="D3450" s="98"/>
      <c r="E3450" s="99"/>
      <c r="F3450" s="100"/>
      <c r="G3450" s="494"/>
    </row>
    <row r="3451" ht="11.25" hidden="1" customHeight="1" outlineLevel="4">
      <c r="A3451" s="66"/>
      <c r="B3451" s="67"/>
      <c r="C3451" s="68"/>
      <c r="D3451" s="2019" t="s">
        <v>452</v>
      </c>
      <c r="E3451" s="2019"/>
      <c r="F3451" s="2019"/>
      <c r="G3451" s="492">
        <v>6128.5915800000002</v>
      </c>
    </row>
    <row r="3452" ht="11.25" hidden="1" customHeight="1" outlineLevel="5">
      <c r="A3452" s="74"/>
      <c r="B3452" s="75"/>
      <c r="C3452" s="76"/>
      <c r="D3452" s="2017" t="s">
        <v>257</v>
      </c>
      <c r="E3452" s="2017"/>
      <c r="F3452" s="2017"/>
      <c r="G3452" s="493">
        <v>6128.5915800000002</v>
      </c>
    </row>
    <row r="3453" ht="11.25" hidden="1" customHeight="1" outlineLevel="6">
      <c r="A3453" s="77"/>
      <c r="B3453" s="78"/>
      <c r="C3453" s="79"/>
      <c r="D3453" s="2017" t="s">
        <v>442</v>
      </c>
      <c r="E3453" s="2017"/>
      <c r="F3453" s="2017"/>
      <c r="G3453" s="493">
        <v>6128.5915800000002</v>
      </c>
    </row>
    <row r="3454" ht="11.25" hidden="1" customHeight="1" outlineLevel="7">
      <c r="A3454" s="80"/>
      <c r="B3454" s="81"/>
      <c r="C3454" s="82"/>
      <c r="D3454" s="2017" t="s">
        <v>443</v>
      </c>
      <c r="E3454" s="2017"/>
      <c r="F3454" s="2017"/>
      <c r="G3454" s="493">
        <v>6128.5915800000002</v>
      </c>
    </row>
    <row r="3455" ht="11.25" hidden="1" customHeight="1" outlineLevel="7">
      <c r="A3455" s="83"/>
      <c r="B3455" s="84"/>
      <c r="C3455" s="85"/>
      <c r="D3455" s="2017" t="s">
        <v>963</v>
      </c>
      <c r="E3455" s="2017"/>
      <c r="F3455" s="2017"/>
      <c r="G3455" s="493">
        <v>6128.5915800000002</v>
      </c>
    </row>
    <row r="3456" ht="11.25" hidden="1" customHeight="1" outlineLevel="7">
      <c r="A3456" s="86"/>
      <c r="B3456" s="87"/>
      <c r="C3456" s="88"/>
      <c r="D3456" s="2017" t="s">
        <v>14</v>
      </c>
      <c r="E3456" s="2017"/>
      <c r="F3456" s="2017"/>
      <c r="G3456" s="496">
        <v>133.0675</v>
      </c>
    </row>
    <row r="3457" ht="11.25" hidden="1" customHeight="1" outlineLevel="7">
      <c r="A3457" s="101"/>
      <c r="B3457" s="102"/>
      <c r="C3457" s="103"/>
      <c r="D3457" s="2017" t="s">
        <v>529</v>
      </c>
      <c r="E3457" s="2017"/>
      <c r="F3457" s="2017"/>
      <c r="G3457" s="496">
        <v>133.0675</v>
      </c>
    </row>
    <row r="3458" ht="11.25" hidden="1" customHeight="1" outlineLevel="7">
      <c r="A3458" s="104"/>
      <c r="B3458" s="105"/>
      <c r="C3458" s="106"/>
      <c r="D3458" s="2017" t="s">
        <v>964</v>
      </c>
      <c r="E3458" s="2017"/>
      <c r="F3458" s="2017"/>
      <c r="G3458" s="496">
        <v>26.746970000000001</v>
      </c>
    </row>
    <row r="3459" ht="11.25" hidden="1" customHeight="1" outlineLevel="7">
      <c r="A3459" s="95"/>
      <c r="B3459" s="96"/>
      <c r="C3459" s="97"/>
      <c r="D3459" s="2013" t="s">
        <v>546</v>
      </c>
      <c r="E3459" s="2013"/>
      <c r="F3459" s="2013"/>
      <c r="G3459" s="496">
        <v>26.746970000000001</v>
      </c>
    </row>
    <row r="3460" ht="11.25" hidden="1" customHeight="1" outlineLevel="7">
      <c r="A3460" s="104"/>
      <c r="B3460" s="105"/>
      <c r="C3460" s="106"/>
      <c r="D3460" s="2017" t="s">
        <v>554</v>
      </c>
      <c r="E3460" s="2017"/>
      <c r="F3460" s="2017"/>
      <c r="G3460" s="496">
        <v>106.32053000000001</v>
      </c>
    </row>
    <row r="3461" ht="11.25" hidden="1" customHeight="1" outlineLevel="7">
      <c r="A3461" s="95"/>
      <c r="B3461" s="96"/>
      <c r="C3461" s="97"/>
      <c r="D3461" s="2013" t="s">
        <v>557</v>
      </c>
      <c r="E3461" s="2013"/>
      <c r="F3461" s="2013"/>
      <c r="G3461" s="496">
        <v>1.89137</v>
      </c>
    </row>
    <row r="3462" ht="11.25" hidden="1" customHeight="1" outlineLevel="7">
      <c r="A3462" s="95"/>
      <c r="B3462" s="96"/>
      <c r="C3462" s="97"/>
      <c r="D3462" s="2013" t="s">
        <v>559</v>
      </c>
      <c r="E3462" s="2013"/>
      <c r="F3462" s="2013"/>
      <c r="G3462" s="496">
        <v>6.3896199999999999</v>
      </c>
    </row>
    <row r="3463" ht="11.25" hidden="1" customHeight="1" outlineLevel="7">
      <c r="A3463" s="95"/>
      <c r="B3463" s="96"/>
      <c r="C3463" s="97"/>
      <c r="D3463" s="2013" t="s">
        <v>564</v>
      </c>
      <c r="E3463" s="2013"/>
      <c r="F3463" s="2013"/>
      <c r="G3463" s="496">
        <v>3.3622700000000001</v>
      </c>
    </row>
    <row r="3464" ht="11.25" hidden="1" customHeight="1" outlineLevel="7">
      <c r="A3464" s="95"/>
      <c r="B3464" s="96"/>
      <c r="C3464" s="97"/>
      <c r="D3464" s="2013" t="s">
        <v>565</v>
      </c>
      <c r="E3464" s="2013"/>
      <c r="F3464" s="2013"/>
      <c r="G3464" s="496">
        <v>1.56016</v>
      </c>
    </row>
    <row r="3465" ht="11.25" hidden="1" customHeight="1" outlineLevel="7">
      <c r="A3465" s="95"/>
      <c r="B3465" s="96"/>
      <c r="C3465" s="97"/>
      <c r="D3465" s="2013" t="s">
        <v>566</v>
      </c>
      <c r="E3465" s="2013"/>
      <c r="F3465" s="2013"/>
      <c r="G3465" s="496">
        <v>25.558499999999999</v>
      </c>
    </row>
    <row r="3466" ht="11.25" hidden="1" customHeight="1" outlineLevel="7">
      <c r="A3466" s="95"/>
      <c r="B3466" s="96"/>
      <c r="C3466" s="97"/>
      <c r="D3466" s="2013" t="s">
        <v>567</v>
      </c>
      <c r="E3466" s="2013"/>
      <c r="F3466" s="2013"/>
      <c r="G3466" s="496">
        <v>41.510240000000003</v>
      </c>
    </row>
    <row r="3467" ht="11.25" hidden="1" customHeight="1" outlineLevel="7">
      <c r="A3467" s="95"/>
      <c r="B3467" s="96"/>
      <c r="C3467" s="97"/>
      <c r="D3467" s="2013" t="s">
        <v>569</v>
      </c>
      <c r="E3467" s="2013"/>
      <c r="F3467" s="2013"/>
      <c r="G3467" s="496">
        <v>14.97302</v>
      </c>
    </row>
    <row r="3468" ht="11.25" hidden="1" customHeight="1" outlineLevel="7">
      <c r="A3468" s="95"/>
      <c r="B3468" s="96"/>
      <c r="C3468" s="97"/>
      <c r="D3468" s="2013" t="s">
        <v>570</v>
      </c>
      <c r="E3468" s="2013"/>
      <c r="F3468" s="2013"/>
      <c r="G3468" s="496">
        <v>11.07535</v>
      </c>
    </row>
    <row r="3469" ht="11.25" hidden="1" customHeight="1" outlineLevel="7">
      <c r="A3469" s="86"/>
      <c r="B3469" s="87"/>
      <c r="C3469" s="88"/>
      <c r="D3469" s="2017" t="s">
        <v>571</v>
      </c>
      <c r="E3469" s="2017"/>
      <c r="F3469" s="2017"/>
      <c r="G3469" s="496">
        <v>19.518170000000001</v>
      </c>
    </row>
    <row r="3470" ht="11.25" hidden="1" customHeight="1" outlineLevel="7">
      <c r="A3470" s="101"/>
      <c r="B3470" s="102"/>
      <c r="C3470" s="103"/>
      <c r="D3470" s="2017" t="s">
        <v>572</v>
      </c>
      <c r="E3470" s="2017"/>
      <c r="F3470" s="2017"/>
      <c r="G3470" s="496">
        <v>19.518170000000001</v>
      </c>
    </row>
    <row r="3471" ht="11.25" hidden="1" customHeight="1" outlineLevel="7">
      <c r="A3471" s="104"/>
      <c r="B3471" s="105"/>
      <c r="C3471" s="106"/>
      <c r="D3471" s="2017" t="s">
        <v>573</v>
      </c>
      <c r="E3471" s="2017"/>
      <c r="F3471" s="2017"/>
      <c r="G3471" s="496">
        <v>15.258419999999999</v>
      </c>
    </row>
    <row r="3472" ht="11.25" hidden="1" customHeight="1" outlineLevel="7">
      <c r="A3472" s="95"/>
      <c r="B3472" s="96"/>
      <c r="C3472" s="97"/>
      <c r="D3472" s="2013" t="s">
        <v>582</v>
      </c>
      <c r="E3472" s="2013"/>
      <c r="F3472" s="2013"/>
      <c r="G3472" s="496">
        <v>14.606680000000001</v>
      </c>
    </row>
    <row r="3473" ht="11.25" hidden="1" customHeight="1" outlineLevel="7">
      <c r="A3473" s="95"/>
      <c r="B3473" s="96"/>
      <c r="C3473" s="97"/>
      <c r="D3473" s="2013" t="s">
        <v>585</v>
      </c>
      <c r="E3473" s="2013"/>
      <c r="F3473" s="2013"/>
      <c r="G3473" s="496">
        <v>0.65173999999999999</v>
      </c>
    </row>
    <row r="3474" ht="11.25" hidden="1" customHeight="1" outlineLevel="7">
      <c r="A3474" s="104"/>
      <c r="B3474" s="105"/>
      <c r="C3474" s="106"/>
      <c r="D3474" s="2017" t="s">
        <v>586</v>
      </c>
      <c r="E3474" s="2017"/>
      <c r="F3474" s="2017"/>
      <c r="G3474" s="496">
        <v>4.2597500000000004</v>
      </c>
    </row>
    <row r="3475" ht="11.25" hidden="1" customHeight="1" outlineLevel="7">
      <c r="A3475" s="95"/>
      <c r="B3475" s="96"/>
      <c r="C3475" s="97"/>
      <c r="D3475" s="2013" t="s">
        <v>965</v>
      </c>
      <c r="E3475" s="2013"/>
      <c r="F3475" s="2013"/>
      <c r="G3475" s="496">
        <v>4.2597500000000004</v>
      </c>
    </row>
    <row r="3476" ht="11.25" hidden="1" customHeight="1" outlineLevel="7">
      <c r="A3476" s="86"/>
      <c r="B3476" s="87"/>
      <c r="C3476" s="88"/>
      <c r="D3476" s="2017" t="s">
        <v>617</v>
      </c>
      <c r="E3476" s="2017"/>
      <c r="F3476" s="2017"/>
      <c r="G3476" s="493">
        <v>4062.1270599999998</v>
      </c>
    </row>
    <row r="3477" ht="11.25" hidden="1" customHeight="1" outlineLevel="7">
      <c r="A3477" s="89"/>
      <c r="B3477" s="90"/>
      <c r="C3477" s="91"/>
      <c r="D3477" s="2013" t="s">
        <v>619</v>
      </c>
      <c r="E3477" s="2013"/>
      <c r="F3477" s="2013"/>
      <c r="G3477" s="493">
        <v>1787.48543</v>
      </c>
    </row>
    <row r="3478" ht="11.25" hidden="1" customHeight="1" outlineLevel="7">
      <c r="A3478" s="89"/>
      <c r="B3478" s="90"/>
      <c r="C3478" s="91"/>
      <c r="D3478" s="2013" t="s">
        <v>620</v>
      </c>
      <c r="E3478" s="2013"/>
      <c r="F3478" s="2013"/>
      <c r="G3478" s="496">
        <v>163.44771</v>
      </c>
    </row>
    <row r="3479" ht="11.25" hidden="1" customHeight="1" outlineLevel="7">
      <c r="A3479" s="89"/>
      <c r="B3479" s="90"/>
      <c r="C3479" s="91"/>
      <c r="D3479" s="2013" t="s">
        <v>624</v>
      </c>
      <c r="E3479" s="2013"/>
      <c r="F3479" s="2013"/>
      <c r="G3479" s="496">
        <v>166.81883999999999</v>
      </c>
    </row>
    <row r="3480" ht="11.25" hidden="1" customHeight="1" outlineLevel="7">
      <c r="A3480" s="89"/>
      <c r="B3480" s="90"/>
      <c r="C3480" s="91"/>
      <c r="D3480" s="2013" t="s">
        <v>626</v>
      </c>
      <c r="E3480" s="2013"/>
      <c r="F3480" s="2013"/>
      <c r="G3480" s="496">
        <v>403.13981000000001</v>
      </c>
    </row>
    <row r="3481" ht="11.25" hidden="1" customHeight="1" outlineLevel="7">
      <c r="A3481" s="101"/>
      <c r="B3481" s="102"/>
      <c r="C3481" s="103"/>
      <c r="D3481" s="2017" t="s">
        <v>630</v>
      </c>
      <c r="E3481" s="2017"/>
      <c r="F3481" s="2017"/>
      <c r="G3481" s="493">
        <v>1541.2352699999999</v>
      </c>
    </row>
    <row r="3482" ht="11.25" hidden="1" customHeight="1" outlineLevel="7">
      <c r="A3482" s="115"/>
      <c r="B3482" s="116"/>
      <c r="C3482" s="117"/>
      <c r="D3482" s="2013" t="s">
        <v>632</v>
      </c>
      <c r="E3482" s="2013"/>
      <c r="F3482" s="2013"/>
      <c r="G3482" s="496">
        <v>307.59624000000002</v>
      </c>
    </row>
    <row r="3483" ht="21.75" hidden="1" customHeight="1" outlineLevel="7">
      <c r="A3483" s="115"/>
      <c r="B3483" s="116"/>
      <c r="C3483" s="117"/>
      <c r="D3483" s="2013" t="s">
        <v>634</v>
      </c>
      <c r="E3483" s="2013"/>
      <c r="F3483" s="2013"/>
      <c r="G3483" s="496">
        <v>36.618400000000001</v>
      </c>
    </row>
    <row r="3484" ht="21.75" hidden="1" customHeight="1" outlineLevel="7">
      <c r="A3484" s="115"/>
      <c r="B3484" s="116"/>
      <c r="C3484" s="117"/>
      <c r="D3484" s="2013" t="s">
        <v>636</v>
      </c>
      <c r="E3484" s="2013"/>
      <c r="F3484" s="2013"/>
      <c r="G3484" s="496">
        <v>725.86923999999999</v>
      </c>
    </row>
    <row r="3485" ht="21.75" hidden="1" customHeight="1" outlineLevel="7">
      <c r="A3485" s="115"/>
      <c r="B3485" s="116"/>
      <c r="C3485" s="117"/>
      <c r="D3485" s="2013" t="s">
        <v>638</v>
      </c>
      <c r="E3485" s="2013"/>
      <c r="F3485" s="2013"/>
      <c r="G3485" s="496">
        <v>471.15138999999999</v>
      </c>
    </row>
    <row r="3486" ht="11.25" hidden="1" customHeight="1" outlineLevel="7">
      <c r="A3486" s="86"/>
      <c r="B3486" s="87"/>
      <c r="C3486" s="88"/>
      <c r="D3486" s="2017" t="s">
        <v>641</v>
      </c>
      <c r="E3486" s="2017"/>
      <c r="F3486" s="2017"/>
      <c r="G3486" s="493">
        <v>1096.7740699999999</v>
      </c>
    </row>
    <row r="3487" ht="21.75" hidden="1" customHeight="1" outlineLevel="7">
      <c r="A3487" s="101"/>
      <c r="B3487" s="102"/>
      <c r="C3487" s="103"/>
      <c r="D3487" s="2017" t="s">
        <v>642</v>
      </c>
      <c r="E3487" s="2017"/>
      <c r="F3487" s="2017"/>
      <c r="G3487" s="496">
        <v>792.11464000000001</v>
      </c>
    </row>
    <row r="3488" ht="21.75" hidden="1" customHeight="1" outlineLevel="7">
      <c r="A3488" s="115"/>
      <c r="B3488" s="116"/>
      <c r="C3488" s="117"/>
      <c r="D3488" s="2013" t="s">
        <v>643</v>
      </c>
      <c r="E3488" s="2013"/>
      <c r="F3488" s="2013"/>
      <c r="G3488" s="496">
        <v>491.57378999999997</v>
      </c>
    </row>
    <row r="3489" ht="21.75" hidden="1" customHeight="1" outlineLevel="7">
      <c r="A3489" s="115"/>
      <c r="B3489" s="116"/>
      <c r="C3489" s="117"/>
      <c r="D3489" s="2013" t="s">
        <v>645</v>
      </c>
      <c r="E3489" s="2013"/>
      <c r="F3489" s="2013"/>
      <c r="G3489" s="496">
        <v>91.874520000000004</v>
      </c>
    </row>
    <row r="3490" ht="21.75" hidden="1" customHeight="1" outlineLevel="7">
      <c r="A3490" s="115"/>
      <c r="B3490" s="116"/>
      <c r="C3490" s="117"/>
      <c r="D3490" s="2013" t="s">
        <v>647</v>
      </c>
      <c r="E3490" s="2013"/>
      <c r="F3490" s="2013"/>
      <c r="G3490" s="496">
        <v>141.54443000000001</v>
      </c>
    </row>
    <row r="3491" ht="21.75" hidden="1" customHeight="1" outlineLevel="7">
      <c r="A3491" s="115"/>
      <c r="B3491" s="116"/>
      <c r="C3491" s="117"/>
      <c r="D3491" s="2013" t="s">
        <v>649</v>
      </c>
      <c r="E3491" s="2013"/>
      <c r="F3491" s="2013"/>
      <c r="G3491" s="496">
        <v>7.1407100000000003</v>
      </c>
    </row>
    <row r="3492" ht="21.75" hidden="1" customHeight="1" outlineLevel="7">
      <c r="A3492" s="115"/>
      <c r="B3492" s="116"/>
      <c r="C3492" s="117"/>
      <c r="D3492" s="2013" t="s">
        <v>651</v>
      </c>
      <c r="E3492" s="2013"/>
      <c r="F3492" s="2013"/>
      <c r="G3492" s="496">
        <v>59.981189999999998</v>
      </c>
    </row>
    <row r="3493" ht="21.75" hidden="1" customHeight="1" outlineLevel="7">
      <c r="A3493" s="101"/>
      <c r="B3493" s="102"/>
      <c r="C3493" s="103"/>
      <c r="D3493" s="2017" t="s">
        <v>966</v>
      </c>
      <c r="E3493" s="2017"/>
      <c r="F3493" s="2017"/>
      <c r="G3493" s="496">
        <v>207.16816</v>
      </c>
    </row>
    <row r="3494" ht="11.25" hidden="1" customHeight="1" outlineLevel="7">
      <c r="A3494" s="115"/>
      <c r="B3494" s="116"/>
      <c r="C3494" s="117"/>
      <c r="D3494" s="2013" t="s">
        <v>655</v>
      </c>
      <c r="E3494" s="2013"/>
      <c r="F3494" s="2013"/>
      <c r="G3494" s="496">
        <v>128.56540000000001</v>
      </c>
    </row>
    <row r="3495" ht="21.75" hidden="1" customHeight="1" outlineLevel="7">
      <c r="A3495" s="115"/>
      <c r="B3495" s="116"/>
      <c r="C3495" s="117"/>
      <c r="D3495" s="2013" t="s">
        <v>657</v>
      </c>
      <c r="E3495" s="2013"/>
      <c r="F3495" s="2013"/>
      <c r="G3495" s="496">
        <v>24.02872</v>
      </c>
    </row>
    <row r="3496" ht="21.75" hidden="1" customHeight="1" outlineLevel="7">
      <c r="A3496" s="115"/>
      <c r="B3496" s="116"/>
      <c r="C3496" s="117"/>
      <c r="D3496" s="2013" t="s">
        <v>659</v>
      </c>
      <c r="E3496" s="2013"/>
      <c r="F3496" s="2013"/>
      <c r="G3496" s="496">
        <v>37.01932</v>
      </c>
    </row>
    <row r="3497" ht="21.75" hidden="1" customHeight="1" outlineLevel="7">
      <c r="A3497" s="115"/>
      <c r="B3497" s="116"/>
      <c r="C3497" s="117"/>
      <c r="D3497" s="2013" t="s">
        <v>661</v>
      </c>
      <c r="E3497" s="2013"/>
      <c r="F3497" s="2013"/>
      <c r="G3497" s="496">
        <v>1.86741</v>
      </c>
    </row>
    <row r="3498" ht="11.25" hidden="1" customHeight="1" outlineLevel="7">
      <c r="A3498" s="115"/>
      <c r="B3498" s="116"/>
      <c r="C3498" s="117"/>
      <c r="D3498" s="2013" t="s">
        <v>663</v>
      </c>
      <c r="E3498" s="2013"/>
      <c r="F3498" s="2013"/>
      <c r="G3498" s="496">
        <v>15.68731</v>
      </c>
    </row>
    <row r="3499" ht="11.25" hidden="1" customHeight="1" outlineLevel="7">
      <c r="A3499" s="101"/>
      <c r="B3499" s="102"/>
      <c r="C3499" s="103"/>
      <c r="D3499" s="2017" t="s">
        <v>667</v>
      </c>
      <c r="E3499" s="2017"/>
      <c r="F3499" s="2017"/>
      <c r="G3499" s="496">
        <v>16.2485</v>
      </c>
    </row>
    <row r="3500" ht="11.25" hidden="1" customHeight="1" outlineLevel="7">
      <c r="A3500" s="115"/>
      <c r="B3500" s="116"/>
      <c r="C3500" s="117"/>
      <c r="D3500" s="2013" t="s">
        <v>667</v>
      </c>
      <c r="E3500" s="2013"/>
      <c r="F3500" s="2013"/>
      <c r="G3500" s="496">
        <v>10.083489999999999</v>
      </c>
    </row>
    <row r="3501" ht="21.75" hidden="1" customHeight="1" outlineLevel="7">
      <c r="A3501" s="115"/>
      <c r="B3501" s="116"/>
      <c r="C3501" s="117"/>
      <c r="D3501" s="2013" t="s">
        <v>669</v>
      </c>
      <c r="E3501" s="2013"/>
      <c r="F3501" s="2013"/>
      <c r="G3501" s="496">
        <v>1.8846000000000001</v>
      </c>
    </row>
    <row r="3502" ht="21.75" hidden="1" customHeight="1" outlineLevel="7">
      <c r="A3502" s="115"/>
      <c r="B3502" s="116"/>
      <c r="C3502" s="117"/>
      <c r="D3502" s="2013" t="s">
        <v>671</v>
      </c>
      <c r="E3502" s="2013"/>
      <c r="F3502" s="2013"/>
      <c r="G3502" s="496">
        <v>2.9035000000000002</v>
      </c>
    </row>
    <row r="3503" ht="21.75" hidden="1" customHeight="1" outlineLevel="7">
      <c r="A3503" s="115"/>
      <c r="B3503" s="116"/>
      <c r="C3503" s="117"/>
      <c r="D3503" s="2013" t="s">
        <v>673</v>
      </c>
      <c r="E3503" s="2013"/>
      <c r="F3503" s="2013"/>
      <c r="G3503" s="496">
        <v>0.14655000000000001</v>
      </c>
    </row>
    <row r="3504" ht="21.75" hidden="1" customHeight="1" outlineLevel="7">
      <c r="A3504" s="115"/>
      <c r="B3504" s="116"/>
      <c r="C3504" s="117"/>
      <c r="D3504" s="2013" t="s">
        <v>675</v>
      </c>
      <c r="E3504" s="2013"/>
      <c r="F3504" s="2013"/>
      <c r="G3504" s="496">
        <v>1.2303599999999999</v>
      </c>
    </row>
    <row r="3505" ht="21.75" hidden="1" customHeight="1" outlineLevel="7">
      <c r="A3505" s="101"/>
      <c r="B3505" s="102"/>
      <c r="C3505" s="103"/>
      <c r="D3505" s="2017" t="s">
        <v>677</v>
      </c>
      <c r="E3505" s="2017"/>
      <c r="F3505" s="2017"/>
      <c r="G3505" s="496">
        <v>81.242769999999993</v>
      </c>
    </row>
    <row r="3506" ht="21.75" hidden="1" customHeight="1" outlineLevel="7">
      <c r="A3506" s="115"/>
      <c r="B3506" s="116"/>
      <c r="C3506" s="117"/>
      <c r="D3506" s="2013" t="s">
        <v>679</v>
      </c>
      <c r="E3506" s="2013"/>
      <c r="F3506" s="2013"/>
      <c r="G3506" s="496">
        <v>50.417729999999999</v>
      </c>
    </row>
    <row r="3507" ht="21.75" hidden="1" customHeight="1" outlineLevel="7">
      <c r="A3507" s="115"/>
      <c r="B3507" s="116"/>
      <c r="C3507" s="117"/>
      <c r="D3507" s="2013" t="s">
        <v>681</v>
      </c>
      <c r="E3507" s="2013"/>
      <c r="F3507" s="2013"/>
      <c r="G3507" s="496">
        <v>9.4230300000000007</v>
      </c>
    </row>
    <row r="3508" ht="21.75" hidden="1" customHeight="1" outlineLevel="7">
      <c r="A3508" s="115"/>
      <c r="B3508" s="116"/>
      <c r="C3508" s="117"/>
      <c r="D3508" s="2013" t="s">
        <v>683</v>
      </c>
      <c r="E3508" s="2013"/>
      <c r="F3508" s="2013"/>
      <c r="G3508" s="496">
        <v>14.51749</v>
      </c>
    </row>
    <row r="3509" ht="21.75" hidden="1" customHeight="1" outlineLevel="7">
      <c r="A3509" s="115"/>
      <c r="B3509" s="116"/>
      <c r="C3509" s="117"/>
      <c r="D3509" s="2013" t="s">
        <v>685</v>
      </c>
      <c r="E3509" s="2013"/>
      <c r="F3509" s="2013"/>
      <c r="G3509" s="496">
        <v>0.73246999999999995</v>
      </c>
    </row>
    <row r="3510" ht="21.75" hidden="1" customHeight="1" outlineLevel="7">
      <c r="A3510" s="115"/>
      <c r="B3510" s="116"/>
      <c r="C3510" s="117"/>
      <c r="D3510" s="2013" t="s">
        <v>687</v>
      </c>
      <c r="E3510" s="2013"/>
      <c r="F3510" s="2013"/>
      <c r="G3510" s="496">
        <v>6.15205</v>
      </c>
    </row>
    <row r="3511" ht="11.25" hidden="1" customHeight="1" outlineLevel="7">
      <c r="A3511" s="86"/>
      <c r="B3511" s="87"/>
      <c r="C3511" s="88"/>
      <c r="D3511" s="2017" t="s">
        <v>689</v>
      </c>
      <c r="E3511" s="2017"/>
      <c r="F3511" s="2017"/>
      <c r="G3511" s="496">
        <v>0.51724000000000003</v>
      </c>
    </row>
    <row r="3512" ht="11.25" hidden="1" customHeight="1" outlineLevel="7">
      <c r="A3512" s="89"/>
      <c r="B3512" s="90"/>
      <c r="C3512" s="91"/>
      <c r="D3512" s="2013" t="s">
        <v>696</v>
      </c>
      <c r="E3512" s="2013"/>
      <c r="F3512" s="2013"/>
      <c r="G3512" s="496">
        <v>0.51724000000000003</v>
      </c>
    </row>
    <row r="3513" ht="11.25" hidden="1" customHeight="1" outlineLevel="7">
      <c r="A3513" s="86"/>
      <c r="B3513" s="87"/>
      <c r="C3513" s="88"/>
      <c r="D3513" s="2017" t="s">
        <v>698</v>
      </c>
      <c r="E3513" s="2017"/>
      <c r="F3513" s="2017"/>
      <c r="G3513" s="496">
        <v>816.58753999999999</v>
      </c>
    </row>
    <row r="3514" ht="11.25" hidden="1" customHeight="1" outlineLevel="7">
      <c r="A3514" s="101"/>
      <c r="B3514" s="102"/>
      <c r="C3514" s="103"/>
      <c r="D3514" s="2017" t="s">
        <v>702</v>
      </c>
      <c r="E3514" s="2017"/>
      <c r="F3514" s="2017"/>
      <c r="G3514" s="496">
        <v>256.05423000000002</v>
      </c>
    </row>
    <row r="3515" ht="11.25" hidden="1" customHeight="1" outlineLevel="7">
      <c r="A3515" s="104"/>
      <c r="B3515" s="105"/>
      <c r="C3515" s="106"/>
      <c r="D3515" s="2017" t="s">
        <v>704</v>
      </c>
      <c r="E3515" s="2017"/>
      <c r="F3515" s="2017"/>
      <c r="G3515" s="496">
        <v>22.601790000000001</v>
      </c>
    </row>
    <row r="3516" ht="11.25" hidden="1" customHeight="1" outlineLevel="7">
      <c r="A3516" s="95"/>
      <c r="B3516" s="96"/>
      <c r="C3516" s="97"/>
      <c r="D3516" s="2013" t="s">
        <v>705</v>
      </c>
      <c r="E3516" s="2013"/>
      <c r="F3516" s="2013"/>
      <c r="G3516" s="496">
        <v>7.9657299999999998</v>
      </c>
    </row>
    <row r="3517" ht="11.25" hidden="1" customHeight="1" outlineLevel="7">
      <c r="A3517" s="95"/>
      <c r="B3517" s="96"/>
      <c r="C3517" s="97"/>
      <c r="D3517" s="2013" t="s">
        <v>706</v>
      </c>
      <c r="E3517" s="2013"/>
      <c r="F3517" s="2013"/>
      <c r="G3517" s="496">
        <v>1.82317</v>
      </c>
    </row>
    <row r="3518" ht="11.25" hidden="1" customHeight="1" outlineLevel="7">
      <c r="A3518" s="95"/>
      <c r="B3518" s="96"/>
      <c r="C3518" s="97"/>
      <c r="D3518" s="2013" t="s">
        <v>708</v>
      </c>
      <c r="E3518" s="2013"/>
      <c r="F3518" s="2013"/>
      <c r="G3518" s="496">
        <v>1.7226399999999999</v>
      </c>
    </row>
    <row r="3519" ht="11.25" hidden="1" customHeight="1" outlineLevel="7">
      <c r="A3519" s="95"/>
      <c r="B3519" s="96"/>
      <c r="C3519" s="97"/>
      <c r="D3519" s="2013" t="s">
        <v>709</v>
      </c>
      <c r="E3519" s="2013"/>
      <c r="F3519" s="2013"/>
      <c r="G3519" s="496">
        <v>0.64961000000000002</v>
      </c>
    </row>
    <row r="3520" ht="11.25" hidden="1" customHeight="1" outlineLevel="7">
      <c r="A3520" s="95"/>
      <c r="B3520" s="96"/>
      <c r="C3520" s="97"/>
      <c r="D3520" s="2013" t="s">
        <v>710</v>
      </c>
      <c r="E3520" s="2013"/>
      <c r="F3520" s="2013"/>
      <c r="G3520" s="496">
        <v>9.6483299999999996</v>
      </c>
    </row>
    <row r="3521" ht="11.25" hidden="1" customHeight="1" outlineLevel="7">
      <c r="A3521" s="95"/>
      <c r="B3521" s="96"/>
      <c r="C3521" s="97"/>
      <c r="D3521" s="2013" t="s">
        <v>711</v>
      </c>
      <c r="E3521" s="2013"/>
      <c r="F3521" s="2013"/>
      <c r="G3521" s="496">
        <v>0.79230999999999996</v>
      </c>
    </row>
    <row r="3522" ht="11.25" hidden="1" customHeight="1" outlineLevel="7">
      <c r="A3522" s="104"/>
      <c r="B3522" s="105"/>
      <c r="C3522" s="106"/>
      <c r="D3522" s="2017" t="s">
        <v>712</v>
      </c>
      <c r="E3522" s="2017"/>
      <c r="F3522" s="2017"/>
      <c r="G3522" s="496">
        <v>1.77206</v>
      </c>
    </row>
    <row r="3523" ht="21.75" hidden="1" customHeight="1" outlineLevel="7">
      <c r="A3523" s="95"/>
      <c r="B3523" s="96"/>
      <c r="C3523" s="97"/>
      <c r="D3523" s="2013" t="s">
        <v>717</v>
      </c>
      <c r="E3523" s="2013"/>
      <c r="F3523" s="2013"/>
      <c r="G3523" s="496">
        <v>1.77206</v>
      </c>
    </row>
    <row r="3524" ht="11.25" hidden="1" customHeight="1" outlineLevel="7">
      <c r="A3524" s="104"/>
      <c r="B3524" s="105"/>
      <c r="C3524" s="106"/>
      <c r="D3524" s="2017" t="s">
        <v>720</v>
      </c>
      <c r="E3524" s="2017"/>
      <c r="F3524" s="2017"/>
      <c r="G3524" s="496">
        <v>29.54213</v>
      </c>
    </row>
    <row r="3525" ht="11.25" hidden="1" customHeight="1" outlineLevel="7">
      <c r="A3525" s="95"/>
      <c r="B3525" s="96"/>
      <c r="C3525" s="97"/>
      <c r="D3525" s="2013" t="s">
        <v>721</v>
      </c>
      <c r="E3525" s="2013"/>
      <c r="F3525" s="2013"/>
      <c r="G3525" s="496">
        <v>2.4617499999999999</v>
      </c>
    </row>
    <row r="3526" ht="11.25" hidden="1" customHeight="1" outlineLevel="7">
      <c r="A3526" s="95"/>
      <c r="B3526" s="96"/>
      <c r="C3526" s="97"/>
      <c r="D3526" s="2013" t="s">
        <v>722</v>
      </c>
      <c r="E3526" s="2013"/>
      <c r="F3526" s="2013"/>
      <c r="G3526" s="496">
        <v>27.080380000000002</v>
      </c>
    </row>
    <row r="3527" ht="11.25" hidden="1" customHeight="1" outlineLevel="7">
      <c r="A3527" s="104"/>
      <c r="B3527" s="105"/>
      <c r="C3527" s="106"/>
      <c r="D3527" s="2017" t="s">
        <v>724</v>
      </c>
      <c r="E3527" s="2017"/>
      <c r="F3527" s="2017"/>
      <c r="G3527" s="496">
        <v>41.746609999999997</v>
      </c>
    </row>
    <row r="3528" ht="11.25" hidden="1" customHeight="1" outlineLevel="7">
      <c r="A3528" s="95"/>
      <c r="B3528" s="96"/>
      <c r="C3528" s="97"/>
      <c r="D3528" s="2013" t="s">
        <v>725</v>
      </c>
      <c r="E3528" s="2013"/>
      <c r="F3528" s="2013"/>
      <c r="G3528" s="496">
        <v>4.3737199999999996</v>
      </c>
    </row>
    <row r="3529" ht="11.25" hidden="1" customHeight="1" outlineLevel="7">
      <c r="A3529" s="95"/>
      <c r="B3529" s="96"/>
      <c r="C3529" s="97"/>
      <c r="D3529" s="2013" t="s">
        <v>726</v>
      </c>
      <c r="E3529" s="2013"/>
      <c r="F3529" s="2013"/>
      <c r="G3529" s="496">
        <v>6.3311900000000003</v>
      </c>
    </row>
    <row r="3530" ht="11.25" hidden="1" customHeight="1" outlineLevel="7">
      <c r="A3530" s="95"/>
      <c r="B3530" s="96"/>
      <c r="C3530" s="97"/>
      <c r="D3530" s="2013" t="s">
        <v>729</v>
      </c>
      <c r="E3530" s="2013"/>
      <c r="F3530" s="2013"/>
      <c r="G3530" s="496">
        <v>30.935210000000001</v>
      </c>
    </row>
    <row r="3531" ht="11.25" hidden="1" customHeight="1" outlineLevel="7">
      <c r="A3531" s="95"/>
      <c r="B3531" s="96"/>
      <c r="C3531" s="97"/>
      <c r="D3531" s="2013" t="s">
        <v>730</v>
      </c>
      <c r="E3531" s="2013"/>
      <c r="F3531" s="2013"/>
      <c r="G3531" s="496">
        <v>0.10649</v>
      </c>
    </row>
    <row r="3532" ht="11.25" hidden="1" customHeight="1" outlineLevel="7">
      <c r="A3532" s="104"/>
      <c r="B3532" s="105"/>
      <c r="C3532" s="106"/>
      <c r="D3532" s="2017" t="s">
        <v>967</v>
      </c>
      <c r="E3532" s="2017"/>
      <c r="F3532" s="2017"/>
      <c r="G3532" s="496">
        <v>49.413089999999997</v>
      </c>
    </row>
    <row r="3533" ht="11.25" hidden="1" customHeight="1" outlineLevel="7">
      <c r="A3533" s="95"/>
      <c r="B3533" s="96"/>
      <c r="C3533" s="97"/>
      <c r="D3533" s="2013" t="s">
        <v>968</v>
      </c>
      <c r="E3533" s="2013"/>
      <c r="F3533" s="2013"/>
      <c r="G3533" s="496">
        <v>15.335100000000001</v>
      </c>
    </row>
    <row r="3534" ht="11.25" hidden="1" customHeight="1" outlineLevel="7">
      <c r="A3534" s="95"/>
      <c r="B3534" s="96"/>
      <c r="C3534" s="97"/>
      <c r="D3534" s="2013" t="s">
        <v>1196</v>
      </c>
      <c r="E3534" s="2013"/>
      <c r="F3534" s="2013"/>
      <c r="G3534" s="496">
        <v>34.07799</v>
      </c>
    </row>
    <row r="3535" ht="11.25" hidden="1" customHeight="1" outlineLevel="7">
      <c r="A3535" s="115"/>
      <c r="B3535" s="116"/>
      <c r="C3535" s="117"/>
      <c r="D3535" s="2013" t="s">
        <v>731</v>
      </c>
      <c r="E3535" s="2013"/>
      <c r="F3535" s="2013"/>
      <c r="G3535" s="496">
        <v>3.91045</v>
      </c>
    </row>
    <row r="3536" ht="11.25" hidden="1" customHeight="1" outlineLevel="7">
      <c r="A3536" s="104"/>
      <c r="B3536" s="105"/>
      <c r="C3536" s="106"/>
      <c r="D3536" s="2017" t="s">
        <v>732</v>
      </c>
      <c r="E3536" s="2017"/>
      <c r="F3536" s="2017"/>
      <c r="G3536" s="496">
        <v>23.356719999999999</v>
      </c>
    </row>
    <row r="3537" ht="21.75" hidden="1" customHeight="1" outlineLevel="7">
      <c r="A3537" s="95"/>
      <c r="B3537" s="96"/>
      <c r="C3537" s="97"/>
      <c r="D3537" s="2013" t="s">
        <v>969</v>
      </c>
      <c r="E3537" s="2013"/>
      <c r="F3537" s="2013"/>
      <c r="G3537" s="496">
        <v>4.4654299999999996</v>
      </c>
    </row>
    <row r="3538" ht="21.75" hidden="1" customHeight="1" outlineLevel="7">
      <c r="A3538" s="95"/>
      <c r="B3538" s="96"/>
      <c r="C3538" s="97"/>
      <c r="D3538" s="2013" t="s">
        <v>1197</v>
      </c>
      <c r="E3538" s="2013"/>
      <c r="F3538" s="2013"/>
      <c r="G3538" s="496">
        <v>4.2597500000000004</v>
      </c>
    </row>
    <row r="3539" ht="11.25" hidden="1" customHeight="1" outlineLevel="7">
      <c r="A3539" s="95"/>
      <c r="B3539" s="96"/>
      <c r="C3539" s="97"/>
      <c r="D3539" s="2013" t="s">
        <v>734</v>
      </c>
      <c r="E3539" s="2013"/>
      <c r="F3539" s="2013"/>
      <c r="G3539" s="496">
        <v>2.76545</v>
      </c>
    </row>
    <row r="3540" ht="11.25" hidden="1" customHeight="1" outlineLevel="7">
      <c r="A3540" s="95"/>
      <c r="B3540" s="96"/>
      <c r="C3540" s="97"/>
      <c r="D3540" s="2013" t="s">
        <v>735</v>
      </c>
      <c r="E3540" s="2013"/>
      <c r="F3540" s="2013"/>
      <c r="G3540" s="496">
        <v>11.86609</v>
      </c>
    </row>
    <row r="3541" ht="11.25" hidden="1" customHeight="1" outlineLevel="7">
      <c r="A3541" s="115"/>
      <c r="B3541" s="116"/>
      <c r="C3541" s="117"/>
      <c r="D3541" s="2013" t="s">
        <v>736</v>
      </c>
      <c r="E3541" s="2013"/>
      <c r="F3541" s="2013"/>
      <c r="G3541" s="496">
        <v>38.27129</v>
      </c>
    </row>
    <row r="3542" ht="11.25" hidden="1" customHeight="1" outlineLevel="7">
      <c r="A3542" s="104"/>
      <c r="B3542" s="105"/>
      <c r="C3542" s="106"/>
      <c r="D3542" s="2017" t="s">
        <v>970</v>
      </c>
      <c r="E3542" s="2017"/>
      <c r="F3542" s="2017"/>
      <c r="G3542" s="496">
        <v>10.62993</v>
      </c>
    </row>
    <row r="3543" ht="11.25" hidden="1" customHeight="1" outlineLevel="7">
      <c r="A3543" s="95"/>
      <c r="B3543" s="96"/>
      <c r="C3543" s="97"/>
      <c r="D3543" s="2013" t="s">
        <v>971</v>
      </c>
      <c r="E3543" s="2013"/>
      <c r="F3543" s="2013"/>
      <c r="G3543" s="496">
        <v>0.21865999999999999</v>
      </c>
    </row>
    <row r="3544" ht="11.25" hidden="1" customHeight="1" outlineLevel="7">
      <c r="A3544" s="95"/>
      <c r="B3544" s="96"/>
      <c r="C3544" s="97"/>
      <c r="D3544" s="2013" t="s">
        <v>741</v>
      </c>
      <c r="E3544" s="2013"/>
      <c r="F3544" s="2013"/>
      <c r="G3544" s="496">
        <v>10.41127</v>
      </c>
    </row>
    <row r="3545" ht="11.25" hidden="1" customHeight="1" outlineLevel="7">
      <c r="A3545" s="104"/>
      <c r="B3545" s="105"/>
      <c r="C3545" s="106"/>
      <c r="D3545" s="2017" t="s">
        <v>742</v>
      </c>
      <c r="E3545" s="2017"/>
      <c r="F3545" s="2017"/>
      <c r="G3545" s="496">
        <v>34.810160000000003</v>
      </c>
    </row>
    <row r="3546" ht="11.25" hidden="1" customHeight="1" outlineLevel="7">
      <c r="A3546" s="95"/>
      <c r="B3546" s="96"/>
      <c r="C3546" s="97"/>
      <c r="D3546" s="2013" t="s">
        <v>744</v>
      </c>
      <c r="E3546" s="2013"/>
      <c r="F3546" s="2013"/>
      <c r="G3546" s="496">
        <v>1.7720499999999999</v>
      </c>
    </row>
    <row r="3547" ht="11.25" hidden="1" customHeight="1" outlineLevel="7">
      <c r="A3547" s="95"/>
      <c r="B3547" s="96"/>
      <c r="C3547" s="97"/>
      <c r="D3547" s="2013" t="s">
        <v>756</v>
      </c>
      <c r="E3547" s="2013"/>
      <c r="F3547" s="2013"/>
      <c r="G3547" s="496">
        <v>1.04491</v>
      </c>
    </row>
    <row r="3548" ht="21.75" hidden="1" customHeight="1" outlineLevel="7">
      <c r="A3548" s="95"/>
      <c r="B3548" s="96"/>
      <c r="C3548" s="97"/>
      <c r="D3548" s="2013" t="s">
        <v>757</v>
      </c>
      <c r="E3548" s="2013"/>
      <c r="F3548" s="2013"/>
      <c r="G3548" s="496">
        <v>7.6675500000000003</v>
      </c>
    </row>
    <row r="3549" ht="11.25" hidden="1" customHeight="1" outlineLevel="7">
      <c r="A3549" s="95"/>
      <c r="B3549" s="96"/>
      <c r="C3549" s="97"/>
      <c r="D3549" s="2013" t="s">
        <v>758</v>
      </c>
      <c r="E3549" s="2013"/>
      <c r="F3549" s="2013"/>
      <c r="G3549" s="496">
        <v>1.7720499999999999</v>
      </c>
    </row>
    <row r="3550" ht="11.25" hidden="1" customHeight="1" outlineLevel="7">
      <c r="A3550" s="95"/>
      <c r="B3550" s="96"/>
      <c r="C3550" s="97"/>
      <c r="D3550" s="2013" t="s">
        <v>759</v>
      </c>
      <c r="E3550" s="2013"/>
      <c r="F3550" s="2013"/>
      <c r="G3550" s="496">
        <v>19.838609999999999</v>
      </c>
    </row>
    <row r="3551" ht="11.25" hidden="1" customHeight="1" outlineLevel="7">
      <c r="A3551" s="95"/>
      <c r="B3551" s="96"/>
      <c r="C3551" s="97"/>
      <c r="D3551" s="2013" t="s">
        <v>972</v>
      </c>
      <c r="E3551" s="2013"/>
      <c r="F3551" s="2013"/>
      <c r="G3551" s="496">
        <v>1.7890900000000001</v>
      </c>
    </row>
    <row r="3552" ht="11.25" hidden="1" customHeight="1" outlineLevel="7">
      <c r="A3552" s="95"/>
      <c r="B3552" s="96"/>
      <c r="C3552" s="97"/>
      <c r="D3552" s="2013" t="s">
        <v>760</v>
      </c>
      <c r="E3552" s="2013"/>
      <c r="F3552" s="2013"/>
      <c r="G3552" s="496">
        <v>0.92589999999999995</v>
      </c>
    </row>
    <row r="3553" ht="11.25" hidden="1" customHeight="1" outlineLevel="7">
      <c r="A3553" s="101"/>
      <c r="B3553" s="102"/>
      <c r="C3553" s="103"/>
      <c r="D3553" s="2017" t="s">
        <v>763</v>
      </c>
      <c r="E3553" s="2017"/>
      <c r="F3553" s="2017"/>
      <c r="G3553" s="496">
        <v>252.87932000000001</v>
      </c>
    </row>
    <row r="3554" ht="11.25" hidden="1" customHeight="1" outlineLevel="7">
      <c r="A3554" s="104"/>
      <c r="B3554" s="105"/>
      <c r="C3554" s="106"/>
      <c r="D3554" s="2017" t="s">
        <v>765</v>
      </c>
      <c r="E3554" s="2017"/>
      <c r="F3554" s="2017"/>
      <c r="G3554" s="496">
        <v>31.34778</v>
      </c>
    </row>
    <row r="3555" ht="11.25" hidden="1" customHeight="1" outlineLevel="7">
      <c r="A3555" s="95"/>
      <c r="B3555" s="96"/>
      <c r="C3555" s="97"/>
      <c r="D3555" s="2013" t="s">
        <v>766</v>
      </c>
      <c r="E3555" s="2013"/>
      <c r="F3555" s="2013"/>
      <c r="G3555" s="496">
        <v>5.7339599999999997</v>
      </c>
    </row>
    <row r="3556" ht="11.25" hidden="1" customHeight="1" outlineLevel="7">
      <c r="A3556" s="95"/>
      <c r="B3556" s="96"/>
      <c r="C3556" s="97"/>
      <c r="D3556" s="2013" t="s">
        <v>767</v>
      </c>
      <c r="E3556" s="2013"/>
      <c r="F3556" s="2013"/>
      <c r="G3556" s="496">
        <v>17.22381</v>
      </c>
    </row>
    <row r="3557" ht="21.75" hidden="1" customHeight="1" outlineLevel="7">
      <c r="A3557" s="95"/>
      <c r="B3557" s="96"/>
      <c r="C3557" s="97"/>
      <c r="D3557" s="2013" t="s">
        <v>768</v>
      </c>
      <c r="E3557" s="2013"/>
      <c r="F3557" s="2013"/>
      <c r="G3557" s="496">
        <v>0.86241000000000001</v>
      </c>
    </row>
    <row r="3558" ht="21.75" hidden="1" customHeight="1" outlineLevel="7">
      <c r="A3558" s="95"/>
      <c r="B3558" s="96"/>
      <c r="C3558" s="97"/>
      <c r="D3558" s="2013" t="s">
        <v>769</v>
      </c>
      <c r="E3558" s="2013"/>
      <c r="F3558" s="2013"/>
      <c r="G3558" s="496">
        <v>4.3603199999999998</v>
      </c>
    </row>
    <row r="3559" ht="21.75" hidden="1" customHeight="1" outlineLevel="7">
      <c r="A3559" s="95"/>
      <c r="B3559" s="96"/>
      <c r="C3559" s="97"/>
      <c r="D3559" s="2013" t="s">
        <v>770</v>
      </c>
      <c r="E3559" s="2013"/>
      <c r="F3559" s="2013"/>
      <c r="G3559" s="496">
        <v>3.1672799999999999</v>
      </c>
    </row>
    <row r="3560" ht="11.25" hidden="1" customHeight="1" outlineLevel="7">
      <c r="A3560" s="104"/>
      <c r="B3560" s="105"/>
      <c r="C3560" s="106"/>
      <c r="D3560" s="2017" t="s">
        <v>771</v>
      </c>
      <c r="E3560" s="2017"/>
      <c r="F3560" s="2017"/>
      <c r="G3560" s="496">
        <v>220.67958999999999</v>
      </c>
    </row>
    <row r="3561" ht="11.25" hidden="1" customHeight="1" outlineLevel="7">
      <c r="A3561" s="95"/>
      <c r="B3561" s="96"/>
      <c r="C3561" s="97"/>
      <c r="D3561" s="2013" t="s">
        <v>773</v>
      </c>
      <c r="E3561" s="2013"/>
      <c r="F3561" s="2013"/>
      <c r="G3561" s="496">
        <v>9.49498</v>
      </c>
    </row>
    <row r="3562" ht="11.25" hidden="1" customHeight="1" outlineLevel="7">
      <c r="A3562" s="95"/>
      <c r="B3562" s="96"/>
      <c r="C3562" s="97"/>
      <c r="D3562" s="2013" t="s">
        <v>775</v>
      </c>
      <c r="E3562" s="2013"/>
      <c r="F3562" s="2013"/>
      <c r="G3562" s="496">
        <v>89.880709999999993</v>
      </c>
    </row>
    <row r="3563" ht="21.75" hidden="1" customHeight="1" outlineLevel="7">
      <c r="A3563" s="95"/>
      <c r="B3563" s="96"/>
      <c r="C3563" s="97"/>
      <c r="D3563" s="2013" t="s">
        <v>777</v>
      </c>
      <c r="E3563" s="2013"/>
      <c r="F3563" s="2013"/>
      <c r="G3563" s="496">
        <v>2.0446800000000001</v>
      </c>
    </row>
    <row r="3564" ht="11.25" hidden="1" customHeight="1" outlineLevel="7">
      <c r="A3564" s="95"/>
      <c r="B3564" s="96"/>
      <c r="C3564" s="97"/>
      <c r="D3564" s="2013" t="s">
        <v>778</v>
      </c>
      <c r="E3564" s="2013"/>
      <c r="F3564" s="2013"/>
      <c r="G3564" s="496">
        <v>118.97479</v>
      </c>
    </row>
    <row r="3565" ht="11.25" hidden="1" customHeight="1" outlineLevel="7">
      <c r="A3565" s="95"/>
      <c r="B3565" s="96"/>
      <c r="C3565" s="97"/>
      <c r="D3565" s="2013" t="s">
        <v>779</v>
      </c>
      <c r="E3565" s="2013"/>
      <c r="F3565" s="2013"/>
      <c r="G3565" s="496">
        <v>0.28443000000000002</v>
      </c>
    </row>
    <row r="3566" ht="11.25" hidden="1" customHeight="1" outlineLevel="7">
      <c r="A3566" s="115"/>
      <c r="B3566" s="116"/>
      <c r="C3566" s="117"/>
      <c r="D3566" s="2013" t="s">
        <v>781</v>
      </c>
      <c r="E3566" s="2013"/>
      <c r="F3566" s="2013"/>
      <c r="G3566" s="496">
        <v>0.85194999999999999</v>
      </c>
    </row>
    <row r="3567" ht="11.25" hidden="1" customHeight="1" outlineLevel="7">
      <c r="A3567" s="101"/>
      <c r="B3567" s="102"/>
      <c r="C3567" s="103"/>
      <c r="D3567" s="2017" t="s">
        <v>782</v>
      </c>
      <c r="E3567" s="2017"/>
      <c r="F3567" s="2017"/>
      <c r="G3567" s="496">
        <v>3.2004299999999999</v>
      </c>
    </row>
    <row r="3568" ht="11.25" hidden="1" customHeight="1" outlineLevel="7">
      <c r="A3568" s="115"/>
      <c r="B3568" s="116"/>
      <c r="C3568" s="117"/>
      <c r="D3568" s="2013" t="s">
        <v>786</v>
      </c>
      <c r="E3568" s="2013"/>
      <c r="F3568" s="2013"/>
      <c r="G3568" s="496">
        <v>3.2004299999999999</v>
      </c>
    </row>
    <row r="3569" ht="11.25" hidden="1" customHeight="1" outlineLevel="7">
      <c r="A3569" s="101"/>
      <c r="B3569" s="102"/>
      <c r="C3569" s="103"/>
      <c r="D3569" s="2017" t="s">
        <v>789</v>
      </c>
      <c r="E3569" s="2017"/>
      <c r="F3569" s="2017"/>
      <c r="G3569" s="496">
        <v>55.221400000000003</v>
      </c>
    </row>
    <row r="3570" ht="21.75" hidden="1" customHeight="1" outlineLevel="7">
      <c r="A3570" s="115"/>
      <c r="B3570" s="116"/>
      <c r="C3570" s="117"/>
      <c r="D3570" s="2013" t="s">
        <v>791</v>
      </c>
      <c r="E3570" s="2013"/>
      <c r="F3570" s="2013"/>
      <c r="G3570" s="496">
        <v>1.34572</v>
      </c>
    </row>
    <row r="3571" ht="11.25" hidden="1" customHeight="1" outlineLevel="7">
      <c r="A3571" s="115"/>
      <c r="B3571" s="116"/>
      <c r="C3571" s="117"/>
      <c r="D3571" s="2013" t="s">
        <v>973</v>
      </c>
      <c r="E3571" s="2013"/>
      <c r="F3571" s="2013"/>
      <c r="G3571" s="496">
        <v>0.012789999999999999</v>
      </c>
    </row>
    <row r="3572" ht="11.25" hidden="1" customHeight="1" outlineLevel="7">
      <c r="A3572" s="115"/>
      <c r="B3572" s="116"/>
      <c r="C3572" s="117"/>
      <c r="D3572" s="2013" t="s">
        <v>796</v>
      </c>
      <c r="E3572" s="2013"/>
      <c r="F3572" s="2013"/>
      <c r="G3572" s="496">
        <v>3.8518699999999999</v>
      </c>
    </row>
    <row r="3573" ht="11.25" hidden="1" customHeight="1" outlineLevel="7">
      <c r="A3573" s="115"/>
      <c r="B3573" s="116"/>
      <c r="C3573" s="117"/>
      <c r="D3573" s="2013" t="s">
        <v>798</v>
      </c>
      <c r="E3573" s="2013"/>
      <c r="F3573" s="2013"/>
      <c r="G3573" s="496">
        <v>1.13337</v>
      </c>
    </row>
    <row r="3574" ht="11.25" hidden="1" customHeight="1" outlineLevel="7">
      <c r="A3574" s="115"/>
      <c r="B3574" s="116"/>
      <c r="C3574" s="117"/>
      <c r="D3574" s="2013" t="s">
        <v>799</v>
      </c>
      <c r="E3574" s="2013"/>
      <c r="F3574" s="2013"/>
      <c r="G3574" s="496">
        <v>16.229230000000001</v>
      </c>
    </row>
    <row r="3575" ht="11.25" hidden="1" customHeight="1" outlineLevel="7">
      <c r="A3575" s="115"/>
      <c r="B3575" s="116"/>
      <c r="C3575" s="117"/>
      <c r="D3575" s="2013" t="s">
        <v>801</v>
      </c>
      <c r="E3575" s="2013"/>
      <c r="F3575" s="2013"/>
      <c r="G3575" s="496">
        <v>0.061339999999999999</v>
      </c>
    </row>
    <row r="3576" ht="11.25" hidden="1" customHeight="1" outlineLevel="7">
      <c r="A3576" s="115"/>
      <c r="B3576" s="116"/>
      <c r="C3576" s="117"/>
      <c r="D3576" s="2013" t="s">
        <v>974</v>
      </c>
      <c r="E3576" s="2013"/>
      <c r="F3576" s="2013"/>
      <c r="G3576" s="496">
        <v>32.58708</v>
      </c>
    </row>
    <row r="3577" ht="11.25" hidden="1" customHeight="1" outlineLevel="7">
      <c r="A3577" s="101"/>
      <c r="B3577" s="102"/>
      <c r="C3577" s="103"/>
      <c r="D3577" s="2017" t="s">
        <v>802</v>
      </c>
      <c r="E3577" s="2017"/>
      <c r="F3577" s="2017"/>
      <c r="G3577" s="496">
        <v>0.14635000000000001</v>
      </c>
    </row>
    <row r="3578" ht="11.25" hidden="1" customHeight="1" outlineLevel="7">
      <c r="A3578" s="115"/>
      <c r="B3578" s="116"/>
      <c r="C3578" s="117"/>
      <c r="D3578" s="2013" t="s">
        <v>808</v>
      </c>
      <c r="E3578" s="2013"/>
      <c r="F3578" s="2013"/>
      <c r="G3578" s="496">
        <v>0.14635000000000001</v>
      </c>
    </row>
    <row r="3579" ht="11.25" hidden="1" customHeight="1" outlineLevel="7">
      <c r="A3579" s="101"/>
      <c r="B3579" s="102"/>
      <c r="C3579" s="103"/>
      <c r="D3579" s="2017" t="s">
        <v>813</v>
      </c>
      <c r="E3579" s="2017"/>
      <c r="F3579" s="2017"/>
      <c r="G3579" s="496">
        <v>249.08581000000001</v>
      </c>
    </row>
    <row r="3580" ht="11.25" hidden="1" customHeight="1" outlineLevel="7">
      <c r="A3580" s="104"/>
      <c r="B3580" s="105"/>
      <c r="C3580" s="106"/>
      <c r="D3580" s="2017" t="s">
        <v>815</v>
      </c>
      <c r="E3580" s="2017"/>
      <c r="F3580" s="2017"/>
      <c r="G3580" s="496">
        <v>1.03938</v>
      </c>
    </row>
    <row r="3581" ht="21.75" hidden="1" customHeight="1" outlineLevel="7">
      <c r="A3581" s="95"/>
      <c r="B3581" s="96"/>
      <c r="C3581" s="97"/>
      <c r="D3581" s="2013" t="s">
        <v>819</v>
      </c>
      <c r="E3581" s="2013"/>
      <c r="F3581" s="2013"/>
      <c r="G3581" s="496">
        <v>0.18743000000000001</v>
      </c>
    </row>
    <row r="3582" ht="11.25" hidden="1" customHeight="1" outlineLevel="7">
      <c r="A3582" s="95"/>
      <c r="B3582" s="96"/>
      <c r="C3582" s="97"/>
      <c r="D3582" s="2013" t="s">
        <v>820</v>
      </c>
      <c r="E3582" s="2013"/>
      <c r="F3582" s="2013"/>
      <c r="G3582" s="496">
        <v>0.85194999999999999</v>
      </c>
    </row>
    <row r="3583" ht="11.25" hidden="1" customHeight="1" outlineLevel="7">
      <c r="A3583" s="115"/>
      <c r="B3583" s="116"/>
      <c r="C3583" s="117"/>
      <c r="D3583" s="2013" t="s">
        <v>822</v>
      </c>
      <c r="E3583" s="2013"/>
      <c r="F3583" s="2013"/>
      <c r="G3583" s="496">
        <v>4.0893600000000001</v>
      </c>
    </row>
    <row r="3584" ht="11.25" hidden="1" customHeight="1" outlineLevel="7">
      <c r="A3584" s="115"/>
      <c r="B3584" s="116"/>
      <c r="C3584" s="117"/>
      <c r="D3584" s="2013" t="s">
        <v>824</v>
      </c>
      <c r="E3584" s="2013"/>
      <c r="F3584" s="2013"/>
      <c r="G3584" s="496">
        <v>1.48234</v>
      </c>
    </row>
    <row r="3585" ht="11.25" hidden="1" customHeight="1" outlineLevel="7">
      <c r="A3585" s="115"/>
      <c r="B3585" s="116"/>
      <c r="C3585" s="117"/>
      <c r="D3585" s="2013" t="s">
        <v>825</v>
      </c>
      <c r="E3585" s="2013"/>
      <c r="F3585" s="2013"/>
      <c r="G3585" s="496">
        <v>35.781910000000003</v>
      </c>
    </row>
    <row r="3586" ht="11.25" hidden="1" customHeight="1" outlineLevel="7">
      <c r="A3586" s="104"/>
      <c r="B3586" s="105"/>
      <c r="C3586" s="106"/>
      <c r="D3586" s="2017" t="s">
        <v>826</v>
      </c>
      <c r="E3586" s="2017"/>
      <c r="F3586" s="2017"/>
      <c r="G3586" s="496">
        <v>1.3277600000000001</v>
      </c>
    </row>
    <row r="3587" ht="11.25" hidden="1" customHeight="1" outlineLevel="7">
      <c r="A3587" s="95"/>
      <c r="B3587" s="96"/>
      <c r="C3587" s="97"/>
      <c r="D3587" s="2013" t="s">
        <v>828</v>
      </c>
      <c r="E3587" s="2013"/>
      <c r="F3587" s="2013"/>
      <c r="G3587" s="496">
        <v>0.34078000000000003</v>
      </c>
    </row>
    <row r="3588" ht="21.75" hidden="1" customHeight="1" outlineLevel="7">
      <c r="A3588" s="95"/>
      <c r="B3588" s="96"/>
      <c r="C3588" s="97"/>
      <c r="D3588" s="2013" t="s">
        <v>829</v>
      </c>
      <c r="E3588" s="2013"/>
      <c r="F3588" s="2013"/>
      <c r="G3588" s="496">
        <v>0.98697999999999997</v>
      </c>
    </row>
    <row r="3589" ht="21.75" hidden="1" customHeight="1" outlineLevel="7">
      <c r="A3589" s="115"/>
      <c r="B3589" s="116"/>
      <c r="C3589" s="117"/>
      <c r="D3589" s="2013" t="s">
        <v>834</v>
      </c>
      <c r="E3589" s="2013"/>
      <c r="F3589" s="2013"/>
      <c r="G3589" s="496">
        <v>1.23881</v>
      </c>
    </row>
    <row r="3590" ht="11.25" hidden="1" customHeight="1" outlineLevel="7">
      <c r="A3590" s="115"/>
      <c r="B3590" s="116"/>
      <c r="C3590" s="117"/>
      <c r="D3590" s="2013" t="s">
        <v>975</v>
      </c>
      <c r="E3590" s="2013"/>
      <c r="F3590" s="2013"/>
      <c r="G3590" s="496">
        <v>35.781889999999997</v>
      </c>
    </row>
    <row r="3591" ht="11.25" hidden="1" customHeight="1" outlineLevel="7">
      <c r="A3591" s="115"/>
      <c r="B3591" s="116"/>
      <c r="C3591" s="117"/>
      <c r="D3591" s="2013" t="s">
        <v>835</v>
      </c>
      <c r="E3591" s="2013"/>
      <c r="F3591" s="2013"/>
      <c r="G3591" s="496">
        <v>20.4468</v>
      </c>
    </row>
    <row r="3592" ht="11.25" hidden="1" customHeight="1" outlineLevel="7">
      <c r="A3592" s="115"/>
      <c r="B3592" s="116"/>
      <c r="C3592" s="117"/>
      <c r="D3592" s="2013" t="s">
        <v>837</v>
      </c>
      <c r="E3592" s="2013"/>
      <c r="F3592" s="2013"/>
      <c r="G3592" s="496">
        <v>16.57254</v>
      </c>
    </row>
    <row r="3593" ht="11.25" hidden="1" customHeight="1" outlineLevel="7">
      <c r="A3593" s="115"/>
      <c r="B3593" s="116"/>
      <c r="C3593" s="117"/>
      <c r="D3593" s="2013" t="s">
        <v>976</v>
      </c>
      <c r="E3593" s="2013"/>
      <c r="F3593" s="2013"/>
      <c r="G3593" s="496">
        <v>95.594099999999997</v>
      </c>
    </row>
    <row r="3594" ht="11.25" hidden="1" customHeight="1" outlineLevel="7">
      <c r="A3594" s="115"/>
      <c r="B3594" s="116"/>
      <c r="C3594" s="117"/>
      <c r="D3594" s="2013" t="s">
        <v>977</v>
      </c>
      <c r="E3594" s="2013"/>
      <c r="F3594" s="2013"/>
      <c r="G3594" s="496">
        <v>22.988019999999999</v>
      </c>
    </row>
    <row r="3595" ht="11.25" hidden="1" customHeight="1" outlineLevel="7">
      <c r="A3595" s="115"/>
      <c r="B3595" s="116"/>
      <c r="C3595" s="117"/>
      <c r="D3595" s="2013" t="s">
        <v>978</v>
      </c>
      <c r="E3595" s="2013"/>
      <c r="F3595" s="2013"/>
      <c r="G3595" s="496">
        <v>5.9784100000000002</v>
      </c>
    </row>
    <row r="3596" ht="11.25" hidden="1" customHeight="1" outlineLevel="7">
      <c r="A3596" s="115"/>
      <c r="B3596" s="116"/>
      <c r="C3596" s="117"/>
      <c r="D3596" s="2013" t="s">
        <v>1198</v>
      </c>
      <c r="E3596" s="2013"/>
      <c r="F3596" s="2013"/>
      <c r="G3596" s="496">
        <v>2.5899299999999998</v>
      </c>
    </row>
    <row r="3597" ht="11.25" hidden="1" customHeight="1" outlineLevel="7">
      <c r="A3597" s="115"/>
      <c r="B3597" s="116"/>
      <c r="C3597" s="117"/>
      <c r="D3597" s="2013" t="s">
        <v>979</v>
      </c>
      <c r="E3597" s="2013"/>
      <c r="F3597" s="2013"/>
      <c r="G3597" s="496">
        <v>4.1745599999999996</v>
      </c>
    </row>
    <row r="3598" ht="11.25" hidden="1" customHeight="1" outlineLevel="3" collapsed="1">
      <c r="A3598" s="2012" t="s">
        <v>981</v>
      </c>
      <c r="B3598" s="2012"/>
      <c r="C3598" s="2012"/>
      <c r="D3598" s="2016" t="s">
        <v>508</v>
      </c>
      <c r="E3598" s="2016"/>
      <c r="F3598" s="2016"/>
      <c r="G3598" s="495"/>
    </row>
    <row r="3599" ht="11.25" hidden="1" customHeight="1" outlineLevel="4">
      <c r="A3599" s="66"/>
      <c r="B3599" s="67"/>
      <c r="C3599" s="68"/>
      <c r="D3599" s="2019" t="s">
        <v>441</v>
      </c>
      <c r="E3599" s="2019"/>
      <c r="F3599" s="2019"/>
      <c r="G3599" s="495"/>
    </row>
    <row r="3600" ht="11.25" hidden="1" customHeight="1" outlineLevel="5">
      <c r="A3600" s="74"/>
      <c r="B3600" s="75"/>
      <c r="C3600" s="76"/>
      <c r="D3600" s="2017" t="s">
        <v>257</v>
      </c>
      <c r="E3600" s="2017"/>
      <c r="F3600" s="2017"/>
      <c r="G3600" s="494"/>
    </row>
    <row r="3601" ht="11.25" hidden="1" customHeight="1" outlineLevel="6">
      <c r="A3601" s="77"/>
      <c r="B3601" s="78"/>
      <c r="C3601" s="79"/>
      <c r="D3601" s="2017" t="s">
        <v>442</v>
      </c>
      <c r="E3601" s="2017"/>
      <c r="F3601" s="2017"/>
      <c r="G3601" s="494"/>
    </row>
    <row r="3602" ht="11.25" hidden="1" customHeight="1" outlineLevel="7">
      <c r="A3602" s="80"/>
      <c r="B3602" s="81"/>
      <c r="C3602" s="82"/>
      <c r="D3602" s="2017" t="s">
        <v>443</v>
      </c>
      <c r="E3602" s="2017"/>
      <c r="F3602" s="2017"/>
      <c r="G3602" s="494"/>
    </row>
    <row r="3603" ht="11.25" hidden="1" customHeight="1" outlineLevel="7">
      <c r="A3603" s="83"/>
      <c r="B3603" s="84"/>
      <c r="C3603" s="85"/>
      <c r="D3603" s="2017" t="s">
        <v>963</v>
      </c>
      <c r="E3603" s="2017"/>
      <c r="F3603" s="2017"/>
      <c r="G3603" s="494"/>
    </row>
    <row r="3604" ht="11.25" hidden="1" customHeight="1" outlineLevel="7">
      <c r="A3604" s="86"/>
      <c r="B3604" s="87"/>
      <c r="C3604" s="88"/>
      <c r="D3604" s="2017" t="s">
        <v>14</v>
      </c>
      <c r="E3604" s="2017"/>
      <c r="F3604" s="2017"/>
      <c r="G3604" s="494"/>
    </row>
    <row r="3605" ht="11.25" hidden="1" customHeight="1" outlineLevel="7">
      <c r="A3605" s="101"/>
      <c r="B3605" s="102"/>
      <c r="C3605" s="103"/>
      <c r="D3605" s="2017" t="s">
        <v>529</v>
      </c>
      <c r="E3605" s="2017"/>
      <c r="F3605" s="2017"/>
      <c r="G3605" s="494"/>
    </row>
    <row r="3606" ht="11.25" hidden="1" customHeight="1" outlineLevel="7">
      <c r="A3606" s="104"/>
      <c r="B3606" s="105"/>
      <c r="C3606" s="106"/>
      <c r="D3606" s="2017" t="s">
        <v>964</v>
      </c>
      <c r="E3606" s="2017"/>
      <c r="F3606" s="2017"/>
      <c r="G3606" s="494"/>
    </row>
    <row r="3607" ht="11.25" hidden="1" customHeight="1" outlineLevel="7">
      <c r="A3607" s="95"/>
      <c r="B3607" s="96"/>
      <c r="C3607" s="97"/>
      <c r="D3607" s="2013" t="s">
        <v>546</v>
      </c>
      <c r="E3607" s="2013"/>
      <c r="F3607" s="2013"/>
      <c r="G3607" s="494"/>
    </row>
    <row r="3608" ht="11.25" hidden="1" customHeight="1" outlineLevel="7">
      <c r="A3608" s="104"/>
      <c r="B3608" s="105"/>
      <c r="C3608" s="106"/>
      <c r="D3608" s="2017" t="s">
        <v>554</v>
      </c>
      <c r="E3608" s="2017"/>
      <c r="F3608" s="2017"/>
      <c r="G3608" s="494"/>
    </row>
    <row r="3609" ht="11.25" hidden="1" customHeight="1" outlineLevel="7">
      <c r="A3609" s="95"/>
      <c r="B3609" s="96"/>
      <c r="C3609" s="97"/>
      <c r="D3609" s="2013" t="s">
        <v>557</v>
      </c>
      <c r="E3609" s="2013"/>
      <c r="F3609" s="2013"/>
      <c r="G3609" s="494"/>
    </row>
    <row r="3610" ht="11.25" hidden="1" customHeight="1" outlineLevel="7">
      <c r="A3610" s="95"/>
      <c r="B3610" s="96"/>
      <c r="C3610" s="97"/>
      <c r="D3610" s="2013" t="s">
        <v>559</v>
      </c>
      <c r="E3610" s="2013"/>
      <c r="F3610" s="2013"/>
      <c r="G3610" s="494"/>
    </row>
    <row r="3611" ht="11.25" hidden="1" customHeight="1" outlineLevel="7">
      <c r="A3611" s="95"/>
      <c r="B3611" s="96"/>
      <c r="C3611" s="97"/>
      <c r="D3611" s="2013" t="s">
        <v>564</v>
      </c>
      <c r="E3611" s="2013"/>
      <c r="F3611" s="2013"/>
      <c r="G3611" s="494"/>
    </row>
    <row r="3612" ht="11.25" hidden="1" customHeight="1" outlineLevel="7">
      <c r="A3612" s="95"/>
      <c r="B3612" s="96"/>
      <c r="C3612" s="97"/>
      <c r="D3612" s="2013" t="s">
        <v>565</v>
      </c>
      <c r="E3612" s="2013"/>
      <c r="F3612" s="2013"/>
      <c r="G3612" s="494"/>
    </row>
    <row r="3613" ht="11.25" hidden="1" customHeight="1" outlineLevel="7">
      <c r="A3613" s="95"/>
      <c r="B3613" s="96"/>
      <c r="C3613" s="97"/>
      <c r="D3613" s="2013" t="s">
        <v>566</v>
      </c>
      <c r="E3613" s="2013"/>
      <c r="F3613" s="2013"/>
      <c r="G3613" s="494"/>
    </row>
    <row r="3614" ht="11.25" hidden="1" customHeight="1" outlineLevel="7">
      <c r="A3614" s="95"/>
      <c r="B3614" s="96"/>
      <c r="C3614" s="97"/>
      <c r="D3614" s="2013" t="s">
        <v>567</v>
      </c>
      <c r="E3614" s="2013"/>
      <c r="F3614" s="2013"/>
      <c r="G3614" s="494"/>
    </row>
    <row r="3615" ht="11.25" hidden="1" customHeight="1" outlineLevel="7">
      <c r="A3615" s="95"/>
      <c r="B3615" s="96"/>
      <c r="C3615" s="97"/>
      <c r="D3615" s="2013" t="s">
        <v>569</v>
      </c>
      <c r="E3615" s="2013"/>
      <c r="F3615" s="2013"/>
      <c r="G3615" s="494"/>
    </row>
    <row r="3616" ht="11.25" hidden="1" customHeight="1" outlineLevel="7">
      <c r="A3616" s="95"/>
      <c r="B3616" s="96"/>
      <c r="C3616" s="97"/>
      <c r="D3616" s="2013" t="s">
        <v>570</v>
      </c>
      <c r="E3616" s="2013"/>
      <c r="F3616" s="2013"/>
      <c r="G3616" s="494"/>
    </row>
    <row r="3617" ht="11.25" hidden="1" customHeight="1" outlineLevel="7">
      <c r="A3617" s="86"/>
      <c r="B3617" s="87"/>
      <c r="C3617" s="88"/>
      <c r="D3617" s="2017" t="s">
        <v>571</v>
      </c>
      <c r="E3617" s="2017"/>
      <c r="F3617" s="2017"/>
      <c r="G3617" s="494"/>
    </row>
    <row r="3618" ht="11.25" hidden="1" customHeight="1" outlineLevel="7">
      <c r="A3618" s="101"/>
      <c r="B3618" s="102"/>
      <c r="C3618" s="103"/>
      <c r="D3618" s="2017" t="s">
        <v>572</v>
      </c>
      <c r="E3618" s="2017"/>
      <c r="F3618" s="2017"/>
      <c r="G3618" s="494"/>
    </row>
    <row r="3619" ht="11.25" hidden="1" customHeight="1" outlineLevel="7">
      <c r="A3619" s="104"/>
      <c r="B3619" s="105"/>
      <c r="C3619" s="106"/>
      <c r="D3619" s="2017" t="s">
        <v>573</v>
      </c>
      <c r="E3619" s="2017"/>
      <c r="F3619" s="2017"/>
      <c r="G3619" s="494"/>
    </row>
    <row r="3620" ht="11.25" hidden="1" customHeight="1" outlineLevel="7">
      <c r="A3620" s="95"/>
      <c r="B3620" s="96"/>
      <c r="C3620" s="97"/>
      <c r="D3620" s="2013" t="s">
        <v>582</v>
      </c>
      <c r="E3620" s="2013"/>
      <c r="F3620" s="2013"/>
      <c r="G3620" s="494"/>
    </row>
    <row r="3621" ht="11.25" hidden="1" customHeight="1" outlineLevel="7">
      <c r="A3621" s="95"/>
      <c r="B3621" s="96"/>
      <c r="C3621" s="97"/>
      <c r="D3621" s="2013" t="s">
        <v>585</v>
      </c>
      <c r="E3621" s="2013"/>
      <c r="F3621" s="2013"/>
      <c r="G3621" s="494"/>
    </row>
    <row r="3622" ht="11.25" hidden="1" customHeight="1" outlineLevel="7">
      <c r="A3622" s="104"/>
      <c r="B3622" s="105"/>
      <c r="C3622" s="106"/>
      <c r="D3622" s="2017" t="s">
        <v>586</v>
      </c>
      <c r="E3622" s="2017"/>
      <c r="F3622" s="2017"/>
      <c r="G3622" s="494"/>
    </row>
    <row r="3623" ht="11.25" hidden="1" customHeight="1" outlineLevel="7">
      <c r="A3623" s="95"/>
      <c r="B3623" s="96"/>
      <c r="C3623" s="97"/>
      <c r="D3623" s="2013" t="s">
        <v>965</v>
      </c>
      <c r="E3623" s="2013"/>
      <c r="F3623" s="2013"/>
      <c r="G3623" s="494"/>
    </row>
    <row r="3624" ht="11.25" hidden="1" customHeight="1" outlineLevel="7">
      <c r="A3624" s="86"/>
      <c r="B3624" s="87"/>
      <c r="C3624" s="88"/>
      <c r="D3624" s="2017" t="s">
        <v>617</v>
      </c>
      <c r="E3624" s="2017"/>
      <c r="F3624" s="2017"/>
      <c r="G3624" s="494"/>
    </row>
    <row r="3625" ht="11.25" hidden="1" customHeight="1" outlineLevel="7">
      <c r="A3625" s="89"/>
      <c r="B3625" s="90"/>
      <c r="C3625" s="91"/>
      <c r="D3625" s="2013" t="s">
        <v>619</v>
      </c>
      <c r="E3625" s="2013"/>
      <c r="F3625" s="2013"/>
      <c r="G3625" s="494"/>
    </row>
    <row r="3626" ht="11.25" hidden="1" customHeight="1" outlineLevel="7">
      <c r="A3626" s="89"/>
      <c r="B3626" s="90"/>
      <c r="C3626" s="91"/>
      <c r="D3626" s="2013" t="s">
        <v>620</v>
      </c>
      <c r="E3626" s="2013"/>
      <c r="F3626" s="2013"/>
      <c r="G3626" s="494"/>
    </row>
    <row r="3627" ht="11.25" hidden="1" customHeight="1" outlineLevel="7">
      <c r="A3627" s="89"/>
      <c r="B3627" s="90"/>
      <c r="C3627" s="91"/>
      <c r="D3627" s="2013" t="s">
        <v>624</v>
      </c>
      <c r="E3627" s="2013"/>
      <c r="F3627" s="2013"/>
      <c r="G3627" s="494"/>
    </row>
    <row r="3628" ht="11.25" hidden="1" customHeight="1" outlineLevel="7">
      <c r="A3628" s="89"/>
      <c r="B3628" s="90"/>
      <c r="C3628" s="91"/>
      <c r="D3628" s="2013" t="s">
        <v>626</v>
      </c>
      <c r="E3628" s="2013"/>
      <c r="F3628" s="2013"/>
      <c r="G3628" s="494"/>
    </row>
    <row r="3629" ht="11.25" hidden="1" customHeight="1" outlineLevel="7">
      <c r="A3629" s="101"/>
      <c r="B3629" s="102"/>
      <c r="C3629" s="103"/>
      <c r="D3629" s="2017" t="s">
        <v>630</v>
      </c>
      <c r="E3629" s="2017"/>
      <c r="F3629" s="2017"/>
      <c r="G3629" s="494"/>
    </row>
    <row r="3630" ht="11.25" hidden="1" customHeight="1" outlineLevel="7">
      <c r="A3630" s="115"/>
      <c r="B3630" s="116"/>
      <c r="C3630" s="117"/>
      <c r="D3630" s="2013" t="s">
        <v>632</v>
      </c>
      <c r="E3630" s="2013"/>
      <c r="F3630" s="2013"/>
      <c r="G3630" s="494"/>
    </row>
    <row r="3631" ht="21.75" hidden="1" customHeight="1" outlineLevel="7">
      <c r="A3631" s="115"/>
      <c r="B3631" s="116"/>
      <c r="C3631" s="117"/>
      <c r="D3631" s="2013" t="s">
        <v>634</v>
      </c>
      <c r="E3631" s="2013"/>
      <c r="F3631" s="2013"/>
      <c r="G3631" s="494"/>
    </row>
    <row r="3632" ht="21.75" hidden="1" customHeight="1" outlineLevel="7">
      <c r="A3632" s="115"/>
      <c r="B3632" s="116"/>
      <c r="C3632" s="117"/>
      <c r="D3632" s="2013" t="s">
        <v>636</v>
      </c>
      <c r="E3632" s="2013"/>
      <c r="F3632" s="2013"/>
      <c r="G3632" s="494"/>
    </row>
    <row r="3633" ht="21.75" hidden="1" customHeight="1" outlineLevel="7">
      <c r="A3633" s="115"/>
      <c r="B3633" s="116"/>
      <c r="C3633" s="117"/>
      <c r="D3633" s="2013" t="s">
        <v>638</v>
      </c>
      <c r="E3633" s="2013"/>
      <c r="F3633" s="2013"/>
      <c r="G3633" s="494"/>
    </row>
    <row r="3634" ht="11.25" hidden="1" customHeight="1" outlineLevel="7">
      <c r="A3634" s="86"/>
      <c r="B3634" s="87"/>
      <c r="C3634" s="88"/>
      <c r="D3634" s="2017" t="s">
        <v>641</v>
      </c>
      <c r="E3634" s="2017"/>
      <c r="F3634" s="2017"/>
      <c r="G3634" s="494"/>
    </row>
    <row r="3635" ht="21.75" hidden="1" customHeight="1" outlineLevel="7">
      <c r="A3635" s="101"/>
      <c r="B3635" s="102"/>
      <c r="C3635" s="103"/>
      <c r="D3635" s="2017" t="s">
        <v>642</v>
      </c>
      <c r="E3635" s="2017"/>
      <c r="F3635" s="2017"/>
      <c r="G3635" s="494"/>
    </row>
    <row r="3636" ht="21.75" hidden="1" customHeight="1" outlineLevel="7">
      <c r="A3636" s="115"/>
      <c r="B3636" s="116"/>
      <c r="C3636" s="117"/>
      <c r="D3636" s="2013" t="s">
        <v>643</v>
      </c>
      <c r="E3636" s="2013"/>
      <c r="F3636" s="2013"/>
      <c r="G3636" s="494"/>
    </row>
    <row r="3637" ht="21.75" hidden="1" customHeight="1" outlineLevel="7">
      <c r="A3637" s="115"/>
      <c r="B3637" s="116"/>
      <c r="C3637" s="117"/>
      <c r="D3637" s="2013" t="s">
        <v>645</v>
      </c>
      <c r="E3637" s="2013"/>
      <c r="F3637" s="2013"/>
      <c r="G3637" s="494"/>
    </row>
    <row r="3638" ht="21.75" hidden="1" customHeight="1" outlineLevel="7">
      <c r="A3638" s="115"/>
      <c r="B3638" s="116"/>
      <c r="C3638" s="117"/>
      <c r="D3638" s="2013" t="s">
        <v>647</v>
      </c>
      <c r="E3638" s="2013"/>
      <c r="F3638" s="2013"/>
      <c r="G3638" s="494"/>
    </row>
    <row r="3639" ht="21.75" hidden="1" customHeight="1" outlineLevel="7">
      <c r="A3639" s="115"/>
      <c r="B3639" s="116"/>
      <c r="C3639" s="117"/>
      <c r="D3639" s="2013" t="s">
        <v>649</v>
      </c>
      <c r="E3639" s="2013"/>
      <c r="F3639" s="2013"/>
      <c r="G3639" s="494"/>
    </row>
    <row r="3640" ht="21.75" hidden="1" customHeight="1" outlineLevel="7">
      <c r="A3640" s="115"/>
      <c r="B3640" s="116"/>
      <c r="C3640" s="117"/>
      <c r="D3640" s="2013" t="s">
        <v>651</v>
      </c>
      <c r="E3640" s="2013"/>
      <c r="F3640" s="2013"/>
      <c r="G3640" s="494"/>
    </row>
    <row r="3641" ht="21.75" hidden="1" customHeight="1" outlineLevel="7">
      <c r="A3641" s="101"/>
      <c r="B3641" s="102"/>
      <c r="C3641" s="103"/>
      <c r="D3641" s="2017" t="s">
        <v>966</v>
      </c>
      <c r="E3641" s="2017"/>
      <c r="F3641" s="2017"/>
      <c r="G3641" s="494"/>
    </row>
    <row r="3642" ht="11.25" hidden="1" customHeight="1" outlineLevel="7">
      <c r="A3642" s="115"/>
      <c r="B3642" s="116"/>
      <c r="C3642" s="117"/>
      <c r="D3642" s="2013" t="s">
        <v>655</v>
      </c>
      <c r="E3642" s="2013"/>
      <c r="F3642" s="2013"/>
      <c r="G3642" s="494"/>
    </row>
    <row r="3643" ht="21.75" hidden="1" customHeight="1" outlineLevel="7">
      <c r="A3643" s="115"/>
      <c r="B3643" s="116"/>
      <c r="C3643" s="117"/>
      <c r="D3643" s="2013" t="s">
        <v>657</v>
      </c>
      <c r="E3643" s="2013"/>
      <c r="F3643" s="2013"/>
      <c r="G3643" s="494"/>
    </row>
    <row r="3644" ht="21.75" hidden="1" customHeight="1" outlineLevel="7">
      <c r="A3644" s="115"/>
      <c r="B3644" s="116"/>
      <c r="C3644" s="117"/>
      <c r="D3644" s="2013" t="s">
        <v>659</v>
      </c>
      <c r="E3644" s="2013"/>
      <c r="F3644" s="2013"/>
      <c r="G3644" s="494"/>
    </row>
    <row r="3645" ht="21.75" hidden="1" customHeight="1" outlineLevel="7">
      <c r="A3645" s="115"/>
      <c r="B3645" s="116"/>
      <c r="C3645" s="117"/>
      <c r="D3645" s="2013" t="s">
        <v>661</v>
      </c>
      <c r="E3645" s="2013"/>
      <c r="F3645" s="2013"/>
      <c r="G3645" s="494"/>
    </row>
    <row r="3646" ht="11.25" hidden="1" customHeight="1" outlineLevel="7">
      <c r="A3646" s="115"/>
      <c r="B3646" s="116"/>
      <c r="C3646" s="117"/>
      <c r="D3646" s="2013" t="s">
        <v>663</v>
      </c>
      <c r="E3646" s="2013"/>
      <c r="F3646" s="2013"/>
      <c r="G3646" s="494"/>
    </row>
    <row r="3647" ht="11.25" hidden="1" customHeight="1" outlineLevel="7">
      <c r="A3647" s="101"/>
      <c r="B3647" s="102"/>
      <c r="C3647" s="103"/>
      <c r="D3647" s="2017" t="s">
        <v>667</v>
      </c>
      <c r="E3647" s="2017"/>
      <c r="F3647" s="2017"/>
      <c r="G3647" s="494"/>
    </row>
    <row r="3648" ht="11.25" hidden="1" customHeight="1" outlineLevel="7">
      <c r="A3648" s="115"/>
      <c r="B3648" s="116"/>
      <c r="C3648" s="117"/>
      <c r="D3648" s="2013" t="s">
        <v>667</v>
      </c>
      <c r="E3648" s="2013"/>
      <c r="F3648" s="2013"/>
      <c r="G3648" s="494"/>
    </row>
    <row r="3649" ht="21.75" hidden="1" customHeight="1" outlineLevel="7">
      <c r="A3649" s="115"/>
      <c r="B3649" s="116"/>
      <c r="C3649" s="117"/>
      <c r="D3649" s="2013" t="s">
        <v>669</v>
      </c>
      <c r="E3649" s="2013"/>
      <c r="F3649" s="2013"/>
      <c r="G3649" s="494"/>
    </row>
    <row r="3650" ht="21.75" hidden="1" customHeight="1" outlineLevel="7">
      <c r="A3650" s="115"/>
      <c r="B3650" s="116"/>
      <c r="C3650" s="117"/>
      <c r="D3650" s="2013" t="s">
        <v>671</v>
      </c>
      <c r="E3650" s="2013"/>
      <c r="F3650" s="2013"/>
      <c r="G3650" s="494"/>
    </row>
    <row r="3651" ht="21.75" hidden="1" customHeight="1" outlineLevel="7">
      <c r="A3651" s="115"/>
      <c r="B3651" s="116"/>
      <c r="C3651" s="117"/>
      <c r="D3651" s="2013" t="s">
        <v>673</v>
      </c>
      <c r="E3651" s="2013"/>
      <c r="F3651" s="2013"/>
      <c r="G3651" s="494"/>
    </row>
    <row r="3652" ht="21.75" hidden="1" customHeight="1" outlineLevel="7">
      <c r="A3652" s="115"/>
      <c r="B3652" s="116"/>
      <c r="C3652" s="117"/>
      <c r="D3652" s="2013" t="s">
        <v>675</v>
      </c>
      <c r="E3652" s="2013"/>
      <c r="F3652" s="2013"/>
      <c r="G3652" s="494"/>
    </row>
    <row r="3653" ht="21.75" hidden="1" customHeight="1" outlineLevel="7">
      <c r="A3653" s="101"/>
      <c r="B3653" s="102"/>
      <c r="C3653" s="103"/>
      <c r="D3653" s="2017" t="s">
        <v>677</v>
      </c>
      <c r="E3653" s="2017"/>
      <c r="F3653" s="2017"/>
      <c r="G3653" s="494"/>
    </row>
    <row r="3654" ht="21.75" hidden="1" customHeight="1" outlineLevel="7">
      <c r="A3654" s="115"/>
      <c r="B3654" s="116"/>
      <c r="C3654" s="117"/>
      <c r="D3654" s="2013" t="s">
        <v>679</v>
      </c>
      <c r="E3654" s="2013"/>
      <c r="F3654" s="2013"/>
      <c r="G3654" s="494"/>
    </row>
    <row r="3655" ht="21.75" hidden="1" customHeight="1" outlineLevel="7">
      <c r="A3655" s="115"/>
      <c r="B3655" s="116"/>
      <c r="C3655" s="117"/>
      <c r="D3655" s="2013" t="s">
        <v>681</v>
      </c>
      <c r="E3655" s="2013"/>
      <c r="F3655" s="2013"/>
      <c r="G3655" s="494"/>
    </row>
    <row r="3656" ht="21.75" hidden="1" customHeight="1" outlineLevel="7">
      <c r="A3656" s="115"/>
      <c r="B3656" s="116"/>
      <c r="C3656" s="117"/>
      <c r="D3656" s="2013" t="s">
        <v>683</v>
      </c>
      <c r="E3656" s="2013"/>
      <c r="F3656" s="2013"/>
      <c r="G3656" s="494"/>
    </row>
    <row r="3657" ht="21.75" hidden="1" customHeight="1" outlineLevel="7">
      <c r="A3657" s="115"/>
      <c r="B3657" s="116"/>
      <c r="C3657" s="117"/>
      <c r="D3657" s="2013" t="s">
        <v>685</v>
      </c>
      <c r="E3657" s="2013"/>
      <c r="F3657" s="2013"/>
      <c r="G3657" s="494"/>
    </row>
    <row r="3658" ht="21.75" hidden="1" customHeight="1" outlineLevel="7">
      <c r="A3658" s="115"/>
      <c r="B3658" s="116"/>
      <c r="C3658" s="117"/>
      <c r="D3658" s="2013" t="s">
        <v>687</v>
      </c>
      <c r="E3658" s="2013"/>
      <c r="F3658" s="2013"/>
      <c r="G3658" s="494"/>
    </row>
    <row r="3659" ht="11.25" hidden="1" customHeight="1" outlineLevel="7">
      <c r="A3659" s="86"/>
      <c r="B3659" s="87"/>
      <c r="C3659" s="88"/>
      <c r="D3659" s="2017" t="s">
        <v>689</v>
      </c>
      <c r="E3659" s="2017"/>
      <c r="F3659" s="2017"/>
      <c r="G3659" s="494"/>
    </row>
    <row r="3660" ht="11.25" hidden="1" customHeight="1" outlineLevel="7">
      <c r="A3660" s="89"/>
      <c r="B3660" s="90"/>
      <c r="C3660" s="91"/>
      <c r="D3660" s="2013" t="s">
        <v>696</v>
      </c>
      <c r="E3660" s="2013"/>
      <c r="F3660" s="2013"/>
      <c r="G3660" s="494"/>
    </row>
    <row r="3661" ht="11.25" hidden="1" customHeight="1" outlineLevel="7">
      <c r="A3661" s="86"/>
      <c r="B3661" s="87"/>
      <c r="C3661" s="88"/>
      <c r="D3661" s="2017" t="s">
        <v>698</v>
      </c>
      <c r="E3661" s="2017"/>
      <c r="F3661" s="2017"/>
      <c r="G3661" s="494"/>
    </row>
    <row r="3662" ht="11.25" hidden="1" customHeight="1" outlineLevel="7">
      <c r="A3662" s="101"/>
      <c r="B3662" s="102"/>
      <c r="C3662" s="103"/>
      <c r="D3662" s="2017" t="s">
        <v>702</v>
      </c>
      <c r="E3662" s="2017"/>
      <c r="F3662" s="2017"/>
      <c r="G3662" s="494"/>
    </row>
    <row r="3663" ht="11.25" hidden="1" customHeight="1" outlineLevel="7">
      <c r="A3663" s="104"/>
      <c r="B3663" s="105"/>
      <c r="C3663" s="106"/>
      <c r="D3663" s="2017" t="s">
        <v>704</v>
      </c>
      <c r="E3663" s="2017"/>
      <c r="F3663" s="2017"/>
      <c r="G3663" s="494"/>
    </row>
    <row r="3664" ht="11.25" hidden="1" customHeight="1" outlineLevel="7">
      <c r="A3664" s="95"/>
      <c r="B3664" s="96"/>
      <c r="C3664" s="97"/>
      <c r="D3664" s="2013" t="s">
        <v>705</v>
      </c>
      <c r="E3664" s="2013"/>
      <c r="F3664" s="2013"/>
      <c r="G3664" s="494"/>
    </row>
    <row r="3665" ht="11.25" hidden="1" customHeight="1" outlineLevel="7">
      <c r="A3665" s="95"/>
      <c r="B3665" s="96"/>
      <c r="C3665" s="97"/>
      <c r="D3665" s="2013" t="s">
        <v>706</v>
      </c>
      <c r="E3665" s="2013"/>
      <c r="F3665" s="2013"/>
      <c r="G3665" s="494"/>
    </row>
    <row r="3666" ht="11.25" hidden="1" customHeight="1" outlineLevel="7">
      <c r="A3666" s="95"/>
      <c r="B3666" s="96"/>
      <c r="C3666" s="97"/>
      <c r="D3666" s="2013" t="s">
        <v>708</v>
      </c>
      <c r="E3666" s="2013"/>
      <c r="F3666" s="2013"/>
      <c r="G3666" s="494"/>
    </row>
    <row r="3667" ht="11.25" hidden="1" customHeight="1" outlineLevel="7">
      <c r="A3667" s="95"/>
      <c r="B3667" s="96"/>
      <c r="C3667" s="97"/>
      <c r="D3667" s="2013" t="s">
        <v>709</v>
      </c>
      <c r="E3667" s="2013"/>
      <c r="F3667" s="2013"/>
      <c r="G3667" s="494"/>
    </row>
    <row r="3668" ht="11.25" hidden="1" customHeight="1" outlineLevel="7">
      <c r="A3668" s="95"/>
      <c r="B3668" s="96"/>
      <c r="C3668" s="97"/>
      <c r="D3668" s="2013" t="s">
        <v>710</v>
      </c>
      <c r="E3668" s="2013"/>
      <c r="F3668" s="2013"/>
      <c r="G3668" s="494"/>
    </row>
    <row r="3669" ht="11.25" hidden="1" customHeight="1" outlineLevel="7">
      <c r="A3669" s="95"/>
      <c r="B3669" s="96"/>
      <c r="C3669" s="97"/>
      <c r="D3669" s="2013" t="s">
        <v>711</v>
      </c>
      <c r="E3669" s="2013"/>
      <c r="F3669" s="2013"/>
      <c r="G3669" s="494"/>
    </row>
    <row r="3670" ht="11.25" hidden="1" customHeight="1" outlineLevel="7">
      <c r="A3670" s="104"/>
      <c r="B3670" s="105"/>
      <c r="C3670" s="106"/>
      <c r="D3670" s="2017" t="s">
        <v>712</v>
      </c>
      <c r="E3670" s="2017"/>
      <c r="F3670" s="2017"/>
      <c r="G3670" s="494"/>
    </row>
    <row r="3671" ht="21.75" hidden="1" customHeight="1" outlineLevel="7">
      <c r="A3671" s="95"/>
      <c r="B3671" s="96"/>
      <c r="C3671" s="97"/>
      <c r="D3671" s="2013" t="s">
        <v>717</v>
      </c>
      <c r="E3671" s="2013"/>
      <c r="F3671" s="2013"/>
      <c r="G3671" s="494"/>
    </row>
    <row r="3672" ht="11.25" hidden="1" customHeight="1" outlineLevel="7">
      <c r="A3672" s="104"/>
      <c r="B3672" s="105"/>
      <c r="C3672" s="106"/>
      <c r="D3672" s="2017" t="s">
        <v>720</v>
      </c>
      <c r="E3672" s="2017"/>
      <c r="F3672" s="2017"/>
      <c r="G3672" s="494"/>
    </row>
    <row r="3673" ht="11.25" hidden="1" customHeight="1" outlineLevel="7">
      <c r="A3673" s="95"/>
      <c r="B3673" s="96"/>
      <c r="C3673" s="97"/>
      <c r="D3673" s="2013" t="s">
        <v>721</v>
      </c>
      <c r="E3673" s="2013"/>
      <c r="F3673" s="2013"/>
      <c r="G3673" s="494"/>
    </row>
    <row r="3674" ht="11.25" hidden="1" customHeight="1" outlineLevel="7">
      <c r="A3674" s="95"/>
      <c r="B3674" s="96"/>
      <c r="C3674" s="97"/>
      <c r="D3674" s="2013" t="s">
        <v>722</v>
      </c>
      <c r="E3674" s="2013"/>
      <c r="F3674" s="2013"/>
      <c r="G3674" s="494"/>
    </row>
    <row r="3675" ht="11.25" hidden="1" customHeight="1" outlineLevel="7">
      <c r="A3675" s="104"/>
      <c r="B3675" s="105"/>
      <c r="C3675" s="106"/>
      <c r="D3675" s="2017" t="s">
        <v>724</v>
      </c>
      <c r="E3675" s="2017"/>
      <c r="F3675" s="2017"/>
      <c r="G3675" s="494"/>
    </row>
    <row r="3676" ht="11.25" hidden="1" customHeight="1" outlineLevel="7">
      <c r="A3676" s="95"/>
      <c r="B3676" s="96"/>
      <c r="C3676" s="97"/>
      <c r="D3676" s="2013" t="s">
        <v>725</v>
      </c>
      <c r="E3676" s="2013"/>
      <c r="F3676" s="2013"/>
      <c r="G3676" s="494"/>
    </row>
    <row r="3677" ht="11.25" hidden="1" customHeight="1" outlineLevel="7">
      <c r="A3677" s="95"/>
      <c r="B3677" s="96"/>
      <c r="C3677" s="97"/>
      <c r="D3677" s="2013" t="s">
        <v>726</v>
      </c>
      <c r="E3677" s="2013"/>
      <c r="F3677" s="2013"/>
      <c r="G3677" s="494"/>
    </row>
    <row r="3678" ht="11.25" hidden="1" customHeight="1" outlineLevel="7">
      <c r="A3678" s="95"/>
      <c r="B3678" s="96"/>
      <c r="C3678" s="97"/>
      <c r="D3678" s="2013" t="s">
        <v>729</v>
      </c>
      <c r="E3678" s="2013"/>
      <c r="F3678" s="2013"/>
      <c r="G3678" s="494"/>
    </row>
    <row r="3679" ht="11.25" hidden="1" customHeight="1" outlineLevel="7">
      <c r="A3679" s="95"/>
      <c r="B3679" s="96"/>
      <c r="C3679" s="97"/>
      <c r="D3679" s="2013" t="s">
        <v>730</v>
      </c>
      <c r="E3679" s="2013"/>
      <c r="F3679" s="2013"/>
      <c r="G3679" s="494"/>
    </row>
    <row r="3680" ht="11.25" hidden="1" customHeight="1" outlineLevel="7">
      <c r="A3680" s="104"/>
      <c r="B3680" s="105"/>
      <c r="C3680" s="106"/>
      <c r="D3680" s="2017" t="s">
        <v>967</v>
      </c>
      <c r="E3680" s="2017"/>
      <c r="F3680" s="2017"/>
      <c r="G3680" s="494"/>
    </row>
    <row r="3681" ht="11.25" hidden="1" customHeight="1" outlineLevel="7">
      <c r="A3681" s="95"/>
      <c r="B3681" s="96"/>
      <c r="C3681" s="97"/>
      <c r="D3681" s="2013" t="s">
        <v>968</v>
      </c>
      <c r="E3681" s="2013"/>
      <c r="F3681" s="2013"/>
      <c r="G3681" s="494"/>
    </row>
    <row r="3682" ht="11.25" hidden="1" customHeight="1" outlineLevel="7">
      <c r="A3682" s="95"/>
      <c r="B3682" s="96"/>
      <c r="C3682" s="97"/>
      <c r="D3682" s="2013" t="s">
        <v>1196</v>
      </c>
      <c r="E3682" s="2013"/>
      <c r="F3682" s="2013"/>
      <c r="G3682" s="494"/>
    </row>
    <row r="3683" ht="11.25" hidden="1" customHeight="1" outlineLevel="7">
      <c r="A3683" s="115"/>
      <c r="B3683" s="116"/>
      <c r="C3683" s="117"/>
      <c r="D3683" s="2013" t="s">
        <v>731</v>
      </c>
      <c r="E3683" s="2013"/>
      <c r="F3683" s="2013"/>
      <c r="G3683" s="494"/>
    </row>
    <row r="3684" ht="11.25" hidden="1" customHeight="1" outlineLevel="7">
      <c r="A3684" s="104"/>
      <c r="B3684" s="105"/>
      <c r="C3684" s="106"/>
      <c r="D3684" s="2017" t="s">
        <v>732</v>
      </c>
      <c r="E3684" s="2017"/>
      <c r="F3684" s="2017"/>
      <c r="G3684" s="494"/>
    </row>
    <row r="3685" ht="21.75" hidden="1" customHeight="1" outlineLevel="7">
      <c r="A3685" s="95"/>
      <c r="B3685" s="96"/>
      <c r="C3685" s="97"/>
      <c r="D3685" s="2013" t="s">
        <v>969</v>
      </c>
      <c r="E3685" s="2013"/>
      <c r="F3685" s="2013"/>
      <c r="G3685" s="494"/>
    </row>
    <row r="3686" ht="21.75" hidden="1" customHeight="1" outlineLevel="7">
      <c r="A3686" s="95"/>
      <c r="B3686" s="96"/>
      <c r="C3686" s="97"/>
      <c r="D3686" s="2013" t="s">
        <v>1197</v>
      </c>
      <c r="E3686" s="2013"/>
      <c r="F3686" s="2013"/>
      <c r="G3686" s="494"/>
    </row>
    <row r="3687" ht="11.25" hidden="1" customHeight="1" outlineLevel="7">
      <c r="A3687" s="95"/>
      <c r="B3687" s="96"/>
      <c r="C3687" s="97"/>
      <c r="D3687" s="2013" t="s">
        <v>734</v>
      </c>
      <c r="E3687" s="2013"/>
      <c r="F3687" s="2013"/>
      <c r="G3687" s="494"/>
    </row>
    <row r="3688" ht="11.25" hidden="1" customHeight="1" outlineLevel="7">
      <c r="A3688" s="95"/>
      <c r="B3688" s="96"/>
      <c r="C3688" s="97"/>
      <c r="D3688" s="2013" t="s">
        <v>735</v>
      </c>
      <c r="E3688" s="2013"/>
      <c r="F3688" s="2013"/>
      <c r="G3688" s="494"/>
    </row>
    <row r="3689" ht="11.25" hidden="1" customHeight="1" outlineLevel="7">
      <c r="A3689" s="115"/>
      <c r="B3689" s="116"/>
      <c r="C3689" s="117"/>
      <c r="D3689" s="2013" t="s">
        <v>736</v>
      </c>
      <c r="E3689" s="2013"/>
      <c r="F3689" s="2013"/>
      <c r="G3689" s="494"/>
    </row>
    <row r="3690" ht="11.25" hidden="1" customHeight="1" outlineLevel="7">
      <c r="A3690" s="104"/>
      <c r="B3690" s="105"/>
      <c r="C3690" s="106"/>
      <c r="D3690" s="2017" t="s">
        <v>970</v>
      </c>
      <c r="E3690" s="2017"/>
      <c r="F3690" s="2017"/>
      <c r="G3690" s="494"/>
    </row>
    <row r="3691" ht="11.25" hidden="1" customHeight="1" outlineLevel="7">
      <c r="A3691" s="95"/>
      <c r="B3691" s="96"/>
      <c r="C3691" s="97"/>
      <c r="D3691" s="2013" t="s">
        <v>971</v>
      </c>
      <c r="E3691" s="2013"/>
      <c r="F3691" s="2013"/>
      <c r="G3691" s="494"/>
    </row>
    <row r="3692" ht="11.25" hidden="1" customHeight="1" outlineLevel="7">
      <c r="A3692" s="95"/>
      <c r="B3692" s="96"/>
      <c r="C3692" s="97"/>
      <c r="D3692" s="2013" t="s">
        <v>741</v>
      </c>
      <c r="E3692" s="2013"/>
      <c r="F3692" s="2013"/>
      <c r="G3692" s="494"/>
    </row>
    <row r="3693" ht="11.25" hidden="1" customHeight="1" outlineLevel="7">
      <c r="A3693" s="104"/>
      <c r="B3693" s="105"/>
      <c r="C3693" s="106"/>
      <c r="D3693" s="2017" t="s">
        <v>742</v>
      </c>
      <c r="E3693" s="2017"/>
      <c r="F3693" s="2017"/>
      <c r="G3693" s="494"/>
    </row>
    <row r="3694" ht="11.25" hidden="1" customHeight="1" outlineLevel="7">
      <c r="A3694" s="95"/>
      <c r="B3694" s="96"/>
      <c r="C3694" s="97"/>
      <c r="D3694" s="2013" t="s">
        <v>744</v>
      </c>
      <c r="E3694" s="2013"/>
      <c r="F3694" s="2013"/>
      <c r="G3694" s="494"/>
    </row>
    <row r="3695" ht="11.25" hidden="1" customHeight="1" outlineLevel="7">
      <c r="A3695" s="95"/>
      <c r="B3695" s="96"/>
      <c r="C3695" s="97"/>
      <c r="D3695" s="2013" t="s">
        <v>756</v>
      </c>
      <c r="E3695" s="2013"/>
      <c r="F3695" s="2013"/>
      <c r="G3695" s="494"/>
    </row>
    <row r="3696" ht="21.75" hidden="1" customHeight="1" outlineLevel="7">
      <c r="A3696" s="95"/>
      <c r="B3696" s="96"/>
      <c r="C3696" s="97"/>
      <c r="D3696" s="2013" t="s">
        <v>757</v>
      </c>
      <c r="E3696" s="2013"/>
      <c r="F3696" s="2013"/>
      <c r="G3696" s="494"/>
    </row>
    <row r="3697" ht="11.25" hidden="1" customHeight="1" outlineLevel="7">
      <c r="A3697" s="95"/>
      <c r="B3697" s="96"/>
      <c r="C3697" s="97"/>
      <c r="D3697" s="2013" t="s">
        <v>758</v>
      </c>
      <c r="E3697" s="2013"/>
      <c r="F3697" s="2013"/>
      <c r="G3697" s="494"/>
    </row>
    <row r="3698" ht="11.25" hidden="1" customHeight="1" outlineLevel="7">
      <c r="A3698" s="95"/>
      <c r="B3698" s="96"/>
      <c r="C3698" s="97"/>
      <c r="D3698" s="2013" t="s">
        <v>759</v>
      </c>
      <c r="E3698" s="2013"/>
      <c r="F3698" s="2013"/>
      <c r="G3698" s="494"/>
    </row>
    <row r="3699" ht="11.25" hidden="1" customHeight="1" outlineLevel="7">
      <c r="A3699" s="95"/>
      <c r="B3699" s="96"/>
      <c r="C3699" s="97"/>
      <c r="D3699" s="2013" t="s">
        <v>972</v>
      </c>
      <c r="E3699" s="2013"/>
      <c r="F3699" s="2013"/>
      <c r="G3699" s="494"/>
    </row>
    <row r="3700" ht="11.25" hidden="1" customHeight="1" outlineLevel="7">
      <c r="A3700" s="95"/>
      <c r="B3700" s="96"/>
      <c r="C3700" s="97"/>
      <c r="D3700" s="2013" t="s">
        <v>760</v>
      </c>
      <c r="E3700" s="2013"/>
      <c r="F3700" s="2013"/>
      <c r="G3700" s="494"/>
    </row>
    <row r="3701" ht="11.25" hidden="1" customHeight="1" outlineLevel="7">
      <c r="A3701" s="101"/>
      <c r="B3701" s="102"/>
      <c r="C3701" s="103"/>
      <c r="D3701" s="2017" t="s">
        <v>763</v>
      </c>
      <c r="E3701" s="2017"/>
      <c r="F3701" s="2017"/>
      <c r="G3701" s="494"/>
    </row>
    <row r="3702" ht="11.25" hidden="1" customHeight="1" outlineLevel="7">
      <c r="A3702" s="104"/>
      <c r="B3702" s="105"/>
      <c r="C3702" s="106"/>
      <c r="D3702" s="2017" t="s">
        <v>765</v>
      </c>
      <c r="E3702" s="2017"/>
      <c r="F3702" s="2017"/>
      <c r="G3702" s="494"/>
    </row>
    <row r="3703" ht="11.25" hidden="1" customHeight="1" outlineLevel="7">
      <c r="A3703" s="95"/>
      <c r="B3703" s="96"/>
      <c r="C3703" s="97"/>
      <c r="D3703" s="2013" t="s">
        <v>766</v>
      </c>
      <c r="E3703" s="2013"/>
      <c r="F3703" s="2013"/>
      <c r="G3703" s="494"/>
    </row>
    <row r="3704" ht="11.25" hidden="1" customHeight="1" outlineLevel="7">
      <c r="A3704" s="95"/>
      <c r="B3704" s="96"/>
      <c r="C3704" s="97"/>
      <c r="D3704" s="2013" t="s">
        <v>767</v>
      </c>
      <c r="E3704" s="2013"/>
      <c r="F3704" s="2013"/>
      <c r="G3704" s="494"/>
    </row>
    <row r="3705" ht="21.75" hidden="1" customHeight="1" outlineLevel="7">
      <c r="A3705" s="95"/>
      <c r="B3705" s="96"/>
      <c r="C3705" s="97"/>
      <c r="D3705" s="2013" t="s">
        <v>768</v>
      </c>
      <c r="E3705" s="2013"/>
      <c r="F3705" s="2013"/>
      <c r="G3705" s="494"/>
    </row>
    <row r="3706" ht="21.75" hidden="1" customHeight="1" outlineLevel="7">
      <c r="A3706" s="95"/>
      <c r="B3706" s="96"/>
      <c r="C3706" s="97"/>
      <c r="D3706" s="2013" t="s">
        <v>769</v>
      </c>
      <c r="E3706" s="2013"/>
      <c r="F3706" s="2013"/>
      <c r="G3706" s="494"/>
    </row>
    <row r="3707" ht="21.75" hidden="1" customHeight="1" outlineLevel="7">
      <c r="A3707" s="95"/>
      <c r="B3707" s="96"/>
      <c r="C3707" s="97"/>
      <c r="D3707" s="2013" t="s">
        <v>770</v>
      </c>
      <c r="E3707" s="2013"/>
      <c r="F3707" s="2013"/>
      <c r="G3707" s="494"/>
    </row>
    <row r="3708" ht="11.25" hidden="1" customHeight="1" outlineLevel="7">
      <c r="A3708" s="104"/>
      <c r="B3708" s="105"/>
      <c r="C3708" s="106"/>
      <c r="D3708" s="2017" t="s">
        <v>771</v>
      </c>
      <c r="E3708" s="2017"/>
      <c r="F3708" s="2017"/>
      <c r="G3708" s="494"/>
    </row>
    <row r="3709" ht="11.25" hidden="1" customHeight="1" outlineLevel="7">
      <c r="A3709" s="95"/>
      <c r="B3709" s="96"/>
      <c r="C3709" s="97"/>
      <c r="D3709" s="2013" t="s">
        <v>773</v>
      </c>
      <c r="E3709" s="2013"/>
      <c r="F3709" s="2013"/>
      <c r="G3709" s="494"/>
    </row>
    <row r="3710" ht="11.25" hidden="1" customHeight="1" outlineLevel="7">
      <c r="A3710" s="95"/>
      <c r="B3710" s="96"/>
      <c r="C3710" s="97"/>
      <c r="D3710" s="2013" t="s">
        <v>775</v>
      </c>
      <c r="E3710" s="2013"/>
      <c r="F3710" s="2013"/>
      <c r="G3710" s="494"/>
    </row>
    <row r="3711" ht="21.75" hidden="1" customHeight="1" outlineLevel="7">
      <c r="A3711" s="95"/>
      <c r="B3711" s="96"/>
      <c r="C3711" s="97"/>
      <c r="D3711" s="2013" t="s">
        <v>777</v>
      </c>
      <c r="E3711" s="2013"/>
      <c r="F3711" s="2013"/>
      <c r="G3711" s="494"/>
    </row>
    <row r="3712" ht="11.25" hidden="1" customHeight="1" outlineLevel="7">
      <c r="A3712" s="95"/>
      <c r="B3712" s="96"/>
      <c r="C3712" s="97"/>
      <c r="D3712" s="2013" t="s">
        <v>778</v>
      </c>
      <c r="E3712" s="2013"/>
      <c r="F3712" s="2013"/>
      <c r="G3712" s="494"/>
    </row>
    <row r="3713" ht="11.25" hidden="1" customHeight="1" outlineLevel="7">
      <c r="A3713" s="95"/>
      <c r="B3713" s="96"/>
      <c r="C3713" s="97"/>
      <c r="D3713" s="2013" t="s">
        <v>779</v>
      </c>
      <c r="E3713" s="2013"/>
      <c r="F3713" s="2013"/>
      <c r="G3713" s="494"/>
    </row>
    <row r="3714" ht="11.25" hidden="1" customHeight="1" outlineLevel="7">
      <c r="A3714" s="115"/>
      <c r="B3714" s="116"/>
      <c r="C3714" s="117"/>
      <c r="D3714" s="2013" t="s">
        <v>781</v>
      </c>
      <c r="E3714" s="2013"/>
      <c r="F3714" s="2013"/>
      <c r="G3714" s="494"/>
    </row>
    <row r="3715" ht="11.25" hidden="1" customHeight="1" outlineLevel="7">
      <c r="A3715" s="101"/>
      <c r="B3715" s="102"/>
      <c r="C3715" s="103"/>
      <c r="D3715" s="2017" t="s">
        <v>782</v>
      </c>
      <c r="E3715" s="2017"/>
      <c r="F3715" s="2017"/>
      <c r="G3715" s="494"/>
    </row>
    <row r="3716" ht="11.25" hidden="1" customHeight="1" outlineLevel="7">
      <c r="A3716" s="115"/>
      <c r="B3716" s="116"/>
      <c r="C3716" s="117"/>
      <c r="D3716" s="2013" t="s">
        <v>786</v>
      </c>
      <c r="E3716" s="2013"/>
      <c r="F3716" s="2013"/>
      <c r="G3716" s="494"/>
    </row>
    <row r="3717" ht="11.25" hidden="1" customHeight="1" outlineLevel="7">
      <c r="A3717" s="101"/>
      <c r="B3717" s="102"/>
      <c r="C3717" s="103"/>
      <c r="D3717" s="2017" t="s">
        <v>789</v>
      </c>
      <c r="E3717" s="2017"/>
      <c r="F3717" s="2017"/>
      <c r="G3717" s="494"/>
    </row>
    <row r="3718" ht="21.75" hidden="1" customHeight="1" outlineLevel="7">
      <c r="A3718" s="115"/>
      <c r="B3718" s="116"/>
      <c r="C3718" s="117"/>
      <c r="D3718" s="2013" t="s">
        <v>791</v>
      </c>
      <c r="E3718" s="2013"/>
      <c r="F3718" s="2013"/>
      <c r="G3718" s="494"/>
    </row>
    <row r="3719" ht="11.25" hidden="1" customHeight="1" outlineLevel="7">
      <c r="A3719" s="115"/>
      <c r="B3719" s="116"/>
      <c r="C3719" s="117"/>
      <c r="D3719" s="2013" t="s">
        <v>973</v>
      </c>
      <c r="E3719" s="2013"/>
      <c r="F3719" s="2013"/>
      <c r="G3719" s="494"/>
    </row>
    <row r="3720" ht="11.25" hidden="1" customHeight="1" outlineLevel="7">
      <c r="A3720" s="115"/>
      <c r="B3720" s="116"/>
      <c r="C3720" s="117"/>
      <c r="D3720" s="2013" t="s">
        <v>796</v>
      </c>
      <c r="E3720" s="2013"/>
      <c r="F3720" s="2013"/>
      <c r="G3720" s="494"/>
    </row>
    <row r="3721" ht="11.25" hidden="1" customHeight="1" outlineLevel="7">
      <c r="A3721" s="115"/>
      <c r="B3721" s="116"/>
      <c r="C3721" s="117"/>
      <c r="D3721" s="2013" t="s">
        <v>798</v>
      </c>
      <c r="E3721" s="2013"/>
      <c r="F3721" s="2013"/>
      <c r="G3721" s="494"/>
    </row>
    <row r="3722" ht="11.25" hidden="1" customHeight="1" outlineLevel="7">
      <c r="A3722" s="115"/>
      <c r="B3722" s="116"/>
      <c r="C3722" s="117"/>
      <c r="D3722" s="2013" t="s">
        <v>799</v>
      </c>
      <c r="E3722" s="2013"/>
      <c r="F3722" s="2013"/>
      <c r="G3722" s="494"/>
    </row>
    <row r="3723" ht="11.25" hidden="1" customHeight="1" outlineLevel="7">
      <c r="A3723" s="115"/>
      <c r="B3723" s="116"/>
      <c r="C3723" s="117"/>
      <c r="D3723" s="2013" t="s">
        <v>801</v>
      </c>
      <c r="E3723" s="2013"/>
      <c r="F3723" s="2013"/>
      <c r="G3723" s="494"/>
    </row>
    <row r="3724" ht="11.25" hidden="1" customHeight="1" outlineLevel="7">
      <c r="A3724" s="115"/>
      <c r="B3724" s="116"/>
      <c r="C3724" s="117"/>
      <c r="D3724" s="2013" t="s">
        <v>974</v>
      </c>
      <c r="E3724" s="2013"/>
      <c r="F3724" s="2013"/>
      <c r="G3724" s="494"/>
    </row>
    <row r="3725" ht="11.25" hidden="1" customHeight="1" outlineLevel="7">
      <c r="A3725" s="101"/>
      <c r="B3725" s="102"/>
      <c r="C3725" s="103"/>
      <c r="D3725" s="2017" t="s">
        <v>802</v>
      </c>
      <c r="E3725" s="2017"/>
      <c r="F3725" s="2017"/>
      <c r="G3725" s="494"/>
    </row>
    <row r="3726" ht="11.25" hidden="1" customHeight="1" outlineLevel="7">
      <c r="A3726" s="115"/>
      <c r="B3726" s="116"/>
      <c r="C3726" s="117"/>
      <c r="D3726" s="2013" t="s">
        <v>808</v>
      </c>
      <c r="E3726" s="2013"/>
      <c r="F3726" s="2013"/>
      <c r="G3726" s="494"/>
    </row>
    <row r="3727" ht="11.25" hidden="1" customHeight="1" outlineLevel="7">
      <c r="A3727" s="101"/>
      <c r="B3727" s="102"/>
      <c r="C3727" s="103"/>
      <c r="D3727" s="2017" t="s">
        <v>813</v>
      </c>
      <c r="E3727" s="2017"/>
      <c r="F3727" s="2017"/>
      <c r="G3727" s="494"/>
    </row>
    <row r="3728" ht="11.25" hidden="1" customHeight="1" outlineLevel="7">
      <c r="A3728" s="104"/>
      <c r="B3728" s="105"/>
      <c r="C3728" s="106"/>
      <c r="D3728" s="2017" t="s">
        <v>815</v>
      </c>
      <c r="E3728" s="2017"/>
      <c r="F3728" s="2017"/>
      <c r="G3728" s="494"/>
    </row>
    <row r="3729" ht="21.75" hidden="1" customHeight="1" outlineLevel="7">
      <c r="A3729" s="95"/>
      <c r="B3729" s="96"/>
      <c r="C3729" s="97"/>
      <c r="D3729" s="2013" t="s">
        <v>819</v>
      </c>
      <c r="E3729" s="2013"/>
      <c r="F3729" s="2013"/>
      <c r="G3729" s="494"/>
    </row>
    <row r="3730" ht="11.25" hidden="1" customHeight="1" outlineLevel="7">
      <c r="A3730" s="95"/>
      <c r="B3730" s="96"/>
      <c r="C3730" s="97"/>
      <c r="D3730" s="2013" t="s">
        <v>820</v>
      </c>
      <c r="E3730" s="2013"/>
      <c r="F3730" s="2013"/>
      <c r="G3730" s="494"/>
    </row>
    <row r="3731" ht="11.25" hidden="1" customHeight="1" outlineLevel="7">
      <c r="A3731" s="115"/>
      <c r="B3731" s="116"/>
      <c r="C3731" s="117"/>
      <c r="D3731" s="2013" t="s">
        <v>822</v>
      </c>
      <c r="E3731" s="2013"/>
      <c r="F3731" s="2013"/>
      <c r="G3731" s="494"/>
    </row>
    <row r="3732" ht="11.25" hidden="1" customHeight="1" outlineLevel="7">
      <c r="A3732" s="115"/>
      <c r="B3732" s="116"/>
      <c r="C3732" s="117"/>
      <c r="D3732" s="2013" t="s">
        <v>824</v>
      </c>
      <c r="E3732" s="2013"/>
      <c r="F3732" s="2013"/>
      <c r="G3732" s="494"/>
    </row>
    <row r="3733" ht="11.25" hidden="1" customHeight="1" outlineLevel="7">
      <c r="A3733" s="115"/>
      <c r="B3733" s="116"/>
      <c r="C3733" s="117"/>
      <c r="D3733" s="2013" t="s">
        <v>825</v>
      </c>
      <c r="E3733" s="2013"/>
      <c r="F3733" s="2013"/>
      <c r="G3733" s="494"/>
    </row>
    <row r="3734" ht="11.25" hidden="1" customHeight="1" outlineLevel="7">
      <c r="A3734" s="104"/>
      <c r="B3734" s="105"/>
      <c r="C3734" s="106"/>
      <c r="D3734" s="2017" t="s">
        <v>826</v>
      </c>
      <c r="E3734" s="2017"/>
      <c r="F3734" s="2017"/>
      <c r="G3734" s="494"/>
    </row>
    <row r="3735" ht="11.25" hidden="1" customHeight="1" outlineLevel="7">
      <c r="A3735" s="95"/>
      <c r="B3735" s="96"/>
      <c r="C3735" s="97"/>
      <c r="D3735" s="2013" t="s">
        <v>828</v>
      </c>
      <c r="E3735" s="2013"/>
      <c r="F3735" s="2013"/>
      <c r="G3735" s="494"/>
    </row>
    <row r="3736" ht="21.75" hidden="1" customHeight="1" outlineLevel="7">
      <c r="A3736" s="95"/>
      <c r="B3736" s="96"/>
      <c r="C3736" s="97"/>
      <c r="D3736" s="2013" t="s">
        <v>829</v>
      </c>
      <c r="E3736" s="2013"/>
      <c r="F3736" s="2013"/>
      <c r="G3736" s="494"/>
    </row>
    <row r="3737" ht="21.75" hidden="1" customHeight="1" outlineLevel="7">
      <c r="A3737" s="115"/>
      <c r="B3737" s="116"/>
      <c r="C3737" s="117"/>
      <c r="D3737" s="2013" t="s">
        <v>834</v>
      </c>
      <c r="E3737" s="2013"/>
      <c r="F3737" s="2013"/>
      <c r="G3737" s="494"/>
    </row>
    <row r="3738" ht="11.25" hidden="1" customHeight="1" outlineLevel="7">
      <c r="A3738" s="115"/>
      <c r="B3738" s="116"/>
      <c r="C3738" s="117"/>
      <c r="D3738" s="2013" t="s">
        <v>975</v>
      </c>
      <c r="E3738" s="2013"/>
      <c r="F3738" s="2013"/>
      <c r="G3738" s="494"/>
    </row>
    <row r="3739" ht="11.25" hidden="1" customHeight="1" outlineLevel="7">
      <c r="A3739" s="115"/>
      <c r="B3739" s="116"/>
      <c r="C3739" s="117"/>
      <c r="D3739" s="2013" t="s">
        <v>835</v>
      </c>
      <c r="E3739" s="2013"/>
      <c r="F3739" s="2013"/>
      <c r="G3739" s="494"/>
    </row>
    <row r="3740" ht="11.25" hidden="1" customHeight="1" outlineLevel="7">
      <c r="A3740" s="115"/>
      <c r="B3740" s="116"/>
      <c r="C3740" s="117"/>
      <c r="D3740" s="2013" t="s">
        <v>837</v>
      </c>
      <c r="E3740" s="2013"/>
      <c r="F3740" s="2013"/>
      <c r="G3740" s="494"/>
    </row>
    <row r="3741" ht="11.25" hidden="1" customHeight="1" outlineLevel="7">
      <c r="A3741" s="115"/>
      <c r="B3741" s="116"/>
      <c r="C3741" s="117"/>
      <c r="D3741" s="2013" t="s">
        <v>976</v>
      </c>
      <c r="E3741" s="2013"/>
      <c r="F3741" s="2013"/>
      <c r="G3741" s="494"/>
    </row>
    <row r="3742" ht="11.25" hidden="1" customHeight="1" outlineLevel="7">
      <c r="A3742" s="115"/>
      <c r="B3742" s="116"/>
      <c r="C3742" s="117"/>
      <c r="D3742" s="2013" t="s">
        <v>977</v>
      </c>
      <c r="E3742" s="2013"/>
      <c r="F3742" s="2013"/>
      <c r="G3742" s="494"/>
    </row>
    <row r="3743" ht="11.25" hidden="1" customHeight="1" outlineLevel="7">
      <c r="A3743" s="115"/>
      <c r="B3743" s="116"/>
      <c r="C3743" s="117"/>
      <c r="D3743" s="2013" t="s">
        <v>978</v>
      </c>
      <c r="E3743" s="2013"/>
      <c r="F3743" s="2013"/>
      <c r="G3743" s="494"/>
    </row>
    <row r="3744" ht="11.25" hidden="1" customHeight="1" outlineLevel="7">
      <c r="A3744" s="115"/>
      <c r="B3744" s="116"/>
      <c r="C3744" s="117"/>
      <c r="D3744" s="2013" t="s">
        <v>1198</v>
      </c>
      <c r="E3744" s="2013"/>
      <c r="F3744" s="2013"/>
      <c r="G3744" s="494"/>
    </row>
    <row r="3745" ht="11.25" hidden="1" customHeight="1" outlineLevel="7">
      <c r="A3745" s="115"/>
      <c r="B3745" s="116"/>
      <c r="C3745" s="117"/>
      <c r="D3745" s="2013" t="s">
        <v>979</v>
      </c>
      <c r="E3745" s="2013"/>
      <c r="F3745" s="2013"/>
      <c r="G3745" s="494"/>
    </row>
    <row r="3746" ht="11.25" hidden="1" customHeight="1" outlineLevel="4">
      <c r="A3746" s="66"/>
      <c r="B3746" s="67"/>
      <c r="C3746" s="68"/>
      <c r="D3746" s="2019" t="s">
        <v>451</v>
      </c>
      <c r="E3746" s="2019"/>
      <c r="F3746" s="2019"/>
      <c r="G3746" s="495"/>
    </row>
    <row r="3747" ht="11.25" hidden="1" customHeight="1" outlineLevel="5">
      <c r="A3747" s="107"/>
      <c r="B3747" s="108"/>
      <c r="C3747" s="109"/>
      <c r="D3747" s="98"/>
      <c r="E3747" s="99"/>
      <c r="F3747" s="100"/>
      <c r="G3747" s="494"/>
    </row>
    <row r="3748" ht="11.25" hidden="1" customHeight="1" outlineLevel="4">
      <c r="A3748" s="66"/>
      <c r="B3748" s="67"/>
      <c r="C3748" s="68"/>
      <c r="D3748" s="2019" t="s">
        <v>452</v>
      </c>
      <c r="E3748" s="2019"/>
      <c r="F3748" s="2019"/>
      <c r="G3748" s="495"/>
    </row>
    <row r="3749" ht="11.25" hidden="1" customHeight="1" outlineLevel="5">
      <c r="A3749" s="74"/>
      <c r="B3749" s="75"/>
      <c r="C3749" s="76"/>
      <c r="D3749" s="2017" t="s">
        <v>257</v>
      </c>
      <c r="E3749" s="2017"/>
      <c r="F3749" s="2017"/>
      <c r="G3749" s="494"/>
    </row>
    <row r="3750" ht="11.25" hidden="1" customHeight="1" outlineLevel="6">
      <c r="A3750" s="77"/>
      <c r="B3750" s="78"/>
      <c r="C3750" s="79"/>
      <c r="D3750" s="2017" t="s">
        <v>442</v>
      </c>
      <c r="E3750" s="2017"/>
      <c r="F3750" s="2017"/>
      <c r="G3750" s="494"/>
    </row>
    <row r="3751" ht="11.25" hidden="1" customHeight="1" outlineLevel="7">
      <c r="A3751" s="80"/>
      <c r="B3751" s="81"/>
      <c r="C3751" s="82"/>
      <c r="D3751" s="2017" t="s">
        <v>443</v>
      </c>
      <c r="E3751" s="2017"/>
      <c r="F3751" s="2017"/>
      <c r="G3751" s="494"/>
    </row>
    <row r="3752" ht="11.25" hidden="1" customHeight="1" outlineLevel="7">
      <c r="A3752" s="83"/>
      <c r="B3752" s="84"/>
      <c r="C3752" s="85"/>
      <c r="D3752" s="2017" t="s">
        <v>963</v>
      </c>
      <c r="E3752" s="2017"/>
      <c r="F3752" s="2017"/>
      <c r="G3752" s="494"/>
    </row>
    <row r="3753" ht="11.25" hidden="1" customHeight="1" outlineLevel="7">
      <c r="A3753" s="86"/>
      <c r="B3753" s="87"/>
      <c r="C3753" s="88"/>
      <c r="D3753" s="2017" t="s">
        <v>14</v>
      </c>
      <c r="E3753" s="2017"/>
      <c r="F3753" s="2017"/>
      <c r="G3753" s="494"/>
    </row>
    <row r="3754" ht="11.25" hidden="1" customHeight="1" outlineLevel="7">
      <c r="A3754" s="101"/>
      <c r="B3754" s="102"/>
      <c r="C3754" s="103"/>
      <c r="D3754" s="2017" t="s">
        <v>529</v>
      </c>
      <c r="E3754" s="2017"/>
      <c r="F3754" s="2017"/>
      <c r="G3754" s="494"/>
    </row>
    <row r="3755" ht="11.25" hidden="1" customHeight="1" outlineLevel="7">
      <c r="A3755" s="104"/>
      <c r="B3755" s="105"/>
      <c r="C3755" s="106"/>
      <c r="D3755" s="2017" t="s">
        <v>964</v>
      </c>
      <c r="E3755" s="2017"/>
      <c r="F3755" s="2017"/>
      <c r="G3755" s="494"/>
    </row>
    <row r="3756" ht="11.25" hidden="1" customHeight="1" outlineLevel="7">
      <c r="A3756" s="95"/>
      <c r="B3756" s="96"/>
      <c r="C3756" s="97"/>
      <c r="D3756" s="2013" t="s">
        <v>546</v>
      </c>
      <c r="E3756" s="2013"/>
      <c r="F3756" s="2013"/>
      <c r="G3756" s="494"/>
    </row>
    <row r="3757" ht="11.25" hidden="1" customHeight="1" outlineLevel="7">
      <c r="A3757" s="104"/>
      <c r="B3757" s="105"/>
      <c r="C3757" s="106"/>
      <c r="D3757" s="2017" t="s">
        <v>554</v>
      </c>
      <c r="E3757" s="2017"/>
      <c r="F3757" s="2017"/>
      <c r="G3757" s="494"/>
    </row>
    <row r="3758" ht="11.25" hidden="1" customHeight="1" outlineLevel="7">
      <c r="A3758" s="95"/>
      <c r="B3758" s="96"/>
      <c r="C3758" s="97"/>
      <c r="D3758" s="2013" t="s">
        <v>557</v>
      </c>
      <c r="E3758" s="2013"/>
      <c r="F3758" s="2013"/>
      <c r="G3758" s="494"/>
    </row>
    <row r="3759" ht="11.25" hidden="1" customHeight="1" outlineLevel="7">
      <c r="A3759" s="95"/>
      <c r="B3759" s="96"/>
      <c r="C3759" s="97"/>
      <c r="D3759" s="2013" t="s">
        <v>559</v>
      </c>
      <c r="E3759" s="2013"/>
      <c r="F3759" s="2013"/>
      <c r="G3759" s="494"/>
    </row>
    <row r="3760" ht="11.25" hidden="1" customHeight="1" outlineLevel="7">
      <c r="A3760" s="95"/>
      <c r="B3760" s="96"/>
      <c r="C3760" s="97"/>
      <c r="D3760" s="2013" t="s">
        <v>564</v>
      </c>
      <c r="E3760" s="2013"/>
      <c r="F3760" s="2013"/>
      <c r="G3760" s="494"/>
    </row>
    <row r="3761" ht="11.25" hidden="1" customHeight="1" outlineLevel="7">
      <c r="A3761" s="95"/>
      <c r="B3761" s="96"/>
      <c r="C3761" s="97"/>
      <c r="D3761" s="2013" t="s">
        <v>565</v>
      </c>
      <c r="E3761" s="2013"/>
      <c r="F3761" s="2013"/>
      <c r="G3761" s="494"/>
    </row>
    <row r="3762" ht="11.25" hidden="1" customHeight="1" outlineLevel="7">
      <c r="A3762" s="95"/>
      <c r="B3762" s="96"/>
      <c r="C3762" s="97"/>
      <c r="D3762" s="2013" t="s">
        <v>566</v>
      </c>
      <c r="E3762" s="2013"/>
      <c r="F3762" s="2013"/>
      <c r="G3762" s="494"/>
    </row>
    <row r="3763" ht="11.25" hidden="1" customHeight="1" outlineLevel="7">
      <c r="A3763" s="95"/>
      <c r="B3763" s="96"/>
      <c r="C3763" s="97"/>
      <c r="D3763" s="2013" t="s">
        <v>567</v>
      </c>
      <c r="E3763" s="2013"/>
      <c r="F3763" s="2013"/>
      <c r="G3763" s="494"/>
    </row>
    <row r="3764" ht="11.25" hidden="1" customHeight="1" outlineLevel="7">
      <c r="A3764" s="95"/>
      <c r="B3764" s="96"/>
      <c r="C3764" s="97"/>
      <c r="D3764" s="2013" t="s">
        <v>569</v>
      </c>
      <c r="E3764" s="2013"/>
      <c r="F3764" s="2013"/>
      <c r="G3764" s="494"/>
    </row>
    <row r="3765" ht="11.25" hidden="1" customHeight="1" outlineLevel="7">
      <c r="A3765" s="95"/>
      <c r="B3765" s="96"/>
      <c r="C3765" s="97"/>
      <c r="D3765" s="2013" t="s">
        <v>570</v>
      </c>
      <c r="E3765" s="2013"/>
      <c r="F3765" s="2013"/>
      <c r="G3765" s="494"/>
    </row>
    <row r="3766" ht="11.25" hidden="1" customHeight="1" outlineLevel="7">
      <c r="A3766" s="86"/>
      <c r="B3766" s="87"/>
      <c r="C3766" s="88"/>
      <c r="D3766" s="2017" t="s">
        <v>571</v>
      </c>
      <c r="E3766" s="2017"/>
      <c r="F3766" s="2017"/>
      <c r="G3766" s="494"/>
    </row>
    <row r="3767" ht="11.25" hidden="1" customHeight="1" outlineLevel="7">
      <c r="A3767" s="101"/>
      <c r="B3767" s="102"/>
      <c r="C3767" s="103"/>
      <c r="D3767" s="2017" t="s">
        <v>572</v>
      </c>
      <c r="E3767" s="2017"/>
      <c r="F3767" s="2017"/>
      <c r="G3767" s="494"/>
    </row>
    <row r="3768" ht="11.25" hidden="1" customHeight="1" outlineLevel="7">
      <c r="A3768" s="104"/>
      <c r="B3768" s="105"/>
      <c r="C3768" s="106"/>
      <c r="D3768" s="2017" t="s">
        <v>573</v>
      </c>
      <c r="E3768" s="2017"/>
      <c r="F3768" s="2017"/>
      <c r="G3768" s="494"/>
    </row>
    <row r="3769" ht="11.25" hidden="1" customHeight="1" outlineLevel="7">
      <c r="A3769" s="95"/>
      <c r="B3769" s="96"/>
      <c r="C3769" s="97"/>
      <c r="D3769" s="2013" t="s">
        <v>582</v>
      </c>
      <c r="E3769" s="2013"/>
      <c r="F3769" s="2013"/>
      <c r="G3769" s="494"/>
    </row>
    <row r="3770" ht="11.25" hidden="1" customHeight="1" outlineLevel="7">
      <c r="A3770" s="95"/>
      <c r="B3770" s="96"/>
      <c r="C3770" s="97"/>
      <c r="D3770" s="2013" t="s">
        <v>585</v>
      </c>
      <c r="E3770" s="2013"/>
      <c r="F3770" s="2013"/>
      <c r="G3770" s="494"/>
    </row>
    <row r="3771" ht="11.25" hidden="1" customHeight="1" outlineLevel="7">
      <c r="A3771" s="104"/>
      <c r="B3771" s="105"/>
      <c r="C3771" s="106"/>
      <c r="D3771" s="2017" t="s">
        <v>586</v>
      </c>
      <c r="E3771" s="2017"/>
      <c r="F3771" s="2017"/>
      <c r="G3771" s="494"/>
    </row>
    <row r="3772" ht="11.25" hidden="1" customHeight="1" outlineLevel="7">
      <c r="A3772" s="95"/>
      <c r="B3772" s="96"/>
      <c r="C3772" s="97"/>
      <c r="D3772" s="2013" t="s">
        <v>965</v>
      </c>
      <c r="E3772" s="2013"/>
      <c r="F3772" s="2013"/>
      <c r="G3772" s="494"/>
    </row>
    <row r="3773" ht="11.25" hidden="1" customHeight="1" outlineLevel="7">
      <c r="A3773" s="86"/>
      <c r="B3773" s="87"/>
      <c r="C3773" s="88"/>
      <c r="D3773" s="2017" t="s">
        <v>617</v>
      </c>
      <c r="E3773" s="2017"/>
      <c r="F3773" s="2017"/>
      <c r="G3773" s="494"/>
    </row>
    <row r="3774" ht="11.25" hidden="1" customHeight="1" outlineLevel="7">
      <c r="A3774" s="89"/>
      <c r="B3774" s="90"/>
      <c r="C3774" s="91"/>
      <c r="D3774" s="2013" t="s">
        <v>619</v>
      </c>
      <c r="E3774" s="2013"/>
      <c r="F3774" s="2013"/>
      <c r="G3774" s="494"/>
    </row>
    <row r="3775" ht="11.25" hidden="1" customHeight="1" outlineLevel="7">
      <c r="A3775" s="89"/>
      <c r="B3775" s="90"/>
      <c r="C3775" s="91"/>
      <c r="D3775" s="2013" t="s">
        <v>620</v>
      </c>
      <c r="E3775" s="2013"/>
      <c r="F3775" s="2013"/>
      <c r="G3775" s="494"/>
    </row>
    <row r="3776" ht="11.25" hidden="1" customHeight="1" outlineLevel="7">
      <c r="A3776" s="89"/>
      <c r="B3776" s="90"/>
      <c r="C3776" s="91"/>
      <c r="D3776" s="2013" t="s">
        <v>624</v>
      </c>
      <c r="E3776" s="2013"/>
      <c r="F3776" s="2013"/>
      <c r="G3776" s="494"/>
    </row>
    <row r="3777" ht="11.25" hidden="1" customHeight="1" outlineLevel="7">
      <c r="A3777" s="89"/>
      <c r="B3777" s="90"/>
      <c r="C3777" s="91"/>
      <c r="D3777" s="2013" t="s">
        <v>626</v>
      </c>
      <c r="E3777" s="2013"/>
      <c r="F3777" s="2013"/>
      <c r="G3777" s="494"/>
    </row>
    <row r="3778" ht="11.25" hidden="1" customHeight="1" outlineLevel="7">
      <c r="A3778" s="101"/>
      <c r="B3778" s="102"/>
      <c r="C3778" s="103"/>
      <c r="D3778" s="2017" t="s">
        <v>630</v>
      </c>
      <c r="E3778" s="2017"/>
      <c r="F3778" s="2017"/>
      <c r="G3778" s="494"/>
    </row>
    <row r="3779" ht="11.25" hidden="1" customHeight="1" outlineLevel="7">
      <c r="A3779" s="115"/>
      <c r="B3779" s="116"/>
      <c r="C3779" s="117"/>
      <c r="D3779" s="2013" t="s">
        <v>632</v>
      </c>
      <c r="E3779" s="2013"/>
      <c r="F3779" s="2013"/>
      <c r="G3779" s="494"/>
    </row>
    <row r="3780" ht="21.75" hidden="1" customHeight="1" outlineLevel="7">
      <c r="A3780" s="115"/>
      <c r="B3780" s="116"/>
      <c r="C3780" s="117"/>
      <c r="D3780" s="2013" t="s">
        <v>634</v>
      </c>
      <c r="E3780" s="2013"/>
      <c r="F3780" s="2013"/>
      <c r="G3780" s="494"/>
    </row>
    <row r="3781" ht="21.75" hidden="1" customHeight="1" outlineLevel="7">
      <c r="A3781" s="115"/>
      <c r="B3781" s="116"/>
      <c r="C3781" s="117"/>
      <c r="D3781" s="2013" t="s">
        <v>636</v>
      </c>
      <c r="E3781" s="2013"/>
      <c r="F3781" s="2013"/>
      <c r="G3781" s="494"/>
    </row>
    <row r="3782" ht="21.75" hidden="1" customHeight="1" outlineLevel="7">
      <c r="A3782" s="115"/>
      <c r="B3782" s="116"/>
      <c r="C3782" s="117"/>
      <c r="D3782" s="2013" t="s">
        <v>638</v>
      </c>
      <c r="E3782" s="2013"/>
      <c r="F3782" s="2013"/>
      <c r="G3782" s="494"/>
    </row>
    <row r="3783" ht="11.25" hidden="1" customHeight="1" outlineLevel="7">
      <c r="A3783" s="86"/>
      <c r="B3783" s="87"/>
      <c r="C3783" s="88"/>
      <c r="D3783" s="2017" t="s">
        <v>641</v>
      </c>
      <c r="E3783" s="2017"/>
      <c r="F3783" s="2017"/>
      <c r="G3783" s="494"/>
    </row>
    <row r="3784" ht="21.75" hidden="1" customHeight="1" outlineLevel="7">
      <c r="A3784" s="101"/>
      <c r="B3784" s="102"/>
      <c r="C3784" s="103"/>
      <c r="D3784" s="2017" t="s">
        <v>642</v>
      </c>
      <c r="E3784" s="2017"/>
      <c r="F3784" s="2017"/>
      <c r="G3784" s="494"/>
    </row>
    <row r="3785" ht="21.75" hidden="1" customHeight="1" outlineLevel="7">
      <c r="A3785" s="115"/>
      <c r="B3785" s="116"/>
      <c r="C3785" s="117"/>
      <c r="D3785" s="2013" t="s">
        <v>643</v>
      </c>
      <c r="E3785" s="2013"/>
      <c r="F3785" s="2013"/>
      <c r="G3785" s="494"/>
    </row>
    <row r="3786" ht="21.75" hidden="1" customHeight="1" outlineLevel="7">
      <c r="A3786" s="115"/>
      <c r="B3786" s="116"/>
      <c r="C3786" s="117"/>
      <c r="D3786" s="2013" t="s">
        <v>645</v>
      </c>
      <c r="E3786" s="2013"/>
      <c r="F3786" s="2013"/>
      <c r="G3786" s="494"/>
    </row>
    <row r="3787" ht="21.75" hidden="1" customHeight="1" outlineLevel="7">
      <c r="A3787" s="115"/>
      <c r="B3787" s="116"/>
      <c r="C3787" s="117"/>
      <c r="D3787" s="2013" t="s">
        <v>647</v>
      </c>
      <c r="E3787" s="2013"/>
      <c r="F3787" s="2013"/>
      <c r="G3787" s="494"/>
    </row>
    <row r="3788" ht="21.75" hidden="1" customHeight="1" outlineLevel="7">
      <c r="A3788" s="115"/>
      <c r="B3788" s="116"/>
      <c r="C3788" s="117"/>
      <c r="D3788" s="2013" t="s">
        <v>649</v>
      </c>
      <c r="E3788" s="2013"/>
      <c r="F3788" s="2013"/>
      <c r="G3788" s="494"/>
    </row>
    <row r="3789" ht="21.75" hidden="1" customHeight="1" outlineLevel="7">
      <c r="A3789" s="115"/>
      <c r="B3789" s="116"/>
      <c r="C3789" s="117"/>
      <c r="D3789" s="2013" t="s">
        <v>651</v>
      </c>
      <c r="E3789" s="2013"/>
      <c r="F3789" s="2013"/>
      <c r="G3789" s="494"/>
    </row>
    <row r="3790" ht="21.75" hidden="1" customHeight="1" outlineLevel="7">
      <c r="A3790" s="101"/>
      <c r="B3790" s="102"/>
      <c r="C3790" s="103"/>
      <c r="D3790" s="2017" t="s">
        <v>966</v>
      </c>
      <c r="E3790" s="2017"/>
      <c r="F3790" s="2017"/>
      <c r="G3790" s="494"/>
    </row>
    <row r="3791" ht="11.25" hidden="1" customHeight="1" outlineLevel="7">
      <c r="A3791" s="115"/>
      <c r="B3791" s="116"/>
      <c r="C3791" s="117"/>
      <c r="D3791" s="2013" t="s">
        <v>655</v>
      </c>
      <c r="E3791" s="2013"/>
      <c r="F3791" s="2013"/>
      <c r="G3791" s="494"/>
    </row>
    <row r="3792" ht="21.75" hidden="1" customHeight="1" outlineLevel="7">
      <c r="A3792" s="115"/>
      <c r="B3792" s="116"/>
      <c r="C3792" s="117"/>
      <c r="D3792" s="2013" t="s">
        <v>657</v>
      </c>
      <c r="E3792" s="2013"/>
      <c r="F3792" s="2013"/>
      <c r="G3792" s="494"/>
    </row>
    <row r="3793" ht="21.75" hidden="1" customHeight="1" outlineLevel="7">
      <c r="A3793" s="115"/>
      <c r="B3793" s="116"/>
      <c r="C3793" s="117"/>
      <c r="D3793" s="2013" t="s">
        <v>659</v>
      </c>
      <c r="E3793" s="2013"/>
      <c r="F3793" s="2013"/>
      <c r="G3793" s="494"/>
    </row>
    <row r="3794" ht="21.75" hidden="1" customHeight="1" outlineLevel="7">
      <c r="A3794" s="115"/>
      <c r="B3794" s="116"/>
      <c r="C3794" s="117"/>
      <c r="D3794" s="2013" t="s">
        <v>661</v>
      </c>
      <c r="E3794" s="2013"/>
      <c r="F3794" s="2013"/>
      <c r="G3794" s="494"/>
    </row>
    <row r="3795" ht="11.25" hidden="1" customHeight="1" outlineLevel="7">
      <c r="A3795" s="115"/>
      <c r="B3795" s="116"/>
      <c r="C3795" s="117"/>
      <c r="D3795" s="2013" t="s">
        <v>663</v>
      </c>
      <c r="E3795" s="2013"/>
      <c r="F3795" s="2013"/>
      <c r="G3795" s="494"/>
    </row>
    <row r="3796" ht="11.25" hidden="1" customHeight="1" outlineLevel="7">
      <c r="A3796" s="101"/>
      <c r="B3796" s="102"/>
      <c r="C3796" s="103"/>
      <c r="D3796" s="2017" t="s">
        <v>667</v>
      </c>
      <c r="E3796" s="2017"/>
      <c r="F3796" s="2017"/>
      <c r="G3796" s="494"/>
    </row>
    <row r="3797" ht="11.25" hidden="1" customHeight="1" outlineLevel="7">
      <c r="A3797" s="115"/>
      <c r="B3797" s="116"/>
      <c r="C3797" s="117"/>
      <c r="D3797" s="2013" t="s">
        <v>667</v>
      </c>
      <c r="E3797" s="2013"/>
      <c r="F3797" s="2013"/>
      <c r="G3797" s="494"/>
    </row>
    <row r="3798" ht="21.75" hidden="1" customHeight="1" outlineLevel="7">
      <c r="A3798" s="115"/>
      <c r="B3798" s="116"/>
      <c r="C3798" s="117"/>
      <c r="D3798" s="2013" t="s">
        <v>669</v>
      </c>
      <c r="E3798" s="2013"/>
      <c r="F3798" s="2013"/>
      <c r="G3798" s="494"/>
    </row>
    <row r="3799" ht="21.75" hidden="1" customHeight="1" outlineLevel="7">
      <c r="A3799" s="115"/>
      <c r="B3799" s="116"/>
      <c r="C3799" s="117"/>
      <c r="D3799" s="2013" t="s">
        <v>671</v>
      </c>
      <c r="E3799" s="2013"/>
      <c r="F3799" s="2013"/>
      <c r="G3799" s="494"/>
    </row>
    <row r="3800" ht="21.75" hidden="1" customHeight="1" outlineLevel="7">
      <c r="A3800" s="115"/>
      <c r="B3800" s="116"/>
      <c r="C3800" s="117"/>
      <c r="D3800" s="2013" t="s">
        <v>673</v>
      </c>
      <c r="E3800" s="2013"/>
      <c r="F3800" s="2013"/>
      <c r="G3800" s="494"/>
    </row>
    <row r="3801" ht="21.75" hidden="1" customHeight="1" outlineLevel="7">
      <c r="A3801" s="115"/>
      <c r="B3801" s="116"/>
      <c r="C3801" s="117"/>
      <c r="D3801" s="2013" t="s">
        <v>675</v>
      </c>
      <c r="E3801" s="2013"/>
      <c r="F3801" s="2013"/>
      <c r="G3801" s="494"/>
    </row>
    <row r="3802" ht="21.75" hidden="1" customHeight="1" outlineLevel="7">
      <c r="A3802" s="101"/>
      <c r="B3802" s="102"/>
      <c r="C3802" s="103"/>
      <c r="D3802" s="2017" t="s">
        <v>677</v>
      </c>
      <c r="E3802" s="2017"/>
      <c r="F3802" s="2017"/>
      <c r="G3802" s="494"/>
    </row>
    <row r="3803" ht="21.75" hidden="1" customHeight="1" outlineLevel="7">
      <c r="A3803" s="115"/>
      <c r="B3803" s="116"/>
      <c r="C3803" s="117"/>
      <c r="D3803" s="2013" t="s">
        <v>679</v>
      </c>
      <c r="E3803" s="2013"/>
      <c r="F3803" s="2013"/>
      <c r="G3803" s="494"/>
    </row>
    <row r="3804" ht="21.75" hidden="1" customHeight="1" outlineLevel="7">
      <c r="A3804" s="115"/>
      <c r="B3804" s="116"/>
      <c r="C3804" s="117"/>
      <c r="D3804" s="2013" t="s">
        <v>681</v>
      </c>
      <c r="E3804" s="2013"/>
      <c r="F3804" s="2013"/>
      <c r="G3804" s="494"/>
    </row>
    <row r="3805" ht="21.75" hidden="1" customHeight="1" outlineLevel="7">
      <c r="A3805" s="115"/>
      <c r="B3805" s="116"/>
      <c r="C3805" s="117"/>
      <c r="D3805" s="2013" t="s">
        <v>683</v>
      </c>
      <c r="E3805" s="2013"/>
      <c r="F3805" s="2013"/>
      <c r="G3805" s="494"/>
    </row>
    <row r="3806" ht="21.75" hidden="1" customHeight="1" outlineLevel="7">
      <c r="A3806" s="115"/>
      <c r="B3806" s="116"/>
      <c r="C3806" s="117"/>
      <c r="D3806" s="2013" t="s">
        <v>685</v>
      </c>
      <c r="E3806" s="2013"/>
      <c r="F3806" s="2013"/>
      <c r="G3806" s="494"/>
    </row>
    <row r="3807" ht="21.75" hidden="1" customHeight="1" outlineLevel="7">
      <c r="A3807" s="115"/>
      <c r="B3807" s="116"/>
      <c r="C3807" s="117"/>
      <c r="D3807" s="2013" t="s">
        <v>687</v>
      </c>
      <c r="E3807" s="2013"/>
      <c r="F3807" s="2013"/>
      <c r="G3807" s="494"/>
    </row>
    <row r="3808" ht="11.25" hidden="1" customHeight="1" outlineLevel="7">
      <c r="A3808" s="86"/>
      <c r="B3808" s="87"/>
      <c r="C3808" s="88"/>
      <c r="D3808" s="2017" t="s">
        <v>689</v>
      </c>
      <c r="E3808" s="2017"/>
      <c r="F3808" s="2017"/>
      <c r="G3808" s="494"/>
    </row>
    <row r="3809" ht="11.25" hidden="1" customHeight="1" outlineLevel="7">
      <c r="A3809" s="89"/>
      <c r="B3809" s="90"/>
      <c r="C3809" s="91"/>
      <c r="D3809" s="2013" t="s">
        <v>696</v>
      </c>
      <c r="E3809" s="2013"/>
      <c r="F3809" s="2013"/>
      <c r="G3809" s="494"/>
    </row>
    <row r="3810" ht="11.25" hidden="1" customHeight="1" outlineLevel="7">
      <c r="A3810" s="86"/>
      <c r="B3810" s="87"/>
      <c r="C3810" s="88"/>
      <c r="D3810" s="2017" t="s">
        <v>698</v>
      </c>
      <c r="E3810" s="2017"/>
      <c r="F3810" s="2017"/>
      <c r="G3810" s="494"/>
    </row>
    <row r="3811" ht="11.25" hidden="1" customHeight="1" outlineLevel="7">
      <c r="A3811" s="101"/>
      <c r="B3811" s="102"/>
      <c r="C3811" s="103"/>
      <c r="D3811" s="2017" t="s">
        <v>702</v>
      </c>
      <c r="E3811" s="2017"/>
      <c r="F3811" s="2017"/>
      <c r="G3811" s="494"/>
    </row>
    <row r="3812" ht="11.25" hidden="1" customHeight="1" outlineLevel="7">
      <c r="A3812" s="104"/>
      <c r="B3812" s="105"/>
      <c r="C3812" s="106"/>
      <c r="D3812" s="2017" t="s">
        <v>704</v>
      </c>
      <c r="E3812" s="2017"/>
      <c r="F3812" s="2017"/>
      <c r="G3812" s="494"/>
    </row>
    <row r="3813" ht="11.25" hidden="1" customHeight="1" outlineLevel="7">
      <c r="A3813" s="95"/>
      <c r="B3813" s="96"/>
      <c r="C3813" s="97"/>
      <c r="D3813" s="2013" t="s">
        <v>705</v>
      </c>
      <c r="E3813" s="2013"/>
      <c r="F3813" s="2013"/>
      <c r="G3813" s="494"/>
    </row>
    <row r="3814" ht="11.25" hidden="1" customHeight="1" outlineLevel="7">
      <c r="A3814" s="95"/>
      <c r="B3814" s="96"/>
      <c r="C3814" s="97"/>
      <c r="D3814" s="2013" t="s">
        <v>706</v>
      </c>
      <c r="E3814" s="2013"/>
      <c r="F3814" s="2013"/>
      <c r="G3814" s="494"/>
    </row>
    <row r="3815" ht="11.25" hidden="1" customHeight="1" outlineLevel="7">
      <c r="A3815" s="95"/>
      <c r="B3815" s="96"/>
      <c r="C3815" s="97"/>
      <c r="D3815" s="2013" t="s">
        <v>708</v>
      </c>
      <c r="E3815" s="2013"/>
      <c r="F3815" s="2013"/>
      <c r="G3815" s="494"/>
    </row>
    <row r="3816" ht="11.25" hidden="1" customHeight="1" outlineLevel="7">
      <c r="A3816" s="95"/>
      <c r="B3816" s="96"/>
      <c r="C3816" s="97"/>
      <c r="D3816" s="2013" t="s">
        <v>709</v>
      </c>
      <c r="E3816" s="2013"/>
      <c r="F3816" s="2013"/>
      <c r="G3816" s="494"/>
    </row>
    <row r="3817" ht="11.25" hidden="1" customHeight="1" outlineLevel="7">
      <c r="A3817" s="95"/>
      <c r="B3817" s="96"/>
      <c r="C3817" s="97"/>
      <c r="D3817" s="2013" t="s">
        <v>710</v>
      </c>
      <c r="E3817" s="2013"/>
      <c r="F3817" s="2013"/>
      <c r="G3817" s="494"/>
    </row>
    <row r="3818" ht="11.25" hidden="1" customHeight="1" outlineLevel="7">
      <c r="A3818" s="95"/>
      <c r="B3818" s="96"/>
      <c r="C3818" s="97"/>
      <c r="D3818" s="2013" t="s">
        <v>711</v>
      </c>
      <c r="E3818" s="2013"/>
      <c r="F3818" s="2013"/>
      <c r="G3818" s="494"/>
    </row>
    <row r="3819" ht="11.25" hidden="1" customHeight="1" outlineLevel="7">
      <c r="A3819" s="104"/>
      <c r="B3819" s="105"/>
      <c r="C3819" s="106"/>
      <c r="D3819" s="2017" t="s">
        <v>712</v>
      </c>
      <c r="E3819" s="2017"/>
      <c r="F3819" s="2017"/>
      <c r="G3819" s="494"/>
    </row>
    <row r="3820" ht="21.75" hidden="1" customHeight="1" outlineLevel="7">
      <c r="A3820" s="95"/>
      <c r="B3820" s="96"/>
      <c r="C3820" s="97"/>
      <c r="D3820" s="2013" t="s">
        <v>717</v>
      </c>
      <c r="E3820" s="2013"/>
      <c r="F3820" s="2013"/>
      <c r="G3820" s="494"/>
    </row>
    <row r="3821" ht="11.25" hidden="1" customHeight="1" outlineLevel="7">
      <c r="A3821" s="104"/>
      <c r="B3821" s="105"/>
      <c r="C3821" s="106"/>
      <c r="D3821" s="2017" t="s">
        <v>720</v>
      </c>
      <c r="E3821" s="2017"/>
      <c r="F3821" s="2017"/>
      <c r="G3821" s="494"/>
    </row>
    <row r="3822" ht="11.25" hidden="1" customHeight="1" outlineLevel="7">
      <c r="A3822" s="95"/>
      <c r="B3822" s="96"/>
      <c r="C3822" s="97"/>
      <c r="D3822" s="2013" t="s">
        <v>721</v>
      </c>
      <c r="E3822" s="2013"/>
      <c r="F3822" s="2013"/>
      <c r="G3822" s="494"/>
    </row>
    <row r="3823" ht="11.25" hidden="1" customHeight="1" outlineLevel="7">
      <c r="A3823" s="95"/>
      <c r="B3823" s="96"/>
      <c r="C3823" s="97"/>
      <c r="D3823" s="2013" t="s">
        <v>722</v>
      </c>
      <c r="E3823" s="2013"/>
      <c r="F3823" s="2013"/>
      <c r="G3823" s="494"/>
    </row>
    <row r="3824" ht="11.25" hidden="1" customHeight="1" outlineLevel="7">
      <c r="A3824" s="104"/>
      <c r="B3824" s="105"/>
      <c r="C3824" s="106"/>
      <c r="D3824" s="2017" t="s">
        <v>724</v>
      </c>
      <c r="E3824" s="2017"/>
      <c r="F3824" s="2017"/>
      <c r="G3824" s="494"/>
    </row>
    <row r="3825" ht="11.25" hidden="1" customHeight="1" outlineLevel="7">
      <c r="A3825" s="95"/>
      <c r="B3825" s="96"/>
      <c r="C3825" s="97"/>
      <c r="D3825" s="2013" t="s">
        <v>725</v>
      </c>
      <c r="E3825" s="2013"/>
      <c r="F3825" s="2013"/>
      <c r="G3825" s="494"/>
    </row>
    <row r="3826" ht="11.25" hidden="1" customHeight="1" outlineLevel="7">
      <c r="A3826" s="95"/>
      <c r="B3826" s="96"/>
      <c r="C3826" s="97"/>
      <c r="D3826" s="2013" t="s">
        <v>726</v>
      </c>
      <c r="E3826" s="2013"/>
      <c r="F3826" s="2013"/>
      <c r="G3826" s="494"/>
    </row>
    <row r="3827" ht="11.25" hidden="1" customHeight="1" outlineLevel="7">
      <c r="A3827" s="95"/>
      <c r="B3827" s="96"/>
      <c r="C3827" s="97"/>
      <c r="D3827" s="2013" t="s">
        <v>729</v>
      </c>
      <c r="E3827" s="2013"/>
      <c r="F3827" s="2013"/>
      <c r="G3827" s="494"/>
    </row>
    <row r="3828" ht="11.25" hidden="1" customHeight="1" outlineLevel="7">
      <c r="A3828" s="95"/>
      <c r="B3828" s="96"/>
      <c r="C3828" s="97"/>
      <c r="D3828" s="2013" t="s">
        <v>730</v>
      </c>
      <c r="E3828" s="2013"/>
      <c r="F3828" s="2013"/>
      <c r="G3828" s="494"/>
    </row>
    <row r="3829" ht="11.25" hidden="1" customHeight="1" outlineLevel="7">
      <c r="A3829" s="104"/>
      <c r="B3829" s="105"/>
      <c r="C3829" s="106"/>
      <c r="D3829" s="2017" t="s">
        <v>967</v>
      </c>
      <c r="E3829" s="2017"/>
      <c r="F3829" s="2017"/>
      <c r="G3829" s="494"/>
    </row>
    <row r="3830" ht="11.25" hidden="1" customHeight="1" outlineLevel="7">
      <c r="A3830" s="95"/>
      <c r="B3830" s="96"/>
      <c r="C3830" s="97"/>
      <c r="D3830" s="2013" t="s">
        <v>968</v>
      </c>
      <c r="E3830" s="2013"/>
      <c r="F3830" s="2013"/>
      <c r="G3830" s="494"/>
    </row>
    <row r="3831" ht="11.25" hidden="1" customHeight="1" outlineLevel="7">
      <c r="A3831" s="95"/>
      <c r="B3831" s="96"/>
      <c r="C3831" s="97"/>
      <c r="D3831" s="2013" t="s">
        <v>1196</v>
      </c>
      <c r="E3831" s="2013"/>
      <c r="F3831" s="2013"/>
      <c r="G3831" s="494"/>
    </row>
    <row r="3832" ht="11.25" hidden="1" customHeight="1" outlineLevel="7">
      <c r="A3832" s="115"/>
      <c r="B3832" s="116"/>
      <c r="C3832" s="117"/>
      <c r="D3832" s="2013" t="s">
        <v>731</v>
      </c>
      <c r="E3832" s="2013"/>
      <c r="F3832" s="2013"/>
      <c r="G3832" s="494"/>
    </row>
    <row r="3833" ht="11.25" hidden="1" customHeight="1" outlineLevel="7">
      <c r="A3833" s="104"/>
      <c r="B3833" s="105"/>
      <c r="C3833" s="106"/>
      <c r="D3833" s="2017" t="s">
        <v>732</v>
      </c>
      <c r="E3833" s="2017"/>
      <c r="F3833" s="2017"/>
      <c r="G3833" s="494"/>
    </row>
    <row r="3834" ht="21.75" hidden="1" customHeight="1" outlineLevel="7">
      <c r="A3834" s="95"/>
      <c r="B3834" s="96"/>
      <c r="C3834" s="97"/>
      <c r="D3834" s="2013" t="s">
        <v>969</v>
      </c>
      <c r="E3834" s="2013"/>
      <c r="F3834" s="2013"/>
      <c r="G3834" s="494"/>
    </row>
    <row r="3835" ht="21.75" hidden="1" customHeight="1" outlineLevel="7">
      <c r="A3835" s="95"/>
      <c r="B3835" s="96"/>
      <c r="C3835" s="97"/>
      <c r="D3835" s="2013" t="s">
        <v>1197</v>
      </c>
      <c r="E3835" s="2013"/>
      <c r="F3835" s="2013"/>
      <c r="G3835" s="494"/>
    </row>
    <row r="3836" ht="11.25" hidden="1" customHeight="1" outlineLevel="7">
      <c r="A3836" s="95"/>
      <c r="B3836" s="96"/>
      <c r="C3836" s="97"/>
      <c r="D3836" s="2013" t="s">
        <v>734</v>
      </c>
      <c r="E3836" s="2013"/>
      <c r="F3836" s="2013"/>
      <c r="G3836" s="494"/>
    </row>
    <row r="3837" ht="11.25" hidden="1" customHeight="1" outlineLevel="7">
      <c r="A3837" s="95"/>
      <c r="B3837" s="96"/>
      <c r="C3837" s="97"/>
      <c r="D3837" s="2013" t="s">
        <v>735</v>
      </c>
      <c r="E3837" s="2013"/>
      <c r="F3837" s="2013"/>
      <c r="G3837" s="494"/>
    </row>
    <row r="3838" ht="11.25" hidden="1" customHeight="1" outlineLevel="7">
      <c r="A3838" s="115"/>
      <c r="B3838" s="116"/>
      <c r="C3838" s="117"/>
      <c r="D3838" s="2013" t="s">
        <v>736</v>
      </c>
      <c r="E3838" s="2013"/>
      <c r="F3838" s="2013"/>
      <c r="G3838" s="494"/>
    </row>
    <row r="3839" ht="11.25" hidden="1" customHeight="1" outlineLevel="7">
      <c r="A3839" s="104"/>
      <c r="B3839" s="105"/>
      <c r="C3839" s="106"/>
      <c r="D3839" s="2017" t="s">
        <v>970</v>
      </c>
      <c r="E3839" s="2017"/>
      <c r="F3839" s="2017"/>
      <c r="G3839" s="494"/>
    </row>
    <row r="3840" ht="11.25" hidden="1" customHeight="1" outlineLevel="7">
      <c r="A3840" s="95"/>
      <c r="B3840" s="96"/>
      <c r="C3840" s="97"/>
      <c r="D3840" s="2013" t="s">
        <v>971</v>
      </c>
      <c r="E3840" s="2013"/>
      <c r="F3840" s="2013"/>
      <c r="G3840" s="494"/>
    </row>
    <row r="3841" ht="11.25" hidden="1" customHeight="1" outlineLevel="7">
      <c r="A3841" s="95"/>
      <c r="B3841" s="96"/>
      <c r="C3841" s="97"/>
      <c r="D3841" s="2013" t="s">
        <v>741</v>
      </c>
      <c r="E3841" s="2013"/>
      <c r="F3841" s="2013"/>
      <c r="G3841" s="494"/>
    </row>
    <row r="3842" ht="11.25" hidden="1" customHeight="1" outlineLevel="7">
      <c r="A3842" s="104"/>
      <c r="B3842" s="105"/>
      <c r="C3842" s="106"/>
      <c r="D3842" s="2017" t="s">
        <v>742</v>
      </c>
      <c r="E3842" s="2017"/>
      <c r="F3842" s="2017"/>
      <c r="G3842" s="494"/>
    </row>
    <row r="3843" ht="11.25" hidden="1" customHeight="1" outlineLevel="7">
      <c r="A3843" s="95"/>
      <c r="B3843" s="96"/>
      <c r="C3843" s="97"/>
      <c r="D3843" s="2013" t="s">
        <v>744</v>
      </c>
      <c r="E3843" s="2013"/>
      <c r="F3843" s="2013"/>
      <c r="G3843" s="494"/>
    </row>
    <row r="3844" ht="11.25" hidden="1" customHeight="1" outlineLevel="7">
      <c r="A3844" s="95"/>
      <c r="B3844" s="96"/>
      <c r="C3844" s="97"/>
      <c r="D3844" s="2013" t="s">
        <v>756</v>
      </c>
      <c r="E3844" s="2013"/>
      <c r="F3844" s="2013"/>
      <c r="G3844" s="494"/>
    </row>
    <row r="3845" ht="21.75" hidden="1" customHeight="1" outlineLevel="7">
      <c r="A3845" s="95"/>
      <c r="B3845" s="96"/>
      <c r="C3845" s="97"/>
      <c r="D3845" s="2013" t="s">
        <v>757</v>
      </c>
      <c r="E3845" s="2013"/>
      <c r="F3845" s="2013"/>
      <c r="G3845" s="494"/>
    </row>
    <row r="3846" ht="11.25" hidden="1" customHeight="1" outlineLevel="7">
      <c r="A3846" s="95"/>
      <c r="B3846" s="96"/>
      <c r="C3846" s="97"/>
      <c r="D3846" s="2013" t="s">
        <v>758</v>
      </c>
      <c r="E3846" s="2013"/>
      <c r="F3846" s="2013"/>
      <c r="G3846" s="494"/>
    </row>
    <row r="3847" ht="11.25" hidden="1" customHeight="1" outlineLevel="7">
      <c r="A3847" s="95"/>
      <c r="B3847" s="96"/>
      <c r="C3847" s="97"/>
      <c r="D3847" s="2013" t="s">
        <v>759</v>
      </c>
      <c r="E3847" s="2013"/>
      <c r="F3847" s="2013"/>
      <c r="G3847" s="494"/>
    </row>
    <row r="3848" ht="11.25" hidden="1" customHeight="1" outlineLevel="7">
      <c r="A3848" s="95"/>
      <c r="B3848" s="96"/>
      <c r="C3848" s="97"/>
      <c r="D3848" s="2013" t="s">
        <v>972</v>
      </c>
      <c r="E3848" s="2013"/>
      <c r="F3848" s="2013"/>
      <c r="G3848" s="494"/>
    </row>
    <row r="3849" ht="11.25" hidden="1" customHeight="1" outlineLevel="7">
      <c r="A3849" s="95"/>
      <c r="B3849" s="96"/>
      <c r="C3849" s="97"/>
      <c r="D3849" s="2013" t="s">
        <v>760</v>
      </c>
      <c r="E3849" s="2013"/>
      <c r="F3849" s="2013"/>
      <c r="G3849" s="494"/>
    </row>
    <row r="3850" ht="11.25" hidden="1" customHeight="1" outlineLevel="7">
      <c r="A3850" s="101"/>
      <c r="B3850" s="102"/>
      <c r="C3850" s="103"/>
      <c r="D3850" s="2017" t="s">
        <v>763</v>
      </c>
      <c r="E3850" s="2017"/>
      <c r="F3850" s="2017"/>
      <c r="G3850" s="494"/>
    </row>
    <row r="3851" ht="11.25" hidden="1" customHeight="1" outlineLevel="7">
      <c r="A3851" s="104"/>
      <c r="B3851" s="105"/>
      <c r="C3851" s="106"/>
      <c r="D3851" s="2017" t="s">
        <v>765</v>
      </c>
      <c r="E3851" s="2017"/>
      <c r="F3851" s="2017"/>
      <c r="G3851" s="494"/>
    </row>
    <row r="3852" ht="11.25" hidden="1" customHeight="1" outlineLevel="7">
      <c r="A3852" s="95"/>
      <c r="B3852" s="96"/>
      <c r="C3852" s="97"/>
      <c r="D3852" s="2013" t="s">
        <v>766</v>
      </c>
      <c r="E3852" s="2013"/>
      <c r="F3852" s="2013"/>
      <c r="G3852" s="494"/>
    </row>
    <row r="3853" ht="11.25" hidden="1" customHeight="1" outlineLevel="7">
      <c r="A3853" s="95"/>
      <c r="B3853" s="96"/>
      <c r="C3853" s="97"/>
      <c r="D3853" s="2013" t="s">
        <v>767</v>
      </c>
      <c r="E3853" s="2013"/>
      <c r="F3853" s="2013"/>
      <c r="G3853" s="494"/>
    </row>
    <row r="3854" ht="21.75" hidden="1" customHeight="1" outlineLevel="7">
      <c r="A3854" s="95"/>
      <c r="B3854" s="96"/>
      <c r="C3854" s="97"/>
      <c r="D3854" s="2013" t="s">
        <v>768</v>
      </c>
      <c r="E3854" s="2013"/>
      <c r="F3854" s="2013"/>
      <c r="G3854" s="494"/>
    </row>
    <row r="3855" ht="21.75" hidden="1" customHeight="1" outlineLevel="7">
      <c r="A3855" s="95"/>
      <c r="B3855" s="96"/>
      <c r="C3855" s="97"/>
      <c r="D3855" s="2013" t="s">
        <v>769</v>
      </c>
      <c r="E3855" s="2013"/>
      <c r="F3855" s="2013"/>
      <c r="G3855" s="494"/>
    </row>
    <row r="3856" ht="21.75" hidden="1" customHeight="1" outlineLevel="7">
      <c r="A3856" s="95"/>
      <c r="B3856" s="96"/>
      <c r="C3856" s="97"/>
      <c r="D3856" s="2013" t="s">
        <v>770</v>
      </c>
      <c r="E3856" s="2013"/>
      <c r="F3856" s="2013"/>
      <c r="G3856" s="494"/>
    </row>
    <row r="3857" ht="11.25" hidden="1" customHeight="1" outlineLevel="7">
      <c r="A3857" s="104"/>
      <c r="B3857" s="105"/>
      <c r="C3857" s="106"/>
      <c r="D3857" s="2017" t="s">
        <v>771</v>
      </c>
      <c r="E3857" s="2017"/>
      <c r="F3857" s="2017"/>
      <c r="G3857" s="494"/>
    </row>
    <row r="3858" ht="11.25" hidden="1" customHeight="1" outlineLevel="7">
      <c r="A3858" s="95"/>
      <c r="B3858" s="96"/>
      <c r="C3858" s="97"/>
      <c r="D3858" s="2013" t="s">
        <v>773</v>
      </c>
      <c r="E3858" s="2013"/>
      <c r="F3858" s="2013"/>
      <c r="G3858" s="494"/>
    </row>
    <row r="3859" ht="11.25" hidden="1" customHeight="1" outlineLevel="7">
      <c r="A3859" s="95"/>
      <c r="B3859" s="96"/>
      <c r="C3859" s="97"/>
      <c r="D3859" s="2013" t="s">
        <v>775</v>
      </c>
      <c r="E3859" s="2013"/>
      <c r="F3859" s="2013"/>
      <c r="G3859" s="494"/>
    </row>
    <row r="3860" ht="21.75" hidden="1" customHeight="1" outlineLevel="7">
      <c r="A3860" s="95"/>
      <c r="B3860" s="96"/>
      <c r="C3860" s="97"/>
      <c r="D3860" s="2013" t="s">
        <v>777</v>
      </c>
      <c r="E3860" s="2013"/>
      <c r="F3860" s="2013"/>
      <c r="G3860" s="494"/>
    </row>
    <row r="3861" ht="11.25" hidden="1" customHeight="1" outlineLevel="7">
      <c r="A3861" s="95"/>
      <c r="B3861" s="96"/>
      <c r="C3861" s="97"/>
      <c r="D3861" s="2013" t="s">
        <v>778</v>
      </c>
      <c r="E3861" s="2013"/>
      <c r="F3861" s="2013"/>
      <c r="G3861" s="494"/>
    </row>
    <row r="3862" ht="11.25" hidden="1" customHeight="1" outlineLevel="7">
      <c r="A3862" s="95"/>
      <c r="B3862" s="96"/>
      <c r="C3862" s="97"/>
      <c r="D3862" s="2013" t="s">
        <v>779</v>
      </c>
      <c r="E3862" s="2013"/>
      <c r="F3862" s="2013"/>
      <c r="G3862" s="494"/>
    </row>
    <row r="3863" ht="11.25" hidden="1" customHeight="1" outlineLevel="7">
      <c r="A3863" s="115"/>
      <c r="B3863" s="116"/>
      <c r="C3863" s="117"/>
      <c r="D3863" s="2013" t="s">
        <v>781</v>
      </c>
      <c r="E3863" s="2013"/>
      <c r="F3863" s="2013"/>
      <c r="G3863" s="494"/>
    </row>
    <row r="3864" ht="11.25" hidden="1" customHeight="1" outlineLevel="7">
      <c r="A3864" s="101"/>
      <c r="B3864" s="102"/>
      <c r="C3864" s="103"/>
      <c r="D3864" s="2017" t="s">
        <v>782</v>
      </c>
      <c r="E3864" s="2017"/>
      <c r="F3864" s="2017"/>
      <c r="G3864" s="494"/>
    </row>
    <row r="3865" ht="11.25" hidden="1" customHeight="1" outlineLevel="7">
      <c r="A3865" s="115"/>
      <c r="B3865" s="116"/>
      <c r="C3865" s="117"/>
      <c r="D3865" s="2013" t="s">
        <v>786</v>
      </c>
      <c r="E3865" s="2013"/>
      <c r="F3865" s="2013"/>
      <c r="G3865" s="494"/>
    </row>
    <row r="3866" ht="11.25" hidden="1" customHeight="1" outlineLevel="7">
      <c r="A3866" s="101"/>
      <c r="B3866" s="102"/>
      <c r="C3866" s="103"/>
      <c r="D3866" s="2017" t="s">
        <v>789</v>
      </c>
      <c r="E3866" s="2017"/>
      <c r="F3866" s="2017"/>
      <c r="G3866" s="494"/>
    </row>
    <row r="3867" ht="21.75" hidden="1" customHeight="1" outlineLevel="7">
      <c r="A3867" s="115"/>
      <c r="B3867" s="116"/>
      <c r="C3867" s="117"/>
      <c r="D3867" s="2013" t="s">
        <v>791</v>
      </c>
      <c r="E3867" s="2013"/>
      <c r="F3867" s="2013"/>
      <c r="G3867" s="494"/>
    </row>
    <row r="3868" ht="11.25" hidden="1" customHeight="1" outlineLevel="7">
      <c r="A3868" s="115"/>
      <c r="B3868" s="116"/>
      <c r="C3868" s="117"/>
      <c r="D3868" s="2013" t="s">
        <v>973</v>
      </c>
      <c r="E3868" s="2013"/>
      <c r="F3868" s="2013"/>
      <c r="G3868" s="494"/>
    </row>
    <row r="3869" ht="11.25" hidden="1" customHeight="1" outlineLevel="7">
      <c r="A3869" s="115"/>
      <c r="B3869" s="116"/>
      <c r="C3869" s="117"/>
      <c r="D3869" s="2013" t="s">
        <v>796</v>
      </c>
      <c r="E3869" s="2013"/>
      <c r="F3869" s="2013"/>
      <c r="G3869" s="494"/>
    </row>
    <row r="3870" ht="11.25" hidden="1" customHeight="1" outlineLevel="7">
      <c r="A3870" s="115"/>
      <c r="B3870" s="116"/>
      <c r="C3870" s="117"/>
      <c r="D3870" s="2013" t="s">
        <v>798</v>
      </c>
      <c r="E3870" s="2013"/>
      <c r="F3870" s="2013"/>
      <c r="G3870" s="494"/>
    </row>
    <row r="3871" ht="11.25" hidden="1" customHeight="1" outlineLevel="7">
      <c r="A3871" s="115"/>
      <c r="B3871" s="116"/>
      <c r="C3871" s="117"/>
      <c r="D3871" s="2013" t="s">
        <v>799</v>
      </c>
      <c r="E3871" s="2013"/>
      <c r="F3871" s="2013"/>
      <c r="G3871" s="494"/>
    </row>
    <row r="3872" ht="11.25" hidden="1" customHeight="1" outlineLevel="7">
      <c r="A3872" s="115"/>
      <c r="B3872" s="116"/>
      <c r="C3872" s="117"/>
      <c r="D3872" s="2013" t="s">
        <v>801</v>
      </c>
      <c r="E3872" s="2013"/>
      <c r="F3872" s="2013"/>
      <c r="G3872" s="494"/>
    </row>
    <row r="3873" ht="11.25" hidden="1" customHeight="1" outlineLevel="7">
      <c r="A3873" s="115"/>
      <c r="B3873" s="116"/>
      <c r="C3873" s="117"/>
      <c r="D3873" s="2013" t="s">
        <v>974</v>
      </c>
      <c r="E3873" s="2013"/>
      <c r="F3873" s="2013"/>
      <c r="G3873" s="494"/>
    </row>
    <row r="3874" ht="11.25" hidden="1" customHeight="1" outlineLevel="7">
      <c r="A3874" s="101"/>
      <c r="B3874" s="102"/>
      <c r="C3874" s="103"/>
      <c r="D3874" s="2017" t="s">
        <v>802</v>
      </c>
      <c r="E3874" s="2017"/>
      <c r="F3874" s="2017"/>
      <c r="G3874" s="494"/>
    </row>
    <row r="3875" ht="11.25" hidden="1" customHeight="1" outlineLevel="7">
      <c r="A3875" s="115"/>
      <c r="B3875" s="116"/>
      <c r="C3875" s="117"/>
      <c r="D3875" s="2013" t="s">
        <v>808</v>
      </c>
      <c r="E3875" s="2013"/>
      <c r="F3875" s="2013"/>
      <c r="G3875" s="494"/>
    </row>
    <row r="3876" ht="11.25" hidden="1" customHeight="1" outlineLevel="7">
      <c r="A3876" s="101"/>
      <c r="B3876" s="102"/>
      <c r="C3876" s="103"/>
      <c r="D3876" s="2017" t="s">
        <v>813</v>
      </c>
      <c r="E3876" s="2017"/>
      <c r="F3876" s="2017"/>
      <c r="G3876" s="494"/>
    </row>
    <row r="3877" ht="11.25" hidden="1" customHeight="1" outlineLevel="7">
      <c r="A3877" s="104"/>
      <c r="B3877" s="105"/>
      <c r="C3877" s="106"/>
      <c r="D3877" s="2017" t="s">
        <v>815</v>
      </c>
      <c r="E3877" s="2017"/>
      <c r="F3877" s="2017"/>
      <c r="G3877" s="494"/>
    </row>
    <row r="3878" ht="21.75" hidden="1" customHeight="1" outlineLevel="7">
      <c r="A3878" s="95"/>
      <c r="B3878" s="96"/>
      <c r="C3878" s="97"/>
      <c r="D3878" s="2013" t="s">
        <v>819</v>
      </c>
      <c r="E3878" s="2013"/>
      <c r="F3878" s="2013"/>
      <c r="G3878" s="494"/>
    </row>
    <row r="3879" ht="11.25" hidden="1" customHeight="1" outlineLevel="7">
      <c r="A3879" s="95"/>
      <c r="B3879" s="96"/>
      <c r="C3879" s="97"/>
      <c r="D3879" s="2013" t="s">
        <v>820</v>
      </c>
      <c r="E3879" s="2013"/>
      <c r="F3879" s="2013"/>
      <c r="G3879" s="494"/>
    </row>
    <row r="3880" ht="11.25" hidden="1" customHeight="1" outlineLevel="7">
      <c r="A3880" s="115"/>
      <c r="B3880" s="116"/>
      <c r="C3880" s="117"/>
      <c r="D3880" s="2013" t="s">
        <v>822</v>
      </c>
      <c r="E3880" s="2013"/>
      <c r="F3880" s="2013"/>
      <c r="G3880" s="494"/>
    </row>
    <row r="3881" ht="11.25" hidden="1" customHeight="1" outlineLevel="7">
      <c r="A3881" s="115"/>
      <c r="B3881" s="116"/>
      <c r="C3881" s="117"/>
      <c r="D3881" s="2013" t="s">
        <v>824</v>
      </c>
      <c r="E3881" s="2013"/>
      <c r="F3881" s="2013"/>
      <c r="G3881" s="494"/>
    </row>
    <row r="3882" ht="11.25" hidden="1" customHeight="1" outlineLevel="7">
      <c r="A3882" s="115"/>
      <c r="B3882" s="116"/>
      <c r="C3882" s="117"/>
      <c r="D3882" s="2013" t="s">
        <v>825</v>
      </c>
      <c r="E3882" s="2013"/>
      <c r="F3882" s="2013"/>
      <c r="G3882" s="494"/>
    </row>
    <row r="3883" ht="11.25" hidden="1" customHeight="1" outlineLevel="7">
      <c r="A3883" s="104"/>
      <c r="B3883" s="105"/>
      <c r="C3883" s="106"/>
      <c r="D3883" s="2017" t="s">
        <v>826</v>
      </c>
      <c r="E3883" s="2017"/>
      <c r="F3883" s="2017"/>
      <c r="G3883" s="494"/>
    </row>
    <row r="3884" ht="11.25" hidden="1" customHeight="1" outlineLevel="7">
      <c r="A3884" s="95"/>
      <c r="B3884" s="96"/>
      <c r="C3884" s="97"/>
      <c r="D3884" s="2013" t="s">
        <v>828</v>
      </c>
      <c r="E3884" s="2013"/>
      <c r="F3884" s="2013"/>
      <c r="G3884" s="494"/>
    </row>
    <row r="3885" ht="21.75" hidden="1" customHeight="1" outlineLevel="7">
      <c r="A3885" s="95"/>
      <c r="B3885" s="96"/>
      <c r="C3885" s="97"/>
      <c r="D3885" s="2013" t="s">
        <v>829</v>
      </c>
      <c r="E3885" s="2013"/>
      <c r="F3885" s="2013"/>
      <c r="G3885" s="494"/>
    </row>
    <row r="3886" ht="21.75" hidden="1" customHeight="1" outlineLevel="7">
      <c r="A3886" s="115"/>
      <c r="B3886" s="116"/>
      <c r="C3886" s="117"/>
      <c r="D3886" s="2013" t="s">
        <v>834</v>
      </c>
      <c r="E3886" s="2013"/>
      <c r="F3886" s="2013"/>
      <c r="G3886" s="494"/>
    </row>
    <row r="3887" ht="11.25" hidden="1" customHeight="1" outlineLevel="7">
      <c r="A3887" s="115"/>
      <c r="B3887" s="116"/>
      <c r="C3887" s="117"/>
      <c r="D3887" s="2013" t="s">
        <v>975</v>
      </c>
      <c r="E3887" s="2013"/>
      <c r="F3887" s="2013"/>
      <c r="G3887" s="494"/>
    </row>
    <row r="3888" ht="11.25" hidden="1" customHeight="1" outlineLevel="7">
      <c r="A3888" s="115"/>
      <c r="B3888" s="116"/>
      <c r="C3888" s="117"/>
      <c r="D3888" s="2013" t="s">
        <v>835</v>
      </c>
      <c r="E3888" s="2013"/>
      <c r="F3888" s="2013"/>
      <c r="G3888" s="494"/>
    </row>
    <row r="3889" ht="11.25" hidden="1" customHeight="1" outlineLevel="7">
      <c r="A3889" s="115"/>
      <c r="B3889" s="116"/>
      <c r="C3889" s="117"/>
      <c r="D3889" s="2013" t="s">
        <v>837</v>
      </c>
      <c r="E3889" s="2013"/>
      <c r="F3889" s="2013"/>
      <c r="G3889" s="494"/>
    </row>
    <row r="3890" ht="11.25" hidden="1" customHeight="1" outlineLevel="7">
      <c r="A3890" s="115"/>
      <c r="B3890" s="116"/>
      <c r="C3890" s="117"/>
      <c r="D3890" s="2013" t="s">
        <v>976</v>
      </c>
      <c r="E3890" s="2013"/>
      <c r="F3890" s="2013"/>
      <c r="G3890" s="494"/>
    </row>
    <row r="3891" ht="11.25" hidden="1" customHeight="1" outlineLevel="7">
      <c r="A3891" s="115"/>
      <c r="B3891" s="116"/>
      <c r="C3891" s="117"/>
      <c r="D3891" s="2013" t="s">
        <v>977</v>
      </c>
      <c r="E3891" s="2013"/>
      <c r="F3891" s="2013"/>
      <c r="G3891" s="494"/>
    </row>
    <row r="3892" ht="11.25" hidden="1" customHeight="1" outlineLevel="7">
      <c r="A3892" s="115"/>
      <c r="B3892" s="116"/>
      <c r="C3892" s="117"/>
      <c r="D3892" s="2013" t="s">
        <v>978</v>
      </c>
      <c r="E3892" s="2013"/>
      <c r="F3892" s="2013"/>
      <c r="G3892" s="494"/>
    </row>
    <row r="3893" ht="11.25" hidden="1" customHeight="1" outlineLevel="7">
      <c r="A3893" s="115"/>
      <c r="B3893" s="116"/>
      <c r="C3893" s="117"/>
      <c r="D3893" s="2013" t="s">
        <v>1198</v>
      </c>
      <c r="E3893" s="2013"/>
      <c r="F3893" s="2013"/>
      <c r="G3893" s="494"/>
    </row>
    <row r="3894" ht="11.25" hidden="1" customHeight="1" outlineLevel="7">
      <c r="A3894" s="115"/>
      <c r="B3894" s="116"/>
      <c r="C3894" s="117"/>
      <c r="D3894" s="2013" t="s">
        <v>979</v>
      </c>
      <c r="E3894" s="2013"/>
      <c r="F3894" s="2013"/>
      <c r="G3894" s="494"/>
    </row>
    <row r="3895" ht="11.25" customHeight="1" outlineLevel="2" collapsed="1">
      <c r="A3895" s="2012" t="s">
        <v>123</v>
      </c>
      <c r="B3895" s="2012"/>
      <c r="C3895" s="2012"/>
      <c r="D3895" s="2015" t="s">
        <v>513</v>
      </c>
      <c r="E3895" s="2015"/>
      <c r="F3895" s="2015"/>
      <c r="G3895" s="495"/>
    </row>
    <row r="3896" ht="11.25" customHeight="1" outlineLevel="3">
      <c r="A3896" s="2012" t="s">
        <v>982</v>
      </c>
      <c r="B3896" s="2012"/>
      <c r="C3896" s="2012"/>
      <c r="D3896" s="2016" t="s">
        <v>514</v>
      </c>
      <c r="E3896" s="2016"/>
      <c r="F3896" s="2016"/>
      <c r="G3896" s="495"/>
    </row>
    <row r="3897" ht="11.25" hidden="1" customHeight="1" outlineLevel="4">
      <c r="A3897" s="66"/>
      <c r="B3897" s="67"/>
      <c r="C3897" s="68"/>
      <c r="D3897" s="2019" t="s">
        <v>441</v>
      </c>
      <c r="E3897" s="2019"/>
      <c r="F3897" s="2019"/>
      <c r="G3897" s="495"/>
    </row>
    <row r="3898" ht="11.25" hidden="1" customHeight="1" outlineLevel="5">
      <c r="A3898" s="107"/>
      <c r="B3898" s="108"/>
      <c r="C3898" s="109"/>
      <c r="D3898" s="98"/>
      <c r="E3898" s="99"/>
      <c r="F3898" s="100"/>
      <c r="G3898" s="494"/>
    </row>
    <row r="3899" ht="11.25" hidden="1" customHeight="1" outlineLevel="4">
      <c r="A3899" s="66"/>
      <c r="B3899" s="67"/>
      <c r="C3899" s="68"/>
      <c r="D3899" s="2019" t="s">
        <v>451</v>
      </c>
      <c r="E3899" s="2019"/>
      <c r="F3899" s="2019"/>
      <c r="G3899" s="495"/>
    </row>
    <row r="3900" ht="11.25" hidden="1" customHeight="1" outlineLevel="5">
      <c r="A3900" s="107"/>
      <c r="B3900" s="108"/>
      <c r="C3900" s="109"/>
      <c r="D3900" s="98"/>
      <c r="E3900" s="99"/>
      <c r="F3900" s="100"/>
      <c r="G3900" s="494"/>
    </row>
    <row r="3901" ht="11.25" hidden="1" customHeight="1" outlineLevel="4">
      <c r="A3901" s="66"/>
      <c r="B3901" s="67"/>
      <c r="C3901" s="68"/>
      <c r="D3901" s="2019" t="s">
        <v>452</v>
      </c>
      <c r="E3901" s="2019"/>
      <c r="F3901" s="2019"/>
      <c r="G3901" s="495"/>
    </row>
    <row r="3902" ht="11.25" hidden="1" customHeight="1" outlineLevel="5">
      <c r="A3902" s="107"/>
      <c r="B3902" s="108"/>
      <c r="C3902" s="109"/>
      <c r="D3902" s="98"/>
      <c r="E3902" s="99"/>
      <c r="F3902" s="100"/>
      <c r="G3902" s="494"/>
    </row>
    <row r="3903" ht="11.25" customHeight="1" outlineLevel="3" collapsed="1">
      <c r="A3903" s="2012" t="s">
        <v>983</v>
      </c>
      <c r="B3903" s="2012"/>
      <c r="C3903" s="2012"/>
      <c r="D3903" s="2016" t="s">
        <v>522</v>
      </c>
      <c r="E3903" s="2016"/>
      <c r="F3903" s="2016"/>
      <c r="G3903" s="495"/>
    </row>
    <row r="3904" ht="11.25" customHeight="1" outlineLevel="4">
      <c r="A3904" s="66"/>
      <c r="B3904" s="67"/>
      <c r="C3904" s="68"/>
      <c r="D3904" s="2019" t="s">
        <v>441</v>
      </c>
      <c r="E3904" s="2019"/>
      <c r="F3904" s="2019"/>
      <c r="G3904" s="495"/>
    </row>
    <row r="3905" ht="11.25" hidden="1" customHeight="1" outlineLevel="5">
      <c r="A3905" s="107"/>
      <c r="B3905" s="108"/>
      <c r="C3905" s="109"/>
      <c r="D3905" s="98"/>
      <c r="E3905" s="99"/>
      <c r="F3905" s="100"/>
      <c r="G3905" s="494"/>
    </row>
    <row r="3906" ht="11.25" customHeight="1" outlineLevel="4" collapsed="1">
      <c r="A3906" s="66"/>
      <c r="B3906" s="67"/>
      <c r="C3906" s="68"/>
      <c r="D3906" s="2019" t="s">
        <v>451</v>
      </c>
      <c r="E3906" s="2019"/>
      <c r="F3906" s="2019"/>
      <c r="G3906" s="495"/>
    </row>
    <row r="3907" ht="11.25" hidden="1" customHeight="1" outlineLevel="5">
      <c r="A3907" s="107"/>
      <c r="B3907" s="108"/>
      <c r="C3907" s="109"/>
      <c r="D3907" s="98"/>
      <c r="E3907" s="99"/>
      <c r="F3907" s="100"/>
      <c r="G3907" s="494"/>
    </row>
    <row r="3908" ht="11.25" customHeight="1" outlineLevel="4" collapsed="1">
      <c r="A3908" s="66"/>
      <c r="B3908" s="67"/>
      <c r="C3908" s="68"/>
      <c r="D3908" s="2019" t="s">
        <v>452</v>
      </c>
      <c r="E3908" s="2019"/>
      <c r="F3908" s="2019"/>
      <c r="G3908" s="495"/>
    </row>
    <row r="3909" ht="11.25" customHeight="1" outlineLevel="5">
      <c r="A3909" s="107"/>
      <c r="B3909" s="108"/>
      <c r="C3909" s="109"/>
      <c r="D3909" s="98"/>
      <c r="E3909" s="99"/>
      <c r="F3909" s="100"/>
      <c r="G3909" s="494"/>
    </row>
    <row r="3910" ht="11.25" customHeight="1" outlineLevel="1">
      <c r="A3910" s="2012" t="s">
        <v>212</v>
      </c>
      <c r="B3910" s="2012"/>
      <c r="C3910" s="2012"/>
      <c r="D3910" s="2018" t="s">
        <v>984</v>
      </c>
      <c r="E3910" s="2018"/>
      <c r="F3910" s="2018"/>
      <c r="G3910" s="491">
        <v>46783.230409999996</v>
      </c>
    </row>
    <row r="3911" ht="11.25" customHeight="1" outlineLevel="2">
      <c r="A3911" s="2012" t="s">
        <v>393</v>
      </c>
      <c r="B3911" s="2012"/>
      <c r="C3911" s="2012"/>
      <c r="D3911" s="2015" t="s">
        <v>440</v>
      </c>
      <c r="E3911" s="2015"/>
      <c r="F3911" s="2015"/>
      <c r="G3911" s="492">
        <v>40865.230199999998</v>
      </c>
    </row>
    <row r="3912" ht="11.25" hidden="1" customHeight="1" outlineLevel="3">
      <c r="A3912" s="66"/>
      <c r="B3912" s="67"/>
      <c r="C3912" s="68"/>
      <c r="D3912" s="2014" t="s">
        <v>441</v>
      </c>
      <c r="E3912" s="2014"/>
      <c r="F3912" s="2014"/>
      <c r="G3912" s="492">
        <v>40865.230199999998</v>
      </c>
    </row>
    <row r="3913" ht="11.25" hidden="1" customHeight="1" outlineLevel="4">
      <c r="A3913" s="70"/>
      <c r="B3913" s="71"/>
      <c r="C3913" s="72"/>
      <c r="D3913" s="2017" t="s">
        <v>257</v>
      </c>
      <c r="E3913" s="2017"/>
      <c r="F3913" s="2017"/>
      <c r="G3913" s="493">
        <v>40865.230199999998</v>
      </c>
    </row>
    <row r="3914" ht="11.25" hidden="1" customHeight="1" outlineLevel="5">
      <c r="A3914" s="74"/>
      <c r="B3914" s="75"/>
      <c r="C3914" s="76"/>
      <c r="D3914" s="2017" t="s">
        <v>442</v>
      </c>
      <c r="E3914" s="2017"/>
      <c r="F3914" s="2017"/>
      <c r="G3914" s="493">
        <v>40865.230199999998</v>
      </c>
    </row>
    <row r="3915" ht="11.25" hidden="1" customHeight="1" outlineLevel="6">
      <c r="A3915" s="77"/>
      <c r="B3915" s="78"/>
      <c r="C3915" s="79"/>
      <c r="D3915" s="2017" t="s">
        <v>984</v>
      </c>
      <c r="E3915" s="2017"/>
      <c r="F3915" s="2017"/>
      <c r="G3915" s="493">
        <v>40865.230199999998</v>
      </c>
    </row>
    <row r="3916" ht="21.75" hidden="1" customHeight="1" outlineLevel="7">
      <c r="A3916" s="121"/>
      <c r="B3916" s="122"/>
      <c r="C3916" s="123"/>
      <c r="D3916" s="2013" t="s">
        <v>985</v>
      </c>
      <c r="E3916" s="2013"/>
      <c r="F3916" s="2013"/>
      <c r="G3916" s="493">
        <v>40865.230199999998</v>
      </c>
    </row>
    <row r="3917" ht="11.25" hidden="1" customHeight="1" outlineLevel="3" collapsed="1">
      <c r="A3917" s="66"/>
      <c r="B3917" s="67"/>
      <c r="C3917" s="68"/>
      <c r="D3917" s="2014" t="s">
        <v>451</v>
      </c>
      <c r="E3917" s="2014"/>
      <c r="F3917" s="2014"/>
      <c r="G3917" s="495"/>
    </row>
    <row r="3918" ht="11.25" hidden="1" customHeight="1" outlineLevel="4">
      <c r="A3918" s="95"/>
      <c r="B3918" s="96"/>
      <c r="C3918" s="97"/>
      <c r="D3918" s="98"/>
      <c r="E3918" s="99"/>
      <c r="F3918" s="100"/>
      <c r="G3918" s="494"/>
    </row>
    <row r="3919" ht="11.25" hidden="1" customHeight="1" outlineLevel="3" collapsed="1">
      <c r="A3919" s="66"/>
      <c r="B3919" s="67"/>
      <c r="C3919" s="68"/>
      <c r="D3919" s="2014" t="s">
        <v>452</v>
      </c>
      <c r="E3919" s="2014"/>
      <c r="F3919" s="2014"/>
      <c r="G3919" s="495"/>
    </row>
    <row r="3920" ht="11.25" hidden="1" customHeight="1" outlineLevel="4">
      <c r="A3920" s="95"/>
      <c r="B3920" s="96"/>
      <c r="C3920" s="97"/>
      <c r="D3920" s="98"/>
      <c r="E3920" s="99"/>
      <c r="F3920" s="100"/>
      <c r="G3920" s="494"/>
    </row>
    <row r="3921" ht="11.25" customHeight="1" outlineLevel="2" collapsed="1">
      <c r="A3921" s="2012" t="s">
        <v>854</v>
      </c>
      <c r="B3921" s="2012"/>
      <c r="C3921" s="2012"/>
      <c r="D3921" s="2015" t="s">
        <v>453</v>
      </c>
      <c r="E3921" s="2015"/>
      <c r="F3921" s="2015"/>
      <c r="G3921" s="495"/>
    </row>
    <row r="3922" ht="11.25" hidden="1" customHeight="1" outlineLevel="3">
      <c r="A3922" s="66"/>
      <c r="B3922" s="67"/>
      <c r="C3922" s="68"/>
      <c r="D3922" s="2014" t="s">
        <v>441</v>
      </c>
      <c r="E3922" s="2014"/>
      <c r="F3922" s="2014"/>
      <c r="G3922" s="495"/>
    </row>
    <row r="3923" ht="11.25" hidden="1" customHeight="1" outlineLevel="4">
      <c r="A3923" s="95"/>
      <c r="B3923" s="96"/>
      <c r="C3923" s="97"/>
      <c r="D3923" s="98"/>
      <c r="E3923" s="99"/>
      <c r="F3923" s="100"/>
      <c r="G3923" s="494"/>
    </row>
    <row r="3924" ht="11.25" hidden="1" customHeight="1" outlineLevel="3" collapsed="1">
      <c r="A3924" s="66"/>
      <c r="B3924" s="67"/>
      <c r="C3924" s="68"/>
      <c r="D3924" s="2014" t="s">
        <v>451</v>
      </c>
      <c r="E3924" s="2014"/>
      <c r="F3924" s="2014"/>
      <c r="G3924" s="495"/>
    </row>
    <row r="3925" ht="11.25" hidden="1" customHeight="1" outlineLevel="4">
      <c r="A3925" s="95"/>
      <c r="B3925" s="96"/>
      <c r="C3925" s="97"/>
      <c r="D3925" s="98"/>
      <c r="E3925" s="99"/>
      <c r="F3925" s="100"/>
      <c r="G3925" s="494"/>
    </row>
    <row r="3926" ht="11.25" hidden="1" customHeight="1" outlineLevel="3" collapsed="1">
      <c r="A3926" s="66"/>
      <c r="B3926" s="67"/>
      <c r="C3926" s="68"/>
      <c r="D3926" s="2014" t="s">
        <v>452</v>
      </c>
      <c r="E3926" s="2014"/>
      <c r="F3926" s="2014"/>
      <c r="G3926" s="495"/>
    </row>
    <row r="3927" ht="11.25" hidden="1" customHeight="1" outlineLevel="4">
      <c r="A3927" s="95"/>
      <c r="B3927" s="96"/>
      <c r="C3927" s="97"/>
      <c r="D3927" s="98"/>
      <c r="E3927" s="99"/>
      <c r="F3927" s="100"/>
      <c r="G3927" s="494"/>
    </row>
    <row r="3928" ht="11.25" customHeight="1" outlineLevel="2" collapsed="1">
      <c r="A3928" s="2012" t="s">
        <v>986</v>
      </c>
      <c r="B3928" s="2012"/>
      <c r="C3928" s="2012"/>
      <c r="D3928" s="2015" t="s">
        <v>459</v>
      </c>
      <c r="E3928" s="2015"/>
      <c r="F3928" s="2015"/>
      <c r="G3928" s="492">
        <v>5918.0002100000002</v>
      </c>
    </row>
    <row r="3929" ht="11.25" hidden="1" customHeight="1" outlineLevel="3">
      <c r="A3929" s="2012" t="s">
        <v>987</v>
      </c>
      <c r="B3929" s="2012"/>
      <c r="C3929" s="2012"/>
      <c r="D3929" s="2016" t="s">
        <v>461</v>
      </c>
      <c r="E3929" s="2016"/>
      <c r="F3929" s="2016"/>
      <c r="G3929" s="492">
        <v>5918.0002100000002</v>
      </c>
    </row>
    <row r="3930" ht="11.25" hidden="1" customHeight="1" outlineLevel="4">
      <c r="A3930" s="66"/>
      <c r="B3930" s="67"/>
      <c r="C3930" s="68"/>
      <c r="D3930" s="2019" t="s">
        <v>441</v>
      </c>
      <c r="E3930" s="2019"/>
      <c r="F3930" s="2019"/>
      <c r="G3930" s="495"/>
    </row>
    <row r="3931" ht="11.25" hidden="1" customHeight="1" outlineLevel="5">
      <c r="A3931" s="74"/>
      <c r="B3931" s="75"/>
      <c r="C3931" s="76"/>
      <c r="D3931" s="2017" t="s">
        <v>257</v>
      </c>
      <c r="E3931" s="2017"/>
      <c r="F3931" s="2017"/>
      <c r="G3931" s="494"/>
    </row>
    <row r="3932" ht="11.25" hidden="1" customHeight="1" outlineLevel="6">
      <c r="A3932" s="77"/>
      <c r="B3932" s="78"/>
      <c r="C3932" s="79"/>
      <c r="D3932" s="2017" t="s">
        <v>442</v>
      </c>
      <c r="E3932" s="2017"/>
      <c r="F3932" s="2017"/>
      <c r="G3932" s="494"/>
    </row>
    <row r="3933" ht="11.25" hidden="1" customHeight="1" outlineLevel="7">
      <c r="A3933" s="80"/>
      <c r="B3933" s="81"/>
      <c r="C3933" s="82"/>
      <c r="D3933" s="2017" t="s">
        <v>984</v>
      </c>
      <c r="E3933" s="2017"/>
      <c r="F3933" s="2017"/>
      <c r="G3933" s="494"/>
    </row>
    <row r="3934" ht="11.25" hidden="1" customHeight="1" outlineLevel="7">
      <c r="A3934" s="98"/>
      <c r="B3934" s="99"/>
      <c r="C3934" s="100"/>
      <c r="D3934" s="2013" t="s">
        <v>988</v>
      </c>
      <c r="E3934" s="2013"/>
      <c r="F3934" s="2013"/>
      <c r="G3934" s="494"/>
    </row>
    <row r="3935" ht="11.25" hidden="1" customHeight="1" outlineLevel="4" collapsed="1">
      <c r="A3935" s="66"/>
      <c r="B3935" s="67"/>
      <c r="C3935" s="68"/>
      <c r="D3935" s="2019" t="s">
        <v>451</v>
      </c>
      <c r="E3935" s="2019"/>
      <c r="F3935" s="2019"/>
      <c r="G3935" s="495"/>
    </row>
    <row r="3936" ht="11.25" hidden="1" customHeight="1" outlineLevel="5">
      <c r="A3936" s="107"/>
      <c r="B3936" s="108"/>
      <c r="C3936" s="109"/>
      <c r="D3936" s="98"/>
      <c r="E3936" s="99"/>
      <c r="F3936" s="100"/>
      <c r="G3936" s="494"/>
    </row>
    <row r="3937" ht="11.25" hidden="1" customHeight="1" outlineLevel="4" collapsed="1">
      <c r="A3937" s="66"/>
      <c r="B3937" s="67"/>
      <c r="C3937" s="68"/>
      <c r="D3937" s="2019" t="s">
        <v>452</v>
      </c>
      <c r="E3937" s="2019"/>
      <c r="F3937" s="2019"/>
      <c r="G3937" s="492">
        <v>5918.0002100000002</v>
      </c>
    </row>
    <row r="3938" ht="11.25" hidden="1" customHeight="1" outlineLevel="5">
      <c r="A3938" s="74"/>
      <c r="B3938" s="75"/>
      <c r="C3938" s="76"/>
      <c r="D3938" s="2017" t="s">
        <v>257</v>
      </c>
      <c r="E3938" s="2017"/>
      <c r="F3938" s="2017"/>
      <c r="G3938" s="493">
        <v>5918.0002100000002</v>
      </c>
    </row>
    <row r="3939" ht="11.25" hidden="1" customHeight="1" outlineLevel="6">
      <c r="A3939" s="77"/>
      <c r="B3939" s="78"/>
      <c r="C3939" s="79"/>
      <c r="D3939" s="2017" t="s">
        <v>442</v>
      </c>
      <c r="E3939" s="2017"/>
      <c r="F3939" s="2017"/>
      <c r="G3939" s="493">
        <v>5918.0002100000002</v>
      </c>
    </row>
    <row r="3940" ht="11.25" hidden="1" customHeight="1" outlineLevel="7">
      <c r="A3940" s="80"/>
      <c r="B3940" s="81"/>
      <c r="C3940" s="82"/>
      <c r="D3940" s="2017" t="s">
        <v>984</v>
      </c>
      <c r="E3940" s="2017"/>
      <c r="F3940" s="2017"/>
      <c r="G3940" s="493">
        <v>5918.0002100000002</v>
      </c>
    </row>
    <row r="3941" ht="11.25" hidden="1" customHeight="1" outlineLevel="7">
      <c r="A3941" s="98"/>
      <c r="B3941" s="99"/>
      <c r="C3941" s="100"/>
      <c r="D3941" s="2013" t="s">
        <v>988</v>
      </c>
      <c r="E3941" s="2013"/>
      <c r="F3941" s="2013"/>
      <c r="G3941" s="493">
        <v>5918.0002100000002</v>
      </c>
    </row>
    <row r="3942" ht="11.25" hidden="1" customHeight="1" outlineLevel="3" collapsed="1">
      <c r="A3942" s="2012" t="s">
        <v>989</v>
      </c>
      <c r="B3942" s="2012"/>
      <c r="C3942" s="2012"/>
      <c r="D3942" s="2016" t="s">
        <v>508</v>
      </c>
      <c r="E3942" s="2016"/>
      <c r="F3942" s="2016"/>
      <c r="G3942" s="495"/>
    </row>
    <row r="3943" ht="11.25" hidden="1" customHeight="1" outlineLevel="4">
      <c r="A3943" s="66"/>
      <c r="B3943" s="67"/>
      <c r="C3943" s="68"/>
      <c r="D3943" s="2019" t="s">
        <v>441</v>
      </c>
      <c r="E3943" s="2019"/>
      <c r="F3943" s="2019"/>
      <c r="G3943" s="495"/>
    </row>
    <row r="3944" ht="11.25" hidden="1" customHeight="1" outlineLevel="5">
      <c r="A3944" s="107"/>
      <c r="B3944" s="108"/>
      <c r="C3944" s="109"/>
      <c r="D3944" s="98"/>
      <c r="E3944" s="99"/>
      <c r="F3944" s="100"/>
      <c r="G3944" s="494"/>
    </row>
    <row r="3945" ht="11.25" hidden="1" customHeight="1" outlineLevel="4">
      <c r="A3945" s="66"/>
      <c r="B3945" s="67"/>
      <c r="C3945" s="68"/>
      <c r="D3945" s="2019" t="s">
        <v>451</v>
      </c>
      <c r="E3945" s="2019"/>
      <c r="F3945" s="2019"/>
      <c r="G3945" s="495"/>
    </row>
    <row r="3946" ht="11.25" hidden="1" customHeight="1" outlineLevel="5">
      <c r="A3946" s="107"/>
      <c r="B3946" s="108"/>
      <c r="C3946" s="109"/>
      <c r="D3946" s="98"/>
      <c r="E3946" s="99"/>
      <c r="F3946" s="100"/>
      <c r="G3946" s="494"/>
    </row>
    <row r="3947" ht="11.25" hidden="1" customHeight="1" outlineLevel="4">
      <c r="A3947" s="66"/>
      <c r="B3947" s="67"/>
      <c r="C3947" s="68"/>
      <c r="D3947" s="2019" t="s">
        <v>452</v>
      </c>
      <c r="E3947" s="2019"/>
      <c r="F3947" s="2019"/>
      <c r="G3947" s="495"/>
    </row>
    <row r="3948" ht="11.25" hidden="1" customHeight="1" outlineLevel="5">
      <c r="A3948" s="107"/>
      <c r="B3948" s="108"/>
      <c r="C3948" s="109"/>
      <c r="D3948" s="98"/>
      <c r="E3948" s="99"/>
      <c r="F3948" s="100"/>
      <c r="G3948" s="494"/>
    </row>
    <row r="3949" ht="11.25" customHeight="1" outlineLevel="2" collapsed="1">
      <c r="A3949" s="2012" t="s">
        <v>857</v>
      </c>
      <c r="B3949" s="2012"/>
      <c r="C3949" s="2012"/>
      <c r="D3949" s="2015" t="s">
        <v>513</v>
      </c>
      <c r="E3949" s="2015"/>
      <c r="F3949" s="2015"/>
      <c r="G3949" s="495"/>
    </row>
    <row r="3950" ht="11.25" customHeight="1" outlineLevel="3">
      <c r="A3950" s="2012" t="s">
        <v>990</v>
      </c>
      <c r="B3950" s="2012"/>
      <c r="C3950" s="2012"/>
      <c r="D3950" s="2016" t="s">
        <v>514</v>
      </c>
      <c r="E3950" s="2016"/>
      <c r="F3950" s="2016"/>
      <c r="G3950" s="495"/>
    </row>
    <row r="3951" ht="11.25" hidden="1" customHeight="1" outlineLevel="4">
      <c r="A3951" s="66"/>
      <c r="B3951" s="67"/>
      <c r="C3951" s="68"/>
      <c r="D3951" s="2019" t="s">
        <v>441</v>
      </c>
      <c r="E3951" s="2019"/>
      <c r="F3951" s="2019"/>
      <c r="G3951" s="495"/>
    </row>
    <row r="3952" ht="11.25" hidden="1" customHeight="1" outlineLevel="5">
      <c r="A3952" s="107"/>
      <c r="B3952" s="108"/>
      <c r="C3952" s="109"/>
      <c r="D3952" s="98"/>
      <c r="E3952" s="99"/>
      <c r="F3952" s="100"/>
      <c r="G3952" s="494"/>
    </row>
    <row r="3953" ht="11.25" hidden="1" customHeight="1" outlineLevel="4">
      <c r="A3953" s="66"/>
      <c r="B3953" s="67"/>
      <c r="C3953" s="68"/>
      <c r="D3953" s="2019" t="s">
        <v>451</v>
      </c>
      <c r="E3953" s="2019"/>
      <c r="F3953" s="2019"/>
      <c r="G3953" s="495"/>
    </row>
    <row r="3954" ht="11.25" hidden="1" customHeight="1" outlineLevel="5">
      <c r="A3954" s="107"/>
      <c r="B3954" s="108"/>
      <c r="C3954" s="109"/>
      <c r="D3954" s="98"/>
      <c r="E3954" s="99"/>
      <c r="F3954" s="100"/>
      <c r="G3954" s="494"/>
    </row>
    <row r="3955" ht="11.25" hidden="1" customHeight="1" outlineLevel="4">
      <c r="A3955" s="66"/>
      <c r="B3955" s="67"/>
      <c r="C3955" s="68"/>
      <c r="D3955" s="2019" t="s">
        <v>452</v>
      </c>
      <c r="E3955" s="2019"/>
      <c r="F3955" s="2019"/>
      <c r="G3955" s="495"/>
    </row>
    <row r="3956" ht="11.25" hidden="1" customHeight="1" outlineLevel="5">
      <c r="A3956" s="107"/>
      <c r="B3956" s="108"/>
      <c r="C3956" s="109"/>
      <c r="D3956" s="98"/>
      <c r="E3956" s="99"/>
      <c r="F3956" s="100"/>
      <c r="G3956" s="494"/>
    </row>
    <row r="3957" ht="11.25" customHeight="1" outlineLevel="3" collapsed="1">
      <c r="A3957" s="2012" t="s">
        <v>991</v>
      </c>
      <c r="B3957" s="2012"/>
      <c r="C3957" s="2012"/>
      <c r="D3957" s="2016" t="s">
        <v>522</v>
      </c>
      <c r="E3957" s="2016"/>
      <c r="F3957" s="2016"/>
      <c r="G3957" s="495"/>
    </row>
    <row r="3958" ht="11.25" customHeight="1" outlineLevel="4">
      <c r="A3958" s="66"/>
      <c r="B3958" s="67"/>
      <c r="C3958" s="68"/>
      <c r="D3958" s="2019" t="s">
        <v>441</v>
      </c>
      <c r="E3958" s="2019"/>
      <c r="F3958" s="2019"/>
      <c r="G3958" s="495"/>
    </row>
    <row r="3959" ht="11.25" customHeight="1" outlineLevel="5">
      <c r="A3959" s="107"/>
      <c r="B3959" s="108"/>
      <c r="C3959" s="109"/>
      <c r="D3959" s="98"/>
      <c r="E3959" s="99"/>
      <c r="F3959" s="100"/>
      <c r="G3959" s="494"/>
    </row>
    <row r="3960" ht="11.25" customHeight="1" outlineLevel="4">
      <c r="A3960" s="66"/>
      <c r="B3960" s="67"/>
      <c r="C3960" s="68"/>
      <c r="D3960" s="2019" t="s">
        <v>451</v>
      </c>
      <c r="E3960" s="2019"/>
      <c r="F3960" s="2019"/>
      <c r="G3960" s="495"/>
    </row>
    <row r="3961" ht="11.25" hidden="1" customHeight="1" outlineLevel="5">
      <c r="A3961" s="107"/>
      <c r="B3961" s="108"/>
      <c r="C3961" s="109"/>
      <c r="D3961" s="98"/>
      <c r="E3961" s="99"/>
      <c r="F3961" s="100"/>
      <c r="G3961" s="494"/>
    </row>
    <row r="3962" ht="11.25" customHeight="1" outlineLevel="4" collapsed="1">
      <c r="A3962" s="66"/>
      <c r="B3962" s="67"/>
      <c r="C3962" s="68"/>
      <c r="D3962" s="2019" t="s">
        <v>452</v>
      </c>
      <c r="E3962" s="2019"/>
      <c r="F3962" s="2019"/>
      <c r="G3962" s="495"/>
    </row>
    <row r="3963" ht="11.25" customHeight="1" outlineLevel="5">
      <c r="A3963" s="107"/>
      <c r="B3963" s="108"/>
      <c r="C3963" s="109"/>
      <c r="D3963" s="98"/>
      <c r="E3963" s="99"/>
      <c r="F3963" s="100"/>
      <c r="G3963" s="494"/>
    </row>
    <row r="3964" ht="11.25" customHeight="1" outlineLevel="1">
      <c r="A3964" s="2012" t="s">
        <v>213</v>
      </c>
      <c r="B3964" s="2012"/>
      <c r="C3964" s="2012"/>
      <c r="D3964" s="2018" t="s">
        <v>992</v>
      </c>
      <c r="E3964" s="2018"/>
      <c r="F3964" s="2018"/>
      <c r="G3964" s="491">
        <v>1229655.74</v>
      </c>
    </row>
    <row r="3965" ht="11.25" customHeight="1" outlineLevel="2">
      <c r="A3965" s="2012" t="s">
        <v>993</v>
      </c>
      <c r="B3965" s="2012"/>
      <c r="C3965" s="2012"/>
      <c r="D3965" s="2015" t="s">
        <v>440</v>
      </c>
      <c r="E3965" s="2015"/>
      <c r="F3965" s="2015"/>
      <c r="G3965" s="492">
        <v>1229655.74</v>
      </c>
    </row>
    <row r="3966" ht="11.25" hidden="1" customHeight="1" outlineLevel="3">
      <c r="A3966" s="66"/>
      <c r="B3966" s="67"/>
      <c r="C3966" s="68"/>
      <c r="D3966" s="2014" t="s">
        <v>441</v>
      </c>
      <c r="E3966" s="2014"/>
      <c r="F3966" s="2014"/>
      <c r="G3966" s="492">
        <v>1229655.74</v>
      </c>
    </row>
    <row r="3967" ht="11.25" hidden="1" customHeight="1" outlineLevel="4">
      <c r="A3967" s="70"/>
      <c r="B3967" s="71"/>
      <c r="C3967" s="72"/>
      <c r="D3967" s="2017" t="s">
        <v>257</v>
      </c>
      <c r="E3967" s="2017"/>
      <c r="F3967" s="2017"/>
      <c r="G3967" s="493">
        <v>1229655.74</v>
      </c>
    </row>
    <row r="3968" ht="11.25" hidden="1" customHeight="1" outlineLevel="5">
      <c r="A3968" s="74"/>
      <c r="B3968" s="75"/>
      <c r="C3968" s="76"/>
      <c r="D3968" s="2017" t="s">
        <v>442</v>
      </c>
      <c r="E3968" s="2017"/>
      <c r="F3968" s="2017"/>
      <c r="G3968" s="493">
        <v>1229655.74</v>
      </c>
    </row>
    <row r="3969" ht="11.25" hidden="1" customHeight="1" outlineLevel="6">
      <c r="A3969" s="77"/>
      <c r="B3969" s="78"/>
      <c r="C3969" s="79"/>
      <c r="D3969" s="2017" t="s">
        <v>992</v>
      </c>
      <c r="E3969" s="2017"/>
      <c r="F3969" s="2017"/>
      <c r="G3969" s="493">
        <v>1229655.74</v>
      </c>
    </row>
    <row r="3970" ht="11.25" hidden="1" customHeight="1" outlineLevel="7">
      <c r="A3970" s="121"/>
      <c r="B3970" s="122"/>
      <c r="C3970" s="123"/>
      <c r="D3970" s="2013" t="s">
        <v>994</v>
      </c>
      <c r="E3970" s="2013"/>
      <c r="F3970" s="2013"/>
      <c r="G3970" s="493">
        <v>784235.73999999999</v>
      </c>
    </row>
    <row r="3971" ht="11.25" hidden="1" customHeight="1" outlineLevel="7">
      <c r="A3971" s="121"/>
      <c r="B3971" s="122"/>
      <c r="C3971" s="123"/>
      <c r="D3971" s="2013" t="s">
        <v>995</v>
      </c>
      <c r="E3971" s="2013"/>
      <c r="F3971" s="2013"/>
      <c r="G3971" s="493">
        <v>81857.130000000005</v>
      </c>
    </row>
    <row r="3972" ht="11.25" hidden="1" customHeight="1" outlineLevel="7">
      <c r="A3972" s="121"/>
      <c r="B3972" s="122"/>
      <c r="C3972" s="123"/>
      <c r="D3972" s="2013" t="s">
        <v>996</v>
      </c>
      <c r="E3972" s="2013"/>
      <c r="F3972" s="2013"/>
      <c r="G3972" s="493">
        <v>361789.46999999997</v>
      </c>
    </row>
    <row r="3973" ht="11.25" hidden="1" customHeight="1" outlineLevel="7">
      <c r="A3973" s="121"/>
      <c r="B3973" s="122"/>
      <c r="C3973" s="123"/>
      <c r="D3973" s="2013" t="s">
        <v>997</v>
      </c>
      <c r="E3973" s="2013"/>
      <c r="F3973" s="2013"/>
      <c r="G3973" s="493">
        <v>1773.4000000000001</v>
      </c>
    </row>
    <row r="3974" ht="21.75" hidden="1" customHeight="1" outlineLevel="7">
      <c r="A3974" s="121"/>
      <c r="B3974" s="122"/>
      <c r="C3974" s="123"/>
      <c r="D3974" s="2013" t="s">
        <v>999</v>
      </c>
      <c r="E3974" s="2013"/>
      <c r="F3974" s="2013"/>
      <c r="G3974" s="494"/>
    </row>
    <row r="3975" ht="11.25" hidden="1" customHeight="1" outlineLevel="3" collapsed="1">
      <c r="A3975" s="66"/>
      <c r="B3975" s="67"/>
      <c r="C3975" s="68"/>
      <c r="D3975" s="2014" t="s">
        <v>451</v>
      </c>
      <c r="E3975" s="2014"/>
      <c r="F3975" s="2014"/>
      <c r="G3975" s="495"/>
    </row>
    <row r="3976" ht="11.25" hidden="1" customHeight="1" outlineLevel="4">
      <c r="A3976" s="95"/>
      <c r="B3976" s="96"/>
      <c r="C3976" s="97"/>
      <c r="D3976" s="98"/>
      <c r="E3976" s="99"/>
      <c r="F3976" s="100"/>
      <c r="G3976" s="494"/>
    </row>
    <row r="3977" ht="11.25" hidden="1" customHeight="1" outlineLevel="3" collapsed="1">
      <c r="A3977" s="66"/>
      <c r="B3977" s="67"/>
      <c r="C3977" s="68"/>
      <c r="D3977" s="2014" t="s">
        <v>452</v>
      </c>
      <c r="E3977" s="2014"/>
      <c r="F3977" s="2014"/>
      <c r="G3977" s="495"/>
    </row>
    <row r="3978" ht="11.25" hidden="1" customHeight="1" outlineLevel="4">
      <c r="A3978" s="95"/>
      <c r="B3978" s="96"/>
      <c r="C3978" s="97"/>
      <c r="D3978" s="98"/>
      <c r="E3978" s="99"/>
      <c r="F3978" s="100"/>
      <c r="G3978" s="494"/>
    </row>
    <row r="3979" ht="11.25" customHeight="1" outlineLevel="2" collapsed="1">
      <c r="A3979" s="2012" t="s">
        <v>888</v>
      </c>
      <c r="B3979" s="2012"/>
      <c r="C3979" s="2012"/>
      <c r="D3979" s="2015" t="s">
        <v>453</v>
      </c>
      <c r="E3979" s="2015"/>
      <c r="F3979" s="2015"/>
      <c r="G3979" s="495"/>
    </row>
    <row r="3980" ht="11.25" hidden="1" customHeight="1" outlineLevel="3">
      <c r="A3980" s="66"/>
      <c r="B3980" s="67"/>
      <c r="C3980" s="68"/>
      <c r="D3980" s="2014" t="s">
        <v>441</v>
      </c>
      <c r="E3980" s="2014"/>
      <c r="F3980" s="2014"/>
      <c r="G3980" s="495"/>
    </row>
    <row r="3981" ht="11.25" hidden="1" customHeight="1" outlineLevel="4">
      <c r="A3981" s="95"/>
      <c r="B3981" s="96"/>
      <c r="C3981" s="97"/>
      <c r="D3981" s="98"/>
      <c r="E3981" s="99"/>
      <c r="F3981" s="100"/>
      <c r="G3981" s="494"/>
    </row>
    <row r="3982" ht="11.25" hidden="1" customHeight="1" outlineLevel="3">
      <c r="A3982" s="66"/>
      <c r="B3982" s="67"/>
      <c r="C3982" s="68"/>
      <c r="D3982" s="2014" t="s">
        <v>451</v>
      </c>
      <c r="E3982" s="2014"/>
      <c r="F3982" s="2014"/>
      <c r="G3982" s="495"/>
    </row>
    <row r="3983" ht="11.25" hidden="1" customHeight="1" outlineLevel="4">
      <c r="A3983" s="95"/>
      <c r="B3983" s="96"/>
      <c r="C3983" s="97"/>
      <c r="D3983" s="98"/>
      <c r="E3983" s="99"/>
      <c r="F3983" s="100"/>
      <c r="G3983" s="494"/>
    </row>
    <row r="3984" ht="11.25" hidden="1" customHeight="1" outlineLevel="3" collapsed="1">
      <c r="A3984" s="66"/>
      <c r="B3984" s="67"/>
      <c r="C3984" s="68"/>
      <c r="D3984" s="2014" t="s">
        <v>452</v>
      </c>
      <c r="E3984" s="2014"/>
      <c r="F3984" s="2014"/>
      <c r="G3984" s="495"/>
    </row>
    <row r="3985" ht="11.25" hidden="1" customHeight="1" outlineLevel="4">
      <c r="A3985" s="95"/>
      <c r="B3985" s="96"/>
      <c r="C3985" s="97"/>
      <c r="D3985" s="98"/>
      <c r="E3985" s="99"/>
      <c r="F3985" s="100"/>
      <c r="G3985" s="494"/>
    </row>
    <row r="3986" ht="11.25" customHeight="1" outlineLevel="2" collapsed="1">
      <c r="A3986" s="2012" t="s">
        <v>890</v>
      </c>
      <c r="B3986" s="2012"/>
      <c r="C3986" s="2012"/>
      <c r="D3986" s="2015" t="s">
        <v>459</v>
      </c>
      <c r="E3986" s="2015"/>
      <c r="F3986" s="2015"/>
      <c r="G3986" s="495"/>
    </row>
    <row r="3987" ht="11.25" hidden="1" customHeight="1" outlineLevel="3">
      <c r="A3987" s="2012" t="s">
        <v>1000</v>
      </c>
      <c r="B3987" s="2012"/>
      <c r="C3987" s="2012"/>
      <c r="D3987" s="2016" t="s">
        <v>461</v>
      </c>
      <c r="E3987" s="2016"/>
      <c r="F3987" s="2016"/>
      <c r="G3987" s="495"/>
    </row>
    <row r="3988" ht="11.25" hidden="1" customHeight="1" outlineLevel="4">
      <c r="A3988" s="66"/>
      <c r="B3988" s="67"/>
      <c r="C3988" s="68"/>
      <c r="D3988" s="2019" t="s">
        <v>441</v>
      </c>
      <c r="E3988" s="2019"/>
      <c r="F3988" s="2019"/>
      <c r="G3988" s="495"/>
    </row>
    <row r="3989" ht="11.25" hidden="1" customHeight="1" outlineLevel="5">
      <c r="A3989" s="107"/>
      <c r="B3989" s="108"/>
      <c r="C3989" s="109"/>
      <c r="D3989" s="98"/>
      <c r="E3989" s="99"/>
      <c r="F3989" s="100"/>
      <c r="G3989" s="494"/>
    </row>
    <row r="3990" ht="11.25" hidden="1" customHeight="1" outlineLevel="4">
      <c r="A3990" s="66"/>
      <c r="B3990" s="67"/>
      <c r="C3990" s="68"/>
      <c r="D3990" s="2019" t="s">
        <v>451</v>
      </c>
      <c r="E3990" s="2019"/>
      <c r="F3990" s="2019"/>
      <c r="G3990" s="495"/>
    </row>
    <row r="3991" ht="11.25" hidden="1" customHeight="1" outlineLevel="5">
      <c r="A3991" s="107"/>
      <c r="B3991" s="108"/>
      <c r="C3991" s="109"/>
      <c r="D3991" s="98"/>
      <c r="E3991" s="99"/>
      <c r="F3991" s="100"/>
      <c r="G3991" s="494"/>
    </row>
    <row r="3992" ht="11.25" hidden="1" customHeight="1" outlineLevel="4">
      <c r="A3992" s="66"/>
      <c r="B3992" s="67"/>
      <c r="C3992" s="68"/>
      <c r="D3992" s="2019" t="s">
        <v>452</v>
      </c>
      <c r="E3992" s="2019"/>
      <c r="F3992" s="2019"/>
      <c r="G3992" s="495"/>
    </row>
    <row r="3993" ht="11.25" hidden="1" customHeight="1" outlineLevel="5">
      <c r="A3993" s="107"/>
      <c r="B3993" s="108"/>
      <c r="C3993" s="109"/>
      <c r="D3993" s="98"/>
      <c r="E3993" s="99"/>
      <c r="F3993" s="100"/>
      <c r="G3993" s="494"/>
    </row>
    <row r="3994" ht="11.25" hidden="1" customHeight="1" outlineLevel="3" collapsed="1">
      <c r="A3994" s="2012" t="s">
        <v>892</v>
      </c>
      <c r="B3994" s="2012"/>
      <c r="C3994" s="2012"/>
      <c r="D3994" s="2016" t="s">
        <v>508</v>
      </c>
      <c r="E3994" s="2016"/>
      <c r="F3994" s="2016"/>
      <c r="G3994" s="495"/>
    </row>
    <row r="3995" ht="11.25" hidden="1" customHeight="1" outlineLevel="4">
      <c r="A3995" s="66"/>
      <c r="B3995" s="67"/>
      <c r="C3995" s="68"/>
      <c r="D3995" s="2019" t="s">
        <v>441</v>
      </c>
      <c r="E3995" s="2019"/>
      <c r="F3995" s="2019"/>
      <c r="G3995" s="495"/>
    </row>
    <row r="3996" ht="11.25" hidden="1" customHeight="1" outlineLevel="5">
      <c r="A3996" s="107"/>
      <c r="B3996" s="108"/>
      <c r="C3996" s="109"/>
      <c r="D3996" s="98"/>
      <c r="E3996" s="99"/>
      <c r="F3996" s="100"/>
      <c r="G3996" s="494"/>
    </row>
    <row r="3997" ht="11.25" hidden="1" customHeight="1" outlineLevel="4">
      <c r="A3997" s="66"/>
      <c r="B3997" s="67"/>
      <c r="C3997" s="68"/>
      <c r="D3997" s="2019" t="s">
        <v>451</v>
      </c>
      <c r="E3997" s="2019"/>
      <c r="F3997" s="2019"/>
      <c r="G3997" s="495"/>
    </row>
    <row r="3998" ht="11.25" hidden="1" customHeight="1" outlineLevel="5">
      <c r="A3998" s="107"/>
      <c r="B3998" s="108"/>
      <c r="C3998" s="109"/>
      <c r="D3998" s="98"/>
      <c r="E3998" s="99"/>
      <c r="F3998" s="100"/>
      <c r="G3998" s="494"/>
    </row>
    <row r="3999" ht="11.25" hidden="1" customHeight="1" outlineLevel="4">
      <c r="A3999" s="66"/>
      <c r="B3999" s="67"/>
      <c r="C3999" s="68"/>
      <c r="D3999" s="2019" t="s">
        <v>452</v>
      </c>
      <c r="E3999" s="2019"/>
      <c r="F3999" s="2019"/>
      <c r="G3999" s="495"/>
    </row>
    <row r="4000" ht="11.25" hidden="1" customHeight="1" outlineLevel="5">
      <c r="A4000" s="107"/>
      <c r="B4000" s="108"/>
      <c r="C4000" s="109"/>
      <c r="D4000" s="98"/>
      <c r="E4000" s="99"/>
      <c r="F4000" s="100"/>
      <c r="G4000" s="494"/>
    </row>
    <row r="4001" ht="11.25" customHeight="1" outlineLevel="2" collapsed="1">
      <c r="A4001" s="2012" t="s">
        <v>894</v>
      </c>
      <c r="B4001" s="2012"/>
      <c r="C4001" s="2012"/>
      <c r="D4001" s="2015" t="s">
        <v>513</v>
      </c>
      <c r="E4001" s="2015"/>
      <c r="F4001" s="2015"/>
      <c r="G4001" s="495"/>
    </row>
    <row r="4002" ht="11.25" customHeight="1" outlineLevel="3">
      <c r="A4002" s="2012" t="s">
        <v>896</v>
      </c>
      <c r="B4002" s="2012"/>
      <c r="C4002" s="2012"/>
      <c r="D4002" s="2016" t="s">
        <v>514</v>
      </c>
      <c r="E4002" s="2016"/>
      <c r="F4002" s="2016"/>
      <c r="G4002" s="495"/>
    </row>
    <row r="4003" ht="11.25" hidden="1" customHeight="1" outlineLevel="4">
      <c r="A4003" s="66"/>
      <c r="B4003" s="67"/>
      <c r="C4003" s="68"/>
      <c r="D4003" s="2019" t="s">
        <v>441</v>
      </c>
      <c r="E4003" s="2019"/>
      <c r="F4003" s="2019"/>
      <c r="G4003" s="495"/>
    </row>
    <row r="4004" ht="11.25" hidden="1" customHeight="1" outlineLevel="5">
      <c r="A4004" s="107"/>
      <c r="B4004" s="108"/>
      <c r="C4004" s="109"/>
      <c r="D4004" s="98"/>
      <c r="E4004" s="99"/>
      <c r="F4004" s="100"/>
      <c r="G4004" s="494"/>
    </row>
    <row r="4005" ht="11.25" hidden="1" customHeight="1" outlineLevel="4">
      <c r="A4005" s="66"/>
      <c r="B4005" s="67"/>
      <c r="C4005" s="68"/>
      <c r="D4005" s="2019" t="s">
        <v>451</v>
      </c>
      <c r="E4005" s="2019"/>
      <c r="F4005" s="2019"/>
      <c r="G4005" s="495"/>
    </row>
    <row r="4006" ht="11.25" hidden="1" customHeight="1" outlineLevel="5">
      <c r="A4006" s="107"/>
      <c r="B4006" s="108"/>
      <c r="C4006" s="109"/>
      <c r="D4006" s="98"/>
      <c r="E4006" s="99"/>
      <c r="F4006" s="100"/>
      <c r="G4006" s="494"/>
    </row>
    <row r="4007" ht="11.25" hidden="1" customHeight="1" outlineLevel="4">
      <c r="A4007" s="66"/>
      <c r="B4007" s="67"/>
      <c r="C4007" s="68"/>
      <c r="D4007" s="2019" t="s">
        <v>452</v>
      </c>
      <c r="E4007" s="2019"/>
      <c r="F4007" s="2019"/>
      <c r="G4007" s="495"/>
    </row>
    <row r="4008" ht="11.25" hidden="1" customHeight="1" outlineLevel="5">
      <c r="A4008" s="107"/>
      <c r="B4008" s="108"/>
      <c r="C4008" s="109"/>
      <c r="D4008" s="98"/>
      <c r="E4008" s="99"/>
      <c r="F4008" s="100"/>
      <c r="G4008" s="494"/>
    </row>
    <row r="4009" ht="11.25" customHeight="1" outlineLevel="3" collapsed="1">
      <c r="A4009" s="2012" t="s">
        <v>1001</v>
      </c>
      <c r="B4009" s="2012"/>
      <c r="C4009" s="2012"/>
      <c r="D4009" s="2016" t="s">
        <v>522</v>
      </c>
      <c r="E4009" s="2016"/>
      <c r="F4009" s="2016"/>
      <c r="G4009" s="495"/>
    </row>
    <row r="4010" ht="11.25" customHeight="1" outlineLevel="4">
      <c r="A4010" s="66"/>
      <c r="B4010" s="67"/>
      <c r="C4010" s="68"/>
      <c r="D4010" s="2019" t="s">
        <v>441</v>
      </c>
      <c r="E4010" s="2019"/>
      <c r="F4010" s="2019"/>
      <c r="G4010" s="495"/>
    </row>
    <row r="4011" ht="11.25" hidden="1" customHeight="1" outlineLevel="5">
      <c r="A4011" s="107"/>
      <c r="B4011" s="108"/>
      <c r="C4011" s="109"/>
      <c r="D4011" s="98"/>
      <c r="E4011" s="99"/>
      <c r="F4011" s="100"/>
      <c r="G4011" s="494"/>
    </row>
    <row r="4012" ht="11.25" customHeight="1" outlineLevel="4" collapsed="1">
      <c r="A4012" s="66"/>
      <c r="B4012" s="67"/>
      <c r="C4012" s="68"/>
      <c r="D4012" s="2019" t="s">
        <v>451</v>
      </c>
      <c r="E4012" s="2019"/>
      <c r="F4012" s="2019"/>
      <c r="G4012" s="494"/>
    </row>
    <row r="4013" ht="11.25" hidden="1" customHeight="1" outlineLevel="5">
      <c r="A4013" s="107"/>
      <c r="B4013" s="108"/>
      <c r="C4013" s="109"/>
      <c r="D4013" s="98"/>
      <c r="E4013" s="99"/>
      <c r="F4013" s="100"/>
      <c r="G4013" s="494"/>
    </row>
    <row r="4014" ht="11.25" customHeight="1" outlineLevel="4" collapsed="1">
      <c r="A4014" s="66"/>
      <c r="B4014" s="67"/>
      <c r="C4014" s="68"/>
      <c r="D4014" s="2019" t="s">
        <v>452</v>
      </c>
      <c r="E4014" s="2019"/>
      <c r="F4014" s="2019"/>
      <c r="G4014" s="494"/>
    </row>
    <row r="4015" ht="11.25" customHeight="1" outlineLevel="5">
      <c r="A4015" s="107"/>
      <c r="B4015" s="108"/>
      <c r="C4015" s="109"/>
      <c r="D4015" s="98"/>
      <c r="E4015" s="99"/>
      <c r="F4015" s="100"/>
      <c r="G4015" s="494"/>
    </row>
    <row r="4016" ht="11.25" customHeight="1" outlineLevel="1">
      <c r="A4016" s="2012" t="s">
        <v>214</v>
      </c>
      <c r="B4016" s="2012"/>
      <c r="C4016" s="2012"/>
      <c r="D4016" s="2018" t="s">
        <v>1002</v>
      </c>
      <c r="E4016" s="2018"/>
      <c r="F4016" s="2018"/>
      <c r="G4016" s="494"/>
    </row>
    <row r="4017" ht="11.25" customHeight="1" outlineLevel="2">
      <c r="A4017" s="2020" t="s">
        <v>1003</v>
      </c>
      <c r="B4017" s="2020"/>
      <c r="C4017" s="2020"/>
      <c r="D4017" s="2021" t="s">
        <v>440</v>
      </c>
      <c r="E4017" s="2021"/>
      <c r="F4017" s="2021"/>
      <c r="G4017" s="494"/>
    </row>
    <row r="4018" ht="11.25" hidden="1" customHeight="1" outlineLevel="3">
      <c r="A4018" s="115"/>
      <c r="B4018" s="116"/>
      <c r="C4018" s="117"/>
      <c r="D4018" s="98"/>
      <c r="E4018" s="99"/>
      <c r="F4018" s="100"/>
      <c r="G4018" s="495"/>
    </row>
    <row r="4019" ht="11.25" hidden="1" customHeight="1" outlineLevel="3">
      <c r="A4019" s="104"/>
      <c r="B4019" s="105"/>
      <c r="C4019" s="106"/>
      <c r="D4019" s="2017" t="s">
        <v>257</v>
      </c>
      <c r="E4019" s="2017"/>
      <c r="F4019" s="2017"/>
      <c r="G4019" s="494"/>
    </row>
    <row r="4020" ht="11.25" hidden="1" customHeight="1" outlineLevel="4">
      <c r="A4020" s="70"/>
      <c r="B4020" s="71"/>
      <c r="C4020" s="72"/>
      <c r="D4020" s="2017" t="s">
        <v>442</v>
      </c>
      <c r="E4020" s="2017"/>
      <c r="F4020" s="2017"/>
      <c r="G4020" s="495"/>
    </row>
    <row r="4021" ht="11.25" hidden="1" customHeight="1" outlineLevel="5">
      <c r="A4021" s="74"/>
      <c r="B4021" s="75"/>
      <c r="C4021" s="76"/>
      <c r="D4021" s="2017" t="s">
        <v>443</v>
      </c>
      <c r="E4021" s="2017"/>
      <c r="F4021" s="2017"/>
      <c r="G4021" s="494"/>
    </row>
    <row r="4022" ht="11.25" hidden="1" customHeight="1" outlineLevel="6">
      <c r="A4022" s="77"/>
      <c r="B4022" s="78"/>
      <c r="C4022" s="79"/>
      <c r="D4022" s="2017" t="s">
        <v>444</v>
      </c>
      <c r="E4022" s="2017"/>
      <c r="F4022" s="2017"/>
      <c r="G4022" s="491">
        <v>-137615.7047</v>
      </c>
    </row>
    <row r="4023" ht="11.25" hidden="1" customHeight="1" outlineLevel="7">
      <c r="A4023" s="80"/>
      <c r="B4023" s="81"/>
      <c r="C4023" s="82"/>
      <c r="D4023" s="2017" t="s">
        <v>253</v>
      </c>
      <c r="E4023" s="2017"/>
      <c r="F4023" s="2017"/>
      <c r="G4023" s="492">
        <v>-211580.59942000001</v>
      </c>
    </row>
    <row r="4024" ht="11.25" hidden="1" customHeight="1" outlineLevel="7">
      <c r="A4024" s="83"/>
      <c r="B4024" s="84"/>
      <c r="C4024" s="85"/>
      <c r="D4024" s="2017" t="s">
        <v>445</v>
      </c>
      <c r="E4024" s="2017"/>
      <c r="F4024" s="2017"/>
      <c r="G4024" s="494"/>
    </row>
    <row r="4025" ht="11.25" hidden="1" customHeight="1" outlineLevel="7">
      <c r="A4025" s="118"/>
      <c r="B4025" s="119"/>
      <c r="C4025" s="120"/>
      <c r="D4025" s="2013" t="s">
        <v>446</v>
      </c>
      <c r="E4025" s="2013"/>
      <c r="F4025" s="2013"/>
      <c r="G4025" s="493">
        <v>-211580.59942000001</v>
      </c>
    </row>
    <row r="4026" ht="11.25" hidden="1" customHeight="1" outlineLevel="7">
      <c r="A4026" s="118"/>
      <c r="B4026" s="119"/>
      <c r="C4026" s="120"/>
      <c r="D4026" s="2013" t="s">
        <v>447</v>
      </c>
      <c r="E4026" s="2013"/>
      <c r="F4026" s="2013"/>
      <c r="G4026" s="493">
        <v>-211580.59942000001</v>
      </c>
    </row>
    <row r="4027" ht="11.25" hidden="1" customHeight="1" outlineLevel="7">
      <c r="A4027" s="118"/>
      <c r="B4027" s="119"/>
      <c r="C4027" s="120"/>
      <c r="D4027" s="2013" t="s">
        <v>448</v>
      </c>
      <c r="E4027" s="2013"/>
      <c r="F4027" s="2013"/>
      <c r="G4027" s="493">
        <v>1145977.5430900001</v>
      </c>
    </row>
    <row r="4028" ht="11.25" hidden="1" customHeight="1" outlineLevel="7">
      <c r="A4028" s="118"/>
      <c r="B4028" s="119"/>
      <c r="C4028" s="120"/>
      <c r="D4028" s="2013" t="s">
        <v>449</v>
      </c>
      <c r="E4028" s="2013"/>
      <c r="F4028" s="2013"/>
      <c r="G4028" s="493">
        <v>1295367.8541900001</v>
      </c>
    </row>
    <row r="4029" ht="11.25" hidden="1" customHeight="1" outlineLevel="7">
      <c r="A4029" s="118"/>
      <c r="B4029" s="119"/>
      <c r="C4029" s="120"/>
      <c r="D4029" s="2013" t="s">
        <v>450</v>
      </c>
      <c r="E4029" s="2013"/>
      <c r="F4029" s="2013"/>
      <c r="G4029" s="493">
        <v>6561354.1204199996</v>
      </c>
    </row>
    <row r="4030" ht="11.25" hidden="1" customHeight="1" outlineLevel="7">
      <c r="A4030" s="80"/>
      <c r="B4030" s="81"/>
      <c r="C4030" s="82"/>
      <c r="D4030" s="2017" t="s">
        <v>524</v>
      </c>
      <c r="E4030" s="2017"/>
      <c r="F4030" s="2017"/>
      <c r="G4030" s="493">
        <v>6561354.1204199996</v>
      </c>
    </row>
    <row r="4031" ht="11.25" hidden="1" customHeight="1" outlineLevel="7">
      <c r="A4031" s="83"/>
      <c r="B4031" s="84"/>
      <c r="C4031" s="85"/>
      <c r="D4031" s="2017" t="s">
        <v>14</v>
      </c>
      <c r="E4031" s="2017"/>
      <c r="F4031" s="2017"/>
      <c r="G4031" s="493">
        <v>777257.41209</v>
      </c>
    </row>
    <row r="4032" ht="11.25" hidden="1" customHeight="1" outlineLevel="7">
      <c r="A4032" s="86"/>
      <c r="B4032" s="87"/>
      <c r="C4032" s="88"/>
      <c r="D4032" s="2017" t="s">
        <v>525</v>
      </c>
      <c r="E4032" s="2017"/>
      <c r="F4032" s="2017"/>
      <c r="G4032" s="494"/>
    </row>
    <row r="4033" ht="21.75" hidden="1" customHeight="1" outlineLevel="7">
      <c r="A4033" s="89"/>
      <c r="B4033" s="90"/>
      <c r="C4033" s="91"/>
      <c r="D4033" s="2013" t="s">
        <v>526</v>
      </c>
      <c r="E4033" s="2013"/>
      <c r="F4033" s="2013"/>
      <c r="G4033" s="493">
        <v>83681.167260000002</v>
      </c>
    </row>
    <row r="4034" ht="11.25" hidden="1" customHeight="1" outlineLevel="7">
      <c r="A4034" s="86"/>
      <c r="B4034" s="87"/>
      <c r="C4034" s="88"/>
      <c r="D4034" s="2017" t="s">
        <v>220</v>
      </c>
      <c r="E4034" s="2017"/>
      <c r="F4034" s="2017"/>
      <c r="G4034" s="493">
        <v>1801666.31382</v>
      </c>
    </row>
    <row r="4035" ht="11.25" hidden="1" customHeight="1" outlineLevel="7">
      <c r="A4035" s="89"/>
      <c r="B4035" s="90"/>
      <c r="C4035" s="91"/>
      <c r="D4035" s="2013" t="s">
        <v>527</v>
      </c>
      <c r="E4035" s="2013"/>
      <c r="F4035" s="2013"/>
      <c r="G4035" s="493">
        <v>3898749.22725</v>
      </c>
    </row>
    <row r="4036" ht="11.25" hidden="1" customHeight="1" outlineLevel="7">
      <c r="A4036" s="89"/>
      <c r="B4036" s="90"/>
      <c r="C4036" s="91"/>
      <c r="D4036" s="2013" t="s">
        <v>528</v>
      </c>
      <c r="E4036" s="2013"/>
      <c r="F4036" s="2013"/>
      <c r="G4036" s="493">
        <v>-5265986.2662300002</v>
      </c>
    </row>
    <row r="4037" ht="11.25" hidden="1" customHeight="1" outlineLevel="7">
      <c r="A4037" s="86"/>
      <c r="B4037" s="87"/>
      <c r="C4037" s="88"/>
      <c r="D4037" s="2017" t="s">
        <v>529</v>
      </c>
      <c r="E4037" s="2017"/>
      <c r="F4037" s="2017"/>
      <c r="G4037" s="493">
        <v>-1976409.8580700001</v>
      </c>
    </row>
    <row r="4038" ht="11.25" hidden="1" customHeight="1" outlineLevel="7">
      <c r="A4038" s="101"/>
      <c r="B4038" s="102"/>
      <c r="C4038" s="103"/>
      <c r="D4038" s="2017" t="s">
        <v>530</v>
      </c>
      <c r="E4038" s="2017"/>
      <c r="F4038" s="2017"/>
      <c r="G4038" s="493">
        <v>-1714410.2091999999</v>
      </c>
    </row>
    <row r="4039" ht="11.25" hidden="1" customHeight="1" outlineLevel="7">
      <c r="A4039" s="115"/>
      <c r="B4039" s="116"/>
      <c r="C4039" s="117"/>
      <c r="D4039" s="2013" t="s">
        <v>532</v>
      </c>
      <c r="E4039" s="2013"/>
      <c r="F4039" s="2013"/>
      <c r="G4039" s="493">
        <v>-1714410.2091999999</v>
      </c>
    </row>
    <row r="4040" ht="11.25" hidden="1" customHeight="1" outlineLevel="7">
      <c r="A4040" s="115"/>
      <c r="B4040" s="116"/>
      <c r="C4040" s="117"/>
      <c r="D4040" s="2013" t="s">
        <v>533</v>
      </c>
      <c r="E4040" s="2013"/>
      <c r="F4040" s="2013"/>
      <c r="G4040" s="493">
        <v>-34416.920059999997</v>
      </c>
    </row>
    <row r="4041" ht="11.25" hidden="1" customHeight="1" outlineLevel="7">
      <c r="A4041" s="101"/>
      <c r="B4041" s="102"/>
      <c r="C4041" s="103"/>
      <c r="D4041" s="2017" t="s">
        <v>535</v>
      </c>
      <c r="E4041" s="2017"/>
      <c r="F4041" s="2017"/>
      <c r="G4041" s="493">
        <v>-27640.54521</v>
      </c>
    </row>
    <row r="4042" ht="11.25" hidden="1" customHeight="1" outlineLevel="7">
      <c r="A4042" s="115"/>
      <c r="B4042" s="116"/>
      <c r="C4042" s="117"/>
      <c r="D4042" s="2013" t="s">
        <v>537</v>
      </c>
      <c r="E4042" s="2013"/>
      <c r="F4042" s="2013"/>
      <c r="G4042" s="493">
        <v>-6776.3748500000002</v>
      </c>
    </row>
    <row r="4043" ht="11.25" hidden="1" customHeight="1" outlineLevel="7">
      <c r="A4043" s="115"/>
      <c r="B4043" s="116"/>
      <c r="C4043" s="117"/>
      <c r="D4043" s="2013" t="s">
        <v>538</v>
      </c>
      <c r="E4043" s="2013"/>
      <c r="F4043" s="2013"/>
      <c r="G4043" s="493">
        <v>-227582.72881</v>
      </c>
    </row>
    <row r="4044" ht="11.25" hidden="1" customHeight="1" outlineLevel="7">
      <c r="A4044" s="115"/>
      <c r="B4044" s="116"/>
      <c r="C4044" s="117"/>
      <c r="D4044" s="2013" t="s">
        <v>539</v>
      </c>
      <c r="E4044" s="2013"/>
      <c r="F4044" s="2013"/>
      <c r="G4044" s="493">
        <v>-45949.223669999999</v>
      </c>
    </row>
    <row r="4045" ht="21.75" hidden="1" customHeight="1" outlineLevel="7">
      <c r="A4045" s="115"/>
      <c r="B4045" s="116"/>
      <c r="C4045" s="117"/>
      <c r="D4045" s="2013" t="s">
        <v>540</v>
      </c>
      <c r="E4045" s="2013"/>
      <c r="F4045" s="2013"/>
      <c r="G4045" s="493">
        <v>-2647.5150600000002</v>
      </c>
    </row>
    <row r="4046" ht="21.75" hidden="1" customHeight="1" outlineLevel="7">
      <c r="A4046" s="115"/>
      <c r="B4046" s="116"/>
      <c r="C4046" s="117"/>
      <c r="D4046" s="2013" t="s">
        <v>541</v>
      </c>
      <c r="E4046" s="2013"/>
      <c r="F4046" s="2013"/>
      <c r="G4046" s="493">
        <v>-43301.708610000001</v>
      </c>
    </row>
    <row r="4047" ht="11.25" hidden="1" customHeight="1" outlineLevel="7">
      <c r="A4047" s="115"/>
      <c r="B4047" s="116"/>
      <c r="C4047" s="117"/>
      <c r="D4047" s="2013" t="s">
        <v>542</v>
      </c>
      <c r="E4047" s="2013"/>
      <c r="F4047" s="2013"/>
      <c r="G4047" s="493">
        <v>-45204.220300000001</v>
      </c>
    </row>
    <row r="4048" ht="11.25" hidden="1" customHeight="1" outlineLevel="7">
      <c r="A4048" s="115"/>
      <c r="B4048" s="116"/>
      <c r="C4048" s="117"/>
      <c r="D4048" s="2013" t="s">
        <v>543</v>
      </c>
      <c r="E4048" s="2013"/>
      <c r="F4048" s="2013"/>
      <c r="G4048" s="493">
        <v>-6314.8599999999997</v>
      </c>
    </row>
    <row r="4049" ht="11.25" hidden="1" customHeight="1" outlineLevel="7">
      <c r="A4049" s="115"/>
      <c r="B4049" s="116"/>
      <c r="C4049" s="117"/>
      <c r="D4049" s="2013" t="s">
        <v>545</v>
      </c>
      <c r="E4049" s="2013"/>
      <c r="F4049" s="2013"/>
      <c r="G4049" s="496">
        <v>-312.12</v>
      </c>
    </row>
    <row r="4050" ht="11.25" hidden="1" customHeight="1" outlineLevel="7">
      <c r="A4050" s="115"/>
      <c r="B4050" s="116"/>
      <c r="C4050" s="117"/>
      <c r="D4050" s="2013" t="s">
        <v>546</v>
      </c>
      <c r="E4050" s="2013"/>
      <c r="F4050" s="2013"/>
      <c r="G4050" s="496">
        <v>-698.99908000000005</v>
      </c>
    </row>
    <row r="4051" ht="11.25" hidden="1" customHeight="1" outlineLevel="7">
      <c r="A4051" s="115"/>
      <c r="B4051" s="116"/>
      <c r="C4051" s="117"/>
      <c r="D4051" s="2013" t="s">
        <v>547</v>
      </c>
      <c r="E4051" s="2013"/>
      <c r="F4051" s="2013"/>
      <c r="G4051" s="496">
        <v>-459.29784000000001</v>
      </c>
    </row>
    <row r="4052" ht="11.25" hidden="1" customHeight="1" outlineLevel="7">
      <c r="A4052" s="101"/>
      <c r="B4052" s="102"/>
      <c r="C4052" s="103"/>
      <c r="D4052" s="2017" t="s">
        <v>548</v>
      </c>
      <c r="E4052" s="2017"/>
      <c r="F4052" s="2017"/>
      <c r="G4052" s="493">
        <v>-2917.82494</v>
      </c>
    </row>
    <row r="4053" ht="11.25" hidden="1" customHeight="1" outlineLevel="7">
      <c r="A4053" s="115"/>
      <c r="B4053" s="116"/>
      <c r="C4053" s="117"/>
      <c r="D4053" s="2013" t="s">
        <v>549</v>
      </c>
      <c r="E4053" s="2013"/>
      <c r="F4053" s="2013"/>
      <c r="G4053" s="493">
        <v>-1105.6978999999999</v>
      </c>
    </row>
    <row r="4054" ht="11.25" hidden="1" customHeight="1" outlineLevel="7">
      <c r="A4054" s="115"/>
      <c r="B4054" s="116"/>
      <c r="C4054" s="117"/>
      <c r="D4054" s="2013" t="s">
        <v>550</v>
      </c>
      <c r="E4054" s="2013"/>
      <c r="F4054" s="2013"/>
      <c r="G4054" s="493">
        <v>-27004.227800000001</v>
      </c>
    </row>
    <row r="4055" ht="11.25" hidden="1" customHeight="1" outlineLevel="7">
      <c r="A4055" s="115"/>
      <c r="B4055" s="116"/>
      <c r="C4055" s="117"/>
      <c r="D4055" s="2013" t="s">
        <v>551</v>
      </c>
      <c r="E4055" s="2013"/>
      <c r="F4055" s="2013"/>
      <c r="G4055" s="496">
        <v>-825.57000000000005</v>
      </c>
    </row>
    <row r="4056" ht="11.25" hidden="1" customHeight="1" outlineLevel="7">
      <c r="A4056" s="115"/>
      <c r="B4056" s="116"/>
      <c r="C4056" s="117"/>
      <c r="D4056" s="2013" t="s">
        <v>552</v>
      </c>
      <c r="E4056" s="2013"/>
      <c r="F4056" s="2013"/>
      <c r="G4056" s="493">
        <v>-5340.5717400000003</v>
      </c>
    </row>
    <row r="4057" ht="11.25" hidden="1" customHeight="1" outlineLevel="7">
      <c r="A4057" s="115"/>
      <c r="B4057" s="116"/>
      <c r="C4057" s="117"/>
      <c r="D4057" s="2013" t="s">
        <v>553</v>
      </c>
      <c r="E4057" s="2013"/>
      <c r="F4057" s="2013"/>
      <c r="G4057" s="496">
        <v>-225.05099999999999</v>
      </c>
    </row>
    <row r="4058" ht="11.25" hidden="1" customHeight="1" outlineLevel="7">
      <c r="A4058" s="101"/>
      <c r="B4058" s="102"/>
      <c r="C4058" s="103"/>
      <c r="D4058" s="2017" t="s">
        <v>554</v>
      </c>
      <c r="E4058" s="2017"/>
      <c r="F4058" s="2017"/>
      <c r="G4058" s="493">
        <v>-74760.356</v>
      </c>
    </row>
    <row r="4059" ht="11.25" hidden="1" customHeight="1" outlineLevel="7">
      <c r="A4059" s="115"/>
      <c r="B4059" s="116"/>
      <c r="C4059" s="117"/>
      <c r="D4059" s="2013" t="s">
        <v>556</v>
      </c>
      <c r="E4059" s="2013"/>
      <c r="F4059" s="2013"/>
      <c r="G4059" s="493">
        <v>-71118.956000000006</v>
      </c>
    </row>
    <row r="4060" ht="11.25" hidden="1" customHeight="1" outlineLevel="7">
      <c r="A4060" s="115"/>
      <c r="B4060" s="116"/>
      <c r="C4060" s="117"/>
      <c r="D4060" s="2013" t="s">
        <v>557</v>
      </c>
      <c r="E4060" s="2013"/>
      <c r="F4060" s="2013"/>
      <c r="G4060" s="494"/>
    </row>
    <row r="4061" ht="11.25" hidden="1" customHeight="1" outlineLevel="7">
      <c r="A4061" s="115"/>
      <c r="B4061" s="116"/>
      <c r="C4061" s="117"/>
      <c r="D4061" s="2013" t="s">
        <v>559</v>
      </c>
      <c r="E4061" s="2013"/>
      <c r="F4061" s="2013"/>
      <c r="G4061" s="494"/>
    </row>
    <row r="4062" ht="11.25" hidden="1" customHeight="1" outlineLevel="7">
      <c r="A4062" s="115"/>
      <c r="B4062" s="116"/>
      <c r="C4062" s="117"/>
      <c r="D4062" s="2013" t="s">
        <v>560</v>
      </c>
      <c r="E4062" s="2013"/>
      <c r="F4062" s="2013"/>
      <c r="G4062" s="493">
        <v>-3641.4000000000001</v>
      </c>
    </row>
    <row r="4063" ht="11.25" hidden="1" customHeight="1" outlineLevel="7">
      <c r="A4063" s="115"/>
      <c r="B4063" s="116"/>
      <c r="C4063" s="117"/>
      <c r="D4063" s="2013" t="s">
        <v>562</v>
      </c>
      <c r="E4063" s="2013"/>
      <c r="F4063" s="2013"/>
      <c r="G4063" s="494"/>
    </row>
    <row r="4064" ht="11.25" hidden="1" customHeight="1" outlineLevel="7">
      <c r="A4064" s="115"/>
      <c r="B4064" s="116"/>
      <c r="C4064" s="117"/>
      <c r="D4064" s="2013" t="s">
        <v>563</v>
      </c>
      <c r="E4064" s="2013"/>
      <c r="F4064" s="2013"/>
      <c r="G4064" s="493">
        <v>-61668.92884</v>
      </c>
    </row>
    <row r="4065" ht="11.25" hidden="1" customHeight="1" outlineLevel="7">
      <c r="A4065" s="115"/>
      <c r="B4065" s="116"/>
      <c r="C4065" s="117"/>
      <c r="D4065" s="2013" t="s">
        <v>564</v>
      </c>
      <c r="E4065" s="2013"/>
      <c r="F4065" s="2013"/>
      <c r="G4065" s="493">
        <v>-8819.6099799999993</v>
      </c>
    </row>
    <row r="4066" ht="11.25" hidden="1" customHeight="1" outlineLevel="7">
      <c r="A4066" s="115"/>
      <c r="B4066" s="116"/>
      <c r="C4066" s="117"/>
      <c r="D4066" s="2013" t="s">
        <v>565</v>
      </c>
      <c r="E4066" s="2013"/>
      <c r="F4066" s="2013"/>
      <c r="G4066" s="493">
        <v>-33837.840629999999</v>
      </c>
    </row>
    <row r="4067" ht="11.25" hidden="1" customHeight="1" outlineLevel="7">
      <c r="A4067" s="115"/>
      <c r="B4067" s="116"/>
      <c r="C4067" s="117"/>
      <c r="D4067" s="2013" t="s">
        <v>566</v>
      </c>
      <c r="E4067" s="2013"/>
      <c r="F4067" s="2013"/>
      <c r="G4067" s="496">
        <v>-797.76577999999995</v>
      </c>
    </row>
    <row r="4068" ht="11.25" hidden="1" customHeight="1" outlineLevel="7">
      <c r="A4068" s="115"/>
      <c r="B4068" s="116"/>
      <c r="C4068" s="117"/>
      <c r="D4068" s="2013" t="s">
        <v>567</v>
      </c>
      <c r="E4068" s="2013"/>
      <c r="F4068" s="2013"/>
      <c r="G4068" s="493">
        <v>-1247.5258699999999</v>
      </c>
    </row>
    <row r="4069" ht="11.25" hidden="1" customHeight="1" outlineLevel="7">
      <c r="A4069" s="115"/>
      <c r="B4069" s="116"/>
      <c r="C4069" s="117"/>
      <c r="D4069" s="2013" t="s">
        <v>568</v>
      </c>
      <c r="E4069" s="2013"/>
      <c r="F4069" s="2013"/>
      <c r="G4069" s="496">
        <v>-656.42201</v>
      </c>
    </row>
    <row r="4070" ht="11.25" hidden="1" customHeight="1" outlineLevel="7">
      <c r="A4070" s="115"/>
      <c r="B4070" s="116"/>
      <c r="C4070" s="117"/>
      <c r="D4070" s="2013" t="s">
        <v>569</v>
      </c>
      <c r="E4070" s="2013"/>
      <c r="F4070" s="2013"/>
      <c r="G4070" s="496">
        <v>-573.15806999999995</v>
      </c>
    </row>
    <row r="4071" ht="11.25" hidden="1" customHeight="1" outlineLevel="7">
      <c r="A4071" s="115"/>
      <c r="B4071" s="116"/>
      <c r="C4071" s="117"/>
      <c r="D4071" s="2013" t="s">
        <v>570</v>
      </c>
      <c r="E4071" s="2013"/>
      <c r="F4071" s="2013"/>
      <c r="G4071" s="493">
        <v>-1409.4131600000001</v>
      </c>
    </row>
    <row r="4072" ht="11.25" hidden="1" customHeight="1" outlineLevel="7">
      <c r="A4072" s="83"/>
      <c r="B4072" s="84"/>
      <c r="C4072" s="85"/>
      <c r="D4072" s="2017" t="s">
        <v>571</v>
      </c>
      <c r="E4072" s="2017"/>
      <c r="F4072" s="2017"/>
      <c r="G4072" s="493">
        <v>-1039.5990899999999</v>
      </c>
    </row>
    <row r="4073" ht="11.25" hidden="1" customHeight="1" outlineLevel="7">
      <c r="A4073" s="86"/>
      <c r="B4073" s="87"/>
      <c r="C4073" s="88"/>
      <c r="D4073" s="2017" t="s">
        <v>572</v>
      </c>
      <c r="E4073" s="2017"/>
      <c r="F4073" s="2017"/>
      <c r="G4073" s="493">
        <v>-6886.0444600000001</v>
      </c>
    </row>
    <row r="4074" ht="11.25" hidden="1" customHeight="1" outlineLevel="7">
      <c r="A4074" s="101"/>
      <c r="B4074" s="102"/>
      <c r="C4074" s="103"/>
      <c r="D4074" s="2017" t="s">
        <v>573</v>
      </c>
      <c r="E4074" s="2017"/>
      <c r="F4074" s="2017"/>
      <c r="G4074" s="493">
        <v>-1217.3241800000001</v>
      </c>
    </row>
    <row r="4075" ht="11.25" hidden="1" customHeight="1" outlineLevel="7">
      <c r="A4075" s="115"/>
      <c r="B4075" s="116"/>
      <c r="C4075" s="117"/>
      <c r="D4075" s="2013" t="s">
        <v>574</v>
      </c>
      <c r="E4075" s="2013"/>
      <c r="F4075" s="2013"/>
      <c r="G4075" s="496">
        <v>-832.84073000000001</v>
      </c>
    </row>
    <row r="4076" ht="11.25" hidden="1" customHeight="1" outlineLevel="7">
      <c r="A4076" s="115"/>
      <c r="B4076" s="116"/>
      <c r="C4076" s="117"/>
      <c r="D4076" s="2013" t="s">
        <v>575</v>
      </c>
      <c r="E4076" s="2013"/>
      <c r="F4076" s="2013"/>
      <c r="G4076" s="493">
        <v>-3520.1636199999998</v>
      </c>
    </row>
    <row r="4077" ht="11.25" hidden="1" customHeight="1" outlineLevel="7">
      <c r="A4077" s="115"/>
      <c r="B4077" s="116"/>
      <c r="C4077" s="117"/>
      <c r="D4077" s="2013" t="s">
        <v>576</v>
      </c>
      <c r="E4077" s="2013"/>
      <c r="F4077" s="2013"/>
      <c r="G4077" s="496">
        <v>-831.22126000000003</v>
      </c>
    </row>
    <row r="4078" ht="21.75" hidden="1" customHeight="1" outlineLevel="7">
      <c r="A4078" s="115"/>
      <c r="B4078" s="116"/>
      <c r="C4078" s="117"/>
      <c r="D4078" s="2013" t="s">
        <v>577</v>
      </c>
      <c r="E4078" s="2013"/>
      <c r="F4078" s="2013"/>
      <c r="G4078" s="493">
        <v>-863382.01129000005</v>
      </c>
    </row>
    <row r="4079" ht="21.75" hidden="1" customHeight="1" outlineLevel="7">
      <c r="A4079" s="115"/>
      <c r="B4079" s="116"/>
      <c r="C4079" s="117"/>
      <c r="D4079" s="2013" t="s">
        <v>578</v>
      </c>
      <c r="E4079" s="2013"/>
      <c r="F4079" s="2013"/>
      <c r="G4079" s="493">
        <v>-31879.686580000001</v>
      </c>
    </row>
    <row r="4080" ht="11.25" hidden="1" customHeight="1" outlineLevel="7">
      <c r="A4080" s="115"/>
      <c r="B4080" s="116"/>
      <c r="C4080" s="117"/>
      <c r="D4080" s="2013" t="s">
        <v>579</v>
      </c>
      <c r="E4080" s="2013"/>
      <c r="F4080" s="2013"/>
      <c r="G4080" s="493">
        <v>-8372.9290099999998</v>
      </c>
    </row>
    <row r="4081" ht="11.25" hidden="1" customHeight="1" outlineLevel="7">
      <c r="A4081" s="115"/>
      <c r="B4081" s="116"/>
      <c r="C4081" s="117"/>
      <c r="D4081" s="2013" t="s">
        <v>580</v>
      </c>
      <c r="E4081" s="2013"/>
      <c r="F4081" s="2013"/>
      <c r="G4081" s="494"/>
    </row>
    <row r="4082" ht="11.25" hidden="1" customHeight="1" outlineLevel="7">
      <c r="A4082" s="115"/>
      <c r="B4082" s="116"/>
      <c r="C4082" s="117"/>
      <c r="D4082" s="2013" t="s">
        <v>581</v>
      </c>
      <c r="E4082" s="2013"/>
      <c r="F4082" s="2013"/>
      <c r="G4082" s="496">
        <v>-204</v>
      </c>
    </row>
    <row r="4083" ht="11.25" hidden="1" customHeight="1" outlineLevel="7">
      <c r="A4083" s="115"/>
      <c r="B4083" s="116"/>
      <c r="C4083" s="117"/>
      <c r="D4083" s="2013" t="s">
        <v>582</v>
      </c>
      <c r="E4083" s="2013"/>
      <c r="F4083" s="2013"/>
      <c r="G4083" s="496">
        <v>-881.23428000000001</v>
      </c>
    </row>
    <row r="4084" ht="11.25" hidden="1" customHeight="1" outlineLevel="7">
      <c r="A4084" s="115"/>
      <c r="B4084" s="116"/>
      <c r="C4084" s="117"/>
      <c r="D4084" s="2013" t="s">
        <v>583</v>
      </c>
      <c r="E4084" s="2013"/>
      <c r="F4084" s="2013"/>
      <c r="G4084" s="493">
        <v>-1009.561</v>
      </c>
    </row>
    <row r="4085" ht="11.25" hidden="1" customHeight="1" outlineLevel="7">
      <c r="A4085" s="115"/>
      <c r="B4085" s="116"/>
      <c r="C4085" s="117"/>
      <c r="D4085" s="2013" t="s">
        <v>584</v>
      </c>
      <c r="E4085" s="2013"/>
      <c r="F4085" s="2013"/>
      <c r="G4085" s="493">
        <v>-1798.8889999999999</v>
      </c>
    </row>
    <row r="4086" ht="11.25" hidden="1" customHeight="1" outlineLevel="7">
      <c r="A4086" s="115"/>
      <c r="B4086" s="116"/>
      <c r="C4086" s="117"/>
      <c r="D4086" s="2013" t="s">
        <v>585</v>
      </c>
      <c r="E4086" s="2013"/>
      <c r="F4086" s="2013"/>
      <c r="G4086" s="493">
        <v>-2618.7464199999999</v>
      </c>
    </row>
    <row r="4087" ht="11.25" hidden="1" customHeight="1" outlineLevel="7">
      <c r="A4087" s="101"/>
      <c r="B4087" s="102"/>
      <c r="C4087" s="103"/>
      <c r="D4087" s="2017" t="s">
        <v>586</v>
      </c>
      <c r="E4087" s="2017"/>
      <c r="F4087" s="2017"/>
      <c r="G4087" s="496">
        <v>-195.34299999999999</v>
      </c>
    </row>
    <row r="4088" ht="11.25" hidden="1" customHeight="1" outlineLevel="7">
      <c r="A4088" s="115"/>
      <c r="B4088" s="116"/>
      <c r="C4088" s="117"/>
      <c r="D4088" s="2013" t="s">
        <v>587</v>
      </c>
      <c r="E4088" s="2013"/>
      <c r="F4088" s="2013"/>
      <c r="G4088" s="494"/>
    </row>
    <row r="4089" ht="11.25" hidden="1" customHeight="1" outlineLevel="7">
      <c r="A4089" s="115"/>
      <c r="B4089" s="116"/>
      <c r="C4089" s="117"/>
      <c r="D4089" s="2013" t="s">
        <v>588</v>
      </c>
      <c r="E4089" s="2013"/>
      <c r="F4089" s="2013"/>
      <c r="G4089" s="496">
        <v>-636.08969999999999</v>
      </c>
    </row>
    <row r="4090" ht="11.25" hidden="1" customHeight="1" outlineLevel="7">
      <c r="A4090" s="115"/>
      <c r="B4090" s="116"/>
      <c r="C4090" s="117"/>
      <c r="D4090" s="2013" t="s">
        <v>589</v>
      </c>
      <c r="E4090" s="2013"/>
      <c r="F4090" s="2013"/>
      <c r="G4090" s="496">
        <v>-711.39895999999999</v>
      </c>
    </row>
    <row r="4091" ht="21.75" hidden="1" customHeight="1" outlineLevel="7">
      <c r="A4091" s="115"/>
      <c r="B4091" s="116"/>
      <c r="C4091" s="117"/>
      <c r="D4091" s="2013" t="s">
        <v>590</v>
      </c>
      <c r="E4091" s="2013"/>
      <c r="F4091" s="2013"/>
      <c r="G4091" s="496">
        <v>-188.88676000000001</v>
      </c>
    </row>
    <row r="4092" ht="11.25" hidden="1" customHeight="1" outlineLevel="7">
      <c r="A4092" s="115"/>
      <c r="B4092" s="116"/>
      <c r="C4092" s="117"/>
      <c r="D4092" s="2013" t="s">
        <v>591</v>
      </c>
      <c r="E4092" s="2013"/>
      <c r="F4092" s="2013"/>
      <c r="G4092" s="496">
        <v>-128.77988999999999</v>
      </c>
    </row>
    <row r="4093" ht="11.25" hidden="1" customHeight="1" outlineLevel="7">
      <c r="A4093" s="115"/>
      <c r="B4093" s="116"/>
      <c r="C4093" s="117"/>
      <c r="D4093" s="2013" t="s">
        <v>592</v>
      </c>
      <c r="E4093" s="2013"/>
      <c r="F4093" s="2013"/>
      <c r="G4093" s="493">
        <v>-23506.757570000002</v>
      </c>
    </row>
    <row r="4094" ht="11.25" hidden="1" customHeight="1" outlineLevel="7">
      <c r="A4094" s="115"/>
      <c r="B4094" s="116"/>
      <c r="C4094" s="117"/>
      <c r="D4094" s="2013" t="s">
        <v>593</v>
      </c>
      <c r="E4094" s="2013"/>
      <c r="F4094" s="2013"/>
      <c r="G4094" s="496">
        <v>-605.58600000000001</v>
      </c>
    </row>
    <row r="4095" ht="11.25" hidden="1" customHeight="1" outlineLevel="7">
      <c r="A4095" s="115"/>
      <c r="B4095" s="116"/>
      <c r="C4095" s="117"/>
      <c r="D4095" s="2013" t="s">
        <v>965</v>
      </c>
      <c r="E4095" s="2013"/>
      <c r="F4095" s="2013"/>
      <c r="G4095" s="493">
        <v>-1754.4110000000001</v>
      </c>
    </row>
    <row r="4096" ht="11.25" hidden="1" customHeight="1" outlineLevel="7">
      <c r="A4096" s="115"/>
      <c r="B4096" s="116"/>
      <c r="C4096" s="117"/>
      <c r="D4096" s="2013" t="s">
        <v>594</v>
      </c>
      <c r="E4096" s="2013"/>
      <c r="F4096" s="2013"/>
      <c r="G4096" s="493">
        <v>-4031.1900000000001</v>
      </c>
    </row>
    <row r="4097" ht="11.25" hidden="1" customHeight="1" outlineLevel="7">
      <c r="A4097" s="86"/>
      <c r="B4097" s="87"/>
      <c r="C4097" s="88"/>
      <c r="D4097" s="2017" t="s">
        <v>35</v>
      </c>
      <c r="E4097" s="2017"/>
      <c r="F4097" s="2017"/>
      <c r="G4097" s="496">
        <v>-546.04600000000005</v>
      </c>
    </row>
    <row r="4098" ht="11.25" hidden="1" customHeight="1" outlineLevel="7">
      <c r="A4098" s="89"/>
      <c r="B4098" s="90"/>
      <c r="C4098" s="91"/>
      <c r="D4098" s="2013" t="s">
        <v>595</v>
      </c>
      <c r="E4098" s="2013"/>
      <c r="F4098" s="2013"/>
      <c r="G4098" s="493">
        <v>-3628.3099999999999</v>
      </c>
    </row>
    <row r="4099" ht="11.25" hidden="1" customHeight="1" outlineLevel="7">
      <c r="A4099" s="89"/>
      <c r="B4099" s="90"/>
      <c r="C4099" s="91"/>
      <c r="D4099" s="2013" t="s">
        <v>596</v>
      </c>
      <c r="E4099" s="2013"/>
      <c r="F4099" s="2013"/>
      <c r="G4099" s="493">
        <v>-1291.70857</v>
      </c>
    </row>
    <row r="4100" ht="11.25" hidden="1" customHeight="1" outlineLevel="7">
      <c r="A4100" s="89"/>
      <c r="B4100" s="90"/>
      <c r="C4100" s="91"/>
      <c r="D4100" s="2013" t="s">
        <v>598</v>
      </c>
      <c r="E4100" s="2013"/>
      <c r="F4100" s="2013"/>
      <c r="G4100" s="493">
        <v>-2799.9859999999999</v>
      </c>
    </row>
    <row r="4101" ht="11.25" hidden="1" customHeight="1" outlineLevel="7">
      <c r="A4101" s="89"/>
      <c r="B4101" s="90"/>
      <c r="C4101" s="91"/>
      <c r="D4101" s="2013" t="s">
        <v>599</v>
      </c>
      <c r="E4101" s="2013"/>
      <c r="F4101" s="2013"/>
      <c r="G4101" s="494"/>
    </row>
    <row r="4102" ht="11.25" hidden="1" customHeight="1" outlineLevel="7">
      <c r="A4102" s="86"/>
      <c r="B4102" s="87"/>
      <c r="C4102" s="88"/>
      <c r="D4102" s="2017" t="s">
        <v>601</v>
      </c>
      <c r="E4102" s="2017"/>
      <c r="F4102" s="2017"/>
      <c r="G4102" s="493">
        <v>-8849.5200000000004</v>
      </c>
    </row>
    <row r="4103" ht="11.25" hidden="1" customHeight="1" outlineLevel="7">
      <c r="A4103" s="101"/>
      <c r="B4103" s="102"/>
      <c r="C4103" s="103"/>
      <c r="D4103" s="2017" t="s">
        <v>602</v>
      </c>
      <c r="E4103" s="2017"/>
      <c r="F4103" s="2017"/>
      <c r="G4103" s="496">
        <v>-557.38598999999999</v>
      </c>
    </row>
    <row r="4104" ht="11.25" hidden="1" customHeight="1" outlineLevel="7">
      <c r="A4104" s="115"/>
      <c r="B4104" s="116"/>
      <c r="C4104" s="117"/>
      <c r="D4104" s="2013" t="s">
        <v>603</v>
      </c>
      <c r="E4104" s="2013"/>
      <c r="F4104" s="2013"/>
      <c r="G4104" s="494"/>
    </row>
    <row r="4105" ht="11.25" hidden="1" customHeight="1" outlineLevel="7">
      <c r="A4105" s="115"/>
      <c r="B4105" s="116"/>
      <c r="C4105" s="117"/>
      <c r="D4105" s="2013" t="s">
        <v>604</v>
      </c>
      <c r="E4105" s="2013"/>
      <c r="F4105" s="2013"/>
      <c r="G4105" s="494"/>
    </row>
    <row r="4106" ht="11.25" hidden="1" customHeight="1" outlineLevel="7">
      <c r="A4106" s="89"/>
      <c r="B4106" s="90"/>
      <c r="C4106" s="91"/>
      <c r="D4106" s="2013" t="s">
        <v>605</v>
      </c>
      <c r="E4106" s="2013"/>
      <c r="F4106" s="2013"/>
      <c r="G4106" s="494"/>
    </row>
    <row r="4107" ht="21.75" hidden="1" customHeight="1" outlineLevel="7">
      <c r="A4107" s="89"/>
      <c r="B4107" s="90"/>
      <c r="C4107" s="91"/>
      <c r="D4107" s="2013" t="s">
        <v>606</v>
      </c>
      <c r="E4107" s="2013"/>
      <c r="F4107" s="2013"/>
      <c r="G4107" s="496">
        <v>-557.38598999999999</v>
      </c>
    </row>
    <row r="4108" ht="11.25" hidden="1" customHeight="1" outlineLevel="7">
      <c r="A4108" s="118"/>
      <c r="B4108" s="119"/>
      <c r="C4108" s="120"/>
      <c r="D4108" s="2013" t="s">
        <v>607</v>
      </c>
      <c r="E4108" s="2013"/>
      <c r="F4108" s="2013"/>
      <c r="G4108" s="493">
        <v>-819613.63168999995</v>
      </c>
    </row>
    <row r="4109" ht="11.25" hidden="1" customHeight="1" outlineLevel="7">
      <c r="A4109" s="86"/>
      <c r="B4109" s="87"/>
      <c r="C4109" s="88"/>
      <c r="D4109" s="2017" t="s">
        <v>608</v>
      </c>
      <c r="E4109" s="2017"/>
      <c r="F4109" s="2017"/>
      <c r="G4109" s="493">
        <v>-404415.57785</v>
      </c>
    </row>
    <row r="4110" ht="11.25" hidden="1" customHeight="1" outlineLevel="7">
      <c r="A4110" s="89"/>
      <c r="B4110" s="90"/>
      <c r="C4110" s="91"/>
      <c r="D4110" s="2013" t="s">
        <v>609</v>
      </c>
      <c r="E4110" s="2013"/>
      <c r="F4110" s="2013"/>
      <c r="G4110" s="493">
        <v>-304643.27740000002</v>
      </c>
    </row>
    <row r="4111" ht="11.25" hidden="1" customHeight="1" outlineLevel="7">
      <c r="A4111" s="89"/>
      <c r="B4111" s="90"/>
      <c r="C4111" s="91"/>
      <c r="D4111" s="2013" t="s">
        <v>610</v>
      </c>
      <c r="E4111" s="2013"/>
      <c r="F4111" s="2013"/>
      <c r="G4111" s="493">
        <v>-99772.300449999995</v>
      </c>
    </row>
    <row r="4112" ht="11.25" hidden="1" customHeight="1" outlineLevel="7">
      <c r="A4112" s="89"/>
      <c r="B4112" s="90"/>
      <c r="C4112" s="91"/>
      <c r="D4112" s="2013" t="s">
        <v>611</v>
      </c>
      <c r="E4112" s="2013"/>
      <c r="F4112" s="2013"/>
      <c r="G4112" s="493">
        <v>-415198.05384000001</v>
      </c>
    </row>
    <row r="4113" ht="11.25" hidden="1" customHeight="1" outlineLevel="7">
      <c r="A4113" s="89"/>
      <c r="B4113" s="90"/>
      <c r="C4113" s="91"/>
      <c r="D4113" s="2013" t="s">
        <v>612</v>
      </c>
      <c r="E4113" s="2013"/>
      <c r="F4113" s="2013"/>
      <c r="G4113" s="494"/>
    </row>
    <row r="4114" ht="11.25" hidden="1" customHeight="1" outlineLevel="7">
      <c r="A4114" s="89"/>
      <c r="B4114" s="90"/>
      <c r="C4114" s="91"/>
      <c r="D4114" s="2013" t="s">
        <v>613</v>
      </c>
      <c r="E4114" s="2013"/>
      <c r="F4114" s="2013"/>
      <c r="G4114" s="493">
        <v>-2697.5999999999999</v>
      </c>
    </row>
    <row r="4115" ht="11.25" hidden="1" customHeight="1" outlineLevel="7">
      <c r="A4115" s="89"/>
      <c r="B4115" s="90"/>
      <c r="C4115" s="91"/>
      <c r="D4115" s="2013" t="s">
        <v>614</v>
      </c>
      <c r="E4115" s="2013"/>
      <c r="F4115" s="2013"/>
      <c r="G4115" s="493">
        <v>-8633.7070299999996</v>
      </c>
    </row>
    <row r="4116" ht="11.25" hidden="1" customHeight="1" outlineLevel="7">
      <c r="A4116" s="89"/>
      <c r="B4116" s="90"/>
      <c r="C4116" s="91"/>
      <c r="D4116" s="2013" t="s">
        <v>615</v>
      </c>
      <c r="E4116" s="2013"/>
      <c r="F4116" s="2013"/>
      <c r="G4116" s="493">
        <v>-1302.9110000000001</v>
      </c>
    </row>
    <row r="4117" ht="11.25" hidden="1" customHeight="1" outlineLevel="7">
      <c r="A4117" s="89"/>
      <c r="B4117" s="90"/>
      <c r="C4117" s="91"/>
      <c r="D4117" s="2013" t="s">
        <v>616</v>
      </c>
      <c r="E4117" s="2013"/>
      <c r="F4117" s="2013"/>
      <c r="G4117" s="494"/>
    </row>
    <row r="4118" ht="11.25" hidden="1" customHeight="1" outlineLevel="7">
      <c r="A4118" s="83"/>
      <c r="B4118" s="84"/>
      <c r="C4118" s="85"/>
      <c r="D4118" s="2017" t="s">
        <v>617</v>
      </c>
      <c r="E4118" s="2017"/>
      <c r="F4118" s="2017"/>
      <c r="G4118" s="496">
        <v>-402.30441000000002</v>
      </c>
    </row>
    <row r="4119" ht="11.25" hidden="1" customHeight="1" outlineLevel="7">
      <c r="A4119" s="118"/>
      <c r="B4119" s="119"/>
      <c r="C4119" s="120"/>
      <c r="D4119" s="2013" t="s">
        <v>619</v>
      </c>
      <c r="E4119" s="2013"/>
      <c r="F4119" s="2013"/>
      <c r="G4119" s="496">
        <v>-954.27845000000002</v>
      </c>
    </row>
    <row r="4120" ht="11.25" hidden="1" customHeight="1" outlineLevel="7">
      <c r="A4120" s="118"/>
      <c r="B4120" s="119"/>
      <c r="C4120" s="120"/>
      <c r="D4120" s="2013" t="s">
        <v>620</v>
      </c>
      <c r="E4120" s="2013"/>
      <c r="F4120" s="2013"/>
      <c r="G4120" s="496">
        <v>-116.50865</v>
      </c>
    </row>
    <row r="4121" ht="11.25" hidden="1" customHeight="1" outlineLevel="7">
      <c r="A4121" s="118"/>
      <c r="B4121" s="119"/>
      <c r="C4121" s="120"/>
      <c r="D4121" s="2013" t="s">
        <v>622</v>
      </c>
      <c r="E4121" s="2013"/>
      <c r="F4121" s="2013"/>
      <c r="G4121" s="493">
        <v>-3029.5468099999998</v>
      </c>
    </row>
    <row r="4122" ht="11.25" hidden="1" customHeight="1" outlineLevel="7">
      <c r="A4122" s="118"/>
      <c r="B4122" s="119"/>
      <c r="C4122" s="120"/>
      <c r="D4122" s="2013" t="s">
        <v>624</v>
      </c>
      <c r="E4122" s="2013"/>
      <c r="F4122" s="2013"/>
      <c r="G4122" s="493">
        <v>-1325.422</v>
      </c>
    </row>
    <row r="4123" ht="11.25" hidden="1" customHeight="1" outlineLevel="7">
      <c r="A4123" s="118"/>
      <c r="B4123" s="119"/>
      <c r="C4123" s="120"/>
      <c r="D4123" s="2013" t="s">
        <v>626</v>
      </c>
      <c r="E4123" s="2013"/>
      <c r="F4123" s="2013"/>
      <c r="G4123" s="493">
        <v>-1502.7357099999999</v>
      </c>
    </row>
    <row r="4124" ht="11.25" hidden="1" customHeight="1" outlineLevel="7">
      <c r="A4124" s="86"/>
      <c r="B4124" s="87"/>
      <c r="C4124" s="88"/>
      <c r="D4124" s="2017" t="s">
        <v>630</v>
      </c>
      <c r="E4124" s="2017"/>
      <c r="F4124" s="2017"/>
      <c r="G4124" s="493">
        <v>-1136826.9323499999</v>
      </c>
    </row>
    <row r="4125" ht="11.25" hidden="1" customHeight="1" outlineLevel="7">
      <c r="A4125" s="89"/>
      <c r="B4125" s="90"/>
      <c r="C4125" s="91"/>
      <c r="D4125" s="2013" t="s">
        <v>632</v>
      </c>
      <c r="E4125" s="2013"/>
      <c r="F4125" s="2013"/>
      <c r="G4125" s="493">
        <v>-618983.90390000003</v>
      </c>
    </row>
    <row r="4126" ht="21.75" hidden="1" customHeight="1" outlineLevel="7">
      <c r="A4126" s="89"/>
      <c r="B4126" s="90"/>
      <c r="C4126" s="91"/>
      <c r="D4126" s="2013" t="s">
        <v>634</v>
      </c>
      <c r="E4126" s="2013"/>
      <c r="F4126" s="2013"/>
      <c r="G4126" s="493">
        <v>-100010.29691999999</v>
      </c>
    </row>
    <row r="4127" ht="21.75" hidden="1" customHeight="1" outlineLevel="7">
      <c r="A4127" s="89"/>
      <c r="B4127" s="90"/>
      <c r="C4127" s="91"/>
      <c r="D4127" s="2013" t="s">
        <v>636</v>
      </c>
      <c r="E4127" s="2013"/>
      <c r="F4127" s="2013"/>
      <c r="G4127" s="493">
        <v>-65118.64299</v>
      </c>
    </row>
    <row r="4128" ht="21.75" hidden="1" customHeight="1" outlineLevel="7">
      <c r="A4128" s="89"/>
      <c r="B4128" s="90"/>
      <c r="C4128" s="91"/>
      <c r="D4128" s="2013" t="s">
        <v>638</v>
      </c>
      <c r="E4128" s="2013"/>
      <c r="F4128" s="2013"/>
      <c r="G4128" s="493">
        <v>-8601.6370200000001</v>
      </c>
    </row>
    <row r="4129" ht="11.25" hidden="1" customHeight="1" outlineLevel="7">
      <c r="A4129" s="83"/>
      <c r="B4129" s="84"/>
      <c r="C4129" s="85"/>
      <c r="D4129" s="2017" t="s">
        <v>641</v>
      </c>
      <c r="E4129" s="2017"/>
      <c r="F4129" s="2017"/>
      <c r="G4129" s="493">
        <v>-173821.14504</v>
      </c>
    </row>
    <row r="4130" ht="21.75" hidden="1" customHeight="1" outlineLevel="7">
      <c r="A4130" s="86"/>
      <c r="B4130" s="87"/>
      <c r="C4130" s="88"/>
      <c r="D4130" s="2017" t="s">
        <v>642</v>
      </c>
      <c r="E4130" s="2017"/>
      <c r="F4130" s="2017"/>
      <c r="G4130" s="493">
        <v>-170291.30648</v>
      </c>
    </row>
    <row r="4131" ht="21.75" hidden="1" customHeight="1" outlineLevel="7">
      <c r="A4131" s="89"/>
      <c r="B4131" s="90"/>
      <c r="C4131" s="91"/>
      <c r="D4131" s="2013" t="s">
        <v>643</v>
      </c>
      <c r="E4131" s="2013"/>
      <c r="F4131" s="2013"/>
      <c r="G4131" s="493">
        <v>-85327.209849999999</v>
      </c>
    </row>
    <row r="4132" ht="21.75" hidden="1" customHeight="1" outlineLevel="7">
      <c r="A4132" s="89"/>
      <c r="B4132" s="90"/>
      <c r="C4132" s="91"/>
      <c r="D4132" s="2013" t="s">
        <v>645</v>
      </c>
      <c r="E4132" s="2013"/>
      <c r="F4132" s="2013"/>
      <c r="G4132" s="493">
        <v>-15358.17497</v>
      </c>
    </row>
    <row r="4133" ht="21.75" hidden="1" customHeight="1" outlineLevel="7">
      <c r="A4133" s="89"/>
      <c r="B4133" s="90"/>
      <c r="C4133" s="91"/>
      <c r="D4133" s="2013" t="s">
        <v>647</v>
      </c>
      <c r="E4133" s="2013"/>
      <c r="F4133" s="2013"/>
      <c r="G4133" s="493">
        <v>-37228.731370000001</v>
      </c>
    </row>
    <row r="4134" ht="21.75" hidden="1" customHeight="1" outlineLevel="7">
      <c r="A4134" s="89"/>
      <c r="B4134" s="90"/>
      <c r="C4134" s="91"/>
      <c r="D4134" s="2013" t="s">
        <v>649</v>
      </c>
      <c r="E4134" s="2013"/>
      <c r="F4134" s="2013"/>
      <c r="G4134" s="493">
        <v>-32377.190289999999</v>
      </c>
    </row>
    <row r="4135" ht="21.75" hidden="1" customHeight="1" outlineLevel="7">
      <c r="A4135" s="89"/>
      <c r="B4135" s="90"/>
      <c r="C4135" s="91"/>
      <c r="D4135" s="2013" t="s">
        <v>651</v>
      </c>
      <c r="E4135" s="2013"/>
      <c r="F4135" s="2013"/>
      <c r="G4135" s="493">
        <v>-343283.45659000002</v>
      </c>
    </row>
    <row r="4136" ht="11.25" hidden="1" customHeight="1" outlineLevel="7">
      <c r="A4136" s="86"/>
      <c r="B4136" s="87"/>
      <c r="C4136" s="88"/>
      <c r="D4136" s="2017" t="s">
        <v>653</v>
      </c>
      <c r="E4136" s="2017"/>
      <c r="F4136" s="2017"/>
      <c r="G4136" s="493">
        <v>-247805.99531</v>
      </c>
    </row>
    <row r="4137" ht="11.25" hidden="1" customHeight="1" outlineLevel="7">
      <c r="A4137" s="89"/>
      <c r="B4137" s="90"/>
      <c r="C4137" s="91"/>
      <c r="D4137" s="2013" t="s">
        <v>655</v>
      </c>
      <c r="E4137" s="2013"/>
      <c r="F4137" s="2013"/>
      <c r="G4137" s="493">
        <v>-210512.19823000001</v>
      </c>
    </row>
    <row r="4138" ht="21.75" hidden="1" customHeight="1" outlineLevel="7">
      <c r="A4138" s="89"/>
      <c r="B4138" s="90"/>
      <c r="C4138" s="91"/>
      <c r="D4138" s="2013" t="s">
        <v>657</v>
      </c>
      <c r="E4138" s="2013"/>
      <c r="F4138" s="2013"/>
      <c r="G4138" s="493">
        <v>-7090.6051200000002</v>
      </c>
    </row>
    <row r="4139" ht="21.75" hidden="1" customHeight="1" outlineLevel="7">
      <c r="A4139" s="89"/>
      <c r="B4139" s="90"/>
      <c r="C4139" s="91"/>
      <c r="D4139" s="2013" t="s">
        <v>659</v>
      </c>
      <c r="E4139" s="2013"/>
      <c r="F4139" s="2013"/>
      <c r="G4139" s="493">
        <v>-8153.0923199999997</v>
      </c>
    </row>
    <row r="4140" ht="21.75" hidden="1" customHeight="1" outlineLevel="7">
      <c r="A4140" s="89"/>
      <c r="B4140" s="90"/>
      <c r="C4140" s="91"/>
      <c r="D4140" s="2013" t="s">
        <v>661</v>
      </c>
      <c r="E4140" s="2013"/>
      <c r="F4140" s="2013"/>
      <c r="G4140" s="493">
        <v>-3363.4405000000002</v>
      </c>
    </row>
    <row r="4141" ht="11.25" hidden="1" customHeight="1" outlineLevel="7">
      <c r="A4141" s="89"/>
      <c r="B4141" s="90"/>
      <c r="C4141" s="91"/>
      <c r="D4141" s="2013" t="s">
        <v>663</v>
      </c>
      <c r="E4141" s="2013"/>
      <c r="F4141" s="2013"/>
      <c r="G4141" s="493">
        <v>-18686.65914</v>
      </c>
    </row>
    <row r="4142" ht="21.75" hidden="1" customHeight="1" outlineLevel="7">
      <c r="A4142" s="86"/>
      <c r="B4142" s="87"/>
      <c r="C4142" s="88"/>
      <c r="D4142" s="2017" t="s">
        <v>665</v>
      </c>
      <c r="E4142" s="2017"/>
      <c r="F4142" s="2017"/>
      <c r="G4142" s="493">
        <v>-58666.874649999998</v>
      </c>
    </row>
    <row r="4143" ht="11.25" hidden="1" customHeight="1" outlineLevel="7">
      <c r="A4143" s="89"/>
      <c r="B4143" s="90"/>
      <c r="C4143" s="91"/>
      <c r="D4143" s="2013" t="s">
        <v>667</v>
      </c>
      <c r="E4143" s="2013"/>
      <c r="F4143" s="2013"/>
      <c r="G4143" s="493">
        <v>-49982.018219999998</v>
      </c>
    </row>
    <row r="4144" ht="21.75" hidden="1" customHeight="1" outlineLevel="7">
      <c r="A4144" s="89"/>
      <c r="B4144" s="90"/>
      <c r="C4144" s="91"/>
      <c r="D4144" s="2013" t="s">
        <v>669</v>
      </c>
      <c r="E4144" s="2013"/>
      <c r="F4144" s="2013"/>
      <c r="G4144" s="493">
        <v>-1651.2363399999999</v>
      </c>
    </row>
    <row r="4145" ht="21.75" hidden="1" customHeight="1" outlineLevel="7">
      <c r="A4145" s="89"/>
      <c r="B4145" s="90"/>
      <c r="C4145" s="91"/>
      <c r="D4145" s="2013" t="s">
        <v>671</v>
      </c>
      <c r="E4145" s="2013"/>
      <c r="F4145" s="2013"/>
      <c r="G4145" s="493">
        <v>-1898.6656599999999</v>
      </c>
    </row>
    <row r="4146" ht="21.75" hidden="1" customHeight="1" outlineLevel="7">
      <c r="A4146" s="89"/>
      <c r="B4146" s="90"/>
      <c r="C4146" s="91"/>
      <c r="D4146" s="2013" t="s">
        <v>673</v>
      </c>
      <c r="E4146" s="2013"/>
      <c r="F4146" s="2013"/>
      <c r="G4146" s="496">
        <v>-783.26644999999996</v>
      </c>
    </row>
    <row r="4147" ht="21.75" hidden="1" customHeight="1" outlineLevel="7">
      <c r="A4147" s="89"/>
      <c r="B4147" s="90"/>
      <c r="C4147" s="91"/>
      <c r="D4147" s="2013" t="s">
        <v>675</v>
      </c>
      <c r="E4147" s="2013"/>
      <c r="F4147" s="2013"/>
      <c r="G4147" s="493">
        <v>-4351.6879799999997</v>
      </c>
    </row>
    <row r="4148" ht="21.75" hidden="1" customHeight="1" outlineLevel="7">
      <c r="A4148" s="86"/>
      <c r="B4148" s="87"/>
      <c r="C4148" s="88"/>
      <c r="D4148" s="2017" t="s">
        <v>677</v>
      </c>
      <c r="E4148" s="2017"/>
      <c r="F4148" s="2017"/>
      <c r="G4148" s="493">
        <v>-4601.3233499999997</v>
      </c>
    </row>
    <row r="4149" ht="21.75" hidden="1" customHeight="1" outlineLevel="7">
      <c r="A4149" s="89"/>
      <c r="B4149" s="90"/>
      <c r="C4149" s="91"/>
      <c r="D4149" s="2013" t="s">
        <v>679</v>
      </c>
      <c r="E4149" s="2013"/>
      <c r="F4149" s="2013"/>
      <c r="G4149" s="493">
        <v>-3920.1585300000002</v>
      </c>
    </row>
    <row r="4150" ht="21.75" hidden="1" customHeight="1" outlineLevel="7">
      <c r="A4150" s="89"/>
      <c r="B4150" s="90"/>
      <c r="C4150" s="91"/>
      <c r="D4150" s="2013" t="s">
        <v>681</v>
      </c>
      <c r="E4150" s="2013"/>
      <c r="F4150" s="2013"/>
      <c r="G4150" s="496">
        <v>-129.50828999999999</v>
      </c>
    </row>
    <row r="4151" ht="21.75" hidden="1" customHeight="1" outlineLevel="7">
      <c r="A4151" s="89"/>
      <c r="B4151" s="90"/>
      <c r="C4151" s="91"/>
      <c r="D4151" s="2013" t="s">
        <v>683</v>
      </c>
      <c r="E4151" s="2013"/>
      <c r="F4151" s="2013"/>
      <c r="G4151" s="496">
        <v>-148.91479000000001</v>
      </c>
    </row>
    <row r="4152" ht="21.75" hidden="1" customHeight="1" outlineLevel="7">
      <c r="A4152" s="89"/>
      <c r="B4152" s="90"/>
      <c r="C4152" s="91"/>
      <c r="D4152" s="2013" t="s">
        <v>685</v>
      </c>
      <c r="E4152" s="2013"/>
      <c r="F4152" s="2013"/>
      <c r="G4152" s="496">
        <v>-61.433199999999999</v>
      </c>
    </row>
    <row r="4153" ht="21.75" hidden="1" customHeight="1" outlineLevel="7">
      <c r="A4153" s="89"/>
      <c r="B4153" s="90"/>
      <c r="C4153" s="91"/>
      <c r="D4153" s="2013" t="s">
        <v>687</v>
      </c>
      <c r="E4153" s="2013"/>
      <c r="F4153" s="2013"/>
      <c r="G4153" s="496">
        <v>-341.30853999999999</v>
      </c>
    </row>
    <row r="4154" ht="11.25" hidden="1" customHeight="1" outlineLevel="7">
      <c r="A4154" s="83"/>
      <c r="B4154" s="84"/>
      <c r="C4154" s="85"/>
      <c r="D4154" s="2017" t="s">
        <v>689</v>
      </c>
      <c r="E4154" s="2017"/>
      <c r="F4154" s="2017"/>
      <c r="G4154" s="493">
        <v>-32209.263279999999</v>
      </c>
    </row>
    <row r="4155" ht="11.25" hidden="1" customHeight="1" outlineLevel="7">
      <c r="A4155" s="118"/>
      <c r="B4155" s="119"/>
      <c r="C4155" s="120"/>
      <c r="D4155" s="2013" t="s">
        <v>691</v>
      </c>
      <c r="E4155" s="2013"/>
      <c r="F4155" s="2013"/>
      <c r="G4155" s="493">
        <v>-27441.10684</v>
      </c>
    </row>
    <row r="4156" ht="11.25" hidden="1" customHeight="1" outlineLevel="7">
      <c r="A4156" s="118"/>
      <c r="B4156" s="119"/>
      <c r="C4156" s="120"/>
      <c r="D4156" s="2013" t="s">
        <v>692</v>
      </c>
      <c r="E4156" s="2013"/>
      <c r="F4156" s="2013"/>
      <c r="G4156" s="496">
        <v>-906.56097999999997</v>
      </c>
    </row>
    <row r="4157" ht="11.25" hidden="1" customHeight="1" outlineLevel="7">
      <c r="A4157" s="118"/>
      <c r="B4157" s="119"/>
      <c r="C4157" s="120"/>
      <c r="D4157" s="2013" t="s">
        <v>693</v>
      </c>
      <c r="E4157" s="2013"/>
      <c r="F4157" s="2013"/>
      <c r="G4157" s="493">
        <v>-1042.40443</v>
      </c>
    </row>
    <row r="4158" ht="11.25" hidden="1" customHeight="1" outlineLevel="7">
      <c r="A4158" s="118"/>
      <c r="B4158" s="119"/>
      <c r="C4158" s="120"/>
      <c r="D4158" s="2013" t="s">
        <v>694</v>
      </c>
      <c r="E4158" s="2013"/>
      <c r="F4158" s="2013"/>
      <c r="G4158" s="496">
        <v>-430.02933999999999</v>
      </c>
    </row>
    <row r="4159" ht="11.25" hidden="1" customHeight="1" outlineLevel="7">
      <c r="A4159" s="118"/>
      <c r="B4159" s="119"/>
      <c r="C4159" s="120"/>
      <c r="D4159" s="2013" t="s">
        <v>695</v>
      </c>
      <c r="E4159" s="2013"/>
      <c r="F4159" s="2013"/>
      <c r="G4159" s="493">
        <v>-2389.1616899999999</v>
      </c>
    </row>
    <row r="4160" ht="11.25" hidden="1" customHeight="1" outlineLevel="7">
      <c r="A4160" s="118"/>
      <c r="B4160" s="119"/>
      <c r="C4160" s="120"/>
      <c r="D4160" s="2013" t="s">
        <v>696</v>
      </c>
      <c r="E4160" s="2013"/>
      <c r="F4160" s="2013"/>
      <c r="G4160" s="493">
        <v>-613274.00227000006</v>
      </c>
    </row>
    <row r="4161" ht="11.25" hidden="1" customHeight="1" outlineLevel="7">
      <c r="A4161" s="83"/>
      <c r="B4161" s="84"/>
      <c r="C4161" s="85"/>
      <c r="D4161" s="2017" t="s">
        <v>698</v>
      </c>
      <c r="E4161" s="2017"/>
      <c r="F4161" s="2017"/>
      <c r="G4161" s="493">
        <v>-2779.9338499999999</v>
      </c>
    </row>
    <row r="4162" ht="11.25" hidden="1" customHeight="1" outlineLevel="7">
      <c r="A4162" s="86"/>
      <c r="B4162" s="87"/>
      <c r="C4162" s="88"/>
      <c r="D4162" s="2017" t="s">
        <v>699</v>
      </c>
      <c r="E4162" s="2017"/>
      <c r="F4162" s="2017"/>
      <c r="G4162" s="493">
        <v>-124244.43823</v>
      </c>
    </row>
    <row r="4163" ht="11.25" hidden="1" customHeight="1" outlineLevel="7">
      <c r="A4163" s="89"/>
      <c r="B4163" s="90"/>
      <c r="C4163" s="91"/>
      <c r="D4163" s="2013" t="s">
        <v>700</v>
      </c>
      <c r="E4163" s="2013"/>
      <c r="F4163" s="2013"/>
      <c r="G4163" s="493">
        <v>-7720.6638999999996</v>
      </c>
    </row>
    <row r="4164" ht="11.25" hidden="1" customHeight="1" outlineLevel="7">
      <c r="A4164" s="89"/>
      <c r="B4164" s="90"/>
      <c r="C4164" s="91"/>
      <c r="D4164" s="2013" t="s">
        <v>701</v>
      </c>
      <c r="E4164" s="2013"/>
      <c r="F4164" s="2013"/>
      <c r="G4164" s="493">
        <v>-77235.203429999994</v>
      </c>
    </row>
    <row r="4165" ht="11.25" hidden="1" customHeight="1" outlineLevel="7">
      <c r="A4165" s="86"/>
      <c r="B4165" s="87"/>
      <c r="C4165" s="88"/>
      <c r="D4165" s="2017" t="s">
        <v>702</v>
      </c>
      <c r="E4165" s="2017"/>
      <c r="F4165" s="2017"/>
      <c r="G4165" s="493">
        <v>-91757.791039999996</v>
      </c>
    </row>
    <row r="4166" ht="11.25" hidden="1" customHeight="1" outlineLevel="7">
      <c r="A4166" s="101"/>
      <c r="B4166" s="102"/>
      <c r="C4166" s="103"/>
      <c r="D4166" s="2017" t="s">
        <v>704</v>
      </c>
      <c r="E4166" s="2017"/>
      <c r="F4166" s="2017"/>
      <c r="G4166" s="493">
        <v>-309535.97181999998</v>
      </c>
    </row>
    <row r="4167" ht="11.25" hidden="1" customHeight="1" outlineLevel="7">
      <c r="A4167" s="115"/>
      <c r="B4167" s="116"/>
      <c r="C4167" s="117"/>
      <c r="D4167" s="2013" t="s">
        <v>705</v>
      </c>
      <c r="E4167" s="2013"/>
      <c r="F4167" s="2013"/>
      <c r="G4167" s="493">
        <v>-332810.00566000002</v>
      </c>
    </row>
    <row r="4168" ht="11.25" hidden="1" customHeight="1" outlineLevel="7">
      <c r="A4168" s="115"/>
      <c r="B4168" s="116"/>
      <c r="C4168" s="117"/>
      <c r="D4168" s="2013" t="s">
        <v>706</v>
      </c>
      <c r="E4168" s="2013"/>
      <c r="F4168" s="2013"/>
      <c r="G4168" s="493">
        <v>-13060.982</v>
      </c>
    </row>
    <row r="4169" ht="11.25" hidden="1" customHeight="1" outlineLevel="7">
      <c r="A4169" s="115"/>
      <c r="B4169" s="116"/>
      <c r="C4169" s="117"/>
      <c r="D4169" s="2013" t="s">
        <v>707</v>
      </c>
      <c r="E4169" s="2013"/>
      <c r="F4169" s="2013"/>
      <c r="G4169" s="493">
        <v>-12511.228999999999</v>
      </c>
    </row>
    <row r="4170" ht="11.25" hidden="1" customHeight="1" outlineLevel="7">
      <c r="A4170" s="115"/>
      <c r="B4170" s="116"/>
      <c r="C4170" s="117"/>
      <c r="D4170" s="2013" t="s">
        <v>708</v>
      </c>
      <c r="E4170" s="2013"/>
      <c r="F4170" s="2013"/>
      <c r="G4170" s="496">
        <v>-549.75300000000004</v>
      </c>
    </row>
    <row r="4171" ht="11.25" hidden="1" customHeight="1" outlineLevel="7">
      <c r="A4171" s="115"/>
      <c r="B4171" s="116"/>
      <c r="C4171" s="117"/>
      <c r="D4171" s="2013" t="s">
        <v>709</v>
      </c>
      <c r="E4171" s="2013"/>
      <c r="F4171" s="2013"/>
      <c r="G4171" s="493">
        <v>-91497.737059999999</v>
      </c>
    </row>
    <row r="4172" ht="11.25" hidden="1" customHeight="1" outlineLevel="7">
      <c r="A4172" s="115"/>
      <c r="B4172" s="116"/>
      <c r="C4172" s="117"/>
      <c r="D4172" s="2013" t="s">
        <v>710</v>
      </c>
      <c r="E4172" s="2013"/>
      <c r="F4172" s="2013"/>
      <c r="G4172" s="493">
        <v>-10499.422619999999</v>
      </c>
    </row>
    <row r="4173" ht="11.25" hidden="1" customHeight="1" outlineLevel="7">
      <c r="A4173" s="115"/>
      <c r="B4173" s="116"/>
      <c r="C4173" s="117"/>
      <c r="D4173" s="2013" t="s">
        <v>711</v>
      </c>
      <c r="E4173" s="2013"/>
      <c r="F4173" s="2013"/>
      <c r="G4173" s="493">
        <v>-4579.2861899999998</v>
      </c>
    </row>
    <row r="4174" ht="11.25" hidden="1" customHeight="1" outlineLevel="7">
      <c r="A4174" s="101"/>
      <c r="B4174" s="102"/>
      <c r="C4174" s="103"/>
      <c r="D4174" s="2017" t="s">
        <v>712</v>
      </c>
      <c r="E4174" s="2017"/>
      <c r="F4174" s="2017"/>
      <c r="G4174" s="493">
        <v>-1307.5133599999999</v>
      </c>
    </row>
    <row r="4175" ht="11.25" hidden="1" customHeight="1" outlineLevel="7">
      <c r="A4175" s="115"/>
      <c r="B4175" s="116"/>
      <c r="C4175" s="117"/>
      <c r="D4175" s="2013" t="s">
        <v>713</v>
      </c>
      <c r="E4175" s="2013"/>
      <c r="F4175" s="2013"/>
      <c r="G4175" s="496">
        <v>-376.97955000000002</v>
      </c>
    </row>
    <row r="4176" ht="11.25" hidden="1" customHeight="1" outlineLevel="7">
      <c r="A4176" s="115"/>
      <c r="B4176" s="116"/>
      <c r="C4176" s="117"/>
      <c r="D4176" s="2013" t="s">
        <v>714</v>
      </c>
      <c r="E4176" s="2013"/>
      <c r="F4176" s="2013"/>
      <c r="G4176" s="496">
        <v>-368.11712</v>
      </c>
    </row>
    <row r="4177" ht="11.25" hidden="1" customHeight="1" outlineLevel="7">
      <c r="A4177" s="115"/>
      <c r="B4177" s="116"/>
      <c r="C4177" s="117"/>
      <c r="D4177" s="2013" t="s">
        <v>715</v>
      </c>
      <c r="E4177" s="2013"/>
      <c r="F4177" s="2013"/>
      <c r="G4177" s="496">
        <v>-21.939129999999999</v>
      </c>
    </row>
    <row r="4178" ht="11.25" hidden="1" customHeight="1" outlineLevel="7">
      <c r="A4178" s="115"/>
      <c r="B4178" s="116"/>
      <c r="C4178" s="117"/>
      <c r="D4178" s="2013" t="s">
        <v>716</v>
      </c>
      <c r="E4178" s="2013"/>
      <c r="F4178" s="2013"/>
      <c r="G4178" s="493">
        <v>-3845.58727</v>
      </c>
    </row>
    <row r="4179" ht="21.75" hidden="1" customHeight="1" outlineLevel="7">
      <c r="A4179" s="115"/>
      <c r="B4179" s="116"/>
      <c r="C4179" s="117"/>
      <c r="D4179" s="2013" t="s">
        <v>717</v>
      </c>
      <c r="E4179" s="2013"/>
      <c r="F4179" s="2013"/>
      <c r="G4179" s="494"/>
    </row>
    <row r="4180" ht="11.25" hidden="1" customHeight="1" outlineLevel="7">
      <c r="A4180" s="115"/>
      <c r="B4180" s="116"/>
      <c r="C4180" s="117"/>
      <c r="D4180" s="2013" t="s">
        <v>718</v>
      </c>
      <c r="E4180" s="2013"/>
      <c r="F4180" s="2013"/>
      <c r="G4180" s="493">
        <v>-3421.9313900000002</v>
      </c>
    </row>
    <row r="4181" ht="11.25" hidden="1" customHeight="1" outlineLevel="7">
      <c r="A4181" s="115"/>
      <c r="B4181" s="116"/>
      <c r="C4181" s="117"/>
      <c r="D4181" s="2013" t="s">
        <v>719</v>
      </c>
      <c r="E4181" s="2013"/>
      <c r="F4181" s="2013"/>
      <c r="G4181" s="496">
        <v>-769.12557000000004</v>
      </c>
    </row>
    <row r="4182" ht="11.25" hidden="1" customHeight="1" outlineLevel="7">
      <c r="A4182" s="101"/>
      <c r="B4182" s="102"/>
      <c r="C4182" s="103"/>
      <c r="D4182" s="2017" t="s">
        <v>720</v>
      </c>
      <c r="E4182" s="2017"/>
      <c r="F4182" s="2017"/>
      <c r="G4182" s="496">
        <v>-387.83956000000001</v>
      </c>
    </row>
    <row r="4183" ht="11.25" hidden="1" customHeight="1" outlineLevel="7">
      <c r="A4183" s="115"/>
      <c r="B4183" s="116"/>
      <c r="C4183" s="117"/>
      <c r="D4183" s="2013" t="s">
        <v>721</v>
      </c>
      <c r="E4183" s="2013"/>
      <c r="F4183" s="2013"/>
      <c r="G4183" s="493">
        <v>-1736.17587</v>
      </c>
    </row>
    <row r="4184" ht="11.25" hidden="1" customHeight="1" outlineLevel="7">
      <c r="A4184" s="115"/>
      <c r="B4184" s="116"/>
      <c r="C4184" s="117"/>
      <c r="D4184" s="2013" t="s">
        <v>722</v>
      </c>
      <c r="E4184" s="2013"/>
      <c r="F4184" s="2013"/>
      <c r="G4184" s="496">
        <v>-122.03363</v>
      </c>
    </row>
    <row r="4185" ht="11.25" hidden="1" customHeight="1" outlineLevel="7">
      <c r="A4185" s="115"/>
      <c r="B4185" s="116"/>
      <c r="C4185" s="117"/>
      <c r="D4185" s="2013" t="s">
        <v>723</v>
      </c>
      <c r="E4185" s="2013"/>
      <c r="F4185" s="2013"/>
      <c r="G4185" s="496">
        <v>-46.061839999999997</v>
      </c>
    </row>
    <row r="4186" ht="11.25" hidden="1" customHeight="1" outlineLevel="7">
      <c r="A4186" s="101"/>
      <c r="B4186" s="102"/>
      <c r="C4186" s="103"/>
      <c r="D4186" s="2017" t="s">
        <v>724</v>
      </c>
      <c r="E4186" s="2017"/>
      <c r="F4186" s="2017"/>
      <c r="G4186" s="496">
        <v>-357.91554000000002</v>
      </c>
    </row>
    <row r="4187" ht="11.25" hidden="1" customHeight="1" outlineLevel="7">
      <c r="A4187" s="115"/>
      <c r="B4187" s="116"/>
      <c r="C4187" s="117"/>
      <c r="D4187" s="2013" t="s">
        <v>725</v>
      </c>
      <c r="E4187" s="2013"/>
      <c r="F4187" s="2013"/>
      <c r="G4187" s="496">
        <v>-2.7793800000000002</v>
      </c>
    </row>
    <row r="4188" ht="11.25" hidden="1" customHeight="1" outlineLevel="7">
      <c r="A4188" s="115"/>
      <c r="B4188" s="116"/>
      <c r="C4188" s="117"/>
      <c r="D4188" s="2013" t="s">
        <v>726</v>
      </c>
      <c r="E4188" s="2013"/>
      <c r="F4188" s="2013"/>
      <c r="G4188" s="493">
        <v>-11092.697039999999</v>
      </c>
    </row>
    <row r="4189" ht="11.25" hidden="1" customHeight="1" outlineLevel="7">
      <c r="A4189" s="115"/>
      <c r="B4189" s="116"/>
      <c r="C4189" s="117"/>
      <c r="D4189" s="2013" t="s">
        <v>727</v>
      </c>
      <c r="E4189" s="2013"/>
      <c r="F4189" s="2013"/>
      <c r="G4189" s="493">
        <v>-3504.0056800000002</v>
      </c>
    </row>
    <row r="4190" ht="21.75" hidden="1" customHeight="1" outlineLevel="7">
      <c r="A4190" s="115"/>
      <c r="B4190" s="116"/>
      <c r="C4190" s="117"/>
      <c r="D4190" s="2013" t="s">
        <v>728</v>
      </c>
      <c r="E4190" s="2013"/>
      <c r="F4190" s="2013"/>
      <c r="G4190" s="493">
        <v>-7120.5299100000002</v>
      </c>
    </row>
    <row r="4191" ht="11.25" hidden="1" customHeight="1" outlineLevel="7">
      <c r="A4191" s="115"/>
      <c r="B4191" s="116"/>
      <c r="C4191" s="117"/>
      <c r="D4191" s="2013" t="s">
        <v>729</v>
      </c>
      <c r="E4191" s="2013"/>
      <c r="F4191" s="2013"/>
      <c r="G4191" s="496">
        <v>-468.16145</v>
      </c>
    </row>
    <row r="4192" ht="11.25" hidden="1" customHeight="1" outlineLevel="7">
      <c r="A4192" s="115"/>
      <c r="B4192" s="116"/>
      <c r="C4192" s="117"/>
      <c r="D4192" s="2013" t="s">
        <v>730</v>
      </c>
      <c r="E4192" s="2013"/>
      <c r="F4192" s="2013"/>
      <c r="G4192" s="493">
        <v>-30843.194319999999</v>
      </c>
    </row>
    <row r="4193" ht="11.25" hidden="1" customHeight="1" outlineLevel="7">
      <c r="A4193" s="101"/>
      <c r="B4193" s="102"/>
      <c r="C4193" s="103"/>
      <c r="D4193" s="2017" t="s">
        <v>967</v>
      </c>
      <c r="E4193" s="2017"/>
      <c r="F4193" s="2017"/>
      <c r="G4193" s="493">
        <v>-3142.3435800000002</v>
      </c>
    </row>
    <row r="4194" ht="11.25" hidden="1" customHeight="1" outlineLevel="7">
      <c r="A4194" s="115"/>
      <c r="B4194" s="116"/>
      <c r="C4194" s="117"/>
      <c r="D4194" s="2013" t="s">
        <v>1185</v>
      </c>
      <c r="E4194" s="2013"/>
      <c r="F4194" s="2013"/>
      <c r="G4194" s="493">
        <v>-9019.3445900000006</v>
      </c>
    </row>
    <row r="4195" ht="11.25" hidden="1" customHeight="1" outlineLevel="7">
      <c r="A4195" s="89"/>
      <c r="B4195" s="90"/>
      <c r="C4195" s="91"/>
      <c r="D4195" s="2013" t="s">
        <v>731</v>
      </c>
      <c r="E4195" s="2013"/>
      <c r="F4195" s="2013"/>
      <c r="G4195" s="493">
        <v>-2133.3642100000002</v>
      </c>
    </row>
    <row r="4196" ht="11.25" hidden="1" customHeight="1" outlineLevel="7">
      <c r="A4196" s="101"/>
      <c r="B4196" s="102"/>
      <c r="C4196" s="103"/>
      <c r="D4196" s="2017" t="s">
        <v>732</v>
      </c>
      <c r="E4196" s="2017"/>
      <c r="F4196" s="2017"/>
      <c r="G4196" s="493">
        <v>-6889.6061099999997</v>
      </c>
    </row>
    <row r="4197" ht="11.25" hidden="1" customHeight="1" outlineLevel="7">
      <c r="A4197" s="115"/>
      <c r="B4197" s="116"/>
      <c r="C4197" s="117"/>
      <c r="D4197" s="2013" t="s">
        <v>733</v>
      </c>
      <c r="E4197" s="2013"/>
      <c r="F4197" s="2013"/>
      <c r="G4197" s="493">
        <v>-9312.9147599999997</v>
      </c>
    </row>
    <row r="4198" ht="21.75" hidden="1" customHeight="1" outlineLevel="7">
      <c r="A4198" s="115"/>
      <c r="B4198" s="116"/>
      <c r="C4198" s="117"/>
      <c r="D4198" s="2013" t="s">
        <v>1186</v>
      </c>
      <c r="E4198" s="2013"/>
      <c r="F4198" s="2013"/>
      <c r="G4198" s="496">
        <v>-345.62106999999997</v>
      </c>
    </row>
    <row r="4199" ht="11.25" hidden="1" customHeight="1" outlineLevel="7">
      <c r="A4199" s="115"/>
      <c r="B4199" s="116"/>
      <c r="C4199" s="117"/>
      <c r="D4199" s="2013" t="s">
        <v>735</v>
      </c>
      <c r="E4199" s="2013"/>
      <c r="F4199" s="2013"/>
      <c r="G4199" s="493">
        <v>-3000</v>
      </c>
    </row>
    <row r="4200" ht="11.25" hidden="1" customHeight="1" outlineLevel="7">
      <c r="A4200" s="89"/>
      <c r="B4200" s="90"/>
      <c r="C4200" s="91"/>
      <c r="D4200" s="2013" t="s">
        <v>736</v>
      </c>
      <c r="E4200" s="2013"/>
      <c r="F4200" s="2013"/>
      <c r="G4200" s="493">
        <v>-3000</v>
      </c>
    </row>
    <row r="4201" ht="21.75" hidden="1" customHeight="1" outlineLevel="7">
      <c r="A4201" s="89"/>
      <c r="B4201" s="90"/>
      <c r="C4201" s="91"/>
      <c r="D4201" s="2013" t="s">
        <v>737</v>
      </c>
      <c r="E4201" s="2013"/>
      <c r="F4201" s="2013"/>
      <c r="G4201" s="496">
        <v>-25.646909999999998</v>
      </c>
    </row>
    <row r="4202" ht="11.25" hidden="1" customHeight="1" outlineLevel="7">
      <c r="A4202" s="89"/>
      <c r="B4202" s="90"/>
      <c r="C4202" s="91"/>
      <c r="D4202" s="2013" t="s">
        <v>738</v>
      </c>
      <c r="E4202" s="2013"/>
      <c r="F4202" s="2013"/>
      <c r="G4202" s="493">
        <v>-2769.1594</v>
      </c>
    </row>
    <row r="4203" ht="11.25" hidden="1" customHeight="1" outlineLevel="7">
      <c r="A4203" s="89"/>
      <c r="B4203" s="90"/>
      <c r="C4203" s="91"/>
      <c r="D4203" s="2013" t="s">
        <v>739</v>
      </c>
      <c r="E4203" s="2013"/>
      <c r="F4203" s="2013"/>
      <c r="G4203" s="493">
        <v>-1823.14302</v>
      </c>
    </row>
    <row r="4204" ht="11.25" hidden="1" customHeight="1" outlineLevel="7">
      <c r="A4204" s="101"/>
      <c r="B4204" s="102"/>
      <c r="C4204" s="103"/>
      <c r="D4204" s="2017" t="s">
        <v>740</v>
      </c>
      <c r="E4204" s="2017"/>
      <c r="F4204" s="2017"/>
      <c r="G4204" s="496">
        <v>-296.88853999999998</v>
      </c>
    </row>
    <row r="4205" ht="11.25" hidden="1" customHeight="1" outlineLevel="7">
      <c r="A4205" s="115"/>
      <c r="B4205" s="116"/>
      <c r="C4205" s="117"/>
      <c r="D4205" s="2013" t="s">
        <v>741</v>
      </c>
      <c r="E4205" s="2013"/>
      <c r="F4205" s="2013"/>
      <c r="G4205" s="496">
        <v>-649.12783999999999</v>
      </c>
    </row>
    <row r="4206" ht="11.25" hidden="1" customHeight="1" outlineLevel="7">
      <c r="A4206" s="101"/>
      <c r="B4206" s="102"/>
      <c r="C4206" s="103"/>
      <c r="D4206" s="2017" t="s">
        <v>742</v>
      </c>
      <c r="E4206" s="2017"/>
      <c r="F4206" s="2017"/>
      <c r="G4206" s="493">
        <v>-15669.414559999999</v>
      </c>
    </row>
    <row r="4207" ht="11.25" hidden="1" customHeight="1" outlineLevel="7">
      <c r="A4207" s="115"/>
      <c r="B4207" s="116"/>
      <c r="C4207" s="117"/>
      <c r="D4207" s="2013" t="s">
        <v>744</v>
      </c>
      <c r="E4207" s="2013"/>
      <c r="F4207" s="2013"/>
      <c r="G4207" s="493">
        <v>-1307.9999299999999</v>
      </c>
    </row>
    <row r="4208" ht="21.75" hidden="1" customHeight="1" outlineLevel="7">
      <c r="A4208" s="115"/>
      <c r="B4208" s="116"/>
      <c r="C4208" s="117"/>
      <c r="D4208" s="2013" t="s">
        <v>745</v>
      </c>
      <c r="E4208" s="2013"/>
      <c r="F4208" s="2013"/>
      <c r="G4208" s="496">
        <v>-461.60106999999999</v>
      </c>
    </row>
    <row r="4209" ht="21.75" hidden="1" customHeight="1" outlineLevel="7">
      <c r="A4209" s="115"/>
      <c r="B4209" s="116"/>
      <c r="C4209" s="117"/>
      <c r="D4209" s="2013" t="s">
        <v>746</v>
      </c>
      <c r="E4209" s="2013"/>
      <c r="F4209" s="2013"/>
      <c r="G4209" s="496">
        <v>-650.83803</v>
      </c>
    </row>
    <row r="4210" ht="21.75" hidden="1" customHeight="1" outlineLevel="7">
      <c r="A4210" s="115"/>
      <c r="B4210" s="116"/>
      <c r="C4210" s="117"/>
      <c r="D4210" s="2013" t="s">
        <v>748</v>
      </c>
      <c r="E4210" s="2013"/>
      <c r="F4210" s="2013"/>
      <c r="G4210" s="493">
        <v>-1763.5274999999999</v>
      </c>
    </row>
    <row r="4211" ht="21.75" hidden="1" customHeight="1" outlineLevel="7">
      <c r="A4211" s="115"/>
      <c r="B4211" s="116"/>
      <c r="C4211" s="117"/>
      <c r="D4211" s="2013" t="s">
        <v>749</v>
      </c>
      <c r="E4211" s="2013"/>
      <c r="F4211" s="2013"/>
      <c r="G4211" s="493">
        <v>-1763.5274999999999</v>
      </c>
    </row>
    <row r="4212" ht="11.25" hidden="1" customHeight="1" outlineLevel="7">
      <c r="A4212" s="115"/>
      <c r="B4212" s="116"/>
      <c r="C4212" s="117"/>
      <c r="D4212" s="2013" t="s">
        <v>751</v>
      </c>
      <c r="E4212" s="2013"/>
      <c r="F4212" s="2013"/>
      <c r="G4212" s="493">
        <v>-9581.9537899999996</v>
      </c>
    </row>
    <row r="4213" ht="11.25" hidden="1" customHeight="1" outlineLevel="7">
      <c r="A4213" s="115"/>
      <c r="B4213" s="116"/>
      <c r="C4213" s="117"/>
      <c r="D4213" s="2013" t="s">
        <v>752</v>
      </c>
      <c r="E4213" s="2013"/>
      <c r="F4213" s="2013"/>
      <c r="G4213" s="493">
        <v>-1129.8799899999999</v>
      </c>
    </row>
    <row r="4214" ht="21.75" hidden="1" customHeight="1" outlineLevel="7">
      <c r="A4214" s="115"/>
      <c r="B4214" s="116"/>
      <c r="C4214" s="117"/>
      <c r="D4214" s="2013" t="s">
        <v>754</v>
      </c>
      <c r="E4214" s="2013"/>
      <c r="F4214" s="2013"/>
      <c r="G4214" s="496">
        <v>-190.57431</v>
      </c>
    </row>
    <row r="4215" ht="11.25" hidden="1" customHeight="1" outlineLevel="7">
      <c r="A4215" s="115"/>
      <c r="B4215" s="116"/>
      <c r="C4215" s="117"/>
      <c r="D4215" s="2013" t="s">
        <v>755</v>
      </c>
      <c r="E4215" s="2013"/>
      <c r="F4215" s="2013"/>
      <c r="G4215" s="493">
        <v>-3351.0816399999999</v>
      </c>
    </row>
    <row r="4216" ht="11.25" hidden="1" customHeight="1" outlineLevel="7">
      <c r="A4216" s="115"/>
      <c r="B4216" s="116"/>
      <c r="C4216" s="117"/>
      <c r="D4216" s="2013" t="s">
        <v>756</v>
      </c>
      <c r="E4216" s="2013"/>
      <c r="F4216" s="2013"/>
      <c r="G4216" s="496">
        <v>-10.047940000000001</v>
      </c>
    </row>
    <row r="4217" ht="21.75" hidden="1" customHeight="1" outlineLevel="7">
      <c r="A4217" s="115"/>
      <c r="B4217" s="116"/>
      <c r="C4217" s="117"/>
      <c r="D4217" s="2013" t="s">
        <v>757</v>
      </c>
      <c r="E4217" s="2013"/>
      <c r="F4217" s="2013"/>
      <c r="G4217" s="496">
        <v>-589.16977999999995</v>
      </c>
    </row>
    <row r="4218" ht="11.25" hidden="1" customHeight="1" outlineLevel="7">
      <c r="A4218" s="115"/>
      <c r="B4218" s="116"/>
      <c r="C4218" s="117"/>
      <c r="D4218" s="2013" t="s">
        <v>758</v>
      </c>
      <c r="E4218" s="2013"/>
      <c r="F4218" s="2013"/>
      <c r="G4218" s="496">
        <v>-309.94337000000002</v>
      </c>
    </row>
    <row r="4219" ht="11.25" hidden="1" customHeight="1" outlineLevel="7">
      <c r="A4219" s="115"/>
      <c r="B4219" s="116"/>
      <c r="C4219" s="117"/>
      <c r="D4219" s="2013" t="s">
        <v>759</v>
      </c>
      <c r="E4219" s="2013"/>
      <c r="F4219" s="2013"/>
      <c r="G4219" s="496">
        <v>-352.01636000000002</v>
      </c>
    </row>
    <row r="4220" ht="11.25" hidden="1" customHeight="1" outlineLevel="7">
      <c r="A4220" s="115"/>
      <c r="B4220" s="116"/>
      <c r="C4220" s="117"/>
      <c r="D4220" s="2013" t="s">
        <v>760</v>
      </c>
      <c r="E4220" s="2013"/>
      <c r="F4220" s="2013"/>
      <c r="G4220" s="494"/>
    </row>
    <row r="4221" ht="21.75" hidden="1" customHeight="1" outlineLevel="7">
      <c r="A4221" s="115"/>
      <c r="B4221" s="116"/>
      <c r="C4221" s="117"/>
      <c r="D4221" s="2013" t="s">
        <v>400</v>
      </c>
      <c r="E4221" s="2013"/>
      <c r="F4221" s="2013"/>
      <c r="G4221" s="496">
        <v>-856.024</v>
      </c>
    </row>
    <row r="4222" ht="11.25" hidden="1" customHeight="1" outlineLevel="7">
      <c r="A4222" s="115"/>
      <c r="B4222" s="116"/>
      <c r="C4222" s="117"/>
      <c r="D4222" s="2013" t="s">
        <v>761</v>
      </c>
      <c r="E4222" s="2013"/>
      <c r="F4222" s="2013"/>
      <c r="G4222" s="496">
        <v>-328.44799999999998</v>
      </c>
    </row>
    <row r="4223" ht="21.75" hidden="1" customHeight="1" outlineLevel="7">
      <c r="A4223" s="89"/>
      <c r="B4223" s="90"/>
      <c r="C4223" s="91"/>
      <c r="D4223" s="2013" t="s">
        <v>762</v>
      </c>
      <c r="E4223" s="2013"/>
      <c r="F4223" s="2013"/>
      <c r="G4223" s="494"/>
    </row>
    <row r="4224" ht="11.25" hidden="1" customHeight="1" outlineLevel="7">
      <c r="A4224" s="86"/>
      <c r="B4224" s="87"/>
      <c r="C4224" s="88"/>
      <c r="D4224" s="2017" t="s">
        <v>763</v>
      </c>
      <c r="E4224" s="2017"/>
      <c r="F4224" s="2017"/>
      <c r="G4224" s="494"/>
    </row>
    <row r="4225" ht="11.25" hidden="1" customHeight="1" outlineLevel="7">
      <c r="A4225" s="101"/>
      <c r="B4225" s="102"/>
      <c r="C4225" s="103"/>
      <c r="D4225" s="2017" t="s">
        <v>765</v>
      </c>
      <c r="E4225" s="2017"/>
      <c r="F4225" s="2017"/>
      <c r="G4225" s="493">
        <v>-1031.5152800000001</v>
      </c>
    </row>
    <row r="4226" ht="11.25" hidden="1" customHeight="1" outlineLevel="7">
      <c r="A4226" s="115"/>
      <c r="B4226" s="116"/>
      <c r="C4226" s="117"/>
      <c r="D4226" s="2013" t="s">
        <v>766</v>
      </c>
      <c r="E4226" s="2013"/>
      <c r="F4226" s="2013"/>
      <c r="G4226" s="496">
        <v>-157.20432</v>
      </c>
    </row>
    <row r="4227" ht="11.25" hidden="1" customHeight="1" outlineLevel="7">
      <c r="A4227" s="115"/>
      <c r="B4227" s="116"/>
      <c r="C4227" s="117"/>
      <c r="D4227" s="2013" t="s">
        <v>767</v>
      </c>
      <c r="E4227" s="2013"/>
      <c r="F4227" s="2013"/>
      <c r="G4227" s="496">
        <v>-253.5</v>
      </c>
    </row>
    <row r="4228" ht="21.75" hidden="1" customHeight="1" outlineLevel="7">
      <c r="A4228" s="115"/>
      <c r="B4228" s="116"/>
      <c r="C4228" s="117"/>
      <c r="D4228" s="2013" t="s">
        <v>770</v>
      </c>
      <c r="E4228" s="2013"/>
      <c r="F4228" s="2013"/>
      <c r="G4228" s="493">
        <v>-1022.5488</v>
      </c>
    </row>
    <row r="4229" ht="11.25" hidden="1" customHeight="1" outlineLevel="7">
      <c r="A4229" s="101"/>
      <c r="B4229" s="102"/>
      <c r="C4229" s="103"/>
      <c r="D4229" s="2017" t="s">
        <v>771</v>
      </c>
      <c r="E4229" s="2017"/>
      <c r="F4229" s="2017"/>
      <c r="G4229" s="496">
        <v>-410.35050000000001</v>
      </c>
    </row>
    <row r="4230" ht="11.25" hidden="1" customHeight="1" outlineLevel="7">
      <c r="A4230" s="115"/>
      <c r="B4230" s="116"/>
      <c r="C4230" s="117"/>
      <c r="D4230" s="2013" t="s">
        <v>773</v>
      </c>
      <c r="E4230" s="2013"/>
      <c r="F4230" s="2013"/>
      <c r="G4230" s="493">
        <v>-21598.949329999999</v>
      </c>
    </row>
    <row r="4231" ht="11.25" hidden="1" customHeight="1" outlineLevel="7">
      <c r="A4231" s="115"/>
      <c r="B4231" s="116"/>
      <c r="C4231" s="117"/>
      <c r="D4231" s="2013" t="s">
        <v>775</v>
      </c>
      <c r="E4231" s="2013"/>
      <c r="F4231" s="2013"/>
      <c r="G4231" s="493">
        <v>-7205.7246400000004</v>
      </c>
    </row>
    <row r="4232" ht="21.75" hidden="1" customHeight="1" outlineLevel="7">
      <c r="A4232" s="115"/>
      <c r="B4232" s="116"/>
      <c r="C4232" s="117"/>
      <c r="D4232" s="2013" t="s">
        <v>777</v>
      </c>
      <c r="E4232" s="2013"/>
      <c r="F4232" s="2013"/>
      <c r="G4232" s="493">
        <v>-1791.7632799999999</v>
      </c>
    </row>
    <row r="4233" ht="11.25" hidden="1" customHeight="1" outlineLevel="7">
      <c r="A4233" s="115"/>
      <c r="B4233" s="116"/>
      <c r="C4233" s="117"/>
      <c r="D4233" s="2013" t="s">
        <v>778</v>
      </c>
      <c r="E4233" s="2013"/>
      <c r="F4233" s="2013"/>
      <c r="G4233" s="493">
        <v>-4529.19337</v>
      </c>
    </row>
    <row r="4234" ht="11.25" hidden="1" customHeight="1" outlineLevel="7">
      <c r="A4234" s="115"/>
      <c r="B4234" s="116"/>
      <c r="C4234" s="117"/>
      <c r="D4234" s="2013" t="s">
        <v>779</v>
      </c>
      <c r="E4234" s="2013"/>
      <c r="F4234" s="2013"/>
      <c r="G4234" s="496">
        <v>-884.76799000000005</v>
      </c>
    </row>
    <row r="4235" ht="11.25" hidden="1" customHeight="1" outlineLevel="7">
      <c r="A4235" s="89"/>
      <c r="B4235" s="90"/>
      <c r="C4235" s="91"/>
      <c r="D4235" s="2013" t="s">
        <v>781</v>
      </c>
      <c r="E4235" s="2013"/>
      <c r="F4235" s="2013"/>
      <c r="G4235" s="493">
        <v>-14131.85254</v>
      </c>
    </row>
    <row r="4236" ht="11.25" hidden="1" customHeight="1" outlineLevel="7">
      <c r="A4236" s="86"/>
      <c r="B4236" s="87"/>
      <c r="C4236" s="88"/>
      <c r="D4236" s="2017" t="s">
        <v>782</v>
      </c>
      <c r="E4236" s="2017"/>
      <c r="F4236" s="2017"/>
      <c r="G4236" s="493">
        <v>-2965.6875599999998</v>
      </c>
    </row>
    <row r="4237" ht="21.75" hidden="1" customHeight="1" outlineLevel="7">
      <c r="A4237" s="89"/>
      <c r="B4237" s="90"/>
      <c r="C4237" s="91"/>
      <c r="D4237" s="2013" t="s">
        <v>783</v>
      </c>
      <c r="E4237" s="2013"/>
      <c r="F4237" s="2013"/>
      <c r="G4237" s="493">
        <v>-9759.6023700000005</v>
      </c>
    </row>
    <row r="4238" ht="11.25" hidden="1" customHeight="1" outlineLevel="7">
      <c r="A4238" s="89"/>
      <c r="B4238" s="90"/>
      <c r="C4238" s="91"/>
      <c r="D4238" s="2013" t="s">
        <v>784</v>
      </c>
      <c r="E4238" s="2013"/>
      <c r="F4238" s="2013"/>
      <c r="G4238" s="496">
        <v>-363.37081999999998</v>
      </c>
    </row>
    <row r="4239" ht="11.25" hidden="1" customHeight="1" outlineLevel="7">
      <c r="A4239" s="89"/>
      <c r="B4239" s="90"/>
      <c r="C4239" s="91"/>
      <c r="D4239" s="2013" t="s">
        <v>785</v>
      </c>
      <c r="E4239" s="2013"/>
      <c r="F4239" s="2013"/>
      <c r="G4239" s="496">
        <v>-636.61288999999999</v>
      </c>
    </row>
    <row r="4240" ht="11.25" hidden="1" customHeight="1" outlineLevel="7">
      <c r="A4240" s="89"/>
      <c r="B4240" s="90"/>
      <c r="C4240" s="91"/>
      <c r="D4240" s="2013" t="s">
        <v>1018</v>
      </c>
      <c r="E4240" s="2013"/>
      <c r="F4240" s="2013"/>
      <c r="G4240" s="496">
        <v>-406.57889999999998</v>
      </c>
    </row>
    <row r="4241" ht="11.25" hidden="1" customHeight="1" outlineLevel="7">
      <c r="A4241" s="89"/>
      <c r="B4241" s="90"/>
      <c r="C4241" s="91"/>
      <c r="D4241" s="2013" t="s">
        <v>787</v>
      </c>
      <c r="E4241" s="2013"/>
      <c r="F4241" s="2013"/>
      <c r="G4241" s="496">
        <v>-261.37214999999998</v>
      </c>
    </row>
    <row r="4242" ht="11.25" hidden="1" customHeight="1" outlineLevel="7">
      <c r="A4242" s="89"/>
      <c r="B4242" s="90"/>
      <c r="C4242" s="91"/>
      <c r="D4242" s="2013" t="s">
        <v>788</v>
      </c>
      <c r="E4242" s="2013"/>
      <c r="F4242" s="2013"/>
      <c r="G4242" s="493">
        <v>-18891.357</v>
      </c>
    </row>
    <row r="4243" ht="11.25" hidden="1" customHeight="1" outlineLevel="7">
      <c r="A4243" s="86"/>
      <c r="B4243" s="87"/>
      <c r="C4243" s="88"/>
      <c r="D4243" s="2017" t="s">
        <v>789</v>
      </c>
      <c r="E4243" s="2017"/>
      <c r="F4243" s="2017"/>
      <c r="G4243" s="493">
        <v>-4026.6309999999999</v>
      </c>
    </row>
    <row r="4244" ht="21.75" hidden="1" customHeight="1" outlineLevel="7">
      <c r="A4244" s="89"/>
      <c r="B4244" s="90"/>
      <c r="C4244" s="91"/>
      <c r="D4244" s="2013" t="s">
        <v>791</v>
      </c>
      <c r="E4244" s="2013"/>
      <c r="F4244" s="2013"/>
      <c r="G4244" s="494"/>
    </row>
    <row r="4245" ht="21.75" hidden="1" customHeight="1" outlineLevel="7">
      <c r="A4245" s="89"/>
      <c r="B4245" s="90"/>
      <c r="C4245" s="91"/>
      <c r="D4245" s="2013" t="s">
        <v>793</v>
      </c>
      <c r="E4245" s="2013"/>
      <c r="F4245" s="2013"/>
      <c r="G4245" s="493">
        <v>-4464.3980000000001</v>
      </c>
    </row>
    <row r="4246" ht="11.25" hidden="1" customHeight="1" outlineLevel="7">
      <c r="A4246" s="89"/>
      <c r="B4246" s="90"/>
      <c r="C4246" s="91"/>
      <c r="D4246" s="2013" t="s">
        <v>795</v>
      </c>
      <c r="E4246" s="2013"/>
      <c r="F4246" s="2013"/>
      <c r="G4246" s="494"/>
    </row>
    <row r="4247" ht="11.25" hidden="1" customHeight="1" outlineLevel="7">
      <c r="A4247" s="89"/>
      <c r="B4247" s="90"/>
      <c r="C4247" s="91"/>
      <c r="D4247" s="2013" t="s">
        <v>796</v>
      </c>
      <c r="E4247" s="2013"/>
      <c r="F4247" s="2013"/>
      <c r="G4247" s="493">
        <v>-4663.3739999999998</v>
      </c>
    </row>
    <row r="4248" ht="11.25" hidden="1" customHeight="1" outlineLevel="7">
      <c r="A4248" s="89"/>
      <c r="B4248" s="90"/>
      <c r="C4248" s="91"/>
      <c r="D4248" s="2013" t="s">
        <v>798</v>
      </c>
      <c r="E4248" s="2013"/>
      <c r="F4248" s="2013"/>
      <c r="G4248" s="493">
        <v>-5736.9539999999997</v>
      </c>
    </row>
    <row r="4249" ht="11.25" hidden="1" customHeight="1" outlineLevel="7">
      <c r="A4249" s="89"/>
      <c r="B4249" s="90"/>
      <c r="C4249" s="91"/>
      <c r="D4249" s="2013" t="s">
        <v>799</v>
      </c>
      <c r="E4249" s="2013"/>
      <c r="F4249" s="2013"/>
      <c r="G4249" s="493">
        <v>-33813.630819999998</v>
      </c>
    </row>
    <row r="4250" ht="11.25" hidden="1" customHeight="1" outlineLevel="7">
      <c r="A4250" s="89"/>
      <c r="B4250" s="90"/>
      <c r="C4250" s="91"/>
      <c r="D4250" s="2013" t="s">
        <v>801</v>
      </c>
      <c r="E4250" s="2013"/>
      <c r="F4250" s="2013"/>
      <c r="G4250" s="493">
        <v>-1265.76477</v>
      </c>
    </row>
    <row r="4251" ht="11.25" hidden="1" customHeight="1" outlineLevel="7">
      <c r="A4251" s="86"/>
      <c r="B4251" s="87"/>
      <c r="C4251" s="88"/>
      <c r="D4251" s="2017" t="s">
        <v>802</v>
      </c>
      <c r="E4251" s="2017"/>
      <c r="F4251" s="2017"/>
      <c r="G4251" s="496">
        <v>-39.831040000000002</v>
      </c>
    </row>
    <row r="4252" ht="11.25" hidden="1" customHeight="1" outlineLevel="7">
      <c r="A4252" s="89"/>
      <c r="B4252" s="90"/>
      <c r="C4252" s="91"/>
      <c r="D4252" s="2013" t="s">
        <v>804</v>
      </c>
      <c r="E4252" s="2013"/>
      <c r="F4252" s="2013"/>
      <c r="G4252" s="493">
        <v>-12229.3511</v>
      </c>
    </row>
    <row r="4253" ht="11.25" hidden="1" customHeight="1" outlineLevel="7">
      <c r="A4253" s="89"/>
      <c r="B4253" s="90"/>
      <c r="C4253" s="91"/>
      <c r="D4253" s="2013" t="s">
        <v>805</v>
      </c>
      <c r="E4253" s="2013"/>
      <c r="F4253" s="2013"/>
      <c r="G4253" s="496">
        <v>-494.13233000000002</v>
      </c>
    </row>
    <row r="4254" ht="11.25" hidden="1" customHeight="1" outlineLevel="7">
      <c r="A4254" s="89"/>
      <c r="B4254" s="90"/>
      <c r="C4254" s="91"/>
      <c r="D4254" s="2013" t="s">
        <v>806</v>
      </c>
      <c r="E4254" s="2013"/>
      <c r="F4254" s="2013"/>
      <c r="G4254" s="493">
        <v>-1294.2761599999999</v>
      </c>
    </row>
    <row r="4255" ht="11.25" hidden="1" customHeight="1" outlineLevel="7">
      <c r="A4255" s="89"/>
      <c r="B4255" s="90"/>
      <c r="C4255" s="91"/>
      <c r="D4255" s="2013" t="s">
        <v>808</v>
      </c>
      <c r="E4255" s="2013"/>
      <c r="F4255" s="2013"/>
      <c r="G4255" s="493">
        <v>-18490.275420000002</v>
      </c>
    </row>
    <row r="4256" ht="21.75" hidden="1" customHeight="1" outlineLevel="7">
      <c r="A4256" s="89"/>
      <c r="B4256" s="90"/>
      <c r="C4256" s="91"/>
      <c r="D4256" s="2013" t="s">
        <v>809</v>
      </c>
      <c r="E4256" s="2013"/>
      <c r="F4256" s="2013"/>
      <c r="G4256" s="494"/>
    </row>
    <row r="4257" ht="11.25" hidden="1" customHeight="1" outlineLevel="7">
      <c r="A4257" s="89"/>
      <c r="B4257" s="90"/>
      <c r="C4257" s="91"/>
      <c r="D4257" s="2013" t="s">
        <v>810</v>
      </c>
      <c r="E4257" s="2013"/>
      <c r="F4257" s="2013"/>
      <c r="G4257" s="493">
        <v>-96651.224539999996</v>
      </c>
    </row>
    <row r="4258" ht="11.25" hidden="1" customHeight="1" outlineLevel="7">
      <c r="A4258" s="118"/>
      <c r="B4258" s="119"/>
      <c r="C4258" s="120"/>
      <c r="D4258" s="2013" t="s">
        <v>812</v>
      </c>
      <c r="E4258" s="2013"/>
      <c r="F4258" s="2013"/>
      <c r="G4258" s="494"/>
    </row>
    <row r="4259" ht="11.25" hidden="1" customHeight="1" outlineLevel="7">
      <c r="A4259" s="86"/>
      <c r="B4259" s="87"/>
      <c r="C4259" s="88"/>
      <c r="D4259" s="2017" t="s">
        <v>813</v>
      </c>
      <c r="E4259" s="2017"/>
      <c r="F4259" s="2017"/>
      <c r="G4259" s="493">
        <v>-1766.78892</v>
      </c>
    </row>
    <row r="4260" ht="11.25" hidden="1" customHeight="1" outlineLevel="7">
      <c r="A4260" s="101"/>
      <c r="B4260" s="102"/>
      <c r="C4260" s="103"/>
      <c r="D4260" s="2017" t="s">
        <v>815</v>
      </c>
      <c r="E4260" s="2017"/>
      <c r="F4260" s="2017"/>
      <c r="G4260" s="493">
        <v>-1666.0799999999999</v>
      </c>
    </row>
    <row r="4261" ht="11.25" hidden="1" customHeight="1" outlineLevel="7">
      <c r="A4261" s="115"/>
      <c r="B4261" s="116"/>
      <c r="C4261" s="117"/>
      <c r="D4261" s="2013" t="s">
        <v>816</v>
      </c>
      <c r="E4261" s="2013"/>
      <c r="F4261" s="2013"/>
      <c r="G4261" s="493">
        <v>-93102.618629999997</v>
      </c>
    </row>
    <row r="4262" ht="11.25" hidden="1" customHeight="1" outlineLevel="7">
      <c r="A4262" s="115"/>
      <c r="B4262" s="116"/>
      <c r="C4262" s="117"/>
      <c r="D4262" s="2013" t="s">
        <v>817</v>
      </c>
      <c r="E4262" s="2013"/>
      <c r="F4262" s="2013"/>
      <c r="G4262" s="496">
        <v>-0.17021</v>
      </c>
    </row>
    <row r="4263" ht="21.75" hidden="1" customHeight="1" outlineLevel="7">
      <c r="A4263" s="115"/>
      <c r="B4263" s="116"/>
      <c r="C4263" s="117"/>
      <c r="D4263" s="2013" t="s">
        <v>818</v>
      </c>
      <c r="E4263" s="2013"/>
      <c r="F4263" s="2013"/>
      <c r="G4263" s="496">
        <v>-115.56677999999999</v>
      </c>
    </row>
    <row r="4264" ht="21.75" hidden="1" customHeight="1" outlineLevel="7">
      <c r="A4264" s="115"/>
      <c r="B4264" s="116"/>
      <c r="C4264" s="117"/>
      <c r="D4264" s="2013" t="s">
        <v>819</v>
      </c>
      <c r="E4264" s="2013"/>
      <c r="F4264" s="2013"/>
      <c r="G4264" s="496">
        <v>-875.4144</v>
      </c>
    </row>
    <row r="4265" ht="11.25" hidden="1" customHeight="1" outlineLevel="7">
      <c r="A4265" s="115"/>
      <c r="B4265" s="116"/>
      <c r="C4265" s="117"/>
      <c r="D4265" s="2013" t="s">
        <v>820</v>
      </c>
      <c r="E4265" s="2013"/>
      <c r="F4265" s="2013"/>
      <c r="G4265" s="493">
        <v>-56420.710509999997</v>
      </c>
    </row>
    <row r="4266" ht="11.25" hidden="1" customHeight="1" outlineLevel="7">
      <c r="A4266" s="115"/>
      <c r="B4266" s="116"/>
      <c r="C4266" s="117"/>
      <c r="D4266" s="2013" t="s">
        <v>821</v>
      </c>
      <c r="E4266" s="2013"/>
      <c r="F4266" s="2013"/>
      <c r="G4266" s="493">
        <v>-43753.300000000003</v>
      </c>
    </row>
    <row r="4267" ht="11.25" hidden="1" customHeight="1" outlineLevel="7">
      <c r="A4267" s="89"/>
      <c r="B4267" s="90"/>
      <c r="C4267" s="91"/>
      <c r="D4267" s="2013" t="s">
        <v>822</v>
      </c>
      <c r="E4267" s="2013"/>
      <c r="F4267" s="2013"/>
      <c r="G4267" s="493">
        <v>-42961.599999999999</v>
      </c>
    </row>
    <row r="4268" ht="11.25" hidden="1" customHeight="1" outlineLevel="7">
      <c r="A4268" s="89"/>
      <c r="B4268" s="90"/>
      <c r="C4268" s="91"/>
      <c r="D4268" s="2013" t="s">
        <v>823</v>
      </c>
      <c r="E4268" s="2013"/>
      <c r="F4268" s="2013"/>
      <c r="G4268" s="494"/>
    </row>
    <row r="4269" ht="11.25" hidden="1" customHeight="1" outlineLevel="7">
      <c r="A4269" s="89"/>
      <c r="B4269" s="90"/>
      <c r="C4269" s="91"/>
      <c r="D4269" s="2013" t="s">
        <v>824</v>
      </c>
      <c r="E4269" s="2013"/>
      <c r="F4269" s="2013"/>
      <c r="G4269" s="494"/>
    </row>
    <row r="4270" ht="11.25" hidden="1" customHeight="1" outlineLevel="7">
      <c r="A4270" s="89"/>
      <c r="B4270" s="90"/>
      <c r="C4270" s="91"/>
      <c r="D4270" s="2013" t="s">
        <v>825</v>
      </c>
      <c r="E4270" s="2013"/>
      <c r="F4270" s="2013"/>
      <c r="G4270" s="494"/>
    </row>
    <row r="4271" ht="11.25" hidden="1" customHeight="1" outlineLevel="7">
      <c r="A4271" s="101"/>
      <c r="B4271" s="102"/>
      <c r="C4271" s="103"/>
      <c r="D4271" s="2017" t="s">
        <v>826</v>
      </c>
      <c r="E4271" s="2017"/>
      <c r="F4271" s="2017"/>
      <c r="G4271" s="494"/>
    </row>
    <row r="4272" ht="11.25" hidden="1" customHeight="1" outlineLevel="7">
      <c r="A4272" s="115"/>
      <c r="B4272" s="116"/>
      <c r="C4272" s="117"/>
      <c r="D4272" s="2013" t="s">
        <v>828</v>
      </c>
      <c r="E4272" s="2013"/>
      <c r="F4272" s="2013"/>
      <c r="G4272" s="496">
        <v>-791.70000000000005</v>
      </c>
    </row>
    <row r="4273" ht="21.75" hidden="1" customHeight="1" outlineLevel="7">
      <c r="A4273" s="115"/>
      <c r="B4273" s="116"/>
      <c r="C4273" s="117"/>
      <c r="D4273" s="2013" t="s">
        <v>829</v>
      </c>
      <c r="E4273" s="2013"/>
      <c r="F4273" s="2013"/>
      <c r="G4273" s="493">
        <v>-2818.5747000000001</v>
      </c>
    </row>
    <row r="4274" ht="11.25" hidden="1" customHeight="1" outlineLevel="7">
      <c r="A4274" s="101"/>
      <c r="B4274" s="102"/>
      <c r="C4274" s="103"/>
      <c r="D4274" s="2017" t="s">
        <v>831</v>
      </c>
      <c r="E4274" s="2017"/>
      <c r="F4274" s="2017"/>
      <c r="G4274" s="496">
        <v>-522.99573999999996</v>
      </c>
    </row>
    <row r="4275" ht="11.25" hidden="1" customHeight="1" outlineLevel="7">
      <c r="A4275" s="115"/>
      <c r="B4275" s="116"/>
      <c r="C4275" s="117"/>
      <c r="D4275" s="2013" t="s">
        <v>833</v>
      </c>
      <c r="E4275" s="2013"/>
      <c r="F4275" s="2013"/>
      <c r="G4275" s="496">
        <v>-24.389710000000001</v>
      </c>
    </row>
    <row r="4276" ht="21.75" hidden="1" customHeight="1" outlineLevel="7">
      <c r="A4276" s="89"/>
      <c r="B4276" s="90"/>
      <c r="C4276" s="91"/>
      <c r="D4276" s="2013" t="s">
        <v>834</v>
      </c>
      <c r="E4276" s="2013"/>
      <c r="F4276" s="2013"/>
      <c r="G4276" s="493">
        <v>-3817.0079900000001</v>
      </c>
    </row>
    <row r="4277" ht="11.25" hidden="1" customHeight="1" outlineLevel="7">
      <c r="A4277" s="89"/>
      <c r="B4277" s="90"/>
      <c r="C4277" s="91"/>
      <c r="D4277" s="2013" t="s">
        <v>835</v>
      </c>
      <c r="E4277" s="2013"/>
      <c r="F4277" s="2013"/>
      <c r="G4277" s="493">
        <v>-5412.9907899999998</v>
      </c>
    </row>
    <row r="4278" ht="11.25" hidden="1" customHeight="1" outlineLevel="7">
      <c r="A4278" s="89"/>
      <c r="B4278" s="90"/>
      <c r="C4278" s="91"/>
      <c r="D4278" s="2013" t="s">
        <v>837</v>
      </c>
      <c r="E4278" s="2013"/>
      <c r="F4278" s="2013"/>
      <c r="G4278" s="493">
        <v>-1078.3609200000001</v>
      </c>
    </row>
    <row r="4279" ht="11.25" hidden="1" customHeight="1" outlineLevel="6">
      <c r="A4279" s="77"/>
      <c r="B4279" s="78"/>
      <c r="C4279" s="79"/>
      <c r="D4279" s="2017" t="s">
        <v>963</v>
      </c>
      <c r="E4279" s="2017"/>
      <c r="F4279" s="2017"/>
      <c r="G4279" s="493">
        <v>-4334.6298699999998</v>
      </c>
    </row>
    <row r="4280" ht="11.25" hidden="1" customHeight="1" outlineLevel="7">
      <c r="A4280" s="80"/>
      <c r="B4280" s="81"/>
      <c r="C4280" s="82"/>
      <c r="D4280" s="2017" t="s">
        <v>14</v>
      </c>
      <c r="E4280" s="2017"/>
      <c r="F4280" s="2017"/>
      <c r="G4280" s="494"/>
    </row>
    <row r="4281" ht="11.25" hidden="1" customHeight="1" outlineLevel="7">
      <c r="A4281" s="83"/>
      <c r="B4281" s="84"/>
      <c r="C4281" s="85"/>
      <c r="D4281" s="2017" t="s">
        <v>529</v>
      </c>
      <c r="E4281" s="2017"/>
      <c r="F4281" s="2017"/>
      <c r="G4281" s="494"/>
    </row>
    <row r="4282" ht="11.25" hidden="1" customHeight="1" outlineLevel="7">
      <c r="A4282" s="86"/>
      <c r="B4282" s="87"/>
      <c r="C4282" s="88"/>
      <c r="D4282" s="2017" t="s">
        <v>964</v>
      </c>
      <c r="E4282" s="2017"/>
      <c r="F4282" s="2017"/>
      <c r="G4282" s="494"/>
    </row>
    <row r="4283" ht="11.25" hidden="1" customHeight="1" outlineLevel="7">
      <c r="A4283" s="89"/>
      <c r="B4283" s="90"/>
      <c r="C4283" s="91"/>
      <c r="D4283" s="2013" t="s">
        <v>546</v>
      </c>
      <c r="E4283" s="2013"/>
      <c r="F4283" s="2013"/>
      <c r="G4283" s="494"/>
    </row>
    <row r="4284" ht="11.25" hidden="1" customHeight="1" outlineLevel="7">
      <c r="A4284" s="86"/>
      <c r="B4284" s="87"/>
      <c r="C4284" s="88"/>
      <c r="D4284" s="2017" t="s">
        <v>554</v>
      </c>
      <c r="E4284" s="2017"/>
      <c r="F4284" s="2017"/>
      <c r="G4284" s="496">
        <v>-71.451580000000007</v>
      </c>
    </row>
    <row r="4285" ht="11.25" hidden="1" customHeight="1" outlineLevel="7">
      <c r="A4285" s="89"/>
      <c r="B4285" s="90"/>
      <c r="C4285" s="91"/>
      <c r="D4285" s="2013" t="s">
        <v>557</v>
      </c>
      <c r="E4285" s="2013"/>
      <c r="F4285" s="2013"/>
      <c r="G4285" s="493">
        <v>-149390.31109999999</v>
      </c>
    </row>
    <row r="4286" ht="11.25" hidden="1" customHeight="1" outlineLevel="7">
      <c r="A4286" s="89"/>
      <c r="B4286" s="90"/>
      <c r="C4286" s="91"/>
      <c r="D4286" s="2013" t="s">
        <v>559</v>
      </c>
      <c r="E4286" s="2013"/>
      <c r="F4286" s="2013"/>
      <c r="G4286" s="493">
        <v>-4596.2888899999998</v>
      </c>
    </row>
    <row r="4287" ht="11.25" hidden="1" customHeight="1" outlineLevel="7">
      <c r="A4287" s="89"/>
      <c r="B4287" s="90"/>
      <c r="C4287" s="91"/>
      <c r="D4287" s="2013" t="s">
        <v>564</v>
      </c>
      <c r="E4287" s="2013"/>
      <c r="F4287" s="2013"/>
      <c r="G4287" s="493">
        <v>-4596.2888899999998</v>
      </c>
    </row>
    <row r="4288" ht="11.25" hidden="1" customHeight="1" outlineLevel="7">
      <c r="A4288" s="89"/>
      <c r="B4288" s="90"/>
      <c r="C4288" s="91"/>
      <c r="D4288" s="2013" t="s">
        <v>565</v>
      </c>
      <c r="E4288" s="2013"/>
      <c r="F4288" s="2013"/>
      <c r="G4288" s="496">
        <v>-923.86788000000001</v>
      </c>
    </row>
    <row r="4289" ht="11.25" hidden="1" customHeight="1" outlineLevel="7">
      <c r="A4289" s="89"/>
      <c r="B4289" s="90"/>
      <c r="C4289" s="91"/>
      <c r="D4289" s="2013" t="s">
        <v>566</v>
      </c>
      <c r="E4289" s="2013"/>
      <c r="F4289" s="2013"/>
      <c r="G4289" s="496">
        <v>-923.86788000000001</v>
      </c>
    </row>
    <row r="4290" ht="11.25" hidden="1" customHeight="1" outlineLevel="7">
      <c r="A4290" s="89"/>
      <c r="B4290" s="90"/>
      <c r="C4290" s="91"/>
      <c r="D4290" s="2013" t="s">
        <v>567</v>
      </c>
      <c r="E4290" s="2013"/>
      <c r="F4290" s="2013"/>
      <c r="G4290" s="493">
        <v>-3672.42101</v>
      </c>
    </row>
    <row r="4291" ht="11.25" hidden="1" customHeight="1" outlineLevel="7">
      <c r="A4291" s="89"/>
      <c r="B4291" s="90"/>
      <c r="C4291" s="91"/>
      <c r="D4291" s="2013" t="s">
        <v>569</v>
      </c>
      <c r="E4291" s="2013"/>
      <c r="F4291" s="2013"/>
      <c r="G4291" s="496">
        <v>-65.329920000000001</v>
      </c>
    </row>
    <row r="4292" ht="11.25" hidden="1" customHeight="1" outlineLevel="7">
      <c r="A4292" s="89"/>
      <c r="B4292" s="90"/>
      <c r="C4292" s="91"/>
      <c r="D4292" s="2013" t="s">
        <v>570</v>
      </c>
      <c r="E4292" s="2013"/>
      <c r="F4292" s="2013"/>
      <c r="G4292" s="496">
        <v>-220.70423</v>
      </c>
    </row>
    <row r="4293" ht="11.25" hidden="1" customHeight="1" outlineLevel="7">
      <c r="A4293" s="80"/>
      <c r="B4293" s="81"/>
      <c r="C4293" s="82"/>
      <c r="D4293" s="2017" t="s">
        <v>571</v>
      </c>
      <c r="E4293" s="2017"/>
      <c r="F4293" s="2017"/>
      <c r="G4293" s="496">
        <v>-116.13648000000001</v>
      </c>
    </row>
    <row r="4294" ht="11.25" hidden="1" customHeight="1" outlineLevel="7">
      <c r="A4294" s="83"/>
      <c r="B4294" s="84"/>
      <c r="C4294" s="85"/>
      <c r="D4294" s="2017" t="s">
        <v>572</v>
      </c>
      <c r="E4294" s="2017"/>
      <c r="F4294" s="2017"/>
      <c r="G4294" s="496">
        <v>-53.889490000000002</v>
      </c>
    </row>
    <row r="4295" ht="11.25" hidden="1" customHeight="1" outlineLevel="7">
      <c r="A4295" s="86"/>
      <c r="B4295" s="87"/>
      <c r="C4295" s="88"/>
      <c r="D4295" s="2017" t="s">
        <v>573</v>
      </c>
      <c r="E4295" s="2017"/>
      <c r="F4295" s="2017"/>
      <c r="G4295" s="496">
        <v>-882.81687999999997</v>
      </c>
    </row>
    <row r="4296" ht="11.25" hidden="1" customHeight="1" outlineLevel="7">
      <c r="A4296" s="89"/>
      <c r="B4296" s="90"/>
      <c r="C4296" s="91"/>
      <c r="D4296" s="2013" t="s">
        <v>582</v>
      </c>
      <c r="E4296" s="2013"/>
      <c r="F4296" s="2013"/>
      <c r="G4296" s="493">
        <v>-1433.80646</v>
      </c>
    </row>
    <row r="4297" ht="11.25" hidden="1" customHeight="1" outlineLevel="7">
      <c r="A4297" s="89"/>
      <c r="B4297" s="90"/>
      <c r="C4297" s="91"/>
      <c r="D4297" s="2013" t="s">
        <v>585</v>
      </c>
      <c r="E4297" s="2013"/>
      <c r="F4297" s="2013"/>
      <c r="G4297" s="496">
        <v>-517.18356000000006</v>
      </c>
    </row>
    <row r="4298" ht="11.25" hidden="1" customHeight="1" outlineLevel="7">
      <c r="A4298" s="86"/>
      <c r="B4298" s="87"/>
      <c r="C4298" s="88"/>
      <c r="D4298" s="2017" t="s">
        <v>586</v>
      </c>
      <c r="E4298" s="2017"/>
      <c r="F4298" s="2017"/>
      <c r="G4298" s="496">
        <v>-382.55399</v>
      </c>
    </row>
    <row r="4299" ht="11.25" hidden="1" customHeight="1" outlineLevel="7">
      <c r="A4299" s="89"/>
      <c r="B4299" s="90"/>
      <c r="C4299" s="91"/>
      <c r="D4299" s="2013" t="s">
        <v>965</v>
      </c>
      <c r="E4299" s="2013"/>
      <c r="F4299" s="2013"/>
      <c r="G4299" s="496">
        <v>-674.17782999999997</v>
      </c>
    </row>
    <row r="4300" ht="11.25" hidden="1" customHeight="1" outlineLevel="7">
      <c r="A4300" s="80"/>
      <c r="B4300" s="81"/>
      <c r="C4300" s="82"/>
      <c r="D4300" s="2017" t="s">
        <v>617</v>
      </c>
      <c r="E4300" s="2017"/>
      <c r="F4300" s="2017"/>
      <c r="G4300" s="496">
        <v>-674.17782999999997</v>
      </c>
    </row>
    <row r="4301" ht="11.25" hidden="1" customHeight="1" outlineLevel="7">
      <c r="A4301" s="98"/>
      <c r="B4301" s="99"/>
      <c r="C4301" s="100"/>
      <c r="D4301" s="2013" t="s">
        <v>619</v>
      </c>
      <c r="E4301" s="2013"/>
      <c r="F4301" s="2013"/>
      <c r="G4301" s="496">
        <v>-527.04168000000004</v>
      </c>
    </row>
    <row r="4302" ht="11.25" hidden="1" customHeight="1" outlineLevel="7">
      <c r="A4302" s="98"/>
      <c r="B4302" s="99"/>
      <c r="C4302" s="100"/>
      <c r="D4302" s="2013" t="s">
        <v>620</v>
      </c>
      <c r="E4302" s="2013"/>
      <c r="F4302" s="2013"/>
      <c r="G4302" s="496">
        <v>-504.52985000000001</v>
      </c>
    </row>
    <row r="4303" ht="11.25" hidden="1" customHeight="1" outlineLevel="7">
      <c r="A4303" s="98"/>
      <c r="B4303" s="99"/>
      <c r="C4303" s="100"/>
      <c r="D4303" s="2013" t="s">
        <v>624</v>
      </c>
      <c r="E4303" s="2013"/>
      <c r="F4303" s="2013"/>
      <c r="G4303" s="496">
        <v>-22.51183</v>
      </c>
    </row>
    <row r="4304" ht="11.25" hidden="1" customHeight="1" outlineLevel="7">
      <c r="A4304" s="98"/>
      <c r="B4304" s="99"/>
      <c r="C4304" s="100"/>
      <c r="D4304" s="2013" t="s">
        <v>626</v>
      </c>
      <c r="E4304" s="2013"/>
      <c r="F4304" s="2013"/>
      <c r="G4304" s="496">
        <v>-147.13614999999999</v>
      </c>
    </row>
    <row r="4305" ht="11.25" hidden="1" customHeight="1" outlineLevel="7">
      <c r="A4305" s="83"/>
      <c r="B4305" s="84"/>
      <c r="C4305" s="85"/>
      <c r="D4305" s="2017" t="s">
        <v>630</v>
      </c>
      <c r="E4305" s="2017"/>
      <c r="F4305" s="2017"/>
      <c r="G4305" s="496">
        <v>-147.13614999999999</v>
      </c>
    </row>
    <row r="4306" ht="11.25" hidden="1" customHeight="1" outlineLevel="7">
      <c r="A4306" s="118"/>
      <c r="B4306" s="119"/>
      <c r="C4306" s="120"/>
      <c r="D4306" s="2013" t="s">
        <v>632</v>
      </c>
      <c r="E4306" s="2013"/>
      <c r="F4306" s="2013"/>
      <c r="G4306" s="493">
        <v>-91256.851139999999</v>
      </c>
    </row>
    <row r="4307" ht="21.75" hidden="1" customHeight="1" outlineLevel="7">
      <c r="A4307" s="118"/>
      <c r="B4307" s="119"/>
      <c r="C4307" s="120"/>
      <c r="D4307" s="2013" t="s">
        <v>634</v>
      </c>
      <c r="E4307" s="2013"/>
      <c r="F4307" s="2013"/>
      <c r="G4307" s="493">
        <v>-39843.577019999997</v>
      </c>
    </row>
    <row r="4308" ht="21.75" hidden="1" customHeight="1" outlineLevel="7">
      <c r="A4308" s="118"/>
      <c r="B4308" s="119"/>
      <c r="C4308" s="120"/>
      <c r="D4308" s="2013" t="s">
        <v>636</v>
      </c>
      <c r="E4308" s="2013"/>
      <c r="F4308" s="2013"/>
      <c r="G4308" s="493">
        <v>-4538.9560799999999</v>
      </c>
    </row>
    <row r="4309" ht="21.75" hidden="1" customHeight="1" outlineLevel="7">
      <c r="A4309" s="118"/>
      <c r="B4309" s="119"/>
      <c r="C4309" s="120"/>
      <c r="D4309" s="2013" t="s">
        <v>638</v>
      </c>
      <c r="E4309" s="2013"/>
      <c r="F4309" s="2013"/>
      <c r="G4309" s="493">
        <v>-3771.3737999999998</v>
      </c>
    </row>
    <row r="4310" ht="11.25" hidden="1" customHeight="1" outlineLevel="7">
      <c r="A4310" s="80"/>
      <c r="B4310" s="81"/>
      <c r="C4310" s="82"/>
      <c r="D4310" s="2017" t="s">
        <v>641</v>
      </c>
      <c r="E4310" s="2017"/>
      <c r="F4310" s="2017"/>
      <c r="G4310" s="493">
        <v>-8421.8725200000008</v>
      </c>
    </row>
    <row r="4311" ht="21.75" hidden="1" customHeight="1" outlineLevel="7">
      <c r="A4311" s="83"/>
      <c r="B4311" s="84"/>
      <c r="C4311" s="85"/>
      <c r="D4311" s="2017" t="s">
        <v>642</v>
      </c>
      <c r="E4311" s="2017"/>
      <c r="F4311" s="2017"/>
      <c r="G4311" s="493">
        <v>-34681.07172</v>
      </c>
    </row>
    <row r="4312" ht="21.75" hidden="1" customHeight="1" outlineLevel="7">
      <c r="A4312" s="118"/>
      <c r="B4312" s="119"/>
      <c r="C4312" s="120"/>
      <c r="D4312" s="2013" t="s">
        <v>643</v>
      </c>
      <c r="E4312" s="2013"/>
      <c r="F4312" s="2013"/>
      <c r="G4312" s="493">
        <v>-6880.8144300000004</v>
      </c>
    </row>
    <row r="4313" ht="21.75" hidden="1" customHeight="1" outlineLevel="7">
      <c r="A4313" s="118"/>
      <c r="B4313" s="119"/>
      <c r="C4313" s="120"/>
      <c r="D4313" s="2013" t="s">
        <v>645</v>
      </c>
      <c r="E4313" s="2013"/>
      <c r="F4313" s="2013"/>
      <c r="G4313" s="496">
        <v>-764.98680000000002</v>
      </c>
    </row>
    <row r="4314" ht="21.75" hidden="1" customHeight="1" outlineLevel="7">
      <c r="A4314" s="118"/>
      <c r="B4314" s="119"/>
      <c r="C4314" s="120"/>
      <c r="D4314" s="2013" t="s">
        <v>647</v>
      </c>
      <c r="E4314" s="2013"/>
      <c r="F4314" s="2013"/>
      <c r="G4314" s="493">
        <v>-14860.2129</v>
      </c>
    </row>
    <row r="4315" ht="21.75" hidden="1" customHeight="1" outlineLevel="7">
      <c r="A4315" s="118"/>
      <c r="B4315" s="119"/>
      <c r="C4315" s="120"/>
      <c r="D4315" s="2013" t="s">
        <v>649</v>
      </c>
      <c r="E4315" s="2013"/>
      <c r="F4315" s="2013"/>
      <c r="G4315" s="493">
        <v>-12175.05759</v>
      </c>
    </row>
    <row r="4316" ht="21.75" hidden="1" customHeight="1" outlineLevel="7">
      <c r="A4316" s="118"/>
      <c r="B4316" s="119"/>
      <c r="C4316" s="120"/>
      <c r="D4316" s="2013" t="s">
        <v>651</v>
      </c>
      <c r="E4316" s="2013"/>
      <c r="F4316" s="2013"/>
      <c r="G4316" s="493">
        <v>-24639.348900000001</v>
      </c>
    </row>
    <row r="4317" ht="21.75" hidden="1" customHeight="1" outlineLevel="7">
      <c r="A4317" s="83"/>
      <c r="B4317" s="84"/>
      <c r="C4317" s="85"/>
      <c r="D4317" s="2017" t="s">
        <v>966</v>
      </c>
      <c r="E4317" s="2017"/>
      <c r="F4317" s="2017"/>
      <c r="G4317" s="493">
        <v>-17795.085849999999</v>
      </c>
    </row>
    <row r="4318" ht="11.25" hidden="1" customHeight="1" outlineLevel="7">
      <c r="A4318" s="118"/>
      <c r="B4318" s="119"/>
      <c r="C4318" s="120"/>
      <c r="D4318" s="2013" t="s">
        <v>655</v>
      </c>
      <c r="E4318" s="2013"/>
      <c r="F4318" s="2013"/>
      <c r="G4318" s="493">
        <v>-11032.27693</v>
      </c>
    </row>
    <row r="4319" ht="21.75" hidden="1" customHeight="1" outlineLevel="7">
      <c r="A4319" s="118"/>
      <c r="B4319" s="119"/>
      <c r="C4319" s="120"/>
      <c r="D4319" s="2013" t="s">
        <v>657</v>
      </c>
      <c r="E4319" s="2013"/>
      <c r="F4319" s="2013"/>
      <c r="G4319" s="493">
        <v>-2374.1361999999999</v>
      </c>
    </row>
    <row r="4320" ht="21.75" hidden="1" customHeight="1" outlineLevel="7">
      <c r="A4320" s="118"/>
      <c r="B4320" s="119"/>
      <c r="C4320" s="120"/>
      <c r="D4320" s="2013" t="s">
        <v>659</v>
      </c>
      <c r="E4320" s="2013"/>
      <c r="F4320" s="2013"/>
      <c r="G4320" s="493">
        <v>-2897.7414699999999</v>
      </c>
    </row>
    <row r="4321" ht="21.75" hidden="1" customHeight="1" outlineLevel="7">
      <c r="A4321" s="118"/>
      <c r="B4321" s="119"/>
      <c r="C4321" s="120"/>
      <c r="D4321" s="2013" t="s">
        <v>661</v>
      </c>
      <c r="E4321" s="2013"/>
      <c r="F4321" s="2013"/>
      <c r="G4321" s="496">
        <v>-149.17241000000001</v>
      </c>
    </row>
    <row r="4322" ht="11.25" hidden="1" customHeight="1" outlineLevel="7">
      <c r="A4322" s="118"/>
      <c r="B4322" s="119"/>
      <c r="C4322" s="120"/>
      <c r="D4322" s="2013" t="s">
        <v>663</v>
      </c>
      <c r="E4322" s="2013"/>
      <c r="F4322" s="2013"/>
      <c r="G4322" s="493">
        <v>-1341.75884</v>
      </c>
    </row>
    <row r="4323" ht="11.25" hidden="1" customHeight="1" outlineLevel="7">
      <c r="A4323" s="83"/>
      <c r="B4323" s="84"/>
      <c r="C4323" s="85"/>
      <c r="D4323" s="2017" t="s">
        <v>667</v>
      </c>
      <c r="E4323" s="2017"/>
      <c r="F4323" s="2017"/>
      <c r="G4323" s="493">
        <v>-4654.0995499999999</v>
      </c>
    </row>
    <row r="4324" ht="11.25" hidden="1" customHeight="1" outlineLevel="7">
      <c r="A4324" s="118"/>
      <c r="B4324" s="119"/>
      <c r="C4324" s="120"/>
      <c r="D4324" s="2013" t="s">
        <v>667</v>
      </c>
      <c r="E4324" s="2013"/>
      <c r="F4324" s="2013"/>
      <c r="G4324" s="493">
        <v>-2885.3647599999999</v>
      </c>
    </row>
    <row r="4325" ht="21.75" hidden="1" customHeight="1" outlineLevel="7">
      <c r="A4325" s="118"/>
      <c r="B4325" s="119"/>
      <c r="C4325" s="120"/>
      <c r="D4325" s="2013" t="s">
        <v>669</v>
      </c>
      <c r="E4325" s="2013"/>
      <c r="F4325" s="2013"/>
      <c r="G4325" s="496">
        <v>-620.92794000000004</v>
      </c>
    </row>
    <row r="4326" ht="21.75" hidden="1" customHeight="1" outlineLevel="7">
      <c r="A4326" s="118"/>
      <c r="B4326" s="119"/>
      <c r="C4326" s="120"/>
      <c r="D4326" s="2013" t="s">
        <v>671</v>
      </c>
      <c r="E4326" s="2013"/>
      <c r="F4326" s="2013"/>
      <c r="G4326" s="496">
        <v>-757.87082999999996</v>
      </c>
    </row>
    <row r="4327" ht="21.75" hidden="1" customHeight="1" outlineLevel="7">
      <c r="A4327" s="118"/>
      <c r="B4327" s="119"/>
      <c r="C4327" s="120"/>
      <c r="D4327" s="2013" t="s">
        <v>673</v>
      </c>
      <c r="E4327" s="2013"/>
      <c r="F4327" s="2013"/>
      <c r="G4327" s="496">
        <v>-39.01437</v>
      </c>
    </row>
    <row r="4328" ht="21.75" hidden="1" customHeight="1" outlineLevel="7">
      <c r="A4328" s="118"/>
      <c r="B4328" s="119"/>
      <c r="C4328" s="120"/>
      <c r="D4328" s="2013" t="s">
        <v>675</v>
      </c>
      <c r="E4328" s="2013"/>
      <c r="F4328" s="2013"/>
      <c r="G4328" s="496">
        <v>-350.92165</v>
      </c>
    </row>
    <row r="4329" ht="21.75" hidden="1" customHeight="1" outlineLevel="7">
      <c r="A4329" s="83"/>
      <c r="B4329" s="84"/>
      <c r="C4329" s="85"/>
      <c r="D4329" s="2017" t="s">
        <v>677</v>
      </c>
      <c r="E4329" s="2017"/>
      <c r="F4329" s="2017"/>
      <c r="G4329" s="496">
        <v>-365.02659999999997</v>
      </c>
    </row>
    <row r="4330" ht="21.75" hidden="1" customHeight="1" outlineLevel="7">
      <c r="A4330" s="118"/>
      <c r="B4330" s="119"/>
      <c r="C4330" s="120"/>
      <c r="D4330" s="2013" t="s">
        <v>679</v>
      </c>
      <c r="E4330" s="2013"/>
      <c r="F4330" s="2013"/>
      <c r="G4330" s="496">
        <v>-226.30251999999999</v>
      </c>
    </row>
    <row r="4331" ht="21.75" hidden="1" customHeight="1" outlineLevel="7">
      <c r="A4331" s="118"/>
      <c r="B4331" s="119"/>
      <c r="C4331" s="120"/>
      <c r="D4331" s="2013" t="s">
        <v>681</v>
      </c>
      <c r="E4331" s="2013"/>
      <c r="F4331" s="2013"/>
      <c r="G4331" s="496">
        <v>-48.70026</v>
      </c>
    </row>
    <row r="4332" ht="21.75" hidden="1" customHeight="1" outlineLevel="7">
      <c r="A4332" s="118"/>
      <c r="B4332" s="119"/>
      <c r="C4332" s="120"/>
      <c r="D4332" s="2013" t="s">
        <v>683</v>
      </c>
      <c r="E4332" s="2013"/>
      <c r="F4332" s="2013"/>
      <c r="G4332" s="496">
        <v>-59.440779999999997</v>
      </c>
    </row>
    <row r="4333" ht="21.75" hidden="1" customHeight="1" outlineLevel="7">
      <c r="A4333" s="118"/>
      <c r="B4333" s="119"/>
      <c r="C4333" s="120"/>
      <c r="D4333" s="2013" t="s">
        <v>685</v>
      </c>
      <c r="E4333" s="2013"/>
      <c r="F4333" s="2013"/>
      <c r="G4333" s="496">
        <v>-3.0598800000000002</v>
      </c>
    </row>
    <row r="4334" ht="21.75" hidden="1" customHeight="1" outlineLevel="7">
      <c r="A4334" s="118"/>
      <c r="B4334" s="119"/>
      <c r="C4334" s="120"/>
      <c r="D4334" s="2013" t="s">
        <v>687</v>
      </c>
      <c r="E4334" s="2013"/>
      <c r="F4334" s="2013"/>
      <c r="G4334" s="496">
        <v>-27.523160000000001</v>
      </c>
    </row>
    <row r="4335" ht="11.25" hidden="1" customHeight="1" outlineLevel="7">
      <c r="A4335" s="80"/>
      <c r="B4335" s="81"/>
      <c r="C4335" s="82"/>
      <c r="D4335" s="2017" t="s">
        <v>689</v>
      </c>
      <c r="E4335" s="2017"/>
      <c r="F4335" s="2017"/>
      <c r="G4335" s="493">
        <v>-1825.1369</v>
      </c>
    </row>
    <row r="4336" ht="11.25" hidden="1" customHeight="1" outlineLevel="7">
      <c r="A4336" s="98"/>
      <c r="B4336" s="99"/>
      <c r="C4336" s="100"/>
      <c r="D4336" s="2013" t="s">
        <v>696</v>
      </c>
      <c r="E4336" s="2013"/>
      <c r="F4336" s="2013"/>
      <c r="G4336" s="493">
        <v>-1131.5156199999999</v>
      </c>
    </row>
    <row r="4337" ht="11.25" hidden="1" customHeight="1" outlineLevel="7">
      <c r="A4337" s="80"/>
      <c r="B4337" s="81"/>
      <c r="C4337" s="82"/>
      <c r="D4337" s="2017" t="s">
        <v>698</v>
      </c>
      <c r="E4337" s="2017"/>
      <c r="F4337" s="2017"/>
      <c r="G4337" s="496">
        <v>-243.50111999999999</v>
      </c>
    </row>
    <row r="4338" ht="11.25" hidden="1" customHeight="1" outlineLevel="7">
      <c r="A4338" s="83"/>
      <c r="B4338" s="84"/>
      <c r="C4338" s="85"/>
      <c r="D4338" s="2017" t="s">
        <v>702</v>
      </c>
      <c r="E4338" s="2017"/>
      <c r="F4338" s="2017"/>
      <c r="G4338" s="496">
        <v>-297.20418000000001</v>
      </c>
    </row>
    <row r="4339" ht="11.25" hidden="1" customHeight="1" outlineLevel="7">
      <c r="A4339" s="86"/>
      <c r="B4339" s="87"/>
      <c r="C4339" s="88"/>
      <c r="D4339" s="2017" t="s">
        <v>704</v>
      </c>
      <c r="E4339" s="2017"/>
      <c r="F4339" s="2017"/>
      <c r="G4339" s="496">
        <v>-15.299709999999999</v>
      </c>
    </row>
    <row r="4340" ht="11.25" hidden="1" customHeight="1" outlineLevel="7">
      <c r="A4340" s="89"/>
      <c r="B4340" s="90"/>
      <c r="C4340" s="91"/>
      <c r="D4340" s="2013" t="s">
        <v>705</v>
      </c>
      <c r="E4340" s="2013"/>
      <c r="F4340" s="2013"/>
      <c r="G4340" s="496">
        <v>-137.61626999999999</v>
      </c>
    </row>
    <row r="4341" ht="11.25" hidden="1" customHeight="1" outlineLevel="7">
      <c r="A4341" s="89"/>
      <c r="B4341" s="90"/>
      <c r="C4341" s="91"/>
      <c r="D4341" s="2013" t="s">
        <v>706</v>
      </c>
      <c r="E4341" s="2013"/>
      <c r="F4341" s="2013"/>
      <c r="G4341" s="496">
        <v>-17.866009999999999</v>
      </c>
    </row>
    <row r="4342" ht="11.25" hidden="1" customHeight="1" outlineLevel="7">
      <c r="A4342" s="89"/>
      <c r="B4342" s="90"/>
      <c r="C4342" s="91"/>
      <c r="D4342" s="2013" t="s">
        <v>708</v>
      </c>
      <c r="E4342" s="2013"/>
      <c r="F4342" s="2013"/>
      <c r="G4342" s="496">
        <v>-17.866009999999999</v>
      </c>
    </row>
    <row r="4343" ht="11.25" hidden="1" customHeight="1" outlineLevel="7">
      <c r="A4343" s="89"/>
      <c r="B4343" s="90"/>
      <c r="C4343" s="91"/>
      <c r="D4343" s="2013" t="s">
        <v>709</v>
      </c>
      <c r="E4343" s="2013"/>
      <c r="F4343" s="2013"/>
      <c r="G4343" s="493">
        <v>-28205.778330000001</v>
      </c>
    </row>
    <row r="4344" ht="11.25" hidden="1" customHeight="1" outlineLevel="7">
      <c r="A4344" s="89"/>
      <c r="B4344" s="90"/>
      <c r="C4344" s="91"/>
      <c r="D4344" s="2013" t="s">
        <v>710</v>
      </c>
      <c r="E4344" s="2013"/>
      <c r="F4344" s="2013"/>
      <c r="G4344" s="493">
        <v>-8844.3782200000005</v>
      </c>
    </row>
    <row r="4345" ht="11.25" hidden="1" customHeight="1" outlineLevel="7">
      <c r="A4345" s="89"/>
      <c r="B4345" s="90"/>
      <c r="C4345" s="91"/>
      <c r="D4345" s="2013" t="s">
        <v>711</v>
      </c>
      <c r="E4345" s="2013"/>
      <c r="F4345" s="2013"/>
      <c r="G4345" s="496">
        <v>-780.68969000000004</v>
      </c>
    </row>
    <row r="4346" ht="11.25" hidden="1" customHeight="1" outlineLevel="7">
      <c r="A4346" s="86"/>
      <c r="B4346" s="87"/>
      <c r="C4346" s="88"/>
      <c r="D4346" s="2017" t="s">
        <v>712</v>
      </c>
      <c r="E4346" s="2017"/>
      <c r="F4346" s="2017"/>
      <c r="G4346" s="496">
        <v>-275.14460000000003</v>
      </c>
    </row>
    <row r="4347" ht="21.75" hidden="1" customHeight="1" outlineLevel="7">
      <c r="A4347" s="89"/>
      <c r="B4347" s="90"/>
      <c r="C4347" s="91"/>
      <c r="D4347" s="2013" t="s">
        <v>717</v>
      </c>
      <c r="E4347" s="2013"/>
      <c r="F4347" s="2013"/>
      <c r="G4347" s="496">
        <v>-62.974269999999997</v>
      </c>
    </row>
    <row r="4348" ht="11.25" hidden="1" customHeight="1" outlineLevel="7">
      <c r="A4348" s="86"/>
      <c r="B4348" s="87"/>
      <c r="C4348" s="88"/>
      <c r="D4348" s="2017" t="s">
        <v>720</v>
      </c>
      <c r="E4348" s="2017"/>
      <c r="F4348" s="2017"/>
      <c r="G4348" s="496">
        <v>-59.501860000000001</v>
      </c>
    </row>
    <row r="4349" ht="11.25" hidden="1" customHeight="1" outlineLevel="7">
      <c r="A4349" s="89"/>
      <c r="B4349" s="90"/>
      <c r="C4349" s="91"/>
      <c r="D4349" s="2013" t="s">
        <v>721</v>
      </c>
      <c r="E4349" s="2013"/>
      <c r="F4349" s="2013"/>
      <c r="G4349" s="496">
        <v>-22.43826</v>
      </c>
    </row>
    <row r="4350" ht="11.25" hidden="1" customHeight="1" outlineLevel="7">
      <c r="A4350" s="89"/>
      <c r="B4350" s="90"/>
      <c r="C4350" s="91"/>
      <c r="D4350" s="2013" t="s">
        <v>722</v>
      </c>
      <c r="E4350" s="2013"/>
      <c r="F4350" s="2013"/>
      <c r="G4350" s="496">
        <v>-333.26337999999998</v>
      </c>
    </row>
    <row r="4351" ht="11.25" hidden="1" customHeight="1" outlineLevel="7">
      <c r="A4351" s="86"/>
      <c r="B4351" s="87"/>
      <c r="C4351" s="88"/>
      <c r="D4351" s="2017" t="s">
        <v>724</v>
      </c>
      <c r="E4351" s="2017"/>
      <c r="F4351" s="2017"/>
      <c r="G4351" s="496">
        <v>-27.367319999999999</v>
      </c>
    </row>
    <row r="4352" ht="11.25" hidden="1" customHeight="1" outlineLevel="7">
      <c r="A4352" s="89"/>
      <c r="B4352" s="90"/>
      <c r="C4352" s="91"/>
      <c r="D4352" s="2013" t="s">
        <v>725</v>
      </c>
      <c r="E4352" s="2013"/>
      <c r="F4352" s="2013"/>
      <c r="G4352" s="496">
        <v>-61.208640000000003</v>
      </c>
    </row>
    <row r="4353" ht="11.25" hidden="1" customHeight="1" outlineLevel="7">
      <c r="A4353" s="89"/>
      <c r="B4353" s="90"/>
      <c r="C4353" s="91"/>
      <c r="D4353" s="2013" t="s">
        <v>726</v>
      </c>
      <c r="E4353" s="2013"/>
      <c r="F4353" s="2013"/>
      <c r="G4353" s="496">
        <v>-61.208640000000003</v>
      </c>
    </row>
    <row r="4354" ht="11.25" hidden="1" customHeight="1" outlineLevel="7">
      <c r="A4354" s="89"/>
      <c r="B4354" s="90"/>
      <c r="C4354" s="91"/>
      <c r="D4354" s="2013" t="s">
        <v>729</v>
      </c>
      <c r="E4354" s="2013"/>
      <c r="F4354" s="2013"/>
      <c r="G4354" s="493">
        <v>-1020.41554</v>
      </c>
    </row>
    <row r="4355" ht="11.25" hidden="1" customHeight="1" outlineLevel="7">
      <c r="A4355" s="89"/>
      <c r="B4355" s="90"/>
      <c r="C4355" s="91"/>
      <c r="D4355" s="2013" t="s">
        <v>730</v>
      </c>
      <c r="E4355" s="2013"/>
      <c r="F4355" s="2013"/>
      <c r="G4355" s="496">
        <v>-85.031310000000005</v>
      </c>
    </row>
    <row r="4356" ht="11.25" hidden="1" customHeight="1" outlineLevel="7">
      <c r="A4356" s="86"/>
      <c r="B4356" s="87"/>
      <c r="C4356" s="88"/>
      <c r="D4356" s="2017" t="s">
        <v>967</v>
      </c>
      <c r="E4356" s="2017"/>
      <c r="F4356" s="2017"/>
      <c r="G4356" s="496">
        <v>-935.38423</v>
      </c>
    </row>
    <row r="4357" ht="11.25" hidden="1" customHeight="1" outlineLevel="7">
      <c r="A4357" s="89"/>
      <c r="B4357" s="90"/>
      <c r="C4357" s="91"/>
      <c r="D4357" s="2013" t="s">
        <v>968</v>
      </c>
      <c r="E4357" s="2013"/>
      <c r="F4357" s="2013"/>
      <c r="G4357" s="493">
        <v>-1441.9708700000001</v>
      </c>
    </row>
    <row r="4358" ht="11.25" hidden="1" customHeight="1" outlineLevel="7">
      <c r="A4358" s="89"/>
      <c r="B4358" s="90"/>
      <c r="C4358" s="91"/>
      <c r="D4358" s="2013" t="s">
        <v>1196</v>
      </c>
      <c r="E4358" s="2013"/>
      <c r="F4358" s="2013"/>
      <c r="G4358" s="496">
        <v>-151.07292000000001</v>
      </c>
    </row>
    <row r="4359" ht="11.25" hidden="1" customHeight="1" outlineLevel="7">
      <c r="A4359" s="118"/>
      <c r="B4359" s="119"/>
      <c r="C4359" s="120"/>
      <c r="D4359" s="2013" t="s">
        <v>731</v>
      </c>
      <c r="E4359" s="2013"/>
      <c r="F4359" s="2013"/>
      <c r="G4359" s="496">
        <v>-218.68566000000001</v>
      </c>
    </row>
    <row r="4360" ht="11.25" hidden="1" customHeight="1" outlineLevel="7">
      <c r="A4360" s="86"/>
      <c r="B4360" s="87"/>
      <c r="C4360" s="88"/>
      <c r="D4360" s="2017" t="s">
        <v>732</v>
      </c>
      <c r="E4360" s="2017"/>
      <c r="F4360" s="2017"/>
      <c r="G4360" s="493">
        <v>-1068.5338899999999</v>
      </c>
    </row>
    <row r="4361" ht="21.75" hidden="1" customHeight="1" outlineLevel="7">
      <c r="A4361" s="89"/>
      <c r="B4361" s="90"/>
      <c r="C4361" s="91"/>
      <c r="D4361" s="2013" t="s">
        <v>969</v>
      </c>
      <c r="E4361" s="2013"/>
      <c r="F4361" s="2013"/>
      <c r="G4361" s="496">
        <v>-3.6783999999999999</v>
      </c>
    </row>
    <row r="4362" ht="21.75" hidden="1" customHeight="1" outlineLevel="7">
      <c r="A4362" s="89"/>
      <c r="B4362" s="90"/>
      <c r="C4362" s="91"/>
      <c r="D4362" s="2013" t="s">
        <v>1197</v>
      </c>
      <c r="E4362" s="2013"/>
      <c r="F4362" s="2013"/>
      <c r="G4362" s="493">
        <v>-1706.7793300000001</v>
      </c>
    </row>
    <row r="4363" ht="11.25" hidden="1" customHeight="1" outlineLevel="7">
      <c r="A4363" s="89"/>
      <c r="B4363" s="90"/>
      <c r="C4363" s="91"/>
      <c r="D4363" s="2013" t="s">
        <v>734</v>
      </c>
      <c r="E4363" s="2013"/>
      <c r="F4363" s="2013"/>
      <c r="G4363" s="496">
        <v>-529.69014000000004</v>
      </c>
    </row>
    <row r="4364" ht="11.25" hidden="1" customHeight="1" outlineLevel="7">
      <c r="A4364" s="89"/>
      <c r="B4364" s="90"/>
      <c r="C4364" s="91"/>
      <c r="D4364" s="2013" t="s">
        <v>735</v>
      </c>
      <c r="E4364" s="2013"/>
      <c r="F4364" s="2013"/>
      <c r="G4364" s="493">
        <v>-1177.0891899999999</v>
      </c>
    </row>
    <row r="4365" ht="11.25" hidden="1" customHeight="1" outlineLevel="7">
      <c r="A4365" s="118"/>
      <c r="B4365" s="119"/>
      <c r="C4365" s="120"/>
      <c r="D4365" s="2013" t="s">
        <v>736</v>
      </c>
      <c r="E4365" s="2013"/>
      <c r="F4365" s="2013"/>
      <c r="G4365" s="496">
        <v>-135.07097999999999</v>
      </c>
    </row>
    <row r="4366" ht="11.25" hidden="1" customHeight="1" outlineLevel="7">
      <c r="A4366" s="86"/>
      <c r="B4366" s="87"/>
      <c r="C4366" s="88"/>
      <c r="D4366" s="2017" t="s">
        <v>970</v>
      </c>
      <c r="E4366" s="2017"/>
      <c r="F4366" s="2017"/>
      <c r="G4366" s="496">
        <v>-806.76507000000004</v>
      </c>
    </row>
    <row r="4367" ht="11.25" hidden="1" customHeight="1" outlineLevel="7">
      <c r="A4367" s="89"/>
      <c r="B4367" s="90"/>
      <c r="C4367" s="91"/>
      <c r="D4367" s="2013" t="s">
        <v>971</v>
      </c>
      <c r="E4367" s="2013"/>
      <c r="F4367" s="2013"/>
      <c r="G4367" s="496">
        <v>-154.24046999999999</v>
      </c>
    </row>
    <row r="4368" ht="11.25" hidden="1" customHeight="1" outlineLevel="7">
      <c r="A4368" s="89"/>
      <c r="B4368" s="90"/>
      <c r="C4368" s="91"/>
      <c r="D4368" s="2013" t="s">
        <v>741</v>
      </c>
      <c r="E4368" s="2013"/>
      <c r="F4368" s="2013"/>
      <c r="G4368" s="496">
        <v>-147.13614999999999</v>
      </c>
    </row>
    <row r="4369" ht="11.25" hidden="1" customHeight="1" outlineLevel="7">
      <c r="A4369" s="86"/>
      <c r="B4369" s="87"/>
      <c r="C4369" s="88"/>
      <c r="D4369" s="2017" t="s">
        <v>742</v>
      </c>
      <c r="E4369" s="2017"/>
      <c r="F4369" s="2017"/>
      <c r="G4369" s="496">
        <v>-95.521379999999994</v>
      </c>
    </row>
    <row r="4370" ht="11.25" hidden="1" customHeight="1" outlineLevel="7">
      <c r="A4370" s="89"/>
      <c r="B4370" s="90"/>
      <c r="C4370" s="91"/>
      <c r="D4370" s="2013" t="s">
        <v>744</v>
      </c>
      <c r="E4370" s="2013"/>
      <c r="F4370" s="2013"/>
      <c r="G4370" s="496">
        <v>-409.86707000000001</v>
      </c>
    </row>
    <row r="4371" ht="11.25" hidden="1" customHeight="1" outlineLevel="7">
      <c r="A4371" s="89"/>
      <c r="B4371" s="90"/>
      <c r="C4371" s="91"/>
      <c r="D4371" s="2013" t="s">
        <v>756</v>
      </c>
      <c r="E4371" s="2013"/>
      <c r="F4371" s="2013"/>
      <c r="G4371" s="493">
        <v>-1321.93002</v>
      </c>
    </row>
    <row r="4372" ht="21.75" hidden="1" customHeight="1" outlineLevel="7">
      <c r="A4372" s="89"/>
      <c r="B4372" s="90"/>
      <c r="C4372" s="91"/>
      <c r="D4372" s="2013" t="s">
        <v>757</v>
      </c>
      <c r="E4372" s="2013"/>
      <c r="F4372" s="2013"/>
      <c r="G4372" s="496">
        <v>-367.16883999999999</v>
      </c>
    </row>
    <row r="4373" ht="11.25" hidden="1" customHeight="1" outlineLevel="7">
      <c r="A4373" s="89"/>
      <c r="B4373" s="90"/>
      <c r="C4373" s="91"/>
      <c r="D4373" s="2013" t="s">
        <v>758</v>
      </c>
      <c r="E4373" s="2013"/>
      <c r="F4373" s="2013"/>
      <c r="G4373" s="496">
        <v>-7.5527899999999999</v>
      </c>
    </row>
    <row r="4374" ht="11.25" hidden="1" customHeight="1" outlineLevel="7">
      <c r="A4374" s="89"/>
      <c r="B4374" s="90"/>
      <c r="C4374" s="91"/>
      <c r="D4374" s="2013" t="s">
        <v>759</v>
      </c>
      <c r="E4374" s="2013"/>
      <c r="F4374" s="2013"/>
      <c r="G4374" s="496">
        <v>-359.61604999999997</v>
      </c>
    </row>
    <row r="4375" ht="11.25" hidden="1" customHeight="1" outlineLevel="7">
      <c r="A4375" s="89"/>
      <c r="B4375" s="90"/>
      <c r="C4375" s="91"/>
      <c r="D4375" s="2013" t="s">
        <v>972</v>
      </c>
      <c r="E4375" s="2013"/>
      <c r="F4375" s="2013"/>
      <c r="G4375" s="493">
        <v>-1202.37924</v>
      </c>
    </row>
    <row r="4376" ht="11.25" hidden="1" customHeight="1" outlineLevel="7">
      <c r="A4376" s="89"/>
      <c r="B4376" s="90"/>
      <c r="C4376" s="91"/>
      <c r="D4376" s="2013" t="s">
        <v>760</v>
      </c>
      <c r="E4376" s="2013"/>
      <c r="F4376" s="2013"/>
      <c r="G4376" s="496">
        <v>-61.208629999999999</v>
      </c>
    </row>
    <row r="4377" ht="11.25" hidden="1" customHeight="1" outlineLevel="7">
      <c r="A4377" s="83"/>
      <c r="B4377" s="84"/>
      <c r="C4377" s="85"/>
      <c r="D4377" s="2017" t="s">
        <v>763</v>
      </c>
      <c r="E4377" s="2017"/>
      <c r="F4377" s="2017"/>
      <c r="G4377" s="496">
        <v>-36.092210000000001</v>
      </c>
    </row>
    <row r="4378" ht="11.25" hidden="1" customHeight="1" outlineLevel="7">
      <c r="A4378" s="86"/>
      <c r="B4378" s="87"/>
      <c r="C4378" s="88"/>
      <c r="D4378" s="2017" t="s">
        <v>765</v>
      </c>
      <c r="E4378" s="2017"/>
      <c r="F4378" s="2017"/>
      <c r="G4378" s="496">
        <v>-264.84507000000002</v>
      </c>
    </row>
    <row r="4379" ht="11.25" hidden="1" customHeight="1" outlineLevel="7">
      <c r="A4379" s="89"/>
      <c r="B4379" s="90"/>
      <c r="C4379" s="91"/>
      <c r="D4379" s="2013" t="s">
        <v>766</v>
      </c>
      <c r="E4379" s="2013"/>
      <c r="F4379" s="2013"/>
      <c r="G4379" s="496">
        <v>-61.208640000000003</v>
      </c>
    </row>
    <row r="4380" ht="11.25" hidden="1" customHeight="1" outlineLevel="7">
      <c r="A4380" s="89"/>
      <c r="B4380" s="90"/>
      <c r="C4380" s="91"/>
      <c r="D4380" s="2013" t="s">
        <v>767</v>
      </c>
      <c r="E4380" s="2013"/>
      <c r="F4380" s="2013"/>
      <c r="G4380" s="496">
        <v>-685.24599999999998</v>
      </c>
    </row>
    <row r="4381" ht="21.75" hidden="1" customHeight="1" outlineLevel="7">
      <c r="A4381" s="89"/>
      <c r="B4381" s="90"/>
      <c r="C4381" s="91"/>
      <c r="D4381" s="2013" t="s">
        <v>768</v>
      </c>
      <c r="E4381" s="2013"/>
      <c r="F4381" s="2013"/>
      <c r="G4381" s="496">
        <v>-61.797179999999997</v>
      </c>
    </row>
    <row r="4382" ht="21.75" hidden="1" customHeight="1" outlineLevel="7">
      <c r="A4382" s="89"/>
      <c r="B4382" s="90"/>
      <c r="C4382" s="91"/>
      <c r="D4382" s="2013" t="s">
        <v>769</v>
      </c>
      <c r="E4382" s="2013"/>
      <c r="F4382" s="2013"/>
      <c r="G4382" s="496">
        <v>-31.98151</v>
      </c>
    </row>
    <row r="4383" ht="21.75" hidden="1" customHeight="1" outlineLevel="7">
      <c r="A4383" s="89"/>
      <c r="B4383" s="90"/>
      <c r="C4383" s="91"/>
      <c r="D4383" s="2013" t="s">
        <v>770</v>
      </c>
      <c r="E4383" s="2013"/>
      <c r="F4383" s="2013"/>
      <c r="G4383" s="493">
        <v>-8734.7127600000003</v>
      </c>
    </row>
    <row r="4384" ht="11.25" hidden="1" customHeight="1" outlineLevel="7">
      <c r="A4384" s="86"/>
      <c r="B4384" s="87"/>
      <c r="C4384" s="88"/>
      <c r="D4384" s="2017" t="s">
        <v>771</v>
      </c>
      <c r="E4384" s="2017"/>
      <c r="F4384" s="2017"/>
      <c r="G4384" s="493">
        <v>-1082.7843399999999</v>
      </c>
    </row>
    <row r="4385" ht="11.25" hidden="1" customHeight="1" outlineLevel="7">
      <c r="A4385" s="89"/>
      <c r="B4385" s="90"/>
      <c r="C4385" s="91"/>
      <c r="D4385" s="2013" t="s">
        <v>773</v>
      </c>
      <c r="E4385" s="2013"/>
      <c r="F4385" s="2013"/>
      <c r="G4385" s="496">
        <v>-198.05672999999999</v>
      </c>
    </row>
    <row r="4386" ht="11.25" hidden="1" customHeight="1" outlineLevel="7">
      <c r="A4386" s="89"/>
      <c r="B4386" s="90"/>
      <c r="C4386" s="91"/>
      <c r="D4386" s="2013" t="s">
        <v>775</v>
      </c>
      <c r="E4386" s="2013"/>
      <c r="F4386" s="2013"/>
      <c r="G4386" s="496">
        <v>-594.92809999999997</v>
      </c>
    </row>
    <row r="4387" ht="21.75" hidden="1" customHeight="1" outlineLevel="7">
      <c r="A4387" s="89"/>
      <c r="B4387" s="90"/>
      <c r="C4387" s="91"/>
      <c r="D4387" s="2013" t="s">
        <v>777</v>
      </c>
      <c r="E4387" s="2013"/>
      <c r="F4387" s="2013"/>
      <c r="G4387" s="496">
        <v>-29.788599999999999</v>
      </c>
    </row>
    <row r="4388" ht="11.25" hidden="1" customHeight="1" outlineLevel="7">
      <c r="A4388" s="89"/>
      <c r="B4388" s="90"/>
      <c r="C4388" s="91"/>
      <c r="D4388" s="2013" t="s">
        <v>778</v>
      </c>
      <c r="E4388" s="2013"/>
      <c r="F4388" s="2013"/>
      <c r="G4388" s="496">
        <v>-150.60989000000001</v>
      </c>
    </row>
    <row r="4389" ht="11.25" hidden="1" customHeight="1" outlineLevel="7">
      <c r="A4389" s="89"/>
      <c r="B4389" s="90"/>
      <c r="C4389" s="91"/>
      <c r="D4389" s="2013" t="s">
        <v>779</v>
      </c>
      <c r="E4389" s="2013"/>
      <c r="F4389" s="2013"/>
      <c r="G4389" s="496">
        <v>-109.40102</v>
      </c>
    </row>
    <row r="4390" ht="11.25" hidden="1" customHeight="1" outlineLevel="7">
      <c r="A4390" s="118"/>
      <c r="B4390" s="119"/>
      <c r="C4390" s="120"/>
      <c r="D4390" s="2013" t="s">
        <v>781</v>
      </c>
      <c r="E4390" s="2013"/>
      <c r="F4390" s="2013"/>
      <c r="G4390" s="493">
        <v>-7622.50119</v>
      </c>
    </row>
    <row r="4391" ht="11.25" hidden="1" customHeight="1" outlineLevel="7">
      <c r="A4391" s="83"/>
      <c r="B4391" s="84"/>
      <c r="C4391" s="85"/>
      <c r="D4391" s="2017" t="s">
        <v>782</v>
      </c>
      <c r="E4391" s="2017"/>
      <c r="F4391" s="2017"/>
      <c r="G4391" s="496">
        <v>-327.96647000000002</v>
      </c>
    </row>
    <row r="4392" ht="11.25" hidden="1" customHeight="1" outlineLevel="7">
      <c r="A4392" s="118"/>
      <c r="B4392" s="119"/>
      <c r="C4392" s="120"/>
      <c r="D4392" s="2013" t="s">
        <v>786</v>
      </c>
      <c r="E4392" s="2013"/>
      <c r="F4392" s="2013"/>
      <c r="G4392" s="493">
        <v>-3104.5727499999998</v>
      </c>
    </row>
    <row r="4393" ht="11.25" hidden="1" customHeight="1" outlineLevel="7">
      <c r="A4393" s="83"/>
      <c r="B4393" s="84"/>
      <c r="C4393" s="85"/>
      <c r="D4393" s="2017" t="s">
        <v>789</v>
      </c>
      <c r="E4393" s="2017"/>
      <c r="F4393" s="2017"/>
      <c r="G4393" s="496">
        <v>-70.625349999999997</v>
      </c>
    </row>
    <row r="4394" ht="21.75" hidden="1" customHeight="1" outlineLevel="7">
      <c r="A4394" s="118"/>
      <c r="B4394" s="119"/>
      <c r="C4394" s="120"/>
      <c r="D4394" s="2013" t="s">
        <v>791</v>
      </c>
      <c r="E4394" s="2013"/>
      <c r="F4394" s="2013"/>
      <c r="G4394" s="493">
        <v>-4109.5126399999999</v>
      </c>
    </row>
    <row r="4395" ht="11.25" hidden="1" customHeight="1" outlineLevel="7">
      <c r="A4395" s="118"/>
      <c r="B4395" s="119"/>
      <c r="C4395" s="120"/>
      <c r="D4395" s="2013" t="s">
        <v>973</v>
      </c>
      <c r="E4395" s="2013"/>
      <c r="F4395" s="2013"/>
      <c r="G4395" s="496">
        <v>-9.8239800000000006</v>
      </c>
    </row>
    <row r="4396" ht="11.25" hidden="1" customHeight="1" outlineLevel="7">
      <c r="A4396" s="118"/>
      <c r="B4396" s="119"/>
      <c r="C4396" s="120"/>
      <c r="D4396" s="2013" t="s">
        <v>796</v>
      </c>
      <c r="E4396" s="2013"/>
      <c r="F4396" s="2013"/>
      <c r="G4396" s="496">
        <v>-29.427230000000002</v>
      </c>
    </row>
    <row r="4397" ht="11.25" hidden="1" customHeight="1" outlineLevel="7">
      <c r="A4397" s="118"/>
      <c r="B4397" s="119"/>
      <c r="C4397" s="120"/>
      <c r="D4397" s="2013" t="s">
        <v>798</v>
      </c>
      <c r="E4397" s="2013"/>
      <c r="F4397" s="2013"/>
      <c r="G4397" s="496">
        <v>-110.54633</v>
      </c>
    </row>
    <row r="4398" ht="11.25" hidden="1" customHeight="1" outlineLevel="7">
      <c r="A4398" s="118"/>
      <c r="B4398" s="119"/>
      <c r="C4398" s="120"/>
      <c r="D4398" s="2013" t="s">
        <v>799</v>
      </c>
      <c r="E4398" s="2013"/>
      <c r="F4398" s="2013"/>
      <c r="G4398" s="496">
        <v>-110.54633</v>
      </c>
    </row>
    <row r="4399" ht="11.25" hidden="1" customHeight="1" outlineLevel="7">
      <c r="A4399" s="118"/>
      <c r="B4399" s="119"/>
      <c r="C4399" s="120"/>
      <c r="D4399" s="2013" t="s">
        <v>801</v>
      </c>
      <c r="E4399" s="2013"/>
      <c r="F4399" s="2013"/>
      <c r="G4399" s="493">
        <v>-1907.4048299999999</v>
      </c>
    </row>
    <row r="4400" ht="11.25" hidden="1" customHeight="1" outlineLevel="7">
      <c r="A4400" s="118"/>
      <c r="B4400" s="119"/>
      <c r="C4400" s="120"/>
      <c r="D4400" s="2013" t="s">
        <v>974</v>
      </c>
      <c r="E4400" s="2013"/>
      <c r="F4400" s="2013"/>
      <c r="G4400" s="496">
        <v>-46.482759999999999</v>
      </c>
    </row>
    <row r="4401" ht="11.25" hidden="1" customHeight="1" outlineLevel="7">
      <c r="A4401" s="83"/>
      <c r="B4401" s="84"/>
      <c r="C4401" s="85"/>
      <c r="D4401" s="2017" t="s">
        <v>802</v>
      </c>
      <c r="E4401" s="2017"/>
      <c r="F4401" s="2017"/>
      <c r="G4401" s="496">
        <v>-0.44191000000000003</v>
      </c>
    </row>
    <row r="4402" ht="11.25" hidden="1" customHeight="1" outlineLevel="7">
      <c r="A4402" s="118"/>
      <c r="B4402" s="119"/>
      <c r="C4402" s="120"/>
      <c r="D4402" s="2013" t="s">
        <v>808</v>
      </c>
      <c r="E4402" s="2013"/>
      <c r="F4402" s="2013"/>
      <c r="G4402" s="496">
        <v>-133.04749000000001</v>
      </c>
    </row>
    <row r="4403" ht="11.25" hidden="1" customHeight="1" outlineLevel="7">
      <c r="A4403" s="83"/>
      <c r="B4403" s="84"/>
      <c r="C4403" s="85"/>
      <c r="D4403" s="2017" t="s">
        <v>813</v>
      </c>
      <c r="E4403" s="2017"/>
      <c r="F4403" s="2017"/>
      <c r="G4403" s="496">
        <v>-39.147770000000001</v>
      </c>
    </row>
    <row r="4404" ht="11.25" hidden="1" customHeight="1" outlineLevel="7">
      <c r="A4404" s="86"/>
      <c r="B4404" s="87"/>
      <c r="C4404" s="88"/>
      <c r="D4404" s="2017" t="s">
        <v>815</v>
      </c>
      <c r="E4404" s="2017"/>
      <c r="F4404" s="2017"/>
      <c r="G4404" s="496">
        <v>-560.57460000000003</v>
      </c>
    </row>
    <row r="4405" ht="21.75" hidden="1" customHeight="1" outlineLevel="7">
      <c r="A4405" s="89"/>
      <c r="B4405" s="90"/>
      <c r="C4405" s="91"/>
      <c r="D4405" s="2013" t="s">
        <v>819</v>
      </c>
      <c r="E4405" s="2013"/>
      <c r="F4405" s="2013"/>
      <c r="G4405" s="496">
        <v>-2.11876</v>
      </c>
    </row>
    <row r="4406" ht="11.25" hidden="1" customHeight="1" outlineLevel="7">
      <c r="A4406" s="89"/>
      <c r="B4406" s="90"/>
      <c r="C4406" s="91"/>
      <c r="D4406" s="2013" t="s">
        <v>820</v>
      </c>
      <c r="E4406" s="2013"/>
      <c r="F4406" s="2013"/>
      <c r="G4406" s="493">
        <v>-1125.5915399999999</v>
      </c>
    </row>
    <row r="4407" ht="11.25" hidden="1" customHeight="1" outlineLevel="7">
      <c r="A4407" s="118"/>
      <c r="B4407" s="119"/>
      <c r="C4407" s="120"/>
      <c r="D4407" s="2013" t="s">
        <v>822</v>
      </c>
      <c r="E4407" s="2013"/>
      <c r="F4407" s="2013"/>
      <c r="G4407" s="496">
        <v>-5.05525</v>
      </c>
    </row>
    <row r="4408" ht="11.25" hidden="1" customHeight="1" outlineLevel="7">
      <c r="A4408" s="118"/>
      <c r="B4408" s="119"/>
      <c r="C4408" s="120"/>
      <c r="D4408" s="2013" t="s">
        <v>824</v>
      </c>
      <c r="E4408" s="2013"/>
      <c r="F4408" s="2013"/>
      <c r="G4408" s="496">
        <v>-5.05525</v>
      </c>
    </row>
    <row r="4409" ht="11.25" hidden="1" customHeight="1" outlineLevel="7">
      <c r="A4409" s="118"/>
      <c r="B4409" s="119"/>
      <c r="C4409" s="120"/>
      <c r="D4409" s="2013" t="s">
        <v>825</v>
      </c>
      <c r="E4409" s="2013"/>
      <c r="F4409" s="2013"/>
      <c r="G4409" s="493">
        <v>-8603.6809400000002</v>
      </c>
    </row>
    <row r="4410" ht="11.25" hidden="1" customHeight="1" outlineLevel="7">
      <c r="A4410" s="86"/>
      <c r="B4410" s="87"/>
      <c r="C4410" s="88"/>
      <c r="D4410" s="2017" t="s">
        <v>826</v>
      </c>
      <c r="E4410" s="2017"/>
      <c r="F4410" s="2017"/>
      <c r="G4410" s="496">
        <v>-35.901220000000002</v>
      </c>
    </row>
    <row r="4411" ht="11.25" hidden="1" customHeight="1" outlineLevel="7">
      <c r="A4411" s="89"/>
      <c r="B4411" s="90"/>
      <c r="C4411" s="91"/>
      <c r="D4411" s="2013" t="s">
        <v>828</v>
      </c>
      <c r="E4411" s="2013"/>
      <c r="F4411" s="2013"/>
      <c r="G4411" s="496">
        <v>-6.4739899999999997</v>
      </c>
    </row>
    <row r="4412" ht="21.75" hidden="1" customHeight="1" outlineLevel="7">
      <c r="A4412" s="89"/>
      <c r="B4412" s="90"/>
      <c r="C4412" s="91"/>
      <c r="D4412" s="2013" t="s">
        <v>829</v>
      </c>
      <c r="E4412" s="2013"/>
      <c r="F4412" s="2013"/>
      <c r="G4412" s="496">
        <v>-29.427230000000002</v>
      </c>
    </row>
    <row r="4413" ht="21.75" hidden="1" customHeight="1" outlineLevel="7">
      <c r="A4413" s="118"/>
      <c r="B4413" s="119"/>
      <c r="C4413" s="120"/>
      <c r="D4413" s="2013" t="s">
        <v>834</v>
      </c>
      <c r="E4413" s="2013"/>
      <c r="F4413" s="2013"/>
      <c r="G4413" s="496">
        <v>-141.25069999999999</v>
      </c>
    </row>
    <row r="4414" ht="11.25" hidden="1" customHeight="1" outlineLevel="7">
      <c r="A4414" s="118"/>
      <c r="B4414" s="119"/>
      <c r="C4414" s="120"/>
      <c r="D4414" s="2013" t="s">
        <v>975</v>
      </c>
      <c r="E4414" s="2013"/>
      <c r="F4414" s="2013"/>
      <c r="G4414" s="496">
        <v>-51.201610000000002</v>
      </c>
    </row>
    <row r="4415" ht="11.25" hidden="1" customHeight="1" outlineLevel="7">
      <c r="A4415" s="118"/>
      <c r="B4415" s="119"/>
      <c r="C4415" s="120"/>
      <c r="D4415" s="2013" t="s">
        <v>835</v>
      </c>
      <c r="E4415" s="2013"/>
      <c r="F4415" s="2013"/>
      <c r="G4415" s="493">
        <v>-1235.94364</v>
      </c>
    </row>
    <row r="4416" ht="11.25" hidden="1" customHeight="1" outlineLevel="7">
      <c r="A4416" s="118"/>
      <c r="B4416" s="119"/>
      <c r="C4416" s="120"/>
      <c r="D4416" s="2013" t="s">
        <v>837</v>
      </c>
      <c r="E4416" s="2013"/>
      <c r="F4416" s="2013"/>
      <c r="G4416" s="496">
        <v>-45.86233</v>
      </c>
    </row>
    <row r="4417" ht="11.25" hidden="1" customHeight="1" outlineLevel="7">
      <c r="A4417" s="118"/>
      <c r="B4417" s="119"/>
      <c r="C4417" s="120"/>
      <c r="D4417" s="2013" t="s">
        <v>976</v>
      </c>
      <c r="E4417" s="2013"/>
      <c r="F4417" s="2013"/>
      <c r="G4417" s="496">
        <v>-11.77089</v>
      </c>
    </row>
    <row r="4418" ht="11.25" hidden="1" customHeight="1" outlineLevel="7">
      <c r="A4418" s="118"/>
      <c r="B4418" s="119"/>
      <c r="C4418" s="120"/>
      <c r="D4418" s="2013" t="s">
        <v>977</v>
      </c>
      <c r="E4418" s="2013"/>
      <c r="F4418" s="2013"/>
      <c r="G4418" s="496">
        <v>-34.091439999999999</v>
      </c>
    </row>
    <row r="4419" ht="11.25" hidden="1" customHeight="1" outlineLevel="7">
      <c r="A4419" s="118"/>
      <c r="B4419" s="119"/>
      <c r="C4419" s="120"/>
      <c r="D4419" s="2013" t="s">
        <v>978</v>
      </c>
      <c r="E4419" s="2013"/>
      <c r="F4419" s="2013"/>
      <c r="G4419" s="496">
        <v>-42.78969</v>
      </c>
    </row>
    <row r="4420" ht="11.25" hidden="1" customHeight="1" outlineLevel="7">
      <c r="A4420" s="118"/>
      <c r="B4420" s="119"/>
      <c r="C4420" s="120"/>
      <c r="D4420" s="2013" t="s">
        <v>1198</v>
      </c>
      <c r="E4420" s="2013"/>
      <c r="F4420" s="2013"/>
      <c r="G4420" s="493">
        <v>-1235.9436499999999</v>
      </c>
    </row>
    <row r="4421" ht="11.25" hidden="1" customHeight="1" outlineLevel="7">
      <c r="A4421" s="118"/>
      <c r="B4421" s="119"/>
      <c r="C4421" s="120"/>
      <c r="D4421" s="2013" t="s">
        <v>979</v>
      </c>
      <c r="E4421" s="2013"/>
      <c r="F4421" s="2013"/>
      <c r="G4421" s="496">
        <v>-706.25351000000001</v>
      </c>
    </row>
    <row r="4422" ht="11.25" hidden="1" customHeight="1" outlineLevel="5">
      <c r="A4422" s="74"/>
      <c r="B4422" s="75"/>
      <c r="C4422" s="76"/>
      <c r="D4422" s="2017" t="s">
        <v>984</v>
      </c>
      <c r="E4422" s="2017"/>
      <c r="F4422" s="2017"/>
      <c r="G4422" s="496">
        <v>-572.43259999999998</v>
      </c>
    </row>
    <row r="4423" ht="21.75" hidden="1" customHeight="1" outlineLevel="6">
      <c r="A4423" s="125"/>
      <c r="B4423" s="126"/>
      <c r="C4423" s="127"/>
      <c r="D4423" s="2013" t="s">
        <v>985</v>
      </c>
      <c r="E4423" s="2013"/>
      <c r="F4423" s="2013"/>
      <c r="G4423" s="493">
        <v>-3301.9191099999998</v>
      </c>
    </row>
    <row r="4424" ht="11.25" hidden="1" customHeight="1" outlineLevel="5">
      <c r="A4424" s="74"/>
      <c r="B4424" s="75"/>
      <c r="C4424" s="76"/>
      <c r="D4424" s="2017" t="s">
        <v>992</v>
      </c>
      <c r="E4424" s="2017"/>
      <c r="F4424" s="2017"/>
      <c r="G4424" s="496">
        <v>-794.03022999999996</v>
      </c>
    </row>
    <row r="4425" ht="11.25" hidden="1" customHeight="1" outlineLevel="6">
      <c r="A4425" s="125"/>
      <c r="B4425" s="126"/>
      <c r="C4425" s="127"/>
      <c r="D4425" s="2013" t="s">
        <v>994</v>
      </c>
      <c r="E4425" s="2013"/>
      <c r="F4425" s="2013"/>
      <c r="G4425" s="496">
        <v>-206.50044</v>
      </c>
    </row>
    <row r="4426" ht="11.25" hidden="1" customHeight="1" outlineLevel="6">
      <c r="A4426" s="125"/>
      <c r="B4426" s="126"/>
      <c r="C4426" s="127"/>
      <c r="D4426" s="2013" t="s">
        <v>995</v>
      </c>
      <c r="E4426" s="2013"/>
      <c r="F4426" s="2013"/>
      <c r="G4426" s="496">
        <v>-89.458780000000004</v>
      </c>
    </row>
    <row r="4427" ht="11.25" hidden="1" customHeight="1" outlineLevel="6">
      <c r="A4427" s="125"/>
      <c r="B4427" s="126"/>
      <c r="C4427" s="127"/>
      <c r="D4427" s="2013" t="s">
        <v>996</v>
      </c>
      <c r="E4427" s="2013"/>
      <c r="F4427" s="2013"/>
      <c r="G4427" s="496">
        <v>-144.19343000000001</v>
      </c>
    </row>
    <row r="4428" ht="11.25" hidden="1" customHeight="1" outlineLevel="6">
      <c r="A4428" s="125"/>
      <c r="B4428" s="126"/>
      <c r="C4428" s="127"/>
      <c r="D4428" s="2013" t="s">
        <v>997</v>
      </c>
      <c r="E4428" s="2013"/>
      <c r="F4428" s="2013"/>
      <c r="G4428" s="493">
        <v>40865.230199999998</v>
      </c>
    </row>
    <row r="4429" ht="21.75" hidden="1" customHeight="1" outlineLevel="6">
      <c r="A4429" s="125"/>
      <c r="B4429" s="126"/>
      <c r="C4429" s="127"/>
      <c r="D4429" s="2013" t="s">
        <v>999</v>
      </c>
      <c r="E4429" s="2013"/>
      <c r="F4429" s="2013"/>
      <c r="G4429" s="493">
        <v>40865.230199999998</v>
      </c>
    </row>
    <row r="4430" ht="11.25" hidden="1" customHeight="1" outlineLevel="5">
      <c r="A4430" s="74"/>
      <c r="B4430" s="75"/>
      <c r="C4430" s="76"/>
      <c r="D4430" s="2017" t="s">
        <v>405</v>
      </c>
      <c r="E4430" s="2017"/>
      <c r="F4430" s="2017"/>
      <c r="G4430" s="493">
        <v>-1229655.74</v>
      </c>
    </row>
    <row r="4431" ht="11.25" hidden="1" customHeight="1" outlineLevel="6">
      <c r="A4431" s="77"/>
      <c r="B4431" s="78"/>
      <c r="C4431" s="79"/>
      <c r="D4431" s="2017" t="s">
        <v>853</v>
      </c>
      <c r="E4431" s="2017"/>
      <c r="F4431" s="2017"/>
      <c r="G4431" s="493">
        <v>-784235.73999999999</v>
      </c>
    </row>
    <row r="4432" ht="11.25" hidden="1" customHeight="1" outlineLevel="7">
      <c r="A4432" s="121"/>
      <c r="B4432" s="122"/>
      <c r="C4432" s="123"/>
      <c r="D4432" s="2013" t="s">
        <v>856</v>
      </c>
      <c r="E4432" s="2013"/>
      <c r="F4432" s="2013"/>
      <c r="G4432" s="493">
        <v>-81857.130000000005</v>
      </c>
    </row>
    <row r="4433" ht="11.25" hidden="1" customHeight="1" outlineLevel="6">
      <c r="A4433" s="77"/>
      <c r="B4433" s="78"/>
      <c r="C4433" s="79"/>
      <c r="D4433" s="2017" t="s">
        <v>858</v>
      </c>
      <c r="E4433" s="2017"/>
      <c r="F4433" s="2017"/>
      <c r="G4433" s="493">
        <v>-361789.46999999997</v>
      </c>
    </row>
    <row r="4434" ht="11.25" hidden="1" customHeight="1" outlineLevel="7">
      <c r="A4434" s="121"/>
      <c r="B4434" s="122"/>
      <c r="C4434" s="123"/>
      <c r="D4434" s="2013" t="s">
        <v>859</v>
      </c>
      <c r="E4434" s="2013"/>
      <c r="F4434" s="2013"/>
      <c r="G4434" s="493">
        <v>-1773.4000000000001</v>
      </c>
    </row>
    <row r="4435" ht="11.25" hidden="1" customHeight="1" outlineLevel="6">
      <c r="A4435" s="77"/>
      <c r="B4435" s="78"/>
      <c r="C4435" s="79"/>
      <c r="D4435" s="2017" t="s">
        <v>861</v>
      </c>
      <c r="E4435" s="2017"/>
      <c r="F4435" s="2017"/>
      <c r="G4435" s="494"/>
    </row>
    <row r="4436" ht="11.25" hidden="1" customHeight="1" outlineLevel="7">
      <c r="A4436" s="121"/>
      <c r="B4436" s="122"/>
      <c r="C4436" s="123"/>
      <c r="D4436" s="2013" t="s">
        <v>861</v>
      </c>
      <c r="E4436" s="2013"/>
      <c r="F4436" s="2013"/>
      <c r="G4436" s="493">
        <v>54591.628550000001</v>
      </c>
    </row>
    <row r="4437" ht="11.25" hidden="1" customHeight="1" outlineLevel="6">
      <c r="A4437" s="77"/>
      <c r="B4437" s="78"/>
      <c r="C4437" s="79"/>
      <c r="D4437" s="2017" t="s">
        <v>862</v>
      </c>
      <c r="E4437" s="2017"/>
      <c r="F4437" s="2017"/>
      <c r="G4437" s="494"/>
    </row>
    <row r="4438" ht="11.25" hidden="1" customHeight="1" outlineLevel="7">
      <c r="A4438" s="121"/>
      <c r="B4438" s="122"/>
      <c r="C4438" s="123"/>
      <c r="D4438" s="2013" t="s">
        <v>863</v>
      </c>
      <c r="E4438" s="2013"/>
      <c r="F4438" s="2013"/>
      <c r="G4438" s="494"/>
    </row>
    <row r="4439" ht="11.25" hidden="1" customHeight="1" outlineLevel="6">
      <c r="A4439" s="77"/>
      <c r="B4439" s="78"/>
      <c r="C4439" s="79"/>
      <c r="D4439" s="2017" t="s">
        <v>864</v>
      </c>
      <c r="E4439" s="2017"/>
      <c r="F4439" s="2017"/>
      <c r="G4439" s="494"/>
    </row>
    <row r="4440" ht="11.25" hidden="1" customHeight="1" outlineLevel="7">
      <c r="A4440" s="121"/>
      <c r="B4440" s="122"/>
      <c r="C4440" s="123"/>
      <c r="D4440" s="2013" t="s">
        <v>865</v>
      </c>
      <c r="E4440" s="2013"/>
      <c r="F4440" s="2013"/>
      <c r="G4440" s="493">
        <v>50000</v>
      </c>
    </row>
    <row r="4441" ht="11.25" hidden="1" customHeight="1" outlineLevel="6">
      <c r="A4441" s="77"/>
      <c r="B4441" s="78"/>
      <c r="C4441" s="79"/>
      <c r="D4441" s="2017" t="s">
        <v>866</v>
      </c>
      <c r="E4441" s="2017"/>
      <c r="F4441" s="2017"/>
      <c r="G4441" s="493">
        <v>50000</v>
      </c>
    </row>
    <row r="4442" ht="11.25" hidden="1" customHeight="1" outlineLevel="7">
      <c r="A4442" s="121"/>
      <c r="B4442" s="122"/>
      <c r="C4442" s="123"/>
      <c r="D4442" s="2013" t="s">
        <v>867</v>
      </c>
      <c r="E4442" s="2013"/>
      <c r="F4442" s="2013"/>
      <c r="G4442" s="494"/>
    </row>
    <row r="4443" ht="11.25" hidden="1" customHeight="1" outlineLevel="6">
      <c r="A4443" s="77"/>
      <c r="B4443" s="78"/>
      <c r="C4443" s="79"/>
      <c r="D4443" s="2017" t="s">
        <v>871</v>
      </c>
      <c r="E4443" s="2017"/>
      <c r="F4443" s="2017"/>
      <c r="G4443" s="494"/>
    </row>
    <row r="4444" ht="11.25" hidden="1" customHeight="1" outlineLevel="7">
      <c r="A4444" s="121"/>
      <c r="B4444" s="122"/>
      <c r="C4444" s="123"/>
      <c r="D4444" s="2013" t="s">
        <v>872</v>
      </c>
      <c r="E4444" s="2013"/>
      <c r="F4444" s="2013"/>
      <c r="G4444" s="494"/>
    </row>
    <row r="4445" ht="21.75" hidden="1" customHeight="1" outlineLevel="7">
      <c r="A4445" s="121"/>
      <c r="B4445" s="122"/>
      <c r="C4445" s="123"/>
      <c r="D4445" s="2013" t="s">
        <v>873</v>
      </c>
      <c r="E4445" s="2013"/>
      <c r="F4445" s="2013"/>
      <c r="G4445" s="494"/>
    </row>
    <row r="4446" ht="11.25" hidden="1" customHeight="1" outlineLevel="7">
      <c r="A4446" s="121"/>
      <c r="B4446" s="122"/>
      <c r="C4446" s="123"/>
      <c r="D4446" s="2013" t="s">
        <v>874</v>
      </c>
      <c r="E4446" s="2013"/>
      <c r="F4446" s="2013"/>
      <c r="G4446" s="496">
        <v>100.58916000000001</v>
      </c>
    </row>
    <row r="4447" ht="21.75" hidden="1" customHeight="1" outlineLevel="7">
      <c r="A4447" s="121"/>
      <c r="B4447" s="122"/>
      <c r="C4447" s="123"/>
      <c r="D4447" s="2013" t="s">
        <v>875</v>
      </c>
      <c r="E4447" s="2013"/>
      <c r="F4447" s="2013"/>
      <c r="G4447" s="496">
        <v>100.58916000000001</v>
      </c>
    </row>
    <row r="4448" ht="11.25" hidden="1" customHeight="1" outlineLevel="6">
      <c r="A4448" s="125"/>
      <c r="B4448" s="126"/>
      <c r="C4448" s="127"/>
      <c r="D4448" s="2013" t="s">
        <v>876</v>
      </c>
      <c r="E4448" s="2013"/>
      <c r="F4448" s="2013"/>
      <c r="G4448" s="494"/>
    </row>
    <row r="4449" ht="11.25" hidden="1" customHeight="1" outlineLevel="6">
      <c r="A4449" s="125"/>
      <c r="B4449" s="126"/>
      <c r="C4449" s="127"/>
      <c r="D4449" s="2013" t="s">
        <v>879</v>
      </c>
      <c r="E4449" s="2013"/>
      <c r="F4449" s="2013"/>
      <c r="G4449" s="494"/>
    </row>
    <row r="4450" ht="21.75" hidden="1" customHeight="1" outlineLevel="6">
      <c r="A4450" s="125"/>
      <c r="B4450" s="126"/>
      <c r="C4450" s="127"/>
      <c r="D4450" s="2013" t="s">
        <v>880</v>
      </c>
      <c r="E4450" s="2013"/>
      <c r="F4450" s="2013"/>
      <c r="G4450" s="493">
        <v>2988.8629999999998</v>
      </c>
    </row>
    <row r="4451" ht="11.25" hidden="1" customHeight="1" outlineLevel="5">
      <c r="A4451" s="74"/>
      <c r="B4451" s="75"/>
      <c r="C4451" s="76"/>
      <c r="D4451" s="2017" t="s">
        <v>887</v>
      </c>
      <c r="E4451" s="2017"/>
      <c r="F4451" s="2017"/>
      <c r="G4451" s="494"/>
    </row>
    <row r="4452" ht="11.25" hidden="1" customHeight="1" outlineLevel="6">
      <c r="A4452" s="77"/>
      <c r="B4452" s="78"/>
      <c r="C4452" s="79"/>
      <c r="D4452" s="2017" t="s">
        <v>893</v>
      </c>
      <c r="E4452" s="2017"/>
      <c r="F4452" s="2017"/>
      <c r="G4452" s="494"/>
    </row>
    <row r="4453" ht="11.25" hidden="1" customHeight="1" outlineLevel="7">
      <c r="A4453" s="121"/>
      <c r="B4453" s="122"/>
      <c r="C4453" s="123"/>
      <c r="D4453" s="2013" t="s">
        <v>895</v>
      </c>
      <c r="E4453" s="2013"/>
      <c r="F4453" s="2013"/>
      <c r="G4453" s="494"/>
    </row>
    <row r="4454" ht="11.25" hidden="1" customHeight="1" outlineLevel="6">
      <c r="A4454" s="77"/>
      <c r="B4454" s="78"/>
      <c r="C4454" s="79"/>
      <c r="D4454" s="2017" t="s">
        <v>898</v>
      </c>
      <c r="E4454" s="2017"/>
      <c r="F4454" s="2017"/>
      <c r="G4454" s="493">
        <v>2988.8629999999998</v>
      </c>
    </row>
    <row r="4455" ht="11.25" hidden="1" customHeight="1" outlineLevel="7">
      <c r="A4455" s="121"/>
      <c r="B4455" s="122"/>
      <c r="C4455" s="123"/>
      <c r="D4455" s="2013" t="s">
        <v>901</v>
      </c>
      <c r="E4455" s="2013"/>
      <c r="F4455" s="2013"/>
      <c r="G4455" s="494"/>
    </row>
    <row r="4456" ht="11.25" hidden="1" customHeight="1" outlineLevel="6">
      <c r="A4456" s="77"/>
      <c r="B4456" s="78"/>
      <c r="C4456" s="79"/>
      <c r="D4456" s="2017" t="s">
        <v>903</v>
      </c>
      <c r="E4456" s="2017"/>
      <c r="F4456" s="2017"/>
      <c r="G4456" s="494"/>
    </row>
    <row r="4457" ht="11.25" hidden="1" customHeight="1" outlineLevel="7">
      <c r="A4457" s="121"/>
      <c r="B4457" s="122"/>
      <c r="C4457" s="123"/>
      <c r="D4457" s="2013" t="s">
        <v>904</v>
      </c>
      <c r="E4457" s="2013"/>
      <c r="F4457" s="2013"/>
      <c r="G4457" s="493">
        <v>1502.1763900000001</v>
      </c>
    </row>
    <row r="4458" ht="11.25" hidden="1" customHeight="1" outlineLevel="6">
      <c r="A4458" s="77"/>
      <c r="B4458" s="78"/>
      <c r="C4458" s="79"/>
      <c r="D4458" s="2017" t="s">
        <v>905</v>
      </c>
      <c r="E4458" s="2017"/>
      <c r="F4458" s="2017"/>
      <c r="G4458" s="493">
        <v>-223359.26126</v>
      </c>
    </row>
    <row r="4459" ht="11.25" hidden="1" customHeight="1" outlineLevel="7">
      <c r="A4459" s="121"/>
      <c r="B4459" s="122"/>
      <c r="C4459" s="123"/>
      <c r="D4459" s="2013" t="s">
        <v>905</v>
      </c>
      <c r="E4459" s="2013"/>
      <c r="F4459" s="2013"/>
      <c r="G4459" s="496">
        <v>-81.674880000000002</v>
      </c>
    </row>
    <row r="4460" ht="11.25" hidden="1" customHeight="1" outlineLevel="6">
      <c r="A4460" s="77"/>
      <c r="B4460" s="78"/>
      <c r="C4460" s="79"/>
      <c r="D4460" s="2017" t="s">
        <v>907</v>
      </c>
      <c r="E4460" s="2017"/>
      <c r="F4460" s="2017"/>
      <c r="G4460" s="496">
        <v>-81.674880000000002</v>
      </c>
    </row>
    <row r="4461" ht="11.25" hidden="1" customHeight="1" outlineLevel="7">
      <c r="A4461" s="121"/>
      <c r="B4461" s="122"/>
      <c r="C4461" s="123"/>
      <c r="D4461" s="2013" t="s">
        <v>104</v>
      </c>
      <c r="E4461" s="2013"/>
      <c r="F4461" s="2013"/>
      <c r="G4461" s="493">
        <v>-2901.2337499999999</v>
      </c>
    </row>
    <row r="4462" ht="11.25" hidden="1" customHeight="1" outlineLevel="7">
      <c r="A4462" s="80"/>
      <c r="B4462" s="81"/>
      <c r="C4462" s="82"/>
      <c r="D4462" s="2017" t="s">
        <v>908</v>
      </c>
      <c r="E4462" s="2017"/>
      <c r="F4462" s="2017"/>
      <c r="G4462" s="493">
        <v>-2901.2337499999999</v>
      </c>
    </row>
    <row r="4463" ht="11.25" hidden="1" customHeight="1" outlineLevel="7">
      <c r="A4463" s="98"/>
      <c r="B4463" s="99"/>
      <c r="C4463" s="100"/>
      <c r="D4463" s="2013" t="s">
        <v>106</v>
      </c>
      <c r="E4463" s="2013"/>
      <c r="F4463" s="2013"/>
      <c r="G4463" s="493">
        <v>-15383.682349999999</v>
      </c>
    </row>
    <row r="4464" ht="11.25" hidden="1" customHeight="1" outlineLevel="7">
      <c r="A4464" s="98"/>
      <c r="B4464" s="99"/>
      <c r="C4464" s="100"/>
      <c r="D4464" s="2013" t="s">
        <v>108</v>
      </c>
      <c r="E4464" s="2013"/>
      <c r="F4464" s="2013"/>
      <c r="G4464" s="493">
        <v>-15383.682349999999</v>
      </c>
    </row>
    <row r="4465" ht="11.25" hidden="1" customHeight="1" outlineLevel="6">
      <c r="A4465" s="125"/>
      <c r="B4465" s="126"/>
      <c r="C4465" s="127"/>
      <c r="D4465" s="2013" t="s">
        <v>404</v>
      </c>
      <c r="E4465" s="2013"/>
      <c r="F4465" s="2013"/>
      <c r="G4465" s="493">
        <v>-10025.02542</v>
      </c>
    </row>
    <row r="4466" ht="11.25" hidden="1" customHeight="1" outlineLevel="6">
      <c r="A4466" s="77"/>
      <c r="B4466" s="78"/>
      <c r="C4466" s="79"/>
      <c r="D4466" s="2017" t="s">
        <v>909</v>
      </c>
      <c r="E4466" s="2017"/>
      <c r="F4466" s="2017"/>
      <c r="G4466" s="493">
        <v>-10025.02542</v>
      </c>
    </row>
    <row r="4467" ht="11.25" hidden="1" customHeight="1" outlineLevel="7">
      <c r="A4467" s="121"/>
      <c r="B4467" s="122"/>
      <c r="C4467" s="123"/>
      <c r="D4467" s="2013" t="s">
        <v>910</v>
      </c>
      <c r="E4467" s="2013"/>
      <c r="F4467" s="2013"/>
      <c r="G4467" s="493">
        <v>-54362.609629999999</v>
      </c>
    </row>
    <row r="4468" ht="21.75" hidden="1" customHeight="1" outlineLevel="7">
      <c r="A4468" s="121"/>
      <c r="B4468" s="122"/>
      <c r="C4468" s="123"/>
      <c r="D4468" s="2013" t="s">
        <v>911</v>
      </c>
      <c r="E4468" s="2013"/>
      <c r="F4468" s="2013"/>
      <c r="G4468" s="493">
        <v>-43714.341590000004</v>
      </c>
    </row>
    <row r="4469" ht="11.25" hidden="1" customHeight="1" outlineLevel="7">
      <c r="A4469" s="121"/>
      <c r="B4469" s="122"/>
      <c r="C4469" s="123"/>
      <c r="D4469" s="2013" t="s">
        <v>912</v>
      </c>
      <c r="E4469" s="2013"/>
      <c r="F4469" s="2013"/>
      <c r="G4469" s="493">
        <v>-10648.268040000001</v>
      </c>
    </row>
    <row r="4470" ht="11.25" hidden="1" customHeight="1" outlineLevel="7">
      <c r="A4470" s="121"/>
      <c r="B4470" s="122"/>
      <c r="C4470" s="123"/>
      <c r="D4470" s="2013" t="s">
        <v>913</v>
      </c>
      <c r="E4470" s="2013"/>
      <c r="F4470" s="2013"/>
      <c r="G4470" s="493">
        <v>-7369.0505700000003</v>
      </c>
    </row>
    <row r="4471" ht="11.25" hidden="1" customHeight="1" outlineLevel="7">
      <c r="A4471" s="121"/>
      <c r="B4471" s="122"/>
      <c r="C4471" s="123"/>
      <c r="D4471" s="2013" t="s">
        <v>914</v>
      </c>
      <c r="E4471" s="2013"/>
      <c r="F4471" s="2013"/>
      <c r="G4471" s="493">
        <v>-3279.21747</v>
      </c>
    </row>
    <row r="4472" ht="21.75" hidden="1" customHeight="1" outlineLevel="7">
      <c r="A4472" s="121"/>
      <c r="B4472" s="122"/>
      <c r="C4472" s="123"/>
      <c r="D4472" s="2013" t="s">
        <v>915</v>
      </c>
      <c r="E4472" s="2013"/>
      <c r="F4472" s="2013"/>
      <c r="G4472" s="493">
        <v>-3675.35385</v>
      </c>
    </row>
    <row r="4473" ht="11.25" hidden="1" customHeight="1" outlineLevel="7">
      <c r="A4473" s="121"/>
      <c r="B4473" s="122"/>
      <c r="C4473" s="123"/>
      <c r="D4473" s="2013" t="s">
        <v>916</v>
      </c>
      <c r="E4473" s="2013"/>
      <c r="F4473" s="2013"/>
      <c r="G4473" s="496">
        <v>-993.89832999999999</v>
      </c>
    </row>
    <row r="4474" ht="11.25" hidden="1" customHeight="1" outlineLevel="6">
      <c r="A4474" s="77"/>
      <c r="B4474" s="78"/>
      <c r="C4474" s="79"/>
      <c r="D4474" s="2017" t="s">
        <v>917</v>
      </c>
      <c r="E4474" s="2017"/>
      <c r="F4474" s="2017"/>
      <c r="G4474" s="496">
        <v>-149.09593000000001</v>
      </c>
    </row>
    <row r="4475" ht="11.25" hidden="1" customHeight="1" outlineLevel="7">
      <c r="A4475" s="121"/>
      <c r="B4475" s="122"/>
      <c r="C4475" s="123"/>
      <c r="D4475" s="2013" t="s">
        <v>918</v>
      </c>
      <c r="E4475" s="2013"/>
      <c r="F4475" s="2013"/>
      <c r="G4475" s="494"/>
    </row>
    <row r="4476" ht="11.25" hidden="1" customHeight="1" outlineLevel="7">
      <c r="A4476" s="121"/>
      <c r="B4476" s="122"/>
      <c r="C4476" s="123"/>
      <c r="D4476" s="2013" t="s">
        <v>225</v>
      </c>
      <c r="E4476" s="2013"/>
      <c r="F4476" s="2013"/>
      <c r="G4476" s="496">
        <v>-85.629419999999996</v>
      </c>
    </row>
    <row r="4477" ht="11.25" hidden="1" customHeight="1" outlineLevel="7">
      <c r="A4477" s="121"/>
      <c r="B4477" s="122"/>
      <c r="C4477" s="123"/>
      <c r="D4477" s="2013" t="s">
        <v>226</v>
      </c>
      <c r="E4477" s="2013"/>
      <c r="F4477" s="2013"/>
      <c r="G4477" s="496">
        <v>-49.362839999999998</v>
      </c>
    </row>
    <row r="4478" ht="11.25" hidden="1" customHeight="1" outlineLevel="7">
      <c r="A4478" s="121"/>
      <c r="B4478" s="122"/>
      <c r="C4478" s="123"/>
      <c r="D4478" s="2013" t="s">
        <v>227</v>
      </c>
      <c r="E4478" s="2013"/>
      <c r="F4478" s="2013"/>
      <c r="G4478" s="496">
        <v>-350.85433</v>
      </c>
    </row>
    <row r="4479" ht="11.25" hidden="1" customHeight="1" outlineLevel="7">
      <c r="A4479" s="121"/>
      <c r="B4479" s="122"/>
      <c r="C4479" s="123"/>
      <c r="D4479" s="2013" t="s">
        <v>228</v>
      </c>
      <c r="E4479" s="2013"/>
      <c r="F4479" s="2013"/>
      <c r="G4479" s="494"/>
    </row>
    <row r="4480" ht="11.25" hidden="1" customHeight="1" outlineLevel="7">
      <c r="A4480" s="121"/>
      <c r="B4480" s="122"/>
      <c r="C4480" s="123"/>
      <c r="D4480" s="2013" t="s">
        <v>229</v>
      </c>
      <c r="E4480" s="2013"/>
      <c r="F4480" s="2013"/>
      <c r="G4480" s="496">
        <v>-358.95580999999999</v>
      </c>
    </row>
    <row r="4481" ht="11.25" hidden="1" customHeight="1" outlineLevel="6">
      <c r="A4481" s="125"/>
      <c r="B4481" s="126"/>
      <c r="C4481" s="127"/>
      <c r="D4481" s="2013" t="s">
        <v>920</v>
      </c>
      <c r="E4481" s="2013"/>
      <c r="F4481" s="2013"/>
      <c r="G4481" s="493">
        <v>-9696.8967300000004</v>
      </c>
    </row>
    <row r="4482" ht="21.75" hidden="1" customHeight="1" outlineLevel="6">
      <c r="A4482" s="125"/>
      <c r="B4482" s="126"/>
      <c r="C4482" s="127"/>
      <c r="D4482" s="2013" t="s">
        <v>231</v>
      </c>
      <c r="E4482" s="2013"/>
      <c r="F4482" s="2013"/>
      <c r="G4482" s="494"/>
    </row>
    <row r="4483" ht="21.75" hidden="1" customHeight="1" outlineLevel="6">
      <c r="A4483" s="77"/>
      <c r="B4483" s="78"/>
      <c r="C4483" s="79"/>
      <c r="D4483" s="2017" t="s">
        <v>921</v>
      </c>
      <c r="E4483" s="2017"/>
      <c r="F4483" s="2017"/>
      <c r="G4483" s="496">
        <v>-833.25531999999998</v>
      </c>
    </row>
    <row r="4484" ht="11.25" hidden="1" customHeight="1" outlineLevel="7">
      <c r="A4484" s="121"/>
      <c r="B4484" s="122"/>
      <c r="C4484" s="123"/>
      <c r="D4484" s="2013" t="s">
        <v>922</v>
      </c>
      <c r="E4484" s="2013"/>
      <c r="F4484" s="2013"/>
      <c r="G4484" s="493">
        <v>-2151.26919</v>
      </c>
    </row>
    <row r="4485" ht="21.75" hidden="1" customHeight="1" outlineLevel="7">
      <c r="A4485" s="121"/>
      <c r="B4485" s="122"/>
      <c r="C4485" s="123"/>
      <c r="D4485" s="2013" t="s">
        <v>1206</v>
      </c>
      <c r="E4485" s="2013"/>
      <c r="F4485" s="2013"/>
      <c r="G4485" s="493">
        <v>-3884.0532600000001</v>
      </c>
    </row>
    <row r="4486" ht="11.25" hidden="1" customHeight="1" outlineLevel="7">
      <c r="A4486" s="121"/>
      <c r="B4486" s="122"/>
      <c r="C4486" s="123"/>
      <c r="D4486" s="2013" t="s">
        <v>923</v>
      </c>
      <c r="E4486" s="2013"/>
      <c r="F4486" s="2013"/>
      <c r="G4486" s="493">
        <v>-1126.7766300000001</v>
      </c>
    </row>
    <row r="4487" ht="21.75" hidden="1" customHeight="1" outlineLevel="7">
      <c r="A4487" s="121"/>
      <c r="B4487" s="122"/>
      <c r="C4487" s="123"/>
      <c r="D4487" s="2013" t="s">
        <v>924</v>
      </c>
      <c r="E4487" s="2013"/>
      <c r="F4487" s="2013"/>
      <c r="G4487" s="493">
        <v>-1701.54233</v>
      </c>
    </row>
    <row r="4488" ht="11.25" hidden="1" customHeight="1" outlineLevel="6">
      <c r="A4488" s="77"/>
      <c r="B4488" s="78"/>
      <c r="C4488" s="79"/>
      <c r="D4488" s="2017" t="s">
        <v>925</v>
      </c>
      <c r="E4488" s="2017"/>
      <c r="F4488" s="2017"/>
      <c r="G4488" s="493">
        <v>-30233.457859999999</v>
      </c>
    </row>
    <row r="4489" ht="21.75" hidden="1" customHeight="1" outlineLevel="7">
      <c r="A4489" s="121"/>
      <c r="B4489" s="122"/>
      <c r="C4489" s="123"/>
      <c r="D4489" s="2013" t="s">
        <v>1193</v>
      </c>
      <c r="E4489" s="2013"/>
      <c r="F4489" s="2013"/>
      <c r="G4489" s="496">
        <v>-147.81345999999999</v>
      </c>
    </row>
    <row r="4490" ht="21.75" hidden="1" customHeight="1" outlineLevel="7">
      <c r="A4490" s="121"/>
      <c r="B4490" s="122"/>
      <c r="C4490" s="123"/>
      <c r="D4490" s="2013" t="s">
        <v>926</v>
      </c>
      <c r="E4490" s="2013"/>
      <c r="F4490" s="2013"/>
      <c r="G4490" s="496">
        <v>-143.01119</v>
      </c>
    </row>
    <row r="4491" ht="11.25" hidden="1" customHeight="1" outlineLevel="7">
      <c r="A4491" s="121"/>
      <c r="B4491" s="122"/>
      <c r="C4491" s="123"/>
      <c r="D4491" s="2013" t="s">
        <v>1194</v>
      </c>
      <c r="E4491" s="2013"/>
      <c r="F4491" s="2013"/>
      <c r="G4491" s="496">
        <v>-15.466390000000001</v>
      </c>
    </row>
    <row r="4492" ht="11.25" hidden="1" customHeight="1" outlineLevel="6">
      <c r="A4492" s="77"/>
      <c r="B4492" s="78"/>
      <c r="C4492" s="79"/>
      <c r="D4492" s="2017" t="s">
        <v>887</v>
      </c>
      <c r="E4492" s="2017"/>
      <c r="F4492" s="2017"/>
      <c r="G4492" s="496">
        <v>-31.780259999999998</v>
      </c>
    </row>
    <row r="4493" ht="11.25" hidden="1" customHeight="1" outlineLevel="7">
      <c r="A4493" s="121"/>
      <c r="B4493" s="122"/>
      <c r="C4493" s="123"/>
      <c r="D4493" s="2013" t="s">
        <v>927</v>
      </c>
      <c r="E4493" s="2013"/>
      <c r="F4493" s="2013"/>
      <c r="G4493" s="496">
        <v>-15.890140000000001</v>
      </c>
    </row>
    <row r="4494" ht="11.25" hidden="1" customHeight="1" outlineLevel="7">
      <c r="A4494" s="121"/>
      <c r="B4494" s="122"/>
      <c r="C4494" s="123"/>
      <c r="D4494" s="2013" t="s">
        <v>928</v>
      </c>
      <c r="E4494" s="2013"/>
      <c r="F4494" s="2013"/>
      <c r="G4494" s="496">
        <v>-79.874399999999994</v>
      </c>
    </row>
    <row r="4495" ht="11.25" hidden="1" customHeight="1" outlineLevel="7">
      <c r="A4495" s="121"/>
      <c r="B4495" s="122"/>
      <c r="C4495" s="123"/>
      <c r="D4495" s="2013" t="s">
        <v>929</v>
      </c>
      <c r="E4495" s="2013"/>
      <c r="F4495" s="2013"/>
      <c r="G4495" s="496">
        <v>-864.30960000000005</v>
      </c>
    </row>
    <row r="4496" ht="11.25" hidden="1" customHeight="1" outlineLevel="7">
      <c r="A4496" s="121"/>
      <c r="B4496" s="122"/>
      <c r="C4496" s="123"/>
      <c r="D4496" s="2013" t="s">
        <v>932</v>
      </c>
      <c r="E4496" s="2013"/>
      <c r="F4496" s="2013"/>
      <c r="G4496" s="496">
        <v>-61.441839999999999</v>
      </c>
    </row>
    <row r="4497" ht="11.25" hidden="1" customHeight="1" outlineLevel="7">
      <c r="A4497" s="80"/>
      <c r="B4497" s="81"/>
      <c r="C4497" s="82"/>
      <c r="D4497" s="2017" t="s">
        <v>933</v>
      </c>
      <c r="E4497" s="2017"/>
      <c r="F4497" s="2017"/>
      <c r="G4497" s="496">
        <v>-797.15494000000001</v>
      </c>
    </row>
    <row r="4498" ht="11.25" hidden="1" customHeight="1" outlineLevel="7">
      <c r="A4498" s="98"/>
      <c r="B4498" s="99"/>
      <c r="C4498" s="100"/>
      <c r="D4498" s="2013" t="s">
        <v>934</v>
      </c>
      <c r="E4498" s="2013"/>
      <c r="F4498" s="2013"/>
      <c r="G4498" s="496">
        <v>-5.7128199999999998</v>
      </c>
    </row>
    <row r="4499" ht="21.75" hidden="1" customHeight="1" outlineLevel="7">
      <c r="A4499" s="98"/>
      <c r="B4499" s="99"/>
      <c r="C4499" s="100"/>
      <c r="D4499" s="2013" t="s">
        <v>935</v>
      </c>
      <c r="E4499" s="2013"/>
      <c r="F4499" s="2013"/>
      <c r="G4499" s="493">
        <v>-94850.294209999993</v>
      </c>
    </row>
    <row r="4500" ht="11.25" hidden="1" customHeight="1" outlineLevel="7">
      <c r="A4500" s="98"/>
      <c r="B4500" s="99"/>
      <c r="C4500" s="100"/>
      <c r="D4500" s="2013" t="s">
        <v>936</v>
      </c>
      <c r="E4500" s="2013"/>
      <c r="F4500" s="2013"/>
      <c r="G4500" s="496">
        <v>-710.91792999999996</v>
      </c>
    </row>
    <row r="4501" ht="21.75" hidden="1" customHeight="1" outlineLevel="7">
      <c r="A4501" s="98"/>
      <c r="B4501" s="99"/>
      <c r="C4501" s="100"/>
      <c r="D4501" s="2013" t="s">
        <v>937</v>
      </c>
      <c r="E4501" s="2013"/>
      <c r="F4501" s="2013"/>
      <c r="G4501" s="493">
        <v>-13055.119259999999</v>
      </c>
    </row>
    <row r="4502" ht="21.75" hidden="1" customHeight="1" outlineLevel="7">
      <c r="A4502" s="98"/>
      <c r="B4502" s="99"/>
      <c r="C4502" s="100"/>
      <c r="D4502" s="2013" t="s">
        <v>232</v>
      </c>
      <c r="E4502" s="2013"/>
      <c r="F4502" s="2013"/>
      <c r="G4502" s="496">
        <v>-155.44970000000001</v>
      </c>
    </row>
    <row r="4503" ht="21.75" hidden="1" customHeight="1" outlineLevel="7">
      <c r="A4503" s="98"/>
      <c r="B4503" s="99"/>
      <c r="C4503" s="100"/>
      <c r="D4503" s="2013" t="s">
        <v>233</v>
      </c>
      <c r="E4503" s="2013"/>
      <c r="F4503" s="2013"/>
      <c r="G4503" s="496">
        <v>-211.86842999999999</v>
      </c>
    </row>
    <row r="4504" ht="11.25" hidden="1" customHeight="1" outlineLevel="7">
      <c r="A4504" s="121"/>
      <c r="B4504" s="122"/>
      <c r="C4504" s="123"/>
      <c r="D4504" s="2013" t="s">
        <v>406</v>
      </c>
      <c r="E4504" s="2013"/>
      <c r="F4504" s="2013"/>
      <c r="G4504" s="493">
        <v>-7508.4668000000001</v>
      </c>
    </row>
    <row r="4505" ht="11.25" hidden="1" customHeight="1" outlineLevel="7">
      <c r="A4505" s="121"/>
      <c r="B4505" s="122"/>
      <c r="C4505" s="123"/>
      <c r="D4505" s="2013" t="s">
        <v>407</v>
      </c>
      <c r="E4505" s="2013"/>
      <c r="F4505" s="2013"/>
      <c r="G4505" s="493">
        <v>-6185.9985999999999</v>
      </c>
    </row>
    <row r="4506" ht="11.25" hidden="1" customHeight="1" outlineLevel="7">
      <c r="A4506" s="121"/>
      <c r="B4506" s="122"/>
      <c r="C4506" s="123"/>
      <c r="D4506" s="2013" t="s">
        <v>938</v>
      </c>
      <c r="E4506" s="2013"/>
      <c r="F4506" s="2013"/>
      <c r="G4506" s="496">
        <v>-136.91092</v>
      </c>
    </row>
    <row r="4507" ht="11.25" hidden="1" customHeight="1" outlineLevel="7">
      <c r="A4507" s="121"/>
      <c r="B4507" s="122"/>
      <c r="C4507" s="123"/>
      <c r="D4507" s="2013" t="s">
        <v>939</v>
      </c>
      <c r="E4507" s="2013"/>
      <c r="F4507" s="2013"/>
      <c r="G4507" s="494"/>
    </row>
    <row r="4508" ht="11.25" hidden="1" customHeight="1" outlineLevel="7">
      <c r="A4508" s="121"/>
      <c r="B4508" s="122"/>
      <c r="C4508" s="123"/>
      <c r="D4508" s="2013" t="s">
        <v>408</v>
      </c>
      <c r="E4508" s="2013"/>
      <c r="F4508" s="2013"/>
      <c r="G4508" s="493">
        <v>-1134.8920700000001</v>
      </c>
    </row>
    <row r="4509" ht="11.25" hidden="1" customHeight="1" outlineLevel="7">
      <c r="A4509" s="121"/>
      <c r="B4509" s="122"/>
      <c r="C4509" s="123"/>
      <c r="D4509" s="2013" t="s">
        <v>415</v>
      </c>
      <c r="E4509" s="2013"/>
      <c r="F4509" s="2013"/>
      <c r="G4509" s="496">
        <v>-50.665210000000002</v>
      </c>
    </row>
    <row r="4510" ht="11.25" hidden="1" customHeight="1" outlineLevel="7">
      <c r="A4510" s="121"/>
      <c r="B4510" s="122"/>
      <c r="C4510" s="123"/>
      <c r="D4510" s="2013" t="s">
        <v>940</v>
      </c>
      <c r="E4510" s="2013"/>
      <c r="F4510" s="2013"/>
      <c r="G4510" s="494"/>
    </row>
    <row r="4511" ht="11.25" hidden="1" customHeight="1" outlineLevel="7">
      <c r="A4511" s="121"/>
      <c r="B4511" s="122"/>
      <c r="C4511" s="123"/>
      <c r="D4511" s="2013" t="s">
        <v>941</v>
      </c>
      <c r="E4511" s="2013"/>
      <c r="F4511" s="2013"/>
      <c r="G4511" s="493">
        <v>-8823.3585999999996</v>
      </c>
    </row>
    <row r="4512" ht="11.25" hidden="1" customHeight="1" outlineLevel="7">
      <c r="A4512" s="121"/>
      <c r="B4512" s="122"/>
      <c r="C4512" s="123"/>
      <c r="D4512" s="2013" t="s">
        <v>942</v>
      </c>
      <c r="E4512" s="2013"/>
      <c r="F4512" s="2013"/>
      <c r="G4512" s="493">
        <v>-5861.0137199999999</v>
      </c>
    </row>
    <row r="4513" ht="11.25" hidden="1" customHeight="1" outlineLevel="7">
      <c r="A4513" s="121"/>
      <c r="B4513" s="122"/>
      <c r="C4513" s="123"/>
      <c r="D4513" s="2013" t="s">
        <v>409</v>
      </c>
      <c r="E4513" s="2013"/>
      <c r="F4513" s="2013"/>
      <c r="G4513" s="496">
        <v>-679.73869999999999</v>
      </c>
    </row>
    <row r="4514" ht="11.25" hidden="1" customHeight="1" outlineLevel="7">
      <c r="A4514" s="121"/>
      <c r="B4514" s="122"/>
      <c r="C4514" s="123"/>
      <c r="D4514" s="2013" t="s">
        <v>943</v>
      </c>
      <c r="E4514" s="2013"/>
      <c r="F4514" s="2013"/>
      <c r="G4514" s="493">
        <v>-6846.4508699999997</v>
      </c>
    </row>
    <row r="4515" ht="11.25" hidden="1" customHeight="1" outlineLevel="7">
      <c r="A4515" s="121"/>
      <c r="B4515" s="122"/>
      <c r="C4515" s="123"/>
      <c r="D4515" s="2013" t="s">
        <v>944</v>
      </c>
      <c r="E4515" s="2013"/>
      <c r="F4515" s="2013"/>
      <c r="G4515" s="493">
        <v>-10000</v>
      </c>
    </row>
    <row r="4516" ht="11.25" hidden="1" customHeight="1" outlineLevel="7">
      <c r="A4516" s="121"/>
      <c r="B4516" s="122"/>
      <c r="C4516" s="123"/>
      <c r="D4516" s="2013" t="s">
        <v>413</v>
      </c>
      <c r="E4516" s="2013"/>
      <c r="F4516" s="2013"/>
      <c r="G4516" s="496">
        <v>-7.4564199999999996</v>
      </c>
    </row>
    <row r="4517" ht="21.75" hidden="1" customHeight="1" outlineLevel="7">
      <c r="A4517" s="121"/>
      <c r="B4517" s="122"/>
      <c r="C4517" s="123"/>
      <c r="D4517" s="2013" t="s">
        <v>945</v>
      </c>
      <c r="E4517" s="2013"/>
      <c r="F4517" s="2013"/>
      <c r="G4517" s="494"/>
    </row>
    <row r="4518" ht="21.75" hidden="1" customHeight="1" outlineLevel="7">
      <c r="A4518" s="121"/>
      <c r="B4518" s="122"/>
      <c r="C4518" s="123"/>
      <c r="D4518" s="2013" t="s">
        <v>419</v>
      </c>
      <c r="E4518" s="2013"/>
      <c r="F4518" s="2013"/>
      <c r="G4518" s="493">
        <v>-1279.2512999999999</v>
      </c>
    </row>
    <row r="4519" ht="21.75" hidden="1" customHeight="1" outlineLevel="7">
      <c r="A4519" s="121"/>
      <c r="B4519" s="122"/>
      <c r="C4519" s="123"/>
      <c r="D4519" s="2013" t="s">
        <v>946</v>
      </c>
      <c r="E4519" s="2013"/>
      <c r="F4519" s="2013"/>
      <c r="G4519" s="493">
        <v>-1615.9619</v>
      </c>
    </row>
    <row r="4520" ht="11.25" hidden="1" customHeight="1" outlineLevel="7">
      <c r="A4520" s="80"/>
      <c r="B4520" s="81"/>
      <c r="C4520" s="82"/>
      <c r="D4520" s="2017" t="s">
        <v>410</v>
      </c>
      <c r="E4520" s="2017"/>
      <c r="F4520" s="2017"/>
      <c r="G4520" s="493">
        <v>-1268.5709899999999</v>
      </c>
    </row>
    <row r="4521" ht="21.75" hidden="1" customHeight="1" outlineLevel="7">
      <c r="A4521" s="98"/>
      <c r="B4521" s="99"/>
      <c r="C4521" s="100"/>
      <c r="D4521" s="2013" t="s">
        <v>947</v>
      </c>
      <c r="E4521" s="2013"/>
      <c r="F4521" s="2013"/>
      <c r="G4521" s="496">
        <v>-403.19799</v>
      </c>
    </row>
    <row r="4522" ht="11.25" hidden="1" customHeight="1" outlineLevel="7">
      <c r="A4522" s="98"/>
      <c r="B4522" s="99"/>
      <c r="C4522" s="100"/>
      <c r="D4522" s="2013" t="s">
        <v>948</v>
      </c>
      <c r="E4522" s="2013"/>
      <c r="F4522" s="2013"/>
      <c r="G4522" s="493">
        <v>-1139.2131199999999</v>
      </c>
    </row>
    <row r="4523" ht="11.25" hidden="1" customHeight="1" outlineLevel="7">
      <c r="A4523" s="98"/>
      <c r="B4523" s="99"/>
      <c r="C4523" s="100"/>
      <c r="D4523" s="2013" t="s">
        <v>949</v>
      </c>
      <c r="E4523" s="2013"/>
      <c r="F4523" s="2013"/>
      <c r="G4523" s="493">
        <v>-5070.4267499999996</v>
      </c>
    </row>
    <row r="4524" ht="21.75" hidden="1" customHeight="1" outlineLevel="7">
      <c r="A4524" s="98"/>
      <c r="B4524" s="99"/>
      <c r="C4524" s="100"/>
      <c r="D4524" s="2013" t="s">
        <v>950</v>
      </c>
      <c r="E4524" s="2013"/>
      <c r="F4524" s="2013"/>
      <c r="G4524" s="494"/>
    </row>
    <row r="4525" ht="11.25" hidden="1" customHeight="1" outlineLevel="7">
      <c r="A4525" s="80"/>
      <c r="B4525" s="81"/>
      <c r="C4525" s="82"/>
      <c r="D4525" s="2017" t="s">
        <v>951</v>
      </c>
      <c r="E4525" s="2017"/>
      <c r="F4525" s="2017"/>
      <c r="G4525" s="496">
        <v>-478.0335</v>
      </c>
    </row>
    <row r="4526" ht="21.75" hidden="1" customHeight="1" outlineLevel="7">
      <c r="A4526" s="98"/>
      <c r="B4526" s="99"/>
      <c r="C4526" s="100"/>
      <c r="D4526" s="2013" t="s">
        <v>411</v>
      </c>
      <c r="E4526" s="2013"/>
      <c r="F4526" s="2013"/>
      <c r="G4526" s="493">
        <v>-2643.23225</v>
      </c>
    </row>
    <row r="4527" ht="21.75" hidden="1" customHeight="1" outlineLevel="7">
      <c r="A4527" s="98"/>
      <c r="B4527" s="99"/>
      <c r="C4527" s="100"/>
      <c r="D4527" s="2013" t="s">
        <v>412</v>
      </c>
      <c r="E4527" s="2013"/>
      <c r="F4527" s="2013"/>
      <c r="G4527" s="493">
        <v>-22225.69384</v>
      </c>
    </row>
    <row r="4528" ht="11.25" hidden="1" customHeight="1" outlineLevel="7">
      <c r="A4528" s="98"/>
      <c r="B4528" s="99"/>
      <c r="C4528" s="100"/>
      <c r="D4528" s="2013" t="s">
        <v>1195</v>
      </c>
      <c r="E4528" s="2013"/>
      <c r="F4528" s="2013"/>
      <c r="G4528" s="493">
        <v>-16079.663759999999</v>
      </c>
    </row>
    <row r="4529" ht="11.25" hidden="1" customHeight="1" outlineLevel="7">
      <c r="A4529" s="121"/>
      <c r="B4529" s="122"/>
      <c r="C4529" s="123"/>
      <c r="D4529" s="2013" t="s">
        <v>417</v>
      </c>
      <c r="E4529" s="2013"/>
      <c r="F4529" s="2013"/>
      <c r="G4529" s="493">
        <v>-3833.1397099999999</v>
      </c>
    </row>
    <row r="4530" ht="11.25" hidden="1" customHeight="1" outlineLevel="7">
      <c r="A4530" s="121"/>
      <c r="B4530" s="122"/>
      <c r="C4530" s="123"/>
      <c r="D4530" s="2013" t="s">
        <v>953</v>
      </c>
      <c r="E4530" s="2013"/>
      <c r="F4530" s="2013"/>
      <c r="G4530" s="496">
        <v>-300.64909999999998</v>
      </c>
    </row>
    <row r="4531" ht="21.75" hidden="1" customHeight="1" outlineLevel="7">
      <c r="A4531" s="121"/>
      <c r="B4531" s="122"/>
      <c r="C4531" s="123"/>
      <c r="D4531" s="2013" t="s">
        <v>956</v>
      </c>
      <c r="E4531" s="2013"/>
      <c r="F4531" s="2013"/>
      <c r="G4531" s="493">
        <v>-2012.24127</v>
      </c>
    </row>
    <row r="4532" ht="11.25" customHeight="1" outlineLevel="2" collapsed="1">
      <c r="A4532" s="2020" t="s">
        <v>1004</v>
      </c>
      <c r="B4532" s="2020"/>
      <c r="C4532" s="2020"/>
      <c r="D4532" s="2021" t="s">
        <v>453</v>
      </c>
      <c r="E4532" s="2021"/>
      <c r="F4532" s="2021"/>
      <c r="G4532" s="494"/>
    </row>
    <row r="4533" ht="11.25" hidden="1" customHeight="1" outlineLevel="3">
      <c r="A4533" s="115"/>
      <c r="B4533" s="116"/>
      <c r="C4533" s="117"/>
      <c r="D4533" s="98"/>
      <c r="E4533" s="99"/>
      <c r="F4533" s="100"/>
      <c r="G4533" s="494"/>
    </row>
    <row r="4534" ht="11.25" hidden="1" customHeight="1" outlineLevel="3">
      <c r="A4534" s="104"/>
      <c r="B4534" s="105"/>
      <c r="C4534" s="106"/>
      <c r="D4534" s="2017" t="s">
        <v>257</v>
      </c>
      <c r="E4534" s="2017"/>
      <c r="F4534" s="2017"/>
      <c r="G4534" s="494"/>
    </row>
    <row r="4535" ht="11.25" hidden="1" customHeight="1" outlineLevel="4">
      <c r="A4535" s="70"/>
      <c r="B4535" s="71"/>
      <c r="C4535" s="72"/>
      <c r="D4535" s="2017" t="s">
        <v>442</v>
      </c>
      <c r="E4535" s="2017"/>
      <c r="F4535" s="2017"/>
      <c r="G4535" s="494"/>
    </row>
    <row r="4536" ht="11.25" hidden="1" customHeight="1" outlineLevel="5">
      <c r="A4536" s="74"/>
      <c r="B4536" s="75"/>
      <c r="C4536" s="76"/>
      <c r="D4536" s="2017" t="s">
        <v>443</v>
      </c>
      <c r="E4536" s="2017"/>
      <c r="F4536" s="2017"/>
      <c r="G4536" s="493">
        <v>-4835.0918799999999</v>
      </c>
    </row>
    <row r="4537" ht="11.25" hidden="1" customHeight="1" outlineLevel="6">
      <c r="A4537" s="77"/>
      <c r="B4537" s="78"/>
      <c r="C4537" s="79"/>
      <c r="D4537" s="2017" t="s">
        <v>444</v>
      </c>
      <c r="E4537" s="2017"/>
      <c r="F4537" s="2017"/>
      <c r="G4537" s="496">
        <v>-31.780259999999998</v>
      </c>
    </row>
    <row r="4538" ht="11.25" hidden="1" customHeight="1" outlineLevel="7">
      <c r="A4538" s="80"/>
      <c r="B4538" s="81"/>
      <c r="C4538" s="82"/>
      <c r="D4538" s="2017" t="s">
        <v>253</v>
      </c>
      <c r="E4538" s="2017"/>
      <c r="F4538" s="2017"/>
      <c r="G4538" s="494"/>
    </row>
    <row r="4539" ht="11.25" hidden="1" customHeight="1" outlineLevel="7">
      <c r="A4539" s="83"/>
      <c r="B4539" s="84"/>
      <c r="C4539" s="85"/>
      <c r="D4539" s="2017" t="s">
        <v>454</v>
      </c>
      <c r="E4539" s="2017"/>
      <c r="F4539" s="2017"/>
      <c r="G4539" s="492">
        <v>21741.53226</v>
      </c>
    </row>
    <row r="4540" ht="11.25" hidden="1" customHeight="1" outlineLevel="7">
      <c r="A4540" s="118"/>
      <c r="B4540" s="119"/>
      <c r="C4540" s="120"/>
      <c r="D4540" s="2013" t="s">
        <v>455</v>
      </c>
      <c r="E4540" s="2013"/>
      <c r="F4540" s="2013"/>
      <c r="G4540" s="494"/>
    </row>
    <row r="4541" ht="11.25" hidden="1" customHeight="1" outlineLevel="7">
      <c r="A4541" s="118"/>
      <c r="B4541" s="119"/>
      <c r="C4541" s="120"/>
      <c r="D4541" s="2013" t="s">
        <v>456</v>
      </c>
      <c r="E4541" s="2013"/>
      <c r="F4541" s="2013"/>
      <c r="G4541" s="493">
        <v>21741.53226</v>
      </c>
    </row>
    <row r="4542" ht="11.25" hidden="1" customHeight="1" outlineLevel="7">
      <c r="A4542" s="118"/>
      <c r="B4542" s="119"/>
      <c r="C4542" s="120"/>
      <c r="D4542" s="2013" t="s">
        <v>457</v>
      </c>
      <c r="E4542" s="2013"/>
      <c r="F4542" s="2013"/>
      <c r="G4542" s="493">
        <v>21741.53226</v>
      </c>
    </row>
    <row r="4543" ht="11.25" hidden="1" customHeight="1" outlineLevel="7">
      <c r="A4543" s="118"/>
      <c r="B4543" s="119"/>
      <c r="C4543" s="120"/>
      <c r="D4543" s="2013" t="s">
        <v>458</v>
      </c>
      <c r="E4543" s="2013"/>
      <c r="F4543" s="2013"/>
      <c r="G4543" s="493">
        <v>28402.572840000001</v>
      </c>
    </row>
    <row r="4544" ht="11.25" hidden="1" customHeight="1" outlineLevel="7">
      <c r="A4544" s="80"/>
      <c r="B4544" s="81"/>
      <c r="C4544" s="82"/>
      <c r="D4544" s="2017" t="s">
        <v>524</v>
      </c>
      <c r="E4544" s="2017"/>
      <c r="F4544" s="2017"/>
      <c r="G4544" s="493">
        <v>32403.185239999999</v>
      </c>
    </row>
    <row r="4545" ht="11.25" hidden="1" customHeight="1" outlineLevel="7">
      <c r="A4545" s="83"/>
      <c r="B4545" s="84"/>
      <c r="C4545" s="85"/>
      <c r="D4545" s="2017" t="s">
        <v>14</v>
      </c>
      <c r="E4545" s="2017"/>
      <c r="F4545" s="2017"/>
      <c r="G4545" s="493">
        <v>76423.389999999999</v>
      </c>
    </row>
    <row r="4546" ht="11.25" hidden="1" customHeight="1" outlineLevel="7">
      <c r="A4546" s="86"/>
      <c r="B4546" s="87"/>
      <c r="C4546" s="88"/>
      <c r="D4546" s="2017" t="s">
        <v>220</v>
      </c>
      <c r="E4546" s="2017"/>
      <c r="F4546" s="2017"/>
      <c r="G4546" s="493">
        <v>76423.389999999999</v>
      </c>
    </row>
    <row r="4547" ht="11.25" hidden="1" customHeight="1" outlineLevel="7">
      <c r="A4547" s="89"/>
      <c r="B4547" s="90"/>
      <c r="C4547" s="91"/>
      <c r="D4547" s="2013" t="s">
        <v>527</v>
      </c>
      <c r="E4547" s="2013"/>
      <c r="F4547" s="2013"/>
      <c r="G4547" s="493">
        <v>5886.924</v>
      </c>
    </row>
    <row r="4548" ht="11.25" hidden="1" customHeight="1" outlineLevel="7">
      <c r="A4548" s="89"/>
      <c r="B4548" s="90"/>
      <c r="C4548" s="91"/>
      <c r="D4548" s="2013" t="s">
        <v>528</v>
      </c>
      <c r="E4548" s="2013"/>
      <c r="F4548" s="2013"/>
      <c r="G4548" s="493">
        <v>14757.081</v>
      </c>
    </row>
    <row r="4549" ht="11.25" hidden="1" customHeight="1" outlineLevel="7">
      <c r="A4549" s="86"/>
      <c r="B4549" s="87"/>
      <c r="C4549" s="88"/>
      <c r="D4549" s="2017" t="s">
        <v>529</v>
      </c>
      <c r="E4549" s="2017"/>
      <c r="F4549" s="2017"/>
      <c r="G4549" s="493">
        <v>34051.900999999998</v>
      </c>
    </row>
    <row r="4550" ht="11.25" hidden="1" customHeight="1" outlineLevel="7">
      <c r="A4550" s="101"/>
      <c r="B4550" s="102"/>
      <c r="C4550" s="103"/>
      <c r="D4550" s="2017" t="s">
        <v>530</v>
      </c>
      <c r="E4550" s="2017"/>
      <c r="F4550" s="2017"/>
      <c r="G4550" s="493">
        <v>21727.484</v>
      </c>
    </row>
    <row r="4551" ht="11.25" hidden="1" customHeight="1" outlineLevel="7">
      <c r="A4551" s="115"/>
      <c r="B4551" s="116"/>
      <c r="C4551" s="117"/>
      <c r="D4551" s="2013" t="s">
        <v>532</v>
      </c>
      <c r="E4551" s="2013"/>
      <c r="F4551" s="2013"/>
      <c r="G4551" s="493">
        <v>-44020.204760000001</v>
      </c>
    </row>
    <row r="4552" ht="11.25" hidden="1" customHeight="1" outlineLevel="7">
      <c r="A4552" s="115"/>
      <c r="B4552" s="116"/>
      <c r="C4552" s="117"/>
      <c r="D4552" s="2013" t="s">
        <v>533</v>
      </c>
      <c r="E4552" s="2013"/>
      <c r="F4552" s="2013"/>
      <c r="G4552" s="493">
        <v>-1607.51558</v>
      </c>
    </row>
    <row r="4553" ht="11.25" hidden="1" customHeight="1" outlineLevel="7">
      <c r="A4553" s="101"/>
      <c r="B4553" s="102"/>
      <c r="C4553" s="103"/>
      <c r="D4553" s="2017" t="s">
        <v>535</v>
      </c>
      <c r="E4553" s="2017"/>
      <c r="F4553" s="2017"/>
      <c r="G4553" s="496">
        <v>-400.80649</v>
      </c>
    </row>
    <row r="4554" ht="11.25" hidden="1" customHeight="1" outlineLevel="7">
      <c r="A4554" s="115"/>
      <c r="B4554" s="116"/>
      <c r="C4554" s="117"/>
      <c r="D4554" s="2013" t="s">
        <v>539</v>
      </c>
      <c r="E4554" s="2013"/>
      <c r="F4554" s="2013"/>
      <c r="G4554" s="496">
        <v>-321.89138000000003</v>
      </c>
    </row>
    <row r="4555" ht="21.75" hidden="1" customHeight="1" outlineLevel="7">
      <c r="A4555" s="115"/>
      <c r="B4555" s="116"/>
      <c r="C4555" s="117"/>
      <c r="D4555" s="2013" t="s">
        <v>540</v>
      </c>
      <c r="E4555" s="2013"/>
      <c r="F4555" s="2013"/>
      <c r="G4555" s="496">
        <v>-78.915109999999999</v>
      </c>
    </row>
    <row r="4556" ht="21.75" hidden="1" customHeight="1" outlineLevel="7">
      <c r="A4556" s="115"/>
      <c r="B4556" s="116"/>
      <c r="C4556" s="117"/>
      <c r="D4556" s="2013" t="s">
        <v>541</v>
      </c>
      <c r="E4556" s="2013"/>
      <c r="F4556" s="2013"/>
      <c r="G4556" s="493">
        <v>-1206.7090900000001</v>
      </c>
    </row>
    <row r="4557" ht="11.25" hidden="1" customHeight="1" outlineLevel="7">
      <c r="A4557" s="115"/>
      <c r="B4557" s="116"/>
      <c r="C4557" s="117"/>
      <c r="D4557" s="2013" t="s">
        <v>542</v>
      </c>
      <c r="E4557" s="2013"/>
      <c r="F4557" s="2013"/>
      <c r="G4557" s="496">
        <v>-374.97838000000002</v>
      </c>
    </row>
    <row r="4558" ht="11.25" hidden="1" customHeight="1" outlineLevel="7">
      <c r="A4558" s="115"/>
      <c r="B4558" s="116"/>
      <c r="C4558" s="117"/>
      <c r="D4558" s="2013" t="s">
        <v>546</v>
      </c>
      <c r="E4558" s="2013"/>
      <c r="F4558" s="2013"/>
      <c r="G4558" s="496">
        <v>-30.831959999999999</v>
      </c>
    </row>
    <row r="4559" ht="11.25" hidden="1" customHeight="1" outlineLevel="7">
      <c r="A4559" s="115"/>
      <c r="B4559" s="116"/>
      <c r="C4559" s="117"/>
      <c r="D4559" s="2013" t="s">
        <v>547</v>
      </c>
      <c r="E4559" s="2013"/>
      <c r="F4559" s="2013"/>
      <c r="G4559" s="496">
        <v>-344.14641999999998</v>
      </c>
    </row>
    <row r="4560" ht="11.25" hidden="1" customHeight="1" outlineLevel="7">
      <c r="A4560" s="101"/>
      <c r="B4560" s="102"/>
      <c r="C4560" s="103"/>
      <c r="D4560" s="2017" t="s">
        <v>548</v>
      </c>
      <c r="E4560" s="2017"/>
      <c r="F4560" s="2017"/>
      <c r="G4560" s="496">
        <v>-117.191</v>
      </c>
    </row>
    <row r="4561" ht="11.25" hidden="1" customHeight="1" outlineLevel="7">
      <c r="A4561" s="115"/>
      <c r="B4561" s="116"/>
      <c r="C4561" s="117"/>
      <c r="D4561" s="2013" t="s">
        <v>551</v>
      </c>
      <c r="E4561" s="2013"/>
      <c r="F4561" s="2013"/>
      <c r="G4561" s="496">
        <v>-8.1402800000000006</v>
      </c>
    </row>
    <row r="4562" ht="11.25" hidden="1" customHeight="1" outlineLevel="7">
      <c r="A4562" s="115"/>
      <c r="B4562" s="116"/>
      <c r="C4562" s="117"/>
      <c r="D4562" s="2013" t="s">
        <v>552</v>
      </c>
      <c r="E4562" s="2013"/>
      <c r="F4562" s="2013"/>
      <c r="G4562" s="494"/>
    </row>
    <row r="4563" ht="11.25" hidden="1" customHeight="1" outlineLevel="7">
      <c r="A4563" s="115"/>
      <c r="B4563" s="116"/>
      <c r="C4563" s="117"/>
      <c r="D4563" s="2013" t="s">
        <v>553</v>
      </c>
      <c r="E4563" s="2013"/>
      <c r="F4563" s="2013"/>
      <c r="G4563" s="496">
        <v>-33.979889999999997</v>
      </c>
    </row>
    <row r="4564" ht="11.25" hidden="1" customHeight="1" outlineLevel="7">
      <c r="A4564" s="101"/>
      <c r="B4564" s="102"/>
      <c r="C4564" s="103"/>
      <c r="D4564" s="2017" t="s">
        <v>554</v>
      </c>
      <c r="E4564" s="2017"/>
      <c r="F4564" s="2017"/>
      <c r="G4564" s="496">
        <v>-12.87654</v>
      </c>
    </row>
    <row r="4565" ht="11.25" hidden="1" customHeight="1" outlineLevel="7">
      <c r="A4565" s="115"/>
      <c r="B4565" s="116"/>
      <c r="C4565" s="117"/>
      <c r="D4565" s="2013" t="s">
        <v>556</v>
      </c>
      <c r="E4565" s="2013"/>
      <c r="F4565" s="2013"/>
      <c r="G4565" s="496">
        <v>-62.194290000000002</v>
      </c>
    </row>
    <row r="4566" ht="11.25" hidden="1" customHeight="1" outlineLevel="7">
      <c r="A4566" s="115"/>
      <c r="B4566" s="116"/>
      <c r="C4566" s="117"/>
      <c r="D4566" s="2013" t="s">
        <v>557</v>
      </c>
      <c r="E4566" s="2013"/>
      <c r="F4566" s="2013"/>
      <c r="G4566" s="494"/>
    </row>
    <row r="4567" ht="11.25" hidden="1" customHeight="1" outlineLevel="7">
      <c r="A4567" s="115"/>
      <c r="B4567" s="116"/>
      <c r="C4567" s="117"/>
      <c r="D4567" s="2013" t="s">
        <v>559</v>
      </c>
      <c r="E4567" s="2013"/>
      <c r="F4567" s="2013"/>
      <c r="G4567" s="494"/>
    </row>
    <row r="4568" ht="11.25" hidden="1" customHeight="1" outlineLevel="7">
      <c r="A4568" s="115"/>
      <c r="B4568" s="116"/>
      <c r="C4568" s="117"/>
      <c r="D4568" s="2013" t="s">
        <v>560</v>
      </c>
      <c r="E4568" s="2013"/>
      <c r="F4568" s="2013"/>
      <c r="G4568" s="494"/>
    </row>
    <row r="4569" ht="11.25" hidden="1" customHeight="1" outlineLevel="7">
      <c r="A4569" s="115"/>
      <c r="B4569" s="116"/>
      <c r="C4569" s="117"/>
      <c r="D4569" s="2013" t="s">
        <v>562</v>
      </c>
      <c r="E4569" s="2013"/>
      <c r="F4569" s="2013"/>
      <c r="G4569" s="494"/>
    </row>
    <row r="4570" ht="11.25" hidden="1" customHeight="1" outlineLevel="7">
      <c r="A4570" s="115"/>
      <c r="B4570" s="116"/>
      <c r="C4570" s="117"/>
      <c r="D4570" s="2013" t="s">
        <v>563</v>
      </c>
      <c r="E4570" s="2013"/>
      <c r="F4570" s="2013"/>
      <c r="G4570" s="494"/>
    </row>
    <row r="4571" ht="11.25" hidden="1" customHeight="1" outlineLevel="7">
      <c r="A4571" s="115"/>
      <c r="B4571" s="116"/>
      <c r="C4571" s="117"/>
      <c r="D4571" s="2013" t="s">
        <v>564</v>
      </c>
      <c r="E4571" s="2013"/>
      <c r="F4571" s="2013"/>
      <c r="G4571" s="496">
        <v>-714.53971000000001</v>
      </c>
    </row>
    <row r="4572" ht="11.25" hidden="1" customHeight="1" outlineLevel="7">
      <c r="A4572" s="115"/>
      <c r="B4572" s="116"/>
      <c r="C4572" s="117"/>
      <c r="D4572" s="2013" t="s">
        <v>565</v>
      </c>
      <c r="E4572" s="2013"/>
      <c r="F4572" s="2013"/>
      <c r="G4572" s="496">
        <v>-102.70986000000001</v>
      </c>
    </row>
    <row r="4573" ht="11.25" hidden="1" customHeight="1" outlineLevel="7">
      <c r="A4573" s="115"/>
      <c r="B4573" s="116"/>
      <c r="C4573" s="117"/>
      <c r="D4573" s="2013" t="s">
        <v>566</v>
      </c>
      <c r="E4573" s="2013"/>
      <c r="F4573" s="2013"/>
      <c r="G4573" s="496">
        <v>-394.06276000000003</v>
      </c>
    </row>
    <row r="4574" ht="11.25" hidden="1" customHeight="1" outlineLevel="7">
      <c r="A4574" s="115"/>
      <c r="B4574" s="116"/>
      <c r="C4574" s="117"/>
      <c r="D4574" s="2013" t="s">
        <v>567</v>
      </c>
      <c r="E4574" s="2013"/>
      <c r="F4574" s="2013"/>
      <c r="G4574" s="496">
        <v>-9.2904800000000005</v>
      </c>
    </row>
    <row r="4575" ht="11.25" hidden="1" customHeight="1" outlineLevel="7">
      <c r="A4575" s="115"/>
      <c r="B4575" s="116"/>
      <c r="C4575" s="117"/>
      <c r="D4575" s="2013" t="s">
        <v>568</v>
      </c>
      <c r="E4575" s="2013"/>
      <c r="F4575" s="2013"/>
      <c r="G4575" s="496">
        <v>-14.528219999999999</v>
      </c>
    </row>
    <row r="4576" ht="11.25" hidden="1" customHeight="1" outlineLevel="7">
      <c r="A4576" s="115"/>
      <c r="B4576" s="116"/>
      <c r="C4576" s="117"/>
      <c r="D4576" s="2013" t="s">
        <v>569</v>
      </c>
      <c r="E4576" s="2013"/>
      <c r="F4576" s="2013"/>
      <c r="G4576" s="496">
        <v>-7.6444400000000003</v>
      </c>
    </row>
    <row r="4577" ht="11.25" hidden="1" customHeight="1" outlineLevel="7">
      <c r="A4577" s="115"/>
      <c r="B4577" s="116"/>
      <c r="C4577" s="117"/>
      <c r="D4577" s="2013" t="s">
        <v>570</v>
      </c>
      <c r="E4577" s="2013"/>
      <c r="F4577" s="2013"/>
      <c r="G4577" s="496">
        <v>-6.6747800000000002</v>
      </c>
    </row>
    <row r="4578" ht="11.25" hidden="1" customHeight="1" outlineLevel="7">
      <c r="A4578" s="83"/>
      <c r="B4578" s="84"/>
      <c r="C4578" s="85"/>
      <c r="D4578" s="2017" t="s">
        <v>571</v>
      </c>
      <c r="E4578" s="2017"/>
      <c r="F4578" s="2017"/>
      <c r="G4578" s="496">
        <v>-16.413499999999999</v>
      </c>
    </row>
    <row r="4579" ht="11.25" hidden="1" customHeight="1" outlineLevel="7">
      <c r="A4579" s="86"/>
      <c r="B4579" s="87"/>
      <c r="C4579" s="88"/>
      <c r="D4579" s="2017" t="s">
        <v>572</v>
      </c>
      <c r="E4579" s="2017"/>
      <c r="F4579" s="2017"/>
      <c r="G4579" s="496">
        <v>-12.106780000000001</v>
      </c>
    </row>
    <row r="4580" ht="11.25" hidden="1" customHeight="1" outlineLevel="7">
      <c r="A4580" s="101"/>
      <c r="B4580" s="102"/>
      <c r="C4580" s="103"/>
      <c r="D4580" s="2017" t="s">
        <v>573</v>
      </c>
      <c r="E4580" s="2017"/>
      <c r="F4580" s="2017"/>
      <c r="G4580" s="496">
        <v>-80.192279999999997</v>
      </c>
    </row>
    <row r="4581" ht="11.25" hidden="1" customHeight="1" outlineLevel="7">
      <c r="A4581" s="115"/>
      <c r="B4581" s="116"/>
      <c r="C4581" s="117"/>
      <c r="D4581" s="2013" t="s">
        <v>576</v>
      </c>
      <c r="E4581" s="2013"/>
      <c r="F4581" s="2013"/>
      <c r="G4581" s="496">
        <v>-10.54307</v>
      </c>
    </row>
    <row r="4582" ht="21.75" hidden="1" customHeight="1" outlineLevel="7">
      <c r="A4582" s="115"/>
      <c r="B4582" s="116"/>
      <c r="C4582" s="117"/>
      <c r="D4582" s="2013" t="s">
        <v>577</v>
      </c>
      <c r="E4582" s="2013"/>
      <c r="F4582" s="2013"/>
      <c r="G4582" s="496">
        <v>-9.69895</v>
      </c>
    </row>
    <row r="4583" ht="21.75" hidden="1" customHeight="1" outlineLevel="7">
      <c r="A4583" s="115"/>
      <c r="B4583" s="116"/>
      <c r="C4583" s="117"/>
      <c r="D4583" s="2013" t="s">
        <v>578</v>
      </c>
      <c r="E4583" s="2013"/>
      <c r="F4583" s="2013"/>
      <c r="G4583" s="496">
        <v>-40.994500000000002</v>
      </c>
    </row>
    <row r="4584" ht="11.25" hidden="1" customHeight="1" outlineLevel="7">
      <c r="A4584" s="115"/>
      <c r="B4584" s="116"/>
      <c r="C4584" s="117"/>
      <c r="D4584" s="2013" t="s">
        <v>579</v>
      </c>
      <c r="E4584" s="2013"/>
      <c r="F4584" s="2013"/>
      <c r="G4584" s="496">
        <v>-9.6800899999999999</v>
      </c>
    </row>
    <row r="4585" ht="11.25" hidden="1" customHeight="1" outlineLevel="7">
      <c r="A4585" s="115"/>
      <c r="B4585" s="116"/>
      <c r="C4585" s="117"/>
      <c r="D4585" s="2013" t="s">
        <v>582</v>
      </c>
      <c r="E4585" s="2013"/>
      <c r="F4585" s="2013"/>
      <c r="G4585" s="496">
        <v>-883.15422000000001</v>
      </c>
    </row>
    <row r="4586" ht="11.25" hidden="1" customHeight="1" outlineLevel="7">
      <c r="A4586" s="115"/>
      <c r="B4586" s="116"/>
      <c r="C4586" s="117"/>
      <c r="D4586" s="2013" t="s">
        <v>583</v>
      </c>
      <c r="E4586" s="2013"/>
      <c r="F4586" s="2013"/>
      <c r="G4586" s="496">
        <v>-74.195099999999996</v>
      </c>
    </row>
    <row r="4587" ht="11.25" hidden="1" customHeight="1" outlineLevel="7">
      <c r="A4587" s="115"/>
      <c r="B4587" s="116"/>
      <c r="C4587" s="117"/>
      <c r="D4587" s="2013" t="s">
        <v>584</v>
      </c>
      <c r="E4587" s="2013"/>
      <c r="F4587" s="2013"/>
      <c r="G4587" s="496">
        <v>-59.152349999999998</v>
      </c>
    </row>
    <row r="4588" ht="11.25" hidden="1" customHeight="1" outlineLevel="7">
      <c r="A4588" s="115"/>
      <c r="B4588" s="116"/>
      <c r="C4588" s="117"/>
      <c r="D4588" s="2013" t="s">
        <v>585</v>
      </c>
      <c r="E4588" s="2013"/>
      <c r="F4588" s="2013"/>
      <c r="G4588" s="496">
        <v>-10.26252</v>
      </c>
    </row>
    <row r="4589" ht="11.25" hidden="1" customHeight="1" outlineLevel="7">
      <c r="A4589" s="101"/>
      <c r="B4589" s="102"/>
      <c r="C4589" s="103"/>
      <c r="D4589" s="2017" t="s">
        <v>586</v>
      </c>
      <c r="E4589" s="2017"/>
      <c r="F4589" s="2017"/>
      <c r="G4589" s="494"/>
    </row>
    <row r="4590" ht="11.25" hidden="1" customHeight="1" outlineLevel="7">
      <c r="A4590" s="115"/>
      <c r="B4590" s="116"/>
      <c r="C4590" s="117"/>
      <c r="D4590" s="2013" t="s">
        <v>589</v>
      </c>
      <c r="E4590" s="2013"/>
      <c r="F4590" s="2013"/>
      <c r="G4590" s="494"/>
    </row>
    <row r="4591" ht="21.75" hidden="1" customHeight="1" outlineLevel="7">
      <c r="A4591" s="115"/>
      <c r="B4591" s="116"/>
      <c r="C4591" s="117"/>
      <c r="D4591" s="2013" t="s">
        <v>590</v>
      </c>
      <c r="E4591" s="2013"/>
      <c r="F4591" s="2013"/>
      <c r="G4591" s="496">
        <v>-30.496939999999999</v>
      </c>
    </row>
    <row r="4592" ht="11.25" hidden="1" customHeight="1" outlineLevel="7">
      <c r="A4592" s="115"/>
      <c r="B4592" s="116"/>
      <c r="C4592" s="117"/>
      <c r="D4592" s="2013" t="s">
        <v>591</v>
      </c>
      <c r="E4592" s="2013"/>
      <c r="F4592" s="2013"/>
      <c r="G4592" s="496">
        <v>-7.4076599999999999</v>
      </c>
    </row>
    <row r="4593" ht="11.25" hidden="1" customHeight="1" outlineLevel="7">
      <c r="A4593" s="115"/>
      <c r="B4593" s="116"/>
      <c r="C4593" s="117"/>
      <c r="D4593" s="2013" t="s">
        <v>592</v>
      </c>
      <c r="E4593" s="2013"/>
      <c r="F4593" s="2013"/>
      <c r="G4593" s="496">
        <v>-8.2846799999999998</v>
      </c>
    </row>
    <row r="4594" ht="11.25" hidden="1" customHeight="1" outlineLevel="7">
      <c r="A4594" s="115"/>
      <c r="B4594" s="116"/>
      <c r="C4594" s="117"/>
      <c r="D4594" s="2013" t="s">
        <v>965</v>
      </c>
      <c r="E4594" s="2013"/>
      <c r="F4594" s="2013"/>
      <c r="G4594" s="496">
        <v>-2.1997</v>
      </c>
    </row>
    <row r="4595" ht="11.25" hidden="1" customHeight="1" outlineLevel="7">
      <c r="A4595" s="115"/>
      <c r="B4595" s="116"/>
      <c r="C4595" s="117"/>
      <c r="D4595" s="2013" t="s">
        <v>594</v>
      </c>
      <c r="E4595" s="2013"/>
      <c r="F4595" s="2013"/>
      <c r="G4595" s="496">
        <v>-0.50085000000000002</v>
      </c>
    </row>
    <row r="4596" ht="11.25" hidden="1" customHeight="1" outlineLevel="7">
      <c r="A4596" s="86"/>
      <c r="B4596" s="87"/>
      <c r="C4596" s="88"/>
      <c r="D4596" s="2017" t="s">
        <v>35</v>
      </c>
      <c r="E4596" s="2017"/>
      <c r="F4596" s="2017"/>
      <c r="G4596" s="496">
        <v>-15.04275</v>
      </c>
    </row>
    <row r="4597" ht="11.25" hidden="1" customHeight="1" outlineLevel="7">
      <c r="A4597" s="89"/>
      <c r="B4597" s="90"/>
      <c r="C4597" s="91"/>
      <c r="D4597" s="2013" t="s">
        <v>595</v>
      </c>
      <c r="E4597" s="2013"/>
      <c r="F4597" s="2013"/>
      <c r="G4597" s="494"/>
    </row>
    <row r="4598" ht="11.25" hidden="1" customHeight="1" outlineLevel="7">
      <c r="A4598" s="89"/>
      <c r="B4598" s="90"/>
      <c r="C4598" s="91"/>
      <c r="D4598" s="2013" t="s">
        <v>598</v>
      </c>
      <c r="E4598" s="2013"/>
      <c r="F4598" s="2013"/>
      <c r="G4598" s="494"/>
    </row>
    <row r="4599" ht="11.25" hidden="1" customHeight="1" outlineLevel="7">
      <c r="A4599" s="89"/>
      <c r="B4599" s="90"/>
      <c r="C4599" s="91"/>
      <c r="D4599" s="2013" t="s">
        <v>599</v>
      </c>
      <c r="E4599" s="2013"/>
      <c r="F4599" s="2013"/>
      <c r="G4599" s="494"/>
    </row>
    <row r="4600" ht="11.25" hidden="1" customHeight="1" outlineLevel="7">
      <c r="A4600" s="86"/>
      <c r="B4600" s="87"/>
      <c r="C4600" s="88"/>
      <c r="D4600" s="2017" t="s">
        <v>608</v>
      </c>
      <c r="E4600" s="2017"/>
      <c r="F4600" s="2017"/>
      <c r="G4600" s="496">
        <v>-15.04275</v>
      </c>
    </row>
    <row r="4601" ht="11.25" hidden="1" customHeight="1" outlineLevel="7">
      <c r="A4601" s="89"/>
      <c r="B4601" s="90"/>
      <c r="C4601" s="91"/>
      <c r="D4601" s="2013" t="s">
        <v>609</v>
      </c>
      <c r="E4601" s="2013"/>
      <c r="F4601" s="2013"/>
      <c r="G4601" s="494"/>
    </row>
    <row r="4602" ht="11.25" hidden="1" customHeight="1" outlineLevel="7">
      <c r="A4602" s="89"/>
      <c r="B4602" s="90"/>
      <c r="C4602" s="91"/>
      <c r="D4602" s="2013" t="s">
        <v>611</v>
      </c>
      <c r="E4602" s="2013"/>
      <c r="F4602" s="2013"/>
      <c r="G4602" s="494"/>
    </row>
    <row r="4603" ht="11.25" hidden="1" customHeight="1" outlineLevel="7">
      <c r="A4603" s="89"/>
      <c r="B4603" s="90"/>
      <c r="C4603" s="91"/>
      <c r="D4603" s="2013" t="s">
        <v>838</v>
      </c>
      <c r="E4603" s="2013"/>
      <c r="F4603" s="2013"/>
      <c r="G4603" s="496">
        <v>-6.4911099999999999</v>
      </c>
    </row>
    <row r="4604" ht="11.25" hidden="1" customHeight="1" outlineLevel="7">
      <c r="A4604" s="89"/>
      <c r="B4604" s="90"/>
      <c r="C4604" s="91"/>
      <c r="D4604" s="2013" t="s">
        <v>613</v>
      </c>
      <c r="E4604" s="2013"/>
      <c r="F4604" s="2013"/>
      <c r="G4604" s="494"/>
    </row>
    <row r="4605" ht="11.25" hidden="1" customHeight="1" outlineLevel="7">
      <c r="A4605" s="89"/>
      <c r="B4605" s="90"/>
      <c r="C4605" s="91"/>
      <c r="D4605" s="2013" t="s">
        <v>614</v>
      </c>
      <c r="E4605" s="2013"/>
      <c r="F4605" s="2013"/>
      <c r="G4605" s="494"/>
    </row>
    <row r="4606" ht="11.25" hidden="1" customHeight="1" outlineLevel="7">
      <c r="A4606" s="89"/>
      <c r="B4606" s="90"/>
      <c r="C4606" s="91"/>
      <c r="D4606" s="2013" t="s">
        <v>615</v>
      </c>
      <c r="E4606" s="2013"/>
      <c r="F4606" s="2013"/>
      <c r="G4606" s="496">
        <v>-6.4911099999999999</v>
      </c>
    </row>
    <row r="4607" ht="11.25" hidden="1" customHeight="1" outlineLevel="7">
      <c r="A4607" s="89"/>
      <c r="B4607" s="90"/>
      <c r="C4607" s="91"/>
      <c r="D4607" s="2013" t="s">
        <v>616</v>
      </c>
      <c r="E4607" s="2013"/>
      <c r="F4607" s="2013"/>
      <c r="G4607" s="496">
        <v>-802.46801000000005</v>
      </c>
    </row>
    <row r="4608" ht="11.25" hidden="1" customHeight="1" outlineLevel="7">
      <c r="A4608" s="83"/>
      <c r="B4608" s="84"/>
      <c r="C4608" s="85"/>
      <c r="D4608" s="2017" t="s">
        <v>617</v>
      </c>
      <c r="E4608" s="2017"/>
      <c r="F4608" s="2017"/>
      <c r="G4608" s="494"/>
    </row>
    <row r="4609" ht="11.25" hidden="1" customHeight="1" outlineLevel="7">
      <c r="A4609" s="118"/>
      <c r="B4609" s="119"/>
      <c r="C4609" s="120"/>
      <c r="D4609" s="2013" t="s">
        <v>619</v>
      </c>
      <c r="E4609" s="2013"/>
      <c r="F4609" s="2013"/>
      <c r="G4609" s="496">
        <v>-4.6850899999999998</v>
      </c>
    </row>
    <row r="4610" ht="11.25" hidden="1" customHeight="1" outlineLevel="7">
      <c r="A4610" s="118"/>
      <c r="B4610" s="119"/>
      <c r="C4610" s="120"/>
      <c r="D4610" s="2013" t="s">
        <v>620</v>
      </c>
      <c r="E4610" s="2013"/>
      <c r="F4610" s="2013"/>
      <c r="G4610" s="496">
        <v>-744.85599999999999</v>
      </c>
    </row>
    <row r="4611" ht="11.25" hidden="1" customHeight="1" outlineLevel="7">
      <c r="A4611" s="118"/>
      <c r="B4611" s="119"/>
      <c r="C4611" s="120"/>
      <c r="D4611" s="2013" t="s">
        <v>622</v>
      </c>
      <c r="E4611" s="2013"/>
      <c r="F4611" s="2013"/>
      <c r="G4611" s="496">
        <v>-0.14566999999999999</v>
      </c>
    </row>
    <row r="4612" ht="11.25" hidden="1" customHeight="1" outlineLevel="7">
      <c r="A4612" s="118"/>
      <c r="B4612" s="119"/>
      <c r="C4612" s="120"/>
      <c r="D4612" s="2013" t="s">
        <v>624</v>
      </c>
      <c r="E4612" s="2013"/>
      <c r="F4612" s="2013"/>
      <c r="G4612" s="496">
        <v>-35.28096</v>
      </c>
    </row>
    <row r="4613" ht="11.25" hidden="1" customHeight="1" outlineLevel="7">
      <c r="A4613" s="118"/>
      <c r="B4613" s="119"/>
      <c r="C4613" s="120"/>
      <c r="D4613" s="2013" t="s">
        <v>626</v>
      </c>
      <c r="E4613" s="2013"/>
      <c r="F4613" s="2013"/>
      <c r="G4613" s="494"/>
    </row>
    <row r="4614" ht="11.25" hidden="1" customHeight="1" outlineLevel="7">
      <c r="A4614" s="86"/>
      <c r="B4614" s="87"/>
      <c r="C4614" s="88"/>
      <c r="D4614" s="2017" t="s">
        <v>630</v>
      </c>
      <c r="E4614" s="2017"/>
      <c r="F4614" s="2017"/>
      <c r="G4614" s="496">
        <v>-17.50029</v>
      </c>
    </row>
    <row r="4615" ht="11.25" hidden="1" customHeight="1" outlineLevel="7">
      <c r="A4615" s="89"/>
      <c r="B4615" s="90"/>
      <c r="C4615" s="91"/>
      <c r="D4615" s="2013" t="s">
        <v>632</v>
      </c>
      <c r="E4615" s="2013"/>
      <c r="F4615" s="2013"/>
      <c r="G4615" s="493">
        <v>-28849.230889999999</v>
      </c>
    </row>
    <row r="4616" ht="21.75" hidden="1" customHeight="1" outlineLevel="7">
      <c r="A4616" s="89"/>
      <c r="B4616" s="90"/>
      <c r="C4616" s="91"/>
      <c r="D4616" s="2013" t="s">
        <v>634</v>
      </c>
      <c r="E4616" s="2013"/>
      <c r="F4616" s="2013"/>
      <c r="G4616" s="493">
        <v>-14532.20796</v>
      </c>
    </row>
    <row r="4617" ht="21.75" hidden="1" customHeight="1" outlineLevel="7">
      <c r="A4617" s="89"/>
      <c r="B4617" s="90"/>
      <c r="C4617" s="91"/>
      <c r="D4617" s="2013" t="s">
        <v>636</v>
      </c>
      <c r="E4617" s="2013"/>
      <c r="F4617" s="2013"/>
      <c r="G4617" s="493">
        <v>-1790.35166</v>
      </c>
    </row>
    <row r="4618" ht="21.75" hidden="1" customHeight="1" outlineLevel="7">
      <c r="A4618" s="89"/>
      <c r="B4618" s="90"/>
      <c r="C4618" s="91"/>
      <c r="D4618" s="2013" t="s">
        <v>638</v>
      </c>
      <c r="E4618" s="2013"/>
      <c r="F4618" s="2013"/>
      <c r="G4618" s="493">
        <v>-1419.4683299999999</v>
      </c>
    </row>
    <row r="4619" ht="11.25" hidden="1" customHeight="1" outlineLevel="7">
      <c r="A4619" s="83"/>
      <c r="B4619" s="84"/>
      <c r="C4619" s="85"/>
      <c r="D4619" s="2017" t="s">
        <v>641</v>
      </c>
      <c r="E4619" s="2017"/>
      <c r="F4619" s="2017"/>
      <c r="G4619" s="496">
        <v>-219.68638999999999</v>
      </c>
    </row>
    <row r="4620" ht="21.75" hidden="1" customHeight="1" outlineLevel="7">
      <c r="A4620" s="86"/>
      <c r="B4620" s="87"/>
      <c r="C4620" s="88"/>
      <c r="D4620" s="2017" t="s">
        <v>642</v>
      </c>
      <c r="E4620" s="2017"/>
      <c r="F4620" s="2017"/>
      <c r="G4620" s="493">
        <v>-6323.5987500000001</v>
      </c>
    </row>
    <row r="4621" ht="21.75" hidden="1" customHeight="1" outlineLevel="7">
      <c r="A4621" s="89"/>
      <c r="B4621" s="90"/>
      <c r="C4621" s="91"/>
      <c r="D4621" s="2013" t="s">
        <v>643</v>
      </c>
      <c r="E4621" s="2013"/>
      <c r="F4621" s="2013"/>
      <c r="G4621" s="493">
        <v>-4563.9178000000002</v>
      </c>
    </row>
    <row r="4622" ht="21.75" hidden="1" customHeight="1" outlineLevel="7">
      <c r="A4622" s="89"/>
      <c r="B4622" s="90"/>
      <c r="C4622" s="91"/>
      <c r="D4622" s="2013" t="s">
        <v>645</v>
      </c>
      <c r="E4622" s="2013"/>
      <c r="F4622" s="2013"/>
      <c r="G4622" s="493">
        <v>-2129.4698199999998</v>
      </c>
    </row>
    <row r="4623" ht="21.75" hidden="1" customHeight="1" outlineLevel="7">
      <c r="A4623" s="89"/>
      <c r="B4623" s="90"/>
      <c r="C4623" s="91"/>
      <c r="D4623" s="2013" t="s">
        <v>647</v>
      </c>
      <c r="E4623" s="2013"/>
      <c r="F4623" s="2013"/>
      <c r="G4623" s="496">
        <v>-558.92346999999995</v>
      </c>
    </row>
    <row r="4624" ht="21.75" hidden="1" customHeight="1" outlineLevel="7">
      <c r="A4624" s="89"/>
      <c r="B4624" s="90"/>
      <c r="C4624" s="91"/>
      <c r="D4624" s="2013" t="s">
        <v>649</v>
      </c>
      <c r="E4624" s="2013"/>
      <c r="F4624" s="2013"/>
      <c r="G4624" s="493">
        <v>-1055.9839099999999</v>
      </c>
    </row>
    <row r="4625" ht="21.75" hidden="1" customHeight="1" outlineLevel="7">
      <c r="A4625" s="89"/>
      <c r="B4625" s="90"/>
      <c r="C4625" s="91"/>
      <c r="D4625" s="2013" t="s">
        <v>651</v>
      </c>
      <c r="E4625" s="2013"/>
      <c r="F4625" s="2013"/>
      <c r="G4625" s="496">
        <v>-819.54060000000004</v>
      </c>
    </row>
    <row r="4626" ht="11.25" hidden="1" customHeight="1" outlineLevel="7">
      <c r="A4626" s="86"/>
      <c r="B4626" s="87"/>
      <c r="C4626" s="88"/>
      <c r="D4626" s="2017" t="s">
        <v>653</v>
      </c>
      <c r="E4626" s="2017"/>
      <c r="F4626" s="2017"/>
      <c r="G4626" s="493">
        <v>-8712.46623</v>
      </c>
    </row>
    <row r="4627" ht="11.25" hidden="1" customHeight="1" outlineLevel="7">
      <c r="A4627" s="89"/>
      <c r="B4627" s="90"/>
      <c r="C4627" s="91"/>
      <c r="D4627" s="2013" t="s">
        <v>655</v>
      </c>
      <c r="E4627" s="2013"/>
      <c r="F4627" s="2013"/>
      <c r="G4627" s="493">
        <v>-6317.9814500000002</v>
      </c>
    </row>
    <row r="4628" ht="21.75" hidden="1" customHeight="1" outlineLevel="7">
      <c r="A4628" s="89"/>
      <c r="B4628" s="90"/>
      <c r="C4628" s="91"/>
      <c r="D4628" s="2013" t="s">
        <v>657</v>
      </c>
      <c r="E4628" s="2013"/>
      <c r="F4628" s="2013"/>
      <c r="G4628" s="493">
        <v>-5318.48351</v>
      </c>
    </row>
    <row r="4629" ht="21.75" hidden="1" customHeight="1" outlineLevel="7">
      <c r="A4629" s="89"/>
      <c r="B4629" s="90"/>
      <c r="C4629" s="91"/>
      <c r="D4629" s="2013" t="s">
        <v>659</v>
      </c>
      <c r="E4629" s="2013"/>
      <c r="F4629" s="2013"/>
      <c r="G4629" s="496">
        <v>-179.47961000000001</v>
      </c>
    </row>
    <row r="4630" ht="21.75" hidden="1" customHeight="1" outlineLevel="7">
      <c r="A4630" s="89"/>
      <c r="B4630" s="90"/>
      <c r="C4630" s="91"/>
      <c r="D4630" s="2013" t="s">
        <v>661</v>
      </c>
      <c r="E4630" s="2013"/>
      <c r="F4630" s="2013"/>
      <c r="G4630" s="496">
        <v>-231.26004</v>
      </c>
    </row>
    <row r="4631" ht="11.25" hidden="1" customHeight="1" outlineLevel="7">
      <c r="A4631" s="89"/>
      <c r="B4631" s="90"/>
      <c r="C4631" s="91"/>
      <c r="D4631" s="2013" t="s">
        <v>663</v>
      </c>
      <c r="E4631" s="2013"/>
      <c r="F4631" s="2013"/>
      <c r="G4631" s="496">
        <v>-122.40432</v>
      </c>
    </row>
    <row r="4632" ht="21.75" hidden="1" customHeight="1" outlineLevel="7">
      <c r="A4632" s="86"/>
      <c r="B4632" s="87"/>
      <c r="C4632" s="88"/>
      <c r="D4632" s="2017" t="s">
        <v>665</v>
      </c>
      <c r="E4632" s="2017"/>
      <c r="F4632" s="2017"/>
      <c r="G4632" s="496">
        <v>-466.35397</v>
      </c>
    </row>
    <row r="4633" ht="11.25" hidden="1" customHeight="1" outlineLevel="7">
      <c r="A4633" s="89"/>
      <c r="B4633" s="90"/>
      <c r="C4633" s="91"/>
      <c r="D4633" s="2013" t="s">
        <v>667</v>
      </c>
      <c r="E4633" s="2013"/>
      <c r="F4633" s="2013"/>
      <c r="G4633" s="493">
        <v>-1471.3106299999999</v>
      </c>
    </row>
    <row r="4634" ht="21.75" hidden="1" customHeight="1" outlineLevel="7">
      <c r="A4634" s="89"/>
      <c r="B4634" s="90"/>
      <c r="C4634" s="91"/>
      <c r="D4634" s="2013" t="s">
        <v>669</v>
      </c>
      <c r="E4634" s="2013"/>
      <c r="F4634" s="2013"/>
      <c r="G4634" s="493">
        <v>-1238.55089</v>
      </c>
    </row>
    <row r="4635" ht="21.75" hidden="1" customHeight="1" outlineLevel="7">
      <c r="A4635" s="89"/>
      <c r="B4635" s="90"/>
      <c r="C4635" s="91"/>
      <c r="D4635" s="2013" t="s">
        <v>671</v>
      </c>
      <c r="E4635" s="2013"/>
      <c r="F4635" s="2013"/>
      <c r="G4635" s="496">
        <v>-41.796329999999998</v>
      </c>
    </row>
    <row r="4636" ht="21.75" hidden="1" customHeight="1" outlineLevel="7">
      <c r="A4636" s="89"/>
      <c r="B4636" s="90"/>
      <c r="C4636" s="91"/>
      <c r="D4636" s="2013" t="s">
        <v>673</v>
      </c>
      <c r="E4636" s="2013"/>
      <c r="F4636" s="2013"/>
      <c r="G4636" s="496">
        <v>-53.855409999999999</v>
      </c>
    </row>
    <row r="4637" ht="21.75" hidden="1" customHeight="1" outlineLevel="7">
      <c r="A4637" s="89"/>
      <c r="B4637" s="90"/>
      <c r="C4637" s="91"/>
      <c r="D4637" s="2013" t="s">
        <v>675</v>
      </c>
      <c r="E4637" s="2013"/>
      <c r="F4637" s="2013"/>
      <c r="G4637" s="496">
        <v>-28.505420000000001</v>
      </c>
    </row>
    <row r="4638" ht="21.75" hidden="1" customHeight="1" outlineLevel="7">
      <c r="A4638" s="86"/>
      <c r="B4638" s="87"/>
      <c r="C4638" s="88"/>
      <c r="D4638" s="2017" t="s">
        <v>677</v>
      </c>
      <c r="E4638" s="2017"/>
      <c r="F4638" s="2017"/>
      <c r="G4638" s="496">
        <v>-108.60258</v>
      </c>
    </row>
    <row r="4639" ht="21.75" hidden="1" customHeight="1" outlineLevel="7">
      <c r="A4639" s="89"/>
      <c r="B4639" s="90"/>
      <c r="C4639" s="91"/>
      <c r="D4639" s="2013" t="s">
        <v>679</v>
      </c>
      <c r="E4639" s="2013"/>
      <c r="F4639" s="2013"/>
      <c r="G4639" s="496">
        <v>-115.39651000000001</v>
      </c>
    </row>
    <row r="4640" ht="21.75" hidden="1" customHeight="1" outlineLevel="7">
      <c r="A4640" s="89"/>
      <c r="B4640" s="90"/>
      <c r="C4640" s="91"/>
      <c r="D4640" s="2013" t="s">
        <v>681</v>
      </c>
      <c r="E4640" s="2013"/>
      <c r="F4640" s="2013"/>
      <c r="G4640" s="496">
        <v>-97.141329999999996</v>
      </c>
    </row>
    <row r="4641" ht="21.75" hidden="1" customHeight="1" outlineLevel="7">
      <c r="A4641" s="89"/>
      <c r="B4641" s="90"/>
      <c r="C4641" s="91"/>
      <c r="D4641" s="2013" t="s">
        <v>683</v>
      </c>
      <c r="E4641" s="2013"/>
      <c r="F4641" s="2013"/>
      <c r="G4641" s="496">
        <v>-3.278</v>
      </c>
    </row>
    <row r="4642" ht="21.75" hidden="1" customHeight="1" outlineLevel="7">
      <c r="A4642" s="89"/>
      <c r="B4642" s="90"/>
      <c r="C4642" s="91"/>
      <c r="D4642" s="2013" t="s">
        <v>685</v>
      </c>
      <c r="E4642" s="2013"/>
      <c r="F4642" s="2013"/>
      <c r="G4642" s="496">
        <v>-4.2234400000000001</v>
      </c>
    </row>
    <row r="4643" ht="21.75" hidden="1" customHeight="1" outlineLevel="7">
      <c r="A4643" s="89"/>
      <c r="B4643" s="90"/>
      <c r="C4643" s="91"/>
      <c r="D4643" s="2013" t="s">
        <v>687</v>
      </c>
      <c r="E4643" s="2013"/>
      <c r="F4643" s="2013"/>
      <c r="G4643" s="496">
        <v>-2.23597</v>
      </c>
    </row>
    <row r="4644" ht="11.25" hidden="1" customHeight="1" outlineLevel="7">
      <c r="A4644" s="83"/>
      <c r="B4644" s="84"/>
      <c r="C4644" s="85"/>
      <c r="D4644" s="2017" t="s">
        <v>689</v>
      </c>
      <c r="E4644" s="2017"/>
      <c r="F4644" s="2017"/>
      <c r="G4644" s="496">
        <v>-8.5177700000000005</v>
      </c>
    </row>
    <row r="4645" ht="11.25" hidden="1" customHeight="1" outlineLevel="7">
      <c r="A4645" s="118"/>
      <c r="B4645" s="119"/>
      <c r="C4645" s="120"/>
      <c r="D4645" s="2013" t="s">
        <v>692</v>
      </c>
      <c r="E4645" s="2013"/>
      <c r="F4645" s="2013"/>
      <c r="G4645" s="496">
        <v>-807.77764000000002</v>
      </c>
    </row>
    <row r="4646" ht="11.25" hidden="1" customHeight="1" outlineLevel="7">
      <c r="A4646" s="118"/>
      <c r="B4646" s="119"/>
      <c r="C4646" s="120"/>
      <c r="D4646" s="2013" t="s">
        <v>693</v>
      </c>
      <c r="E4646" s="2013"/>
      <c r="F4646" s="2013"/>
      <c r="G4646" s="496">
        <v>-679.98827000000006</v>
      </c>
    </row>
    <row r="4647" ht="11.25" hidden="1" customHeight="1" outlineLevel="7">
      <c r="A4647" s="118"/>
      <c r="B4647" s="119"/>
      <c r="C4647" s="120"/>
      <c r="D4647" s="2013" t="s">
        <v>694</v>
      </c>
      <c r="E4647" s="2013"/>
      <c r="F4647" s="2013"/>
      <c r="G4647" s="496">
        <v>-22.947040000000001</v>
      </c>
    </row>
    <row r="4648" ht="11.25" hidden="1" customHeight="1" outlineLevel="7">
      <c r="A4648" s="118"/>
      <c r="B4648" s="119"/>
      <c r="C4648" s="120"/>
      <c r="D4648" s="2013" t="s">
        <v>695</v>
      </c>
      <c r="E4648" s="2013"/>
      <c r="F4648" s="2013"/>
      <c r="G4648" s="496">
        <v>-29.56711</v>
      </c>
    </row>
    <row r="4649" ht="11.25" hidden="1" customHeight="1" outlineLevel="7">
      <c r="A4649" s="118"/>
      <c r="B4649" s="119"/>
      <c r="C4649" s="120"/>
      <c r="D4649" s="2013" t="s">
        <v>696</v>
      </c>
      <c r="E4649" s="2013"/>
      <c r="F4649" s="2013"/>
      <c r="G4649" s="496">
        <v>-15.64982</v>
      </c>
    </row>
    <row r="4650" ht="11.25" hidden="1" customHeight="1" outlineLevel="7">
      <c r="A4650" s="83"/>
      <c r="B4650" s="84"/>
      <c r="C4650" s="85"/>
      <c r="D4650" s="2017" t="s">
        <v>698</v>
      </c>
      <c r="E4650" s="2017"/>
      <c r="F4650" s="2017"/>
      <c r="G4650" s="496">
        <v>-59.625399999999999</v>
      </c>
    </row>
    <row r="4651" ht="11.25" hidden="1" customHeight="1" outlineLevel="7">
      <c r="A4651" s="86"/>
      <c r="B4651" s="87"/>
      <c r="C4651" s="88"/>
      <c r="D4651" s="2017" t="s">
        <v>699</v>
      </c>
      <c r="E4651" s="2017"/>
      <c r="F4651" s="2017"/>
      <c r="G4651" s="496">
        <v>-896.44460000000004</v>
      </c>
    </row>
    <row r="4652" ht="11.25" hidden="1" customHeight="1" outlineLevel="7">
      <c r="A4652" s="89"/>
      <c r="B4652" s="90"/>
      <c r="C4652" s="91"/>
      <c r="D4652" s="2013" t="s">
        <v>700</v>
      </c>
      <c r="E4652" s="2013"/>
      <c r="F4652" s="2013"/>
      <c r="G4652" s="494"/>
    </row>
    <row r="4653" ht="11.25" hidden="1" customHeight="1" outlineLevel="7">
      <c r="A4653" s="89"/>
      <c r="B4653" s="90"/>
      <c r="C4653" s="91"/>
      <c r="D4653" s="2013" t="s">
        <v>701</v>
      </c>
      <c r="E4653" s="2013"/>
      <c r="F4653" s="2013"/>
      <c r="G4653" s="494"/>
    </row>
    <row r="4654" ht="11.25" hidden="1" customHeight="1" outlineLevel="7">
      <c r="A4654" s="86"/>
      <c r="B4654" s="87"/>
      <c r="C4654" s="88"/>
      <c r="D4654" s="2017" t="s">
        <v>702</v>
      </c>
      <c r="E4654" s="2017"/>
      <c r="F4654" s="2017"/>
      <c r="G4654" s="494"/>
    </row>
    <row r="4655" ht="11.25" hidden="1" customHeight="1" outlineLevel="7">
      <c r="A4655" s="101"/>
      <c r="B4655" s="102"/>
      <c r="C4655" s="103"/>
      <c r="D4655" s="2017" t="s">
        <v>704</v>
      </c>
      <c r="E4655" s="2017"/>
      <c r="F4655" s="2017"/>
      <c r="G4655" s="496">
        <v>-79.188950000000006</v>
      </c>
    </row>
    <row r="4656" ht="11.25" hidden="1" customHeight="1" outlineLevel="7">
      <c r="A4656" s="115"/>
      <c r="B4656" s="116"/>
      <c r="C4656" s="117"/>
      <c r="D4656" s="2013" t="s">
        <v>705</v>
      </c>
      <c r="E4656" s="2013"/>
      <c r="F4656" s="2013"/>
      <c r="G4656" s="496">
        <v>-817.25564999999995</v>
      </c>
    </row>
    <row r="4657" ht="11.25" hidden="1" customHeight="1" outlineLevel="7">
      <c r="A4657" s="115"/>
      <c r="B4657" s="116"/>
      <c r="C4657" s="117"/>
      <c r="D4657" s="2013" t="s">
        <v>706</v>
      </c>
      <c r="E4657" s="2013"/>
      <c r="F4657" s="2013"/>
      <c r="G4657" s="493">
        <v>-3071.3932399999999</v>
      </c>
    </row>
    <row r="4658" ht="11.25" hidden="1" customHeight="1" outlineLevel="7">
      <c r="A4658" s="115"/>
      <c r="B4658" s="116"/>
      <c r="C4658" s="117"/>
      <c r="D4658" s="2013" t="s">
        <v>707</v>
      </c>
      <c r="E4658" s="2013"/>
      <c r="F4658" s="2013"/>
      <c r="G4658" s="493">
        <v>-1078.67922</v>
      </c>
    </row>
    <row r="4659" ht="11.25" hidden="1" customHeight="1" outlineLevel="7">
      <c r="A4659" s="115"/>
      <c r="B4659" s="116"/>
      <c r="C4659" s="117"/>
      <c r="D4659" s="2013" t="s">
        <v>708</v>
      </c>
      <c r="E4659" s="2013"/>
      <c r="F4659" s="2013"/>
      <c r="G4659" s="493">
        <v>-1072.277</v>
      </c>
    </row>
    <row r="4660" ht="11.25" hidden="1" customHeight="1" outlineLevel="7">
      <c r="A4660" s="115"/>
      <c r="B4660" s="116"/>
      <c r="C4660" s="117"/>
      <c r="D4660" s="2013" t="s">
        <v>709</v>
      </c>
      <c r="E4660" s="2013"/>
      <c r="F4660" s="2013"/>
      <c r="G4660" s="496">
        <v>-6.4022199999999998</v>
      </c>
    </row>
    <row r="4661" ht="11.25" hidden="1" customHeight="1" outlineLevel="7">
      <c r="A4661" s="115"/>
      <c r="B4661" s="116"/>
      <c r="C4661" s="117"/>
      <c r="D4661" s="2013" t="s">
        <v>710</v>
      </c>
      <c r="E4661" s="2013"/>
      <c r="F4661" s="2013"/>
      <c r="G4661" s="493">
        <v>-1087.37167</v>
      </c>
    </row>
    <row r="4662" ht="11.25" hidden="1" customHeight="1" outlineLevel="7">
      <c r="A4662" s="115"/>
      <c r="B4662" s="116"/>
      <c r="C4662" s="117"/>
      <c r="D4662" s="2013" t="s">
        <v>711</v>
      </c>
      <c r="E4662" s="2013"/>
      <c r="F4662" s="2013"/>
      <c r="G4662" s="496">
        <v>-122.27244</v>
      </c>
    </row>
    <row r="4663" ht="11.25" hidden="1" customHeight="1" outlineLevel="7">
      <c r="A4663" s="101"/>
      <c r="B4663" s="102"/>
      <c r="C4663" s="103"/>
      <c r="D4663" s="2017" t="s">
        <v>712</v>
      </c>
      <c r="E4663" s="2017"/>
      <c r="F4663" s="2017"/>
      <c r="G4663" s="496">
        <v>-53.328609999999998</v>
      </c>
    </row>
    <row r="4664" ht="11.25" hidden="1" customHeight="1" outlineLevel="7">
      <c r="A4664" s="115"/>
      <c r="B4664" s="116"/>
      <c r="C4664" s="117"/>
      <c r="D4664" s="2013" t="s">
        <v>713</v>
      </c>
      <c r="E4664" s="2013"/>
      <c r="F4664" s="2013"/>
      <c r="G4664" s="496">
        <v>-15.226889999999999</v>
      </c>
    </row>
    <row r="4665" ht="11.25" hidden="1" customHeight="1" outlineLevel="7">
      <c r="A4665" s="115"/>
      <c r="B4665" s="116"/>
      <c r="C4665" s="117"/>
      <c r="D4665" s="2013" t="s">
        <v>714</v>
      </c>
      <c r="E4665" s="2013"/>
      <c r="F4665" s="2013"/>
      <c r="G4665" s="496">
        <v>-4.3901599999999998</v>
      </c>
    </row>
    <row r="4666" ht="11.25" hidden="1" customHeight="1" outlineLevel="7">
      <c r="A4666" s="115"/>
      <c r="B4666" s="116"/>
      <c r="C4666" s="117"/>
      <c r="D4666" s="2013" t="s">
        <v>715</v>
      </c>
      <c r="E4666" s="2013"/>
      <c r="F4666" s="2013"/>
      <c r="G4666" s="496">
        <v>-4.2870299999999997</v>
      </c>
    </row>
    <row r="4667" ht="11.25" hidden="1" customHeight="1" outlineLevel="7">
      <c r="A4667" s="115"/>
      <c r="B4667" s="116"/>
      <c r="C4667" s="117"/>
      <c r="D4667" s="2013" t="s">
        <v>716</v>
      </c>
      <c r="E4667" s="2013"/>
      <c r="F4667" s="2013"/>
      <c r="G4667" s="496">
        <v>-0.25548999999999999</v>
      </c>
    </row>
    <row r="4668" ht="21.75" hidden="1" customHeight="1" outlineLevel="7">
      <c r="A4668" s="115"/>
      <c r="B4668" s="116"/>
      <c r="C4668" s="117"/>
      <c r="D4668" s="2013" t="s">
        <v>717</v>
      </c>
      <c r="E4668" s="2013"/>
      <c r="F4668" s="2013"/>
      <c r="G4668" s="496">
        <v>-44.784260000000003</v>
      </c>
    </row>
    <row r="4669" ht="11.25" hidden="1" customHeight="1" outlineLevel="7">
      <c r="A4669" s="115"/>
      <c r="B4669" s="116"/>
      <c r="C4669" s="117"/>
      <c r="D4669" s="2013" t="s">
        <v>718</v>
      </c>
      <c r="E4669" s="2013"/>
      <c r="F4669" s="2013"/>
      <c r="G4669" s="494"/>
    </row>
    <row r="4670" ht="11.25" hidden="1" customHeight="1" outlineLevel="7">
      <c r="A4670" s="115"/>
      <c r="B4670" s="116"/>
      <c r="C4670" s="117"/>
      <c r="D4670" s="2013" t="s">
        <v>719</v>
      </c>
      <c r="E4670" s="2013"/>
      <c r="F4670" s="2013"/>
      <c r="G4670" s="496">
        <v>-39.850529999999999</v>
      </c>
    </row>
    <row r="4671" ht="11.25" hidden="1" customHeight="1" outlineLevel="7">
      <c r="A4671" s="101"/>
      <c r="B4671" s="102"/>
      <c r="C4671" s="103"/>
      <c r="D4671" s="2017" t="s">
        <v>720</v>
      </c>
      <c r="E4671" s="2017"/>
      <c r="F4671" s="2017"/>
      <c r="G4671" s="496">
        <v>-8.9569500000000009</v>
      </c>
    </row>
    <row r="4672" ht="11.25" hidden="1" customHeight="1" outlineLevel="7">
      <c r="A4672" s="115"/>
      <c r="B4672" s="116"/>
      <c r="C4672" s="117"/>
      <c r="D4672" s="2013" t="s">
        <v>721</v>
      </c>
      <c r="E4672" s="2013"/>
      <c r="F4672" s="2013"/>
      <c r="G4672" s="496">
        <v>-4.5166300000000001</v>
      </c>
    </row>
    <row r="4673" ht="11.25" hidden="1" customHeight="1" outlineLevel="7">
      <c r="A4673" s="115"/>
      <c r="B4673" s="116"/>
      <c r="C4673" s="117"/>
      <c r="D4673" s="2013" t="s">
        <v>722</v>
      </c>
      <c r="E4673" s="2013"/>
      <c r="F4673" s="2013"/>
      <c r="G4673" s="496">
        <v>-20.21885</v>
      </c>
    </row>
    <row r="4674" ht="11.25" hidden="1" customHeight="1" outlineLevel="7">
      <c r="A4674" s="115"/>
      <c r="B4674" s="116"/>
      <c r="C4674" s="117"/>
      <c r="D4674" s="2013" t="s">
        <v>723</v>
      </c>
      <c r="E4674" s="2013"/>
      <c r="F4674" s="2013"/>
      <c r="G4674" s="496">
        <v>-1.42116</v>
      </c>
    </row>
    <row r="4675" ht="11.25" hidden="1" customHeight="1" outlineLevel="7">
      <c r="A4675" s="101"/>
      <c r="B4675" s="102"/>
      <c r="C4675" s="103"/>
      <c r="D4675" s="2017" t="s">
        <v>724</v>
      </c>
      <c r="E4675" s="2017"/>
      <c r="F4675" s="2017"/>
      <c r="G4675" s="496">
        <v>-0.53642000000000001</v>
      </c>
    </row>
    <row r="4676" ht="11.25" hidden="1" customHeight="1" outlineLevel="7">
      <c r="A4676" s="115"/>
      <c r="B4676" s="116"/>
      <c r="C4676" s="117"/>
      <c r="D4676" s="2013" t="s">
        <v>725</v>
      </c>
      <c r="E4676" s="2013"/>
      <c r="F4676" s="2013"/>
      <c r="G4676" s="496">
        <v>-4.1681499999999998</v>
      </c>
    </row>
    <row r="4677" ht="11.25" hidden="1" customHeight="1" outlineLevel="7">
      <c r="A4677" s="115"/>
      <c r="B4677" s="116"/>
      <c r="C4677" s="117"/>
      <c r="D4677" s="2013" t="s">
        <v>726</v>
      </c>
      <c r="E4677" s="2013"/>
      <c r="F4677" s="2013"/>
      <c r="G4677" s="496">
        <v>-0.032370000000000003</v>
      </c>
    </row>
    <row r="4678" ht="11.25" hidden="1" customHeight="1" outlineLevel="7">
      <c r="A4678" s="115"/>
      <c r="B4678" s="116"/>
      <c r="C4678" s="117"/>
      <c r="D4678" s="2013" t="s">
        <v>727</v>
      </c>
      <c r="E4678" s="2013"/>
      <c r="F4678" s="2013"/>
      <c r="G4678" s="496">
        <v>-129.18136999999999</v>
      </c>
    </row>
    <row r="4679" ht="21.75" hidden="1" customHeight="1" outlineLevel="7">
      <c r="A4679" s="115"/>
      <c r="B4679" s="116"/>
      <c r="C4679" s="117"/>
      <c r="D4679" s="2013" t="s">
        <v>728</v>
      </c>
      <c r="E4679" s="2013"/>
      <c r="F4679" s="2013"/>
      <c r="G4679" s="496">
        <v>-40.806330000000003</v>
      </c>
    </row>
    <row r="4680" ht="11.25" hidden="1" customHeight="1" outlineLevel="7">
      <c r="A4680" s="115"/>
      <c r="B4680" s="116"/>
      <c r="C4680" s="117"/>
      <c r="D4680" s="2013" t="s">
        <v>729</v>
      </c>
      <c r="E4680" s="2013"/>
      <c r="F4680" s="2013"/>
      <c r="G4680" s="496">
        <v>-82.923010000000005</v>
      </c>
    </row>
    <row r="4681" ht="11.25" hidden="1" customHeight="1" outlineLevel="7">
      <c r="A4681" s="115"/>
      <c r="B4681" s="116"/>
      <c r="C4681" s="117"/>
      <c r="D4681" s="2013" t="s">
        <v>730</v>
      </c>
      <c r="E4681" s="2013"/>
      <c r="F4681" s="2013"/>
      <c r="G4681" s="496">
        <v>-5.4520299999999997</v>
      </c>
    </row>
    <row r="4682" ht="11.25" hidden="1" customHeight="1" outlineLevel="7">
      <c r="A4682" s="89"/>
      <c r="B4682" s="90"/>
      <c r="C4682" s="91"/>
      <c r="D4682" s="2013" t="s">
        <v>731</v>
      </c>
      <c r="E4682" s="2013"/>
      <c r="F4682" s="2013"/>
      <c r="G4682" s="496">
        <v>-301.50340999999997</v>
      </c>
    </row>
    <row r="4683" ht="11.25" hidden="1" customHeight="1" outlineLevel="7">
      <c r="A4683" s="101"/>
      <c r="B4683" s="102"/>
      <c r="C4683" s="103"/>
      <c r="D4683" s="2017" t="s">
        <v>732</v>
      </c>
      <c r="E4683" s="2017"/>
      <c r="F4683" s="2017"/>
      <c r="G4683" s="496">
        <v>-4.7265199999999998</v>
      </c>
    </row>
    <row r="4684" ht="11.25" hidden="1" customHeight="1" outlineLevel="7">
      <c r="A4684" s="115"/>
      <c r="B4684" s="116"/>
      <c r="C4684" s="117"/>
      <c r="D4684" s="2013" t="s">
        <v>733</v>
      </c>
      <c r="E4684" s="2013"/>
      <c r="F4684" s="2013"/>
      <c r="G4684" s="496">
        <v>-97.639499999999998</v>
      </c>
    </row>
    <row r="4685" ht="11.25" hidden="1" customHeight="1" outlineLevel="7">
      <c r="A4685" s="115"/>
      <c r="B4685" s="116"/>
      <c r="C4685" s="117"/>
      <c r="D4685" s="2013" t="s">
        <v>735</v>
      </c>
      <c r="E4685" s="2013"/>
      <c r="F4685" s="2013"/>
      <c r="G4685" s="496">
        <v>-24.844360000000002</v>
      </c>
    </row>
    <row r="4686" ht="11.25" hidden="1" customHeight="1" outlineLevel="7">
      <c r="A4686" s="89"/>
      <c r="B4686" s="90"/>
      <c r="C4686" s="91"/>
      <c r="D4686" s="2013" t="s">
        <v>736</v>
      </c>
      <c r="E4686" s="2013"/>
      <c r="F4686" s="2013"/>
      <c r="G4686" s="496">
        <v>-61.81335</v>
      </c>
    </row>
    <row r="4687" ht="21.75" hidden="1" customHeight="1" outlineLevel="7">
      <c r="A4687" s="89"/>
      <c r="B4687" s="90"/>
      <c r="C4687" s="91"/>
      <c r="D4687" s="2013" t="s">
        <v>737</v>
      </c>
      <c r="E4687" s="2013"/>
      <c r="F4687" s="2013"/>
      <c r="G4687" s="496">
        <v>-108.4547</v>
      </c>
    </row>
    <row r="4688" ht="11.25" hidden="1" customHeight="1" outlineLevel="7">
      <c r="A4688" s="89"/>
      <c r="B4688" s="90"/>
      <c r="C4688" s="91"/>
      <c r="D4688" s="2013" t="s">
        <v>738</v>
      </c>
      <c r="E4688" s="2013"/>
      <c r="F4688" s="2013"/>
      <c r="G4688" s="496">
        <v>-4.0249800000000002</v>
      </c>
    </row>
    <row r="4689" ht="11.25" hidden="1" customHeight="1" outlineLevel="7">
      <c r="A4689" s="89"/>
      <c r="B4689" s="90"/>
      <c r="C4689" s="91"/>
      <c r="D4689" s="2013" t="s">
        <v>739</v>
      </c>
      <c r="E4689" s="2013"/>
      <c r="F4689" s="2013"/>
      <c r="G4689" s="496">
        <v>-0.29866999999999999</v>
      </c>
    </row>
    <row r="4690" ht="11.25" hidden="1" customHeight="1" outlineLevel="7">
      <c r="A4690" s="101"/>
      <c r="B4690" s="102"/>
      <c r="C4690" s="103"/>
      <c r="D4690" s="2017" t="s">
        <v>740</v>
      </c>
      <c r="E4690" s="2017"/>
      <c r="F4690" s="2017"/>
      <c r="G4690" s="496">
        <v>-28.791139999999999</v>
      </c>
    </row>
    <row r="4691" ht="11.25" hidden="1" customHeight="1" outlineLevel="7">
      <c r="A4691" s="115"/>
      <c r="B4691" s="116"/>
      <c r="C4691" s="117"/>
      <c r="D4691" s="2013" t="s">
        <v>741</v>
      </c>
      <c r="E4691" s="2013"/>
      <c r="F4691" s="2013"/>
      <c r="G4691" s="496">
        <v>-21.231639999999999</v>
      </c>
    </row>
    <row r="4692" ht="11.25" hidden="1" customHeight="1" outlineLevel="7">
      <c r="A4692" s="101"/>
      <c r="B4692" s="102"/>
      <c r="C4692" s="103"/>
      <c r="D4692" s="2017" t="s">
        <v>742</v>
      </c>
      <c r="E4692" s="2017"/>
      <c r="F4692" s="2017"/>
      <c r="G4692" s="496">
        <v>-7.5594999999999999</v>
      </c>
    </row>
    <row r="4693" ht="11.25" hidden="1" customHeight="1" outlineLevel="7">
      <c r="A4693" s="115"/>
      <c r="B4693" s="116"/>
      <c r="C4693" s="117"/>
      <c r="D4693" s="2013" t="s">
        <v>744</v>
      </c>
      <c r="E4693" s="2013"/>
      <c r="F4693" s="2013"/>
      <c r="G4693" s="496">
        <v>-182.48009999999999</v>
      </c>
    </row>
    <row r="4694" ht="21.75" hidden="1" customHeight="1" outlineLevel="7">
      <c r="A4694" s="115"/>
      <c r="B4694" s="116"/>
      <c r="C4694" s="117"/>
      <c r="D4694" s="2013" t="s">
        <v>745</v>
      </c>
      <c r="E4694" s="2013"/>
      <c r="F4694" s="2013"/>
      <c r="G4694" s="496">
        <v>-15.232469999999999</v>
      </c>
    </row>
    <row r="4695" ht="21.75" hidden="1" customHeight="1" outlineLevel="7">
      <c r="A4695" s="115"/>
      <c r="B4695" s="116"/>
      <c r="C4695" s="117"/>
      <c r="D4695" s="2013" t="s">
        <v>746</v>
      </c>
      <c r="E4695" s="2013"/>
      <c r="F4695" s="2013"/>
      <c r="G4695" s="496">
        <v>-5.3756300000000001</v>
      </c>
    </row>
    <row r="4696" ht="21.75" hidden="1" customHeight="1" outlineLevel="7">
      <c r="A4696" s="115"/>
      <c r="B4696" s="116"/>
      <c r="C4696" s="117"/>
      <c r="D4696" s="2013" t="s">
        <v>748</v>
      </c>
      <c r="E4696" s="2013"/>
      <c r="F4696" s="2013"/>
      <c r="G4696" s="496">
        <v>-7.5794100000000002</v>
      </c>
    </row>
    <row r="4697" ht="21.75" hidden="1" customHeight="1" outlineLevel="7">
      <c r="A4697" s="115"/>
      <c r="B4697" s="116"/>
      <c r="C4697" s="117"/>
      <c r="D4697" s="2013" t="s">
        <v>749</v>
      </c>
      <c r="E4697" s="2013"/>
      <c r="F4697" s="2013"/>
      <c r="G4697" s="496">
        <v>-20.537379999999999</v>
      </c>
    </row>
    <row r="4698" ht="11.25" hidden="1" customHeight="1" outlineLevel="7">
      <c r="A4698" s="115"/>
      <c r="B4698" s="116"/>
      <c r="C4698" s="117"/>
      <c r="D4698" s="2013" t="s">
        <v>751</v>
      </c>
      <c r="E4698" s="2013"/>
      <c r="F4698" s="2013"/>
      <c r="G4698" s="496">
        <v>-20.537379999999999</v>
      </c>
    </row>
    <row r="4699" ht="11.25" hidden="1" customHeight="1" outlineLevel="7">
      <c r="A4699" s="115"/>
      <c r="B4699" s="116"/>
      <c r="C4699" s="117"/>
      <c r="D4699" s="2013" t="s">
        <v>752</v>
      </c>
      <c r="E4699" s="2013"/>
      <c r="F4699" s="2013"/>
      <c r="G4699" s="496">
        <v>-229.49033</v>
      </c>
    </row>
    <row r="4700" ht="11.25" hidden="1" customHeight="1" outlineLevel="7">
      <c r="A4700" s="115"/>
      <c r="B4700" s="116"/>
      <c r="C4700" s="117"/>
      <c r="D4700" s="2013" t="s">
        <v>756</v>
      </c>
      <c r="E4700" s="2013"/>
      <c r="F4700" s="2013"/>
      <c r="G4700" s="496">
        <v>-13.158160000000001</v>
      </c>
    </row>
    <row r="4701" ht="21.75" hidden="1" customHeight="1" outlineLevel="7">
      <c r="A4701" s="115"/>
      <c r="B4701" s="116"/>
      <c r="C4701" s="117"/>
      <c r="D4701" s="2013" t="s">
        <v>757</v>
      </c>
      <c r="E4701" s="2013"/>
      <c r="F4701" s="2013"/>
      <c r="G4701" s="496">
        <v>-2.21936</v>
      </c>
    </row>
    <row r="4702" ht="11.25" hidden="1" customHeight="1" outlineLevel="7">
      <c r="A4702" s="115"/>
      <c r="B4702" s="116"/>
      <c r="C4702" s="117"/>
      <c r="D4702" s="2013" t="s">
        <v>758</v>
      </c>
      <c r="E4702" s="2013"/>
      <c r="F4702" s="2013"/>
      <c r="G4702" s="496">
        <v>-39.025440000000003</v>
      </c>
    </row>
    <row r="4703" ht="11.25" hidden="1" customHeight="1" outlineLevel="7">
      <c r="A4703" s="115"/>
      <c r="B4703" s="116"/>
      <c r="C4703" s="117"/>
      <c r="D4703" s="2013" t="s">
        <v>759</v>
      </c>
      <c r="E4703" s="2013"/>
      <c r="F4703" s="2013"/>
      <c r="G4703" s="496">
        <v>-0.11701</v>
      </c>
    </row>
    <row r="4704" ht="11.25" hidden="1" customHeight="1" outlineLevel="7">
      <c r="A4704" s="115"/>
      <c r="B4704" s="116"/>
      <c r="C4704" s="117"/>
      <c r="D4704" s="2013" t="s">
        <v>760</v>
      </c>
      <c r="E4704" s="2013"/>
      <c r="F4704" s="2013"/>
      <c r="G4704" s="496">
        <v>-6.8612500000000001</v>
      </c>
    </row>
    <row r="4705" ht="11.25" hidden="1" customHeight="1" outlineLevel="7">
      <c r="A4705" s="115"/>
      <c r="B4705" s="116"/>
      <c r="C4705" s="117"/>
      <c r="D4705" s="2013" t="s">
        <v>839</v>
      </c>
      <c r="E4705" s="2013"/>
      <c r="F4705" s="2013"/>
      <c r="G4705" s="496">
        <v>-3.60948</v>
      </c>
    </row>
    <row r="4706" ht="21.75" hidden="1" customHeight="1" outlineLevel="7">
      <c r="A4706" s="115"/>
      <c r="B4706" s="116"/>
      <c r="C4706" s="117"/>
      <c r="D4706" s="2013" t="s">
        <v>400</v>
      </c>
      <c r="E4706" s="2013"/>
      <c r="F4706" s="2013"/>
      <c r="G4706" s="496">
        <v>-4.09945</v>
      </c>
    </row>
    <row r="4707" ht="11.25" hidden="1" customHeight="1" outlineLevel="7">
      <c r="A4707" s="115"/>
      <c r="B4707" s="116"/>
      <c r="C4707" s="117"/>
      <c r="D4707" s="2013" t="s">
        <v>401</v>
      </c>
      <c r="E4707" s="2013"/>
      <c r="F4707" s="2013"/>
      <c r="G4707" s="494"/>
    </row>
    <row r="4708" ht="11.25" hidden="1" customHeight="1" outlineLevel="7">
      <c r="A4708" s="115"/>
      <c r="B4708" s="116"/>
      <c r="C4708" s="117"/>
      <c r="D4708" s="2013" t="s">
        <v>761</v>
      </c>
      <c r="E4708" s="2013"/>
      <c r="F4708" s="2013"/>
      <c r="G4708" s="494"/>
    </row>
    <row r="4709" ht="21.75" hidden="1" customHeight="1" outlineLevel="7">
      <c r="A4709" s="89"/>
      <c r="B4709" s="90"/>
      <c r="C4709" s="91"/>
      <c r="D4709" s="2013" t="s">
        <v>762</v>
      </c>
      <c r="E4709" s="2013"/>
      <c r="F4709" s="2013"/>
      <c r="G4709" s="494"/>
    </row>
    <row r="4710" ht="11.25" hidden="1" customHeight="1" outlineLevel="7">
      <c r="A4710" s="86"/>
      <c r="B4710" s="87"/>
      <c r="C4710" s="88"/>
      <c r="D4710" s="2017" t="s">
        <v>763</v>
      </c>
      <c r="E4710" s="2017"/>
      <c r="F4710" s="2017"/>
      <c r="G4710" s="496">
        <v>-70.793440000000004</v>
      </c>
    </row>
    <row r="4711" ht="11.25" hidden="1" customHeight="1" outlineLevel="7">
      <c r="A4711" s="101"/>
      <c r="B4711" s="102"/>
      <c r="C4711" s="103"/>
      <c r="D4711" s="2017" t="s">
        <v>765</v>
      </c>
      <c r="E4711" s="2017"/>
      <c r="F4711" s="2017"/>
      <c r="G4711" s="496">
        <v>-1.83074</v>
      </c>
    </row>
    <row r="4712" ht="11.25" hidden="1" customHeight="1" outlineLevel="7">
      <c r="A4712" s="115"/>
      <c r="B4712" s="116"/>
      <c r="C4712" s="117"/>
      <c r="D4712" s="2013" t="s">
        <v>766</v>
      </c>
      <c r="E4712" s="2013"/>
      <c r="F4712" s="2013"/>
      <c r="G4712" s="496">
        <v>-52.415999999999997</v>
      </c>
    </row>
    <row r="4713" ht="11.25" hidden="1" customHeight="1" outlineLevel="7">
      <c r="A4713" s="115"/>
      <c r="B4713" s="116"/>
      <c r="C4713" s="117"/>
      <c r="D4713" s="2013" t="s">
        <v>767</v>
      </c>
      <c r="E4713" s="2013"/>
      <c r="F4713" s="2013"/>
      <c r="G4713" s="494"/>
    </row>
    <row r="4714" ht="21.75" hidden="1" customHeight="1" outlineLevel="7">
      <c r="A4714" s="115"/>
      <c r="B4714" s="116"/>
      <c r="C4714" s="117"/>
      <c r="D4714" s="2013" t="s">
        <v>770</v>
      </c>
      <c r="E4714" s="2013"/>
      <c r="F4714" s="2013"/>
      <c r="G4714" s="496">
        <v>-35.359999999999999</v>
      </c>
    </row>
    <row r="4715" ht="11.25" hidden="1" customHeight="1" outlineLevel="7">
      <c r="A4715" s="101"/>
      <c r="B4715" s="102"/>
      <c r="C4715" s="103"/>
      <c r="D4715" s="2017" t="s">
        <v>771</v>
      </c>
      <c r="E4715" s="2017"/>
      <c r="F4715" s="2017"/>
      <c r="G4715" s="494"/>
    </row>
    <row r="4716" ht="11.25" hidden="1" customHeight="1" outlineLevel="7">
      <c r="A4716" s="115"/>
      <c r="B4716" s="116"/>
      <c r="C4716" s="117"/>
      <c r="D4716" s="2013" t="s">
        <v>773</v>
      </c>
      <c r="E4716" s="2013"/>
      <c r="F4716" s="2013"/>
      <c r="G4716" s="496">
        <v>-4.7787899999999999</v>
      </c>
    </row>
    <row r="4717" ht="11.25" hidden="1" customHeight="1" outlineLevel="7">
      <c r="A4717" s="115"/>
      <c r="B4717" s="116"/>
      <c r="C4717" s="117"/>
      <c r="D4717" s="2013" t="s">
        <v>775</v>
      </c>
      <c r="E4717" s="2013"/>
      <c r="F4717" s="2013"/>
      <c r="G4717" s="496">
        <v>-251.53322</v>
      </c>
    </row>
    <row r="4718" ht="21.75" hidden="1" customHeight="1" outlineLevel="7">
      <c r="A4718" s="115"/>
      <c r="B4718" s="116"/>
      <c r="C4718" s="117"/>
      <c r="D4718" s="2013" t="s">
        <v>777</v>
      </c>
      <c r="E4718" s="2013"/>
      <c r="F4718" s="2013"/>
      <c r="G4718" s="496">
        <v>-83.915149999999997</v>
      </c>
    </row>
    <row r="4719" ht="11.25" hidden="1" customHeight="1" outlineLevel="7">
      <c r="A4719" s="115"/>
      <c r="B4719" s="116"/>
      <c r="C4719" s="117"/>
      <c r="D4719" s="2013" t="s">
        <v>778</v>
      </c>
      <c r="E4719" s="2013"/>
      <c r="F4719" s="2013"/>
      <c r="G4719" s="496">
        <v>-20.866199999999999</v>
      </c>
    </row>
    <row r="4720" ht="11.25" hidden="1" customHeight="1" outlineLevel="7">
      <c r="A4720" s="115"/>
      <c r="B4720" s="116"/>
      <c r="C4720" s="117"/>
      <c r="D4720" s="2013" t="s">
        <v>779</v>
      </c>
      <c r="E4720" s="2013"/>
      <c r="F4720" s="2013"/>
      <c r="G4720" s="496">
        <v>-52.745280000000001</v>
      </c>
    </row>
    <row r="4721" ht="11.25" hidden="1" customHeight="1" outlineLevel="7">
      <c r="A4721" s="89"/>
      <c r="B4721" s="90"/>
      <c r="C4721" s="91"/>
      <c r="D4721" s="2013" t="s">
        <v>781</v>
      </c>
      <c r="E4721" s="2013"/>
      <c r="F4721" s="2013"/>
      <c r="G4721" s="496">
        <v>-10.30367</v>
      </c>
    </row>
    <row r="4722" ht="11.25" hidden="1" customHeight="1" outlineLevel="7">
      <c r="A4722" s="86"/>
      <c r="B4722" s="87"/>
      <c r="C4722" s="88"/>
      <c r="D4722" s="2017" t="s">
        <v>782</v>
      </c>
      <c r="E4722" s="2017"/>
      <c r="F4722" s="2017"/>
      <c r="G4722" s="496">
        <v>-164.57423</v>
      </c>
    </row>
    <row r="4723" ht="21.75" hidden="1" customHeight="1" outlineLevel="7">
      <c r="A4723" s="89"/>
      <c r="B4723" s="90"/>
      <c r="C4723" s="91"/>
      <c r="D4723" s="2013" t="s">
        <v>783</v>
      </c>
      <c r="E4723" s="2013"/>
      <c r="F4723" s="2013"/>
      <c r="G4723" s="496">
        <v>-34.537280000000003</v>
      </c>
    </row>
    <row r="4724" ht="11.25" hidden="1" customHeight="1" outlineLevel="7">
      <c r="A4724" s="89"/>
      <c r="B4724" s="90"/>
      <c r="C4724" s="91"/>
      <c r="D4724" s="2013" t="s">
        <v>784</v>
      </c>
      <c r="E4724" s="2013"/>
      <c r="F4724" s="2013"/>
      <c r="G4724" s="496">
        <v>-113.65666</v>
      </c>
    </row>
    <row r="4725" ht="11.25" hidden="1" customHeight="1" outlineLevel="7">
      <c r="A4725" s="89"/>
      <c r="B4725" s="90"/>
      <c r="C4725" s="91"/>
      <c r="D4725" s="2013" t="s">
        <v>785</v>
      </c>
      <c r="E4725" s="2013"/>
      <c r="F4725" s="2013"/>
      <c r="G4725" s="496">
        <v>-4.2316799999999999</v>
      </c>
    </row>
    <row r="4726" ht="11.25" hidden="1" customHeight="1" outlineLevel="7">
      <c r="A4726" s="89"/>
      <c r="B4726" s="90"/>
      <c r="C4726" s="91"/>
      <c r="D4726" s="2013" t="s">
        <v>1018</v>
      </c>
      <c r="E4726" s="2013"/>
      <c r="F4726" s="2013"/>
      <c r="G4726" s="496">
        <v>-7.4137500000000003</v>
      </c>
    </row>
    <row r="4727" ht="11.25" hidden="1" customHeight="1" outlineLevel="7">
      <c r="A4727" s="86"/>
      <c r="B4727" s="87"/>
      <c r="C4727" s="88"/>
      <c r="D4727" s="2017" t="s">
        <v>789</v>
      </c>
      <c r="E4727" s="2017"/>
      <c r="F4727" s="2017"/>
      <c r="G4727" s="496">
        <v>-4.7348600000000003</v>
      </c>
    </row>
    <row r="4728" ht="21.75" hidden="1" customHeight="1" outlineLevel="7">
      <c r="A4728" s="89"/>
      <c r="B4728" s="90"/>
      <c r="C4728" s="91"/>
      <c r="D4728" s="2013" t="s">
        <v>791</v>
      </c>
      <c r="E4728" s="2013"/>
      <c r="F4728" s="2013"/>
      <c r="G4728" s="496">
        <v>-3.0438399999999999</v>
      </c>
    </row>
    <row r="4729" ht="21.75" hidden="1" customHeight="1" outlineLevel="7">
      <c r="A4729" s="89"/>
      <c r="B4729" s="90"/>
      <c r="C4729" s="91"/>
      <c r="D4729" s="2013" t="s">
        <v>793</v>
      </c>
      <c r="E4729" s="2013"/>
      <c r="F4729" s="2013"/>
      <c r="G4729" s="494"/>
    </row>
    <row r="4730" ht="11.25" hidden="1" customHeight="1" outlineLevel="7">
      <c r="A4730" s="89"/>
      <c r="B4730" s="90"/>
      <c r="C4730" s="91"/>
      <c r="D4730" s="2013" t="s">
        <v>795</v>
      </c>
      <c r="E4730" s="2013"/>
      <c r="F4730" s="2013"/>
      <c r="G4730" s="494"/>
    </row>
    <row r="4731" ht="11.25" hidden="1" customHeight="1" outlineLevel="7">
      <c r="A4731" s="89"/>
      <c r="B4731" s="90"/>
      <c r="C4731" s="91"/>
      <c r="D4731" s="2013" t="s">
        <v>796</v>
      </c>
      <c r="E4731" s="2013"/>
      <c r="F4731" s="2013"/>
      <c r="G4731" s="494"/>
    </row>
    <row r="4732" ht="11.25" hidden="1" customHeight="1" outlineLevel="7">
      <c r="A4732" s="89"/>
      <c r="B4732" s="90"/>
      <c r="C4732" s="91"/>
      <c r="D4732" s="2013" t="s">
        <v>798</v>
      </c>
      <c r="E4732" s="2013"/>
      <c r="F4732" s="2013"/>
      <c r="G4732" s="494"/>
    </row>
    <row r="4733" ht="11.25" hidden="1" customHeight="1" outlineLevel="7">
      <c r="A4733" s="89"/>
      <c r="B4733" s="90"/>
      <c r="C4733" s="91"/>
      <c r="D4733" s="2013" t="s">
        <v>799</v>
      </c>
      <c r="E4733" s="2013"/>
      <c r="F4733" s="2013"/>
      <c r="G4733" s="494"/>
    </row>
    <row r="4734" ht="11.25" hidden="1" customHeight="1" outlineLevel="7">
      <c r="A4734" s="89"/>
      <c r="B4734" s="90"/>
      <c r="C4734" s="91"/>
      <c r="D4734" s="2013" t="s">
        <v>801</v>
      </c>
      <c r="E4734" s="2013"/>
      <c r="F4734" s="2013"/>
      <c r="G4734" s="496">
        <v>-393.78082000000001</v>
      </c>
    </row>
    <row r="4735" ht="11.25" hidden="1" customHeight="1" outlineLevel="7">
      <c r="A4735" s="86"/>
      <c r="B4735" s="87"/>
      <c r="C4735" s="88"/>
      <c r="D4735" s="2017" t="s">
        <v>802</v>
      </c>
      <c r="E4735" s="2017"/>
      <c r="F4735" s="2017"/>
      <c r="G4735" s="496">
        <v>-14.74062</v>
      </c>
    </row>
    <row r="4736" ht="11.25" hidden="1" customHeight="1" outlineLevel="7">
      <c r="A4736" s="89"/>
      <c r="B4736" s="90"/>
      <c r="C4736" s="91"/>
      <c r="D4736" s="2013" t="s">
        <v>804</v>
      </c>
      <c r="E4736" s="2013"/>
      <c r="F4736" s="2013"/>
      <c r="G4736" s="496">
        <v>-0.46385999999999999</v>
      </c>
    </row>
    <row r="4737" ht="11.25" hidden="1" customHeight="1" outlineLevel="7">
      <c r="A4737" s="89"/>
      <c r="B4737" s="90"/>
      <c r="C4737" s="91"/>
      <c r="D4737" s="2013" t="s">
        <v>805</v>
      </c>
      <c r="E4737" s="2013"/>
      <c r="F4737" s="2013"/>
      <c r="G4737" s="496">
        <v>-142.41842</v>
      </c>
    </row>
    <row r="4738" ht="11.25" hidden="1" customHeight="1" outlineLevel="7">
      <c r="A4738" s="89"/>
      <c r="B4738" s="90"/>
      <c r="C4738" s="91"/>
      <c r="D4738" s="2013" t="s">
        <v>806</v>
      </c>
      <c r="E4738" s="2013"/>
      <c r="F4738" s="2013"/>
      <c r="G4738" s="496">
        <v>-5.75448</v>
      </c>
    </row>
    <row r="4739" ht="11.25" hidden="1" customHeight="1" outlineLevel="7">
      <c r="A4739" s="89"/>
      <c r="B4739" s="90"/>
      <c r="C4739" s="91"/>
      <c r="D4739" s="2013" t="s">
        <v>808</v>
      </c>
      <c r="E4739" s="2013"/>
      <c r="F4739" s="2013"/>
      <c r="G4739" s="496">
        <v>-15.072649999999999</v>
      </c>
    </row>
    <row r="4740" ht="21.75" hidden="1" customHeight="1" outlineLevel="7">
      <c r="A4740" s="89"/>
      <c r="B4740" s="90"/>
      <c r="C4740" s="91"/>
      <c r="D4740" s="2013" t="s">
        <v>809</v>
      </c>
      <c r="E4740" s="2013"/>
      <c r="F4740" s="2013"/>
      <c r="G4740" s="496">
        <v>-215.33079000000001</v>
      </c>
    </row>
    <row r="4741" ht="11.25" hidden="1" customHeight="1" outlineLevel="7">
      <c r="A4741" s="89"/>
      <c r="B4741" s="90"/>
      <c r="C4741" s="91"/>
      <c r="D4741" s="2013" t="s">
        <v>810</v>
      </c>
      <c r="E4741" s="2013"/>
      <c r="F4741" s="2013"/>
      <c r="G4741" s="494"/>
    </row>
    <row r="4742" ht="11.25" hidden="1" customHeight="1" outlineLevel="7">
      <c r="A4742" s="118"/>
      <c r="B4742" s="119"/>
      <c r="C4742" s="120"/>
      <c r="D4742" s="2013" t="s">
        <v>812</v>
      </c>
      <c r="E4742" s="2013"/>
      <c r="F4742" s="2013"/>
      <c r="G4742" s="496">
        <v>-102.31366</v>
      </c>
    </row>
    <row r="4743" ht="11.25" hidden="1" customHeight="1" outlineLevel="7">
      <c r="A4743" s="86"/>
      <c r="B4743" s="87"/>
      <c r="C4743" s="88"/>
      <c r="D4743" s="2017" t="s">
        <v>813</v>
      </c>
      <c r="E4743" s="2017"/>
      <c r="F4743" s="2017"/>
      <c r="G4743" s="494"/>
    </row>
    <row r="4744" ht="11.25" hidden="1" customHeight="1" outlineLevel="7">
      <c r="A4744" s="101"/>
      <c r="B4744" s="102"/>
      <c r="C4744" s="103"/>
      <c r="D4744" s="2017" t="s">
        <v>815</v>
      </c>
      <c r="E4744" s="2017"/>
      <c r="F4744" s="2017"/>
      <c r="G4744" s="496">
        <v>0.01968</v>
      </c>
    </row>
    <row r="4745" ht="11.25" hidden="1" customHeight="1" outlineLevel="7">
      <c r="A4745" s="115"/>
      <c r="B4745" s="116"/>
      <c r="C4745" s="117"/>
      <c r="D4745" s="2013" t="s">
        <v>820</v>
      </c>
      <c r="E4745" s="2013"/>
      <c r="F4745" s="2013"/>
      <c r="G4745" s="494"/>
    </row>
    <row r="4746" ht="11.25" hidden="1" customHeight="1" outlineLevel="7">
      <c r="A4746" s="115"/>
      <c r="B4746" s="116"/>
      <c r="C4746" s="117"/>
      <c r="D4746" s="2013" t="s">
        <v>821</v>
      </c>
      <c r="E4746" s="2013"/>
      <c r="F4746" s="2013"/>
      <c r="G4746" s="496">
        <v>-100.98551</v>
      </c>
    </row>
    <row r="4747" ht="11.25" hidden="1" customHeight="1" outlineLevel="7">
      <c r="A4747" s="89"/>
      <c r="B4747" s="90"/>
      <c r="C4747" s="91"/>
      <c r="D4747" s="2013" t="s">
        <v>822</v>
      </c>
      <c r="E4747" s="2013"/>
      <c r="F4747" s="2013"/>
      <c r="G4747" s="496">
        <v>-0.00198</v>
      </c>
    </row>
    <row r="4748" ht="11.25" hidden="1" customHeight="1" outlineLevel="7">
      <c r="A4748" s="89"/>
      <c r="B4748" s="90"/>
      <c r="C4748" s="91"/>
      <c r="D4748" s="2013" t="s">
        <v>823</v>
      </c>
      <c r="E4748" s="2013"/>
      <c r="F4748" s="2013"/>
      <c r="G4748" s="496">
        <v>-1.34585</v>
      </c>
    </row>
    <row r="4749" ht="11.25" hidden="1" customHeight="1" outlineLevel="7">
      <c r="A4749" s="89"/>
      <c r="B4749" s="90"/>
      <c r="C4749" s="91"/>
      <c r="D4749" s="2013" t="s">
        <v>824</v>
      </c>
      <c r="E4749" s="2013"/>
      <c r="F4749" s="2013"/>
      <c r="G4749" s="496">
        <v>-10.194750000000001</v>
      </c>
    </row>
    <row r="4750" ht="11.25" hidden="1" customHeight="1" outlineLevel="7">
      <c r="A4750" s="89"/>
      <c r="B4750" s="90"/>
      <c r="C4750" s="91"/>
      <c r="D4750" s="2013" t="s">
        <v>825</v>
      </c>
      <c r="E4750" s="2013"/>
      <c r="F4750" s="2013"/>
      <c r="G4750" s="496">
        <v>-147.51990000000001</v>
      </c>
    </row>
    <row r="4751" ht="11.25" hidden="1" customHeight="1" outlineLevel="7">
      <c r="A4751" s="101"/>
      <c r="B4751" s="102"/>
      <c r="C4751" s="103"/>
      <c r="D4751" s="2017" t="s">
        <v>826</v>
      </c>
      <c r="E4751" s="2017"/>
      <c r="F4751" s="2017"/>
      <c r="G4751" s="494"/>
    </row>
    <row r="4752" ht="11.25" hidden="1" customHeight="1" outlineLevel="7">
      <c r="A4752" s="115"/>
      <c r="B4752" s="116"/>
      <c r="C4752" s="117"/>
      <c r="D4752" s="2013" t="s">
        <v>828</v>
      </c>
      <c r="E4752" s="2013"/>
      <c r="F4752" s="2013"/>
      <c r="G4752" s="494"/>
    </row>
    <row r="4753" ht="21.75" hidden="1" customHeight="1" outlineLevel="7">
      <c r="A4753" s="115"/>
      <c r="B4753" s="116"/>
      <c r="C4753" s="117"/>
      <c r="D4753" s="2013" t="s">
        <v>829</v>
      </c>
      <c r="E4753" s="2013"/>
      <c r="F4753" s="2013"/>
      <c r="G4753" s="494"/>
    </row>
    <row r="4754" ht="11.25" hidden="1" customHeight="1" outlineLevel="7">
      <c r="A4754" s="101"/>
      <c r="B4754" s="102"/>
      <c r="C4754" s="103"/>
      <c r="D4754" s="2017" t="s">
        <v>831</v>
      </c>
      <c r="E4754" s="2017"/>
      <c r="F4754" s="2017"/>
      <c r="G4754" s="496">
        <v>-32.824060000000003</v>
      </c>
    </row>
    <row r="4755" ht="11.25" hidden="1" customHeight="1" outlineLevel="7">
      <c r="A4755" s="115"/>
      <c r="B4755" s="116"/>
      <c r="C4755" s="117"/>
      <c r="D4755" s="2013" t="s">
        <v>833</v>
      </c>
      <c r="E4755" s="2013"/>
      <c r="F4755" s="2013"/>
      <c r="G4755" s="496">
        <v>-6.0906099999999999</v>
      </c>
    </row>
    <row r="4756" ht="21.75" hidden="1" customHeight="1" outlineLevel="7">
      <c r="A4756" s="89"/>
      <c r="B4756" s="90"/>
      <c r="C4756" s="91"/>
      <c r="D4756" s="2013" t="s">
        <v>834</v>
      </c>
      <c r="E4756" s="2013"/>
      <c r="F4756" s="2013"/>
      <c r="G4756" s="496">
        <v>-0.28403</v>
      </c>
    </row>
    <row r="4757" ht="11.25" hidden="1" customHeight="1" outlineLevel="7">
      <c r="A4757" s="89"/>
      <c r="B4757" s="90"/>
      <c r="C4757" s="91"/>
      <c r="D4757" s="2013" t="s">
        <v>835</v>
      </c>
      <c r="E4757" s="2013"/>
      <c r="F4757" s="2013"/>
      <c r="G4757" s="496">
        <v>-44.451439999999998</v>
      </c>
    </row>
    <row r="4758" ht="11.25" hidden="1" customHeight="1" outlineLevel="7">
      <c r="A4758" s="89"/>
      <c r="B4758" s="90"/>
      <c r="C4758" s="91"/>
      <c r="D4758" s="2013" t="s">
        <v>837</v>
      </c>
      <c r="E4758" s="2013"/>
      <c r="F4758" s="2013"/>
      <c r="G4758" s="496">
        <v>-63.037660000000002</v>
      </c>
    </row>
    <row r="4759" ht="11.25" hidden="1" customHeight="1" outlineLevel="6">
      <c r="A4759" s="77"/>
      <c r="B4759" s="78"/>
      <c r="C4759" s="79"/>
      <c r="D4759" s="2017" t="s">
        <v>963</v>
      </c>
      <c r="E4759" s="2017"/>
      <c r="F4759" s="2017"/>
      <c r="G4759" s="496">
        <v>-12.55819</v>
      </c>
    </row>
    <row r="4760" ht="11.25" hidden="1" customHeight="1" outlineLevel="7">
      <c r="A4760" s="80"/>
      <c r="B4760" s="81"/>
      <c r="C4760" s="82"/>
      <c r="D4760" s="2017" t="s">
        <v>14</v>
      </c>
      <c r="E4760" s="2017"/>
      <c r="F4760" s="2017"/>
      <c r="G4760" s="496">
        <v>-50.479469999999999</v>
      </c>
    </row>
    <row r="4761" ht="11.25" hidden="1" customHeight="1" outlineLevel="7">
      <c r="A4761" s="83"/>
      <c r="B4761" s="84"/>
      <c r="C4761" s="85"/>
      <c r="D4761" s="2017" t="s">
        <v>529</v>
      </c>
      <c r="E4761" s="2017"/>
      <c r="F4761" s="2017"/>
      <c r="G4761" s="494"/>
    </row>
    <row r="4762" ht="11.25" hidden="1" customHeight="1" outlineLevel="7">
      <c r="A4762" s="86"/>
      <c r="B4762" s="87"/>
      <c r="C4762" s="88"/>
      <c r="D4762" s="2017" t="s">
        <v>964</v>
      </c>
      <c r="E4762" s="2017"/>
      <c r="F4762" s="2017"/>
      <c r="G4762" s="494"/>
    </row>
    <row r="4763" ht="11.25" hidden="1" customHeight="1" outlineLevel="7">
      <c r="A4763" s="89"/>
      <c r="B4763" s="90"/>
      <c r="C4763" s="91"/>
      <c r="D4763" s="2013" t="s">
        <v>546</v>
      </c>
      <c r="E4763" s="2013"/>
      <c r="F4763" s="2013"/>
      <c r="G4763" s="494"/>
    </row>
    <row r="4764" ht="11.25" hidden="1" customHeight="1" outlineLevel="7">
      <c r="A4764" s="86"/>
      <c r="B4764" s="87"/>
      <c r="C4764" s="88"/>
      <c r="D4764" s="2017" t="s">
        <v>554</v>
      </c>
      <c r="E4764" s="2017"/>
      <c r="F4764" s="2017"/>
      <c r="G4764" s="494"/>
    </row>
    <row r="4765" ht="11.25" hidden="1" customHeight="1" outlineLevel="7">
      <c r="A4765" s="89"/>
      <c r="B4765" s="90"/>
      <c r="C4765" s="91"/>
      <c r="D4765" s="2013" t="s">
        <v>557</v>
      </c>
      <c r="E4765" s="2013"/>
      <c r="F4765" s="2013"/>
      <c r="G4765" s="496">
        <v>-0.83209999999999995</v>
      </c>
    </row>
    <row r="4766" ht="11.25" hidden="1" customHeight="1" outlineLevel="7">
      <c r="A4766" s="89"/>
      <c r="B4766" s="90"/>
      <c r="C4766" s="91"/>
      <c r="D4766" s="2013" t="s">
        <v>559</v>
      </c>
      <c r="E4766" s="2013"/>
      <c r="F4766" s="2013"/>
      <c r="G4766" s="493">
        <v>-4000.6124</v>
      </c>
    </row>
    <row r="4767" ht="11.25" hidden="1" customHeight="1" outlineLevel="7">
      <c r="A4767" s="89"/>
      <c r="B4767" s="90"/>
      <c r="C4767" s="91"/>
      <c r="D4767" s="2013" t="s">
        <v>564</v>
      </c>
      <c r="E4767" s="2013"/>
      <c r="F4767" s="2013"/>
      <c r="G4767" s="496">
        <v>-50.836869999999998</v>
      </c>
    </row>
    <row r="4768" ht="11.25" hidden="1" customHeight="1" outlineLevel="7">
      <c r="A4768" s="89"/>
      <c r="B4768" s="90"/>
      <c r="C4768" s="91"/>
      <c r="D4768" s="2013" t="s">
        <v>565</v>
      </c>
      <c r="E4768" s="2013"/>
      <c r="F4768" s="2013"/>
      <c r="G4768" s="496">
        <v>-50.836869999999998</v>
      </c>
    </row>
    <row r="4769" ht="11.25" hidden="1" customHeight="1" outlineLevel="7">
      <c r="A4769" s="89"/>
      <c r="B4769" s="90"/>
      <c r="C4769" s="91"/>
      <c r="D4769" s="2013" t="s">
        <v>566</v>
      </c>
      <c r="E4769" s="2013"/>
      <c r="F4769" s="2013"/>
      <c r="G4769" s="496">
        <v>-10.218360000000001</v>
      </c>
    </row>
    <row r="4770" ht="11.25" hidden="1" customHeight="1" outlineLevel="7">
      <c r="A4770" s="89"/>
      <c r="B4770" s="90"/>
      <c r="C4770" s="91"/>
      <c r="D4770" s="2013" t="s">
        <v>567</v>
      </c>
      <c r="E4770" s="2013"/>
      <c r="F4770" s="2013"/>
      <c r="G4770" s="496">
        <v>-10.218360000000001</v>
      </c>
    </row>
    <row r="4771" ht="11.25" hidden="1" customHeight="1" outlineLevel="7">
      <c r="A4771" s="89"/>
      <c r="B4771" s="90"/>
      <c r="C4771" s="91"/>
      <c r="D4771" s="2013" t="s">
        <v>569</v>
      </c>
      <c r="E4771" s="2013"/>
      <c r="F4771" s="2013"/>
      <c r="G4771" s="496">
        <v>-40.618510000000001</v>
      </c>
    </row>
    <row r="4772" ht="11.25" hidden="1" customHeight="1" outlineLevel="7">
      <c r="A4772" s="89"/>
      <c r="B4772" s="90"/>
      <c r="C4772" s="91"/>
      <c r="D4772" s="2013" t="s">
        <v>570</v>
      </c>
      <c r="E4772" s="2013"/>
      <c r="F4772" s="2013"/>
      <c r="G4772" s="496">
        <v>-0.72258</v>
      </c>
    </row>
    <row r="4773" ht="11.25" hidden="1" customHeight="1" outlineLevel="7">
      <c r="A4773" s="80"/>
      <c r="B4773" s="81"/>
      <c r="C4773" s="82"/>
      <c r="D4773" s="2017" t="s">
        <v>571</v>
      </c>
      <c r="E4773" s="2017"/>
      <c r="F4773" s="2017"/>
      <c r="G4773" s="496">
        <v>-2.4410799999999999</v>
      </c>
    </row>
    <row r="4774" ht="11.25" hidden="1" customHeight="1" outlineLevel="7">
      <c r="A4774" s="83"/>
      <c r="B4774" s="84"/>
      <c r="C4774" s="85"/>
      <c r="D4774" s="2017" t="s">
        <v>572</v>
      </c>
      <c r="E4774" s="2017"/>
      <c r="F4774" s="2017"/>
      <c r="G4774" s="496">
        <v>-1.2845200000000001</v>
      </c>
    </row>
    <row r="4775" ht="11.25" hidden="1" customHeight="1" outlineLevel="7">
      <c r="A4775" s="86"/>
      <c r="B4775" s="87"/>
      <c r="C4775" s="88"/>
      <c r="D4775" s="2017" t="s">
        <v>573</v>
      </c>
      <c r="E4775" s="2017"/>
      <c r="F4775" s="2017"/>
      <c r="G4775" s="496">
        <v>-0.59604000000000001</v>
      </c>
    </row>
    <row r="4776" ht="11.25" hidden="1" customHeight="1" outlineLevel="7">
      <c r="A4776" s="89"/>
      <c r="B4776" s="90"/>
      <c r="C4776" s="91"/>
      <c r="D4776" s="2013" t="s">
        <v>582</v>
      </c>
      <c r="E4776" s="2013"/>
      <c r="F4776" s="2013"/>
      <c r="G4776" s="496">
        <v>-9.7643299999999993</v>
      </c>
    </row>
    <row r="4777" ht="11.25" hidden="1" customHeight="1" outlineLevel="7">
      <c r="A4777" s="89"/>
      <c r="B4777" s="90"/>
      <c r="C4777" s="91"/>
      <c r="D4777" s="2013" t="s">
        <v>585</v>
      </c>
      <c r="E4777" s="2013"/>
      <c r="F4777" s="2013"/>
      <c r="G4777" s="496">
        <v>-15.85849</v>
      </c>
    </row>
    <row r="4778" ht="11.25" hidden="1" customHeight="1" outlineLevel="7">
      <c r="A4778" s="86"/>
      <c r="B4778" s="87"/>
      <c r="C4778" s="88"/>
      <c r="D4778" s="2017" t="s">
        <v>586</v>
      </c>
      <c r="E4778" s="2017"/>
      <c r="F4778" s="2017"/>
      <c r="G4778" s="496">
        <v>-5.7202599999999997</v>
      </c>
    </row>
    <row r="4779" ht="11.25" hidden="1" customHeight="1" outlineLevel="7">
      <c r="A4779" s="89"/>
      <c r="B4779" s="90"/>
      <c r="C4779" s="91"/>
      <c r="D4779" s="2013" t="s">
        <v>965</v>
      </c>
      <c r="E4779" s="2013"/>
      <c r="F4779" s="2013"/>
      <c r="G4779" s="496">
        <v>-4.2312099999999999</v>
      </c>
    </row>
    <row r="4780" ht="11.25" hidden="1" customHeight="1" outlineLevel="7">
      <c r="A4780" s="80"/>
      <c r="B4780" s="81"/>
      <c r="C4780" s="82"/>
      <c r="D4780" s="2017" t="s">
        <v>617</v>
      </c>
      <c r="E4780" s="2017"/>
      <c r="F4780" s="2017"/>
      <c r="G4780" s="496">
        <v>-7.45669</v>
      </c>
    </row>
    <row r="4781" ht="11.25" hidden="1" customHeight="1" outlineLevel="7">
      <c r="A4781" s="98"/>
      <c r="B4781" s="99"/>
      <c r="C4781" s="100"/>
      <c r="D4781" s="2013" t="s">
        <v>619</v>
      </c>
      <c r="E4781" s="2013"/>
      <c r="F4781" s="2013"/>
      <c r="G4781" s="496">
        <v>-7.45669</v>
      </c>
    </row>
    <row r="4782" ht="11.25" hidden="1" customHeight="1" outlineLevel="7">
      <c r="A4782" s="98"/>
      <c r="B4782" s="99"/>
      <c r="C4782" s="100"/>
      <c r="D4782" s="2013" t="s">
        <v>620</v>
      </c>
      <c r="E4782" s="2013"/>
      <c r="F4782" s="2013"/>
      <c r="G4782" s="496">
        <v>-5.8292999999999999</v>
      </c>
    </row>
    <row r="4783" ht="11.25" hidden="1" customHeight="1" outlineLevel="7">
      <c r="A4783" s="98"/>
      <c r="B4783" s="99"/>
      <c r="C4783" s="100"/>
      <c r="D4783" s="2013" t="s">
        <v>624</v>
      </c>
      <c r="E4783" s="2013"/>
      <c r="F4783" s="2013"/>
      <c r="G4783" s="496">
        <v>-5.5803099999999999</v>
      </c>
    </row>
    <row r="4784" ht="11.25" hidden="1" customHeight="1" outlineLevel="7">
      <c r="A4784" s="98"/>
      <c r="B4784" s="99"/>
      <c r="C4784" s="100"/>
      <c r="D4784" s="2013" t="s">
        <v>626</v>
      </c>
      <c r="E4784" s="2013"/>
      <c r="F4784" s="2013"/>
      <c r="G4784" s="496">
        <v>-0.24898999999999999</v>
      </c>
    </row>
    <row r="4785" ht="11.25" hidden="1" customHeight="1" outlineLevel="7">
      <c r="A4785" s="83"/>
      <c r="B4785" s="84"/>
      <c r="C4785" s="85"/>
      <c r="D4785" s="2017" t="s">
        <v>630</v>
      </c>
      <c r="E4785" s="2017"/>
      <c r="F4785" s="2017"/>
      <c r="G4785" s="496">
        <v>-1.6273899999999999</v>
      </c>
    </row>
    <row r="4786" ht="11.25" hidden="1" customHeight="1" outlineLevel="7">
      <c r="A4786" s="118"/>
      <c r="B4786" s="119"/>
      <c r="C4786" s="120"/>
      <c r="D4786" s="2013" t="s">
        <v>632</v>
      </c>
      <c r="E4786" s="2013"/>
      <c r="F4786" s="2013"/>
      <c r="G4786" s="496">
        <v>-1.6273899999999999</v>
      </c>
    </row>
    <row r="4787" ht="21.75" hidden="1" customHeight="1" outlineLevel="7">
      <c r="A4787" s="118"/>
      <c r="B4787" s="119"/>
      <c r="C4787" s="120"/>
      <c r="D4787" s="2013" t="s">
        <v>634</v>
      </c>
      <c r="E4787" s="2013"/>
      <c r="F4787" s="2013"/>
      <c r="G4787" s="493">
        <v>-2858.38904</v>
      </c>
    </row>
    <row r="4788" ht="21.75" hidden="1" customHeight="1" outlineLevel="7">
      <c r="A4788" s="118"/>
      <c r="B4788" s="119"/>
      <c r="C4788" s="120"/>
      <c r="D4788" s="2013" t="s">
        <v>636</v>
      </c>
      <c r="E4788" s="2013"/>
      <c r="F4788" s="2013"/>
      <c r="G4788" s="493">
        <v>-1302.9709600000001</v>
      </c>
    </row>
    <row r="4789" ht="21.75" hidden="1" customHeight="1" outlineLevel="7">
      <c r="A4789" s="118"/>
      <c r="B4789" s="119"/>
      <c r="C4789" s="120"/>
      <c r="D4789" s="2013" t="s">
        <v>638</v>
      </c>
      <c r="E4789" s="2013"/>
      <c r="F4789" s="2013"/>
      <c r="G4789" s="496">
        <v>-76.511939999999996</v>
      </c>
    </row>
    <row r="4790" ht="11.25" hidden="1" customHeight="1" outlineLevel="7">
      <c r="A4790" s="80"/>
      <c r="B4790" s="81"/>
      <c r="C4790" s="82"/>
      <c r="D4790" s="2017" t="s">
        <v>641</v>
      </c>
      <c r="E4790" s="2017"/>
      <c r="F4790" s="2017"/>
      <c r="G4790" s="496">
        <v>-120.10239</v>
      </c>
    </row>
    <row r="4791" ht="21.75" hidden="1" customHeight="1" outlineLevel="7">
      <c r="A4791" s="83"/>
      <c r="B4791" s="84"/>
      <c r="C4791" s="85"/>
      <c r="D4791" s="2017" t="s">
        <v>642</v>
      </c>
      <c r="E4791" s="2017"/>
      <c r="F4791" s="2017"/>
      <c r="G4791" s="496">
        <v>-350.85273999999998</v>
      </c>
    </row>
    <row r="4792" ht="21.75" hidden="1" customHeight="1" outlineLevel="7">
      <c r="A4792" s="118"/>
      <c r="B4792" s="119"/>
      <c r="C4792" s="120"/>
      <c r="D4792" s="2013" t="s">
        <v>643</v>
      </c>
      <c r="E4792" s="2013"/>
      <c r="F4792" s="2013"/>
      <c r="G4792" s="493">
        <v>-1007.95101</v>
      </c>
    </row>
    <row r="4793" ht="21.75" hidden="1" customHeight="1" outlineLevel="7">
      <c r="A4793" s="118"/>
      <c r="B4793" s="119"/>
      <c r="C4793" s="120"/>
      <c r="D4793" s="2013" t="s">
        <v>645</v>
      </c>
      <c r="E4793" s="2013"/>
      <c r="F4793" s="2013"/>
      <c r="G4793" s="496">
        <v>-217.69264999999999</v>
      </c>
    </row>
    <row r="4794" ht="21.75" hidden="1" customHeight="1" outlineLevel="7">
      <c r="A4794" s="118"/>
      <c r="B4794" s="119"/>
      <c r="C4794" s="120"/>
      <c r="D4794" s="2013" t="s">
        <v>647</v>
      </c>
      <c r="E4794" s="2013"/>
      <c r="F4794" s="2013"/>
      <c r="G4794" s="496">
        <v>-31.86918</v>
      </c>
    </row>
    <row r="4795" ht="21.75" hidden="1" customHeight="1" outlineLevel="7">
      <c r="A4795" s="118"/>
      <c r="B4795" s="119"/>
      <c r="C4795" s="120"/>
      <c r="D4795" s="2013" t="s">
        <v>649</v>
      </c>
      <c r="E4795" s="2013"/>
      <c r="F4795" s="2013"/>
      <c r="G4795" s="496">
        <v>-510.38727999999998</v>
      </c>
    </row>
    <row r="4796" ht="21.75" hidden="1" customHeight="1" outlineLevel="7">
      <c r="A4796" s="118"/>
      <c r="B4796" s="119"/>
      <c r="C4796" s="120"/>
      <c r="D4796" s="2013" t="s">
        <v>651</v>
      </c>
      <c r="E4796" s="2013"/>
      <c r="F4796" s="2013"/>
      <c r="G4796" s="496">
        <v>-248.00190000000001</v>
      </c>
    </row>
    <row r="4797" ht="21.75" hidden="1" customHeight="1" outlineLevel="7">
      <c r="A4797" s="83"/>
      <c r="B4797" s="84"/>
      <c r="C4797" s="85"/>
      <c r="D4797" s="2017" t="s">
        <v>966</v>
      </c>
      <c r="E4797" s="2017"/>
      <c r="F4797" s="2017"/>
      <c r="G4797" s="496">
        <v>-771.76460999999995</v>
      </c>
    </row>
    <row r="4798" ht="11.25" hidden="1" customHeight="1" outlineLevel="7">
      <c r="A4798" s="118"/>
      <c r="B4798" s="119"/>
      <c r="C4798" s="120"/>
      <c r="D4798" s="2013" t="s">
        <v>655</v>
      </c>
      <c r="E4798" s="2013"/>
      <c r="F4798" s="2013"/>
      <c r="G4798" s="496">
        <v>-557.38576</v>
      </c>
    </row>
    <row r="4799" ht="21.75" hidden="1" customHeight="1" outlineLevel="7">
      <c r="A4799" s="118"/>
      <c r="B4799" s="119"/>
      <c r="C4799" s="120"/>
      <c r="D4799" s="2013" t="s">
        <v>657</v>
      </c>
      <c r="E4799" s="2013"/>
      <c r="F4799" s="2013"/>
      <c r="G4799" s="496">
        <v>-360.83539999999999</v>
      </c>
    </row>
    <row r="4800" ht="21.75" hidden="1" customHeight="1" outlineLevel="7">
      <c r="A4800" s="118"/>
      <c r="B4800" s="119"/>
      <c r="C4800" s="120"/>
      <c r="D4800" s="2013" t="s">
        <v>659</v>
      </c>
      <c r="E4800" s="2013"/>
      <c r="F4800" s="2013"/>
      <c r="G4800" s="496">
        <v>-48.360370000000003</v>
      </c>
    </row>
    <row r="4801" ht="21.75" hidden="1" customHeight="1" outlineLevel="7">
      <c r="A4801" s="118"/>
      <c r="B4801" s="119"/>
      <c r="C4801" s="120"/>
      <c r="D4801" s="2013" t="s">
        <v>661</v>
      </c>
      <c r="E4801" s="2013"/>
      <c r="F4801" s="2013"/>
      <c r="G4801" s="496">
        <v>-99.525530000000003</v>
      </c>
    </row>
    <row r="4802" ht="11.25" hidden="1" customHeight="1" outlineLevel="7">
      <c r="A4802" s="118"/>
      <c r="B4802" s="119"/>
      <c r="C4802" s="120"/>
      <c r="D4802" s="2013" t="s">
        <v>663</v>
      </c>
      <c r="E4802" s="2013"/>
      <c r="F4802" s="2013"/>
      <c r="G4802" s="496">
        <v>-6.2144500000000003</v>
      </c>
    </row>
    <row r="4803" ht="11.25" hidden="1" customHeight="1" outlineLevel="7">
      <c r="A4803" s="83"/>
      <c r="B4803" s="84"/>
      <c r="C4803" s="85"/>
      <c r="D4803" s="2017" t="s">
        <v>667</v>
      </c>
      <c r="E4803" s="2017"/>
      <c r="F4803" s="2017"/>
      <c r="G4803" s="496">
        <v>-42.450009999999999</v>
      </c>
    </row>
    <row r="4804" ht="11.25" hidden="1" customHeight="1" outlineLevel="7">
      <c r="A4804" s="118"/>
      <c r="B4804" s="119"/>
      <c r="C4804" s="120"/>
      <c r="D4804" s="2013" t="s">
        <v>667</v>
      </c>
      <c r="E4804" s="2013"/>
      <c r="F4804" s="2013"/>
      <c r="G4804" s="496">
        <v>-145.77759</v>
      </c>
    </row>
    <row r="4805" ht="21.75" hidden="1" customHeight="1" outlineLevel="7">
      <c r="A4805" s="118"/>
      <c r="B4805" s="119"/>
      <c r="C4805" s="120"/>
      <c r="D4805" s="2013" t="s">
        <v>669</v>
      </c>
      <c r="E4805" s="2013"/>
      <c r="F4805" s="2013"/>
      <c r="G4805" s="496">
        <v>-94.372290000000007</v>
      </c>
    </row>
    <row r="4806" ht="21.75" hidden="1" customHeight="1" outlineLevel="7">
      <c r="A4806" s="118"/>
      <c r="B4806" s="119"/>
      <c r="C4806" s="120"/>
      <c r="D4806" s="2013" t="s">
        <v>671</v>
      </c>
      <c r="E4806" s="2013"/>
      <c r="F4806" s="2013"/>
      <c r="G4806" s="496">
        <v>-12.648099999999999</v>
      </c>
    </row>
    <row r="4807" ht="21.75" hidden="1" customHeight="1" outlineLevel="7">
      <c r="A4807" s="118"/>
      <c r="B4807" s="119"/>
      <c r="C4807" s="120"/>
      <c r="D4807" s="2013" t="s">
        <v>673</v>
      </c>
      <c r="E4807" s="2013"/>
      <c r="F4807" s="2013"/>
      <c r="G4807" s="496">
        <v>-26.029669999999999</v>
      </c>
    </row>
    <row r="4808" ht="21.75" hidden="1" customHeight="1" outlineLevel="7">
      <c r="A4808" s="118"/>
      <c r="B4808" s="119"/>
      <c r="C4808" s="120"/>
      <c r="D4808" s="2013" t="s">
        <v>675</v>
      </c>
      <c r="E4808" s="2013"/>
      <c r="F4808" s="2013"/>
      <c r="G4808" s="496">
        <v>-1.6252500000000001</v>
      </c>
    </row>
    <row r="4809" ht="21.75" hidden="1" customHeight="1" outlineLevel="7">
      <c r="A4809" s="83"/>
      <c r="B4809" s="84"/>
      <c r="C4809" s="85"/>
      <c r="D4809" s="2017" t="s">
        <v>677</v>
      </c>
      <c r="E4809" s="2017"/>
      <c r="F4809" s="2017"/>
      <c r="G4809" s="496">
        <v>-11.10228</v>
      </c>
    </row>
    <row r="4810" ht="21.75" hidden="1" customHeight="1" outlineLevel="7">
      <c r="A4810" s="118"/>
      <c r="B4810" s="119"/>
      <c r="C4810" s="120"/>
      <c r="D4810" s="2013" t="s">
        <v>679</v>
      </c>
      <c r="E4810" s="2013"/>
      <c r="F4810" s="2013"/>
      <c r="G4810" s="496">
        <v>-11.433439999999999</v>
      </c>
    </row>
    <row r="4811" ht="21.75" hidden="1" customHeight="1" outlineLevel="7">
      <c r="A4811" s="118"/>
      <c r="B4811" s="119"/>
      <c r="C4811" s="120"/>
      <c r="D4811" s="2013" t="s">
        <v>681</v>
      </c>
      <c r="E4811" s="2013"/>
      <c r="F4811" s="2013"/>
      <c r="G4811" s="496">
        <v>-7.4016700000000002</v>
      </c>
    </row>
    <row r="4812" ht="21.75" hidden="1" customHeight="1" outlineLevel="7">
      <c r="A4812" s="118"/>
      <c r="B4812" s="119"/>
      <c r="C4812" s="120"/>
      <c r="D4812" s="2013" t="s">
        <v>683</v>
      </c>
      <c r="E4812" s="2013"/>
      <c r="F4812" s="2013"/>
      <c r="G4812" s="496">
        <v>-0.99200999999999995</v>
      </c>
    </row>
    <row r="4813" ht="21.75" hidden="1" customHeight="1" outlineLevel="7">
      <c r="A4813" s="118"/>
      <c r="B4813" s="119"/>
      <c r="C4813" s="120"/>
      <c r="D4813" s="2013" t="s">
        <v>685</v>
      </c>
      <c r="E4813" s="2013"/>
      <c r="F4813" s="2013"/>
      <c r="G4813" s="496">
        <v>-2.04148</v>
      </c>
    </row>
    <row r="4814" ht="21.75" hidden="1" customHeight="1" outlineLevel="7">
      <c r="A4814" s="118"/>
      <c r="B4814" s="119"/>
      <c r="C4814" s="120"/>
      <c r="D4814" s="2013" t="s">
        <v>687</v>
      </c>
      <c r="E4814" s="2013"/>
      <c r="F4814" s="2013"/>
      <c r="G4814" s="496">
        <v>-0.12745000000000001</v>
      </c>
    </row>
    <row r="4815" ht="11.25" hidden="1" customHeight="1" outlineLevel="7">
      <c r="A4815" s="80"/>
      <c r="B4815" s="81"/>
      <c r="C4815" s="82"/>
      <c r="D4815" s="2017" t="s">
        <v>689</v>
      </c>
      <c r="E4815" s="2017"/>
      <c r="F4815" s="2017"/>
      <c r="G4815" s="496">
        <v>-0.87082999999999999</v>
      </c>
    </row>
    <row r="4816" ht="11.25" hidden="1" customHeight="1" outlineLevel="7">
      <c r="A4816" s="98"/>
      <c r="B4816" s="99"/>
      <c r="C4816" s="100"/>
      <c r="D4816" s="2013" t="s">
        <v>696</v>
      </c>
      <c r="E4816" s="2013"/>
      <c r="F4816" s="2013"/>
      <c r="G4816" s="496">
        <v>-57.167819999999999</v>
      </c>
    </row>
    <row r="4817" ht="11.25" hidden="1" customHeight="1" outlineLevel="7">
      <c r="A4817" s="80"/>
      <c r="B4817" s="81"/>
      <c r="C4817" s="82"/>
      <c r="D4817" s="2017" t="s">
        <v>698</v>
      </c>
      <c r="E4817" s="2017"/>
      <c r="F4817" s="2017"/>
      <c r="G4817" s="496">
        <v>-37.008749999999999</v>
      </c>
    </row>
    <row r="4818" ht="11.25" hidden="1" customHeight="1" outlineLevel="7">
      <c r="A4818" s="83"/>
      <c r="B4818" s="84"/>
      <c r="C4818" s="85"/>
      <c r="D4818" s="2017" t="s">
        <v>702</v>
      </c>
      <c r="E4818" s="2017"/>
      <c r="F4818" s="2017"/>
      <c r="G4818" s="496">
        <v>-4.9600400000000002</v>
      </c>
    </row>
    <row r="4819" ht="11.25" hidden="1" customHeight="1" outlineLevel="7">
      <c r="A4819" s="86"/>
      <c r="B4819" s="87"/>
      <c r="C4819" s="88"/>
      <c r="D4819" s="2017" t="s">
        <v>704</v>
      </c>
      <c r="E4819" s="2017"/>
      <c r="F4819" s="2017"/>
      <c r="G4819" s="496">
        <v>-10.207789999999999</v>
      </c>
    </row>
    <row r="4820" ht="11.25" hidden="1" customHeight="1" outlineLevel="7">
      <c r="A4820" s="89"/>
      <c r="B4820" s="90"/>
      <c r="C4820" s="91"/>
      <c r="D4820" s="2013" t="s">
        <v>705</v>
      </c>
      <c r="E4820" s="2013"/>
      <c r="F4820" s="2013"/>
      <c r="G4820" s="496">
        <v>-0.63744999999999996</v>
      </c>
    </row>
    <row r="4821" ht="11.25" hidden="1" customHeight="1" outlineLevel="7">
      <c r="A4821" s="89"/>
      <c r="B4821" s="90"/>
      <c r="C4821" s="91"/>
      <c r="D4821" s="2013" t="s">
        <v>706</v>
      </c>
      <c r="E4821" s="2013"/>
      <c r="F4821" s="2013"/>
      <c r="G4821" s="496">
        <v>-4.35379</v>
      </c>
    </row>
    <row r="4822" ht="11.25" hidden="1" customHeight="1" outlineLevel="7">
      <c r="A4822" s="89"/>
      <c r="B4822" s="90"/>
      <c r="C4822" s="91"/>
      <c r="D4822" s="2013" t="s">
        <v>708</v>
      </c>
      <c r="E4822" s="2013"/>
      <c r="F4822" s="2013"/>
      <c r="G4822" s="496">
        <v>-0.19761000000000001</v>
      </c>
    </row>
    <row r="4823" ht="11.25" hidden="1" customHeight="1" outlineLevel="7">
      <c r="A4823" s="89"/>
      <c r="B4823" s="90"/>
      <c r="C4823" s="91"/>
      <c r="D4823" s="2013" t="s">
        <v>709</v>
      </c>
      <c r="E4823" s="2013"/>
      <c r="F4823" s="2013"/>
      <c r="G4823" s="496">
        <v>-0.19761000000000001</v>
      </c>
    </row>
    <row r="4824" ht="11.25" hidden="1" customHeight="1" outlineLevel="7">
      <c r="A4824" s="89"/>
      <c r="B4824" s="90"/>
      <c r="C4824" s="91"/>
      <c r="D4824" s="2013" t="s">
        <v>710</v>
      </c>
      <c r="E4824" s="2013"/>
      <c r="F4824" s="2013"/>
      <c r="G4824" s="496">
        <v>-311.96758</v>
      </c>
    </row>
    <row r="4825" ht="11.25" hidden="1" customHeight="1" outlineLevel="7">
      <c r="A4825" s="89"/>
      <c r="B4825" s="90"/>
      <c r="C4825" s="91"/>
      <c r="D4825" s="2013" t="s">
        <v>711</v>
      </c>
      <c r="E4825" s="2013"/>
      <c r="F4825" s="2013"/>
      <c r="G4825" s="496">
        <v>-97.822469999999996</v>
      </c>
    </row>
    <row r="4826" ht="11.25" hidden="1" customHeight="1" outlineLevel="7">
      <c r="A4826" s="86"/>
      <c r="B4826" s="87"/>
      <c r="C4826" s="88"/>
      <c r="D4826" s="2017" t="s">
        <v>712</v>
      </c>
      <c r="E4826" s="2017"/>
      <c r="F4826" s="2017"/>
      <c r="G4826" s="496">
        <v>-8.6347400000000007</v>
      </c>
    </row>
    <row r="4827" ht="21.75" hidden="1" customHeight="1" outlineLevel="7">
      <c r="A4827" s="89"/>
      <c r="B4827" s="90"/>
      <c r="C4827" s="91"/>
      <c r="D4827" s="2013" t="s">
        <v>717</v>
      </c>
      <c r="E4827" s="2013"/>
      <c r="F4827" s="2013"/>
      <c r="G4827" s="496">
        <v>-3.0432100000000002</v>
      </c>
    </row>
    <row r="4828" ht="11.25" hidden="1" customHeight="1" outlineLevel="7">
      <c r="A4828" s="86"/>
      <c r="B4828" s="87"/>
      <c r="C4828" s="88"/>
      <c r="D4828" s="2017" t="s">
        <v>720</v>
      </c>
      <c r="E4828" s="2017"/>
      <c r="F4828" s="2017"/>
      <c r="G4828" s="496">
        <v>-0.69652000000000003</v>
      </c>
    </row>
    <row r="4829" ht="11.25" hidden="1" customHeight="1" outlineLevel="7">
      <c r="A4829" s="89"/>
      <c r="B4829" s="90"/>
      <c r="C4829" s="91"/>
      <c r="D4829" s="2013" t="s">
        <v>721</v>
      </c>
      <c r="E4829" s="2013"/>
      <c r="F4829" s="2013"/>
      <c r="G4829" s="496">
        <v>-0.65810999999999997</v>
      </c>
    </row>
    <row r="4830" ht="11.25" hidden="1" customHeight="1" outlineLevel="7">
      <c r="A4830" s="89"/>
      <c r="B4830" s="90"/>
      <c r="C4830" s="91"/>
      <c r="D4830" s="2013" t="s">
        <v>722</v>
      </c>
      <c r="E4830" s="2013"/>
      <c r="F4830" s="2013"/>
      <c r="G4830" s="496">
        <v>-0.24818000000000001</v>
      </c>
    </row>
    <row r="4831" ht="11.25" hidden="1" customHeight="1" outlineLevel="7">
      <c r="A4831" s="86"/>
      <c r="B4831" s="87"/>
      <c r="C4831" s="88"/>
      <c r="D4831" s="2017" t="s">
        <v>724</v>
      </c>
      <c r="E4831" s="2017"/>
      <c r="F4831" s="2017"/>
      <c r="G4831" s="496">
        <v>-3.6860300000000001</v>
      </c>
    </row>
    <row r="4832" ht="11.25" hidden="1" customHeight="1" outlineLevel="7">
      <c r="A4832" s="89"/>
      <c r="B4832" s="90"/>
      <c r="C4832" s="91"/>
      <c r="D4832" s="2013" t="s">
        <v>725</v>
      </c>
      <c r="E4832" s="2013"/>
      <c r="F4832" s="2013"/>
      <c r="G4832" s="496">
        <v>-0.30269000000000001</v>
      </c>
    </row>
    <row r="4833" ht="11.25" hidden="1" customHeight="1" outlineLevel="7">
      <c r="A4833" s="89"/>
      <c r="B4833" s="90"/>
      <c r="C4833" s="91"/>
      <c r="D4833" s="2013" t="s">
        <v>726</v>
      </c>
      <c r="E4833" s="2013"/>
      <c r="F4833" s="2013"/>
      <c r="G4833" s="496">
        <v>-0.67698999999999998</v>
      </c>
    </row>
    <row r="4834" ht="11.25" hidden="1" customHeight="1" outlineLevel="7">
      <c r="A4834" s="89"/>
      <c r="B4834" s="90"/>
      <c r="C4834" s="91"/>
      <c r="D4834" s="2013" t="s">
        <v>729</v>
      </c>
      <c r="E4834" s="2013"/>
      <c r="F4834" s="2013"/>
      <c r="G4834" s="496">
        <v>-0.67698999999999998</v>
      </c>
    </row>
    <row r="4835" ht="11.25" hidden="1" customHeight="1" outlineLevel="7">
      <c r="A4835" s="89"/>
      <c r="B4835" s="90"/>
      <c r="C4835" s="91"/>
      <c r="D4835" s="2013" t="s">
        <v>730</v>
      </c>
      <c r="E4835" s="2013"/>
      <c r="F4835" s="2013"/>
      <c r="G4835" s="496">
        <v>-11.28622</v>
      </c>
    </row>
    <row r="4836" ht="11.25" hidden="1" customHeight="1" outlineLevel="7">
      <c r="A4836" s="86"/>
      <c r="B4836" s="87"/>
      <c r="C4836" s="88"/>
      <c r="D4836" s="2017" t="s">
        <v>967</v>
      </c>
      <c r="E4836" s="2017"/>
      <c r="F4836" s="2017"/>
      <c r="G4836" s="496">
        <v>-0.94047999999999998</v>
      </c>
    </row>
    <row r="4837" ht="11.25" hidden="1" customHeight="1" outlineLevel="7">
      <c r="A4837" s="89"/>
      <c r="B4837" s="90"/>
      <c r="C4837" s="91"/>
      <c r="D4837" s="2013" t="s">
        <v>968</v>
      </c>
      <c r="E4837" s="2013"/>
      <c r="F4837" s="2013"/>
      <c r="G4837" s="496">
        <v>-10.345739999999999</v>
      </c>
    </row>
    <row r="4838" ht="11.25" hidden="1" customHeight="1" outlineLevel="7">
      <c r="A4838" s="89"/>
      <c r="B4838" s="90"/>
      <c r="C4838" s="91"/>
      <c r="D4838" s="2013" t="s">
        <v>1196</v>
      </c>
      <c r="E4838" s="2013"/>
      <c r="F4838" s="2013"/>
      <c r="G4838" s="496">
        <v>-15.948790000000001</v>
      </c>
    </row>
    <row r="4839" ht="11.25" hidden="1" customHeight="1" outlineLevel="7">
      <c r="A4839" s="118"/>
      <c r="B4839" s="119"/>
      <c r="C4839" s="120"/>
      <c r="D4839" s="2013" t="s">
        <v>731</v>
      </c>
      <c r="E4839" s="2013"/>
      <c r="F4839" s="2013"/>
      <c r="G4839" s="496">
        <v>-1.67093</v>
      </c>
    </row>
    <row r="4840" ht="11.25" hidden="1" customHeight="1" outlineLevel="7">
      <c r="A4840" s="86"/>
      <c r="B4840" s="87"/>
      <c r="C4840" s="88"/>
      <c r="D4840" s="2017" t="s">
        <v>732</v>
      </c>
      <c r="E4840" s="2017"/>
      <c r="F4840" s="2017"/>
      <c r="G4840" s="496">
        <v>-2.4187500000000002</v>
      </c>
    </row>
    <row r="4841" ht="21.75" hidden="1" customHeight="1" outlineLevel="7">
      <c r="A4841" s="89"/>
      <c r="B4841" s="90"/>
      <c r="C4841" s="91"/>
      <c r="D4841" s="2013" t="s">
        <v>969</v>
      </c>
      <c r="E4841" s="2013"/>
      <c r="F4841" s="2013"/>
      <c r="G4841" s="496">
        <v>-11.818429999999999</v>
      </c>
    </row>
    <row r="4842" ht="21.75" hidden="1" customHeight="1" outlineLevel="7">
      <c r="A4842" s="89"/>
      <c r="B4842" s="90"/>
      <c r="C4842" s="91"/>
      <c r="D4842" s="2013" t="s">
        <v>1197</v>
      </c>
      <c r="E4842" s="2013"/>
      <c r="F4842" s="2013"/>
      <c r="G4842" s="496">
        <v>-0.040680000000000001</v>
      </c>
    </row>
    <row r="4843" ht="11.25" hidden="1" customHeight="1" outlineLevel="7">
      <c r="A4843" s="89"/>
      <c r="B4843" s="90"/>
      <c r="C4843" s="91"/>
      <c r="D4843" s="2013" t="s">
        <v>734</v>
      </c>
      <c r="E4843" s="2013"/>
      <c r="F4843" s="2013"/>
      <c r="G4843" s="496">
        <v>-18.877690000000001</v>
      </c>
    </row>
    <row r="4844" ht="11.25" hidden="1" customHeight="1" outlineLevel="7">
      <c r="A4844" s="89"/>
      <c r="B4844" s="90"/>
      <c r="C4844" s="91"/>
      <c r="D4844" s="2013" t="s">
        <v>735</v>
      </c>
      <c r="E4844" s="2013"/>
      <c r="F4844" s="2013"/>
      <c r="G4844" s="496">
        <v>-5.8585900000000004</v>
      </c>
    </row>
    <row r="4845" ht="11.25" hidden="1" customHeight="1" outlineLevel="7">
      <c r="A4845" s="118"/>
      <c r="B4845" s="119"/>
      <c r="C4845" s="120"/>
      <c r="D4845" s="2013" t="s">
        <v>736</v>
      </c>
      <c r="E4845" s="2013"/>
      <c r="F4845" s="2013"/>
      <c r="G4845" s="496">
        <v>-13.0191</v>
      </c>
    </row>
    <row r="4846" ht="11.25" hidden="1" customHeight="1" outlineLevel="7">
      <c r="A4846" s="86"/>
      <c r="B4846" s="87"/>
      <c r="C4846" s="88"/>
      <c r="D4846" s="2017" t="s">
        <v>970</v>
      </c>
      <c r="E4846" s="2017"/>
      <c r="F4846" s="2017"/>
      <c r="G4846" s="496">
        <v>-1.49394</v>
      </c>
    </row>
    <row r="4847" ht="11.25" hidden="1" customHeight="1" outlineLevel="7">
      <c r="A4847" s="89"/>
      <c r="B4847" s="90"/>
      <c r="C4847" s="91"/>
      <c r="D4847" s="2013" t="s">
        <v>971</v>
      </c>
      <c r="E4847" s="2013"/>
      <c r="F4847" s="2013"/>
      <c r="G4847" s="496">
        <v>-8.9231599999999993</v>
      </c>
    </row>
    <row r="4848" ht="11.25" hidden="1" customHeight="1" outlineLevel="7">
      <c r="A4848" s="89"/>
      <c r="B4848" s="90"/>
      <c r="C4848" s="91"/>
      <c r="D4848" s="2013" t="s">
        <v>741</v>
      </c>
      <c r="E4848" s="2013"/>
      <c r="F4848" s="2013"/>
      <c r="G4848" s="496">
        <v>-1.7059599999999999</v>
      </c>
    </row>
    <row r="4849" ht="11.25" hidden="1" customHeight="1" outlineLevel="7">
      <c r="A4849" s="86"/>
      <c r="B4849" s="87"/>
      <c r="C4849" s="88"/>
      <c r="D4849" s="2017" t="s">
        <v>742</v>
      </c>
      <c r="E4849" s="2017"/>
      <c r="F4849" s="2017"/>
      <c r="G4849" s="496">
        <v>-1.6273899999999999</v>
      </c>
    </row>
    <row r="4850" ht="11.25" hidden="1" customHeight="1" outlineLevel="7">
      <c r="A4850" s="89"/>
      <c r="B4850" s="90"/>
      <c r="C4850" s="91"/>
      <c r="D4850" s="2013" t="s">
        <v>744</v>
      </c>
      <c r="E4850" s="2013"/>
      <c r="F4850" s="2013"/>
      <c r="G4850" s="496">
        <v>-1.0565100000000001</v>
      </c>
    </row>
    <row r="4851" ht="11.25" hidden="1" customHeight="1" outlineLevel="7">
      <c r="A4851" s="89"/>
      <c r="B4851" s="90"/>
      <c r="C4851" s="91"/>
      <c r="D4851" s="2013" t="s">
        <v>756</v>
      </c>
      <c r="E4851" s="2013"/>
      <c r="F4851" s="2013"/>
      <c r="G4851" s="496">
        <v>-4.5332999999999997</v>
      </c>
    </row>
    <row r="4852" ht="21.75" hidden="1" customHeight="1" outlineLevel="7">
      <c r="A4852" s="89"/>
      <c r="B4852" s="90"/>
      <c r="C4852" s="91"/>
      <c r="D4852" s="2013" t="s">
        <v>757</v>
      </c>
      <c r="E4852" s="2013"/>
      <c r="F4852" s="2013"/>
      <c r="G4852" s="496">
        <v>-14.621090000000001</v>
      </c>
    </row>
    <row r="4853" ht="11.25" hidden="1" customHeight="1" outlineLevel="7">
      <c r="A4853" s="89"/>
      <c r="B4853" s="90"/>
      <c r="C4853" s="91"/>
      <c r="D4853" s="2013" t="s">
        <v>758</v>
      </c>
      <c r="E4853" s="2013"/>
      <c r="F4853" s="2013"/>
      <c r="G4853" s="496">
        <v>-4.0610400000000002</v>
      </c>
    </row>
    <row r="4854" ht="11.25" hidden="1" customHeight="1" outlineLevel="7">
      <c r="A4854" s="89"/>
      <c r="B4854" s="90"/>
      <c r="C4854" s="91"/>
      <c r="D4854" s="2013" t="s">
        <v>759</v>
      </c>
      <c r="E4854" s="2013"/>
      <c r="F4854" s="2013"/>
      <c r="G4854" s="496">
        <v>-0.083540000000000003</v>
      </c>
    </row>
    <row r="4855" ht="11.25" hidden="1" customHeight="1" outlineLevel="7">
      <c r="A4855" s="89"/>
      <c r="B4855" s="90"/>
      <c r="C4855" s="91"/>
      <c r="D4855" s="2013" t="s">
        <v>972</v>
      </c>
      <c r="E4855" s="2013"/>
      <c r="F4855" s="2013"/>
      <c r="G4855" s="496">
        <v>-3.9775</v>
      </c>
    </row>
    <row r="4856" ht="11.25" hidden="1" customHeight="1" outlineLevel="7">
      <c r="A4856" s="89"/>
      <c r="B4856" s="90"/>
      <c r="C4856" s="91"/>
      <c r="D4856" s="2013" t="s">
        <v>760</v>
      </c>
      <c r="E4856" s="2013"/>
      <c r="F4856" s="2013"/>
      <c r="G4856" s="496">
        <v>-13.29881</v>
      </c>
    </row>
    <row r="4857" ht="11.25" hidden="1" customHeight="1" outlineLevel="7">
      <c r="A4857" s="83"/>
      <c r="B4857" s="84"/>
      <c r="C4857" s="85"/>
      <c r="D4857" s="2017" t="s">
        <v>763</v>
      </c>
      <c r="E4857" s="2017"/>
      <c r="F4857" s="2017"/>
      <c r="G4857" s="496">
        <v>-0.67700000000000005</v>
      </c>
    </row>
    <row r="4858" ht="11.25" hidden="1" customHeight="1" outlineLevel="7">
      <c r="A4858" s="86"/>
      <c r="B4858" s="87"/>
      <c r="C4858" s="88"/>
      <c r="D4858" s="2017" t="s">
        <v>765</v>
      </c>
      <c r="E4858" s="2017"/>
      <c r="F4858" s="2017"/>
      <c r="G4858" s="496">
        <v>-0.39918999999999999</v>
      </c>
    </row>
    <row r="4859" ht="11.25" hidden="1" customHeight="1" outlineLevel="7">
      <c r="A4859" s="89"/>
      <c r="B4859" s="90"/>
      <c r="C4859" s="91"/>
      <c r="D4859" s="2013" t="s">
        <v>766</v>
      </c>
      <c r="E4859" s="2013"/>
      <c r="F4859" s="2013"/>
      <c r="G4859" s="496">
        <v>-2.9293</v>
      </c>
    </row>
    <row r="4860" ht="11.25" hidden="1" customHeight="1" outlineLevel="7">
      <c r="A4860" s="89"/>
      <c r="B4860" s="90"/>
      <c r="C4860" s="91"/>
      <c r="D4860" s="2013" t="s">
        <v>767</v>
      </c>
      <c r="E4860" s="2013"/>
      <c r="F4860" s="2013"/>
      <c r="G4860" s="496">
        <v>-0.67698999999999998</v>
      </c>
    </row>
    <row r="4861" ht="21.75" hidden="1" customHeight="1" outlineLevel="7">
      <c r="A4861" s="89"/>
      <c r="B4861" s="90"/>
      <c r="C4861" s="91"/>
      <c r="D4861" s="2013" t="s">
        <v>768</v>
      </c>
      <c r="E4861" s="2013"/>
      <c r="F4861" s="2013"/>
      <c r="G4861" s="496">
        <v>-7.5791000000000004</v>
      </c>
    </row>
    <row r="4862" ht="21.75" hidden="1" customHeight="1" outlineLevel="7">
      <c r="A4862" s="89"/>
      <c r="B4862" s="90"/>
      <c r="C4862" s="91"/>
      <c r="D4862" s="2013" t="s">
        <v>769</v>
      </c>
      <c r="E4862" s="2013"/>
      <c r="F4862" s="2013"/>
      <c r="G4862" s="496">
        <v>-0.6835</v>
      </c>
    </row>
    <row r="4863" ht="21.75" hidden="1" customHeight="1" outlineLevel="7">
      <c r="A4863" s="89"/>
      <c r="B4863" s="90"/>
      <c r="C4863" s="91"/>
      <c r="D4863" s="2013" t="s">
        <v>770</v>
      </c>
      <c r="E4863" s="2013"/>
      <c r="F4863" s="2013"/>
      <c r="G4863" s="496">
        <v>-0.35372999999999999</v>
      </c>
    </row>
    <row r="4864" ht="11.25" hidden="1" customHeight="1" outlineLevel="7">
      <c r="A4864" s="86"/>
      <c r="B4864" s="87"/>
      <c r="C4864" s="88"/>
      <c r="D4864" s="2017" t="s">
        <v>771</v>
      </c>
      <c r="E4864" s="2017"/>
      <c r="F4864" s="2017"/>
      <c r="G4864" s="496">
        <v>-96.609549999999999</v>
      </c>
    </row>
    <row r="4865" ht="11.25" hidden="1" customHeight="1" outlineLevel="7">
      <c r="A4865" s="89"/>
      <c r="B4865" s="90"/>
      <c r="C4865" s="91"/>
      <c r="D4865" s="2013" t="s">
        <v>773</v>
      </c>
      <c r="E4865" s="2013"/>
      <c r="F4865" s="2013"/>
      <c r="G4865" s="496">
        <v>-11.976050000000001</v>
      </c>
    </row>
    <row r="4866" ht="11.25" hidden="1" customHeight="1" outlineLevel="7">
      <c r="A4866" s="89"/>
      <c r="B4866" s="90"/>
      <c r="C4866" s="91"/>
      <c r="D4866" s="2013" t="s">
        <v>775</v>
      </c>
      <c r="E4866" s="2013"/>
      <c r="F4866" s="2013"/>
      <c r="G4866" s="496">
        <v>-2.1905899999999998</v>
      </c>
    </row>
    <row r="4867" ht="21.75" hidden="1" customHeight="1" outlineLevel="7">
      <c r="A4867" s="89"/>
      <c r="B4867" s="90"/>
      <c r="C4867" s="91"/>
      <c r="D4867" s="2013" t="s">
        <v>777</v>
      </c>
      <c r="E4867" s="2013"/>
      <c r="F4867" s="2013"/>
      <c r="G4867" s="496">
        <v>-6.5801499999999997</v>
      </c>
    </row>
    <row r="4868" ht="11.25" hidden="1" customHeight="1" outlineLevel="7">
      <c r="A4868" s="89"/>
      <c r="B4868" s="90"/>
      <c r="C4868" s="91"/>
      <c r="D4868" s="2013" t="s">
        <v>778</v>
      </c>
      <c r="E4868" s="2013"/>
      <c r="F4868" s="2013"/>
      <c r="G4868" s="496">
        <v>-0.32948</v>
      </c>
    </row>
    <row r="4869" ht="11.25" hidden="1" customHeight="1" outlineLevel="7">
      <c r="A4869" s="89"/>
      <c r="B4869" s="90"/>
      <c r="C4869" s="91"/>
      <c r="D4869" s="2013" t="s">
        <v>779</v>
      </c>
      <c r="E4869" s="2013"/>
      <c r="F4869" s="2013"/>
      <c r="G4869" s="496">
        <v>-1.66581</v>
      </c>
    </row>
    <row r="4870" ht="11.25" hidden="1" customHeight="1" outlineLevel="7">
      <c r="A4870" s="118"/>
      <c r="B4870" s="119"/>
      <c r="C4870" s="120"/>
      <c r="D4870" s="2013" t="s">
        <v>781</v>
      </c>
      <c r="E4870" s="2013"/>
      <c r="F4870" s="2013"/>
      <c r="G4870" s="496">
        <v>-1.2100200000000001</v>
      </c>
    </row>
    <row r="4871" ht="11.25" hidden="1" customHeight="1" outlineLevel="7">
      <c r="A4871" s="83"/>
      <c r="B4871" s="84"/>
      <c r="C4871" s="85"/>
      <c r="D4871" s="2017" t="s">
        <v>782</v>
      </c>
      <c r="E4871" s="2017"/>
      <c r="F4871" s="2017"/>
      <c r="G4871" s="496">
        <v>-84.308019999999999</v>
      </c>
    </row>
    <row r="4872" ht="11.25" hidden="1" customHeight="1" outlineLevel="7">
      <c r="A4872" s="118"/>
      <c r="B4872" s="119"/>
      <c r="C4872" s="120"/>
      <c r="D4872" s="2013" t="s">
        <v>786</v>
      </c>
      <c r="E4872" s="2013"/>
      <c r="F4872" s="2013"/>
      <c r="G4872" s="496">
        <v>-3.62744</v>
      </c>
    </row>
    <row r="4873" ht="11.25" hidden="1" customHeight="1" outlineLevel="7">
      <c r="A4873" s="83"/>
      <c r="B4873" s="84"/>
      <c r="C4873" s="85"/>
      <c r="D4873" s="2017" t="s">
        <v>789</v>
      </c>
      <c r="E4873" s="2017"/>
      <c r="F4873" s="2017"/>
      <c r="G4873" s="496">
        <v>-34.337850000000003</v>
      </c>
    </row>
    <row r="4874" ht="21.75" hidden="1" customHeight="1" outlineLevel="7">
      <c r="A4874" s="118"/>
      <c r="B4874" s="119"/>
      <c r="C4874" s="120"/>
      <c r="D4874" s="2013" t="s">
        <v>791</v>
      </c>
      <c r="E4874" s="2013"/>
      <c r="F4874" s="2013"/>
      <c r="G4874" s="496">
        <v>-0.78115000000000001</v>
      </c>
    </row>
    <row r="4875" ht="11.25" hidden="1" customHeight="1" outlineLevel="7">
      <c r="A4875" s="118"/>
      <c r="B4875" s="119"/>
      <c r="C4875" s="120"/>
      <c r="D4875" s="2013" t="s">
        <v>973</v>
      </c>
      <c r="E4875" s="2013"/>
      <c r="F4875" s="2013"/>
      <c r="G4875" s="496">
        <v>-45.452910000000003</v>
      </c>
    </row>
    <row r="4876" ht="11.25" hidden="1" customHeight="1" outlineLevel="7">
      <c r="A4876" s="118"/>
      <c r="B4876" s="119"/>
      <c r="C4876" s="120"/>
      <c r="D4876" s="2013" t="s">
        <v>796</v>
      </c>
      <c r="E4876" s="2013"/>
      <c r="F4876" s="2013"/>
      <c r="G4876" s="496">
        <v>-0.10867</v>
      </c>
    </row>
    <row r="4877" ht="11.25" hidden="1" customHeight="1" outlineLevel="7">
      <c r="A4877" s="118"/>
      <c r="B4877" s="119"/>
      <c r="C4877" s="120"/>
      <c r="D4877" s="2013" t="s">
        <v>798</v>
      </c>
      <c r="E4877" s="2013"/>
      <c r="F4877" s="2013"/>
      <c r="G4877" s="496">
        <v>-0.32547999999999999</v>
      </c>
    </row>
    <row r="4878" ht="11.25" hidden="1" customHeight="1" outlineLevel="7">
      <c r="A4878" s="118"/>
      <c r="B4878" s="119"/>
      <c r="C4878" s="120"/>
      <c r="D4878" s="2013" t="s">
        <v>799</v>
      </c>
      <c r="E4878" s="2013"/>
      <c r="F4878" s="2013"/>
      <c r="G4878" s="496">
        <v>-1.2226900000000001</v>
      </c>
    </row>
    <row r="4879" ht="11.25" hidden="1" customHeight="1" outlineLevel="7">
      <c r="A4879" s="118"/>
      <c r="B4879" s="119"/>
      <c r="C4879" s="120"/>
      <c r="D4879" s="2013" t="s">
        <v>801</v>
      </c>
      <c r="E4879" s="2013"/>
      <c r="F4879" s="2013"/>
      <c r="G4879" s="496">
        <v>-1.2226900000000001</v>
      </c>
    </row>
    <row r="4880" ht="11.25" hidden="1" customHeight="1" outlineLevel="7">
      <c r="A4880" s="118"/>
      <c r="B4880" s="119"/>
      <c r="C4880" s="120"/>
      <c r="D4880" s="2013" t="s">
        <v>974</v>
      </c>
      <c r="E4880" s="2013"/>
      <c r="F4880" s="2013"/>
      <c r="G4880" s="496">
        <v>-21.096689999999999</v>
      </c>
    </row>
    <row r="4881" ht="11.25" hidden="1" customHeight="1" outlineLevel="7">
      <c r="A4881" s="83"/>
      <c r="B4881" s="84"/>
      <c r="C4881" s="85"/>
      <c r="D4881" s="2017" t="s">
        <v>802</v>
      </c>
      <c r="E4881" s="2017"/>
      <c r="F4881" s="2017"/>
      <c r="G4881" s="496">
        <v>-0.51412000000000002</v>
      </c>
    </row>
    <row r="4882" ht="11.25" hidden="1" customHeight="1" outlineLevel="7">
      <c r="A4882" s="118"/>
      <c r="B4882" s="119"/>
      <c r="C4882" s="120"/>
      <c r="D4882" s="2013" t="s">
        <v>808</v>
      </c>
      <c r="E4882" s="2013"/>
      <c r="F4882" s="2013"/>
      <c r="G4882" s="496">
        <v>-0.0048900000000000002</v>
      </c>
    </row>
    <row r="4883" ht="11.25" hidden="1" customHeight="1" outlineLevel="7">
      <c r="A4883" s="83"/>
      <c r="B4883" s="84"/>
      <c r="C4883" s="85"/>
      <c r="D4883" s="2017" t="s">
        <v>813</v>
      </c>
      <c r="E4883" s="2017"/>
      <c r="F4883" s="2017"/>
      <c r="G4883" s="496">
        <v>-1.47156</v>
      </c>
    </row>
    <row r="4884" ht="11.25" hidden="1" customHeight="1" outlineLevel="7">
      <c r="A4884" s="86"/>
      <c r="B4884" s="87"/>
      <c r="C4884" s="88"/>
      <c r="D4884" s="2017" t="s">
        <v>815</v>
      </c>
      <c r="E4884" s="2017"/>
      <c r="F4884" s="2017"/>
      <c r="G4884" s="496">
        <v>-0.43298999999999999</v>
      </c>
    </row>
    <row r="4885" ht="21.75" hidden="1" customHeight="1" outlineLevel="7">
      <c r="A4885" s="89"/>
      <c r="B4885" s="90"/>
      <c r="C4885" s="91"/>
      <c r="D4885" s="2013" t="s">
        <v>819</v>
      </c>
      <c r="E4885" s="2013"/>
      <c r="F4885" s="2013"/>
      <c r="G4885" s="496">
        <v>-6.2001900000000001</v>
      </c>
    </row>
    <row r="4886" ht="11.25" hidden="1" customHeight="1" outlineLevel="7">
      <c r="A4886" s="89"/>
      <c r="B4886" s="90"/>
      <c r="C4886" s="91"/>
      <c r="D4886" s="2013" t="s">
        <v>820</v>
      </c>
      <c r="E4886" s="2013"/>
      <c r="F4886" s="2013"/>
      <c r="G4886" s="496">
        <v>-0.023429999999999999</v>
      </c>
    </row>
    <row r="4887" ht="11.25" hidden="1" customHeight="1" outlineLevel="7">
      <c r="A4887" s="118"/>
      <c r="B4887" s="119"/>
      <c r="C4887" s="120"/>
      <c r="D4887" s="2013" t="s">
        <v>822</v>
      </c>
      <c r="E4887" s="2013"/>
      <c r="F4887" s="2013"/>
      <c r="G4887" s="496">
        <v>-12.44951</v>
      </c>
    </row>
    <row r="4888" ht="11.25" hidden="1" customHeight="1" outlineLevel="7">
      <c r="A4888" s="118"/>
      <c r="B4888" s="119"/>
      <c r="C4888" s="120"/>
      <c r="D4888" s="2013" t="s">
        <v>824</v>
      </c>
      <c r="E4888" s="2013"/>
      <c r="F4888" s="2013"/>
      <c r="G4888" s="496">
        <v>-0.055910000000000001</v>
      </c>
    </row>
    <row r="4889" ht="11.25" hidden="1" customHeight="1" outlineLevel="7">
      <c r="A4889" s="118"/>
      <c r="B4889" s="119"/>
      <c r="C4889" s="120"/>
      <c r="D4889" s="2013" t="s">
        <v>825</v>
      </c>
      <c r="E4889" s="2013"/>
      <c r="F4889" s="2013"/>
      <c r="G4889" s="496">
        <v>-0.055910000000000001</v>
      </c>
    </row>
    <row r="4890" ht="11.25" hidden="1" customHeight="1" outlineLevel="7">
      <c r="A4890" s="86"/>
      <c r="B4890" s="87"/>
      <c r="C4890" s="88"/>
      <c r="D4890" s="2017" t="s">
        <v>826</v>
      </c>
      <c r="E4890" s="2017"/>
      <c r="F4890" s="2017"/>
      <c r="G4890" s="496">
        <v>-95.160269999999997</v>
      </c>
    </row>
    <row r="4891" ht="11.25" hidden="1" customHeight="1" outlineLevel="7">
      <c r="A4891" s="89"/>
      <c r="B4891" s="90"/>
      <c r="C4891" s="91"/>
      <c r="D4891" s="2013" t="s">
        <v>828</v>
      </c>
      <c r="E4891" s="2013"/>
      <c r="F4891" s="2013"/>
      <c r="G4891" s="496">
        <v>-0.39709</v>
      </c>
    </row>
    <row r="4892" ht="21.75" hidden="1" customHeight="1" outlineLevel="7">
      <c r="A4892" s="89"/>
      <c r="B4892" s="90"/>
      <c r="C4892" s="91"/>
      <c r="D4892" s="2013" t="s">
        <v>829</v>
      </c>
      <c r="E4892" s="2013"/>
      <c r="F4892" s="2013"/>
      <c r="G4892" s="496">
        <v>-0.071609999999999993</v>
      </c>
    </row>
    <row r="4893" ht="21.75" hidden="1" customHeight="1" outlineLevel="7">
      <c r="A4893" s="118"/>
      <c r="B4893" s="119"/>
      <c r="C4893" s="120"/>
      <c r="D4893" s="2013" t="s">
        <v>834</v>
      </c>
      <c r="E4893" s="2013"/>
      <c r="F4893" s="2013"/>
      <c r="G4893" s="496">
        <v>-0.32547999999999999</v>
      </c>
    </row>
    <row r="4894" ht="11.25" hidden="1" customHeight="1" outlineLevel="7">
      <c r="A4894" s="118"/>
      <c r="B4894" s="119"/>
      <c r="C4894" s="120"/>
      <c r="D4894" s="2013" t="s">
        <v>975</v>
      </c>
      <c r="E4894" s="2013"/>
      <c r="F4894" s="2013"/>
      <c r="G4894" s="496">
        <v>-1.56229</v>
      </c>
    </row>
    <row r="4895" ht="11.25" hidden="1" customHeight="1" outlineLevel="7">
      <c r="A4895" s="118"/>
      <c r="B4895" s="119"/>
      <c r="C4895" s="120"/>
      <c r="D4895" s="2013" t="s">
        <v>835</v>
      </c>
      <c r="E4895" s="2013"/>
      <c r="F4895" s="2013"/>
      <c r="G4895" s="496">
        <v>-0.56630999999999998</v>
      </c>
    </row>
    <row r="4896" ht="11.25" hidden="1" customHeight="1" outlineLevel="7">
      <c r="A4896" s="118"/>
      <c r="B4896" s="119"/>
      <c r="C4896" s="120"/>
      <c r="D4896" s="2013" t="s">
        <v>837</v>
      </c>
      <c r="E4896" s="2013"/>
      <c r="F4896" s="2013"/>
      <c r="G4896" s="496">
        <v>-13.67004</v>
      </c>
    </row>
    <row r="4897" ht="11.25" hidden="1" customHeight="1" outlineLevel="7">
      <c r="A4897" s="118"/>
      <c r="B4897" s="119"/>
      <c r="C4897" s="120"/>
      <c r="D4897" s="2013" t="s">
        <v>976</v>
      </c>
      <c r="E4897" s="2013"/>
      <c r="F4897" s="2013"/>
      <c r="G4897" s="496">
        <v>-0.50726000000000004</v>
      </c>
    </row>
    <row r="4898" ht="11.25" hidden="1" customHeight="1" outlineLevel="7">
      <c r="A4898" s="118"/>
      <c r="B4898" s="119"/>
      <c r="C4898" s="120"/>
      <c r="D4898" s="2013" t="s">
        <v>977</v>
      </c>
      <c r="E4898" s="2013"/>
      <c r="F4898" s="2013"/>
      <c r="G4898" s="496">
        <v>-0.13019</v>
      </c>
    </row>
    <row r="4899" ht="11.25" hidden="1" customHeight="1" outlineLevel="7">
      <c r="A4899" s="118"/>
      <c r="B4899" s="119"/>
      <c r="C4899" s="120"/>
      <c r="D4899" s="2013" t="s">
        <v>978</v>
      </c>
      <c r="E4899" s="2013"/>
      <c r="F4899" s="2013"/>
      <c r="G4899" s="496">
        <v>-0.37707000000000002</v>
      </c>
    </row>
    <row r="4900" ht="11.25" hidden="1" customHeight="1" outlineLevel="7">
      <c r="A4900" s="118"/>
      <c r="B4900" s="119"/>
      <c r="C4900" s="120"/>
      <c r="D4900" s="2013" t="s">
        <v>1198</v>
      </c>
      <c r="E4900" s="2013"/>
      <c r="F4900" s="2013"/>
      <c r="G4900" s="496">
        <v>-0.47327000000000002</v>
      </c>
    </row>
    <row r="4901" ht="11.25" hidden="1" customHeight="1" outlineLevel="7">
      <c r="A4901" s="118"/>
      <c r="B4901" s="119"/>
      <c r="C4901" s="120"/>
      <c r="D4901" s="2013" t="s">
        <v>979</v>
      </c>
      <c r="E4901" s="2013"/>
      <c r="F4901" s="2013"/>
      <c r="G4901" s="496">
        <v>-13.67005</v>
      </c>
    </row>
    <row r="4902" ht="11.25" hidden="1" customHeight="1" outlineLevel="5">
      <c r="A4902" s="74"/>
      <c r="B4902" s="75"/>
      <c r="C4902" s="76"/>
      <c r="D4902" s="2017" t="s">
        <v>405</v>
      </c>
      <c r="E4902" s="2017"/>
      <c r="F4902" s="2017"/>
      <c r="G4902" s="496">
        <v>-7.8114600000000003</v>
      </c>
    </row>
    <row r="4903" ht="11.25" hidden="1" customHeight="1" outlineLevel="6">
      <c r="A4903" s="77"/>
      <c r="B4903" s="78"/>
      <c r="C4903" s="79"/>
      <c r="D4903" s="2017" t="s">
        <v>853</v>
      </c>
      <c r="E4903" s="2017"/>
      <c r="F4903" s="2017"/>
      <c r="G4903" s="496">
        <v>-6.33134</v>
      </c>
    </row>
    <row r="4904" ht="11.25" hidden="1" customHeight="1" outlineLevel="7">
      <c r="A4904" s="121"/>
      <c r="B4904" s="122"/>
      <c r="C4904" s="123"/>
      <c r="D4904" s="2013" t="s">
        <v>856</v>
      </c>
      <c r="E4904" s="2013"/>
      <c r="F4904" s="2013"/>
      <c r="G4904" s="496">
        <v>-36.520589999999999</v>
      </c>
    </row>
    <row r="4905" ht="11.25" hidden="1" customHeight="1" outlineLevel="6">
      <c r="A4905" s="77"/>
      <c r="B4905" s="78"/>
      <c r="C4905" s="79"/>
      <c r="D4905" s="2017" t="s">
        <v>864</v>
      </c>
      <c r="E4905" s="2017"/>
      <c r="F4905" s="2017"/>
      <c r="G4905" s="496">
        <v>-8.7822999999999993</v>
      </c>
    </row>
    <row r="4906" ht="11.25" hidden="1" customHeight="1" outlineLevel="7">
      <c r="A4906" s="121"/>
      <c r="B4906" s="122"/>
      <c r="C4906" s="123"/>
      <c r="D4906" s="2013" t="s">
        <v>865</v>
      </c>
      <c r="E4906" s="2013"/>
      <c r="F4906" s="2013"/>
      <c r="G4906" s="496">
        <v>-2.2839800000000001</v>
      </c>
    </row>
    <row r="4907" ht="11.25" hidden="1" customHeight="1" outlineLevel="6">
      <c r="A4907" s="77"/>
      <c r="B4907" s="78"/>
      <c r="C4907" s="79"/>
      <c r="D4907" s="2017" t="s">
        <v>871</v>
      </c>
      <c r="E4907" s="2017"/>
      <c r="F4907" s="2017"/>
      <c r="G4907" s="496">
        <v>-0.98945000000000005</v>
      </c>
    </row>
    <row r="4908" ht="11.25" hidden="1" customHeight="1" outlineLevel="7">
      <c r="A4908" s="121"/>
      <c r="B4908" s="122"/>
      <c r="C4908" s="123"/>
      <c r="D4908" s="2013" t="s">
        <v>872</v>
      </c>
      <c r="E4908" s="2013"/>
      <c r="F4908" s="2013"/>
      <c r="G4908" s="496">
        <v>-1.59484</v>
      </c>
    </row>
    <row r="4909" ht="21.75" hidden="1" customHeight="1" outlineLevel="7">
      <c r="A4909" s="121"/>
      <c r="B4909" s="122"/>
      <c r="C4909" s="123"/>
      <c r="D4909" s="2013" t="s">
        <v>873</v>
      </c>
      <c r="E4909" s="2013"/>
      <c r="F4909" s="2013"/>
      <c r="G4909" s="496">
        <v>33.174320000000002</v>
      </c>
    </row>
    <row r="4910" ht="11.25" hidden="1" customHeight="1" outlineLevel="7">
      <c r="A4910" s="121"/>
      <c r="B4910" s="122"/>
      <c r="C4910" s="123"/>
      <c r="D4910" s="2013" t="s">
        <v>874</v>
      </c>
      <c r="E4910" s="2013"/>
      <c r="F4910" s="2013"/>
      <c r="G4910" s="494"/>
    </row>
    <row r="4911" ht="11.25" hidden="1" customHeight="1" outlineLevel="6">
      <c r="A4911" s="125"/>
      <c r="B4911" s="126"/>
      <c r="C4911" s="127"/>
      <c r="D4911" s="2013" t="s">
        <v>879</v>
      </c>
      <c r="E4911" s="2013"/>
      <c r="F4911" s="2013"/>
      <c r="G4911" s="494"/>
    </row>
    <row r="4912" ht="21.75" hidden="1" customHeight="1" outlineLevel="6">
      <c r="A4912" s="125"/>
      <c r="B4912" s="126"/>
      <c r="C4912" s="127"/>
      <c r="D4912" s="2013" t="s">
        <v>880</v>
      </c>
      <c r="E4912" s="2013"/>
      <c r="F4912" s="2013"/>
      <c r="G4912" s="494"/>
    </row>
    <row r="4913" ht="11.25" hidden="1" customHeight="1" outlineLevel="5">
      <c r="A4913" s="74"/>
      <c r="B4913" s="75"/>
      <c r="C4913" s="76"/>
      <c r="D4913" s="2017" t="s">
        <v>887</v>
      </c>
      <c r="E4913" s="2017"/>
      <c r="F4913" s="2017"/>
      <c r="G4913" s="494"/>
    </row>
    <row r="4914" ht="11.25" hidden="1" customHeight="1" outlineLevel="6">
      <c r="A4914" s="77"/>
      <c r="B4914" s="78"/>
      <c r="C4914" s="79"/>
      <c r="D4914" s="2017" t="s">
        <v>893</v>
      </c>
      <c r="E4914" s="2017"/>
      <c r="F4914" s="2017"/>
      <c r="G4914" s="494"/>
    </row>
    <row r="4915" ht="11.25" hidden="1" customHeight="1" outlineLevel="7">
      <c r="A4915" s="121"/>
      <c r="B4915" s="122"/>
      <c r="C4915" s="123"/>
      <c r="D4915" s="2013" t="s">
        <v>895</v>
      </c>
      <c r="E4915" s="2013"/>
      <c r="F4915" s="2013"/>
      <c r="G4915" s="494"/>
    </row>
    <row r="4916" ht="11.25" hidden="1" customHeight="1" outlineLevel="6">
      <c r="A4916" s="77"/>
      <c r="B4916" s="78"/>
      <c r="C4916" s="79"/>
      <c r="D4916" s="2017" t="s">
        <v>898</v>
      </c>
      <c r="E4916" s="2017"/>
      <c r="F4916" s="2017"/>
      <c r="G4916" s="494"/>
    </row>
    <row r="4917" ht="11.25" hidden="1" customHeight="1" outlineLevel="7">
      <c r="A4917" s="121"/>
      <c r="B4917" s="122"/>
      <c r="C4917" s="123"/>
      <c r="D4917" s="2013" t="s">
        <v>901</v>
      </c>
      <c r="E4917" s="2013"/>
      <c r="F4917" s="2013"/>
      <c r="G4917" s="494"/>
    </row>
    <row r="4918" ht="11.25" hidden="1" customHeight="1" outlineLevel="6">
      <c r="A4918" s="77"/>
      <c r="B4918" s="78"/>
      <c r="C4918" s="79"/>
      <c r="D4918" s="2017" t="s">
        <v>903</v>
      </c>
      <c r="E4918" s="2017"/>
      <c r="F4918" s="2017"/>
      <c r="G4918" s="494"/>
    </row>
    <row r="4919" ht="11.25" hidden="1" customHeight="1" outlineLevel="7">
      <c r="A4919" s="121"/>
      <c r="B4919" s="122"/>
      <c r="C4919" s="123"/>
      <c r="D4919" s="2013" t="s">
        <v>904</v>
      </c>
      <c r="E4919" s="2013"/>
      <c r="F4919" s="2013"/>
      <c r="G4919" s="496">
        <v>33.174320000000002</v>
      </c>
    </row>
    <row r="4920" ht="11.25" hidden="1" customHeight="1" outlineLevel="6">
      <c r="A4920" s="77"/>
      <c r="B4920" s="78"/>
      <c r="C4920" s="79"/>
      <c r="D4920" s="2017" t="s">
        <v>905</v>
      </c>
      <c r="E4920" s="2017"/>
      <c r="F4920" s="2017"/>
      <c r="G4920" s="493">
        <v>-6694.2148999999999</v>
      </c>
    </row>
    <row r="4921" ht="11.25" hidden="1" customHeight="1" outlineLevel="7">
      <c r="A4921" s="121"/>
      <c r="B4921" s="122"/>
      <c r="C4921" s="123"/>
      <c r="D4921" s="2013" t="s">
        <v>905</v>
      </c>
      <c r="E4921" s="2013"/>
      <c r="F4921" s="2013"/>
      <c r="G4921" s="496">
        <v>-0.95115000000000005</v>
      </c>
    </row>
    <row r="4922" ht="11.25" hidden="1" customHeight="1" outlineLevel="6">
      <c r="A4922" s="77"/>
      <c r="B4922" s="78"/>
      <c r="C4922" s="79"/>
      <c r="D4922" s="2017" t="s">
        <v>907</v>
      </c>
      <c r="E4922" s="2017"/>
      <c r="F4922" s="2017"/>
      <c r="G4922" s="496">
        <v>-0.95115000000000005</v>
      </c>
    </row>
    <row r="4923" ht="11.25" hidden="1" customHeight="1" outlineLevel="7">
      <c r="A4923" s="121"/>
      <c r="B4923" s="122"/>
      <c r="C4923" s="123"/>
      <c r="D4923" s="2013" t="s">
        <v>104</v>
      </c>
      <c r="E4923" s="2013"/>
      <c r="F4923" s="2013"/>
      <c r="G4923" s="496">
        <v>-33.786679999999997</v>
      </c>
    </row>
    <row r="4924" ht="11.25" hidden="1" customHeight="1" outlineLevel="7">
      <c r="A4924" s="80"/>
      <c r="B4924" s="81"/>
      <c r="C4924" s="82"/>
      <c r="D4924" s="2017" t="s">
        <v>908</v>
      </c>
      <c r="E4924" s="2017"/>
      <c r="F4924" s="2017"/>
      <c r="G4924" s="496">
        <v>-33.786679999999997</v>
      </c>
    </row>
    <row r="4925" ht="11.25" hidden="1" customHeight="1" outlineLevel="7">
      <c r="A4925" s="98"/>
      <c r="B4925" s="99"/>
      <c r="C4925" s="100"/>
      <c r="D4925" s="2013" t="s">
        <v>106</v>
      </c>
      <c r="E4925" s="2013"/>
      <c r="F4925" s="2013"/>
      <c r="G4925" s="496">
        <v>-4.4682199999999996</v>
      </c>
    </row>
    <row r="4926" ht="11.25" hidden="1" customHeight="1" outlineLevel="7">
      <c r="A4926" s="98"/>
      <c r="B4926" s="99"/>
      <c r="C4926" s="100"/>
      <c r="D4926" s="2013" t="s">
        <v>108</v>
      </c>
      <c r="E4926" s="2013"/>
      <c r="F4926" s="2013"/>
      <c r="G4926" s="496">
        <v>-4.4682199999999996</v>
      </c>
    </row>
    <row r="4927" ht="11.25" hidden="1" customHeight="1" outlineLevel="6">
      <c r="A4927" s="125"/>
      <c r="B4927" s="126"/>
      <c r="C4927" s="127"/>
      <c r="D4927" s="2013" t="s">
        <v>404</v>
      </c>
      <c r="E4927" s="2013"/>
      <c r="F4927" s="2013"/>
      <c r="G4927" s="496">
        <v>-1.3703099999999999</v>
      </c>
    </row>
    <row r="4928" ht="11.25" hidden="1" customHeight="1" outlineLevel="6">
      <c r="A4928" s="77"/>
      <c r="B4928" s="78"/>
      <c r="C4928" s="79"/>
      <c r="D4928" s="2017" t="s">
        <v>909</v>
      </c>
      <c r="E4928" s="2017"/>
      <c r="F4928" s="2017"/>
      <c r="G4928" s="496">
        <v>-1.3703099999999999</v>
      </c>
    </row>
    <row r="4929" ht="11.25" hidden="1" customHeight="1" outlineLevel="7">
      <c r="A4929" s="121"/>
      <c r="B4929" s="122"/>
      <c r="C4929" s="123"/>
      <c r="D4929" s="2013" t="s">
        <v>910</v>
      </c>
      <c r="E4929" s="2013"/>
      <c r="F4929" s="2013"/>
      <c r="G4929" s="493">
        <v>-1758.9284700000001</v>
      </c>
    </row>
    <row r="4930" ht="21.75" hidden="1" customHeight="1" outlineLevel="7">
      <c r="A4930" s="121"/>
      <c r="B4930" s="122"/>
      <c r="C4930" s="123"/>
      <c r="D4930" s="2013" t="s">
        <v>911</v>
      </c>
      <c r="E4930" s="2013"/>
      <c r="F4930" s="2013"/>
      <c r="G4930" s="493">
        <v>-1414.39861</v>
      </c>
    </row>
    <row r="4931" ht="11.25" hidden="1" customHeight="1" outlineLevel="7">
      <c r="A4931" s="121"/>
      <c r="B4931" s="122"/>
      <c r="C4931" s="123"/>
      <c r="D4931" s="2013" t="s">
        <v>912</v>
      </c>
      <c r="E4931" s="2013"/>
      <c r="F4931" s="2013"/>
      <c r="G4931" s="496">
        <v>-344.52985999999999</v>
      </c>
    </row>
    <row r="4932" ht="11.25" hidden="1" customHeight="1" outlineLevel="7">
      <c r="A4932" s="121"/>
      <c r="B4932" s="122"/>
      <c r="C4932" s="123"/>
      <c r="D4932" s="2013" t="s">
        <v>913</v>
      </c>
      <c r="E4932" s="2013"/>
      <c r="F4932" s="2013"/>
      <c r="G4932" s="496">
        <v>-238.42919000000001</v>
      </c>
    </row>
    <row r="4933" ht="11.25" hidden="1" customHeight="1" outlineLevel="7">
      <c r="A4933" s="121"/>
      <c r="B4933" s="122"/>
      <c r="C4933" s="123"/>
      <c r="D4933" s="2013" t="s">
        <v>914</v>
      </c>
      <c r="E4933" s="2013"/>
      <c r="F4933" s="2013"/>
      <c r="G4933" s="496">
        <v>-106.10066999999999</v>
      </c>
    </row>
    <row r="4934" ht="21.75" hidden="1" customHeight="1" outlineLevel="7">
      <c r="A4934" s="121"/>
      <c r="B4934" s="122"/>
      <c r="C4934" s="123"/>
      <c r="D4934" s="2013" t="s">
        <v>915</v>
      </c>
      <c r="E4934" s="2013"/>
      <c r="F4934" s="2013"/>
      <c r="G4934" s="496">
        <v>-118.91785</v>
      </c>
    </row>
    <row r="4935" ht="11.25" hidden="1" customHeight="1" outlineLevel="7">
      <c r="A4935" s="121"/>
      <c r="B4935" s="122"/>
      <c r="C4935" s="123"/>
      <c r="D4935" s="2013" t="s">
        <v>916</v>
      </c>
      <c r="E4935" s="2013"/>
      <c r="F4935" s="2013"/>
      <c r="G4935" s="496">
        <v>-32.158059999999999</v>
      </c>
    </row>
    <row r="4936" ht="11.25" hidden="1" customHeight="1" outlineLevel="6">
      <c r="A4936" s="77"/>
      <c r="B4936" s="78"/>
      <c r="C4936" s="79"/>
      <c r="D4936" s="2017" t="s">
        <v>917</v>
      </c>
      <c r="E4936" s="2017"/>
      <c r="F4936" s="2017"/>
      <c r="G4936" s="496">
        <v>-4.8240699999999999</v>
      </c>
    </row>
    <row r="4937" ht="11.25" hidden="1" customHeight="1" outlineLevel="7">
      <c r="A4937" s="121"/>
      <c r="B4937" s="122"/>
      <c r="C4937" s="123"/>
      <c r="D4937" s="2013" t="s">
        <v>918</v>
      </c>
      <c r="E4937" s="2013"/>
      <c r="F4937" s="2013"/>
      <c r="G4937" s="494"/>
    </row>
    <row r="4938" ht="11.25" hidden="1" customHeight="1" outlineLevel="7">
      <c r="A4938" s="121"/>
      <c r="B4938" s="122"/>
      <c r="C4938" s="123"/>
      <c r="D4938" s="2013" t="s">
        <v>225</v>
      </c>
      <c r="E4938" s="2013"/>
      <c r="F4938" s="2013"/>
      <c r="G4938" s="496">
        <v>-2.7705799999999998</v>
      </c>
    </row>
    <row r="4939" ht="11.25" hidden="1" customHeight="1" outlineLevel="7">
      <c r="A4939" s="121"/>
      <c r="B4939" s="122"/>
      <c r="C4939" s="123"/>
      <c r="D4939" s="2013" t="s">
        <v>226</v>
      </c>
      <c r="E4939" s="2013"/>
      <c r="F4939" s="2013"/>
      <c r="G4939" s="496">
        <v>-1.5971599999999999</v>
      </c>
    </row>
    <row r="4940" ht="11.25" hidden="1" customHeight="1" outlineLevel="7">
      <c r="A4940" s="121"/>
      <c r="B4940" s="122"/>
      <c r="C4940" s="123"/>
      <c r="D4940" s="2013" t="s">
        <v>227</v>
      </c>
      <c r="E4940" s="2013"/>
      <c r="F4940" s="2013"/>
      <c r="G4940" s="496">
        <v>-11.35206</v>
      </c>
    </row>
    <row r="4941" ht="11.25" hidden="1" customHeight="1" outlineLevel="7">
      <c r="A4941" s="121"/>
      <c r="B4941" s="122"/>
      <c r="C4941" s="123"/>
      <c r="D4941" s="2013" t="s">
        <v>228</v>
      </c>
      <c r="E4941" s="2013"/>
      <c r="F4941" s="2013"/>
      <c r="G4941" s="494"/>
    </row>
    <row r="4942" ht="11.25" hidden="1" customHeight="1" outlineLevel="7">
      <c r="A4942" s="121"/>
      <c r="B4942" s="122"/>
      <c r="C4942" s="123"/>
      <c r="D4942" s="2013" t="s">
        <v>229</v>
      </c>
      <c r="E4942" s="2013"/>
      <c r="F4942" s="2013"/>
      <c r="G4942" s="496">
        <v>-11.614190000000001</v>
      </c>
    </row>
    <row r="4943" ht="11.25" hidden="1" customHeight="1" outlineLevel="6">
      <c r="A4943" s="125"/>
      <c r="B4943" s="126"/>
      <c r="C4943" s="127"/>
      <c r="D4943" s="2013" t="s">
        <v>920</v>
      </c>
      <c r="E4943" s="2013"/>
      <c r="F4943" s="2013"/>
      <c r="G4943" s="496">
        <v>-313.74777</v>
      </c>
    </row>
    <row r="4944" ht="21.75" hidden="1" customHeight="1" outlineLevel="6">
      <c r="A4944" s="125"/>
      <c r="B4944" s="126"/>
      <c r="C4944" s="127"/>
      <c r="D4944" s="2013" t="s">
        <v>231</v>
      </c>
      <c r="E4944" s="2013"/>
      <c r="F4944" s="2013"/>
      <c r="G4944" s="494"/>
    </row>
    <row r="4945" ht="21.75" hidden="1" customHeight="1" outlineLevel="6">
      <c r="A4945" s="77"/>
      <c r="B4945" s="78"/>
      <c r="C4945" s="79"/>
      <c r="D4945" s="2017" t="s">
        <v>921</v>
      </c>
      <c r="E4945" s="2017"/>
      <c r="F4945" s="2017"/>
      <c r="G4945" s="496">
        <v>-26.960380000000001</v>
      </c>
    </row>
    <row r="4946" ht="11.25" hidden="1" customHeight="1" outlineLevel="7">
      <c r="A4946" s="121"/>
      <c r="B4946" s="122"/>
      <c r="C4946" s="123"/>
      <c r="D4946" s="2013" t="s">
        <v>922</v>
      </c>
      <c r="E4946" s="2013"/>
      <c r="F4946" s="2013"/>
      <c r="G4946" s="496">
        <v>-69.605360000000005</v>
      </c>
    </row>
    <row r="4947" ht="21.75" hidden="1" customHeight="1" outlineLevel="7">
      <c r="A4947" s="121"/>
      <c r="B4947" s="122"/>
      <c r="C4947" s="123"/>
      <c r="D4947" s="2013" t="s">
        <v>1206</v>
      </c>
      <c r="E4947" s="2013"/>
      <c r="F4947" s="2013"/>
      <c r="G4947" s="496">
        <v>-125.67041</v>
      </c>
    </row>
    <row r="4948" ht="11.25" hidden="1" customHeight="1" outlineLevel="7">
      <c r="A4948" s="121"/>
      <c r="B4948" s="122"/>
      <c r="C4948" s="123"/>
      <c r="D4948" s="2013" t="s">
        <v>923</v>
      </c>
      <c r="E4948" s="2013"/>
      <c r="F4948" s="2013"/>
      <c r="G4948" s="496">
        <v>-36.4574</v>
      </c>
    </row>
    <row r="4949" ht="21.75" hidden="1" customHeight="1" outlineLevel="7">
      <c r="A4949" s="121"/>
      <c r="B4949" s="122"/>
      <c r="C4949" s="123"/>
      <c r="D4949" s="2013" t="s">
        <v>924</v>
      </c>
      <c r="E4949" s="2013"/>
      <c r="F4949" s="2013"/>
      <c r="G4949" s="496">
        <v>-55.054220000000001</v>
      </c>
    </row>
    <row r="4950" ht="11.25" hidden="1" customHeight="1" outlineLevel="6">
      <c r="A4950" s="77"/>
      <c r="B4950" s="78"/>
      <c r="C4950" s="79"/>
      <c r="D4950" s="2017" t="s">
        <v>925</v>
      </c>
      <c r="E4950" s="2017"/>
      <c r="F4950" s="2017"/>
      <c r="G4950" s="496">
        <v>-978.21812</v>
      </c>
    </row>
    <row r="4951" ht="21.75" hidden="1" customHeight="1" outlineLevel="7">
      <c r="A4951" s="121"/>
      <c r="B4951" s="122"/>
      <c r="C4951" s="123"/>
      <c r="D4951" s="2013" t="s">
        <v>1193</v>
      </c>
      <c r="E4951" s="2013"/>
      <c r="F4951" s="2013"/>
      <c r="G4951" s="496">
        <v>-4.7825800000000003</v>
      </c>
    </row>
    <row r="4952" ht="21.75" hidden="1" customHeight="1" outlineLevel="7">
      <c r="A4952" s="121"/>
      <c r="B4952" s="122"/>
      <c r="C4952" s="123"/>
      <c r="D4952" s="2013" t="s">
        <v>926</v>
      </c>
      <c r="E4952" s="2013"/>
      <c r="F4952" s="2013"/>
      <c r="G4952" s="496">
        <v>-1.6654599999999999</v>
      </c>
    </row>
    <row r="4953" ht="11.25" hidden="1" customHeight="1" outlineLevel="7">
      <c r="A4953" s="121"/>
      <c r="B4953" s="122"/>
      <c r="C4953" s="123"/>
      <c r="D4953" s="2013" t="s">
        <v>1194</v>
      </c>
      <c r="E4953" s="2013"/>
      <c r="F4953" s="2013"/>
      <c r="G4953" s="496">
        <v>-0.18012</v>
      </c>
    </row>
    <row r="4954" ht="11.25" hidden="1" customHeight="1" outlineLevel="6">
      <c r="A4954" s="77"/>
      <c r="B4954" s="78"/>
      <c r="C4954" s="79"/>
      <c r="D4954" s="2017" t="s">
        <v>887</v>
      </c>
      <c r="E4954" s="2017"/>
      <c r="F4954" s="2017"/>
      <c r="G4954" s="496">
        <v>-0.37009999999999998</v>
      </c>
    </row>
    <row r="4955" ht="11.25" hidden="1" customHeight="1" outlineLevel="7">
      <c r="A4955" s="121"/>
      <c r="B4955" s="122"/>
      <c r="C4955" s="123"/>
      <c r="D4955" s="2013" t="s">
        <v>928</v>
      </c>
      <c r="E4955" s="2013"/>
      <c r="F4955" s="2013"/>
      <c r="G4955" s="496">
        <v>-0.18504999999999999</v>
      </c>
    </row>
    <row r="4956" ht="11.25" hidden="1" customHeight="1" outlineLevel="7">
      <c r="A4956" s="121"/>
      <c r="B4956" s="122"/>
      <c r="C4956" s="123"/>
      <c r="D4956" s="2013" t="s">
        <v>929</v>
      </c>
      <c r="E4956" s="2013"/>
      <c r="F4956" s="2013"/>
      <c r="G4956" s="496">
        <v>-0.93018999999999996</v>
      </c>
    </row>
    <row r="4957" ht="11.25" hidden="1" customHeight="1" outlineLevel="7">
      <c r="A4957" s="121"/>
      <c r="B4957" s="122"/>
      <c r="C4957" s="123"/>
      <c r="D4957" s="2013" t="s">
        <v>932</v>
      </c>
      <c r="E4957" s="2013"/>
      <c r="F4957" s="2013"/>
      <c r="G4957" s="496">
        <v>-10.065429999999999</v>
      </c>
    </row>
    <row r="4958" ht="11.25" hidden="1" customHeight="1" outlineLevel="7">
      <c r="A4958" s="80"/>
      <c r="B4958" s="81"/>
      <c r="C4958" s="82"/>
      <c r="D4958" s="2017" t="s">
        <v>933</v>
      </c>
      <c r="E4958" s="2017"/>
      <c r="F4958" s="2017"/>
      <c r="G4958" s="496">
        <v>-0.71553</v>
      </c>
    </row>
    <row r="4959" ht="11.25" hidden="1" customHeight="1" outlineLevel="7">
      <c r="A4959" s="98"/>
      <c r="B4959" s="99"/>
      <c r="C4959" s="100"/>
      <c r="D4959" s="2013" t="s">
        <v>934</v>
      </c>
      <c r="E4959" s="2013"/>
      <c r="F4959" s="2013"/>
      <c r="G4959" s="496">
        <v>-9.2833699999999997</v>
      </c>
    </row>
    <row r="4960" ht="21.75" hidden="1" customHeight="1" outlineLevel="7">
      <c r="A4960" s="98"/>
      <c r="B4960" s="99"/>
      <c r="C4960" s="100"/>
      <c r="D4960" s="2013" t="s">
        <v>935</v>
      </c>
      <c r="E4960" s="2013"/>
      <c r="F4960" s="2013"/>
      <c r="G4960" s="496">
        <v>-0.066530000000000006</v>
      </c>
    </row>
    <row r="4961" ht="11.25" hidden="1" customHeight="1" outlineLevel="7">
      <c r="A4961" s="98"/>
      <c r="B4961" s="99"/>
      <c r="C4961" s="100"/>
      <c r="D4961" s="2013" t="s">
        <v>936</v>
      </c>
      <c r="E4961" s="2013"/>
      <c r="F4961" s="2013"/>
      <c r="G4961" s="493">
        <v>-3435.1547999999998</v>
      </c>
    </row>
    <row r="4962" ht="21.75" hidden="1" customHeight="1" outlineLevel="7">
      <c r="A4962" s="98"/>
      <c r="B4962" s="99"/>
      <c r="C4962" s="100"/>
      <c r="D4962" s="2013" t="s">
        <v>937</v>
      </c>
      <c r="E4962" s="2013"/>
      <c r="F4962" s="2013"/>
      <c r="G4962" s="496">
        <v>-699.67935</v>
      </c>
    </row>
    <row r="4963" ht="21.75" hidden="1" customHeight="1" outlineLevel="7">
      <c r="A4963" s="98"/>
      <c r="B4963" s="99"/>
      <c r="C4963" s="100"/>
      <c r="D4963" s="2013" t="s">
        <v>232</v>
      </c>
      <c r="E4963" s="2013"/>
      <c r="F4963" s="2013"/>
      <c r="G4963" s="496">
        <v>-0.23582</v>
      </c>
    </row>
    <row r="4964" ht="21.75" hidden="1" customHeight="1" outlineLevel="7">
      <c r="A4964" s="98"/>
      <c r="B4964" s="99"/>
      <c r="C4964" s="100"/>
      <c r="D4964" s="2013" t="s">
        <v>233</v>
      </c>
      <c r="E4964" s="2013"/>
      <c r="F4964" s="2013"/>
      <c r="G4964" s="496">
        <v>-2.4673400000000001</v>
      </c>
    </row>
    <row r="4965" ht="11.25" hidden="1" customHeight="1" outlineLevel="7">
      <c r="A4965" s="121"/>
      <c r="B4965" s="122"/>
      <c r="C4965" s="123"/>
      <c r="D4965" s="2013" t="s">
        <v>406</v>
      </c>
      <c r="E4965" s="2013"/>
      <c r="F4965" s="2013"/>
      <c r="G4965" s="496">
        <v>-940.39179000000001</v>
      </c>
    </row>
    <row r="4966" ht="11.25" hidden="1" customHeight="1" outlineLevel="7">
      <c r="A4966" s="121"/>
      <c r="B4966" s="122"/>
      <c r="C4966" s="123"/>
      <c r="D4966" s="2013" t="s">
        <v>407</v>
      </c>
      <c r="E4966" s="2013"/>
      <c r="F4966" s="2013"/>
      <c r="G4966" s="496">
        <v>-742.74734000000001</v>
      </c>
    </row>
    <row r="4967" ht="11.25" hidden="1" customHeight="1" outlineLevel="7">
      <c r="A4967" s="121"/>
      <c r="B4967" s="122"/>
      <c r="C4967" s="123"/>
      <c r="D4967" s="2013" t="s">
        <v>938</v>
      </c>
      <c r="E4967" s="2013"/>
      <c r="F4967" s="2013"/>
      <c r="G4967" s="496">
        <v>-1.5944100000000001</v>
      </c>
    </row>
    <row r="4968" ht="11.25" hidden="1" customHeight="1" outlineLevel="7">
      <c r="A4968" s="121"/>
      <c r="B4968" s="122"/>
      <c r="C4968" s="123"/>
      <c r="D4968" s="2013" t="s">
        <v>939</v>
      </c>
      <c r="E4968" s="2013"/>
      <c r="F4968" s="2013"/>
      <c r="G4968" s="494"/>
    </row>
    <row r="4969" ht="11.25" hidden="1" customHeight="1" outlineLevel="7">
      <c r="A4969" s="121"/>
      <c r="B4969" s="122"/>
      <c r="C4969" s="123"/>
      <c r="D4969" s="2013" t="s">
        <v>415</v>
      </c>
      <c r="E4969" s="2013"/>
      <c r="F4969" s="2013"/>
      <c r="G4969" s="496">
        <v>-195.46001000000001</v>
      </c>
    </row>
    <row r="4970" ht="11.25" hidden="1" customHeight="1" outlineLevel="7">
      <c r="A4970" s="121"/>
      <c r="B4970" s="122"/>
      <c r="C4970" s="123"/>
      <c r="D4970" s="2013" t="s">
        <v>940</v>
      </c>
      <c r="E4970" s="2013"/>
      <c r="F4970" s="2013"/>
      <c r="G4970" s="496">
        <v>-0.59003000000000005</v>
      </c>
    </row>
    <row r="4971" ht="11.25" hidden="1" customHeight="1" outlineLevel="7">
      <c r="A4971" s="121"/>
      <c r="B4971" s="122"/>
      <c r="C4971" s="123"/>
      <c r="D4971" s="2013" t="s">
        <v>941</v>
      </c>
      <c r="E4971" s="2013"/>
      <c r="F4971" s="2013"/>
      <c r="G4971" s="494"/>
    </row>
    <row r="4972" ht="11.25" hidden="1" customHeight="1" outlineLevel="7">
      <c r="A4972" s="121"/>
      <c r="B4972" s="122"/>
      <c r="C4972" s="123"/>
      <c r="D4972" s="2013" t="s">
        <v>942</v>
      </c>
      <c r="E4972" s="2013"/>
      <c r="F4972" s="2013"/>
      <c r="G4972" s="496">
        <v>-285.48401999999999</v>
      </c>
    </row>
    <row r="4973" ht="11.25" hidden="1" customHeight="1" outlineLevel="7">
      <c r="A4973" s="121"/>
      <c r="B4973" s="122"/>
      <c r="C4973" s="123"/>
      <c r="D4973" s="2013" t="s">
        <v>409</v>
      </c>
      <c r="E4973" s="2013"/>
      <c r="F4973" s="2013"/>
      <c r="G4973" s="496">
        <v>-68.255160000000004</v>
      </c>
    </row>
    <row r="4974" ht="11.25" hidden="1" customHeight="1" outlineLevel="7">
      <c r="A4974" s="121"/>
      <c r="B4974" s="122"/>
      <c r="C4974" s="123"/>
      <c r="D4974" s="2013" t="s">
        <v>943</v>
      </c>
      <c r="E4974" s="2013"/>
      <c r="F4974" s="2013"/>
      <c r="G4974" s="496">
        <v>-7.9159800000000002</v>
      </c>
    </row>
    <row r="4975" ht="11.25" hidden="1" customHeight="1" outlineLevel="7">
      <c r="A4975" s="121"/>
      <c r="B4975" s="122"/>
      <c r="C4975" s="123"/>
      <c r="D4975" s="2013" t="s">
        <v>944</v>
      </c>
      <c r="E4975" s="2013"/>
      <c r="F4975" s="2013"/>
      <c r="G4975" s="496">
        <v>-221.52021999999999</v>
      </c>
    </row>
    <row r="4976" ht="11.25" hidden="1" customHeight="1" outlineLevel="7">
      <c r="A4976" s="121"/>
      <c r="B4976" s="122"/>
      <c r="C4976" s="123"/>
      <c r="D4976" s="2013" t="s">
        <v>413</v>
      </c>
      <c r="E4976" s="2013"/>
      <c r="F4976" s="2013"/>
      <c r="G4976" s="496">
        <v>-0.086830000000000004</v>
      </c>
    </row>
    <row r="4977" ht="21.75" hidden="1" customHeight="1" outlineLevel="7">
      <c r="A4977" s="121"/>
      <c r="B4977" s="122"/>
      <c r="C4977" s="123"/>
      <c r="D4977" s="2013" t="s">
        <v>945</v>
      </c>
      <c r="E4977" s="2013"/>
      <c r="F4977" s="2013"/>
      <c r="G4977" s="494"/>
    </row>
    <row r="4978" ht="21.75" hidden="1" customHeight="1" outlineLevel="7">
      <c r="A4978" s="121"/>
      <c r="B4978" s="122"/>
      <c r="C4978" s="123"/>
      <c r="D4978" s="2013" t="s">
        <v>419</v>
      </c>
      <c r="E4978" s="2013"/>
      <c r="F4978" s="2013"/>
      <c r="G4978" s="496">
        <v>-41.390799999999999</v>
      </c>
    </row>
    <row r="4979" ht="21.75" hidden="1" customHeight="1" outlineLevel="7">
      <c r="A4979" s="121"/>
      <c r="B4979" s="122"/>
      <c r="C4979" s="123"/>
      <c r="D4979" s="2013" t="s">
        <v>946</v>
      </c>
      <c r="E4979" s="2013"/>
      <c r="F4979" s="2013"/>
      <c r="G4979" s="496">
        <v>-52.285229999999999</v>
      </c>
    </row>
    <row r="4980" ht="11.25" hidden="1" customHeight="1" outlineLevel="7">
      <c r="A4980" s="80"/>
      <c r="B4980" s="81"/>
      <c r="C4980" s="82"/>
      <c r="D4980" s="2017" t="s">
        <v>410</v>
      </c>
      <c r="E4980" s="2017"/>
      <c r="F4980" s="2017"/>
      <c r="G4980" s="496">
        <v>-41.04522</v>
      </c>
    </row>
    <row r="4981" ht="21.75" hidden="1" customHeight="1" outlineLevel="7">
      <c r="A4981" s="98"/>
      <c r="B4981" s="99"/>
      <c r="C4981" s="100"/>
      <c r="D4981" s="2013" t="s">
        <v>947</v>
      </c>
      <c r="E4981" s="2013"/>
      <c r="F4981" s="2013"/>
      <c r="G4981" s="496">
        <v>-4.6955</v>
      </c>
    </row>
    <row r="4982" ht="11.25" hidden="1" customHeight="1" outlineLevel="7">
      <c r="A4982" s="98"/>
      <c r="B4982" s="99"/>
      <c r="C4982" s="100"/>
      <c r="D4982" s="2013" t="s">
        <v>948</v>
      </c>
      <c r="E4982" s="2013"/>
      <c r="F4982" s="2013"/>
      <c r="G4982" s="496">
        <v>-13.26685</v>
      </c>
    </row>
    <row r="4983" ht="11.25" hidden="1" customHeight="1" outlineLevel="7">
      <c r="A4983" s="98"/>
      <c r="B4983" s="99"/>
      <c r="C4983" s="100"/>
      <c r="D4983" s="2013" t="s">
        <v>949</v>
      </c>
      <c r="E4983" s="2013"/>
      <c r="F4983" s="2013"/>
      <c r="G4983" s="496">
        <v>-1.47231</v>
      </c>
    </row>
    <row r="4984" ht="21.75" hidden="1" customHeight="1" outlineLevel="7">
      <c r="A4984" s="98"/>
      <c r="B4984" s="99"/>
      <c r="C4984" s="100"/>
      <c r="D4984" s="2013" t="s">
        <v>950</v>
      </c>
      <c r="E4984" s="2013"/>
      <c r="F4984" s="2013"/>
      <c r="G4984" s="494"/>
    </row>
    <row r="4985" ht="11.25" hidden="1" customHeight="1" outlineLevel="7">
      <c r="A4985" s="80"/>
      <c r="B4985" s="81"/>
      <c r="C4985" s="82"/>
      <c r="D4985" s="2017" t="s">
        <v>951</v>
      </c>
      <c r="E4985" s="2017"/>
      <c r="F4985" s="2017"/>
      <c r="G4985" s="496">
        <v>-15.467000000000001</v>
      </c>
    </row>
    <row r="4986" ht="21.75" hidden="1" customHeight="1" outlineLevel="7">
      <c r="A4986" s="98"/>
      <c r="B4986" s="99"/>
      <c r="C4986" s="100"/>
      <c r="D4986" s="2013" t="s">
        <v>411</v>
      </c>
      <c r="E4986" s="2013"/>
      <c r="F4986" s="2013"/>
      <c r="G4986" s="496">
        <v>-263.69456000000002</v>
      </c>
    </row>
    <row r="4987" ht="11.25" hidden="1" customHeight="1" outlineLevel="7">
      <c r="A4987" s="98"/>
      <c r="B4987" s="99"/>
      <c r="C4987" s="100"/>
      <c r="D4987" s="2013" t="s">
        <v>1195</v>
      </c>
      <c r="E4987" s="2013"/>
      <c r="F4987" s="2013"/>
      <c r="G4987" s="496">
        <v>-719.12306000000001</v>
      </c>
    </row>
    <row r="4988" ht="11.25" hidden="1" customHeight="1" outlineLevel="7">
      <c r="A4988" s="121"/>
      <c r="B4988" s="122"/>
      <c r="C4988" s="123"/>
      <c r="D4988" s="2013" t="s">
        <v>417</v>
      </c>
      <c r="E4988" s="2013"/>
      <c r="F4988" s="2013"/>
      <c r="G4988" s="496">
        <v>-520.26527999999996</v>
      </c>
    </row>
    <row r="4989" ht="11.25" hidden="1" customHeight="1" outlineLevel="7">
      <c r="A4989" s="121"/>
      <c r="B4989" s="122"/>
      <c r="C4989" s="123"/>
      <c r="D4989" s="2013" t="s">
        <v>953</v>
      </c>
      <c r="E4989" s="2013"/>
      <c r="F4989" s="2013"/>
      <c r="G4989" s="496">
        <v>-124.02309</v>
      </c>
    </row>
    <row r="4990" ht="11.25" customHeight="1" outlineLevel="2" collapsed="1">
      <c r="A4990" s="2012" t="s">
        <v>1005</v>
      </c>
      <c r="B4990" s="2012"/>
      <c r="C4990" s="2012"/>
      <c r="D4990" s="2015" t="s">
        <v>459</v>
      </c>
      <c r="E4990" s="2015"/>
      <c r="F4990" s="2015"/>
      <c r="G4990" s="496">
        <v>-9.7276500000000006</v>
      </c>
    </row>
    <row r="4991" ht="11.25" hidden="1" customHeight="1" outlineLevel="3">
      <c r="A4991" s="2020" t="s">
        <v>1006</v>
      </c>
      <c r="B4991" s="2020"/>
      <c r="C4991" s="2020"/>
      <c r="D4991" s="2014" t="s">
        <v>461</v>
      </c>
      <c r="E4991" s="2014"/>
      <c r="F4991" s="2014"/>
      <c r="G4991" s="496">
        <v>-65.107039999999998</v>
      </c>
    </row>
    <row r="4992" ht="11.25" hidden="1" customHeight="1" outlineLevel="4">
      <c r="A4992" s="95"/>
      <c r="B4992" s="96"/>
      <c r="C4992" s="97"/>
      <c r="D4992" s="98"/>
      <c r="E4992" s="99"/>
      <c r="F4992" s="100"/>
      <c r="G4992" s="494"/>
    </row>
    <row r="4993" ht="11.25" hidden="1" customHeight="1" outlineLevel="4">
      <c r="A4993" s="70"/>
      <c r="B4993" s="71"/>
      <c r="C4993" s="72"/>
      <c r="D4993" s="2017" t="s">
        <v>257</v>
      </c>
      <c r="E4993" s="2017"/>
      <c r="F4993" s="2017"/>
      <c r="G4993" s="494"/>
    </row>
    <row r="4994" ht="11.25" hidden="1" customHeight="1" outlineLevel="5">
      <c r="A4994" s="74"/>
      <c r="B4994" s="75"/>
      <c r="C4994" s="76"/>
      <c r="D4994" s="2017" t="s">
        <v>442</v>
      </c>
      <c r="E4994" s="2017"/>
      <c r="F4994" s="2017"/>
      <c r="G4994" s="494"/>
    </row>
    <row r="4995" ht="11.25" hidden="1" customHeight="1" outlineLevel="6">
      <c r="A4995" s="77"/>
      <c r="B4995" s="78"/>
      <c r="C4995" s="79"/>
      <c r="D4995" s="2017" t="s">
        <v>443</v>
      </c>
      <c r="E4995" s="2017"/>
      <c r="F4995" s="2017"/>
      <c r="G4995" s="496">
        <v>-56.307659999999998</v>
      </c>
    </row>
    <row r="4996" ht="11.25" hidden="1" customHeight="1" outlineLevel="7">
      <c r="A4996" s="80"/>
      <c r="B4996" s="81"/>
      <c r="C4996" s="82"/>
      <c r="D4996" s="2017" t="s">
        <v>444</v>
      </c>
      <c r="E4996" s="2017"/>
      <c r="F4996" s="2017"/>
      <c r="G4996" s="496">
        <v>-0.37009999999999998</v>
      </c>
    </row>
    <row r="4997" ht="11.25" hidden="1" customHeight="1" outlineLevel="7">
      <c r="A4997" s="83"/>
      <c r="B4997" s="84"/>
      <c r="C4997" s="85"/>
      <c r="D4997" s="2017" t="s">
        <v>253</v>
      </c>
      <c r="E4997" s="2017"/>
      <c r="F4997" s="2017"/>
      <c r="G4997" s="492">
        <v>52223.362459999997</v>
      </c>
    </row>
    <row r="4998" ht="11.25" hidden="1" customHeight="1" outlineLevel="7">
      <c r="A4998" s="86"/>
      <c r="B4998" s="87"/>
      <c r="C4998" s="88"/>
      <c r="D4998" s="2017" t="s">
        <v>462</v>
      </c>
      <c r="E4998" s="2017"/>
      <c r="F4998" s="2017"/>
      <c r="G4998" s="492">
        <v>52223.362459999997</v>
      </c>
    </row>
    <row r="4999" ht="11.25" hidden="1" customHeight="1" outlineLevel="7">
      <c r="A4999" s="101"/>
      <c r="B4999" s="102"/>
      <c r="C4999" s="103"/>
      <c r="D4999" s="2017" t="s">
        <v>463</v>
      </c>
      <c r="E4999" s="2017"/>
      <c r="F4999" s="2017"/>
      <c r="G4999" s="494"/>
    </row>
    <row r="5000" ht="11.25" hidden="1" customHeight="1" outlineLevel="7">
      <c r="A5000" s="104"/>
      <c r="B5000" s="105"/>
      <c r="C5000" s="106"/>
      <c r="D5000" s="2017" t="s">
        <v>464</v>
      </c>
      <c r="E5000" s="2017"/>
      <c r="F5000" s="2017"/>
      <c r="G5000" s="493">
        <v>52223.362459999997</v>
      </c>
    </row>
    <row r="5001" ht="11.25" hidden="1" customHeight="1" outlineLevel="7">
      <c r="A5001" s="95"/>
      <c r="B5001" s="96"/>
      <c r="C5001" s="97"/>
      <c r="D5001" s="2013" t="s">
        <v>465</v>
      </c>
      <c r="E5001" s="2013"/>
      <c r="F5001" s="2013"/>
      <c r="G5001" s="493">
        <v>52223.362459999997</v>
      </c>
    </row>
    <row r="5002" ht="11.25" hidden="1" customHeight="1" outlineLevel="7">
      <c r="A5002" s="95"/>
      <c r="B5002" s="96"/>
      <c r="C5002" s="97"/>
      <c r="D5002" s="2013" t="s">
        <v>466</v>
      </c>
      <c r="E5002" s="2013"/>
      <c r="F5002" s="2013"/>
      <c r="G5002" s="493">
        <v>46001.531499999997</v>
      </c>
    </row>
    <row r="5003" ht="11.25" hidden="1" customHeight="1" outlineLevel="7">
      <c r="A5003" s="95"/>
      <c r="B5003" s="96"/>
      <c r="C5003" s="97"/>
      <c r="D5003" s="2013" t="s">
        <v>467</v>
      </c>
      <c r="E5003" s="2013"/>
      <c r="F5003" s="2013"/>
      <c r="G5003" s="493">
        <v>52130.123079999998</v>
      </c>
    </row>
    <row r="5004" ht="21.75" hidden="1" customHeight="1" outlineLevel="7">
      <c r="A5004" s="95"/>
      <c r="B5004" s="96"/>
      <c r="C5004" s="97"/>
      <c r="D5004" s="2013" t="s">
        <v>468</v>
      </c>
      <c r="E5004" s="2013"/>
      <c r="F5004" s="2013"/>
      <c r="G5004" s="493">
        <v>142835.00638000001</v>
      </c>
    </row>
    <row r="5005" ht="11.25" hidden="1" customHeight="1" outlineLevel="7">
      <c r="A5005" s="95"/>
      <c r="B5005" s="96"/>
      <c r="C5005" s="97"/>
      <c r="D5005" s="2013" t="s">
        <v>469</v>
      </c>
      <c r="E5005" s="2013"/>
      <c r="F5005" s="2013"/>
      <c r="G5005" s="493">
        <v>142835.00638000001</v>
      </c>
    </row>
    <row r="5006" ht="11.25" hidden="1" customHeight="1" outlineLevel="7">
      <c r="A5006" s="95"/>
      <c r="B5006" s="96"/>
      <c r="C5006" s="97"/>
      <c r="D5006" s="2013" t="s">
        <v>470</v>
      </c>
      <c r="E5006" s="2013"/>
      <c r="F5006" s="2013"/>
      <c r="G5006" s="493">
        <v>142835.00638000001</v>
      </c>
    </row>
    <row r="5007" ht="11.25" hidden="1" customHeight="1" outlineLevel="7">
      <c r="A5007" s="95"/>
      <c r="B5007" s="96"/>
      <c r="C5007" s="97"/>
      <c r="D5007" s="2013" t="s">
        <v>471</v>
      </c>
      <c r="E5007" s="2013"/>
      <c r="F5007" s="2013"/>
      <c r="G5007" s="493">
        <v>8359.3989999999994</v>
      </c>
    </row>
    <row r="5008" ht="11.25" hidden="1" customHeight="1" outlineLevel="7">
      <c r="A5008" s="95"/>
      <c r="B5008" s="96"/>
      <c r="C5008" s="97"/>
      <c r="D5008" s="2013" t="s">
        <v>472</v>
      </c>
      <c r="E5008" s="2013"/>
      <c r="F5008" s="2013"/>
      <c r="G5008" s="493">
        <v>2689.768</v>
      </c>
    </row>
    <row r="5009" ht="11.25" hidden="1" customHeight="1" outlineLevel="7">
      <c r="A5009" s="95"/>
      <c r="B5009" s="96"/>
      <c r="C5009" s="97"/>
      <c r="D5009" s="2013" t="s">
        <v>473</v>
      </c>
      <c r="E5009" s="2013"/>
      <c r="F5009" s="2013"/>
      <c r="G5009" s="493">
        <v>2690.2020000000002</v>
      </c>
    </row>
    <row r="5010" ht="11.25" hidden="1" customHeight="1" outlineLevel="7">
      <c r="A5010" s="95"/>
      <c r="B5010" s="96"/>
      <c r="C5010" s="97"/>
      <c r="D5010" s="2013" t="s">
        <v>474</v>
      </c>
      <c r="E5010" s="2013"/>
      <c r="F5010" s="2013"/>
      <c r="G5010" s="494"/>
    </row>
    <row r="5011" ht="11.25" hidden="1" customHeight="1" outlineLevel="7">
      <c r="A5011" s="95"/>
      <c r="B5011" s="96"/>
      <c r="C5011" s="97"/>
      <c r="D5011" s="2013" t="s">
        <v>475</v>
      </c>
      <c r="E5011" s="2013"/>
      <c r="F5011" s="2013"/>
      <c r="G5011" s="493">
        <v>2979.4290000000001</v>
      </c>
    </row>
    <row r="5012" ht="11.25" hidden="1" customHeight="1" outlineLevel="7">
      <c r="A5012" s="115"/>
      <c r="B5012" s="116"/>
      <c r="C5012" s="117"/>
      <c r="D5012" s="2013" t="s">
        <v>476</v>
      </c>
      <c r="E5012" s="2013"/>
      <c r="F5012" s="2013"/>
      <c r="G5012" s="494"/>
    </row>
    <row r="5013" ht="11.25" hidden="1" customHeight="1" outlineLevel="7">
      <c r="A5013" s="115"/>
      <c r="B5013" s="116"/>
      <c r="C5013" s="117"/>
      <c r="D5013" s="2013" t="s">
        <v>477</v>
      </c>
      <c r="E5013" s="2013"/>
      <c r="F5013" s="2013"/>
      <c r="G5013" s="494"/>
    </row>
    <row r="5014" ht="11.25" hidden="1" customHeight="1" outlineLevel="7">
      <c r="A5014" s="115"/>
      <c r="B5014" s="116"/>
      <c r="C5014" s="117"/>
      <c r="D5014" s="2013" t="s">
        <v>478</v>
      </c>
      <c r="E5014" s="2013"/>
      <c r="F5014" s="2013"/>
      <c r="G5014" s="494"/>
    </row>
    <row r="5015" ht="11.25" hidden="1" customHeight="1" outlineLevel="7">
      <c r="A5015" s="115"/>
      <c r="B5015" s="116"/>
      <c r="C5015" s="117"/>
      <c r="D5015" s="2013" t="s">
        <v>479</v>
      </c>
      <c r="E5015" s="2013"/>
      <c r="F5015" s="2013"/>
      <c r="G5015" s="494"/>
    </row>
    <row r="5016" ht="11.25" hidden="1" customHeight="1" outlineLevel="7">
      <c r="A5016" s="115"/>
      <c r="B5016" s="116"/>
      <c r="C5016" s="117"/>
      <c r="D5016" s="2013" t="s">
        <v>480</v>
      </c>
      <c r="E5016" s="2013"/>
      <c r="F5016" s="2013"/>
      <c r="G5016" s="494"/>
    </row>
    <row r="5017" ht="11.25" hidden="1" customHeight="1" outlineLevel="7">
      <c r="A5017" s="115"/>
      <c r="B5017" s="116"/>
      <c r="C5017" s="117"/>
      <c r="D5017" s="2013" t="s">
        <v>481</v>
      </c>
      <c r="E5017" s="2013"/>
      <c r="F5017" s="2013"/>
      <c r="G5017" s="494"/>
    </row>
    <row r="5018" ht="32.25" hidden="1" customHeight="1" outlineLevel="7">
      <c r="A5018" s="115"/>
      <c r="B5018" s="116"/>
      <c r="C5018" s="117"/>
      <c r="D5018" s="2013" t="s">
        <v>482</v>
      </c>
      <c r="E5018" s="2013"/>
      <c r="F5018" s="2013"/>
      <c r="G5018" s="494"/>
    </row>
    <row r="5019" ht="11.25" hidden="1" customHeight="1" outlineLevel="7">
      <c r="A5019" s="104"/>
      <c r="B5019" s="105"/>
      <c r="C5019" s="106"/>
      <c r="D5019" s="2017" t="s">
        <v>483</v>
      </c>
      <c r="E5019" s="2017"/>
      <c r="F5019" s="2017"/>
      <c r="G5019" s="493">
        <v>3048.1149999999998</v>
      </c>
    </row>
    <row r="5020" ht="11.25" hidden="1" customHeight="1" outlineLevel="7">
      <c r="A5020" s="95"/>
      <c r="B5020" s="96"/>
      <c r="C5020" s="97"/>
      <c r="D5020" s="2013" t="s">
        <v>484</v>
      </c>
      <c r="E5020" s="2013"/>
      <c r="F5020" s="2013"/>
      <c r="G5020" s="494"/>
    </row>
    <row r="5021" ht="21.75" hidden="1" customHeight="1" outlineLevel="7">
      <c r="A5021" s="95"/>
      <c r="B5021" s="96"/>
      <c r="C5021" s="97"/>
      <c r="D5021" s="2013" t="s">
        <v>485</v>
      </c>
      <c r="E5021" s="2013"/>
      <c r="F5021" s="2013"/>
      <c r="G5021" s="494"/>
    </row>
    <row r="5022" ht="11.25" hidden="1" customHeight="1" outlineLevel="7">
      <c r="A5022" s="115"/>
      <c r="B5022" s="116"/>
      <c r="C5022" s="117"/>
      <c r="D5022" s="2013" t="s">
        <v>486</v>
      </c>
      <c r="E5022" s="2013"/>
      <c r="F5022" s="2013"/>
      <c r="G5022" s="494"/>
    </row>
    <row r="5023" ht="11.25" hidden="1" customHeight="1" outlineLevel="7">
      <c r="A5023" s="104"/>
      <c r="B5023" s="105"/>
      <c r="C5023" s="106"/>
      <c r="D5023" s="2017" t="s">
        <v>487</v>
      </c>
      <c r="E5023" s="2017"/>
      <c r="F5023" s="2017"/>
      <c r="G5023" s="494"/>
    </row>
    <row r="5024" ht="11.25" hidden="1" customHeight="1" outlineLevel="7">
      <c r="A5024" s="95"/>
      <c r="B5024" s="96"/>
      <c r="C5024" s="97"/>
      <c r="D5024" s="2013" t="s">
        <v>488</v>
      </c>
      <c r="E5024" s="2013"/>
      <c r="F5024" s="2013"/>
      <c r="G5024" s="494"/>
    </row>
    <row r="5025" ht="11.25" hidden="1" customHeight="1" outlineLevel="7">
      <c r="A5025" s="95"/>
      <c r="B5025" s="96"/>
      <c r="C5025" s="97"/>
      <c r="D5025" s="2013" t="s">
        <v>489</v>
      </c>
      <c r="E5025" s="2013"/>
      <c r="F5025" s="2013"/>
      <c r="G5025" s="493">
        <v>2477.0129999999999</v>
      </c>
    </row>
    <row r="5026" ht="11.25" hidden="1" customHeight="1" outlineLevel="7">
      <c r="A5026" s="95"/>
      <c r="B5026" s="96"/>
      <c r="C5026" s="97"/>
      <c r="D5026" s="2013" t="s">
        <v>490</v>
      </c>
      <c r="E5026" s="2013"/>
      <c r="F5026" s="2013"/>
      <c r="G5026" s="493">
        <v>6756.116</v>
      </c>
    </row>
    <row r="5027" ht="11.25" hidden="1" customHeight="1" outlineLevel="7">
      <c r="A5027" s="95"/>
      <c r="B5027" s="96"/>
      <c r="C5027" s="97"/>
      <c r="D5027" s="2013" t="s">
        <v>491</v>
      </c>
      <c r="E5027" s="2013"/>
      <c r="F5027" s="2013"/>
      <c r="G5027" s="493">
        <v>6595.1239999999998</v>
      </c>
    </row>
    <row r="5028" ht="11.25" hidden="1" customHeight="1" outlineLevel="7">
      <c r="A5028" s="95"/>
      <c r="B5028" s="96"/>
      <c r="C5028" s="97"/>
      <c r="D5028" s="2013" t="s">
        <v>492</v>
      </c>
      <c r="E5028" s="2013"/>
      <c r="F5028" s="2013"/>
      <c r="G5028" s="496">
        <v>160.99199999999999</v>
      </c>
    </row>
    <row r="5029" ht="11.25" hidden="1" customHeight="1" outlineLevel="7">
      <c r="A5029" s="95"/>
      <c r="B5029" s="96"/>
      <c r="C5029" s="97"/>
      <c r="D5029" s="2013" t="s">
        <v>493</v>
      </c>
      <c r="E5029" s="2013"/>
      <c r="F5029" s="2013"/>
      <c r="G5029" s="494"/>
    </row>
    <row r="5030" ht="11.25" hidden="1" customHeight="1" outlineLevel="7">
      <c r="A5030" s="95"/>
      <c r="B5030" s="96"/>
      <c r="C5030" s="97"/>
      <c r="D5030" s="2013" t="s">
        <v>494</v>
      </c>
      <c r="E5030" s="2013"/>
      <c r="F5030" s="2013"/>
      <c r="G5030" s="493">
        <v>46243.487999999998</v>
      </c>
    </row>
    <row r="5031" ht="11.25" hidden="1" customHeight="1" outlineLevel="7">
      <c r="A5031" s="95"/>
      <c r="B5031" s="96"/>
      <c r="C5031" s="97"/>
      <c r="D5031" s="2013" t="s">
        <v>495</v>
      </c>
      <c r="E5031" s="2013"/>
      <c r="F5031" s="2013"/>
      <c r="G5031" s="494"/>
    </row>
    <row r="5032" ht="11.25" hidden="1" customHeight="1" outlineLevel="7">
      <c r="A5032" s="104"/>
      <c r="B5032" s="105"/>
      <c r="C5032" s="106"/>
      <c r="D5032" s="2017" t="s">
        <v>496</v>
      </c>
      <c r="E5032" s="2017"/>
      <c r="F5032" s="2017"/>
      <c r="G5032" s="494"/>
    </row>
    <row r="5033" ht="11.25" hidden="1" customHeight="1" outlineLevel="7">
      <c r="A5033" s="95"/>
      <c r="B5033" s="96"/>
      <c r="C5033" s="97"/>
      <c r="D5033" s="2013" t="s">
        <v>497</v>
      </c>
      <c r="E5033" s="2013"/>
      <c r="F5033" s="2013"/>
      <c r="G5033" s="494"/>
    </row>
    <row r="5034" ht="11.25" hidden="1" customHeight="1" outlineLevel="7">
      <c r="A5034" s="95"/>
      <c r="B5034" s="96"/>
      <c r="C5034" s="97"/>
      <c r="D5034" s="2013" t="s">
        <v>498</v>
      </c>
      <c r="E5034" s="2013"/>
      <c r="F5034" s="2013"/>
      <c r="G5034" s="494"/>
    </row>
    <row r="5035" ht="21.75" hidden="1" customHeight="1" outlineLevel="7">
      <c r="A5035" s="95"/>
      <c r="B5035" s="96"/>
      <c r="C5035" s="97"/>
      <c r="D5035" s="2013" t="s">
        <v>499</v>
      </c>
      <c r="E5035" s="2013"/>
      <c r="F5035" s="2013"/>
      <c r="G5035" s="494"/>
    </row>
    <row r="5036" ht="11.25" hidden="1" customHeight="1" outlineLevel="7">
      <c r="A5036" s="95"/>
      <c r="B5036" s="96"/>
      <c r="C5036" s="97"/>
      <c r="D5036" s="2013" t="s">
        <v>500</v>
      </c>
      <c r="E5036" s="2013"/>
      <c r="F5036" s="2013"/>
      <c r="G5036" s="493">
        <v>46243.487999999998</v>
      </c>
    </row>
    <row r="5037" ht="11.25" hidden="1" customHeight="1" outlineLevel="7">
      <c r="A5037" s="104"/>
      <c r="B5037" s="105"/>
      <c r="C5037" s="106"/>
      <c r="D5037" s="2017" t="s">
        <v>501</v>
      </c>
      <c r="E5037" s="2017"/>
      <c r="F5037" s="2017"/>
      <c r="G5037" s="494"/>
    </row>
    <row r="5038" ht="11.25" hidden="1" customHeight="1" outlineLevel="7">
      <c r="A5038" s="95"/>
      <c r="B5038" s="96"/>
      <c r="C5038" s="97"/>
      <c r="D5038" s="2013" t="s">
        <v>502</v>
      </c>
      <c r="E5038" s="2013"/>
      <c r="F5038" s="2013"/>
      <c r="G5038" s="494"/>
    </row>
    <row r="5039" ht="11.25" hidden="1" customHeight="1" outlineLevel="7">
      <c r="A5039" s="95"/>
      <c r="B5039" s="96"/>
      <c r="C5039" s="97"/>
      <c r="D5039" s="2013" t="s">
        <v>503</v>
      </c>
      <c r="E5039" s="2013"/>
      <c r="F5039" s="2013"/>
      <c r="G5039" s="493">
        <v>5868.9823800000004</v>
      </c>
    </row>
    <row r="5040" ht="11.25" hidden="1" customHeight="1" outlineLevel="7">
      <c r="A5040" s="95"/>
      <c r="B5040" s="96"/>
      <c r="C5040" s="97"/>
      <c r="D5040" s="2013" t="s">
        <v>504</v>
      </c>
      <c r="E5040" s="2013"/>
      <c r="F5040" s="2013"/>
      <c r="G5040" s="496">
        <v>484.84800000000001</v>
      </c>
    </row>
    <row r="5041" ht="11.25" hidden="1" customHeight="1" outlineLevel="7">
      <c r="A5041" s="95"/>
      <c r="B5041" s="96"/>
      <c r="C5041" s="97"/>
      <c r="D5041" s="2013" t="s">
        <v>1184</v>
      </c>
      <c r="E5041" s="2013"/>
      <c r="F5041" s="2013"/>
      <c r="G5041" s="494"/>
    </row>
    <row r="5042" ht="11.25" hidden="1" customHeight="1" outlineLevel="7">
      <c r="A5042" s="115"/>
      <c r="B5042" s="116"/>
      <c r="C5042" s="117"/>
      <c r="D5042" s="2013" t="s">
        <v>505</v>
      </c>
      <c r="E5042" s="2013"/>
      <c r="F5042" s="2013"/>
      <c r="G5042" s="493">
        <v>5384.1343800000004</v>
      </c>
    </row>
    <row r="5043" ht="21.75" hidden="1" customHeight="1" outlineLevel="7">
      <c r="A5043" s="115"/>
      <c r="B5043" s="116"/>
      <c r="C5043" s="117"/>
      <c r="D5043" s="2013" t="s">
        <v>506</v>
      </c>
      <c r="E5043" s="2013"/>
      <c r="F5043" s="2013"/>
      <c r="G5043" s="494"/>
    </row>
    <row r="5044" ht="11.25" hidden="1" customHeight="1" outlineLevel="7">
      <c r="A5044" s="83"/>
      <c r="B5044" s="84"/>
      <c r="C5044" s="85"/>
      <c r="D5044" s="2017" t="s">
        <v>524</v>
      </c>
      <c r="E5044" s="2017"/>
      <c r="F5044" s="2017"/>
      <c r="G5044" s="493">
        <v>1448.3230000000001</v>
      </c>
    </row>
    <row r="5045" ht="11.25" hidden="1" customHeight="1" outlineLevel="7">
      <c r="A5045" s="86"/>
      <c r="B5045" s="87"/>
      <c r="C5045" s="88"/>
      <c r="D5045" s="2017" t="s">
        <v>14</v>
      </c>
      <c r="E5045" s="2017"/>
      <c r="F5045" s="2017"/>
      <c r="G5045" s="494"/>
    </row>
    <row r="5046" ht="11.25" hidden="1" customHeight="1" outlineLevel="7">
      <c r="A5046" s="101"/>
      <c r="B5046" s="102"/>
      <c r="C5046" s="103"/>
      <c r="D5046" s="2017" t="s">
        <v>220</v>
      </c>
      <c r="E5046" s="2017"/>
      <c r="F5046" s="2017"/>
      <c r="G5046" s="494"/>
    </row>
    <row r="5047" ht="11.25" hidden="1" customHeight="1" outlineLevel="7">
      <c r="A5047" s="115"/>
      <c r="B5047" s="116"/>
      <c r="C5047" s="117"/>
      <c r="D5047" s="2013" t="s">
        <v>527</v>
      </c>
      <c r="E5047" s="2013"/>
      <c r="F5047" s="2013"/>
      <c r="G5047" s="493">
        <v>1367.1199999999999</v>
      </c>
    </row>
    <row r="5048" ht="11.25" hidden="1" customHeight="1" outlineLevel="7">
      <c r="A5048" s="115"/>
      <c r="B5048" s="116"/>
      <c r="C5048" s="117"/>
      <c r="D5048" s="2013" t="s">
        <v>528</v>
      </c>
      <c r="E5048" s="2013"/>
      <c r="F5048" s="2013"/>
      <c r="G5048" s="496">
        <v>81.203000000000003</v>
      </c>
    </row>
    <row r="5049" ht="11.25" hidden="1" customHeight="1" outlineLevel="7">
      <c r="A5049" s="101"/>
      <c r="B5049" s="102"/>
      <c r="C5049" s="103"/>
      <c r="D5049" s="2017" t="s">
        <v>529</v>
      </c>
      <c r="E5049" s="2017"/>
      <c r="F5049" s="2017"/>
      <c r="G5049" s="494"/>
    </row>
    <row r="5050" ht="11.25" hidden="1" customHeight="1" outlineLevel="7">
      <c r="A5050" s="104"/>
      <c r="B5050" s="105"/>
      <c r="C5050" s="106"/>
      <c r="D5050" s="2017" t="s">
        <v>530</v>
      </c>
      <c r="E5050" s="2017"/>
      <c r="F5050" s="2017"/>
      <c r="G5050" s="493">
        <v>68633.570000000007</v>
      </c>
    </row>
    <row r="5051" ht="11.25" hidden="1" customHeight="1" outlineLevel="7">
      <c r="A5051" s="95"/>
      <c r="B5051" s="96"/>
      <c r="C5051" s="97"/>
      <c r="D5051" s="2013" t="s">
        <v>532</v>
      </c>
      <c r="E5051" s="2013"/>
      <c r="F5051" s="2013"/>
      <c r="G5051" s="493">
        <v>-90704.883300000001</v>
      </c>
    </row>
    <row r="5052" ht="11.25" hidden="1" customHeight="1" outlineLevel="7">
      <c r="A5052" s="95"/>
      <c r="B5052" s="96"/>
      <c r="C5052" s="97"/>
      <c r="D5052" s="2013" t="s">
        <v>533</v>
      </c>
      <c r="E5052" s="2013"/>
      <c r="F5052" s="2013"/>
      <c r="G5052" s="493">
        <v>-21877.897389999998</v>
      </c>
    </row>
    <row r="5053" ht="11.25" hidden="1" customHeight="1" outlineLevel="7">
      <c r="A5053" s="115"/>
      <c r="B5053" s="116"/>
      <c r="C5053" s="117"/>
      <c r="D5053" s="2013" t="s">
        <v>841</v>
      </c>
      <c r="E5053" s="2013"/>
      <c r="F5053" s="2013"/>
      <c r="G5053" s="496">
        <v>-860.51237000000003</v>
      </c>
    </row>
    <row r="5054" ht="11.25" hidden="1" customHeight="1" outlineLevel="7">
      <c r="A5054" s="104"/>
      <c r="B5054" s="105"/>
      <c r="C5054" s="106"/>
      <c r="D5054" s="2017" t="s">
        <v>535</v>
      </c>
      <c r="E5054" s="2017"/>
      <c r="F5054" s="2017"/>
      <c r="G5054" s="496">
        <v>-705.32041000000004</v>
      </c>
    </row>
    <row r="5055" ht="11.25" hidden="1" customHeight="1" outlineLevel="7">
      <c r="A5055" s="95"/>
      <c r="B5055" s="96"/>
      <c r="C5055" s="97"/>
      <c r="D5055" s="2013" t="s">
        <v>539</v>
      </c>
      <c r="E5055" s="2013"/>
      <c r="F5055" s="2013"/>
      <c r="G5055" s="496">
        <v>-155.19195999999999</v>
      </c>
    </row>
    <row r="5056" ht="21.75" hidden="1" customHeight="1" outlineLevel="7">
      <c r="A5056" s="95"/>
      <c r="B5056" s="96"/>
      <c r="C5056" s="97"/>
      <c r="D5056" s="2013" t="s">
        <v>540</v>
      </c>
      <c r="E5056" s="2013"/>
      <c r="F5056" s="2013"/>
      <c r="G5056" s="493">
        <v>-21017.385020000002</v>
      </c>
    </row>
    <row r="5057" ht="21.75" hidden="1" customHeight="1" outlineLevel="7">
      <c r="A5057" s="95"/>
      <c r="B5057" s="96"/>
      <c r="C5057" s="97"/>
      <c r="D5057" s="2013" t="s">
        <v>541</v>
      </c>
      <c r="E5057" s="2013"/>
      <c r="F5057" s="2013"/>
      <c r="G5057" s="493">
        <v>-12552.70795</v>
      </c>
    </row>
    <row r="5058" ht="11.25" hidden="1" customHeight="1" outlineLevel="7">
      <c r="A5058" s="95"/>
      <c r="B5058" s="96"/>
      <c r="C5058" s="97"/>
      <c r="D5058" s="2013" t="s">
        <v>542</v>
      </c>
      <c r="E5058" s="2013"/>
      <c r="F5058" s="2013"/>
      <c r="G5058" s="496">
        <v>-59.296979999999998</v>
      </c>
    </row>
    <row r="5059" ht="11.25" hidden="1" customHeight="1" outlineLevel="7">
      <c r="A5059" s="95"/>
      <c r="B5059" s="96"/>
      <c r="C5059" s="97"/>
      <c r="D5059" s="2013" t="s">
        <v>546</v>
      </c>
      <c r="E5059" s="2013"/>
      <c r="F5059" s="2013"/>
      <c r="G5059" s="493">
        <v>-12493.410970000001</v>
      </c>
    </row>
    <row r="5060" ht="11.25" hidden="1" customHeight="1" outlineLevel="7">
      <c r="A5060" s="95"/>
      <c r="B5060" s="96"/>
      <c r="C5060" s="97"/>
      <c r="D5060" s="2013" t="s">
        <v>547</v>
      </c>
      <c r="E5060" s="2013"/>
      <c r="F5060" s="2013"/>
      <c r="G5060" s="494"/>
    </row>
    <row r="5061" ht="11.25" hidden="1" customHeight="1" outlineLevel="7">
      <c r="A5061" s="104"/>
      <c r="B5061" s="105"/>
      <c r="C5061" s="106"/>
      <c r="D5061" s="2017" t="s">
        <v>548</v>
      </c>
      <c r="E5061" s="2017"/>
      <c r="F5061" s="2017"/>
      <c r="G5061" s="496">
        <v>-225.38534000000001</v>
      </c>
    </row>
    <row r="5062" ht="11.25" hidden="1" customHeight="1" outlineLevel="7">
      <c r="A5062" s="95"/>
      <c r="B5062" s="96"/>
      <c r="C5062" s="97"/>
      <c r="D5062" s="2013" t="s">
        <v>551</v>
      </c>
      <c r="E5062" s="2013"/>
      <c r="F5062" s="2013"/>
      <c r="G5062" s="496">
        <v>-15.65564</v>
      </c>
    </row>
    <row r="5063" ht="11.25" hidden="1" customHeight="1" outlineLevel="7">
      <c r="A5063" s="95"/>
      <c r="B5063" s="96"/>
      <c r="C5063" s="97"/>
      <c r="D5063" s="2013" t="s">
        <v>552</v>
      </c>
      <c r="E5063" s="2013"/>
      <c r="F5063" s="2013"/>
      <c r="G5063" s="494"/>
    </row>
    <row r="5064" ht="11.25" hidden="1" customHeight="1" outlineLevel="7">
      <c r="A5064" s="95"/>
      <c r="B5064" s="96"/>
      <c r="C5064" s="97"/>
      <c r="D5064" s="2013" t="s">
        <v>553</v>
      </c>
      <c r="E5064" s="2013"/>
      <c r="F5064" s="2013"/>
      <c r="G5064" s="496">
        <v>-65.351169999999996</v>
      </c>
    </row>
    <row r="5065" ht="11.25" hidden="1" customHeight="1" outlineLevel="7">
      <c r="A5065" s="104"/>
      <c r="B5065" s="105"/>
      <c r="C5065" s="106"/>
      <c r="D5065" s="2017" t="s">
        <v>554</v>
      </c>
      <c r="E5065" s="2017"/>
      <c r="F5065" s="2017"/>
      <c r="G5065" s="496">
        <v>-24.764559999999999</v>
      </c>
    </row>
    <row r="5066" ht="11.25" hidden="1" customHeight="1" outlineLevel="7">
      <c r="A5066" s="95"/>
      <c r="B5066" s="96"/>
      <c r="C5066" s="97"/>
      <c r="D5066" s="2013" t="s">
        <v>556</v>
      </c>
      <c r="E5066" s="2013"/>
      <c r="F5066" s="2013"/>
      <c r="G5066" s="496">
        <v>-119.61396999999999</v>
      </c>
    </row>
    <row r="5067" ht="11.25" hidden="1" customHeight="1" outlineLevel="7">
      <c r="A5067" s="95"/>
      <c r="B5067" s="96"/>
      <c r="C5067" s="97"/>
      <c r="D5067" s="2013" t="s">
        <v>557</v>
      </c>
      <c r="E5067" s="2013"/>
      <c r="F5067" s="2013"/>
      <c r="G5067" s="494"/>
    </row>
    <row r="5068" ht="11.25" hidden="1" customHeight="1" outlineLevel="7">
      <c r="A5068" s="95"/>
      <c r="B5068" s="96"/>
      <c r="C5068" s="97"/>
      <c r="D5068" s="2013" t="s">
        <v>559</v>
      </c>
      <c r="E5068" s="2013"/>
      <c r="F5068" s="2013"/>
      <c r="G5068" s="494"/>
    </row>
    <row r="5069" ht="11.25" hidden="1" customHeight="1" outlineLevel="7">
      <c r="A5069" s="95"/>
      <c r="B5069" s="96"/>
      <c r="C5069" s="97"/>
      <c r="D5069" s="2013" t="s">
        <v>560</v>
      </c>
      <c r="E5069" s="2013"/>
      <c r="F5069" s="2013"/>
      <c r="G5069" s="494"/>
    </row>
    <row r="5070" ht="11.25" hidden="1" customHeight="1" outlineLevel="7">
      <c r="A5070" s="95"/>
      <c r="B5070" s="96"/>
      <c r="C5070" s="97"/>
      <c r="D5070" s="2013" t="s">
        <v>562</v>
      </c>
      <c r="E5070" s="2013"/>
      <c r="F5070" s="2013"/>
      <c r="G5070" s="494"/>
    </row>
    <row r="5071" ht="11.25" hidden="1" customHeight="1" outlineLevel="7">
      <c r="A5071" s="95"/>
      <c r="B5071" s="96"/>
      <c r="C5071" s="97"/>
      <c r="D5071" s="2013" t="s">
        <v>563</v>
      </c>
      <c r="E5071" s="2013"/>
      <c r="F5071" s="2013"/>
      <c r="G5071" s="494"/>
    </row>
    <row r="5072" ht="11.25" hidden="1" customHeight="1" outlineLevel="7">
      <c r="A5072" s="95"/>
      <c r="B5072" s="96"/>
      <c r="C5072" s="97"/>
      <c r="D5072" s="2013" t="s">
        <v>564</v>
      </c>
      <c r="E5072" s="2013"/>
      <c r="F5072" s="2013"/>
      <c r="G5072" s="493">
        <v>-8239.2917300000008</v>
      </c>
    </row>
    <row r="5073" ht="11.25" hidden="1" customHeight="1" outlineLevel="7">
      <c r="A5073" s="95"/>
      <c r="B5073" s="96"/>
      <c r="C5073" s="97"/>
      <c r="D5073" s="2013" t="s">
        <v>565</v>
      </c>
      <c r="E5073" s="2013"/>
      <c r="F5073" s="2013"/>
      <c r="G5073" s="496">
        <v>-197.53476000000001</v>
      </c>
    </row>
    <row r="5074" ht="11.25" hidden="1" customHeight="1" outlineLevel="7">
      <c r="A5074" s="95"/>
      <c r="B5074" s="96"/>
      <c r="C5074" s="97"/>
      <c r="D5074" s="2013" t="s">
        <v>566</v>
      </c>
      <c r="E5074" s="2013"/>
      <c r="F5074" s="2013"/>
      <c r="G5074" s="496">
        <v>-757.87360999999999</v>
      </c>
    </row>
    <row r="5075" ht="11.25" hidden="1" customHeight="1" outlineLevel="7">
      <c r="A5075" s="95"/>
      <c r="B5075" s="96"/>
      <c r="C5075" s="97"/>
      <c r="D5075" s="2013" t="s">
        <v>567</v>
      </c>
      <c r="E5075" s="2013"/>
      <c r="F5075" s="2013"/>
      <c r="G5075" s="496">
        <v>-17.867740000000001</v>
      </c>
    </row>
    <row r="5076" ht="11.25" hidden="1" customHeight="1" outlineLevel="7">
      <c r="A5076" s="95"/>
      <c r="B5076" s="96"/>
      <c r="C5076" s="97"/>
      <c r="D5076" s="2013" t="s">
        <v>568</v>
      </c>
      <c r="E5076" s="2013"/>
      <c r="F5076" s="2013"/>
      <c r="G5076" s="496">
        <v>-27.941109999999998</v>
      </c>
    </row>
    <row r="5077" ht="11.25" hidden="1" customHeight="1" outlineLevel="7">
      <c r="A5077" s="95"/>
      <c r="B5077" s="96"/>
      <c r="C5077" s="97"/>
      <c r="D5077" s="2013" t="s">
        <v>569</v>
      </c>
      <c r="E5077" s="2013"/>
      <c r="F5077" s="2013"/>
      <c r="G5077" s="496">
        <v>-14.702030000000001</v>
      </c>
    </row>
    <row r="5078" ht="11.25" hidden="1" customHeight="1" outlineLevel="7">
      <c r="A5078" s="95"/>
      <c r="B5078" s="96"/>
      <c r="C5078" s="97"/>
      <c r="D5078" s="2013" t="s">
        <v>570</v>
      </c>
      <c r="E5078" s="2013"/>
      <c r="F5078" s="2013"/>
      <c r="G5078" s="496">
        <v>-12.837149999999999</v>
      </c>
    </row>
    <row r="5079" ht="11.25" hidden="1" customHeight="1" outlineLevel="7">
      <c r="A5079" s="86"/>
      <c r="B5079" s="87"/>
      <c r="C5079" s="88"/>
      <c r="D5079" s="2017" t="s">
        <v>571</v>
      </c>
      <c r="E5079" s="2017"/>
      <c r="F5079" s="2017"/>
      <c r="G5079" s="496">
        <v>-31.566939999999999</v>
      </c>
    </row>
    <row r="5080" ht="11.25" hidden="1" customHeight="1" outlineLevel="7">
      <c r="A5080" s="101"/>
      <c r="B5080" s="102"/>
      <c r="C5080" s="103"/>
      <c r="D5080" s="2017" t="s">
        <v>572</v>
      </c>
      <c r="E5080" s="2017"/>
      <c r="F5080" s="2017"/>
      <c r="G5080" s="496">
        <v>-23.284130000000001</v>
      </c>
    </row>
    <row r="5081" ht="11.25" hidden="1" customHeight="1" outlineLevel="7">
      <c r="A5081" s="104"/>
      <c r="B5081" s="105"/>
      <c r="C5081" s="106"/>
      <c r="D5081" s="2017" t="s">
        <v>573</v>
      </c>
      <c r="E5081" s="2017"/>
      <c r="F5081" s="2017"/>
      <c r="G5081" s="496">
        <v>-154.22826000000001</v>
      </c>
    </row>
    <row r="5082" ht="11.25" hidden="1" customHeight="1" outlineLevel="7">
      <c r="A5082" s="95"/>
      <c r="B5082" s="96"/>
      <c r="C5082" s="97"/>
      <c r="D5082" s="2013" t="s">
        <v>576</v>
      </c>
      <c r="E5082" s="2013"/>
      <c r="F5082" s="2013"/>
      <c r="G5082" s="493">
        <v>-6885.34375</v>
      </c>
    </row>
    <row r="5083" ht="21.75" hidden="1" customHeight="1" outlineLevel="7">
      <c r="A5083" s="95"/>
      <c r="B5083" s="96"/>
      <c r="C5083" s="97"/>
      <c r="D5083" s="2013" t="s">
        <v>577</v>
      </c>
      <c r="E5083" s="2013"/>
      <c r="F5083" s="2013"/>
      <c r="G5083" s="496">
        <v>-18.653320000000001</v>
      </c>
    </row>
    <row r="5084" ht="21.75" hidden="1" customHeight="1" outlineLevel="7">
      <c r="A5084" s="95"/>
      <c r="B5084" s="96"/>
      <c r="C5084" s="97"/>
      <c r="D5084" s="2013" t="s">
        <v>578</v>
      </c>
      <c r="E5084" s="2013"/>
      <c r="F5084" s="2013"/>
      <c r="G5084" s="496">
        <v>-78.841880000000003</v>
      </c>
    </row>
    <row r="5085" ht="11.25" hidden="1" customHeight="1" outlineLevel="7">
      <c r="A5085" s="95"/>
      <c r="B5085" s="96"/>
      <c r="C5085" s="97"/>
      <c r="D5085" s="2013" t="s">
        <v>579</v>
      </c>
      <c r="E5085" s="2013"/>
      <c r="F5085" s="2013"/>
      <c r="G5085" s="496">
        <v>-18.617049999999999</v>
      </c>
    </row>
    <row r="5086" ht="11.25" hidden="1" customHeight="1" outlineLevel="7">
      <c r="A5086" s="95"/>
      <c r="B5086" s="96"/>
      <c r="C5086" s="97"/>
      <c r="D5086" s="2013" t="s">
        <v>582</v>
      </c>
      <c r="E5086" s="2013"/>
      <c r="F5086" s="2013"/>
      <c r="G5086" s="496">
        <v>-265.97940999999997</v>
      </c>
    </row>
    <row r="5087" ht="11.25" hidden="1" customHeight="1" outlineLevel="7">
      <c r="A5087" s="95"/>
      <c r="B5087" s="96"/>
      <c r="C5087" s="97"/>
      <c r="D5087" s="2013" t="s">
        <v>583</v>
      </c>
      <c r="E5087" s="2013"/>
      <c r="F5087" s="2013"/>
      <c r="G5087" s="496">
        <v>-142.69432</v>
      </c>
    </row>
    <row r="5088" ht="11.25" hidden="1" customHeight="1" outlineLevel="7">
      <c r="A5088" s="95"/>
      <c r="B5088" s="96"/>
      <c r="C5088" s="97"/>
      <c r="D5088" s="2013" t="s">
        <v>584</v>
      </c>
      <c r="E5088" s="2013"/>
      <c r="F5088" s="2013"/>
      <c r="G5088" s="496">
        <v>-113.76364</v>
      </c>
    </row>
    <row r="5089" ht="11.25" hidden="1" customHeight="1" outlineLevel="7">
      <c r="A5089" s="95"/>
      <c r="B5089" s="96"/>
      <c r="C5089" s="97"/>
      <c r="D5089" s="2013" t="s">
        <v>585</v>
      </c>
      <c r="E5089" s="2013"/>
      <c r="F5089" s="2013"/>
      <c r="G5089" s="496">
        <v>-19.737200000000001</v>
      </c>
    </row>
    <row r="5090" ht="11.25" hidden="1" customHeight="1" outlineLevel="7">
      <c r="A5090" s="104"/>
      <c r="B5090" s="105"/>
      <c r="C5090" s="106"/>
      <c r="D5090" s="2017" t="s">
        <v>586</v>
      </c>
      <c r="E5090" s="2017"/>
      <c r="F5090" s="2017"/>
      <c r="G5090" s="494"/>
    </row>
    <row r="5091" ht="11.25" hidden="1" customHeight="1" outlineLevel="7">
      <c r="A5091" s="95"/>
      <c r="B5091" s="96"/>
      <c r="C5091" s="97"/>
      <c r="D5091" s="2013" t="s">
        <v>589</v>
      </c>
      <c r="E5091" s="2013"/>
      <c r="F5091" s="2013"/>
      <c r="G5091" s="494"/>
    </row>
    <row r="5092" ht="21.75" hidden="1" customHeight="1" outlineLevel="7">
      <c r="A5092" s="95"/>
      <c r="B5092" s="96"/>
      <c r="C5092" s="97"/>
      <c r="D5092" s="2013" t="s">
        <v>590</v>
      </c>
      <c r="E5092" s="2013"/>
      <c r="F5092" s="2013"/>
      <c r="G5092" s="496">
        <v>-58.652639999999998</v>
      </c>
    </row>
    <row r="5093" ht="11.25" hidden="1" customHeight="1" outlineLevel="7">
      <c r="A5093" s="95"/>
      <c r="B5093" s="96"/>
      <c r="C5093" s="97"/>
      <c r="D5093" s="2013" t="s">
        <v>591</v>
      </c>
      <c r="E5093" s="2013"/>
      <c r="F5093" s="2013"/>
      <c r="G5093" s="496">
        <v>-14.246639999999999</v>
      </c>
    </row>
    <row r="5094" ht="11.25" hidden="1" customHeight="1" outlineLevel="7">
      <c r="A5094" s="95"/>
      <c r="B5094" s="96"/>
      <c r="C5094" s="97"/>
      <c r="D5094" s="2013" t="s">
        <v>592</v>
      </c>
      <c r="E5094" s="2013"/>
      <c r="F5094" s="2013"/>
      <c r="G5094" s="496">
        <v>-15.93336</v>
      </c>
    </row>
    <row r="5095" ht="11.25" hidden="1" customHeight="1" outlineLevel="7">
      <c r="A5095" s="95"/>
      <c r="B5095" s="96"/>
      <c r="C5095" s="97"/>
      <c r="D5095" s="2013" t="s">
        <v>965</v>
      </c>
      <c r="E5095" s="2013"/>
      <c r="F5095" s="2013"/>
      <c r="G5095" s="496">
        <v>-4.2305400000000004</v>
      </c>
    </row>
    <row r="5096" ht="11.25" hidden="1" customHeight="1" outlineLevel="7">
      <c r="A5096" s="95"/>
      <c r="B5096" s="96"/>
      <c r="C5096" s="97"/>
      <c r="D5096" s="2013" t="s">
        <v>594</v>
      </c>
      <c r="E5096" s="2013"/>
      <c r="F5096" s="2013"/>
      <c r="G5096" s="496">
        <v>-0.96326000000000001</v>
      </c>
    </row>
    <row r="5097" ht="11.25" hidden="1" customHeight="1" outlineLevel="7">
      <c r="A5097" s="101"/>
      <c r="B5097" s="102"/>
      <c r="C5097" s="103"/>
      <c r="D5097" s="2017" t="s">
        <v>35</v>
      </c>
      <c r="E5097" s="2017"/>
      <c r="F5097" s="2017"/>
      <c r="G5097" s="496">
        <v>-28.930679999999999</v>
      </c>
    </row>
    <row r="5098" ht="11.25" hidden="1" customHeight="1" outlineLevel="7">
      <c r="A5098" s="115"/>
      <c r="B5098" s="116"/>
      <c r="C5098" s="117"/>
      <c r="D5098" s="2013" t="s">
        <v>595</v>
      </c>
      <c r="E5098" s="2013"/>
      <c r="F5098" s="2013"/>
      <c r="G5098" s="494"/>
    </row>
    <row r="5099" ht="11.25" hidden="1" customHeight="1" outlineLevel="7">
      <c r="A5099" s="115"/>
      <c r="B5099" s="116"/>
      <c r="C5099" s="117"/>
      <c r="D5099" s="2013" t="s">
        <v>598</v>
      </c>
      <c r="E5099" s="2013"/>
      <c r="F5099" s="2013"/>
      <c r="G5099" s="494"/>
    </row>
    <row r="5100" ht="11.25" hidden="1" customHeight="1" outlineLevel="7">
      <c r="A5100" s="115"/>
      <c r="B5100" s="116"/>
      <c r="C5100" s="117"/>
      <c r="D5100" s="2013" t="s">
        <v>599</v>
      </c>
      <c r="E5100" s="2013"/>
      <c r="F5100" s="2013"/>
      <c r="G5100" s="494"/>
    </row>
    <row r="5101" ht="11.25" hidden="1" customHeight="1" outlineLevel="7">
      <c r="A5101" s="101"/>
      <c r="B5101" s="102"/>
      <c r="C5101" s="103"/>
      <c r="D5101" s="2017" t="s">
        <v>608</v>
      </c>
      <c r="E5101" s="2017"/>
      <c r="F5101" s="2017"/>
      <c r="G5101" s="496">
        <v>-28.930679999999999</v>
      </c>
    </row>
    <row r="5102" ht="11.25" hidden="1" customHeight="1" outlineLevel="7">
      <c r="A5102" s="115"/>
      <c r="B5102" s="116"/>
      <c r="C5102" s="117"/>
      <c r="D5102" s="2013" t="s">
        <v>609</v>
      </c>
      <c r="E5102" s="2013"/>
      <c r="F5102" s="2013"/>
      <c r="G5102" s="494"/>
    </row>
    <row r="5103" ht="11.25" hidden="1" customHeight="1" outlineLevel="7">
      <c r="A5103" s="115"/>
      <c r="B5103" s="116"/>
      <c r="C5103" s="117"/>
      <c r="D5103" s="2013" t="s">
        <v>611</v>
      </c>
      <c r="E5103" s="2013"/>
      <c r="F5103" s="2013"/>
      <c r="G5103" s="494"/>
    </row>
    <row r="5104" ht="11.25" hidden="1" customHeight="1" outlineLevel="7">
      <c r="A5104" s="115"/>
      <c r="B5104" s="116"/>
      <c r="C5104" s="117"/>
      <c r="D5104" s="2013" t="s">
        <v>613</v>
      </c>
      <c r="E5104" s="2013"/>
      <c r="F5104" s="2013"/>
      <c r="G5104" s="496">
        <v>-12.4839</v>
      </c>
    </row>
    <row r="5105" ht="11.25" hidden="1" customHeight="1" outlineLevel="7">
      <c r="A5105" s="115"/>
      <c r="B5105" s="116"/>
      <c r="C5105" s="117"/>
      <c r="D5105" s="2013" t="s">
        <v>614</v>
      </c>
      <c r="E5105" s="2013"/>
      <c r="F5105" s="2013"/>
      <c r="G5105" s="494"/>
    </row>
    <row r="5106" ht="11.25" hidden="1" customHeight="1" outlineLevel="7">
      <c r="A5106" s="115"/>
      <c r="B5106" s="116"/>
      <c r="C5106" s="117"/>
      <c r="D5106" s="2013" t="s">
        <v>615</v>
      </c>
      <c r="E5106" s="2013"/>
      <c r="F5106" s="2013"/>
      <c r="G5106" s="494"/>
    </row>
    <row r="5107" ht="11.25" hidden="1" customHeight="1" outlineLevel="7">
      <c r="A5107" s="115"/>
      <c r="B5107" s="116"/>
      <c r="C5107" s="117"/>
      <c r="D5107" s="2013" t="s">
        <v>616</v>
      </c>
      <c r="E5107" s="2013"/>
      <c r="F5107" s="2013"/>
      <c r="G5107" s="496">
        <v>-12.4839</v>
      </c>
    </row>
    <row r="5108" ht="11.25" hidden="1" customHeight="1" outlineLevel="7">
      <c r="A5108" s="86"/>
      <c r="B5108" s="87"/>
      <c r="C5108" s="88"/>
      <c r="D5108" s="2017" t="s">
        <v>617</v>
      </c>
      <c r="E5108" s="2017"/>
      <c r="F5108" s="2017"/>
      <c r="G5108" s="496">
        <v>-110.80119000000001</v>
      </c>
    </row>
    <row r="5109" ht="11.25" hidden="1" customHeight="1" outlineLevel="7">
      <c r="A5109" s="89"/>
      <c r="B5109" s="90"/>
      <c r="C5109" s="91"/>
      <c r="D5109" s="2013" t="s">
        <v>619</v>
      </c>
      <c r="E5109" s="2013"/>
      <c r="F5109" s="2013"/>
      <c r="G5109" s="494"/>
    </row>
    <row r="5110" ht="11.25" hidden="1" customHeight="1" outlineLevel="7">
      <c r="A5110" s="89"/>
      <c r="B5110" s="90"/>
      <c r="C5110" s="91"/>
      <c r="D5110" s="2013" t="s">
        <v>620</v>
      </c>
      <c r="E5110" s="2013"/>
      <c r="F5110" s="2013"/>
      <c r="G5110" s="496">
        <v>-9.0105000000000004</v>
      </c>
    </row>
    <row r="5111" ht="11.25" hidden="1" customHeight="1" outlineLevel="7">
      <c r="A5111" s="89"/>
      <c r="B5111" s="90"/>
      <c r="C5111" s="91"/>
      <c r="D5111" s="2013" t="s">
        <v>622</v>
      </c>
      <c r="E5111" s="2013"/>
      <c r="F5111" s="2013"/>
      <c r="G5111" s="496">
        <v>-0.28016000000000002</v>
      </c>
    </row>
    <row r="5112" ht="11.25" hidden="1" customHeight="1" outlineLevel="7">
      <c r="A5112" s="89"/>
      <c r="B5112" s="90"/>
      <c r="C5112" s="91"/>
      <c r="D5112" s="2013" t="s">
        <v>624</v>
      </c>
      <c r="E5112" s="2013"/>
      <c r="F5112" s="2013"/>
      <c r="G5112" s="496">
        <v>-67.853430000000003</v>
      </c>
    </row>
    <row r="5113" ht="11.25" hidden="1" customHeight="1" outlineLevel="7">
      <c r="A5113" s="89"/>
      <c r="B5113" s="90"/>
      <c r="C5113" s="91"/>
      <c r="D5113" s="2013" t="s">
        <v>626</v>
      </c>
      <c r="E5113" s="2013"/>
      <c r="F5113" s="2013"/>
      <c r="G5113" s="494"/>
    </row>
    <row r="5114" ht="11.25" hidden="1" customHeight="1" outlineLevel="7">
      <c r="A5114" s="101"/>
      <c r="B5114" s="102"/>
      <c r="C5114" s="103"/>
      <c r="D5114" s="2017" t="s">
        <v>630</v>
      </c>
      <c r="E5114" s="2017"/>
      <c r="F5114" s="2017"/>
      <c r="G5114" s="496">
        <v>-33.6571</v>
      </c>
    </row>
    <row r="5115" ht="11.25" hidden="1" customHeight="1" outlineLevel="7">
      <c r="A5115" s="115"/>
      <c r="B5115" s="116"/>
      <c r="C5115" s="117"/>
      <c r="D5115" s="2013" t="s">
        <v>632</v>
      </c>
      <c r="E5115" s="2013"/>
      <c r="F5115" s="2013"/>
      <c r="G5115" s="493">
        <v>-22647.204760000001</v>
      </c>
    </row>
    <row r="5116" ht="21.75" hidden="1" customHeight="1" outlineLevel="7">
      <c r="A5116" s="115"/>
      <c r="B5116" s="116"/>
      <c r="C5116" s="117"/>
      <c r="D5116" s="2013" t="s">
        <v>634</v>
      </c>
      <c r="E5116" s="2013"/>
      <c r="F5116" s="2013"/>
      <c r="G5116" s="493">
        <v>-18442.655139999999</v>
      </c>
    </row>
    <row r="5117" ht="21.75" hidden="1" customHeight="1" outlineLevel="7">
      <c r="A5117" s="115"/>
      <c r="B5117" s="116"/>
      <c r="C5117" s="117"/>
      <c r="D5117" s="2013" t="s">
        <v>636</v>
      </c>
      <c r="E5117" s="2013"/>
      <c r="F5117" s="2013"/>
      <c r="G5117" s="496">
        <v>-711.67741999999998</v>
      </c>
    </row>
    <row r="5118" ht="21.75" hidden="1" customHeight="1" outlineLevel="7">
      <c r="A5118" s="115"/>
      <c r="B5118" s="116"/>
      <c r="C5118" s="117"/>
      <c r="D5118" s="2013" t="s">
        <v>638</v>
      </c>
      <c r="E5118" s="2013"/>
      <c r="F5118" s="2013"/>
      <c r="G5118" s="496">
        <v>-524.59068000000002</v>
      </c>
    </row>
    <row r="5119" ht="11.25" hidden="1" customHeight="1" outlineLevel="7">
      <c r="A5119" s="86"/>
      <c r="B5119" s="87"/>
      <c r="C5119" s="88"/>
      <c r="D5119" s="2017" t="s">
        <v>641</v>
      </c>
      <c r="E5119" s="2017"/>
      <c r="F5119" s="2017"/>
      <c r="G5119" s="496">
        <v>-72.981589999999997</v>
      </c>
    </row>
    <row r="5120" ht="21.75" hidden="1" customHeight="1" outlineLevel="7">
      <c r="A5120" s="101"/>
      <c r="B5120" s="102"/>
      <c r="C5120" s="103"/>
      <c r="D5120" s="2017" t="s">
        <v>642</v>
      </c>
      <c r="E5120" s="2017"/>
      <c r="F5120" s="2017"/>
      <c r="G5120" s="493">
        <v>-1339.79321</v>
      </c>
    </row>
    <row r="5121" ht="21.75" hidden="1" customHeight="1" outlineLevel="7">
      <c r="A5121" s="115"/>
      <c r="B5121" s="116"/>
      <c r="C5121" s="117"/>
      <c r="D5121" s="2013" t="s">
        <v>643</v>
      </c>
      <c r="E5121" s="2013"/>
      <c r="F5121" s="2013"/>
      <c r="G5121" s="493">
        <v>-1555.5067200000001</v>
      </c>
    </row>
    <row r="5122" ht="21.75" hidden="1" customHeight="1" outlineLevel="7">
      <c r="A5122" s="115"/>
      <c r="B5122" s="116"/>
      <c r="C5122" s="117"/>
      <c r="D5122" s="2013" t="s">
        <v>645</v>
      </c>
      <c r="E5122" s="2013"/>
      <c r="F5122" s="2013"/>
      <c r="G5122" s="496">
        <v>-681.67533000000003</v>
      </c>
    </row>
    <row r="5123" ht="21.75" hidden="1" customHeight="1" outlineLevel="7">
      <c r="A5123" s="115"/>
      <c r="B5123" s="116"/>
      <c r="C5123" s="117"/>
      <c r="D5123" s="2013" t="s">
        <v>647</v>
      </c>
      <c r="E5123" s="2013"/>
      <c r="F5123" s="2013"/>
      <c r="G5123" s="496">
        <v>-119.70856000000001</v>
      </c>
    </row>
    <row r="5124" ht="21.75" hidden="1" customHeight="1" outlineLevel="7">
      <c r="A5124" s="115"/>
      <c r="B5124" s="116"/>
      <c r="C5124" s="117"/>
      <c r="D5124" s="2013" t="s">
        <v>649</v>
      </c>
      <c r="E5124" s="2013"/>
      <c r="F5124" s="2013"/>
      <c r="G5124" s="496">
        <v>-489.19472000000002</v>
      </c>
    </row>
    <row r="5125" ht="21.75" hidden="1" customHeight="1" outlineLevel="7">
      <c r="A5125" s="115"/>
      <c r="B5125" s="116"/>
      <c r="C5125" s="117"/>
      <c r="D5125" s="2013" t="s">
        <v>651</v>
      </c>
      <c r="E5125" s="2013"/>
      <c r="F5125" s="2013"/>
      <c r="G5125" s="496">
        <v>-264.92811</v>
      </c>
    </row>
    <row r="5126" ht="11.25" hidden="1" customHeight="1" outlineLevel="7">
      <c r="A5126" s="101"/>
      <c r="B5126" s="102"/>
      <c r="C5126" s="103"/>
      <c r="D5126" s="2017" t="s">
        <v>653</v>
      </c>
      <c r="E5126" s="2017"/>
      <c r="F5126" s="2017"/>
      <c r="G5126" s="493">
        <v>-6877.7331800000002</v>
      </c>
    </row>
    <row r="5127" ht="11.25" hidden="1" customHeight="1" outlineLevel="7">
      <c r="A5127" s="115"/>
      <c r="B5127" s="116"/>
      <c r="C5127" s="117"/>
      <c r="D5127" s="2013" t="s">
        <v>655</v>
      </c>
      <c r="E5127" s="2013"/>
      <c r="F5127" s="2013"/>
      <c r="G5127" s="493">
        <v>-6118.8402400000004</v>
      </c>
    </row>
    <row r="5128" ht="21.75" hidden="1" customHeight="1" outlineLevel="7">
      <c r="A5128" s="115"/>
      <c r="B5128" s="116"/>
      <c r="C5128" s="117"/>
      <c r="D5128" s="2013" t="s">
        <v>657</v>
      </c>
      <c r="E5128" s="2013"/>
      <c r="F5128" s="2013"/>
      <c r="G5128" s="493">
        <v>-5778.18426</v>
      </c>
    </row>
    <row r="5129" ht="21.75" hidden="1" customHeight="1" outlineLevel="7">
      <c r="A5129" s="115"/>
      <c r="B5129" s="116"/>
      <c r="C5129" s="117"/>
      <c r="D5129" s="2013" t="s">
        <v>659</v>
      </c>
      <c r="E5129" s="2013"/>
      <c r="F5129" s="2013"/>
      <c r="G5129" s="496">
        <v>-58.019269999999999</v>
      </c>
    </row>
    <row r="5130" ht="21.75" hidden="1" customHeight="1" outlineLevel="7">
      <c r="A5130" s="115"/>
      <c r="B5130" s="116"/>
      <c r="C5130" s="117"/>
      <c r="D5130" s="2013" t="s">
        <v>661</v>
      </c>
      <c r="E5130" s="2013"/>
      <c r="F5130" s="2013"/>
      <c r="G5130" s="496">
        <v>-107.13364</v>
      </c>
    </row>
    <row r="5131" ht="11.25" hidden="1" customHeight="1" outlineLevel="7">
      <c r="A5131" s="115"/>
      <c r="B5131" s="116"/>
      <c r="C5131" s="117"/>
      <c r="D5131" s="2013" t="s">
        <v>663</v>
      </c>
      <c r="E5131" s="2013"/>
      <c r="F5131" s="2013"/>
      <c r="G5131" s="496">
        <v>-26.216180000000001</v>
      </c>
    </row>
    <row r="5132" ht="21.75" hidden="1" customHeight="1" outlineLevel="7">
      <c r="A5132" s="101"/>
      <c r="B5132" s="102"/>
      <c r="C5132" s="103"/>
      <c r="D5132" s="2017" t="s">
        <v>665</v>
      </c>
      <c r="E5132" s="2017"/>
      <c r="F5132" s="2017"/>
      <c r="G5132" s="496">
        <v>-149.28689</v>
      </c>
    </row>
    <row r="5133" ht="11.25" hidden="1" customHeight="1" outlineLevel="7">
      <c r="A5133" s="115"/>
      <c r="B5133" s="116"/>
      <c r="C5133" s="117"/>
      <c r="D5133" s="2013" t="s">
        <v>667</v>
      </c>
      <c r="E5133" s="2013"/>
      <c r="F5133" s="2013"/>
      <c r="G5133" s="496">
        <v>-466.30772000000002</v>
      </c>
    </row>
    <row r="5134" ht="21.75" hidden="1" customHeight="1" outlineLevel="7">
      <c r="A5134" s="115"/>
      <c r="B5134" s="116"/>
      <c r="C5134" s="117"/>
      <c r="D5134" s="2013" t="s">
        <v>669</v>
      </c>
      <c r="E5134" s="2013"/>
      <c r="F5134" s="2013"/>
      <c r="G5134" s="496">
        <v>-386.97689000000003</v>
      </c>
    </row>
    <row r="5135" ht="21.75" hidden="1" customHeight="1" outlineLevel="7">
      <c r="A5135" s="115"/>
      <c r="B5135" s="116"/>
      <c r="C5135" s="117"/>
      <c r="D5135" s="2013" t="s">
        <v>671</v>
      </c>
      <c r="E5135" s="2013"/>
      <c r="F5135" s="2013"/>
      <c r="G5135" s="496">
        <v>-13.511329999999999</v>
      </c>
    </row>
    <row r="5136" ht="21.75" hidden="1" customHeight="1" outlineLevel="7">
      <c r="A5136" s="115"/>
      <c r="B5136" s="116"/>
      <c r="C5136" s="117"/>
      <c r="D5136" s="2013" t="s">
        <v>673</v>
      </c>
      <c r="E5136" s="2013"/>
      <c r="F5136" s="2013"/>
      <c r="G5136" s="496">
        <v>-24.948930000000001</v>
      </c>
    </row>
    <row r="5137" ht="21.75" hidden="1" customHeight="1" outlineLevel="7">
      <c r="A5137" s="115"/>
      <c r="B5137" s="116"/>
      <c r="C5137" s="117"/>
      <c r="D5137" s="2013" t="s">
        <v>675</v>
      </c>
      <c r="E5137" s="2013"/>
      <c r="F5137" s="2013"/>
      <c r="G5137" s="496">
        <v>-6.1051299999999999</v>
      </c>
    </row>
    <row r="5138" ht="21.75" hidden="1" customHeight="1" outlineLevel="7">
      <c r="A5138" s="101"/>
      <c r="B5138" s="102"/>
      <c r="C5138" s="103"/>
      <c r="D5138" s="2017" t="s">
        <v>677</v>
      </c>
      <c r="E5138" s="2017"/>
      <c r="F5138" s="2017"/>
      <c r="G5138" s="496">
        <v>-34.765439999999998</v>
      </c>
    </row>
    <row r="5139" ht="21.75" hidden="1" customHeight="1" outlineLevel="7">
      <c r="A5139" s="115"/>
      <c r="B5139" s="116"/>
      <c r="C5139" s="117"/>
      <c r="D5139" s="2013" t="s">
        <v>679</v>
      </c>
      <c r="E5139" s="2013"/>
      <c r="F5139" s="2013"/>
      <c r="G5139" s="496">
        <v>-36.573140000000002</v>
      </c>
    </row>
    <row r="5140" ht="21.75" hidden="1" customHeight="1" outlineLevel="7">
      <c r="A5140" s="115"/>
      <c r="B5140" s="116"/>
      <c r="C5140" s="117"/>
      <c r="D5140" s="2013" t="s">
        <v>681</v>
      </c>
      <c r="E5140" s="2013"/>
      <c r="F5140" s="2013"/>
      <c r="G5140" s="496">
        <v>-30.351140000000001</v>
      </c>
    </row>
    <row r="5141" ht="21.75" hidden="1" customHeight="1" outlineLevel="7">
      <c r="A5141" s="115"/>
      <c r="B5141" s="116"/>
      <c r="C5141" s="117"/>
      <c r="D5141" s="2013" t="s">
        <v>683</v>
      </c>
      <c r="E5141" s="2013"/>
      <c r="F5141" s="2013"/>
      <c r="G5141" s="496">
        <v>-1.0597099999999999</v>
      </c>
    </row>
    <row r="5142" ht="21.75" hidden="1" customHeight="1" outlineLevel="7">
      <c r="A5142" s="115"/>
      <c r="B5142" s="116"/>
      <c r="C5142" s="117"/>
      <c r="D5142" s="2013" t="s">
        <v>685</v>
      </c>
      <c r="E5142" s="2013"/>
      <c r="F5142" s="2013"/>
      <c r="G5142" s="496">
        <v>-1.9567699999999999</v>
      </c>
    </row>
    <row r="5143" ht="21.75" hidden="1" customHeight="1" outlineLevel="7">
      <c r="A5143" s="115"/>
      <c r="B5143" s="116"/>
      <c r="C5143" s="117"/>
      <c r="D5143" s="2013" t="s">
        <v>687</v>
      </c>
      <c r="E5143" s="2013"/>
      <c r="F5143" s="2013"/>
      <c r="G5143" s="496">
        <v>-0.47882999999999998</v>
      </c>
    </row>
    <row r="5144" ht="11.25" hidden="1" customHeight="1" outlineLevel="7">
      <c r="A5144" s="86"/>
      <c r="B5144" s="87"/>
      <c r="C5144" s="88"/>
      <c r="D5144" s="2017" t="s">
        <v>689</v>
      </c>
      <c r="E5144" s="2017"/>
      <c r="F5144" s="2017"/>
      <c r="G5144" s="496">
        <v>-2.7266900000000001</v>
      </c>
    </row>
    <row r="5145" ht="11.25" hidden="1" customHeight="1" outlineLevel="7">
      <c r="A5145" s="89"/>
      <c r="B5145" s="90"/>
      <c r="C5145" s="91"/>
      <c r="D5145" s="2013" t="s">
        <v>692</v>
      </c>
      <c r="E5145" s="2013"/>
      <c r="F5145" s="2013"/>
      <c r="G5145" s="496">
        <v>-256.01208000000003</v>
      </c>
    </row>
    <row r="5146" ht="11.25" hidden="1" customHeight="1" outlineLevel="7">
      <c r="A5146" s="89"/>
      <c r="B5146" s="90"/>
      <c r="C5146" s="91"/>
      <c r="D5146" s="2013" t="s">
        <v>693</v>
      </c>
      <c r="E5146" s="2013"/>
      <c r="F5146" s="2013"/>
      <c r="G5146" s="496">
        <v>-212.45788999999999</v>
      </c>
    </row>
    <row r="5147" ht="11.25" hidden="1" customHeight="1" outlineLevel="7">
      <c r="A5147" s="89"/>
      <c r="B5147" s="90"/>
      <c r="C5147" s="91"/>
      <c r="D5147" s="2013" t="s">
        <v>694</v>
      </c>
      <c r="E5147" s="2013"/>
      <c r="F5147" s="2013"/>
      <c r="G5147" s="496">
        <v>-7.41798</v>
      </c>
    </row>
    <row r="5148" ht="11.25" hidden="1" customHeight="1" outlineLevel="7">
      <c r="A5148" s="89"/>
      <c r="B5148" s="90"/>
      <c r="C5148" s="91"/>
      <c r="D5148" s="2013" t="s">
        <v>695</v>
      </c>
      <c r="E5148" s="2013"/>
      <c r="F5148" s="2013"/>
      <c r="G5148" s="496">
        <v>-13.69746</v>
      </c>
    </row>
    <row r="5149" ht="11.25" hidden="1" customHeight="1" outlineLevel="7">
      <c r="A5149" s="89"/>
      <c r="B5149" s="90"/>
      <c r="C5149" s="91"/>
      <c r="D5149" s="2013" t="s">
        <v>696</v>
      </c>
      <c r="E5149" s="2013"/>
      <c r="F5149" s="2013"/>
      <c r="G5149" s="496">
        <v>-3.3518400000000002</v>
      </c>
    </row>
    <row r="5150" ht="11.25" hidden="1" customHeight="1" outlineLevel="7">
      <c r="A5150" s="86"/>
      <c r="B5150" s="87"/>
      <c r="C5150" s="88"/>
      <c r="D5150" s="2017" t="s">
        <v>698</v>
      </c>
      <c r="E5150" s="2017"/>
      <c r="F5150" s="2017"/>
      <c r="G5150" s="496">
        <v>-19.08691</v>
      </c>
    </row>
    <row r="5151" ht="11.25" hidden="1" customHeight="1" outlineLevel="7">
      <c r="A5151" s="101"/>
      <c r="B5151" s="102"/>
      <c r="C5151" s="103"/>
      <c r="D5151" s="2017" t="s">
        <v>699</v>
      </c>
      <c r="E5151" s="2017"/>
      <c r="F5151" s="2017"/>
      <c r="G5151" s="493">
        <v>-2149.58086</v>
      </c>
    </row>
    <row r="5152" ht="11.25" hidden="1" customHeight="1" outlineLevel="7">
      <c r="A5152" s="115"/>
      <c r="B5152" s="116"/>
      <c r="C5152" s="117"/>
      <c r="D5152" s="2013" t="s">
        <v>701</v>
      </c>
      <c r="E5152" s="2013"/>
      <c r="F5152" s="2013"/>
      <c r="G5152" s="494"/>
    </row>
    <row r="5153" ht="11.25" hidden="1" customHeight="1" outlineLevel="7">
      <c r="A5153" s="101"/>
      <c r="B5153" s="102"/>
      <c r="C5153" s="103"/>
      <c r="D5153" s="2017" t="s">
        <v>702</v>
      </c>
      <c r="E5153" s="2017"/>
      <c r="F5153" s="2017"/>
      <c r="G5153" s="494"/>
    </row>
    <row r="5154" ht="11.25" hidden="1" customHeight="1" outlineLevel="7">
      <c r="A5154" s="104"/>
      <c r="B5154" s="105"/>
      <c r="C5154" s="106"/>
      <c r="D5154" s="2017" t="s">
        <v>704</v>
      </c>
      <c r="E5154" s="2017"/>
      <c r="F5154" s="2017"/>
      <c r="G5154" s="494"/>
    </row>
    <row r="5155" ht="11.25" hidden="1" customHeight="1" outlineLevel="7">
      <c r="A5155" s="95"/>
      <c r="B5155" s="96"/>
      <c r="C5155" s="97"/>
      <c r="D5155" s="2013" t="s">
        <v>705</v>
      </c>
      <c r="E5155" s="2013"/>
      <c r="F5155" s="2013"/>
      <c r="G5155" s="496">
        <v>-152.29864000000001</v>
      </c>
    </row>
    <row r="5156" ht="11.25" hidden="1" customHeight="1" outlineLevel="7">
      <c r="A5156" s="95"/>
      <c r="B5156" s="96"/>
      <c r="C5156" s="97"/>
      <c r="D5156" s="2013" t="s">
        <v>706</v>
      </c>
      <c r="E5156" s="2013"/>
      <c r="F5156" s="2013"/>
      <c r="G5156" s="493">
        <v>-1997.2822200000001</v>
      </c>
    </row>
    <row r="5157" ht="11.25" hidden="1" customHeight="1" outlineLevel="7">
      <c r="A5157" s="95"/>
      <c r="B5157" s="96"/>
      <c r="C5157" s="97"/>
      <c r="D5157" s="2013" t="s">
        <v>707</v>
      </c>
      <c r="E5157" s="2013"/>
      <c r="F5157" s="2013"/>
      <c r="G5157" s="493">
        <v>-36886.487699999998</v>
      </c>
    </row>
    <row r="5158" ht="11.25" hidden="1" customHeight="1" outlineLevel="7">
      <c r="A5158" s="95"/>
      <c r="B5158" s="96"/>
      <c r="C5158" s="97"/>
      <c r="D5158" s="2013" t="s">
        <v>708</v>
      </c>
      <c r="E5158" s="2013"/>
      <c r="F5158" s="2013"/>
      <c r="G5158" s="496">
        <v>-12.312939999999999</v>
      </c>
    </row>
    <row r="5159" ht="11.25" hidden="1" customHeight="1" outlineLevel="7">
      <c r="A5159" s="95"/>
      <c r="B5159" s="96"/>
      <c r="C5159" s="97"/>
      <c r="D5159" s="2013" t="s">
        <v>709</v>
      </c>
      <c r="E5159" s="2013"/>
      <c r="F5159" s="2013"/>
      <c r="G5159" s="496">
        <v>-12.312939999999999</v>
      </c>
    </row>
    <row r="5160" ht="11.25" hidden="1" customHeight="1" outlineLevel="7">
      <c r="A5160" s="95"/>
      <c r="B5160" s="96"/>
      <c r="C5160" s="97"/>
      <c r="D5160" s="2013" t="s">
        <v>710</v>
      </c>
      <c r="E5160" s="2013"/>
      <c r="F5160" s="2013"/>
      <c r="G5160" s="493">
        <v>-34877.056530000002</v>
      </c>
    </row>
    <row r="5161" ht="11.25" hidden="1" customHeight="1" outlineLevel="7">
      <c r="A5161" s="95"/>
      <c r="B5161" s="96"/>
      <c r="C5161" s="97"/>
      <c r="D5161" s="2013" t="s">
        <v>711</v>
      </c>
      <c r="E5161" s="2013"/>
      <c r="F5161" s="2013"/>
      <c r="G5161" s="496">
        <v>-235.15794</v>
      </c>
    </row>
    <row r="5162" ht="11.25" hidden="1" customHeight="1" outlineLevel="7">
      <c r="A5162" s="104"/>
      <c r="B5162" s="105"/>
      <c r="C5162" s="106"/>
      <c r="D5162" s="2017" t="s">
        <v>712</v>
      </c>
      <c r="E5162" s="2017"/>
      <c r="F5162" s="2017"/>
      <c r="G5162" s="496">
        <v>-102.56319999999999</v>
      </c>
    </row>
    <row r="5163" ht="11.25" hidden="1" customHeight="1" outlineLevel="7">
      <c r="A5163" s="95"/>
      <c r="B5163" s="96"/>
      <c r="C5163" s="97"/>
      <c r="D5163" s="2013" t="s">
        <v>713</v>
      </c>
      <c r="E5163" s="2013"/>
      <c r="F5163" s="2013"/>
      <c r="G5163" s="496">
        <v>-29.284749999999999</v>
      </c>
    </row>
    <row r="5164" ht="11.25" hidden="1" customHeight="1" outlineLevel="7">
      <c r="A5164" s="95"/>
      <c r="B5164" s="96"/>
      <c r="C5164" s="97"/>
      <c r="D5164" s="2013" t="s">
        <v>714</v>
      </c>
      <c r="E5164" s="2013"/>
      <c r="F5164" s="2013"/>
      <c r="G5164" s="496">
        <v>-8.4432899999999993</v>
      </c>
    </row>
    <row r="5165" ht="11.25" hidden="1" customHeight="1" outlineLevel="7">
      <c r="A5165" s="95"/>
      <c r="B5165" s="96"/>
      <c r="C5165" s="97"/>
      <c r="D5165" s="2013" t="s">
        <v>715</v>
      </c>
      <c r="E5165" s="2013"/>
      <c r="F5165" s="2013"/>
      <c r="G5165" s="496">
        <v>-8.2448499999999996</v>
      </c>
    </row>
    <row r="5166" ht="11.25" hidden="1" customHeight="1" outlineLevel="7">
      <c r="A5166" s="95"/>
      <c r="B5166" s="96"/>
      <c r="C5166" s="97"/>
      <c r="D5166" s="2013" t="s">
        <v>716</v>
      </c>
      <c r="E5166" s="2013"/>
      <c r="F5166" s="2013"/>
      <c r="G5166" s="496">
        <v>-0.49137999999999998</v>
      </c>
    </row>
    <row r="5167" ht="21.75" hidden="1" customHeight="1" outlineLevel="7">
      <c r="A5167" s="95"/>
      <c r="B5167" s="96"/>
      <c r="C5167" s="97"/>
      <c r="D5167" s="2013" t="s">
        <v>717</v>
      </c>
      <c r="E5167" s="2013"/>
      <c r="F5167" s="2013"/>
      <c r="G5167" s="496">
        <v>-86.130470000000003</v>
      </c>
    </row>
    <row r="5168" ht="11.25" hidden="1" customHeight="1" outlineLevel="7">
      <c r="A5168" s="95"/>
      <c r="B5168" s="96"/>
      <c r="C5168" s="97"/>
      <c r="D5168" s="2013" t="s">
        <v>718</v>
      </c>
      <c r="E5168" s="2013"/>
      <c r="F5168" s="2013"/>
      <c r="G5168" s="494"/>
    </row>
    <row r="5169" ht="11.25" hidden="1" customHeight="1" outlineLevel="7">
      <c r="A5169" s="95"/>
      <c r="B5169" s="96"/>
      <c r="C5169" s="97"/>
      <c r="D5169" s="2013" t="s">
        <v>719</v>
      </c>
      <c r="E5169" s="2013"/>
      <c r="F5169" s="2013"/>
      <c r="G5169" s="496">
        <v>-76.641760000000005</v>
      </c>
    </row>
    <row r="5170" ht="11.25" hidden="1" customHeight="1" outlineLevel="7">
      <c r="A5170" s="104"/>
      <c r="B5170" s="105"/>
      <c r="C5170" s="106"/>
      <c r="D5170" s="2017" t="s">
        <v>720</v>
      </c>
      <c r="E5170" s="2017"/>
      <c r="F5170" s="2017"/>
      <c r="G5170" s="496">
        <v>-17.226279999999999</v>
      </c>
    </row>
    <row r="5171" ht="11.25" hidden="1" customHeight="1" outlineLevel="7">
      <c r="A5171" s="95"/>
      <c r="B5171" s="96"/>
      <c r="C5171" s="97"/>
      <c r="D5171" s="2013" t="s">
        <v>721</v>
      </c>
      <c r="E5171" s="2013"/>
      <c r="F5171" s="2013"/>
      <c r="G5171" s="496">
        <v>-8.6865299999999994</v>
      </c>
    </row>
    <row r="5172" ht="11.25" hidden="1" customHeight="1" outlineLevel="7">
      <c r="A5172" s="95"/>
      <c r="B5172" s="96"/>
      <c r="C5172" s="97"/>
      <c r="D5172" s="2013" t="s">
        <v>722</v>
      </c>
      <c r="E5172" s="2013"/>
      <c r="F5172" s="2013"/>
      <c r="G5172" s="496">
        <v>-38.88552</v>
      </c>
    </row>
    <row r="5173" ht="11.25" hidden="1" customHeight="1" outlineLevel="7">
      <c r="A5173" s="95"/>
      <c r="B5173" s="96"/>
      <c r="C5173" s="97"/>
      <c r="D5173" s="2013" t="s">
        <v>723</v>
      </c>
      <c r="E5173" s="2013"/>
      <c r="F5173" s="2013"/>
      <c r="G5173" s="496">
        <v>-2.7332100000000001</v>
      </c>
    </row>
    <row r="5174" ht="11.25" hidden="1" customHeight="1" outlineLevel="7">
      <c r="A5174" s="104"/>
      <c r="B5174" s="105"/>
      <c r="C5174" s="106"/>
      <c r="D5174" s="2017" t="s">
        <v>724</v>
      </c>
      <c r="E5174" s="2017"/>
      <c r="F5174" s="2017"/>
      <c r="G5174" s="496">
        <v>-1.03166</v>
      </c>
    </row>
    <row r="5175" ht="11.25" hidden="1" customHeight="1" outlineLevel="7">
      <c r="A5175" s="95"/>
      <c r="B5175" s="96"/>
      <c r="C5175" s="97"/>
      <c r="D5175" s="2013" t="s">
        <v>725</v>
      </c>
      <c r="E5175" s="2013"/>
      <c r="F5175" s="2013"/>
      <c r="G5175" s="496">
        <v>-8.0163100000000007</v>
      </c>
    </row>
    <row r="5176" ht="11.25" hidden="1" customHeight="1" outlineLevel="7">
      <c r="A5176" s="95"/>
      <c r="B5176" s="96"/>
      <c r="C5176" s="97"/>
      <c r="D5176" s="2013" t="s">
        <v>726</v>
      </c>
      <c r="E5176" s="2013"/>
      <c r="F5176" s="2013"/>
      <c r="G5176" s="496">
        <v>-0.06225</v>
      </c>
    </row>
    <row r="5177" ht="11.25" hidden="1" customHeight="1" outlineLevel="7">
      <c r="A5177" s="95"/>
      <c r="B5177" s="96"/>
      <c r="C5177" s="97"/>
      <c r="D5177" s="2013" t="s">
        <v>727</v>
      </c>
      <c r="E5177" s="2013"/>
      <c r="F5177" s="2013"/>
      <c r="G5177" s="496">
        <v>-248.44559000000001</v>
      </c>
    </row>
    <row r="5178" ht="21.75" hidden="1" customHeight="1" outlineLevel="7">
      <c r="A5178" s="95"/>
      <c r="B5178" s="96"/>
      <c r="C5178" s="97"/>
      <c r="D5178" s="2013" t="s">
        <v>728</v>
      </c>
      <c r="E5178" s="2013"/>
      <c r="F5178" s="2013"/>
      <c r="G5178" s="496">
        <v>-78.479990000000001</v>
      </c>
    </row>
    <row r="5179" ht="11.25" hidden="1" customHeight="1" outlineLevel="7">
      <c r="A5179" s="95"/>
      <c r="B5179" s="96"/>
      <c r="C5179" s="97"/>
      <c r="D5179" s="2013" t="s">
        <v>729</v>
      </c>
      <c r="E5179" s="2013"/>
      <c r="F5179" s="2013"/>
      <c r="G5179" s="496">
        <v>-159.48007999999999</v>
      </c>
    </row>
    <row r="5180" ht="11.25" hidden="1" customHeight="1" outlineLevel="7">
      <c r="A5180" s="95"/>
      <c r="B5180" s="96"/>
      <c r="C5180" s="97"/>
      <c r="D5180" s="2013" t="s">
        <v>730</v>
      </c>
      <c r="E5180" s="2013"/>
      <c r="F5180" s="2013"/>
      <c r="G5180" s="496">
        <v>-10.485519999999999</v>
      </c>
    </row>
    <row r="5181" ht="11.25" hidden="1" customHeight="1" outlineLevel="7">
      <c r="A5181" s="115"/>
      <c r="B5181" s="116"/>
      <c r="C5181" s="117"/>
      <c r="D5181" s="2013" t="s">
        <v>731</v>
      </c>
      <c r="E5181" s="2013"/>
      <c r="F5181" s="2013"/>
      <c r="G5181" s="496">
        <v>-579.86068999999998</v>
      </c>
    </row>
    <row r="5182" ht="11.25" hidden="1" customHeight="1" outlineLevel="7">
      <c r="A5182" s="104"/>
      <c r="B5182" s="105"/>
      <c r="C5182" s="106"/>
      <c r="D5182" s="2017" t="s">
        <v>732</v>
      </c>
      <c r="E5182" s="2017"/>
      <c r="F5182" s="2017"/>
      <c r="G5182" s="496">
        <v>-9.0901999999999994</v>
      </c>
    </row>
    <row r="5183" ht="11.25" hidden="1" customHeight="1" outlineLevel="7">
      <c r="A5183" s="95"/>
      <c r="B5183" s="96"/>
      <c r="C5183" s="97"/>
      <c r="D5183" s="2013" t="s">
        <v>733</v>
      </c>
      <c r="E5183" s="2013"/>
      <c r="F5183" s="2013"/>
      <c r="G5183" s="496">
        <v>-187.78331</v>
      </c>
    </row>
    <row r="5184" ht="11.25" hidden="1" customHeight="1" outlineLevel="7">
      <c r="A5184" s="95"/>
      <c r="B5184" s="96"/>
      <c r="C5184" s="97"/>
      <c r="D5184" s="2013" t="s">
        <v>735</v>
      </c>
      <c r="E5184" s="2013"/>
      <c r="F5184" s="2013"/>
      <c r="G5184" s="496">
        <v>-47.78143</v>
      </c>
    </row>
    <row r="5185" ht="11.25" hidden="1" customHeight="1" outlineLevel="7">
      <c r="A5185" s="115"/>
      <c r="B5185" s="116"/>
      <c r="C5185" s="117"/>
      <c r="D5185" s="2013" t="s">
        <v>736</v>
      </c>
      <c r="E5185" s="2013"/>
      <c r="F5185" s="2013"/>
      <c r="G5185" s="496">
        <v>-118.88137999999999</v>
      </c>
    </row>
    <row r="5186" ht="21.75" hidden="1" customHeight="1" outlineLevel="7">
      <c r="A5186" s="115"/>
      <c r="B5186" s="116"/>
      <c r="C5186" s="117"/>
      <c r="D5186" s="2013" t="s">
        <v>737</v>
      </c>
      <c r="E5186" s="2013"/>
      <c r="F5186" s="2013"/>
      <c r="G5186" s="496">
        <v>-208.58341999999999</v>
      </c>
    </row>
    <row r="5187" ht="11.25" hidden="1" customHeight="1" outlineLevel="7">
      <c r="A5187" s="115"/>
      <c r="B5187" s="116"/>
      <c r="C5187" s="117"/>
      <c r="D5187" s="2013" t="s">
        <v>738</v>
      </c>
      <c r="E5187" s="2013"/>
      <c r="F5187" s="2013"/>
      <c r="G5187" s="496">
        <v>-7.7409499999999998</v>
      </c>
    </row>
    <row r="5188" ht="11.25" hidden="1" customHeight="1" outlineLevel="7">
      <c r="A5188" s="115"/>
      <c r="B5188" s="116"/>
      <c r="C5188" s="117"/>
      <c r="D5188" s="2013" t="s">
        <v>739</v>
      </c>
      <c r="E5188" s="2013"/>
      <c r="F5188" s="2013"/>
      <c r="G5188" s="496">
        <v>-0.57442000000000004</v>
      </c>
    </row>
    <row r="5189" ht="11.25" hidden="1" customHeight="1" outlineLevel="7">
      <c r="A5189" s="104"/>
      <c r="B5189" s="105"/>
      <c r="C5189" s="106"/>
      <c r="D5189" s="2017" t="s">
        <v>740</v>
      </c>
      <c r="E5189" s="2017"/>
      <c r="F5189" s="2017"/>
      <c r="G5189" s="496">
        <v>-55.372</v>
      </c>
    </row>
    <row r="5190" ht="11.25" hidden="1" customHeight="1" outlineLevel="7">
      <c r="A5190" s="95"/>
      <c r="B5190" s="96"/>
      <c r="C5190" s="97"/>
      <c r="D5190" s="2013" t="s">
        <v>741</v>
      </c>
      <c r="E5190" s="2013"/>
      <c r="F5190" s="2013"/>
      <c r="G5190" s="496">
        <v>-40.83334</v>
      </c>
    </row>
    <row r="5191" ht="11.25" hidden="1" customHeight="1" outlineLevel="7">
      <c r="A5191" s="104"/>
      <c r="B5191" s="105"/>
      <c r="C5191" s="106"/>
      <c r="D5191" s="2017" t="s">
        <v>742</v>
      </c>
      <c r="E5191" s="2017"/>
      <c r="F5191" s="2017"/>
      <c r="G5191" s="496">
        <v>-14.53866</v>
      </c>
    </row>
    <row r="5192" ht="11.25" hidden="1" customHeight="1" outlineLevel="7">
      <c r="A5192" s="95"/>
      <c r="B5192" s="96"/>
      <c r="C5192" s="97"/>
      <c r="D5192" s="2013" t="s">
        <v>744</v>
      </c>
      <c r="E5192" s="2013"/>
      <c r="F5192" s="2013"/>
      <c r="G5192" s="496">
        <v>-357.71534000000003</v>
      </c>
    </row>
    <row r="5193" ht="21.75" hidden="1" customHeight="1" outlineLevel="7">
      <c r="A5193" s="95"/>
      <c r="B5193" s="96"/>
      <c r="C5193" s="97"/>
      <c r="D5193" s="2013" t="s">
        <v>745</v>
      </c>
      <c r="E5193" s="2013"/>
      <c r="F5193" s="2013"/>
      <c r="G5193" s="496">
        <v>-29.2956</v>
      </c>
    </row>
    <row r="5194" ht="21.75" hidden="1" customHeight="1" outlineLevel="7">
      <c r="A5194" s="95"/>
      <c r="B5194" s="96"/>
      <c r="C5194" s="97"/>
      <c r="D5194" s="2013" t="s">
        <v>746</v>
      </c>
      <c r="E5194" s="2013"/>
      <c r="F5194" s="2013"/>
      <c r="G5194" s="496">
        <v>-10.33858</v>
      </c>
    </row>
    <row r="5195" ht="21.75" hidden="1" customHeight="1" outlineLevel="7">
      <c r="A5195" s="95"/>
      <c r="B5195" s="96"/>
      <c r="C5195" s="97"/>
      <c r="D5195" s="2013" t="s">
        <v>748</v>
      </c>
      <c r="E5195" s="2013"/>
      <c r="F5195" s="2013"/>
      <c r="G5195" s="496">
        <v>-14.57696</v>
      </c>
    </row>
    <row r="5196" ht="21.75" hidden="1" customHeight="1" outlineLevel="7">
      <c r="A5196" s="95"/>
      <c r="B5196" s="96"/>
      <c r="C5196" s="97"/>
      <c r="D5196" s="2013" t="s">
        <v>749</v>
      </c>
      <c r="E5196" s="2013"/>
      <c r="F5196" s="2013"/>
      <c r="G5196" s="496">
        <v>-39.49812</v>
      </c>
    </row>
    <row r="5197" ht="11.25" hidden="1" customHeight="1" outlineLevel="7">
      <c r="A5197" s="95"/>
      <c r="B5197" s="96"/>
      <c r="C5197" s="97"/>
      <c r="D5197" s="2013" t="s">
        <v>751</v>
      </c>
      <c r="E5197" s="2013"/>
      <c r="F5197" s="2013"/>
      <c r="G5197" s="496">
        <v>-39.49812</v>
      </c>
    </row>
    <row r="5198" ht="11.25" hidden="1" customHeight="1" outlineLevel="7">
      <c r="A5198" s="95"/>
      <c r="B5198" s="96"/>
      <c r="C5198" s="97"/>
      <c r="D5198" s="2013" t="s">
        <v>752</v>
      </c>
      <c r="E5198" s="2013"/>
      <c r="F5198" s="2013"/>
      <c r="G5198" s="493">
        <v>-33220.38882</v>
      </c>
    </row>
    <row r="5199" ht="11.25" hidden="1" customHeight="1" outlineLevel="7">
      <c r="A5199" s="95"/>
      <c r="B5199" s="96"/>
      <c r="C5199" s="97"/>
      <c r="D5199" s="2013" t="s">
        <v>756</v>
      </c>
      <c r="E5199" s="2013"/>
      <c r="F5199" s="2013"/>
      <c r="G5199" s="496">
        <v>-25.306170000000002</v>
      </c>
    </row>
    <row r="5200" ht="21.75" hidden="1" customHeight="1" outlineLevel="7">
      <c r="A5200" s="95"/>
      <c r="B5200" s="96"/>
      <c r="C5200" s="97"/>
      <c r="D5200" s="2013" t="s">
        <v>757</v>
      </c>
      <c r="E5200" s="2013"/>
      <c r="F5200" s="2013"/>
      <c r="G5200" s="496">
        <v>-4.2683299999999997</v>
      </c>
    </row>
    <row r="5201" ht="11.25" hidden="1" customHeight="1" outlineLevel="7">
      <c r="A5201" s="95"/>
      <c r="B5201" s="96"/>
      <c r="C5201" s="97"/>
      <c r="D5201" s="2013" t="s">
        <v>758</v>
      </c>
      <c r="E5201" s="2013"/>
      <c r="F5201" s="2013"/>
      <c r="G5201" s="496">
        <v>-75.054919999999996</v>
      </c>
    </row>
    <row r="5202" ht="11.25" hidden="1" customHeight="1" outlineLevel="7">
      <c r="A5202" s="95"/>
      <c r="B5202" s="96"/>
      <c r="C5202" s="97"/>
      <c r="D5202" s="2013" t="s">
        <v>759</v>
      </c>
      <c r="E5202" s="2013"/>
      <c r="F5202" s="2013"/>
      <c r="G5202" s="496">
        <v>-0.22505</v>
      </c>
    </row>
    <row r="5203" ht="11.25" hidden="1" customHeight="1" outlineLevel="7">
      <c r="A5203" s="95"/>
      <c r="B5203" s="96"/>
      <c r="C5203" s="97"/>
      <c r="D5203" s="2013" t="s">
        <v>760</v>
      </c>
      <c r="E5203" s="2013"/>
      <c r="F5203" s="2013"/>
      <c r="G5203" s="496">
        <v>-13.19577</v>
      </c>
    </row>
    <row r="5204" ht="21.75" hidden="1" customHeight="1" outlineLevel="7">
      <c r="A5204" s="95"/>
      <c r="B5204" s="96"/>
      <c r="C5204" s="97"/>
      <c r="D5204" s="2013" t="s">
        <v>400</v>
      </c>
      <c r="E5204" s="2013"/>
      <c r="F5204" s="2013"/>
      <c r="G5204" s="496">
        <v>-6.9418699999999998</v>
      </c>
    </row>
    <row r="5205" ht="11.25" hidden="1" customHeight="1" outlineLevel="7">
      <c r="A5205" s="95"/>
      <c r="B5205" s="96"/>
      <c r="C5205" s="97"/>
      <c r="D5205" s="2013" t="s">
        <v>761</v>
      </c>
      <c r="E5205" s="2013"/>
      <c r="F5205" s="2013"/>
      <c r="G5205" s="496">
        <v>-7.8841900000000003</v>
      </c>
    </row>
    <row r="5206" ht="21.75" hidden="1" customHeight="1" outlineLevel="7">
      <c r="A5206" s="115"/>
      <c r="B5206" s="116"/>
      <c r="C5206" s="117"/>
      <c r="D5206" s="2013" t="s">
        <v>762</v>
      </c>
      <c r="E5206" s="2013"/>
      <c r="F5206" s="2013"/>
      <c r="G5206" s="494"/>
    </row>
    <row r="5207" ht="11.25" hidden="1" customHeight="1" outlineLevel="7">
      <c r="A5207" s="101"/>
      <c r="B5207" s="102"/>
      <c r="C5207" s="103"/>
      <c r="D5207" s="2017" t="s">
        <v>763</v>
      </c>
      <c r="E5207" s="2017"/>
      <c r="F5207" s="2017"/>
      <c r="G5207" s="494"/>
    </row>
    <row r="5208" ht="11.25" hidden="1" customHeight="1" outlineLevel="7">
      <c r="A5208" s="104"/>
      <c r="B5208" s="105"/>
      <c r="C5208" s="106"/>
      <c r="D5208" s="2017" t="s">
        <v>765</v>
      </c>
      <c r="E5208" s="2017"/>
      <c r="F5208" s="2017"/>
      <c r="G5208" s="494"/>
    </row>
    <row r="5209" ht="11.25" hidden="1" customHeight="1" outlineLevel="7">
      <c r="A5209" s="95"/>
      <c r="B5209" s="96"/>
      <c r="C5209" s="97"/>
      <c r="D5209" s="2013" t="s">
        <v>766</v>
      </c>
      <c r="E5209" s="2013"/>
      <c r="F5209" s="2013"/>
      <c r="G5209" s="493">
        <v>-33083.991580000002</v>
      </c>
    </row>
    <row r="5210" ht="11.25" hidden="1" customHeight="1" outlineLevel="7">
      <c r="A5210" s="95"/>
      <c r="B5210" s="96"/>
      <c r="C5210" s="97"/>
      <c r="D5210" s="2013" t="s">
        <v>767</v>
      </c>
      <c r="E5210" s="2013"/>
      <c r="F5210" s="2013"/>
      <c r="G5210" s="496">
        <v>-3.52094</v>
      </c>
    </row>
    <row r="5211" ht="21.75" hidden="1" customHeight="1" outlineLevel="7">
      <c r="A5211" s="95"/>
      <c r="B5211" s="96"/>
      <c r="C5211" s="97"/>
      <c r="D5211" s="2013" t="s">
        <v>770</v>
      </c>
      <c r="E5211" s="2013"/>
      <c r="F5211" s="2013"/>
      <c r="G5211" s="494"/>
    </row>
    <row r="5212" ht="11.25" hidden="1" customHeight="1" outlineLevel="7">
      <c r="A5212" s="104"/>
      <c r="B5212" s="105"/>
      <c r="C5212" s="106"/>
      <c r="D5212" s="2017" t="s">
        <v>771</v>
      </c>
      <c r="E5212" s="2017"/>
      <c r="F5212" s="2017"/>
      <c r="G5212" s="494"/>
    </row>
    <row r="5213" ht="11.25" hidden="1" customHeight="1" outlineLevel="7">
      <c r="A5213" s="95"/>
      <c r="B5213" s="96"/>
      <c r="C5213" s="97"/>
      <c r="D5213" s="2013" t="s">
        <v>773</v>
      </c>
      <c r="E5213" s="2013"/>
      <c r="F5213" s="2013"/>
      <c r="G5213" s="496">
        <v>-9.1907099999999993</v>
      </c>
    </row>
    <row r="5214" ht="11.25" hidden="1" customHeight="1" outlineLevel="7">
      <c r="A5214" s="95"/>
      <c r="B5214" s="96"/>
      <c r="C5214" s="97"/>
      <c r="D5214" s="2013" t="s">
        <v>775</v>
      </c>
      <c r="E5214" s="2013"/>
      <c r="F5214" s="2013"/>
      <c r="G5214" s="496">
        <v>-483.75644999999997</v>
      </c>
    </row>
    <row r="5215" ht="21.75" hidden="1" customHeight="1" outlineLevel="7">
      <c r="A5215" s="95"/>
      <c r="B5215" s="96"/>
      <c r="C5215" s="97"/>
      <c r="D5215" s="2013" t="s">
        <v>777</v>
      </c>
      <c r="E5215" s="2013"/>
      <c r="F5215" s="2013"/>
      <c r="G5215" s="496">
        <v>-161.38820999999999</v>
      </c>
    </row>
    <row r="5216" ht="11.25" hidden="1" customHeight="1" outlineLevel="7">
      <c r="A5216" s="95"/>
      <c r="B5216" s="96"/>
      <c r="C5216" s="97"/>
      <c r="D5216" s="2013" t="s">
        <v>778</v>
      </c>
      <c r="E5216" s="2013"/>
      <c r="F5216" s="2013"/>
      <c r="G5216" s="496">
        <v>-40.130519999999997</v>
      </c>
    </row>
    <row r="5217" ht="11.25" hidden="1" customHeight="1" outlineLevel="7">
      <c r="A5217" s="95"/>
      <c r="B5217" s="96"/>
      <c r="C5217" s="97"/>
      <c r="D5217" s="2013" t="s">
        <v>779</v>
      </c>
      <c r="E5217" s="2013"/>
      <c r="F5217" s="2013"/>
      <c r="G5217" s="496">
        <v>-101.44135</v>
      </c>
    </row>
    <row r="5218" ht="11.25" hidden="1" customHeight="1" outlineLevel="7">
      <c r="A5218" s="115"/>
      <c r="B5218" s="116"/>
      <c r="C5218" s="117"/>
      <c r="D5218" s="2013" t="s">
        <v>781</v>
      </c>
      <c r="E5218" s="2013"/>
      <c r="F5218" s="2013"/>
      <c r="G5218" s="496">
        <v>-19.81634</v>
      </c>
    </row>
    <row r="5219" ht="11.25" hidden="1" customHeight="1" outlineLevel="7">
      <c r="A5219" s="101"/>
      <c r="B5219" s="102"/>
      <c r="C5219" s="103"/>
      <c r="D5219" s="2017" t="s">
        <v>782</v>
      </c>
      <c r="E5219" s="2017"/>
      <c r="F5219" s="2017"/>
      <c r="G5219" s="496">
        <v>-316.51423</v>
      </c>
    </row>
    <row r="5220" ht="21.75" hidden="1" customHeight="1" outlineLevel="7">
      <c r="A5220" s="115"/>
      <c r="B5220" s="116"/>
      <c r="C5220" s="117"/>
      <c r="D5220" s="2013" t="s">
        <v>783</v>
      </c>
      <c r="E5220" s="2013"/>
      <c r="F5220" s="2013"/>
      <c r="G5220" s="496">
        <v>-66.423159999999996</v>
      </c>
    </row>
    <row r="5221" ht="11.25" hidden="1" customHeight="1" outlineLevel="7">
      <c r="A5221" s="115"/>
      <c r="B5221" s="116"/>
      <c r="C5221" s="117"/>
      <c r="D5221" s="2013" t="s">
        <v>784</v>
      </c>
      <c r="E5221" s="2013"/>
      <c r="F5221" s="2013"/>
      <c r="G5221" s="496">
        <v>-218.58797000000001</v>
      </c>
    </row>
    <row r="5222" ht="11.25" hidden="1" customHeight="1" outlineLevel="7">
      <c r="A5222" s="115"/>
      <c r="B5222" s="116"/>
      <c r="C5222" s="117"/>
      <c r="D5222" s="2013" t="s">
        <v>785</v>
      </c>
      <c r="E5222" s="2013"/>
      <c r="F5222" s="2013"/>
      <c r="G5222" s="496">
        <v>-8.1385000000000005</v>
      </c>
    </row>
    <row r="5223" ht="11.25" hidden="1" customHeight="1" outlineLevel="7">
      <c r="A5223" s="115"/>
      <c r="B5223" s="116"/>
      <c r="C5223" s="117"/>
      <c r="D5223" s="2013" t="s">
        <v>1018</v>
      </c>
      <c r="E5223" s="2013"/>
      <c r="F5223" s="2013"/>
      <c r="G5223" s="496">
        <v>-14.25836</v>
      </c>
    </row>
    <row r="5224" ht="11.25" hidden="1" customHeight="1" outlineLevel="7">
      <c r="A5224" s="101"/>
      <c r="B5224" s="102"/>
      <c r="C5224" s="103"/>
      <c r="D5224" s="2017" t="s">
        <v>789</v>
      </c>
      <c r="E5224" s="2017"/>
      <c r="F5224" s="2017"/>
      <c r="G5224" s="496">
        <v>-9.1062399999999997</v>
      </c>
    </row>
    <row r="5225" ht="21.75" hidden="1" customHeight="1" outlineLevel="7">
      <c r="A5225" s="115"/>
      <c r="B5225" s="116"/>
      <c r="C5225" s="117"/>
      <c r="D5225" s="2013" t="s">
        <v>791</v>
      </c>
      <c r="E5225" s="2013"/>
      <c r="F5225" s="2013"/>
      <c r="G5225" s="496">
        <v>-5.8540099999999997</v>
      </c>
    </row>
    <row r="5226" ht="21.75" hidden="1" customHeight="1" outlineLevel="7">
      <c r="A5226" s="115"/>
      <c r="B5226" s="116"/>
      <c r="C5226" s="117"/>
      <c r="D5226" s="2013" t="s">
        <v>793</v>
      </c>
      <c r="E5226" s="2013"/>
      <c r="F5226" s="2013"/>
      <c r="G5226" s="496">
        <v>-0.36199999999999999</v>
      </c>
    </row>
    <row r="5227" ht="11.25" hidden="1" customHeight="1" outlineLevel="7">
      <c r="A5227" s="115"/>
      <c r="B5227" s="116"/>
      <c r="C5227" s="117"/>
      <c r="D5227" s="2013" t="s">
        <v>795</v>
      </c>
      <c r="E5227" s="2013"/>
      <c r="F5227" s="2013"/>
      <c r="G5227" s="496">
        <v>-0.36199999999999999</v>
      </c>
    </row>
    <row r="5228" ht="11.25" hidden="1" customHeight="1" outlineLevel="7">
      <c r="A5228" s="115"/>
      <c r="B5228" s="116"/>
      <c r="C5228" s="117"/>
      <c r="D5228" s="2013" t="s">
        <v>796</v>
      </c>
      <c r="E5228" s="2013"/>
      <c r="F5228" s="2013"/>
      <c r="G5228" s="494"/>
    </row>
    <row r="5229" ht="11.25" hidden="1" customHeight="1" outlineLevel="7">
      <c r="A5229" s="115"/>
      <c r="B5229" s="116"/>
      <c r="C5229" s="117"/>
      <c r="D5229" s="2013" t="s">
        <v>798</v>
      </c>
      <c r="E5229" s="2013"/>
      <c r="F5229" s="2013"/>
      <c r="G5229" s="494"/>
    </row>
    <row r="5230" ht="11.25" hidden="1" customHeight="1" outlineLevel="7">
      <c r="A5230" s="115"/>
      <c r="B5230" s="116"/>
      <c r="C5230" s="117"/>
      <c r="D5230" s="2013" t="s">
        <v>799</v>
      </c>
      <c r="E5230" s="2013"/>
      <c r="F5230" s="2013"/>
      <c r="G5230" s="494"/>
    </row>
    <row r="5231" ht="11.25" hidden="1" customHeight="1" outlineLevel="7">
      <c r="A5231" s="115"/>
      <c r="B5231" s="116"/>
      <c r="C5231" s="117"/>
      <c r="D5231" s="2013" t="s">
        <v>801</v>
      </c>
      <c r="E5231" s="2013"/>
      <c r="F5231" s="2013"/>
      <c r="G5231" s="496">
        <v>-757.33136000000002</v>
      </c>
    </row>
    <row r="5232" ht="11.25" hidden="1" customHeight="1" outlineLevel="7">
      <c r="A5232" s="101"/>
      <c r="B5232" s="102"/>
      <c r="C5232" s="103"/>
      <c r="D5232" s="2017" t="s">
        <v>802</v>
      </c>
      <c r="E5232" s="2017"/>
      <c r="F5232" s="2017"/>
      <c r="G5232" s="496">
        <v>-28.349609999999998</v>
      </c>
    </row>
    <row r="5233" ht="11.25" hidden="1" customHeight="1" outlineLevel="7">
      <c r="A5233" s="115"/>
      <c r="B5233" s="116"/>
      <c r="C5233" s="117"/>
      <c r="D5233" s="2013" t="s">
        <v>804</v>
      </c>
      <c r="E5233" s="2013"/>
      <c r="F5233" s="2013"/>
      <c r="G5233" s="496">
        <v>-0.8921</v>
      </c>
    </row>
    <row r="5234" ht="11.25" hidden="1" customHeight="1" outlineLevel="7">
      <c r="A5234" s="115"/>
      <c r="B5234" s="116"/>
      <c r="C5234" s="117"/>
      <c r="D5234" s="2013" t="s">
        <v>805</v>
      </c>
      <c r="E5234" s="2013"/>
      <c r="F5234" s="2013"/>
      <c r="G5234" s="496">
        <v>-273.90348</v>
      </c>
    </row>
    <row r="5235" ht="11.25" hidden="1" customHeight="1" outlineLevel="7">
      <c r="A5235" s="115"/>
      <c r="B5235" s="116"/>
      <c r="C5235" s="117"/>
      <c r="D5235" s="2013" t="s">
        <v>806</v>
      </c>
      <c r="E5235" s="2013"/>
      <c r="F5235" s="2013"/>
      <c r="G5235" s="496">
        <v>-11.06719</v>
      </c>
    </row>
    <row r="5236" ht="11.25" hidden="1" customHeight="1" outlineLevel="7">
      <c r="A5236" s="115"/>
      <c r="B5236" s="116"/>
      <c r="C5236" s="117"/>
      <c r="D5236" s="2013" t="s">
        <v>808</v>
      </c>
      <c r="E5236" s="2013"/>
      <c r="F5236" s="2013"/>
      <c r="G5236" s="496">
        <v>-28.988189999999999</v>
      </c>
    </row>
    <row r="5237" ht="21.75" hidden="1" customHeight="1" outlineLevel="7">
      <c r="A5237" s="115"/>
      <c r="B5237" s="116"/>
      <c r="C5237" s="117"/>
      <c r="D5237" s="2013" t="s">
        <v>809</v>
      </c>
      <c r="E5237" s="2013"/>
      <c r="F5237" s="2013"/>
      <c r="G5237" s="496">
        <v>-414.13078999999999</v>
      </c>
    </row>
    <row r="5238" ht="11.25" hidden="1" customHeight="1" outlineLevel="7">
      <c r="A5238" s="115"/>
      <c r="B5238" s="116"/>
      <c r="C5238" s="117"/>
      <c r="D5238" s="2013" t="s">
        <v>810</v>
      </c>
      <c r="E5238" s="2013"/>
      <c r="F5238" s="2013"/>
      <c r="G5238" s="494"/>
    </row>
    <row r="5239" ht="11.25" hidden="1" customHeight="1" outlineLevel="7">
      <c r="A5239" s="89"/>
      <c r="B5239" s="90"/>
      <c r="C5239" s="91"/>
      <c r="D5239" s="2013" t="s">
        <v>812</v>
      </c>
      <c r="E5239" s="2013"/>
      <c r="F5239" s="2013"/>
      <c r="G5239" s="496">
        <v>-296.60777999999999</v>
      </c>
    </row>
    <row r="5240" ht="11.25" hidden="1" customHeight="1" outlineLevel="7">
      <c r="A5240" s="101"/>
      <c r="B5240" s="102"/>
      <c r="C5240" s="103"/>
      <c r="D5240" s="2017" t="s">
        <v>813</v>
      </c>
      <c r="E5240" s="2017"/>
      <c r="F5240" s="2017"/>
      <c r="G5240" s="494"/>
    </row>
    <row r="5241" ht="11.25" hidden="1" customHeight="1" outlineLevel="7">
      <c r="A5241" s="104"/>
      <c r="B5241" s="105"/>
      <c r="C5241" s="106"/>
      <c r="D5241" s="2017" t="s">
        <v>815</v>
      </c>
      <c r="E5241" s="2017"/>
      <c r="F5241" s="2017"/>
      <c r="G5241" s="496">
        <v>-1.70916</v>
      </c>
    </row>
    <row r="5242" ht="11.25" hidden="1" customHeight="1" outlineLevel="7">
      <c r="A5242" s="95"/>
      <c r="B5242" s="96"/>
      <c r="C5242" s="97"/>
      <c r="D5242" s="2013" t="s">
        <v>820</v>
      </c>
      <c r="E5242" s="2013"/>
      <c r="F5242" s="2013"/>
      <c r="G5242" s="494"/>
    </row>
    <row r="5243" ht="11.25" hidden="1" customHeight="1" outlineLevel="7">
      <c r="A5243" s="95"/>
      <c r="B5243" s="96"/>
      <c r="C5243" s="97"/>
      <c r="D5243" s="2013" t="s">
        <v>821</v>
      </c>
      <c r="E5243" s="2013"/>
      <c r="F5243" s="2013"/>
      <c r="G5243" s="496">
        <v>-292.30644000000001</v>
      </c>
    </row>
    <row r="5244" ht="11.25" hidden="1" customHeight="1" outlineLevel="7">
      <c r="A5244" s="115"/>
      <c r="B5244" s="116"/>
      <c r="C5244" s="117"/>
      <c r="D5244" s="2013" t="s">
        <v>822</v>
      </c>
      <c r="E5244" s="2013"/>
      <c r="F5244" s="2013"/>
      <c r="G5244" s="496">
        <v>-0.00381</v>
      </c>
    </row>
    <row r="5245" ht="11.25" hidden="1" customHeight="1" outlineLevel="7">
      <c r="A5245" s="115"/>
      <c r="B5245" s="116"/>
      <c r="C5245" s="117"/>
      <c r="D5245" s="2013" t="s">
        <v>823</v>
      </c>
      <c r="E5245" s="2013"/>
      <c r="F5245" s="2013"/>
      <c r="G5245" s="496">
        <v>-2.5883699999999998</v>
      </c>
    </row>
    <row r="5246" ht="11.25" hidden="1" customHeight="1" outlineLevel="7">
      <c r="A5246" s="115"/>
      <c r="B5246" s="116"/>
      <c r="C5246" s="117"/>
      <c r="D5246" s="2013" t="s">
        <v>824</v>
      </c>
      <c r="E5246" s="2013"/>
      <c r="F5246" s="2013"/>
      <c r="G5246" s="496">
        <v>-19.606850000000001</v>
      </c>
    </row>
    <row r="5247" ht="11.25" hidden="1" customHeight="1" outlineLevel="7">
      <c r="A5247" s="115"/>
      <c r="B5247" s="116"/>
      <c r="C5247" s="117"/>
      <c r="D5247" s="2013" t="s">
        <v>825</v>
      </c>
      <c r="E5247" s="2013"/>
      <c r="F5247" s="2013"/>
      <c r="G5247" s="496">
        <v>-439.45379000000003</v>
      </c>
    </row>
    <row r="5248" ht="11.25" hidden="1" customHeight="1" outlineLevel="7">
      <c r="A5248" s="104"/>
      <c r="B5248" s="105"/>
      <c r="C5248" s="106"/>
      <c r="D5248" s="2017" t="s">
        <v>826</v>
      </c>
      <c r="E5248" s="2017"/>
      <c r="F5248" s="2017"/>
      <c r="G5248" s="494"/>
    </row>
    <row r="5249" ht="11.25" hidden="1" customHeight="1" outlineLevel="7">
      <c r="A5249" s="95"/>
      <c r="B5249" s="96"/>
      <c r="C5249" s="97"/>
      <c r="D5249" s="2013" t="s">
        <v>828</v>
      </c>
      <c r="E5249" s="2013"/>
      <c r="F5249" s="2013"/>
      <c r="G5249" s="494"/>
    </row>
    <row r="5250" ht="21.75" hidden="1" customHeight="1" outlineLevel="7">
      <c r="A5250" s="95"/>
      <c r="B5250" s="96"/>
      <c r="C5250" s="97"/>
      <c r="D5250" s="2013" t="s">
        <v>829</v>
      </c>
      <c r="E5250" s="2013"/>
      <c r="F5250" s="2013"/>
      <c r="G5250" s="494"/>
    </row>
    <row r="5251" ht="11.25" hidden="1" customHeight="1" outlineLevel="7">
      <c r="A5251" s="104"/>
      <c r="B5251" s="105"/>
      <c r="C5251" s="106"/>
      <c r="D5251" s="2017" t="s">
        <v>831</v>
      </c>
      <c r="E5251" s="2017"/>
      <c r="F5251" s="2017"/>
      <c r="G5251" s="496">
        <v>-63.128239999999998</v>
      </c>
    </row>
    <row r="5252" ht="11.25" hidden="1" customHeight="1" outlineLevel="7">
      <c r="A5252" s="95"/>
      <c r="B5252" s="96"/>
      <c r="C5252" s="97"/>
      <c r="D5252" s="2013" t="s">
        <v>833</v>
      </c>
      <c r="E5252" s="2013"/>
      <c r="F5252" s="2013"/>
      <c r="G5252" s="496">
        <v>-11.713649999999999</v>
      </c>
    </row>
    <row r="5253" ht="21.75" hidden="1" customHeight="1" outlineLevel="7">
      <c r="A5253" s="115"/>
      <c r="B5253" s="116"/>
      <c r="C5253" s="117"/>
      <c r="D5253" s="2013" t="s">
        <v>834</v>
      </c>
      <c r="E5253" s="2013"/>
      <c r="F5253" s="2013"/>
      <c r="G5253" s="496">
        <v>-0.54625999999999997</v>
      </c>
    </row>
    <row r="5254" ht="11.25" hidden="1" customHeight="1" outlineLevel="7">
      <c r="A5254" s="115"/>
      <c r="B5254" s="116"/>
      <c r="C5254" s="117"/>
      <c r="D5254" s="2013" t="s">
        <v>835</v>
      </c>
      <c r="E5254" s="2013"/>
      <c r="F5254" s="2013"/>
      <c r="G5254" s="496">
        <v>-85.490369999999999</v>
      </c>
    </row>
    <row r="5255" ht="11.25" hidden="1" customHeight="1" outlineLevel="7">
      <c r="A5255" s="115"/>
      <c r="B5255" s="116"/>
      <c r="C5255" s="117"/>
      <c r="D5255" s="2013" t="s">
        <v>836</v>
      </c>
      <c r="E5255" s="2013"/>
      <c r="F5255" s="2013"/>
      <c r="G5255" s="496">
        <v>-121.23595</v>
      </c>
    </row>
    <row r="5256" ht="11.25" hidden="1" customHeight="1" outlineLevel="7">
      <c r="A5256" s="115"/>
      <c r="B5256" s="116"/>
      <c r="C5256" s="117"/>
      <c r="D5256" s="2013" t="s">
        <v>837</v>
      </c>
      <c r="E5256" s="2013"/>
      <c r="F5256" s="2013"/>
      <c r="G5256" s="496">
        <v>-24.152290000000001</v>
      </c>
    </row>
    <row r="5257" ht="11.25" hidden="1" customHeight="1" outlineLevel="7">
      <c r="A5257" s="80"/>
      <c r="B5257" s="81"/>
      <c r="C5257" s="82"/>
      <c r="D5257" s="2017" t="s">
        <v>963</v>
      </c>
      <c r="E5257" s="2017"/>
      <c r="F5257" s="2017"/>
      <c r="G5257" s="496">
        <v>-97.083659999999995</v>
      </c>
    </row>
    <row r="5258" ht="11.25" hidden="1" customHeight="1" outlineLevel="7">
      <c r="A5258" s="83"/>
      <c r="B5258" s="84"/>
      <c r="C5258" s="85"/>
      <c r="D5258" s="2017" t="s">
        <v>14</v>
      </c>
      <c r="E5258" s="2017"/>
      <c r="F5258" s="2017"/>
      <c r="G5258" s="494"/>
    </row>
    <row r="5259" ht="11.25" hidden="1" customHeight="1" outlineLevel="7">
      <c r="A5259" s="86"/>
      <c r="B5259" s="87"/>
      <c r="C5259" s="88"/>
      <c r="D5259" s="2017" t="s">
        <v>529</v>
      </c>
      <c r="E5259" s="2017"/>
      <c r="F5259" s="2017"/>
      <c r="G5259" s="494"/>
    </row>
    <row r="5260" ht="11.25" hidden="1" customHeight="1" outlineLevel="7">
      <c r="A5260" s="101"/>
      <c r="B5260" s="102"/>
      <c r="C5260" s="103"/>
      <c r="D5260" s="2017" t="s">
        <v>964</v>
      </c>
      <c r="E5260" s="2017"/>
      <c r="F5260" s="2017"/>
      <c r="G5260" s="494"/>
    </row>
    <row r="5261" ht="11.25" hidden="1" customHeight="1" outlineLevel="7">
      <c r="A5261" s="115"/>
      <c r="B5261" s="116"/>
      <c r="C5261" s="117"/>
      <c r="D5261" s="2013" t="s">
        <v>546</v>
      </c>
      <c r="E5261" s="2013"/>
      <c r="F5261" s="2013"/>
      <c r="G5261" s="496">
        <v>-155.739</v>
      </c>
    </row>
    <row r="5262" ht="11.25" hidden="1" customHeight="1" outlineLevel="7">
      <c r="A5262" s="101"/>
      <c r="B5262" s="102"/>
      <c r="C5262" s="103"/>
      <c r="D5262" s="2017" t="s">
        <v>554</v>
      </c>
      <c r="E5262" s="2017"/>
      <c r="F5262" s="2017"/>
      <c r="G5262" s="494"/>
    </row>
    <row r="5263" ht="11.25" hidden="1" customHeight="1" outlineLevel="7">
      <c r="A5263" s="115"/>
      <c r="B5263" s="116"/>
      <c r="C5263" s="117"/>
      <c r="D5263" s="2013" t="s">
        <v>557</v>
      </c>
      <c r="E5263" s="2013"/>
      <c r="F5263" s="2013"/>
      <c r="G5263" s="496">
        <v>-1.60032</v>
      </c>
    </row>
    <row r="5264" ht="11.25" hidden="1" customHeight="1" outlineLevel="7">
      <c r="A5264" s="115"/>
      <c r="B5264" s="116"/>
      <c r="C5264" s="117"/>
      <c r="D5264" s="2013" t="s">
        <v>559</v>
      </c>
      <c r="E5264" s="2013"/>
      <c r="F5264" s="2013"/>
      <c r="G5264" s="493">
        <v>-6128.5915800000002</v>
      </c>
    </row>
    <row r="5265" ht="11.25" hidden="1" customHeight="1" outlineLevel="7">
      <c r="A5265" s="115"/>
      <c r="B5265" s="116"/>
      <c r="C5265" s="117"/>
      <c r="D5265" s="2013" t="s">
        <v>564</v>
      </c>
      <c r="E5265" s="2013"/>
      <c r="F5265" s="2013"/>
      <c r="G5265" s="496">
        <v>-133.0675</v>
      </c>
    </row>
    <row r="5266" ht="11.25" hidden="1" customHeight="1" outlineLevel="7">
      <c r="A5266" s="115"/>
      <c r="B5266" s="116"/>
      <c r="C5266" s="117"/>
      <c r="D5266" s="2013" t="s">
        <v>565</v>
      </c>
      <c r="E5266" s="2013"/>
      <c r="F5266" s="2013"/>
      <c r="G5266" s="496">
        <v>-133.0675</v>
      </c>
    </row>
    <row r="5267" ht="11.25" hidden="1" customHeight="1" outlineLevel="7">
      <c r="A5267" s="115"/>
      <c r="B5267" s="116"/>
      <c r="C5267" s="117"/>
      <c r="D5267" s="2013" t="s">
        <v>566</v>
      </c>
      <c r="E5267" s="2013"/>
      <c r="F5267" s="2013"/>
      <c r="G5267" s="496">
        <v>-26.746970000000001</v>
      </c>
    </row>
    <row r="5268" ht="11.25" hidden="1" customHeight="1" outlineLevel="7">
      <c r="A5268" s="115"/>
      <c r="B5268" s="116"/>
      <c r="C5268" s="117"/>
      <c r="D5268" s="2013" t="s">
        <v>567</v>
      </c>
      <c r="E5268" s="2013"/>
      <c r="F5268" s="2013"/>
      <c r="G5268" s="496">
        <v>-26.746970000000001</v>
      </c>
    </row>
    <row r="5269" ht="11.25" hidden="1" customHeight="1" outlineLevel="7">
      <c r="A5269" s="115"/>
      <c r="B5269" s="116"/>
      <c r="C5269" s="117"/>
      <c r="D5269" s="2013" t="s">
        <v>569</v>
      </c>
      <c r="E5269" s="2013"/>
      <c r="F5269" s="2013"/>
      <c r="G5269" s="496">
        <v>-106.32053000000001</v>
      </c>
    </row>
    <row r="5270" ht="11.25" hidden="1" customHeight="1" outlineLevel="7">
      <c r="A5270" s="115"/>
      <c r="B5270" s="116"/>
      <c r="C5270" s="117"/>
      <c r="D5270" s="2013" t="s">
        <v>570</v>
      </c>
      <c r="E5270" s="2013"/>
      <c r="F5270" s="2013"/>
      <c r="G5270" s="496">
        <v>-1.89137</v>
      </c>
    </row>
    <row r="5271" ht="11.25" hidden="1" customHeight="1" outlineLevel="7">
      <c r="A5271" s="83"/>
      <c r="B5271" s="84"/>
      <c r="C5271" s="85"/>
      <c r="D5271" s="2017" t="s">
        <v>571</v>
      </c>
      <c r="E5271" s="2017"/>
      <c r="F5271" s="2017"/>
      <c r="G5271" s="496">
        <v>-6.3896199999999999</v>
      </c>
    </row>
    <row r="5272" ht="11.25" hidden="1" customHeight="1" outlineLevel="7">
      <c r="A5272" s="86"/>
      <c r="B5272" s="87"/>
      <c r="C5272" s="88"/>
      <c r="D5272" s="2017" t="s">
        <v>572</v>
      </c>
      <c r="E5272" s="2017"/>
      <c r="F5272" s="2017"/>
      <c r="G5272" s="496">
        <v>-3.3622700000000001</v>
      </c>
    </row>
    <row r="5273" ht="11.25" hidden="1" customHeight="1" outlineLevel="7">
      <c r="A5273" s="101"/>
      <c r="B5273" s="102"/>
      <c r="C5273" s="103"/>
      <c r="D5273" s="2017" t="s">
        <v>573</v>
      </c>
      <c r="E5273" s="2017"/>
      <c r="F5273" s="2017"/>
      <c r="G5273" s="496">
        <v>-1.56016</v>
      </c>
    </row>
    <row r="5274" ht="11.25" hidden="1" customHeight="1" outlineLevel="7">
      <c r="A5274" s="115"/>
      <c r="B5274" s="116"/>
      <c r="C5274" s="117"/>
      <c r="D5274" s="2013" t="s">
        <v>582</v>
      </c>
      <c r="E5274" s="2013"/>
      <c r="F5274" s="2013"/>
      <c r="G5274" s="496">
        <v>-25.558499999999999</v>
      </c>
    </row>
    <row r="5275" ht="11.25" hidden="1" customHeight="1" outlineLevel="7">
      <c r="A5275" s="115"/>
      <c r="B5275" s="116"/>
      <c r="C5275" s="117"/>
      <c r="D5275" s="2013" t="s">
        <v>585</v>
      </c>
      <c r="E5275" s="2013"/>
      <c r="F5275" s="2013"/>
      <c r="G5275" s="496">
        <v>-41.510240000000003</v>
      </c>
    </row>
    <row r="5276" ht="11.25" hidden="1" customHeight="1" outlineLevel="7">
      <c r="A5276" s="101"/>
      <c r="B5276" s="102"/>
      <c r="C5276" s="103"/>
      <c r="D5276" s="2017" t="s">
        <v>586</v>
      </c>
      <c r="E5276" s="2017"/>
      <c r="F5276" s="2017"/>
      <c r="G5276" s="496">
        <v>-14.97302</v>
      </c>
    </row>
    <row r="5277" ht="11.25" hidden="1" customHeight="1" outlineLevel="7">
      <c r="A5277" s="115"/>
      <c r="B5277" s="116"/>
      <c r="C5277" s="117"/>
      <c r="D5277" s="2013" t="s">
        <v>965</v>
      </c>
      <c r="E5277" s="2013"/>
      <c r="F5277" s="2013"/>
      <c r="G5277" s="496">
        <v>-11.07535</v>
      </c>
    </row>
    <row r="5278" ht="11.25" hidden="1" customHeight="1" outlineLevel="7">
      <c r="A5278" s="83"/>
      <c r="B5278" s="84"/>
      <c r="C5278" s="85"/>
      <c r="D5278" s="2017" t="s">
        <v>617</v>
      </c>
      <c r="E5278" s="2017"/>
      <c r="F5278" s="2017"/>
      <c r="G5278" s="496">
        <v>-19.518170000000001</v>
      </c>
    </row>
    <row r="5279" ht="11.25" hidden="1" customHeight="1" outlineLevel="7">
      <c r="A5279" s="118"/>
      <c r="B5279" s="119"/>
      <c r="C5279" s="120"/>
      <c r="D5279" s="2013" t="s">
        <v>619</v>
      </c>
      <c r="E5279" s="2013"/>
      <c r="F5279" s="2013"/>
      <c r="G5279" s="496">
        <v>-19.518170000000001</v>
      </c>
    </row>
    <row r="5280" ht="11.25" hidden="1" customHeight="1" outlineLevel="7">
      <c r="A5280" s="118"/>
      <c r="B5280" s="119"/>
      <c r="C5280" s="120"/>
      <c r="D5280" s="2013" t="s">
        <v>620</v>
      </c>
      <c r="E5280" s="2013"/>
      <c r="F5280" s="2013"/>
      <c r="G5280" s="496">
        <v>-15.258419999999999</v>
      </c>
    </row>
    <row r="5281" ht="11.25" hidden="1" customHeight="1" outlineLevel="7">
      <c r="A5281" s="118"/>
      <c r="B5281" s="119"/>
      <c r="C5281" s="120"/>
      <c r="D5281" s="2013" t="s">
        <v>624</v>
      </c>
      <c r="E5281" s="2013"/>
      <c r="F5281" s="2013"/>
      <c r="G5281" s="496">
        <v>-14.606680000000001</v>
      </c>
    </row>
    <row r="5282" ht="11.25" hidden="1" customHeight="1" outlineLevel="7">
      <c r="A5282" s="118"/>
      <c r="B5282" s="119"/>
      <c r="C5282" s="120"/>
      <c r="D5282" s="2013" t="s">
        <v>626</v>
      </c>
      <c r="E5282" s="2013"/>
      <c r="F5282" s="2013"/>
      <c r="G5282" s="496">
        <v>-0.65173999999999999</v>
      </c>
    </row>
    <row r="5283" ht="11.25" hidden="1" customHeight="1" outlineLevel="7">
      <c r="A5283" s="86"/>
      <c r="B5283" s="87"/>
      <c r="C5283" s="88"/>
      <c r="D5283" s="2017" t="s">
        <v>630</v>
      </c>
      <c r="E5283" s="2017"/>
      <c r="F5283" s="2017"/>
      <c r="G5283" s="496">
        <v>-4.2597500000000004</v>
      </c>
    </row>
    <row r="5284" ht="11.25" hidden="1" customHeight="1" outlineLevel="7">
      <c r="A5284" s="89"/>
      <c r="B5284" s="90"/>
      <c r="C5284" s="91"/>
      <c r="D5284" s="2013" t="s">
        <v>632</v>
      </c>
      <c r="E5284" s="2013"/>
      <c r="F5284" s="2013"/>
      <c r="G5284" s="496">
        <v>-4.2597500000000004</v>
      </c>
    </row>
    <row r="5285" ht="21.75" hidden="1" customHeight="1" outlineLevel="7">
      <c r="A5285" s="89"/>
      <c r="B5285" s="90"/>
      <c r="C5285" s="91"/>
      <c r="D5285" s="2013" t="s">
        <v>634</v>
      </c>
      <c r="E5285" s="2013"/>
      <c r="F5285" s="2013"/>
      <c r="G5285" s="493">
        <v>-4062.1270599999998</v>
      </c>
    </row>
    <row r="5286" ht="21.75" hidden="1" customHeight="1" outlineLevel="7">
      <c r="A5286" s="89"/>
      <c r="B5286" s="90"/>
      <c r="C5286" s="91"/>
      <c r="D5286" s="2013" t="s">
        <v>636</v>
      </c>
      <c r="E5286" s="2013"/>
      <c r="F5286" s="2013"/>
      <c r="G5286" s="493">
        <v>-1787.48543</v>
      </c>
    </row>
    <row r="5287" ht="21.75" hidden="1" customHeight="1" outlineLevel="7">
      <c r="A5287" s="89"/>
      <c r="B5287" s="90"/>
      <c r="C5287" s="91"/>
      <c r="D5287" s="2013" t="s">
        <v>638</v>
      </c>
      <c r="E5287" s="2013"/>
      <c r="F5287" s="2013"/>
      <c r="G5287" s="496">
        <v>-163.44771</v>
      </c>
    </row>
    <row r="5288" ht="11.25" hidden="1" customHeight="1" outlineLevel="7">
      <c r="A5288" s="83"/>
      <c r="B5288" s="84"/>
      <c r="C5288" s="85"/>
      <c r="D5288" s="2017" t="s">
        <v>641</v>
      </c>
      <c r="E5288" s="2017"/>
      <c r="F5288" s="2017"/>
      <c r="G5288" s="496">
        <v>-166.81883999999999</v>
      </c>
    </row>
    <row r="5289" ht="21.75" hidden="1" customHeight="1" outlineLevel="7">
      <c r="A5289" s="86"/>
      <c r="B5289" s="87"/>
      <c r="C5289" s="88"/>
      <c r="D5289" s="2017" t="s">
        <v>642</v>
      </c>
      <c r="E5289" s="2017"/>
      <c r="F5289" s="2017"/>
      <c r="G5289" s="496">
        <v>-403.13981000000001</v>
      </c>
    </row>
    <row r="5290" ht="21.75" hidden="1" customHeight="1" outlineLevel="7">
      <c r="A5290" s="89"/>
      <c r="B5290" s="90"/>
      <c r="C5290" s="91"/>
      <c r="D5290" s="2013" t="s">
        <v>643</v>
      </c>
      <c r="E5290" s="2013"/>
      <c r="F5290" s="2013"/>
      <c r="G5290" s="493">
        <v>-1541.2352699999999</v>
      </c>
    </row>
    <row r="5291" ht="21.75" hidden="1" customHeight="1" outlineLevel="7">
      <c r="A5291" s="89"/>
      <c r="B5291" s="90"/>
      <c r="C5291" s="91"/>
      <c r="D5291" s="2013" t="s">
        <v>645</v>
      </c>
      <c r="E5291" s="2013"/>
      <c r="F5291" s="2013"/>
      <c r="G5291" s="496">
        <v>-307.59624000000002</v>
      </c>
    </row>
    <row r="5292" ht="21.75" hidden="1" customHeight="1" outlineLevel="7">
      <c r="A5292" s="89"/>
      <c r="B5292" s="90"/>
      <c r="C5292" s="91"/>
      <c r="D5292" s="2013" t="s">
        <v>647</v>
      </c>
      <c r="E5292" s="2013"/>
      <c r="F5292" s="2013"/>
      <c r="G5292" s="496">
        <v>-36.618400000000001</v>
      </c>
    </row>
    <row r="5293" ht="21.75" hidden="1" customHeight="1" outlineLevel="7">
      <c r="A5293" s="89"/>
      <c r="B5293" s="90"/>
      <c r="C5293" s="91"/>
      <c r="D5293" s="2013" t="s">
        <v>649</v>
      </c>
      <c r="E5293" s="2013"/>
      <c r="F5293" s="2013"/>
      <c r="G5293" s="496">
        <v>-725.86923999999999</v>
      </c>
    </row>
    <row r="5294" ht="21.75" hidden="1" customHeight="1" outlineLevel="7">
      <c r="A5294" s="89"/>
      <c r="B5294" s="90"/>
      <c r="C5294" s="91"/>
      <c r="D5294" s="2013" t="s">
        <v>651</v>
      </c>
      <c r="E5294" s="2013"/>
      <c r="F5294" s="2013"/>
      <c r="G5294" s="496">
        <v>-471.15138999999999</v>
      </c>
    </row>
    <row r="5295" ht="21.75" hidden="1" customHeight="1" outlineLevel="7">
      <c r="A5295" s="86"/>
      <c r="B5295" s="87"/>
      <c r="C5295" s="88"/>
      <c r="D5295" s="2017" t="s">
        <v>966</v>
      </c>
      <c r="E5295" s="2017"/>
      <c r="F5295" s="2017"/>
      <c r="G5295" s="493">
        <v>-1096.7740699999999</v>
      </c>
    </row>
    <row r="5296" ht="11.25" hidden="1" customHeight="1" outlineLevel="7">
      <c r="A5296" s="89"/>
      <c r="B5296" s="90"/>
      <c r="C5296" s="91"/>
      <c r="D5296" s="2013" t="s">
        <v>655</v>
      </c>
      <c r="E5296" s="2013"/>
      <c r="F5296" s="2013"/>
      <c r="G5296" s="496">
        <v>-792.11464000000001</v>
      </c>
    </row>
    <row r="5297" ht="21.75" hidden="1" customHeight="1" outlineLevel="7">
      <c r="A5297" s="89"/>
      <c r="B5297" s="90"/>
      <c r="C5297" s="91"/>
      <c r="D5297" s="2013" t="s">
        <v>657</v>
      </c>
      <c r="E5297" s="2013"/>
      <c r="F5297" s="2013"/>
      <c r="G5297" s="496">
        <v>-491.57378999999997</v>
      </c>
    </row>
    <row r="5298" ht="21.75" hidden="1" customHeight="1" outlineLevel="7">
      <c r="A5298" s="89"/>
      <c r="B5298" s="90"/>
      <c r="C5298" s="91"/>
      <c r="D5298" s="2013" t="s">
        <v>659</v>
      </c>
      <c r="E5298" s="2013"/>
      <c r="F5298" s="2013"/>
      <c r="G5298" s="496">
        <v>-91.874520000000004</v>
      </c>
    </row>
    <row r="5299" ht="21.75" hidden="1" customHeight="1" outlineLevel="7">
      <c r="A5299" s="89"/>
      <c r="B5299" s="90"/>
      <c r="C5299" s="91"/>
      <c r="D5299" s="2013" t="s">
        <v>661</v>
      </c>
      <c r="E5299" s="2013"/>
      <c r="F5299" s="2013"/>
      <c r="G5299" s="496">
        <v>-141.54443000000001</v>
      </c>
    </row>
    <row r="5300" ht="11.25" hidden="1" customHeight="1" outlineLevel="7">
      <c r="A5300" s="89"/>
      <c r="B5300" s="90"/>
      <c r="C5300" s="91"/>
      <c r="D5300" s="2013" t="s">
        <v>663</v>
      </c>
      <c r="E5300" s="2013"/>
      <c r="F5300" s="2013"/>
      <c r="G5300" s="496">
        <v>-7.1407100000000003</v>
      </c>
    </row>
    <row r="5301" ht="11.25" hidden="1" customHeight="1" outlineLevel="7">
      <c r="A5301" s="86"/>
      <c r="B5301" s="87"/>
      <c r="C5301" s="88"/>
      <c r="D5301" s="2017" t="s">
        <v>667</v>
      </c>
      <c r="E5301" s="2017"/>
      <c r="F5301" s="2017"/>
      <c r="G5301" s="496">
        <v>-59.981189999999998</v>
      </c>
    </row>
    <row r="5302" ht="11.25" hidden="1" customHeight="1" outlineLevel="7">
      <c r="A5302" s="89"/>
      <c r="B5302" s="90"/>
      <c r="C5302" s="91"/>
      <c r="D5302" s="2013" t="s">
        <v>667</v>
      </c>
      <c r="E5302" s="2013"/>
      <c r="F5302" s="2013"/>
      <c r="G5302" s="496">
        <v>-207.16816</v>
      </c>
    </row>
    <row r="5303" ht="21.75" hidden="1" customHeight="1" outlineLevel="7">
      <c r="A5303" s="89"/>
      <c r="B5303" s="90"/>
      <c r="C5303" s="91"/>
      <c r="D5303" s="2013" t="s">
        <v>669</v>
      </c>
      <c r="E5303" s="2013"/>
      <c r="F5303" s="2013"/>
      <c r="G5303" s="496">
        <v>-128.56540000000001</v>
      </c>
    </row>
    <row r="5304" ht="21.75" hidden="1" customHeight="1" outlineLevel="7">
      <c r="A5304" s="89"/>
      <c r="B5304" s="90"/>
      <c r="C5304" s="91"/>
      <c r="D5304" s="2013" t="s">
        <v>671</v>
      </c>
      <c r="E5304" s="2013"/>
      <c r="F5304" s="2013"/>
      <c r="G5304" s="496">
        <v>-24.02872</v>
      </c>
    </row>
    <row r="5305" ht="21.75" hidden="1" customHeight="1" outlineLevel="7">
      <c r="A5305" s="89"/>
      <c r="B5305" s="90"/>
      <c r="C5305" s="91"/>
      <c r="D5305" s="2013" t="s">
        <v>673</v>
      </c>
      <c r="E5305" s="2013"/>
      <c r="F5305" s="2013"/>
      <c r="G5305" s="496">
        <v>-37.01932</v>
      </c>
    </row>
    <row r="5306" ht="21.75" hidden="1" customHeight="1" outlineLevel="7">
      <c r="A5306" s="89"/>
      <c r="B5306" s="90"/>
      <c r="C5306" s="91"/>
      <c r="D5306" s="2013" t="s">
        <v>675</v>
      </c>
      <c r="E5306" s="2013"/>
      <c r="F5306" s="2013"/>
      <c r="G5306" s="496">
        <v>-1.86741</v>
      </c>
    </row>
    <row r="5307" ht="21.75" hidden="1" customHeight="1" outlineLevel="7">
      <c r="A5307" s="86"/>
      <c r="B5307" s="87"/>
      <c r="C5307" s="88"/>
      <c r="D5307" s="2017" t="s">
        <v>677</v>
      </c>
      <c r="E5307" s="2017"/>
      <c r="F5307" s="2017"/>
      <c r="G5307" s="496">
        <v>-15.68731</v>
      </c>
    </row>
    <row r="5308" ht="21.75" hidden="1" customHeight="1" outlineLevel="7">
      <c r="A5308" s="89"/>
      <c r="B5308" s="90"/>
      <c r="C5308" s="91"/>
      <c r="D5308" s="2013" t="s">
        <v>679</v>
      </c>
      <c r="E5308" s="2013"/>
      <c r="F5308" s="2013"/>
      <c r="G5308" s="496">
        <v>-16.2485</v>
      </c>
    </row>
    <row r="5309" ht="21.75" hidden="1" customHeight="1" outlineLevel="7">
      <c r="A5309" s="89"/>
      <c r="B5309" s="90"/>
      <c r="C5309" s="91"/>
      <c r="D5309" s="2013" t="s">
        <v>681</v>
      </c>
      <c r="E5309" s="2013"/>
      <c r="F5309" s="2013"/>
      <c r="G5309" s="496">
        <v>-10.083489999999999</v>
      </c>
    </row>
    <row r="5310" ht="21.75" hidden="1" customHeight="1" outlineLevel="7">
      <c r="A5310" s="89"/>
      <c r="B5310" s="90"/>
      <c r="C5310" s="91"/>
      <c r="D5310" s="2013" t="s">
        <v>683</v>
      </c>
      <c r="E5310" s="2013"/>
      <c r="F5310" s="2013"/>
      <c r="G5310" s="496">
        <v>-1.8846000000000001</v>
      </c>
    </row>
    <row r="5311" ht="21.75" hidden="1" customHeight="1" outlineLevel="7">
      <c r="A5311" s="89"/>
      <c r="B5311" s="90"/>
      <c r="C5311" s="91"/>
      <c r="D5311" s="2013" t="s">
        <v>685</v>
      </c>
      <c r="E5311" s="2013"/>
      <c r="F5311" s="2013"/>
      <c r="G5311" s="496">
        <v>-2.9035000000000002</v>
      </c>
    </row>
    <row r="5312" ht="21.75" hidden="1" customHeight="1" outlineLevel="7">
      <c r="A5312" s="89"/>
      <c r="B5312" s="90"/>
      <c r="C5312" s="91"/>
      <c r="D5312" s="2013" t="s">
        <v>687</v>
      </c>
      <c r="E5312" s="2013"/>
      <c r="F5312" s="2013"/>
      <c r="G5312" s="496">
        <v>-0.14655000000000001</v>
      </c>
    </row>
    <row r="5313" ht="11.25" hidden="1" customHeight="1" outlineLevel="7">
      <c r="A5313" s="83"/>
      <c r="B5313" s="84"/>
      <c r="C5313" s="85"/>
      <c r="D5313" s="2017" t="s">
        <v>689</v>
      </c>
      <c r="E5313" s="2017"/>
      <c r="F5313" s="2017"/>
      <c r="G5313" s="496">
        <v>-1.2303599999999999</v>
      </c>
    </row>
    <row r="5314" ht="11.25" hidden="1" customHeight="1" outlineLevel="7">
      <c r="A5314" s="118"/>
      <c r="B5314" s="119"/>
      <c r="C5314" s="120"/>
      <c r="D5314" s="2013" t="s">
        <v>696</v>
      </c>
      <c r="E5314" s="2013"/>
      <c r="F5314" s="2013"/>
      <c r="G5314" s="496">
        <v>-81.242769999999993</v>
      </c>
    </row>
    <row r="5315" ht="11.25" hidden="1" customHeight="1" outlineLevel="7">
      <c r="A5315" s="83"/>
      <c r="B5315" s="84"/>
      <c r="C5315" s="85"/>
      <c r="D5315" s="2017" t="s">
        <v>698</v>
      </c>
      <c r="E5315" s="2017"/>
      <c r="F5315" s="2017"/>
      <c r="G5315" s="496">
        <v>-50.417729999999999</v>
      </c>
    </row>
    <row r="5316" ht="11.25" hidden="1" customHeight="1" outlineLevel="7">
      <c r="A5316" s="86"/>
      <c r="B5316" s="87"/>
      <c r="C5316" s="88"/>
      <c r="D5316" s="2017" t="s">
        <v>702</v>
      </c>
      <c r="E5316" s="2017"/>
      <c r="F5316" s="2017"/>
      <c r="G5316" s="496">
        <v>-9.4230300000000007</v>
      </c>
    </row>
    <row r="5317" ht="11.25" hidden="1" customHeight="1" outlineLevel="7">
      <c r="A5317" s="101"/>
      <c r="B5317" s="102"/>
      <c r="C5317" s="103"/>
      <c r="D5317" s="2017" t="s">
        <v>704</v>
      </c>
      <c r="E5317" s="2017"/>
      <c r="F5317" s="2017"/>
      <c r="G5317" s="496">
        <v>-14.51749</v>
      </c>
    </row>
    <row r="5318" ht="11.25" hidden="1" customHeight="1" outlineLevel="7">
      <c r="A5318" s="115"/>
      <c r="B5318" s="116"/>
      <c r="C5318" s="117"/>
      <c r="D5318" s="2013" t="s">
        <v>705</v>
      </c>
      <c r="E5318" s="2013"/>
      <c r="F5318" s="2013"/>
      <c r="G5318" s="496">
        <v>-0.73246999999999995</v>
      </c>
    </row>
    <row r="5319" ht="11.25" hidden="1" customHeight="1" outlineLevel="7">
      <c r="A5319" s="115"/>
      <c r="B5319" s="116"/>
      <c r="C5319" s="117"/>
      <c r="D5319" s="2013" t="s">
        <v>706</v>
      </c>
      <c r="E5319" s="2013"/>
      <c r="F5319" s="2013"/>
      <c r="G5319" s="496">
        <v>-6.15205</v>
      </c>
    </row>
    <row r="5320" ht="11.25" hidden="1" customHeight="1" outlineLevel="7">
      <c r="A5320" s="115"/>
      <c r="B5320" s="116"/>
      <c r="C5320" s="117"/>
      <c r="D5320" s="2013" t="s">
        <v>708</v>
      </c>
      <c r="E5320" s="2013"/>
      <c r="F5320" s="2013"/>
      <c r="G5320" s="496">
        <v>-0.51724000000000003</v>
      </c>
    </row>
    <row r="5321" ht="11.25" hidden="1" customHeight="1" outlineLevel="7">
      <c r="A5321" s="115"/>
      <c r="B5321" s="116"/>
      <c r="C5321" s="117"/>
      <c r="D5321" s="2013" t="s">
        <v>709</v>
      </c>
      <c r="E5321" s="2013"/>
      <c r="F5321" s="2013"/>
      <c r="G5321" s="496">
        <v>-0.51724000000000003</v>
      </c>
    </row>
    <row r="5322" ht="11.25" hidden="1" customHeight="1" outlineLevel="7">
      <c r="A5322" s="115"/>
      <c r="B5322" s="116"/>
      <c r="C5322" s="117"/>
      <c r="D5322" s="2013" t="s">
        <v>710</v>
      </c>
      <c r="E5322" s="2013"/>
      <c r="F5322" s="2013"/>
      <c r="G5322" s="496">
        <v>-816.58753999999999</v>
      </c>
    </row>
    <row r="5323" ht="11.25" hidden="1" customHeight="1" outlineLevel="7">
      <c r="A5323" s="115"/>
      <c r="B5323" s="116"/>
      <c r="C5323" s="117"/>
      <c r="D5323" s="2013" t="s">
        <v>711</v>
      </c>
      <c r="E5323" s="2013"/>
      <c r="F5323" s="2013"/>
      <c r="G5323" s="496">
        <v>-256.05423000000002</v>
      </c>
    </row>
    <row r="5324" ht="11.25" hidden="1" customHeight="1" outlineLevel="7">
      <c r="A5324" s="101"/>
      <c r="B5324" s="102"/>
      <c r="C5324" s="103"/>
      <c r="D5324" s="2017" t="s">
        <v>712</v>
      </c>
      <c r="E5324" s="2017"/>
      <c r="F5324" s="2017"/>
      <c r="G5324" s="496">
        <v>-22.601790000000001</v>
      </c>
    </row>
    <row r="5325" ht="21.75" hidden="1" customHeight="1" outlineLevel="7">
      <c r="A5325" s="115"/>
      <c r="B5325" s="116"/>
      <c r="C5325" s="117"/>
      <c r="D5325" s="2013" t="s">
        <v>717</v>
      </c>
      <c r="E5325" s="2013"/>
      <c r="F5325" s="2013"/>
      <c r="G5325" s="496">
        <v>-7.9657299999999998</v>
      </c>
    </row>
    <row r="5326" ht="11.25" hidden="1" customHeight="1" outlineLevel="7">
      <c r="A5326" s="101"/>
      <c r="B5326" s="102"/>
      <c r="C5326" s="103"/>
      <c r="D5326" s="2017" t="s">
        <v>720</v>
      </c>
      <c r="E5326" s="2017"/>
      <c r="F5326" s="2017"/>
      <c r="G5326" s="496">
        <v>-1.82317</v>
      </c>
    </row>
    <row r="5327" ht="11.25" hidden="1" customHeight="1" outlineLevel="7">
      <c r="A5327" s="115"/>
      <c r="B5327" s="116"/>
      <c r="C5327" s="117"/>
      <c r="D5327" s="2013" t="s">
        <v>721</v>
      </c>
      <c r="E5327" s="2013"/>
      <c r="F5327" s="2013"/>
      <c r="G5327" s="496">
        <v>-1.7226399999999999</v>
      </c>
    </row>
    <row r="5328" ht="11.25" hidden="1" customHeight="1" outlineLevel="7">
      <c r="A5328" s="115"/>
      <c r="B5328" s="116"/>
      <c r="C5328" s="117"/>
      <c r="D5328" s="2013" t="s">
        <v>722</v>
      </c>
      <c r="E5328" s="2013"/>
      <c r="F5328" s="2013"/>
      <c r="G5328" s="496">
        <v>-0.64961000000000002</v>
      </c>
    </row>
    <row r="5329" ht="11.25" hidden="1" customHeight="1" outlineLevel="7">
      <c r="A5329" s="101"/>
      <c r="B5329" s="102"/>
      <c r="C5329" s="103"/>
      <c r="D5329" s="2017" t="s">
        <v>724</v>
      </c>
      <c r="E5329" s="2017"/>
      <c r="F5329" s="2017"/>
      <c r="G5329" s="496">
        <v>-9.6483299999999996</v>
      </c>
    </row>
    <row r="5330" ht="11.25" hidden="1" customHeight="1" outlineLevel="7">
      <c r="A5330" s="115"/>
      <c r="B5330" s="116"/>
      <c r="C5330" s="117"/>
      <c r="D5330" s="2013" t="s">
        <v>725</v>
      </c>
      <c r="E5330" s="2013"/>
      <c r="F5330" s="2013"/>
      <c r="G5330" s="496">
        <v>-0.79230999999999996</v>
      </c>
    </row>
    <row r="5331" ht="11.25" hidden="1" customHeight="1" outlineLevel="7">
      <c r="A5331" s="115"/>
      <c r="B5331" s="116"/>
      <c r="C5331" s="117"/>
      <c r="D5331" s="2013" t="s">
        <v>726</v>
      </c>
      <c r="E5331" s="2013"/>
      <c r="F5331" s="2013"/>
      <c r="G5331" s="496">
        <v>-1.77206</v>
      </c>
    </row>
    <row r="5332" ht="11.25" hidden="1" customHeight="1" outlineLevel="7">
      <c r="A5332" s="115"/>
      <c r="B5332" s="116"/>
      <c r="C5332" s="117"/>
      <c r="D5332" s="2013" t="s">
        <v>729</v>
      </c>
      <c r="E5332" s="2013"/>
      <c r="F5332" s="2013"/>
      <c r="G5332" s="496">
        <v>-1.77206</v>
      </c>
    </row>
    <row r="5333" ht="11.25" hidden="1" customHeight="1" outlineLevel="7">
      <c r="A5333" s="115"/>
      <c r="B5333" s="116"/>
      <c r="C5333" s="117"/>
      <c r="D5333" s="2013" t="s">
        <v>730</v>
      </c>
      <c r="E5333" s="2013"/>
      <c r="F5333" s="2013"/>
      <c r="G5333" s="496">
        <v>-29.54213</v>
      </c>
    </row>
    <row r="5334" ht="11.25" hidden="1" customHeight="1" outlineLevel="7">
      <c r="A5334" s="101"/>
      <c r="B5334" s="102"/>
      <c r="C5334" s="103"/>
      <c r="D5334" s="2017" t="s">
        <v>967</v>
      </c>
      <c r="E5334" s="2017"/>
      <c r="F5334" s="2017"/>
      <c r="G5334" s="496">
        <v>-2.4617499999999999</v>
      </c>
    </row>
    <row r="5335" ht="11.25" hidden="1" customHeight="1" outlineLevel="7">
      <c r="A5335" s="115"/>
      <c r="B5335" s="116"/>
      <c r="C5335" s="117"/>
      <c r="D5335" s="2013" t="s">
        <v>968</v>
      </c>
      <c r="E5335" s="2013"/>
      <c r="F5335" s="2013"/>
      <c r="G5335" s="496">
        <v>-27.080380000000002</v>
      </c>
    </row>
    <row r="5336" ht="11.25" hidden="1" customHeight="1" outlineLevel="7">
      <c r="A5336" s="115"/>
      <c r="B5336" s="116"/>
      <c r="C5336" s="117"/>
      <c r="D5336" s="2013" t="s">
        <v>1196</v>
      </c>
      <c r="E5336" s="2013"/>
      <c r="F5336" s="2013"/>
      <c r="G5336" s="496">
        <v>-41.746609999999997</v>
      </c>
    </row>
    <row r="5337" ht="11.25" hidden="1" customHeight="1" outlineLevel="7">
      <c r="A5337" s="89"/>
      <c r="B5337" s="90"/>
      <c r="C5337" s="91"/>
      <c r="D5337" s="2013" t="s">
        <v>731</v>
      </c>
      <c r="E5337" s="2013"/>
      <c r="F5337" s="2013"/>
      <c r="G5337" s="496">
        <v>-4.3737199999999996</v>
      </c>
    </row>
    <row r="5338" ht="11.25" hidden="1" customHeight="1" outlineLevel="7">
      <c r="A5338" s="101"/>
      <c r="B5338" s="102"/>
      <c r="C5338" s="103"/>
      <c r="D5338" s="2017" t="s">
        <v>732</v>
      </c>
      <c r="E5338" s="2017"/>
      <c r="F5338" s="2017"/>
      <c r="G5338" s="496">
        <v>-6.3311900000000003</v>
      </c>
    </row>
    <row r="5339" ht="21.75" hidden="1" customHeight="1" outlineLevel="7">
      <c r="A5339" s="115"/>
      <c r="B5339" s="116"/>
      <c r="C5339" s="117"/>
      <c r="D5339" s="2013" t="s">
        <v>969</v>
      </c>
      <c r="E5339" s="2013"/>
      <c r="F5339" s="2013"/>
      <c r="G5339" s="496">
        <v>-30.935210000000001</v>
      </c>
    </row>
    <row r="5340" ht="21.75" hidden="1" customHeight="1" outlineLevel="7">
      <c r="A5340" s="115"/>
      <c r="B5340" s="116"/>
      <c r="C5340" s="117"/>
      <c r="D5340" s="2013" t="s">
        <v>1197</v>
      </c>
      <c r="E5340" s="2013"/>
      <c r="F5340" s="2013"/>
      <c r="G5340" s="496">
        <v>-0.10649</v>
      </c>
    </row>
    <row r="5341" ht="11.25" hidden="1" customHeight="1" outlineLevel="7">
      <c r="A5341" s="115"/>
      <c r="B5341" s="116"/>
      <c r="C5341" s="117"/>
      <c r="D5341" s="2013" t="s">
        <v>734</v>
      </c>
      <c r="E5341" s="2013"/>
      <c r="F5341" s="2013"/>
      <c r="G5341" s="496">
        <v>-49.413089999999997</v>
      </c>
    </row>
    <row r="5342" ht="11.25" hidden="1" customHeight="1" outlineLevel="7">
      <c r="A5342" s="115"/>
      <c r="B5342" s="116"/>
      <c r="C5342" s="117"/>
      <c r="D5342" s="2013" t="s">
        <v>735</v>
      </c>
      <c r="E5342" s="2013"/>
      <c r="F5342" s="2013"/>
      <c r="G5342" s="496">
        <v>-15.335100000000001</v>
      </c>
    </row>
    <row r="5343" ht="11.25" hidden="1" customHeight="1" outlineLevel="7">
      <c r="A5343" s="89"/>
      <c r="B5343" s="90"/>
      <c r="C5343" s="91"/>
      <c r="D5343" s="2013" t="s">
        <v>736</v>
      </c>
      <c r="E5343" s="2013"/>
      <c r="F5343" s="2013"/>
      <c r="G5343" s="496">
        <v>-34.07799</v>
      </c>
    </row>
    <row r="5344" ht="11.25" hidden="1" customHeight="1" outlineLevel="7">
      <c r="A5344" s="101"/>
      <c r="B5344" s="102"/>
      <c r="C5344" s="103"/>
      <c r="D5344" s="2017" t="s">
        <v>970</v>
      </c>
      <c r="E5344" s="2017"/>
      <c r="F5344" s="2017"/>
      <c r="G5344" s="496">
        <v>-3.91045</v>
      </c>
    </row>
    <row r="5345" ht="11.25" hidden="1" customHeight="1" outlineLevel="7">
      <c r="A5345" s="115"/>
      <c r="B5345" s="116"/>
      <c r="C5345" s="117"/>
      <c r="D5345" s="2013" t="s">
        <v>971</v>
      </c>
      <c r="E5345" s="2013"/>
      <c r="F5345" s="2013"/>
      <c r="G5345" s="496">
        <v>-23.356719999999999</v>
      </c>
    </row>
    <row r="5346" ht="11.25" hidden="1" customHeight="1" outlineLevel="7">
      <c r="A5346" s="115"/>
      <c r="B5346" s="116"/>
      <c r="C5346" s="117"/>
      <c r="D5346" s="2013" t="s">
        <v>741</v>
      </c>
      <c r="E5346" s="2013"/>
      <c r="F5346" s="2013"/>
      <c r="G5346" s="496">
        <v>-4.4654299999999996</v>
      </c>
    </row>
    <row r="5347" ht="11.25" hidden="1" customHeight="1" outlineLevel="7">
      <c r="A5347" s="101"/>
      <c r="B5347" s="102"/>
      <c r="C5347" s="103"/>
      <c r="D5347" s="2017" t="s">
        <v>742</v>
      </c>
      <c r="E5347" s="2017"/>
      <c r="F5347" s="2017"/>
      <c r="G5347" s="496">
        <v>-4.2597500000000004</v>
      </c>
    </row>
    <row r="5348" ht="11.25" hidden="1" customHeight="1" outlineLevel="7">
      <c r="A5348" s="115"/>
      <c r="B5348" s="116"/>
      <c r="C5348" s="117"/>
      <c r="D5348" s="2013" t="s">
        <v>744</v>
      </c>
      <c r="E5348" s="2013"/>
      <c r="F5348" s="2013"/>
      <c r="G5348" s="496">
        <v>-2.76545</v>
      </c>
    </row>
    <row r="5349" ht="11.25" hidden="1" customHeight="1" outlineLevel="7">
      <c r="A5349" s="115"/>
      <c r="B5349" s="116"/>
      <c r="C5349" s="117"/>
      <c r="D5349" s="2013" t="s">
        <v>756</v>
      </c>
      <c r="E5349" s="2013"/>
      <c r="F5349" s="2013"/>
      <c r="G5349" s="496">
        <v>-11.86609</v>
      </c>
    </row>
    <row r="5350" ht="21.75" hidden="1" customHeight="1" outlineLevel="7">
      <c r="A5350" s="115"/>
      <c r="B5350" s="116"/>
      <c r="C5350" s="117"/>
      <c r="D5350" s="2013" t="s">
        <v>757</v>
      </c>
      <c r="E5350" s="2013"/>
      <c r="F5350" s="2013"/>
      <c r="G5350" s="496">
        <v>-38.27129</v>
      </c>
    </row>
    <row r="5351" ht="11.25" hidden="1" customHeight="1" outlineLevel="7">
      <c r="A5351" s="115"/>
      <c r="B5351" s="116"/>
      <c r="C5351" s="117"/>
      <c r="D5351" s="2013" t="s">
        <v>758</v>
      </c>
      <c r="E5351" s="2013"/>
      <c r="F5351" s="2013"/>
      <c r="G5351" s="496">
        <v>-10.62993</v>
      </c>
    </row>
    <row r="5352" ht="11.25" hidden="1" customHeight="1" outlineLevel="7">
      <c r="A5352" s="115"/>
      <c r="B5352" s="116"/>
      <c r="C5352" s="117"/>
      <c r="D5352" s="2013" t="s">
        <v>759</v>
      </c>
      <c r="E5352" s="2013"/>
      <c r="F5352" s="2013"/>
      <c r="G5352" s="496">
        <v>-0.21865999999999999</v>
      </c>
    </row>
    <row r="5353" ht="11.25" hidden="1" customHeight="1" outlineLevel="7">
      <c r="A5353" s="115"/>
      <c r="B5353" s="116"/>
      <c r="C5353" s="117"/>
      <c r="D5353" s="2013" t="s">
        <v>972</v>
      </c>
      <c r="E5353" s="2013"/>
      <c r="F5353" s="2013"/>
      <c r="G5353" s="496">
        <v>-10.41127</v>
      </c>
    </row>
    <row r="5354" ht="11.25" hidden="1" customHeight="1" outlineLevel="7">
      <c r="A5354" s="115"/>
      <c r="B5354" s="116"/>
      <c r="C5354" s="117"/>
      <c r="D5354" s="2013" t="s">
        <v>760</v>
      </c>
      <c r="E5354" s="2013"/>
      <c r="F5354" s="2013"/>
      <c r="G5354" s="496">
        <v>-34.810160000000003</v>
      </c>
    </row>
    <row r="5355" ht="11.25" hidden="1" customHeight="1" outlineLevel="7">
      <c r="A5355" s="86"/>
      <c r="B5355" s="87"/>
      <c r="C5355" s="88"/>
      <c r="D5355" s="2017" t="s">
        <v>763</v>
      </c>
      <c r="E5355" s="2017"/>
      <c r="F5355" s="2017"/>
      <c r="G5355" s="496">
        <v>-1.7720499999999999</v>
      </c>
    </row>
    <row r="5356" ht="11.25" hidden="1" customHeight="1" outlineLevel="7">
      <c r="A5356" s="101"/>
      <c r="B5356" s="102"/>
      <c r="C5356" s="103"/>
      <c r="D5356" s="2017" t="s">
        <v>765</v>
      </c>
      <c r="E5356" s="2017"/>
      <c r="F5356" s="2017"/>
      <c r="G5356" s="496">
        <v>-1.04491</v>
      </c>
    </row>
    <row r="5357" ht="11.25" hidden="1" customHeight="1" outlineLevel="7">
      <c r="A5357" s="115"/>
      <c r="B5357" s="116"/>
      <c r="C5357" s="117"/>
      <c r="D5357" s="2013" t="s">
        <v>766</v>
      </c>
      <c r="E5357" s="2013"/>
      <c r="F5357" s="2013"/>
      <c r="G5357" s="496">
        <v>-7.6675500000000003</v>
      </c>
    </row>
    <row r="5358" ht="11.25" hidden="1" customHeight="1" outlineLevel="7">
      <c r="A5358" s="115"/>
      <c r="B5358" s="116"/>
      <c r="C5358" s="117"/>
      <c r="D5358" s="2013" t="s">
        <v>767</v>
      </c>
      <c r="E5358" s="2013"/>
      <c r="F5358" s="2013"/>
      <c r="G5358" s="496">
        <v>-1.7720499999999999</v>
      </c>
    </row>
    <row r="5359" ht="21.75" hidden="1" customHeight="1" outlineLevel="7">
      <c r="A5359" s="115"/>
      <c r="B5359" s="116"/>
      <c r="C5359" s="117"/>
      <c r="D5359" s="2013" t="s">
        <v>768</v>
      </c>
      <c r="E5359" s="2013"/>
      <c r="F5359" s="2013"/>
      <c r="G5359" s="496">
        <v>-19.838609999999999</v>
      </c>
    </row>
    <row r="5360" ht="21.75" hidden="1" customHeight="1" outlineLevel="7">
      <c r="A5360" s="115"/>
      <c r="B5360" s="116"/>
      <c r="C5360" s="117"/>
      <c r="D5360" s="2013" t="s">
        <v>769</v>
      </c>
      <c r="E5360" s="2013"/>
      <c r="F5360" s="2013"/>
      <c r="G5360" s="496">
        <v>-1.7890900000000001</v>
      </c>
    </row>
    <row r="5361" ht="21.75" hidden="1" customHeight="1" outlineLevel="7">
      <c r="A5361" s="115"/>
      <c r="B5361" s="116"/>
      <c r="C5361" s="117"/>
      <c r="D5361" s="2013" t="s">
        <v>770</v>
      </c>
      <c r="E5361" s="2013"/>
      <c r="F5361" s="2013"/>
      <c r="G5361" s="496">
        <v>-0.92589999999999995</v>
      </c>
    </row>
    <row r="5362" ht="11.25" hidden="1" customHeight="1" outlineLevel="7">
      <c r="A5362" s="101"/>
      <c r="B5362" s="102"/>
      <c r="C5362" s="103"/>
      <c r="D5362" s="2017" t="s">
        <v>771</v>
      </c>
      <c r="E5362" s="2017"/>
      <c r="F5362" s="2017"/>
      <c r="G5362" s="496">
        <v>-252.87932000000001</v>
      </c>
    </row>
    <row r="5363" ht="11.25" hidden="1" customHeight="1" outlineLevel="7">
      <c r="A5363" s="115"/>
      <c r="B5363" s="116"/>
      <c r="C5363" s="117"/>
      <c r="D5363" s="2013" t="s">
        <v>773</v>
      </c>
      <c r="E5363" s="2013"/>
      <c r="F5363" s="2013"/>
      <c r="G5363" s="496">
        <v>-31.34778</v>
      </c>
    </row>
    <row r="5364" ht="11.25" hidden="1" customHeight="1" outlineLevel="7">
      <c r="A5364" s="115"/>
      <c r="B5364" s="116"/>
      <c r="C5364" s="117"/>
      <c r="D5364" s="2013" t="s">
        <v>775</v>
      </c>
      <c r="E5364" s="2013"/>
      <c r="F5364" s="2013"/>
      <c r="G5364" s="496">
        <v>-5.7339599999999997</v>
      </c>
    </row>
    <row r="5365" ht="21.75" hidden="1" customHeight="1" outlineLevel="7">
      <c r="A5365" s="115"/>
      <c r="B5365" s="116"/>
      <c r="C5365" s="117"/>
      <c r="D5365" s="2013" t="s">
        <v>777</v>
      </c>
      <c r="E5365" s="2013"/>
      <c r="F5365" s="2013"/>
      <c r="G5365" s="496">
        <v>-17.22381</v>
      </c>
    </row>
    <row r="5366" ht="11.25" hidden="1" customHeight="1" outlineLevel="7">
      <c r="A5366" s="115"/>
      <c r="B5366" s="116"/>
      <c r="C5366" s="117"/>
      <c r="D5366" s="2013" t="s">
        <v>778</v>
      </c>
      <c r="E5366" s="2013"/>
      <c r="F5366" s="2013"/>
      <c r="G5366" s="496">
        <v>-0.86241000000000001</v>
      </c>
    </row>
    <row r="5367" ht="11.25" hidden="1" customHeight="1" outlineLevel="7">
      <c r="A5367" s="115"/>
      <c r="B5367" s="116"/>
      <c r="C5367" s="117"/>
      <c r="D5367" s="2013" t="s">
        <v>779</v>
      </c>
      <c r="E5367" s="2013"/>
      <c r="F5367" s="2013"/>
      <c r="G5367" s="496">
        <v>-4.3603199999999998</v>
      </c>
    </row>
    <row r="5368" ht="11.25" hidden="1" customHeight="1" outlineLevel="7">
      <c r="A5368" s="89"/>
      <c r="B5368" s="90"/>
      <c r="C5368" s="91"/>
      <c r="D5368" s="2013" t="s">
        <v>781</v>
      </c>
      <c r="E5368" s="2013"/>
      <c r="F5368" s="2013"/>
      <c r="G5368" s="496">
        <v>-3.1672799999999999</v>
      </c>
    </row>
    <row r="5369" ht="11.25" hidden="1" customHeight="1" outlineLevel="7">
      <c r="A5369" s="86"/>
      <c r="B5369" s="87"/>
      <c r="C5369" s="88"/>
      <c r="D5369" s="2017" t="s">
        <v>782</v>
      </c>
      <c r="E5369" s="2017"/>
      <c r="F5369" s="2017"/>
      <c r="G5369" s="496">
        <v>-220.67958999999999</v>
      </c>
    </row>
    <row r="5370" ht="11.25" hidden="1" customHeight="1" outlineLevel="7">
      <c r="A5370" s="89"/>
      <c r="B5370" s="90"/>
      <c r="C5370" s="91"/>
      <c r="D5370" s="2013" t="s">
        <v>786</v>
      </c>
      <c r="E5370" s="2013"/>
      <c r="F5370" s="2013"/>
      <c r="G5370" s="496">
        <v>-9.49498</v>
      </c>
    </row>
    <row r="5371" ht="11.25" hidden="1" customHeight="1" outlineLevel="7">
      <c r="A5371" s="86"/>
      <c r="B5371" s="87"/>
      <c r="C5371" s="88"/>
      <c r="D5371" s="2017" t="s">
        <v>789</v>
      </c>
      <c r="E5371" s="2017"/>
      <c r="F5371" s="2017"/>
      <c r="G5371" s="496">
        <v>-89.880709999999993</v>
      </c>
    </row>
    <row r="5372" ht="21.75" hidden="1" customHeight="1" outlineLevel="7">
      <c r="A5372" s="89"/>
      <c r="B5372" s="90"/>
      <c r="C5372" s="91"/>
      <c r="D5372" s="2013" t="s">
        <v>791</v>
      </c>
      <c r="E5372" s="2013"/>
      <c r="F5372" s="2013"/>
      <c r="G5372" s="496">
        <v>-2.0446800000000001</v>
      </c>
    </row>
    <row r="5373" ht="11.25" hidden="1" customHeight="1" outlineLevel="7">
      <c r="A5373" s="89"/>
      <c r="B5373" s="90"/>
      <c r="C5373" s="91"/>
      <c r="D5373" s="2013" t="s">
        <v>973</v>
      </c>
      <c r="E5373" s="2013"/>
      <c r="F5373" s="2013"/>
      <c r="G5373" s="496">
        <v>-118.97479</v>
      </c>
    </row>
    <row r="5374" ht="11.25" hidden="1" customHeight="1" outlineLevel="7">
      <c r="A5374" s="89"/>
      <c r="B5374" s="90"/>
      <c r="C5374" s="91"/>
      <c r="D5374" s="2013" t="s">
        <v>796</v>
      </c>
      <c r="E5374" s="2013"/>
      <c r="F5374" s="2013"/>
      <c r="G5374" s="496">
        <v>-0.28443000000000002</v>
      </c>
    </row>
    <row r="5375" ht="11.25" hidden="1" customHeight="1" outlineLevel="7">
      <c r="A5375" s="89"/>
      <c r="B5375" s="90"/>
      <c r="C5375" s="91"/>
      <c r="D5375" s="2013" t="s">
        <v>798</v>
      </c>
      <c r="E5375" s="2013"/>
      <c r="F5375" s="2013"/>
      <c r="G5375" s="496">
        <v>-0.85194999999999999</v>
      </c>
    </row>
    <row r="5376" ht="11.25" hidden="1" customHeight="1" outlineLevel="7">
      <c r="A5376" s="89"/>
      <c r="B5376" s="90"/>
      <c r="C5376" s="91"/>
      <c r="D5376" s="2013" t="s">
        <v>799</v>
      </c>
      <c r="E5376" s="2013"/>
      <c r="F5376" s="2013"/>
      <c r="G5376" s="496">
        <v>-3.2004299999999999</v>
      </c>
    </row>
    <row r="5377" ht="11.25" hidden="1" customHeight="1" outlineLevel="7">
      <c r="A5377" s="89"/>
      <c r="B5377" s="90"/>
      <c r="C5377" s="91"/>
      <c r="D5377" s="2013" t="s">
        <v>801</v>
      </c>
      <c r="E5377" s="2013"/>
      <c r="F5377" s="2013"/>
      <c r="G5377" s="496">
        <v>-3.2004299999999999</v>
      </c>
    </row>
    <row r="5378" ht="11.25" hidden="1" customHeight="1" outlineLevel="7">
      <c r="A5378" s="89"/>
      <c r="B5378" s="90"/>
      <c r="C5378" s="91"/>
      <c r="D5378" s="2013" t="s">
        <v>974</v>
      </c>
      <c r="E5378" s="2013"/>
      <c r="F5378" s="2013"/>
      <c r="G5378" s="496">
        <v>-55.221400000000003</v>
      </c>
    </row>
    <row r="5379" ht="11.25" hidden="1" customHeight="1" outlineLevel="7">
      <c r="A5379" s="86"/>
      <c r="B5379" s="87"/>
      <c r="C5379" s="88"/>
      <c r="D5379" s="2017" t="s">
        <v>802</v>
      </c>
      <c r="E5379" s="2017"/>
      <c r="F5379" s="2017"/>
      <c r="G5379" s="496">
        <v>-1.34572</v>
      </c>
    </row>
    <row r="5380" ht="11.25" hidden="1" customHeight="1" outlineLevel="7">
      <c r="A5380" s="89"/>
      <c r="B5380" s="90"/>
      <c r="C5380" s="91"/>
      <c r="D5380" s="2013" t="s">
        <v>808</v>
      </c>
      <c r="E5380" s="2013"/>
      <c r="F5380" s="2013"/>
      <c r="G5380" s="496">
        <v>-0.012789999999999999</v>
      </c>
    </row>
    <row r="5381" ht="11.25" hidden="1" customHeight="1" outlineLevel="7">
      <c r="A5381" s="86"/>
      <c r="B5381" s="87"/>
      <c r="C5381" s="88"/>
      <c r="D5381" s="2017" t="s">
        <v>813</v>
      </c>
      <c r="E5381" s="2017"/>
      <c r="F5381" s="2017"/>
      <c r="G5381" s="496">
        <v>-3.8518699999999999</v>
      </c>
    </row>
    <row r="5382" ht="11.25" hidden="1" customHeight="1" outlineLevel="7">
      <c r="A5382" s="101"/>
      <c r="B5382" s="102"/>
      <c r="C5382" s="103"/>
      <c r="D5382" s="2017" t="s">
        <v>815</v>
      </c>
      <c r="E5382" s="2017"/>
      <c r="F5382" s="2017"/>
      <c r="G5382" s="496">
        <v>-1.13337</v>
      </c>
    </row>
    <row r="5383" ht="21.75" hidden="1" customHeight="1" outlineLevel="7">
      <c r="A5383" s="115"/>
      <c r="B5383" s="116"/>
      <c r="C5383" s="117"/>
      <c r="D5383" s="2013" t="s">
        <v>819</v>
      </c>
      <c r="E5383" s="2013"/>
      <c r="F5383" s="2013"/>
      <c r="G5383" s="496">
        <v>-16.229230000000001</v>
      </c>
    </row>
    <row r="5384" ht="11.25" hidden="1" customHeight="1" outlineLevel="7">
      <c r="A5384" s="115"/>
      <c r="B5384" s="116"/>
      <c r="C5384" s="117"/>
      <c r="D5384" s="2013" t="s">
        <v>820</v>
      </c>
      <c r="E5384" s="2013"/>
      <c r="F5384" s="2013"/>
      <c r="G5384" s="496">
        <v>-0.061339999999999999</v>
      </c>
    </row>
    <row r="5385" ht="11.25" hidden="1" customHeight="1" outlineLevel="7">
      <c r="A5385" s="89"/>
      <c r="B5385" s="90"/>
      <c r="C5385" s="91"/>
      <c r="D5385" s="2013" t="s">
        <v>822</v>
      </c>
      <c r="E5385" s="2013"/>
      <c r="F5385" s="2013"/>
      <c r="G5385" s="496">
        <v>-32.58708</v>
      </c>
    </row>
    <row r="5386" ht="11.25" hidden="1" customHeight="1" outlineLevel="7">
      <c r="A5386" s="89"/>
      <c r="B5386" s="90"/>
      <c r="C5386" s="91"/>
      <c r="D5386" s="2013" t="s">
        <v>824</v>
      </c>
      <c r="E5386" s="2013"/>
      <c r="F5386" s="2013"/>
      <c r="G5386" s="496">
        <v>-0.14635000000000001</v>
      </c>
    </row>
    <row r="5387" ht="11.25" hidden="1" customHeight="1" outlineLevel="7">
      <c r="A5387" s="89"/>
      <c r="B5387" s="90"/>
      <c r="C5387" s="91"/>
      <c r="D5387" s="2013" t="s">
        <v>825</v>
      </c>
      <c r="E5387" s="2013"/>
      <c r="F5387" s="2013"/>
      <c r="G5387" s="496">
        <v>-0.14635000000000001</v>
      </c>
    </row>
    <row r="5388" ht="11.25" hidden="1" customHeight="1" outlineLevel="7">
      <c r="A5388" s="101"/>
      <c r="B5388" s="102"/>
      <c r="C5388" s="103"/>
      <c r="D5388" s="2017" t="s">
        <v>826</v>
      </c>
      <c r="E5388" s="2017"/>
      <c r="F5388" s="2017"/>
      <c r="G5388" s="496">
        <v>-249.08581000000001</v>
      </c>
    </row>
    <row r="5389" ht="11.25" hidden="1" customHeight="1" outlineLevel="7">
      <c r="A5389" s="115"/>
      <c r="B5389" s="116"/>
      <c r="C5389" s="117"/>
      <c r="D5389" s="2013" t="s">
        <v>828</v>
      </c>
      <c r="E5389" s="2013"/>
      <c r="F5389" s="2013"/>
      <c r="G5389" s="496">
        <v>-1.03938</v>
      </c>
    </row>
    <row r="5390" ht="21.75" hidden="1" customHeight="1" outlineLevel="7">
      <c r="A5390" s="115"/>
      <c r="B5390" s="116"/>
      <c r="C5390" s="117"/>
      <c r="D5390" s="2013" t="s">
        <v>829</v>
      </c>
      <c r="E5390" s="2013"/>
      <c r="F5390" s="2013"/>
      <c r="G5390" s="496">
        <v>-0.18743000000000001</v>
      </c>
    </row>
    <row r="5391" ht="21.75" hidden="1" customHeight="1" outlineLevel="7">
      <c r="A5391" s="89"/>
      <c r="B5391" s="90"/>
      <c r="C5391" s="91"/>
      <c r="D5391" s="2013" t="s">
        <v>834</v>
      </c>
      <c r="E5391" s="2013"/>
      <c r="F5391" s="2013"/>
      <c r="G5391" s="496">
        <v>-0.85194999999999999</v>
      </c>
    </row>
    <row r="5392" ht="11.25" hidden="1" customHeight="1" outlineLevel="7">
      <c r="A5392" s="89"/>
      <c r="B5392" s="90"/>
      <c r="C5392" s="91"/>
      <c r="D5392" s="2013" t="s">
        <v>975</v>
      </c>
      <c r="E5392" s="2013"/>
      <c r="F5392" s="2013"/>
      <c r="G5392" s="496">
        <v>-4.0893600000000001</v>
      </c>
    </row>
    <row r="5393" ht="11.25" hidden="1" customHeight="1" outlineLevel="7">
      <c r="A5393" s="89"/>
      <c r="B5393" s="90"/>
      <c r="C5393" s="91"/>
      <c r="D5393" s="2013" t="s">
        <v>835</v>
      </c>
      <c r="E5393" s="2013"/>
      <c r="F5393" s="2013"/>
      <c r="G5393" s="496">
        <v>-1.48234</v>
      </c>
    </row>
    <row r="5394" ht="11.25" hidden="1" customHeight="1" outlineLevel="7">
      <c r="A5394" s="89"/>
      <c r="B5394" s="90"/>
      <c r="C5394" s="91"/>
      <c r="D5394" s="2013" t="s">
        <v>837</v>
      </c>
      <c r="E5394" s="2013"/>
      <c r="F5394" s="2013"/>
      <c r="G5394" s="496">
        <v>-35.781910000000003</v>
      </c>
    </row>
    <row r="5395" ht="11.25" hidden="1" customHeight="1" outlineLevel="7">
      <c r="A5395" s="89"/>
      <c r="B5395" s="90"/>
      <c r="C5395" s="91"/>
      <c r="D5395" s="2013" t="s">
        <v>976</v>
      </c>
      <c r="E5395" s="2013"/>
      <c r="F5395" s="2013"/>
      <c r="G5395" s="496">
        <v>-1.3277600000000001</v>
      </c>
    </row>
    <row r="5396" ht="11.25" hidden="1" customHeight="1" outlineLevel="7">
      <c r="A5396" s="89"/>
      <c r="B5396" s="90"/>
      <c r="C5396" s="91"/>
      <c r="D5396" s="2013" t="s">
        <v>977</v>
      </c>
      <c r="E5396" s="2013"/>
      <c r="F5396" s="2013"/>
      <c r="G5396" s="496">
        <v>-0.34078000000000003</v>
      </c>
    </row>
    <row r="5397" ht="11.25" hidden="1" customHeight="1" outlineLevel="7">
      <c r="A5397" s="89"/>
      <c r="B5397" s="90"/>
      <c r="C5397" s="91"/>
      <c r="D5397" s="2013" t="s">
        <v>978</v>
      </c>
      <c r="E5397" s="2013"/>
      <c r="F5397" s="2013"/>
      <c r="G5397" s="496">
        <v>-0.98697999999999997</v>
      </c>
    </row>
    <row r="5398" ht="11.25" hidden="1" customHeight="1" outlineLevel="7">
      <c r="A5398" s="89"/>
      <c r="B5398" s="90"/>
      <c r="C5398" s="91"/>
      <c r="D5398" s="2013" t="s">
        <v>1198</v>
      </c>
      <c r="E5398" s="2013"/>
      <c r="F5398" s="2013"/>
      <c r="G5398" s="496">
        <v>-1.23881</v>
      </c>
    </row>
    <row r="5399" ht="11.25" hidden="1" customHeight="1" outlineLevel="7">
      <c r="A5399" s="89"/>
      <c r="B5399" s="90"/>
      <c r="C5399" s="91"/>
      <c r="D5399" s="2013" t="s">
        <v>979</v>
      </c>
      <c r="E5399" s="2013"/>
      <c r="F5399" s="2013"/>
      <c r="G5399" s="496">
        <v>-35.781889999999997</v>
      </c>
    </row>
    <row r="5400" ht="11.25" hidden="1" customHeight="1" outlineLevel="6">
      <c r="A5400" s="77"/>
      <c r="B5400" s="78"/>
      <c r="C5400" s="79"/>
      <c r="D5400" s="2017" t="s">
        <v>984</v>
      </c>
      <c r="E5400" s="2017"/>
      <c r="F5400" s="2017"/>
      <c r="G5400" s="496">
        <v>-20.4468</v>
      </c>
    </row>
    <row r="5401" ht="11.25" hidden="1" customHeight="1" outlineLevel="7">
      <c r="A5401" s="121"/>
      <c r="B5401" s="122"/>
      <c r="C5401" s="123"/>
      <c r="D5401" s="2013" t="s">
        <v>988</v>
      </c>
      <c r="E5401" s="2013"/>
      <c r="F5401" s="2013"/>
      <c r="G5401" s="496">
        <v>-16.57254</v>
      </c>
    </row>
    <row r="5402" ht="11.25" hidden="1" customHeight="1" outlineLevel="6">
      <c r="A5402" s="77"/>
      <c r="B5402" s="78"/>
      <c r="C5402" s="79"/>
      <c r="D5402" s="2017" t="s">
        <v>405</v>
      </c>
      <c r="E5402" s="2017"/>
      <c r="F5402" s="2017"/>
      <c r="G5402" s="496">
        <v>-95.594099999999997</v>
      </c>
    </row>
    <row r="5403" ht="11.25" hidden="1" customHeight="1" outlineLevel="7">
      <c r="A5403" s="80"/>
      <c r="B5403" s="81"/>
      <c r="C5403" s="82"/>
      <c r="D5403" s="2017" t="s">
        <v>853</v>
      </c>
      <c r="E5403" s="2017"/>
      <c r="F5403" s="2017"/>
      <c r="G5403" s="496">
        <v>-22.988019999999999</v>
      </c>
    </row>
    <row r="5404" ht="11.25" hidden="1" customHeight="1" outlineLevel="7">
      <c r="A5404" s="98"/>
      <c r="B5404" s="99"/>
      <c r="C5404" s="100"/>
      <c r="D5404" s="2013" t="s">
        <v>856</v>
      </c>
      <c r="E5404" s="2013"/>
      <c r="F5404" s="2013"/>
      <c r="G5404" s="496">
        <v>-5.9784100000000002</v>
      </c>
    </row>
    <row r="5405" ht="11.25" hidden="1" customHeight="1" outlineLevel="7">
      <c r="A5405" s="80"/>
      <c r="B5405" s="81"/>
      <c r="C5405" s="82"/>
      <c r="D5405" s="2017" t="s">
        <v>864</v>
      </c>
      <c r="E5405" s="2017"/>
      <c r="F5405" s="2017"/>
      <c r="G5405" s="496">
        <v>-2.5899299999999998</v>
      </c>
    </row>
    <row r="5406" ht="11.25" hidden="1" customHeight="1" outlineLevel="7">
      <c r="A5406" s="98"/>
      <c r="B5406" s="99"/>
      <c r="C5406" s="100"/>
      <c r="D5406" s="2013" t="s">
        <v>865</v>
      </c>
      <c r="E5406" s="2013"/>
      <c r="F5406" s="2013"/>
      <c r="G5406" s="496">
        <v>-4.1745599999999996</v>
      </c>
    </row>
    <row r="5407" ht="11.25" hidden="1" customHeight="1" outlineLevel="7">
      <c r="A5407" s="80"/>
      <c r="B5407" s="81"/>
      <c r="C5407" s="82"/>
      <c r="D5407" s="2017" t="s">
        <v>866</v>
      </c>
      <c r="E5407" s="2017"/>
      <c r="F5407" s="2017"/>
      <c r="G5407" s="493">
        <v>5918.0002100000002</v>
      </c>
    </row>
    <row r="5408" ht="11.25" hidden="1" customHeight="1" outlineLevel="7">
      <c r="A5408" s="98"/>
      <c r="B5408" s="99"/>
      <c r="C5408" s="100"/>
      <c r="D5408" s="2013" t="s">
        <v>867</v>
      </c>
      <c r="E5408" s="2013"/>
      <c r="F5408" s="2013"/>
      <c r="G5408" s="493">
        <v>5918.0002100000002</v>
      </c>
    </row>
    <row r="5409" ht="11.25" hidden="1" customHeight="1" outlineLevel="7">
      <c r="A5409" s="80"/>
      <c r="B5409" s="81"/>
      <c r="C5409" s="82"/>
      <c r="D5409" s="2017" t="s">
        <v>871</v>
      </c>
      <c r="E5409" s="2017"/>
      <c r="F5409" s="2017"/>
      <c r="G5409" s="493">
        <v>1223.40138</v>
      </c>
    </row>
    <row r="5410" ht="11.25" hidden="1" customHeight="1" outlineLevel="7">
      <c r="A5410" s="98"/>
      <c r="B5410" s="99"/>
      <c r="C5410" s="100"/>
      <c r="D5410" s="2013" t="s">
        <v>872</v>
      </c>
      <c r="E5410" s="2013"/>
      <c r="F5410" s="2013"/>
      <c r="G5410" s="494"/>
    </row>
    <row r="5411" ht="21.75" hidden="1" customHeight="1" outlineLevel="7">
      <c r="A5411" s="98"/>
      <c r="B5411" s="99"/>
      <c r="C5411" s="100"/>
      <c r="D5411" s="2013" t="s">
        <v>873</v>
      </c>
      <c r="E5411" s="2013"/>
      <c r="F5411" s="2013"/>
      <c r="G5411" s="494"/>
    </row>
    <row r="5412" ht="11.25" hidden="1" customHeight="1" outlineLevel="7">
      <c r="A5412" s="98"/>
      <c r="B5412" s="99"/>
      <c r="C5412" s="100"/>
      <c r="D5412" s="2013" t="s">
        <v>874</v>
      </c>
      <c r="E5412" s="2013"/>
      <c r="F5412" s="2013"/>
      <c r="G5412" s="493">
        <v>1223.40138</v>
      </c>
    </row>
    <row r="5413" ht="11.25" hidden="1" customHeight="1" outlineLevel="7">
      <c r="A5413" s="121"/>
      <c r="B5413" s="122"/>
      <c r="C5413" s="123"/>
      <c r="D5413" s="2013" t="s">
        <v>879</v>
      </c>
      <c r="E5413" s="2013"/>
      <c r="F5413" s="2013"/>
      <c r="G5413" s="493">
        <v>1223.40138</v>
      </c>
    </row>
    <row r="5414" ht="21.75" hidden="1" customHeight="1" outlineLevel="7">
      <c r="A5414" s="121"/>
      <c r="B5414" s="122"/>
      <c r="C5414" s="123"/>
      <c r="D5414" s="2013" t="s">
        <v>880</v>
      </c>
      <c r="E5414" s="2013"/>
      <c r="F5414" s="2013"/>
      <c r="G5414" s="494"/>
    </row>
    <row r="5415" ht="11.25" hidden="1" customHeight="1" outlineLevel="6">
      <c r="A5415" s="77"/>
      <c r="B5415" s="78"/>
      <c r="C5415" s="79"/>
      <c r="D5415" s="2017" t="s">
        <v>887</v>
      </c>
      <c r="E5415" s="2017"/>
      <c r="F5415" s="2017"/>
      <c r="G5415" s="494"/>
    </row>
    <row r="5416" ht="11.25" hidden="1" customHeight="1" outlineLevel="7">
      <c r="A5416" s="80"/>
      <c r="B5416" s="81"/>
      <c r="C5416" s="82"/>
      <c r="D5416" s="2017" t="s">
        <v>893</v>
      </c>
      <c r="E5416" s="2017"/>
      <c r="F5416" s="2017"/>
      <c r="G5416" s="494"/>
    </row>
    <row r="5417" ht="11.25" hidden="1" customHeight="1" outlineLevel="7">
      <c r="A5417" s="98"/>
      <c r="B5417" s="99"/>
      <c r="C5417" s="100"/>
      <c r="D5417" s="2013" t="s">
        <v>895</v>
      </c>
      <c r="E5417" s="2013"/>
      <c r="F5417" s="2013"/>
      <c r="G5417" s="494"/>
    </row>
    <row r="5418" ht="11.25" hidden="1" customHeight="1" outlineLevel="7">
      <c r="A5418" s="80"/>
      <c r="B5418" s="81"/>
      <c r="C5418" s="82"/>
      <c r="D5418" s="2017" t="s">
        <v>898</v>
      </c>
      <c r="E5418" s="2017"/>
      <c r="F5418" s="2017"/>
      <c r="G5418" s="494"/>
    </row>
    <row r="5419" ht="11.25" hidden="1" customHeight="1" outlineLevel="7">
      <c r="A5419" s="98"/>
      <c r="B5419" s="99"/>
      <c r="C5419" s="100"/>
      <c r="D5419" s="2013" t="s">
        <v>901</v>
      </c>
      <c r="E5419" s="2013"/>
      <c r="F5419" s="2013"/>
      <c r="G5419" s="494"/>
    </row>
    <row r="5420" ht="11.25" hidden="1" customHeight="1" outlineLevel="7">
      <c r="A5420" s="80"/>
      <c r="B5420" s="81"/>
      <c r="C5420" s="82"/>
      <c r="D5420" s="2017" t="s">
        <v>903</v>
      </c>
      <c r="E5420" s="2017"/>
      <c r="F5420" s="2017"/>
      <c r="G5420" s="494"/>
    </row>
    <row r="5421" ht="11.25" hidden="1" customHeight="1" outlineLevel="7">
      <c r="A5421" s="98"/>
      <c r="B5421" s="99"/>
      <c r="C5421" s="100"/>
      <c r="D5421" s="2013" t="s">
        <v>904</v>
      </c>
      <c r="E5421" s="2013"/>
      <c r="F5421" s="2013"/>
      <c r="G5421" s="494"/>
    </row>
    <row r="5422" ht="11.25" hidden="1" customHeight="1" outlineLevel="7">
      <c r="A5422" s="80"/>
      <c r="B5422" s="81"/>
      <c r="C5422" s="82"/>
      <c r="D5422" s="2017" t="s">
        <v>905</v>
      </c>
      <c r="E5422" s="2017"/>
      <c r="F5422" s="2017"/>
      <c r="G5422" s="496">
        <v>-919.57063000000005</v>
      </c>
    </row>
    <row r="5423" ht="11.25" hidden="1" customHeight="1" outlineLevel="7">
      <c r="A5423" s="98"/>
      <c r="B5423" s="99"/>
      <c r="C5423" s="100"/>
      <c r="D5423" s="2013" t="s">
        <v>905</v>
      </c>
      <c r="E5423" s="2013"/>
      <c r="F5423" s="2013"/>
      <c r="G5423" s="496">
        <v>-1.8292900000000001</v>
      </c>
    </row>
    <row r="5424" ht="11.25" hidden="1" customHeight="1" outlineLevel="7">
      <c r="A5424" s="80"/>
      <c r="B5424" s="81"/>
      <c r="C5424" s="82"/>
      <c r="D5424" s="2017" t="s">
        <v>907</v>
      </c>
      <c r="E5424" s="2017"/>
      <c r="F5424" s="2017"/>
      <c r="G5424" s="496">
        <v>-1.8292900000000001</v>
      </c>
    </row>
    <row r="5425" ht="11.25" hidden="1" customHeight="1" outlineLevel="7">
      <c r="A5425" s="98"/>
      <c r="B5425" s="99"/>
      <c r="C5425" s="100"/>
      <c r="D5425" s="2013" t="s">
        <v>104</v>
      </c>
      <c r="E5425" s="2013"/>
      <c r="F5425" s="2013"/>
      <c r="G5425" s="496">
        <v>-64.979569999999995</v>
      </c>
    </row>
    <row r="5426" ht="11.25" hidden="1" customHeight="1" outlineLevel="7">
      <c r="A5426" s="83"/>
      <c r="B5426" s="84"/>
      <c r="C5426" s="85"/>
      <c r="D5426" s="2017" t="s">
        <v>908</v>
      </c>
      <c r="E5426" s="2017"/>
      <c r="F5426" s="2017"/>
      <c r="G5426" s="496">
        <v>-64.979569999999995</v>
      </c>
    </row>
    <row r="5427" ht="11.25" hidden="1" customHeight="1" outlineLevel="7">
      <c r="A5427" s="118"/>
      <c r="B5427" s="119"/>
      <c r="C5427" s="120"/>
      <c r="D5427" s="2013" t="s">
        <v>106</v>
      </c>
      <c r="E5427" s="2013"/>
      <c r="F5427" s="2013"/>
      <c r="G5427" s="496">
        <v>-8.5934100000000004</v>
      </c>
    </row>
    <row r="5428" ht="11.25" hidden="1" customHeight="1" outlineLevel="7">
      <c r="A5428" s="118"/>
      <c r="B5428" s="119"/>
      <c r="C5428" s="120"/>
      <c r="D5428" s="2013" t="s">
        <v>108</v>
      </c>
      <c r="E5428" s="2013"/>
      <c r="F5428" s="2013"/>
      <c r="G5428" s="496">
        <v>-8.5934100000000004</v>
      </c>
    </row>
    <row r="5429" ht="11.25" hidden="1" customHeight="1" outlineLevel="7">
      <c r="A5429" s="121"/>
      <c r="B5429" s="122"/>
      <c r="C5429" s="123"/>
      <c r="D5429" s="2013" t="s">
        <v>404</v>
      </c>
      <c r="E5429" s="2013"/>
      <c r="F5429" s="2013"/>
      <c r="G5429" s="496">
        <v>-2.6354199999999999</v>
      </c>
    </row>
    <row r="5430" ht="11.25" hidden="1" customHeight="1" outlineLevel="7">
      <c r="A5430" s="80"/>
      <c r="B5430" s="81"/>
      <c r="C5430" s="82"/>
      <c r="D5430" s="2017" t="s">
        <v>909</v>
      </c>
      <c r="E5430" s="2017"/>
      <c r="F5430" s="2017"/>
      <c r="G5430" s="496">
        <v>-2.6354199999999999</v>
      </c>
    </row>
    <row r="5431" ht="11.25" hidden="1" customHeight="1" outlineLevel="7">
      <c r="A5431" s="98"/>
      <c r="B5431" s="99"/>
      <c r="C5431" s="100"/>
      <c r="D5431" s="2013" t="s">
        <v>910</v>
      </c>
      <c r="E5431" s="2013"/>
      <c r="F5431" s="2013"/>
      <c r="G5431" s="494"/>
    </row>
    <row r="5432" ht="11.25" hidden="1" customHeight="1" outlineLevel="7">
      <c r="A5432" s="98"/>
      <c r="B5432" s="99"/>
      <c r="C5432" s="100"/>
      <c r="D5432" s="2013" t="s">
        <v>912</v>
      </c>
      <c r="E5432" s="2013"/>
      <c r="F5432" s="2013"/>
      <c r="G5432" s="494"/>
    </row>
    <row r="5433" ht="11.25" hidden="1" customHeight="1" outlineLevel="7">
      <c r="A5433" s="98"/>
      <c r="B5433" s="99"/>
      <c r="C5433" s="100"/>
      <c r="D5433" s="2013" t="s">
        <v>913</v>
      </c>
      <c r="E5433" s="2013"/>
      <c r="F5433" s="2013"/>
      <c r="G5433" s="494"/>
    </row>
    <row r="5434" ht="11.25" hidden="1" customHeight="1" outlineLevel="7">
      <c r="A5434" s="98"/>
      <c r="B5434" s="99"/>
      <c r="C5434" s="100"/>
      <c r="D5434" s="2013" t="s">
        <v>914</v>
      </c>
      <c r="E5434" s="2013"/>
      <c r="F5434" s="2013"/>
      <c r="G5434" s="494"/>
    </row>
    <row r="5435" ht="11.25" hidden="1" customHeight="1" outlineLevel="7">
      <c r="A5435" s="98"/>
      <c r="B5435" s="99"/>
      <c r="C5435" s="100"/>
      <c r="D5435" s="2013" t="s">
        <v>916</v>
      </c>
      <c r="E5435" s="2013"/>
      <c r="F5435" s="2013"/>
      <c r="G5435" s="494"/>
    </row>
    <row r="5436" ht="11.25" hidden="1" customHeight="1" outlineLevel="7">
      <c r="A5436" s="80"/>
      <c r="B5436" s="81"/>
      <c r="C5436" s="82"/>
      <c r="D5436" s="2017" t="s">
        <v>917</v>
      </c>
      <c r="E5436" s="2017"/>
      <c r="F5436" s="2017"/>
      <c r="G5436" s="494"/>
    </row>
    <row r="5437" ht="11.25" hidden="1" customHeight="1" outlineLevel="7">
      <c r="A5437" s="98"/>
      <c r="B5437" s="99"/>
      <c r="C5437" s="100"/>
      <c r="D5437" s="2013" t="s">
        <v>918</v>
      </c>
      <c r="E5437" s="2013"/>
      <c r="F5437" s="2013"/>
      <c r="G5437" s="494"/>
    </row>
    <row r="5438" ht="11.25" hidden="1" customHeight="1" outlineLevel="7">
      <c r="A5438" s="98"/>
      <c r="B5438" s="99"/>
      <c r="C5438" s="100"/>
      <c r="D5438" s="2013" t="s">
        <v>225</v>
      </c>
      <c r="E5438" s="2013"/>
      <c r="F5438" s="2013"/>
      <c r="G5438" s="494"/>
    </row>
    <row r="5439" ht="11.25" hidden="1" customHeight="1" outlineLevel="7">
      <c r="A5439" s="98"/>
      <c r="B5439" s="99"/>
      <c r="C5439" s="100"/>
      <c r="D5439" s="2013" t="s">
        <v>226</v>
      </c>
      <c r="E5439" s="2013"/>
      <c r="F5439" s="2013"/>
      <c r="G5439" s="494"/>
    </row>
    <row r="5440" ht="11.25" hidden="1" customHeight="1" outlineLevel="7">
      <c r="A5440" s="98"/>
      <c r="B5440" s="99"/>
      <c r="C5440" s="100"/>
      <c r="D5440" s="2013" t="s">
        <v>227</v>
      </c>
      <c r="E5440" s="2013"/>
      <c r="F5440" s="2013"/>
      <c r="G5440" s="494"/>
    </row>
    <row r="5441" ht="11.25" hidden="1" customHeight="1" outlineLevel="7">
      <c r="A5441" s="98"/>
      <c r="B5441" s="99"/>
      <c r="C5441" s="100"/>
      <c r="D5441" s="2013" t="s">
        <v>228</v>
      </c>
      <c r="E5441" s="2013"/>
      <c r="F5441" s="2013"/>
      <c r="G5441" s="494"/>
    </row>
    <row r="5442" ht="11.25" hidden="1" customHeight="1" outlineLevel="7">
      <c r="A5442" s="98"/>
      <c r="B5442" s="99"/>
      <c r="C5442" s="100"/>
      <c r="D5442" s="2013" t="s">
        <v>229</v>
      </c>
      <c r="E5442" s="2013"/>
      <c r="F5442" s="2013"/>
      <c r="G5442" s="494"/>
    </row>
    <row r="5443" ht="11.25" hidden="1" customHeight="1" outlineLevel="7">
      <c r="A5443" s="121"/>
      <c r="B5443" s="122"/>
      <c r="C5443" s="123"/>
      <c r="D5443" s="2013" t="s">
        <v>920</v>
      </c>
      <c r="E5443" s="2013"/>
      <c r="F5443" s="2013"/>
      <c r="G5443" s="494"/>
    </row>
    <row r="5444" ht="21.75" hidden="1" customHeight="1" outlineLevel="7">
      <c r="A5444" s="121"/>
      <c r="B5444" s="122"/>
      <c r="C5444" s="123"/>
      <c r="D5444" s="2013" t="s">
        <v>231</v>
      </c>
      <c r="E5444" s="2013"/>
      <c r="F5444" s="2013"/>
      <c r="G5444" s="494"/>
    </row>
    <row r="5445" ht="21.75" hidden="1" customHeight="1" outlineLevel="7">
      <c r="A5445" s="80"/>
      <c r="B5445" s="81"/>
      <c r="C5445" s="82"/>
      <c r="D5445" s="2017" t="s">
        <v>921</v>
      </c>
      <c r="E5445" s="2017"/>
      <c r="F5445" s="2017"/>
      <c r="G5445" s="494"/>
    </row>
    <row r="5446" ht="11.25" hidden="1" customHeight="1" outlineLevel="7">
      <c r="A5446" s="98"/>
      <c r="B5446" s="99"/>
      <c r="C5446" s="100"/>
      <c r="D5446" s="2013" t="s">
        <v>922</v>
      </c>
      <c r="E5446" s="2013"/>
      <c r="F5446" s="2013"/>
      <c r="G5446" s="494"/>
    </row>
    <row r="5447" ht="21.75" hidden="1" customHeight="1" outlineLevel="7">
      <c r="A5447" s="98"/>
      <c r="B5447" s="99"/>
      <c r="C5447" s="100"/>
      <c r="D5447" s="2013" t="s">
        <v>1206</v>
      </c>
      <c r="E5447" s="2013"/>
      <c r="F5447" s="2013"/>
      <c r="G5447" s="494"/>
    </row>
    <row r="5448" ht="11.25" hidden="1" customHeight="1" outlineLevel="7">
      <c r="A5448" s="98"/>
      <c r="B5448" s="99"/>
      <c r="C5448" s="100"/>
      <c r="D5448" s="2013" t="s">
        <v>923</v>
      </c>
      <c r="E5448" s="2013"/>
      <c r="F5448" s="2013"/>
      <c r="G5448" s="494"/>
    </row>
    <row r="5449" ht="21.75" hidden="1" customHeight="1" outlineLevel="7">
      <c r="A5449" s="98"/>
      <c r="B5449" s="99"/>
      <c r="C5449" s="100"/>
      <c r="D5449" s="2013" t="s">
        <v>924</v>
      </c>
      <c r="E5449" s="2013"/>
      <c r="F5449" s="2013"/>
      <c r="G5449" s="494"/>
    </row>
    <row r="5450" ht="11.25" hidden="1" customHeight="1" outlineLevel="7">
      <c r="A5450" s="80"/>
      <c r="B5450" s="81"/>
      <c r="C5450" s="82"/>
      <c r="D5450" s="2017" t="s">
        <v>925</v>
      </c>
      <c r="E5450" s="2017"/>
      <c r="F5450" s="2017"/>
      <c r="G5450" s="494"/>
    </row>
    <row r="5451" ht="21.75" hidden="1" customHeight="1" outlineLevel="7">
      <c r="A5451" s="98"/>
      <c r="B5451" s="99"/>
      <c r="C5451" s="100"/>
      <c r="D5451" s="2013" t="s">
        <v>1193</v>
      </c>
      <c r="E5451" s="2013"/>
      <c r="F5451" s="2013"/>
      <c r="G5451" s="494"/>
    </row>
    <row r="5452" ht="21.75" hidden="1" customHeight="1" outlineLevel="7">
      <c r="A5452" s="98"/>
      <c r="B5452" s="99"/>
      <c r="C5452" s="100"/>
      <c r="D5452" s="2013" t="s">
        <v>926</v>
      </c>
      <c r="E5452" s="2013"/>
      <c r="F5452" s="2013"/>
      <c r="G5452" s="496">
        <v>-3.2030400000000001</v>
      </c>
    </row>
    <row r="5453" ht="11.25" hidden="1" customHeight="1" outlineLevel="7">
      <c r="A5453" s="98"/>
      <c r="B5453" s="99"/>
      <c r="C5453" s="100"/>
      <c r="D5453" s="2013" t="s">
        <v>1194</v>
      </c>
      <c r="E5453" s="2013"/>
      <c r="F5453" s="2013"/>
      <c r="G5453" s="496">
        <v>-0.34639999999999999</v>
      </c>
    </row>
    <row r="5454" ht="11.25" hidden="1" customHeight="1" outlineLevel="7">
      <c r="A5454" s="80"/>
      <c r="B5454" s="81"/>
      <c r="C5454" s="82"/>
      <c r="D5454" s="2017" t="s">
        <v>887</v>
      </c>
      <c r="E5454" s="2017"/>
      <c r="F5454" s="2017"/>
      <c r="G5454" s="496">
        <v>-0.71179000000000003</v>
      </c>
    </row>
    <row r="5455" ht="11.25" hidden="1" customHeight="1" outlineLevel="7">
      <c r="A5455" s="98"/>
      <c r="B5455" s="99"/>
      <c r="C5455" s="100"/>
      <c r="D5455" s="2013" t="s">
        <v>928</v>
      </c>
      <c r="E5455" s="2013"/>
      <c r="F5455" s="2013"/>
      <c r="G5455" s="496">
        <v>-0.35588999999999998</v>
      </c>
    </row>
    <row r="5456" ht="11.25" hidden="1" customHeight="1" outlineLevel="7">
      <c r="A5456" s="98"/>
      <c r="B5456" s="99"/>
      <c r="C5456" s="100"/>
      <c r="D5456" s="2013" t="s">
        <v>929</v>
      </c>
      <c r="E5456" s="2013"/>
      <c r="F5456" s="2013"/>
      <c r="G5456" s="496">
        <v>-1.7889600000000001</v>
      </c>
    </row>
    <row r="5457" ht="11.25" hidden="1" customHeight="1" outlineLevel="7">
      <c r="A5457" s="98"/>
      <c r="B5457" s="99"/>
      <c r="C5457" s="100"/>
      <c r="D5457" s="2013" t="s">
        <v>932</v>
      </c>
      <c r="E5457" s="2013"/>
      <c r="F5457" s="2013"/>
      <c r="G5457" s="496">
        <v>-19.358139999999999</v>
      </c>
    </row>
    <row r="5458" ht="11.25" hidden="1" customHeight="1" outlineLevel="7">
      <c r="A5458" s="83"/>
      <c r="B5458" s="84"/>
      <c r="C5458" s="85"/>
      <c r="D5458" s="2017" t="s">
        <v>933</v>
      </c>
      <c r="E5458" s="2017"/>
      <c r="F5458" s="2017"/>
      <c r="G5458" s="496">
        <v>-1.3761300000000001</v>
      </c>
    </row>
    <row r="5459" ht="11.25" hidden="1" customHeight="1" outlineLevel="7">
      <c r="A5459" s="118"/>
      <c r="B5459" s="119"/>
      <c r="C5459" s="120"/>
      <c r="D5459" s="2013" t="s">
        <v>934</v>
      </c>
      <c r="E5459" s="2013"/>
      <c r="F5459" s="2013"/>
      <c r="G5459" s="496">
        <v>-17.85406</v>
      </c>
    </row>
    <row r="5460" ht="21.75" hidden="1" customHeight="1" outlineLevel="7">
      <c r="A5460" s="118"/>
      <c r="B5460" s="119"/>
      <c r="C5460" s="120"/>
      <c r="D5460" s="2013" t="s">
        <v>935</v>
      </c>
      <c r="E5460" s="2013"/>
      <c r="F5460" s="2013"/>
      <c r="G5460" s="496">
        <v>-0.12795000000000001</v>
      </c>
    </row>
    <row r="5461" ht="11.25" hidden="1" customHeight="1" outlineLevel="7">
      <c r="A5461" s="118"/>
      <c r="B5461" s="119"/>
      <c r="C5461" s="120"/>
      <c r="D5461" s="2013" t="s">
        <v>936</v>
      </c>
      <c r="E5461" s="2013"/>
      <c r="F5461" s="2013"/>
      <c r="G5461" s="496">
        <v>-818.97176000000002</v>
      </c>
    </row>
    <row r="5462" ht="21.75" hidden="1" customHeight="1" outlineLevel="7">
      <c r="A5462" s="118"/>
      <c r="B5462" s="119"/>
      <c r="C5462" s="120"/>
      <c r="D5462" s="2013" t="s">
        <v>937</v>
      </c>
      <c r="E5462" s="2013"/>
      <c r="F5462" s="2013"/>
      <c r="G5462" s="496">
        <v>-1.5373300000000001</v>
      </c>
    </row>
    <row r="5463" ht="21.75" hidden="1" customHeight="1" outlineLevel="7">
      <c r="A5463" s="118"/>
      <c r="B5463" s="119"/>
      <c r="C5463" s="120"/>
      <c r="D5463" s="2013" t="s">
        <v>232</v>
      </c>
      <c r="E5463" s="2013"/>
      <c r="F5463" s="2013"/>
      <c r="G5463" s="496">
        <v>-0.45354</v>
      </c>
    </row>
    <row r="5464" ht="21.75" hidden="1" customHeight="1" outlineLevel="7">
      <c r="A5464" s="118"/>
      <c r="B5464" s="119"/>
      <c r="C5464" s="120"/>
      <c r="D5464" s="2013" t="s">
        <v>233</v>
      </c>
      <c r="E5464" s="2013"/>
      <c r="F5464" s="2013"/>
      <c r="G5464" s="496">
        <v>-4.74526</v>
      </c>
    </row>
    <row r="5465" ht="11.25" hidden="1" customHeight="1" outlineLevel="7">
      <c r="A5465" s="98"/>
      <c r="B5465" s="99"/>
      <c r="C5465" s="100"/>
      <c r="D5465" s="2013" t="s">
        <v>406</v>
      </c>
      <c r="E5465" s="2013"/>
      <c r="F5465" s="2013"/>
      <c r="G5465" s="496">
        <v>-12.04673</v>
      </c>
    </row>
    <row r="5466" ht="11.25" hidden="1" customHeight="1" outlineLevel="7">
      <c r="A5466" s="98"/>
      <c r="B5466" s="99"/>
      <c r="C5466" s="100"/>
      <c r="D5466" s="2013" t="s">
        <v>407</v>
      </c>
      <c r="E5466" s="2013"/>
      <c r="F5466" s="2013"/>
      <c r="G5466" s="496">
        <v>-6.3607800000000001</v>
      </c>
    </row>
    <row r="5467" ht="11.25" hidden="1" customHeight="1" outlineLevel="7">
      <c r="A5467" s="98"/>
      <c r="B5467" s="99"/>
      <c r="C5467" s="100"/>
      <c r="D5467" s="2013" t="s">
        <v>938</v>
      </c>
      <c r="E5467" s="2013"/>
      <c r="F5467" s="2013"/>
      <c r="G5467" s="496">
        <v>-3.06643</v>
      </c>
    </row>
    <row r="5468" ht="11.25" hidden="1" customHeight="1" outlineLevel="7">
      <c r="A5468" s="98"/>
      <c r="B5468" s="99"/>
      <c r="C5468" s="100"/>
      <c r="D5468" s="2013" t="s">
        <v>939</v>
      </c>
      <c r="E5468" s="2013"/>
      <c r="F5468" s="2013"/>
      <c r="G5468" s="494"/>
    </row>
    <row r="5469" ht="11.25" hidden="1" customHeight="1" outlineLevel="7">
      <c r="A5469" s="98"/>
      <c r="B5469" s="99"/>
      <c r="C5469" s="100"/>
      <c r="D5469" s="2013" t="s">
        <v>415</v>
      </c>
      <c r="E5469" s="2013"/>
      <c r="F5469" s="2013"/>
      <c r="G5469" s="496">
        <v>-1.4847600000000001</v>
      </c>
    </row>
    <row r="5470" ht="11.25" hidden="1" customHeight="1" outlineLevel="7">
      <c r="A5470" s="98"/>
      <c r="B5470" s="99"/>
      <c r="C5470" s="100"/>
      <c r="D5470" s="2013" t="s">
        <v>940</v>
      </c>
      <c r="E5470" s="2013"/>
      <c r="F5470" s="2013"/>
      <c r="G5470" s="496">
        <v>-1.13476</v>
      </c>
    </row>
    <row r="5471" ht="11.25" hidden="1" customHeight="1" outlineLevel="7">
      <c r="A5471" s="98"/>
      <c r="B5471" s="99"/>
      <c r="C5471" s="100"/>
      <c r="D5471" s="2013" t="s">
        <v>941</v>
      </c>
      <c r="E5471" s="2013"/>
      <c r="F5471" s="2013"/>
      <c r="G5471" s="494"/>
    </row>
    <row r="5472" ht="11.25" hidden="1" customHeight="1" outlineLevel="7">
      <c r="A5472" s="98"/>
      <c r="B5472" s="99"/>
      <c r="C5472" s="100"/>
      <c r="D5472" s="2013" t="s">
        <v>942</v>
      </c>
      <c r="E5472" s="2013"/>
      <c r="F5472" s="2013"/>
      <c r="G5472" s="494"/>
    </row>
    <row r="5473" ht="11.25" hidden="1" customHeight="1" outlineLevel="7">
      <c r="A5473" s="98"/>
      <c r="B5473" s="99"/>
      <c r="C5473" s="100"/>
      <c r="D5473" s="2013" t="s">
        <v>409</v>
      </c>
      <c r="E5473" s="2013"/>
      <c r="F5473" s="2013"/>
      <c r="G5473" s="496">
        <v>-131.27042</v>
      </c>
    </row>
    <row r="5474" ht="11.25" hidden="1" customHeight="1" outlineLevel="7">
      <c r="A5474" s="98"/>
      <c r="B5474" s="99"/>
      <c r="C5474" s="100"/>
      <c r="D5474" s="2013" t="s">
        <v>943</v>
      </c>
      <c r="E5474" s="2013"/>
      <c r="F5474" s="2013"/>
      <c r="G5474" s="496">
        <v>-15.224259999999999</v>
      </c>
    </row>
    <row r="5475" ht="11.25" hidden="1" customHeight="1" outlineLevel="7">
      <c r="A5475" s="98"/>
      <c r="B5475" s="99"/>
      <c r="C5475" s="100"/>
      <c r="D5475" s="2013" t="s">
        <v>944</v>
      </c>
      <c r="E5475" s="2013"/>
      <c r="F5475" s="2013"/>
      <c r="G5475" s="494"/>
    </row>
    <row r="5476" ht="11.25" hidden="1" customHeight="1" outlineLevel="7">
      <c r="A5476" s="98"/>
      <c r="B5476" s="99"/>
      <c r="C5476" s="100"/>
      <c r="D5476" s="2013" t="s">
        <v>413</v>
      </c>
      <c r="E5476" s="2013"/>
      <c r="F5476" s="2013"/>
      <c r="G5476" s="496">
        <v>-0.16700000000000001</v>
      </c>
    </row>
    <row r="5477" ht="21.75" hidden="1" customHeight="1" outlineLevel="7">
      <c r="A5477" s="98"/>
      <c r="B5477" s="99"/>
      <c r="C5477" s="100"/>
      <c r="D5477" s="2013" t="s">
        <v>945</v>
      </c>
      <c r="E5477" s="2013"/>
      <c r="F5477" s="2013"/>
      <c r="G5477" s="494"/>
    </row>
    <row r="5478" ht="21.75" hidden="1" customHeight="1" outlineLevel="7">
      <c r="A5478" s="98"/>
      <c r="B5478" s="99"/>
      <c r="C5478" s="100"/>
      <c r="D5478" s="2013" t="s">
        <v>419</v>
      </c>
      <c r="E5478" s="2013"/>
      <c r="F5478" s="2013"/>
      <c r="G5478" s="494"/>
    </row>
    <row r="5479" ht="21.75" hidden="1" customHeight="1" outlineLevel="7">
      <c r="A5479" s="98"/>
      <c r="B5479" s="99"/>
      <c r="C5479" s="100"/>
      <c r="D5479" s="2013" t="s">
        <v>946</v>
      </c>
      <c r="E5479" s="2013"/>
      <c r="F5479" s="2013"/>
      <c r="G5479" s="494"/>
    </row>
    <row r="5480" ht="11.25" hidden="1" customHeight="1" outlineLevel="7">
      <c r="A5480" s="83"/>
      <c r="B5480" s="84"/>
      <c r="C5480" s="85"/>
      <c r="D5480" s="2017" t="s">
        <v>410</v>
      </c>
      <c r="E5480" s="2017"/>
      <c r="F5480" s="2017"/>
      <c r="G5480" s="494"/>
    </row>
    <row r="5481" ht="21.75" hidden="1" customHeight="1" outlineLevel="7">
      <c r="A5481" s="118"/>
      <c r="B5481" s="119"/>
      <c r="C5481" s="120"/>
      <c r="D5481" s="2013" t="s">
        <v>947</v>
      </c>
      <c r="E5481" s="2013"/>
      <c r="F5481" s="2013"/>
      <c r="G5481" s="496">
        <v>-9.0305099999999996</v>
      </c>
    </row>
    <row r="5482" ht="11.25" hidden="1" customHeight="1" outlineLevel="7">
      <c r="A5482" s="118"/>
      <c r="B5482" s="119"/>
      <c r="C5482" s="120"/>
      <c r="D5482" s="2013" t="s">
        <v>948</v>
      </c>
      <c r="E5482" s="2013"/>
      <c r="F5482" s="2013"/>
      <c r="G5482" s="496">
        <v>-25.51521</v>
      </c>
    </row>
    <row r="5483" ht="11.25" hidden="1" customHeight="1" outlineLevel="7">
      <c r="A5483" s="118"/>
      <c r="B5483" s="119"/>
      <c r="C5483" s="120"/>
      <c r="D5483" s="2013" t="s">
        <v>949</v>
      </c>
      <c r="E5483" s="2013"/>
      <c r="F5483" s="2013"/>
      <c r="G5483" s="496">
        <v>-2.83161</v>
      </c>
    </row>
    <row r="5484" ht="21.75" hidden="1" customHeight="1" outlineLevel="7">
      <c r="A5484" s="118"/>
      <c r="B5484" s="119"/>
      <c r="C5484" s="120"/>
      <c r="D5484" s="2013" t="s">
        <v>950</v>
      </c>
      <c r="E5484" s="2013"/>
      <c r="F5484" s="2013"/>
      <c r="G5484" s="494"/>
    </row>
    <row r="5485" ht="11.25" hidden="1" customHeight="1" outlineLevel="7">
      <c r="A5485" s="83"/>
      <c r="B5485" s="84"/>
      <c r="C5485" s="85"/>
      <c r="D5485" s="2017" t="s">
        <v>951</v>
      </c>
      <c r="E5485" s="2017"/>
      <c r="F5485" s="2017"/>
      <c r="G5485" s="494"/>
    </row>
    <row r="5486" ht="21.75" hidden="1" customHeight="1" outlineLevel="7">
      <c r="A5486" s="118"/>
      <c r="B5486" s="119"/>
      <c r="C5486" s="120"/>
      <c r="D5486" s="2013" t="s">
        <v>411</v>
      </c>
      <c r="E5486" s="2013"/>
      <c r="F5486" s="2013"/>
      <c r="G5486" s="496">
        <v>-507.14548000000002</v>
      </c>
    </row>
    <row r="5487" ht="11.25" hidden="1" customHeight="1" outlineLevel="7">
      <c r="A5487" s="118"/>
      <c r="B5487" s="119"/>
      <c r="C5487" s="120"/>
      <c r="D5487" s="2013" t="s">
        <v>1195</v>
      </c>
      <c r="E5487" s="2013"/>
      <c r="F5487" s="2013"/>
      <c r="G5487" s="494"/>
    </row>
    <row r="5488" ht="11.25" hidden="1" customHeight="1" outlineLevel="7">
      <c r="A5488" s="98"/>
      <c r="B5488" s="99"/>
      <c r="C5488" s="100"/>
      <c r="D5488" s="2013" t="s">
        <v>417</v>
      </c>
      <c r="E5488" s="2013"/>
      <c r="F5488" s="2013"/>
      <c r="G5488" s="494"/>
    </row>
    <row r="5489" ht="11.25" hidden="1" customHeight="1" outlineLevel="7">
      <c r="A5489" s="98"/>
      <c r="B5489" s="99"/>
      <c r="C5489" s="100"/>
      <c r="D5489" s="2013" t="s">
        <v>953</v>
      </c>
      <c r="E5489" s="2013"/>
      <c r="F5489" s="2013"/>
      <c r="G5489" s="494"/>
    </row>
    <row r="5490" ht="11.25" hidden="1" customHeight="1" outlineLevel="3">
      <c r="A5490" s="2020" t="s">
        <v>1007</v>
      </c>
      <c r="B5490" s="2020"/>
      <c r="C5490" s="2020"/>
      <c r="D5490" s="2014" t="s">
        <v>508</v>
      </c>
      <c r="E5490" s="2014"/>
      <c r="F5490" s="2014"/>
      <c r="G5490" s="494"/>
    </row>
    <row r="5491" ht="11.25" hidden="1" customHeight="1" outlineLevel="4">
      <c r="A5491" s="95"/>
      <c r="B5491" s="96"/>
      <c r="C5491" s="97"/>
      <c r="D5491" s="98"/>
      <c r="E5491" s="99"/>
      <c r="F5491" s="100"/>
      <c r="G5491" s="494"/>
    </row>
    <row r="5492" ht="11.25" hidden="1" customHeight="1" outlineLevel="4">
      <c r="A5492" s="70"/>
      <c r="B5492" s="71"/>
      <c r="C5492" s="72"/>
      <c r="D5492" s="2017" t="s">
        <v>257</v>
      </c>
      <c r="E5492" s="2017"/>
      <c r="F5492" s="2017"/>
      <c r="G5492" s="494"/>
    </row>
    <row r="5493" ht="11.25" hidden="1" customHeight="1" outlineLevel="5">
      <c r="A5493" s="74"/>
      <c r="B5493" s="75"/>
      <c r="C5493" s="76"/>
      <c r="D5493" s="2017" t="s">
        <v>442</v>
      </c>
      <c r="E5493" s="2017"/>
      <c r="F5493" s="2017"/>
      <c r="G5493" s="494"/>
    </row>
    <row r="5494" ht="11.25" hidden="1" customHeight="1" outlineLevel="6">
      <c r="A5494" s="77"/>
      <c r="B5494" s="78"/>
      <c r="C5494" s="79"/>
      <c r="D5494" s="2017" t="s">
        <v>443</v>
      </c>
      <c r="E5494" s="2017"/>
      <c r="F5494" s="2017"/>
      <c r="G5494" s="494"/>
    </row>
    <row r="5495" ht="11.25" hidden="1" customHeight="1" outlineLevel="7">
      <c r="A5495" s="80"/>
      <c r="B5495" s="81"/>
      <c r="C5495" s="82"/>
      <c r="D5495" s="2017" t="s">
        <v>444</v>
      </c>
      <c r="E5495" s="2017"/>
      <c r="F5495" s="2017"/>
      <c r="G5495" s="496">
        <v>-108.29262</v>
      </c>
    </row>
    <row r="5496" ht="11.25" hidden="1" customHeight="1" outlineLevel="7">
      <c r="A5496" s="83"/>
      <c r="B5496" s="84"/>
      <c r="C5496" s="85"/>
      <c r="D5496" s="2017" t="s">
        <v>253</v>
      </c>
      <c r="E5496" s="2017"/>
      <c r="F5496" s="2017"/>
      <c r="G5496" s="496">
        <v>-0.71179000000000003</v>
      </c>
    </row>
    <row r="5497" ht="11.25" hidden="1" customHeight="1" outlineLevel="7">
      <c r="A5497" s="86"/>
      <c r="B5497" s="87"/>
      <c r="C5497" s="88"/>
      <c r="D5497" s="2017" t="s">
        <v>462</v>
      </c>
      <c r="E5497" s="2017"/>
      <c r="F5497" s="2017"/>
      <c r="G5497" s="495"/>
    </row>
    <row r="5498" ht="11.25" hidden="1" customHeight="1" outlineLevel="7">
      <c r="A5498" s="101"/>
      <c r="B5498" s="102"/>
      <c r="C5498" s="103"/>
      <c r="D5498" s="2017" t="s">
        <v>509</v>
      </c>
      <c r="E5498" s="2017"/>
      <c r="F5498" s="2017"/>
      <c r="G5498" s="494"/>
    </row>
    <row r="5499" ht="11.25" hidden="1" customHeight="1" outlineLevel="7">
      <c r="A5499" s="115"/>
      <c r="B5499" s="116"/>
      <c r="C5499" s="117"/>
      <c r="D5499" s="2013" t="s">
        <v>510</v>
      </c>
      <c r="E5499" s="2013"/>
      <c r="F5499" s="2013"/>
      <c r="G5499" s="494"/>
    </row>
    <row r="5500" ht="11.25" hidden="1" customHeight="1" outlineLevel="7">
      <c r="A5500" s="115"/>
      <c r="B5500" s="116"/>
      <c r="C5500" s="117"/>
      <c r="D5500" s="2013" t="s">
        <v>511</v>
      </c>
      <c r="E5500" s="2013"/>
      <c r="F5500" s="2013"/>
      <c r="G5500" s="494"/>
    </row>
    <row r="5501" ht="11.25" hidden="1" customHeight="1" outlineLevel="7">
      <c r="A5501" s="115"/>
      <c r="B5501" s="116"/>
      <c r="C5501" s="117"/>
      <c r="D5501" s="2013" t="s">
        <v>512</v>
      </c>
      <c r="E5501" s="2013"/>
      <c r="F5501" s="2013"/>
      <c r="G5501" s="494"/>
    </row>
    <row r="5502" ht="11.25" hidden="1" customHeight="1" outlineLevel="7">
      <c r="A5502" s="83"/>
      <c r="B5502" s="84"/>
      <c r="C5502" s="85"/>
      <c r="D5502" s="2017" t="s">
        <v>524</v>
      </c>
      <c r="E5502" s="2017"/>
      <c r="F5502" s="2017"/>
      <c r="G5502" s="494"/>
    </row>
    <row r="5503" ht="11.25" hidden="1" customHeight="1" outlineLevel="7">
      <c r="A5503" s="86"/>
      <c r="B5503" s="87"/>
      <c r="C5503" s="88"/>
      <c r="D5503" s="2017" t="s">
        <v>14</v>
      </c>
      <c r="E5503" s="2017"/>
      <c r="F5503" s="2017"/>
      <c r="G5503" s="494"/>
    </row>
    <row r="5504" ht="11.25" hidden="1" customHeight="1" outlineLevel="7">
      <c r="A5504" s="101"/>
      <c r="B5504" s="102"/>
      <c r="C5504" s="103"/>
      <c r="D5504" s="2017" t="s">
        <v>220</v>
      </c>
      <c r="E5504" s="2017"/>
      <c r="F5504" s="2017"/>
      <c r="G5504" s="494"/>
    </row>
    <row r="5505" ht="11.25" hidden="1" customHeight="1" outlineLevel="7">
      <c r="A5505" s="115"/>
      <c r="B5505" s="116"/>
      <c r="C5505" s="117"/>
      <c r="D5505" s="2013" t="s">
        <v>527</v>
      </c>
      <c r="E5505" s="2013"/>
      <c r="F5505" s="2013"/>
      <c r="G5505" s="494"/>
    </row>
    <row r="5506" ht="11.25" hidden="1" customHeight="1" outlineLevel="7">
      <c r="A5506" s="115"/>
      <c r="B5506" s="116"/>
      <c r="C5506" s="117"/>
      <c r="D5506" s="2013" t="s">
        <v>528</v>
      </c>
      <c r="E5506" s="2013"/>
      <c r="F5506" s="2013"/>
      <c r="G5506" s="494"/>
    </row>
    <row r="5507" ht="11.25" hidden="1" customHeight="1" outlineLevel="7">
      <c r="A5507" s="101"/>
      <c r="B5507" s="102"/>
      <c r="C5507" s="103"/>
      <c r="D5507" s="2017" t="s">
        <v>529</v>
      </c>
      <c r="E5507" s="2017"/>
      <c r="F5507" s="2017"/>
      <c r="G5507" s="494"/>
    </row>
    <row r="5508" ht="11.25" hidden="1" customHeight="1" outlineLevel="7">
      <c r="A5508" s="104"/>
      <c r="B5508" s="105"/>
      <c r="C5508" s="106"/>
      <c r="D5508" s="2017" t="s">
        <v>530</v>
      </c>
      <c r="E5508" s="2017"/>
      <c r="F5508" s="2017"/>
      <c r="G5508" s="494"/>
    </row>
    <row r="5509" ht="11.25" hidden="1" customHeight="1" outlineLevel="7">
      <c r="A5509" s="95"/>
      <c r="B5509" s="96"/>
      <c r="C5509" s="97"/>
      <c r="D5509" s="2013" t="s">
        <v>532</v>
      </c>
      <c r="E5509" s="2013"/>
      <c r="F5509" s="2013"/>
      <c r="G5509" s="494"/>
    </row>
    <row r="5510" ht="11.25" hidden="1" customHeight="1" outlineLevel="7">
      <c r="A5510" s="95"/>
      <c r="B5510" s="96"/>
      <c r="C5510" s="97"/>
      <c r="D5510" s="2013" t="s">
        <v>533</v>
      </c>
      <c r="E5510" s="2013"/>
      <c r="F5510" s="2013"/>
      <c r="G5510" s="494"/>
    </row>
    <row r="5511" ht="11.25" hidden="1" customHeight="1" outlineLevel="7">
      <c r="A5511" s="104"/>
      <c r="B5511" s="105"/>
      <c r="C5511" s="106"/>
      <c r="D5511" s="2017" t="s">
        <v>535</v>
      </c>
      <c r="E5511" s="2017"/>
      <c r="F5511" s="2017"/>
      <c r="G5511" s="494"/>
    </row>
    <row r="5512" ht="11.25" hidden="1" customHeight="1" outlineLevel="7">
      <c r="A5512" s="95"/>
      <c r="B5512" s="96"/>
      <c r="C5512" s="97"/>
      <c r="D5512" s="2013" t="s">
        <v>539</v>
      </c>
      <c r="E5512" s="2013"/>
      <c r="F5512" s="2013"/>
      <c r="G5512" s="494"/>
    </row>
    <row r="5513" ht="21.75" hidden="1" customHeight="1" outlineLevel="7">
      <c r="A5513" s="95"/>
      <c r="B5513" s="96"/>
      <c r="C5513" s="97"/>
      <c r="D5513" s="2013" t="s">
        <v>540</v>
      </c>
      <c r="E5513" s="2013"/>
      <c r="F5513" s="2013"/>
      <c r="G5513" s="494"/>
    </row>
    <row r="5514" ht="21.75" hidden="1" customHeight="1" outlineLevel="7">
      <c r="A5514" s="95"/>
      <c r="B5514" s="96"/>
      <c r="C5514" s="97"/>
      <c r="D5514" s="2013" t="s">
        <v>541</v>
      </c>
      <c r="E5514" s="2013"/>
      <c r="F5514" s="2013"/>
      <c r="G5514" s="494"/>
    </row>
    <row r="5515" ht="11.25" hidden="1" customHeight="1" outlineLevel="7">
      <c r="A5515" s="95"/>
      <c r="B5515" s="96"/>
      <c r="C5515" s="97"/>
      <c r="D5515" s="2013" t="s">
        <v>542</v>
      </c>
      <c r="E5515" s="2013"/>
      <c r="F5515" s="2013"/>
      <c r="G5515" s="494"/>
    </row>
    <row r="5516" ht="11.25" hidden="1" customHeight="1" outlineLevel="7">
      <c r="A5516" s="95"/>
      <c r="B5516" s="96"/>
      <c r="C5516" s="97"/>
      <c r="D5516" s="2013" t="s">
        <v>546</v>
      </c>
      <c r="E5516" s="2013"/>
      <c r="F5516" s="2013"/>
      <c r="G5516" s="494"/>
    </row>
    <row r="5517" ht="11.25" hidden="1" customHeight="1" outlineLevel="7">
      <c r="A5517" s="104"/>
      <c r="B5517" s="105"/>
      <c r="C5517" s="106"/>
      <c r="D5517" s="2017" t="s">
        <v>548</v>
      </c>
      <c r="E5517" s="2017"/>
      <c r="F5517" s="2017"/>
      <c r="G5517" s="494"/>
    </row>
    <row r="5518" ht="11.25" hidden="1" customHeight="1" outlineLevel="7">
      <c r="A5518" s="95"/>
      <c r="B5518" s="96"/>
      <c r="C5518" s="97"/>
      <c r="D5518" s="2013" t="s">
        <v>551</v>
      </c>
      <c r="E5518" s="2013"/>
      <c r="F5518" s="2013"/>
      <c r="G5518" s="494"/>
    </row>
    <row r="5519" ht="11.25" hidden="1" customHeight="1" outlineLevel="7">
      <c r="A5519" s="95"/>
      <c r="B5519" s="96"/>
      <c r="C5519" s="97"/>
      <c r="D5519" s="2013" t="s">
        <v>552</v>
      </c>
      <c r="E5519" s="2013"/>
      <c r="F5519" s="2013"/>
      <c r="G5519" s="494"/>
    </row>
    <row r="5520" ht="11.25" hidden="1" customHeight="1" outlineLevel="7">
      <c r="A5520" s="104"/>
      <c r="B5520" s="105"/>
      <c r="C5520" s="106"/>
      <c r="D5520" s="2017" t="s">
        <v>554</v>
      </c>
      <c r="E5520" s="2017"/>
      <c r="F5520" s="2017"/>
      <c r="G5520" s="494"/>
    </row>
    <row r="5521" ht="11.25" hidden="1" customHeight="1" outlineLevel="7">
      <c r="A5521" s="95"/>
      <c r="B5521" s="96"/>
      <c r="C5521" s="97"/>
      <c r="D5521" s="2013" t="s">
        <v>556</v>
      </c>
      <c r="E5521" s="2013"/>
      <c r="F5521" s="2013"/>
      <c r="G5521" s="494"/>
    </row>
    <row r="5522" ht="11.25" hidden="1" customHeight="1" outlineLevel="7">
      <c r="A5522" s="95"/>
      <c r="B5522" s="96"/>
      <c r="C5522" s="97"/>
      <c r="D5522" s="2013" t="s">
        <v>557</v>
      </c>
      <c r="E5522" s="2013"/>
      <c r="F5522" s="2013"/>
      <c r="G5522" s="494"/>
    </row>
    <row r="5523" ht="11.25" hidden="1" customHeight="1" outlineLevel="7">
      <c r="A5523" s="95"/>
      <c r="B5523" s="96"/>
      <c r="C5523" s="97"/>
      <c r="D5523" s="2013" t="s">
        <v>559</v>
      </c>
      <c r="E5523" s="2013"/>
      <c r="F5523" s="2013"/>
      <c r="G5523" s="494"/>
    </row>
    <row r="5524" ht="11.25" hidden="1" customHeight="1" outlineLevel="7">
      <c r="A5524" s="95"/>
      <c r="B5524" s="96"/>
      <c r="C5524" s="97"/>
      <c r="D5524" s="2013" t="s">
        <v>560</v>
      </c>
      <c r="E5524" s="2013"/>
      <c r="F5524" s="2013"/>
      <c r="G5524" s="494"/>
    </row>
    <row r="5525" ht="11.25" hidden="1" customHeight="1" outlineLevel="7">
      <c r="A5525" s="95"/>
      <c r="B5525" s="96"/>
      <c r="C5525" s="97"/>
      <c r="D5525" s="2013" t="s">
        <v>562</v>
      </c>
      <c r="E5525" s="2013"/>
      <c r="F5525" s="2013"/>
      <c r="G5525" s="494"/>
    </row>
    <row r="5526" ht="11.25" hidden="1" customHeight="1" outlineLevel="7">
      <c r="A5526" s="95"/>
      <c r="B5526" s="96"/>
      <c r="C5526" s="97"/>
      <c r="D5526" s="2013" t="s">
        <v>563</v>
      </c>
      <c r="E5526" s="2013"/>
      <c r="F5526" s="2013"/>
      <c r="G5526" s="494"/>
    </row>
    <row r="5527" ht="11.25" hidden="1" customHeight="1" outlineLevel="7">
      <c r="A5527" s="95"/>
      <c r="B5527" s="96"/>
      <c r="C5527" s="97"/>
      <c r="D5527" s="2013" t="s">
        <v>564</v>
      </c>
      <c r="E5527" s="2013"/>
      <c r="F5527" s="2013"/>
      <c r="G5527" s="494"/>
    </row>
    <row r="5528" ht="11.25" hidden="1" customHeight="1" outlineLevel="7">
      <c r="A5528" s="95"/>
      <c r="B5528" s="96"/>
      <c r="C5528" s="97"/>
      <c r="D5528" s="2013" t="s">
        <v>565</v>
      </c>
      <c r="E5528" s="2013"/>
      <c r="F5528" s="2013"/>
      <c r="G5528" s="494"/>
    </row>
    <row r="5529" ht="11.25" hidden="1" customHeight="1" outlineLevel="7">
      <c r="A5529" s="95"/>
      <c r="B5529" s="96"/>
      <c r="C5529" s="97"/>
      <c r="D5529" s="2013" t="s">
        <v>566</v>
      </c>
      <c r="E5529" s="2013"/>
      <c r="F5529" s="2013"/>
      <c r="G5529" s="494"/>
    </row>
    <row r="5530" ht="11.25" hidden="1" customHeight="1" outlineLevel="7">
      <c r="A5530" s="95"/>
      <c r="B5530" s="96"/>
      <c r="C5530" s="97"/>
      <c r="D5530" s="2013" t="s">
        <v>567</v>
      </c>
      <c r="E5530" s="2013"/>
      <c r="F5530" s="2013"/>
      <c r="G5530" s="494"/>
    </row>
    <row r="5531" ht="11.25" hidden="1" customHeight="1" outlineLevel="7">
      <c r="A5531" s="95"/>
      <c r="B5531" s="96"/>
      <c r="C5531" s="97"/>
      <c r="D5531" s="2013" t="s">
        <v>569</v>
      </c>
      <c r="E5531" s="2013"/>
      <c r="F5531" s="2013"/>
      <c r="G5531" s="494"/>
    </row>
    <row r="5532" ht="11.25" hidden="1" customHeight="1" outlineLevel="7">
      <c r="A5532" s="95"/>
      <c r="B5532" s="96"/>
      <c r="C5532" s="97"/>
      <c r="D5532" s="2013" t="s">
        <v>570</v>
      </c>
      <c r="E5532" s="2013"/>
      <c r="F5532" s="2013"/>
      <c r="G5532" s="494"/>
    </row>
    <row r="5533" ht="11.25" hidden="1" customHeight="1" outlineLevel="7">
      <c r="A5533" s="86"/>
      <c r="B5533" s="87"/>
      <c r="C5533" s="88"/>
      <c r="D5533" s="2017" t="s">
        <v>571</v>
      </c>
      <c r="E5533" s="2017"/>
      <c r="F5533" s="2017"/>
      <c r="G5533" s="494"/>
    </row>
    <row r="5534" ht="11.25" hidden="1" customHeight="1" outlineLevel="7">
      <c r="A5534" s="101"/>
      <c r="B5534" s="102"/>
      <c r="C5534" s="103"/>
      <c r="D5534" s="2017" t="s">
        <v>572</v>
      </c>
      <c r="E5534" s="2017"/>
      <c r="F5534" s="2017"/>
      <c r="G5534" s="494"/>
    </row>
    <row r="5535" ht="11.25" hidden="1" customHeight="1" outlineLevel="7">
      <c r="A5535" s="104"/>
      <c r="B5535" s="105"/>
      <c r="C5535" s="106"/>
      <c r="D5535" s="2017" t="s">
        <v>573</v>
      </c>
      <c r="E5535" s="2017"/>
      <c r="F5535" s="2017"/>
      <c r="G5535" s="494"/>
    </row>
    <row r="5536" ht="11.25" hidden="1" customHeight="1" outlineLevel="7">
      <c r="A5536" s="95"/>
      <c r="B5536" s="96"/>
      <c r="C5536" s="97"/>
      <c r="D5536" s="2013" t="s">
        <v>576</v>
      </c>
      <c r="E5536" s="2013"/>
      <c r="F5536" s="2013"/>
      <c r="G5536" s="494"/>
    </row>
    <row r="5537" ht="21.75" hidden="1" customHeight="1" outlineLevel="7">
      <c r="A5537" s="95"/>
      <c r="B5537" s="96"/>
      <c r="C5537" s="97"/>
      <c r="D5537" s="2013" t="s">
        <v>577</v>
      </c>
      <c r="E5537" s="2013"/>
      <c r="F5537" s="2013"/>
      <c r="G5537" s="494"/>
    </row>
    <row r="5538" ht="21.75" hidden="1" customHeight="1" outlineLevel="7">
      <c r="A5538" s="95"/>
      <c r="B5538" s="96"/>
      <c r="C5538" s="97"/>
      <c r="D5538" s="2013" t="s">
        <v>578</v>
      </c>
      <c r="E5538" s="2013"/>
      <c r="F5538" s="2013"/>
      <c r="G5538" s="494"/>
    </row>
    <row r="5539" ht="11.25" hidden="1" customHeight="1" outlineLevel="7">
      <c r="A5539" s="95"/>
      <c r="B5539" s="96"/>
      <c r="C5539" s="97"/>
      <c r="D5539" s="2013" t="s">
        <v>579</v>
      </c>
      <c r="E5539" s="2013"/>
      <c r="F5539" s="2013"/>
      <c r="G5539" s="494"/>
    </row>
    <row r="5540" ht="11.25" hidden="1" customHeight="1" outlineLevel="7">
      <c r="A5540" s="95"/>
      <c r="B5540" s="96"/>
      <c r="C5540" s="97"/>
      <c r="D5540" s="2013" t="s">
        <v>582</v>
      </c>
      <c r="E5540" s="2013"/>
      <c r="F5540" s="2013"/>
      <c r="G5540" s="494"/>
    </row>
    <row r="5541" ht="11.25" hidden="1" customHeight="1" outlineLevel="7">
      <c r="A5541" s="95"/>
      <c r="B5541" s="96"/>
      <c r="C5541" s="97"/>
      <c r="D5541" s="2013" t="s">
        <v>583</v>
      </c>
      <c r="E5541" s="2013"/>
      <c r="F5541" s="2013"/>
      <c r="G5541" s="494"/>
    </row>
    <row r="5542" ht="11.25" hidden="1" customHeight="1" outlineLevel="7">
      <c r="A5542" s="95"/>
      <c r="B5542" s="96"/>
      <c r="C5542" s="97"/>
      <c r="D5542" s="2013" t="s">
        <v>585</v>
      </c>
      <c r="E5542" s="2013"/>
      <c r="F5542" s="2013"/>
      <c r="G5542" s="494"/>
    </row>
    <row r="5543" ht="11.25" hidden="1" customHeight="1" outlineLevel="7">
      <c r="A5543" s="104"/>
      <c r="B5543" s="105"/>
      <c r="C5543" s="106"/>
      <c r="D5543" s="2017" t="s">
        <v>586</v>
      </c>
      <c r="E5543" s="2017"/>
      <c r="F5543" s="2017"/>
      <c r="G5543" s="494"/>
    </row>
    <row r="5544" ht="11.25" hidden="1" customHeight="1" outlineLevel="7">
      <c r="A5544" s="95"/>
      <c r="B5544" s="96"/>
      <c r="C5544" s="97"/>
      <c r="D5544" s="2013" t="s">
        <v>589</v>
      </c>
      <c r="E5544" s="2013"/>
      <c r="F5544" s="2013"/>
      <c r="G5544" s="494"/>
    </row>
    <row r="5545" ht="21.75" hidden="1" customHeight="1" outlineLevel="7">
      <c r="A5545" s="95"/>
      <c r="B5545" s="96"/>
      <c r="C5545" s="97"/>
      <c r="D5545" s="2013" t="s">
        <v>590</v>
      </c>
      <c r="E5545" s="2013"/>
      <c r="F5545" s="2013"/>
      <c r="G5545" s="494"/>
    </row>
    <row r="5546" ht="11.25" hidden="1" customHeight="1" outlineLevel="7">
      <c r="A5546" s="95"/>
      <c r="B5546" s="96"/>
      <c r="C5546" s="97"/>
      <c r="D5546" s="2013" t="s">
        <v>591</v>
      </c>
      <c r="E5546" s="2013"/>
      <c r="F5546" s="2013"/>
      <c r="G5546" s="494"/>
    </row>
    <row r="5547" ht="11.25" hidden="1" customHeight="1" outlineLevel="7">
      <c r="A5547" s="95"/>
      <c r="B5547" s="96"/>
      <c r="C5547" s="97"/>
      <c r="D5547" s="2013" t="s">
        <v>592</v>
      </c>
      <c r="E5547" s="2013"/>
      <c r="F5547" s="2013"/>
      <c r="G5547" s="494"/>
    </row>
    <row r="5548" ht="11.25" hidden="1" customHeight="1" outlineLevel="7">
      <c r="A5548" s="95"/>
      <c r="B5548" s="96"/>
      <c r="C5548" s="97"/>
      <c r="D5548" s="2013" t="s">
        <v>965</v>
      </c>
      <c r="E5548" s="2013"/>
      <c r="F5548" s="2013"/>
      <c r="G5548" s="494"/>
    </row>
    <row r="5549" ht="11.25" hidden="1" customHeight="1" outlineLevel="7">
      <c r="A5549" s="101"/>
      <c r="B5549" s="102"/>
      <c r="C5549" s="103"/>
      <c r="D5549" s="2017" t="s">
        <v>35</v>
      </c>
      <c r="E5549" s="2017"/>
      <c r="F5549" s="2017"/>
      <c r="G5549" s="494"/>
    </row>
    <row r="5550" ht="11.25" hidden="1" customHeight="1" outlineLevel="7">
      <c r="A5550" s="115"/>
      <c r="B5550" s="116"/>
      <c r="C5550" s="117"/>
      <c r="D5550" s="2013" t="s">
        <v>595</v>
      </c>
      <c r="E5550" s="2013"/>
      <c r="F5550" s="2013"/>
      <c r="G5550" s="494"/>
    </row>
    <row r="5551" ht="11.25" hidden="1" customHeight="1" outlineLevel="7">
      <c r="A5551" s="115"/>
      <c r="B5551" s="116"/>
      <c r="C5551" s="117"/>
      <c r="D5551" s="2013" t="s">
        <v>599</v>
      </c>
      <c r="E5551" s="2013"/>
      <c r="F5551" s="2013"/>
      <c r="G5551" s="494"/>
    </row>
    <row r="5552" ht="11.25" hidden="1" customHeight="1" outlineLevel="7">
      <c r="A5552" s="101"/>
      <c r="B5552" s="102"/>
      <c r="C5552" s="103"/>
      <c r="D5552" s="2017" t="s">
        <v>608</v>
      </c>
      <c r="E5552" s="2017"/>
      <c r="F5552" s="2017"/>
      <c r="G5552" s="494"/>
    </row>
    <row r="5553" ht="11.25" hidden="1" customHeight="1" outlineLevel="7">
      <c r="A5553" s="115"/>
      <c r="B5553" s="116"/>
      <c r="C5553" s="117"/>
      <c r="D5553" s="2013" t="s">
        <v>611</v>
      </c>
      <c r="E5553" s="2013"/>
      <c r="F5553" s="2013"/>
      <c r="G5553" s="494"/>
    </row>
    <row r="5554" ht="11.25" hidden="1" customHeight="1" outlineLevel="7">
      <c r="A5554" s="115"/>
      <c r="B5554" s="116"/>
      <c r="C5554" s="117"/>
      <c r="D5554" s="2013" t="s">
        <v>614</v>
      </c>
      <c r="E5554" s="2013"/>
      <c r="F5554" s="2013"/>
      <c r="G5554" s="494"/>
    </row>
    <row r="5555" ht="11.25" hidden="1" customHeight="1" outlineLevel="7">
      <c r="A5555" s="115"/>
      <c r="B5555" s="116"/>
      <c r="C5555" s="117"/>
      <c r="D5555" s="2013" t="s">
        <v>615</v>
      </c>
      <c r="E5555" s="2013"/>
      <c r="F5555" s="2013"/>
      <c r="G5555" s="494"/>
    </row>
    <row r="5556" ht="11.25" hidden="1" customHeight="1" outlineLevel="7">
      <c r="A5556" s="115"/>
      <c r="B5556" s="116"/>
      <c r="C5556" s="117"/>
      <c r="D5556" s="2013" t="s">
        <v>616</v>
      </c>
      <c r="E5556" s="2013"/>
      <c r="F5556" s="2013"/>
      <c r="G5556" s="494"/>
    </row>
    <row r="5557" ht="11.25" hidden="1" customHeight="1" outlineLevel="7">
      <c r="A5557" s="86"/>
      <c r="B5557" s="87"/>
      <c r="C5557" s="88"/>
      <c r="D5557" s="2017" t="s">
        <v>617</v>
      </c>
      <c r="E5557" s="2017"/>
      <c r="F5557" s="2017"/>
      <c r="G5557" s="494"/>
    </row>
    <row r="5558" ht="11.25" hidden="1" customHeight="1" outlineLevel="7">
      <c r="A5558" s="89"/>
      <c r="B5558" s="90"/>
      <c r="C5558" s="91"/>
      <c r="D5558" s="2013" t="s">
        <v>619</v>
      </c>
      <c r="E5558" s="2013"/>
      <c r="F5558" s="2013"/>
      <c r="G5558" s="494"/>
    </row>
    <row r="5559" ht="11.25" hidden="1" customHeight="1" outlineLevel="7">
      <c r="A5559" s="89"/>
      <c r="B5559" s="90"/>
      <c r="C5559" s="91"/>
      <c r="D5559" s="2013" t="s">
        <v>620</v>
      </c>
      <c r="E5559" s="2013"/>
      <c r="F5559" s="2013"/>
      <c r="G5559" s="494"/>
    </row>
    <row r="5560" ht="11.25" hidden="1" customHeight="1" outlineLevel="7">
      <c r="A5560" s="89"/>
      <c r="B5560" s="90"/>
      <c r="C5560" s="91"/>
      <c r="D5560" s="2013" t="s">
        <v>622</v>
      </c>
      <c r="E5560" s="2013"/>
      <c r="F5560" s="2013"/>
      <c r="G5560" s="494"/>
    </row>
    <row r="5561" ht="11.25" hidden="1" customHeight="1" outlineLevel="7">
      <c r="A5561" s="89"/>
      <c r="B5561" s="90"/>
      <c r="C5561" s="91"/>
      <c r="D5561" s="2013" t="s">
        <v>624</v>
      </c>
      <c r="E5561" s="2013"/>
      <c r="F5561" s="2013"/>
      <c r="G5561" s="494"/>
    </row>
    <row r="5562" ht="11.25" hidden="1" customHeight="1" outlineLevel="7">
      <c r="A5562" s="89"/>
      <c r="B5562" s="90"/>
      <c r="C5562" s="91"/>
      <c r="D5562" s="2013" t="s">
        <v>626</v>
      </c>
      <c r="E5562" s="2013"/>
      <c r="F5562" s="2013"/>
      <c r="G5562" s="494"/>
    </row>
    <row r="5563" ht="11.25" hidden="1" customHeight="1" outlineLevel="7">
      <c r="A5563" s="89"/>
      <c r="B5563" s="90"/>
      <c r="C5563" s="91"/>
      <c r="D5563" s="2013" t="s">
        <v>628</v>
      </c>
      <c r="E5563" s="2013"/>
      <c r="F5563" s="2013"/>
      <c r="G5563" s="494"/>
    </row>
    <row r="5564" ht="11.25" hidden="1" customHeight="1" outlineLevel="7">
      <c r="A5564" s="101"/>
      <c r="B5564" s="102"/>
      <c r="C5564" s="103"/>
      <c r="D5564" s="2017" t="s">
        <v>630</v>
      </c>
      <c r="E5564" s="2017"/>
      <c r="F5564" s="2017"/>
      <c r="G5564" s="494"/>
    </row>
    <row r="5565" ht="11.25" hidden="1" customHeight="1" outlineLevel="7">
      <c r="A5565" s="115"/>
      <c r="B5565" s="116"/>
      <c r="C5565" s="117"/>
      <c r="D5565" s="2013" t="s">
        <v>632</v>
      </c>
      <c r="E5565" s="2013"/>
      <c r="F5565" s="2013"/>
      <c r="G5565" s="494"/>
    </row>
    <row r="5566" ht="21.75" hidden="1" customHeight="1" outlineLevel="7">
      <c r="A5566" s="115"/>
      <c r="B5566" s="116"/>
      <c r="C5566" s="117"/>
      <c r="D5566" s="2013" t="s">
        <v>634</v>
      </c>
      <c r="E5566" s="2013"/>
      <c r="F5566" s="2013"/>
      <c r="G5566" s="494"/>
    </row>
    <row r="5567" ht="21.75" hidden="1" customHeight="1" outlineLevel="7">
      <c r="A5567" s="115"/>
      <c r="B5567" s="116"/>
      <c r="C5567" s="117"/>
      <c r="D5567" s="2013" t="s">
        <v>636</v>
      </c>
      <c r="E5567" s="2013"/>
      <c r="F5567" s="2013"/>
      <c r="G5567" s="494"/>
    </row>
    <row r="5568" ht="21.75" hidden="1" customHeight="1" outlineLevel="7">
      <c r="A5568" s="115"/>
      <c r="B5568" s="116"/>
      <c r="C5568" s="117"/>
      <c r="D5568" s="2013" t="s">
        <v>638</v>
      </c>
      <c r="E5568" s="2013"/>
      <c r="F5568" s="2013"/>
      <c r="G5568" s="494"/>
    </row>
    <row r="5569" ht="11.25" hidden="1" customHeight="1" outlineLevel="7">
      <c r="A5569" s="86"/>
      <c r="B5569" s="87"/>
      <c r="C5569" s="88"/>
      <c r="D5569" s="2017" t="s">
        <v>641</v>
      </c>
      <c r="E5569" s="2017"/>
      <c r="F5569" s="2017"/>
      <c r="G5569" s="494"/>
    </row>
    <row r="5570" ht="21.75" hidden="1" customHeight="1" outlineLevel="7">
      <c r="A5570" s="101"/>
      <c r="B5570" s="102"/>
      <c r="C5570" s="103"/>
      <c r="D5570" s="2017" t="s">
        <v>642</v>
      </c>
      <c r="E5570" s="2017"/>
      <c r="F5570" s="2017"/>
      <c r="G5570" s="494"/>
    </row>
    <row r="5571" ht="21.75" hidden="1" customHeight="1" outlineLevel="7">
      <c r="A5571" s="115"/>
      <c r="B5571" s="116"/>
      <c r="C5571" s="117"/>
      <c r="D5571" s="2013" t="s">
        <v>643</v>
      </c>
      <c r="E5571" s="2013"/>
      <c r="F5571" s="2013"/>
      <c r="G5571" s="494"/>
    </row>
    <row r="5572" ht="21.75" hidden="1" customHeight="1" outlineLevel="7">
      <c r="A5572" s="115"/>
      <c r="B5572" s="116"/>
      <c r="C5572" s="117"/>
      <c r="D5572" s="2013" t="s">
        <v>645</v>
      </c>
      <c r="E5572" s="2013"/>
      <c r="F5572" s="2013"/>
      <c r="G5572" s="494"/>
    </row>
    <row r="5573" ht="21.75" hidden="1" customHeight="1" outlineLevel="7">
      <c r="A5573" s="115"/>
      <c r="B5573" s="116"/>
      <c r="C5573" s="117"/>
      <c r="D5573" s="2013" t="s">
        <v>647</v>
      </c>
      <c r="E5573" s="2013"/>
      <c r="F5573" s="2013"/>
      <c r="G5573" s="494"/>
    </row>
    <row r="5574" ht="21.75" hidden="1" customHeight="1" outlineLevel="7">
      <c r="A5574" s="115"/>
      <c r="B5574" s="116"/>
      <c r="C5574" s="117"/>
      <c r="D5574" s="2013" t="s">
        <v>649</v>
      </c>
      <c r="E5574" s="2013"/>
      <c r="F5574" s="2013"/>
      <c r="G5574" s="494"/>
    </row>
    <row r="5575" ht="21.75" hidden="1" customHeight="1" outlineLevel="7">
      <c r="A5575" s="115"/>
      <c r="B5575" s="116"/>
      <c r="C5575" s="117"/>
      <c r="D5575" s="2013" t="s">
        <v>651</v>
      </c>
      <c r="E5575" s="2013"/>
      <c r="F5575" s="2013"/>
      <c r="G5575" s="494"/>
    </row>
    <row r="5576" ht="11.25" hidden="1" customHeight="1" outlineLevel="7">
      <c r="A5576" s="101"/>
      <c r="B5576" s="102"/>
      <c r="C5576" s="103"/>
      <c r="D5576" s="2017" t="s">
        <v>653</v>
      </c>
      <c r="E5576" s="2017"/>
      <c r="F5576" s="2017"/>
      <c r="G5576" s="494"/>
    </row>
    <row r="5577" ht="11.25" hidden="1" customHeight="1" outlineLevel="7">
      <c r="A5577" s="115"/>
      <c r="B5577" s="116"/>
      <c r="C5577" s="117"/>
      <c r="D5577" s="2013" t="s">
        <v>655</v>
      </c>
      <c r="E5577" s="2013"/>
      <c r="F5577" s="2013"/>
      <c r="G5577" s="494"/>
    </row>
    <row r="5578" ht="21.75" hidden="1" customHeight="1" outlineLevel="7">
      <c r="A5578" s="115"/>
      <c r="B5578" s="116"/>
      <c r="C5578" s="117"/>
      <c r="D5578" s="2013" t="s">
        <v>657</v>
      </c>
      <c r="E5578" s="2013"/>
      <c r="F5578" s="2013"/>
      <c r="G5578" s="494"/>
    </row>
    <row r="5579" ht="21.75" hidden="1" customHeight="1" outlineLevel="7">
      <c r="A5579" s="115"/>
      <c r="B5579" s="116"/>
      <c r="C5579" s="117"/>
      <c r="D5579" s="2013" t="s">
        <v>659</v>
      </c>
      <c r="E5579" s="2013"/>
      <c r="F5579" s="2013"/>
      <c r="G5579" s="494"/>
    </row>
    <row r="5580" ht="21.75" hidden="1" customHeight="1" outlineLevel="7">
      <c r="A5580" s="115"/>
      <c r="B5580" s="116"/>
      <c r="C5580" s="117"/>
      <c r="D5580" s="2013" t="s">
        <v>661</v>
      </c>
      <c r="E5580" s="2013"/>
      <c r="F5580" s="2013"/>
      <c r="G5580" s="494"/>
    </row>
    <row r="5581" ht="11.25" hidden="1" customHeight="1" outlineLevel="7">
      <c r="A5581" s="115"/>
      <c r="B5581" s="116"/>
      <c r="C5581" s="117"/>
      <c r="D5581" s="2013" t="s">
        <v>663</v>
      </c>
      <c r="E5581" s="2013"/>
      <c r="F5581" s="2013"/>
      <c r="G5581" s="494"/>
    </row>
    <row r="5582" ht="21.75" hidden="1" customHeight="1" outlineLevel="7">
      <c r="A5582" s="101"/>
      <c r="B5582" s="102"/>
      <c r="C5582" s="103"/>
      <c r="D5582" s="2017" t="s">
        <v>665</v>
      </c>
      <c r="E5582" s="2017"/>
      <c r="F5582" s="2017"/>
      <c r="G5582" s="494"/>
    </row>
    <row r="5583" ht="11.25" hidden="1" customHeight="1" outlineLevel="7">
      <c r="A5583" s="115"/>
      <c r="B5583" s="116"/>
      <c r="C5583" s="117"/>
      <c r="D5583" s="2013" t="s">
        <v>667</v>
      </c>
      <c r="E5583" s="2013"/>
      <c r="F5583" s="2013"/>
      <c r="G5583" s="494"/>
    </row>
    <row r="5584" ht="21.75" hidden="1" customHeight="1" outlineLevel="7">
      <c r="A5584" s="115"/>
      <c r="B5584" s="116"/>
      <c r="C5584" s="117"/>
      <c r="D5584" s="2013" t="s">
        <v>669</v>
      </c>
      <c r="E5584" s="2013"/>
      <c r="F5584" s="2013"/>
      <c r="G5584" s="494"/>
    </row>
    <row r="5585" ht="21.75" hidden="1" customHeight="1" outlineLevel="7">
      <c r="A5585" s="115"/>
      <c r="B5585" s="116"/>
      <c r="C5585" s="117"/>
      <c r="D5585" s="2013" t="s">
        <v>671</v>
      </c>
      <c r="E5585" s="2013"/>
      <c r="F5585" s="2013"/>
      <c r="G5585" s="494"/>
    </row>
    <row r="5586" ht="21.75" hidden="1" customHeight="1" outlineLevel="7">
      <c r="A5586" s="115"/>
      <c r="B5586" s="116"/>
      <c r="C5586" s="117"/>
      <c r="D5586" s="2013" t="s">
        <v>673</v>
      </c>
      <c r="E5586" s="2013"/>
      <c r="F5586" s="2013"/>
      <c r="G5586" s="494"/>
    </row>
    <row r="5587" ht="21.75" hidden="1" customHeight="1" outlineLevel="7">
      <c r="A5587" s="115"/>
      <c r="B5587" s="116"/>
      <c r="C5587" s="117"/>
      <c r="D5587" s="2013" t="s">
        <v>675</v>
      </c>
      <c r="E5587" s="2013"/>
      <c r="F5587" s="2013"/>
      <c r="G5587" s="494"/>
    </row>
    <row r="5588" ht="21.75" hidden="1" customHeight="1" outlineLevel="7">
      <c r="A5588" s="101"/>
      <c r="B5588" s="102"/>
      <c r="C5588" s="103"/>
      <c r="D5588" s="2017" t="s">
        <v>677</v>
      </c>
      <c r="E5588" s="2017"/>
      <c r="F5588" s="2017"/>
      <c r="G5588" s="494"/>
    </row>
    <row r="5589" ht="21.75" hidden="1" customHeight="1" outlineLevel="7">
      <c r="A5589" s="115"/>
      <c r="B5589" s="116"/>
      <c r="C5589" s="117"/>
      <c r="D5589" s="2013" t="s">
        <v>679</v>
      </c>
      <c r="E5589" s="2013"/>
      <c r="F5589" s="2013"/>
      <c r="G5589" s="494"/>
    </row>
    <row r="5590" ht="21.75" hidden="1" customHeight="1" outlineLevel="7">
      <c r="A5590" s="115"/>
      <c r="B5590" s="116"/>
      <c r="C5590" s="117"/>
      <c r="D5590" s="2013" t="s">
        <v>681</v>
      </c>
      <c r="E5590" s="2013"/>
      <c r="F5590" s="2013"/>
      <c r="G5590" s="494"/>
    </row>
    <row r="5591" ht="21.75" hidden="1" customHeight="1" outlineLevel="7">
      <c r="A5591" s="115"/>
      <c r="B5591" s="116"/>
      <c r="C5591" s="117"/>
      <c r="D5591" s="2013" t="s">
        <v>683</v>
      </c>
      <c r="E5591" s="2013"/>
      <c r="F5591" s="2013"/>
      <c r="G5591" s="494"/>
    </row>
    <row r="5592" ht="21.75" hidden="1" customHeight="1" outlineLevel="7">
      <c r="A5592" s="115"/>
      <c r="B5592" s="116"/>
      <c r="C5592" s="117"/>
      <c r="D5592" s="2013" t="s">
        <v>685</v>
      </c>
      <c r="E5592" s="2013"/>
      <c r="F5592" s="2013"/>
      <c r="G5592" s="494"/>
    </row>
    <row r="5593" ht="21.75" hidden="1" customHeight="1" outlineLevel="7">
      <c r="A5593" s="115"/>
      <c r="B5593" s="116"/>
      <c r="C5593" s="117"/>
      <c r="D5593" s="2013" t="s">
        <v>687</v>
      </c>
      <c r="E5593" s="2013"/>
      <c r="F5593" s="2013"/>
      <c r="G5593" s="494"/>
    </row>
    <row r="5594" ht="11.25" hidden="1" customHeight="1" outlineLevel="7">
      <c r="A5594" s="86"/>
      <c r="B5594" s="87"/>
      <c r="C5594" s="88"/>
      <c r="D5594" s="2017" t="s">
        <v>689</v>
      </c>
      <c r="E5594" s="2017"/>
      <c r="F5594" s="2017"/>
      <c r="G5594" s="494"/>
    </row>
    <row r="5595" ht="11.25" hidden="1" customHeight="1" outlineLevel="7">
      <c r="A5595" s="89"/>
      <c r="B5595" s="90"/>
      <c r="C5595" s="91"/>
      <c r="D5595" s="2013" t="s">
        <v>692</v>
      </c>
      <c r="E5595" s="2013"/>
      <c r="F5595" s="2013"/>
      <c r="G5595" s="494"/>
    </row>
    <row r="5596" ht="11.25" hidden="1" customHeight="1" outlineLevel="7">
      <c r="A5596" s="89"/>
      <c r="B5596" s="90"/>
      <c r="C5596" s="91"/>
      <c r="D5596" s="2013" t="s">
        <v>693</v>
      </c>
      <c r="E5596" s="2013"/>
      <c r="F5596" s="2013"/>
      <c r="G5596" s="494"/>
    </row>
    <row r="5597" ht="11.25" hidden="1" customHeight="1" outlineLevel="7">
      <c r="A5597" s="89"/>
      <c r="B5597" s="90"/>
      <c r="C5597" s="91"/>
      <c r="D5597" s="2013" t="s">
        <v>694</v>
      </c>
      <c r="E5597" s="2013"/>
      <c r="F5597" s="2013"/>
      <c r="G5597" s="494"/>
    </row>
    <row r="5598" ht="11.25" hidden="1" customHeight="1" outlineLevel="7">
      <c r="A5598" s="89"/>
      <c r="B5598" s="90"/>
      <c r="C5598" s="91"/>
      <c r="D5598" s="2013" t="s">
        <v>695</v>
      </c>
      <c r="E5598" s="2013"/>
      <c r="F5598" s="2013"/>
      <c r="G5598" s="494"/>
    </row>
    <row r="5599" ht="11.25" hidden="1" customHeight="1" outlineLevel="7">
      <c r="A5599" s="89"/>
      <c r="B5599" s="90"/>
      <c r="C5599" s="91"/>
      <c r="D5599" s="2013" t="s">
        <v>696</v>
      </c>
      <c r="E5599" s="2013"/>
      <c r="F5599" s="2013"/>
      <c r="G5599" s="494"/>
    </row>
    <row r="5600" ht="11.25" hidden="1" customHeight="1" outlineLevel="7">
      <c r="A5600" s="86"/>
      <c r="B5600" s="87"/>
      <c r="C5600" s="88"/>
      <c r="D5600" s="2017" t="s">
        <v>698</v>
      </c>
      <c r="E5600" s="2017"/>
      <c r="F5600" s="2017"/>
      <c r="G5600" s="494"/>
    </row>
    <row r="5601" ht="11.25" hidden="1" customHeight="1" outlineLevel="7">
      <c r="A5601" s="101"/>
      <c r="B5601" s="102"/>
      <c r="C5601" s="103"/>
      <c r="D5601" s="2017" t="s">
        <v>699</v>
      </c>
      <c r="E5601" s="2017"/>
      <c r="F5601" s="2017"/>
      <c r="G5601" s="494"/>
    </row>
    <row r="5602" ht="11.25" hidden="1" customHeight="1" outlineLevel="7">
      <c r="A5602" s="115"/>
      <c r="B5602" s="116"/>
      <c r="C5602" s="117"/>
      <c r="D5602" s="2013" t="s">
        <v>701</v>
      </c>
      <c r="E5602" s="2013"/>
      <c r="F5602" s="2013"/>
      <c r="G5602" s="494"/>
    </row>
    <row r="5603" ht="11.25" hidden="1" customHeight="1" outlineLevel="7">
      <c r="A5603" s="101"/>
      <c r="B5603" s="102"/>
      <c r="C5603" s="103"/>
      <c r="D5603" s="2017" t="s">
        <v>702</v>
      </c>
      <c r="E5603" s="2017"/>
      <c r="F5603" s="2017"/>
      <c r="G5603" s="494"/>
    </row>
    <row r="5604" ht="11.25" hidden="1" customHeight="1" outlineLevel="7">
      <c r="A5604" s="104"/>
      <c r="B5604" s="105"/>
      <c r="C5604" s="106"/>
      <c r="D5604" s="2017" t="s">
        <v>704</v>
      </c>
      <c r="E5604" s="2017"/>
      <c r="F5604" s="2017"/>
      <c r="G5604" s="494"/>
    </row>
    <row r="5605" ht="11.25" hidden="1" customHeight="1" outlineLevel="7">
      <c r="A5605" s="95"/>
      <c r="B5605" s="96"/>
      <c r="C5605" s="97"/>
      <c r="D5605" s="2013" t="s">
        <v>705</v>
      </c>
      <c r="E5605" s="2013"/>
      <c r="F5605" s="2013"/>
      <c r="G5605" s="494"/>
    </row>
    <row r="5606" ht="11.25" hidden="1" customHeight="1" outlineLevel="7">
      <c r="A5606" s="95"/>
      <c r="B5606" s="96"/>
      <c r="C5606" s="97"/>
      <c r="D5606" s="2013" t="s">
        <v>706</v>
      </c>
      <c r="E5606" s="2013"/>
      <c r="F5606" s="2013"/>
      <c r="G5606" s="494"/>
    </row>
    <row r="5607" ht="11.25" hidden="1" customHeight="1" outlineLevel="7">
      <c r="A5607" s="95"/>
      <c r="B5607" s="96"/>
      <c r="C5607" s="97"/>
      <c r="D5607" s="2013" t="s">
        <v>707</v>
      </c>
      <c r="E5607" s="2013"/>
      <c r="F5607" s="2013"/>
      <c r="G5607" s="494"/>
    </row>
    <row r="5608" ht="11.25" hidden="1" customHeight="1" outlineLevel="7">
      <c r="A5608" s="95"/>
      <c r="B5608" s="96"/>
      <c r="C5608" s="97"/>
      <c r="D5608" s="2013" t="s">
        <v>708</v>
      </c>
      <c r="E5608" s="2013"/>
      <c r="F5608" s="2013"/>
      <c r="G5608" s="494"/>
    </row>
    <row r="5609" ht="11.25" hidden="1" customHeight="1" outlineLevel="7">
      <c r="A5609" s="95"/>
      <c r="B5609" s="96"/>
      <c r="C5609" s="97"/>
      <c r="D5609" s="2013" t="s">
        <v>709</v>
      </c>
      <c r="E5609" s="2013"/>
      <c r="F5609" s="2013"/>
      <c r="G5609" s="494"/>
    </row>
    <row r="5610" ht="11.25" hidden="1" customHeight="1" outlineLevel="7">
      <c r="A5610" s="95"/>
      <c r="B5610" s="96"/>
      <c r="C5610" s="97"/>
      <c r="D5610" s="2013" t="s">
        <v>710</v>
      </c>
      <c r="E5610" s="2013"/>
      <c r="F5610" s="2013"/>
      <c r="G5610" s="494"/>
    </row>
    <row r="5611" ht="11.25" hidden="1" customHeight="1" outlineLevel="7">
      <c r="A5611" s="95"/>
      <c r="B5611" s="96"/>
      <c r="C5611" s="97"/>
      <c r="D5611" s="2013" t="s">
        <v>711</v>
      </c>
      <c r="E5611" s="2013"/>
      <c r="F5611" s="2013"/>
      <c r="G5611" s="494"/>
    </row>
    <row r="5612" ht="11.25" hidden="1" customHeight="1" outlineLevel="7">
      <c r="A5612" s="104"/>
      <c r="B5612" s="105"/>
      <c r="C5612" s="106"/>
      <c r="D5612" s="2017" t="s">
        <v>712</v>
      </c>
      <c r="E5612" s="2017"/>
      <c r="F5612" s="2017"/>
      <c r="G5612" s="494"/>
    </row>
    <row r="5613" ht="11.25" hidden="1" customHeight="1" outlineLevel="7">
      <c r="A5613" s="95"/>
      <c r="B5613" s="96"/>
      <c r="C5613" s="97"/>
      <c r="D5613" s="2013" t="s">
        <v>713</v>
      </c>
      <c r="E5613" s="2013"/>
      <c r="F5613" s="2013"/>
      <c r="G5613" s="494"/>
    </row>
    <row r="5614" ht="11.25" hidden="1" customHeight="1" outlineLevel="7">
      <c r="A5614" s="95"/>
      <c r="B5614" s="96"/>
      <c r="C5614" s="97"/>
      <c r="D5614" s="2013" t="s">
        <v>714</v>
      </c>
      <c r="E5614" s="2013"/>
      <c r="F5614" s="2013"/>
      <c r="G5614" s="494"/>
    </row>
    <row r="5615" ht="11.25" hidden="1" customHeight="1" outlineLevel="7">
      <c r="A5615" s="95"/>
      <c r="B5615" s="96"/>
      <c r="C5615" s="97"/>
      <c r="D5615" s="2013" t="s">
        <v>715</v>
      </c>
      <c r="E5615" s="2013"/>
      <c r="F5615" s="2013"/>
      <c r="G5615" s="494"/>
    </row>
    <row r="5616" ht="11.25" hidden="1" customHeight="1" outlineLevel="7">
      <c r="A5616" s="95"/>
      <c r="B5616" s="96"/>
      <c r="C5616" s="97"/>
      <c r="D5616" s="2013" t="s">
        <v>716</v>
      </c>
      <c r="E5616" s="2013"/>
      <c r="F5616" s="2013"/>
      <c r="G5616" s="494"/>
    </row>
    <row r="5617" ht="21.75" hidden="1" customHeight="1" outlineLevel="7">
      <c r="A5617" s="95"/>
      <c r="B5617" s="96"/>
      <c r="C5617" s="97"/>
      <c r="D5617" s="2013" t="s">
        <v>717</v>
      </c>
      <c r="E5617" s="2013"/>
      <c r="F5617" s="2013"/>
      <c r="G5617" s="494"/>
    </row>
    <row r="5618" ht="11.25" hidden="1" customHeight="1" outlineLevel="7">
      <c r="A5618" s="95"/>
      <c r="B5618" s="96"/>
      <c r="C5618" s="97"/>
      <c r="D5618" s="2013" t="s">
        <v>718</v>
      </c>
      <c r="E5618" s="2013"/>
      <c r="F5618" s="2013"/>
      <c r="G5618" s="494"/>
    </row>
    <row r="5619" ht="11.25" hidden="1" customHeight="1" outlineLevel="7">
      <c r="A5619" s="95"/>
      <c r="B5619" s="96"/>
      <c r="C5619" s="97"/>
      <c r="D5619" s="2013" t="s">
        <v>719</v>
      </c>
      <c r="E5619" s="2013"/>
      <c r="F5619" s="2013"/>
      <c r="G5619" s="494"/>
    </row>
    <row r="5620" ht="11.25" hidden="1" customHeight="1" outlineLevel="7">
      <c r="A5620" s="104"/>
      <c r="B5620" s="105"/>
      <c r="C5620" s="106"/>
      <c r="D5620" s="2017" t="s">
        <v>720</v>
      </c>
      <c r="E5620" s="2017"/>
      <c r="F5620" s="2017"/>
      <c r="G5620" s="494"/>
    </row>
    <row r="5621" ht="11.25" hidden="1" customHeight="1" outlineLevel="7">
      <c r="A5621" s="95"/>
      <c r="B5621" s="96"/>
      <c r="C5621" s="97"/>
      <c r="D5621" s="2013" t="s">
        <v>721</v>
      </c>
      <c r="E5621" s="2013"/>
      <c r="F5621" s="2013"/>
      <c r="G5621" s="494"/>
    </row>
    <row r="5622" ht="11.25" hidden="1" customHeight="1" outlineLevel="7">
      <c r="A5622" s="95"/>
      <c r="B5622" s="96"/>
      <c r="C5622" s="97"/>
      <c r="D5622" s="2013" t="s">
        <v>722</v>
      </c>
      <c r="E5622" s="2013"/>
      <c r="F5622" s="2013"/>
      <c r="G5622" s="494"/>
    </row>
    <row r="5623" ht="11.25" hidden="1" customHeight="1" outlineLevel="7">
      <c r="A5623" s="95"/>
      <c r="B5623" s="96"/>
      <c r="C5623" s="97"/>
      <c r="D5623" s="2013" t="s">
        <v>723</v>
      </c>
      <c r="E5623" s="2013"/>
      <c r="F5623" s="2013"/>
      <c r="G5623" s="494"/>
    </row>
    <row r="5624" ht="11.25" hidden="1" customHeight="1" outlineLevel="7">
      <c r="A5624" s="104"/>
      <c r="B5624" s="105"/>
      <c r="C5624" s="106"/>
      <c r="D5624" s="2017" t="s">
        <v>724</v>
      </c>
      <c r="E5624" s="2017"/>
      <c r="F5624" s="2017"/>
      <c r="G5624" s="494"/>
    </row>
    <row r="5625" ht="11.25" hidden="1" customHeight="1" outlineLevel="7">
      <c r="A5625" s="95"/>
      <c r="B5625" s="96"/>
      <c r="C5625" s="97"/>
      <c r="D5625" s="2013" t="s">
        <v>725</v>
      </c>
      <c r="E5625" s="2013"/>
      <c r="F5625" s="2013"/>
      <c r="G5625" s="494"/>
    </row>
    <row r="5626" ht="11.25" hidden="1" customHeight="1" outlineLevel="7">
      <c r="A5626" s="95"/>
      <c r="B5626" s="96"/>
      <c r="C5626" s="97"/>
      <c r="D5626" s="2013" t="s">
        <v>726</v>
      </c>
      <c r="E5626" s="2013"/>
      <c r="F5626" s="2013"/>
      <c r="G5626" s="494"/>
    </row>
    <row r="5627" ht="11.25" hidden="1" customHeight="1" outlineLevel="7">
      <c r="A5627" s="95"/>
      <c r="B5627" s="96"/>
      <c r="C5627" s="97"/>
      <c r="D5627" s="2013" t="s">
        <v>727</v>
      </c>
      <c r="E5627" s="2013"/>
      <c r="F5627" s="2013"/>
      <c r="G5627" s="494"/>
    </row>
    <row r="5628" ht="21.75" hidden="1" customHeight="1" outlineLevel="7">
      <c r="A5628" s="95"/>
      <c r="B5628" s="96"/>
      <c r="C5628" s="97"/>
      <c r="D5628" s="2013" t="s">
        <v>728</v>
      </c>
      <c r="E5628" s="2013"/>
      <c r="F5628" s="2013"/>
      <c r="G5628" s="494"/>
    </row>
    <row r="5629" ht="11.25" hidden="1" customHeight="1" outlineLevel="7">
      <c r="A5629" s="95"/>
      <c r="B5629" s="96"/>
      <c r="C5629" s="97"/>
      <c r="D5629" s="2013" t="s">
        <v>729</v>
      </c>
      <c r="E5629" s="2013"/>
      <c r="F5629" s="2013"/>
      <c r="G5629" s="494"/>
    </row>
    <row r="5630" ht="11.25" hidden="1" customHeight="1" outlineLevel="7">
      <c r="A5630" s="95"/>
      <c r="B5630" s="96"/>
      <c r="C5630" s="97"/>
      <c r="D5630" s="2013" t="s">
        <v>730</v>
      </c>
      <c r="E5630" s="2013"/>
      <c r="F5630" s="2013"/>
      <c r="G5630" s="494"/>
    </row>
    <row r="5631" ht="11.25" hidden="1" customHeight="1" outlineLevel="7">
      <c r="A5631" s="115"/>
      <c r="B5631" s="116"/>
      <c r="C5631" s="117"/>
      <c r="D5631" s="2013" t="s">
        <v>731</v>
      </c>
      <c r="E5631" s="2013"/>
      <c r="F5631" s="2013"/>
      <c r="G5631" s="494"/>
    </row>
    <row r="5632" ht="11.25" hidden="1" customHeight="1" outlineLevel="7">
      <c r="A5632" s="104"/>
      <c r="B5632" s="105"/>
      <c r="C5632" s="106"/>
      <c r="D5632" s="2017" t="s">
        <v>732</v>
      </c>
      <c r="E5632" s="2017"/>
      <c r="F5632" s="2017"/>
      <c r="G5632" s="494"/>
    </row>
    <row r="5633" ht="11.25" hidden="1" customHeight="1" outlineLevel="7">
      <c r="A5633" s="95"/>
      <c r="B5633" s="96"/>
      <c r="C5633" s="97"/>
      <c r="D5633" s="2013" t="s">
        <v>733</v>
      </c>
      <c r="E5633" s="2013"/>
      <c r="F5633" s="2013"/>
      <c r="G5633" s="494"/>
    </row>
    <row r="5634" ht="11.25" hidden="1" customHeight="1" outlineLevel="7">
      <c r="A5634" s="95"/>
      <c r="B5634" s="96"/>
      <c r="C5634" s="97"/>
      <c r="D5634" s="2013" t="s">
        <v>735</v>
      </c>
      <c r="E5634" s="2013"/>
      <c r="F5634" s="2013"/>
      <c r="G5634" s="494"/>
    </row>
    <row r="5635" ht="11.25" hidden="1" customHeight="1" outlineLevel="7">
      <c r="A5635" s="115"/>
      <c r="B5635" s="116"/>
      <c r="C5635" s="117"/>
      <c r="D5635" s="2013" t="s">
        <v>736</v>
      </c>
      <c r="E5635" s="2013"/>
      <c r="F5635" s="2013"/>
      <c r="G5635" s="494"/>
    </row>
    <row r="5636" ht="21.75" hidden="1" customHeight="1" outlineLevel="7">
      <c r="A5636" s="115"/>
      <c r="B5636" s="116"/>
      <c r="C5636" s="117"/>
      <c r="D5636" s="2013" t="s">
        <v>737</v>
      </c>
      <c r="E5636" s="2013"/>
      <c r="F5636" s="2013"/>
      <c r="G5636" s="494"/>
    </row>
    <row r="5637" ht="11.25" hidden="1" customHeight="1" outlineLevel="7">
      <c r="A5637" s="115"/>
      <c r="B5637" s="116"/>
      <c r="C5637" s="117"/>
      <c r="D5637" s="2013" t="s">
        <v>738</v>
      </c>
      <c r="E5637" s="2013"/>
      <c r="F5637" s="2013"/>
      <c r="G5637" s="494"/>
    </row>
    <row r="5638" ht="11.25" hidden="1" customHeight="1" outlineLevel="7">
      <c r="A5638" s="115"/>
      <c r="B5638" s="116"/>
      <c r="C5638" s="117"/>
      <c r="D5638" s="2013" t="s">
        <v>739</v>
      </c>
      <c r="E5638" s="2013"/>
      <c r="F5638" s="2013"/>
      <c r="G5638" s="494"/>
    </row>
    <row r="5639" ht="11.25" hidden="1" customHeight="1" outlineLevel="7">
      <c r="A5639" s="104"/>
      <c r="B5639" s="105"/>
      <c r="C5639" s="106"/>
      <c r="D5639" s="2017" t="s">
        <v>740</v>
      </c>
      <c r="E5639" s="2017"/>
      <c r="F5639" s="2017"/>
      <c r="G5639" s="494"/>
    </row>
    <row r="5640" ht="11.25" hidden="1" customHeight="1" outlineLevel="7">
      <c r="A5640" s="95"/>
      <c r="B5640" s="96"/>
      <c r="C5640" s="97"/>
      <c r="D5640" s="2013" t="s">
        <v>741</v>
      </c>
      <c r="E5640" s="2013"/>
      <c r="F5640" s="2013"/>
      <c r="G5640" s="494"/>
    </row>
    <row r="5641" ht="11.25" hidden="1" customHeight="1" outlineLevel="7">
      <c r="A5641" s="104"/>
      <c r="B5641" s="105"/>
      <c r="C5641" s="106"/>
      <c r="D5641" s="2017" t="s">
        <v>742</v>
      </c>
      <c r="E5641" s="2017"/>
      <c r="F5641" s="2017"/>
      <c r="G5641" s="494"/>
    </row>
    <row r="5642" ht="11.25" hidden="1" customHeight="1" outlineLevel="7">
      <c r="A5642" s="95"/>
      <c r="B5642" s="96"/>
      <c r="C5642" s="97"/>
      <c r="D5642" s="2013" t="s">
        <v>744</v>
      </c>
      <c r="E5642" s="2013"/>
      <c r="F5642" s="2013"/>
      <c r="G5642" s="494"/>
    </row>
    <row r="5643" ht="21.75" hidden="1" customHeight="1" outlineLevel="7">
      <c r="A5643" s="95"/>
      <c r="B5643" s="96"/>
      <c r="C5643" s="97"/>
      <c r="D5643" s="2013" t="s">
        <v>745</v>
      </c>
      <c r="E5643" s="2013"/>
      <c r="F5643" s="2013"/>
      <c r="G5643" s="494"/>
    </row>
    <row r="5644" ht="21.75" hidden="1" customHeight="1" outlineLevel="7">
      <c r="A5644" s="95"/>
      <c r="B5644" s="96"/>
      <c r="C5644" s="97"/>
      <c r="D5644" s="2013" t="s">
        <v>746</v>
      </c>
      <c r="E5644" s="2013"/>
      <c r="F5644" s="2013"/>
      <c r="G5644" s="494"/>
    </row>
    <row r="5645" ht="21.75" hidden="1" customHeight="1" outlineLevel="7">
      <c r="A5645" s="95"/>
      <c r="B5645" s="96"/>
      <c r="C5645" s="97"/>
      <c r="D5645" s="2013" t="s">
        <v>748</v>
      </c>
      <c r="E5645" s="2013"/>
      <c r="F5645" s="2013"/>
      <c r="G5645" s="494"/>
    </row>
    <row r="5646" ht="21.75" hidden="1" customHeight="1" outlineLevel="7">
      <c r="A5646" s="95"/>
      <c r="B5646" s="96"/>
      <c r="C5646" s="97"/>
      <c r="D5646" s="2013" t="s">
        <v>749</v>
      </c>
      <c r="E5646" s="2013"/>
      <c r="F5646" s="2013"/>
      <c r="G5646" s="494"/>
    </row>
    <row r="5647" ht="11.25" hidden="1" customHeight="1" outlineLevel="7">
      <c r="A5647" s="95"/>
      <c r="B5647" s="96"/>
      <c r="C5647" s="97"/>
      <c r="D5647" s="2013" t="s">
        <v>751</v>
      </c>
      <c r="E5647" s="2013"/>
      <c r="F5647" s="2013"/>
      <c r="G5647" s="494"/>
    </row>
    <row r="5648" ht="11.25" hidden="1" customHeight="1" outlineLevel="7">
      <c r="A5648" s="95"/>
      <c r="B5648" s="96"/>
      <c r="C5648" s="97"/>
      <c r="D5648" s="2013" t="s">
        <v>752</v>
      </c>
      <c r="E5648" s="2013"/>
      <c r="F5648" s="2013"/>
      <c r="G5648" s="494"/>
    </row>
    <row r="5649" ht="11.25" hidden="1" customHeight="1" outlineLevel="7">
      <c r="A5649" s="95"/>
      <c r="B5649" s="96"/>
      <c r="C5649" s="97"/>
      <c r="D5649" s="2013" t="s">
        <v>843</v>
      </c>
      <c r="E5649" s="2013"/>
      <c r="F5649" s="2013"/>
      <c r="G5649" s="494"/>
    </row>
    <row r="5650" ht="11.25" hidden="1" customHeight="1" outlineLevel="7">
      <c r="A5650" s="95"/>
      <c r="B5650" s="96"/>
      <c r="C5650" s="97"/>
      <c r="D5650" s="2013" t="s">
        <v>758</v>
      </c>
      <c r="E5650" s="2013"/>
      <c r="F5650" s="2013"/>
      <c r="G5650" s="494"/>
    </row>
    <row r="5651" ht="11.25" hidden="1" customHeight="1" outlineLevel="7">
      <c r="A5651" s="95"/>
      <c r="B5651" s="96"/>
      <c r="C5651" s="97"/>
      <c r="D5651" s="2013" t="s">
        <v>759</v>
      </c>
      <c r="E5651" s="2013"/>
      <c r="F5651" s="2013"/>
      <c r="G5651" s="494"/>
    </row>
    <row r="5652" ht="21.75" hidden="1" customHeight="1" outlineLevel="7">
      <c r="A5652" s="95"/>
      <c r="B5652" s="96"/>
      <c r="C5652" s="97"/>
      <c r="D5652" s="2013" t="s">
        <v>400</v>
      </c>
      <c r="E5652" s="2013"/>
      <c r="F5652" s="2013"/>
      <c r="G5652" s="494"/>
    </row>
    <row r="5653" ht="11.25" hidden="1" customHeight="1" outlineLevel="7">
      <c r="A5653" s="95"/>
      <c r="B5653" s="96"/>
      <c r="C5653" s="97"/>
      <c r="D5653" s="2013" t="s">
        <v>761</v>
      </c>
      <c r="E5653" s="2013"/>
      <c r="F5653" s="2013"/>
      <c r="G5653" s="494"/>
    </row>
    <row r="5654" ht="11.25" hidden="1" customHeight="1" outlineLevel="7">
      <c r="A5654" s="101"/>
      <c r="B5654" s="102"/>
      <c r="C5654" s="103"/>
      <c r="D5654" s="2017" t="s">
        <v>763</v>
      </c>
      <c r="E5654" s="2017"/>
      <c r="F5654" s="2017"/>
      <c r="G5654" s="494"/>
    </row>
    <row r="5655" ht="11.25" hidden="1" customHeight="1" outlineLevel="7">
      <c r="A5655" s="104"/>
      <c r="B5655" s="105"/>
      <c r="C5655" s="106"/>
      <c r="D5655" s="2017" t="s">
        <v>765</v>
      </c>
      <c r="E5655" s="2017"/>
      <c r="F5655" s="2017"/>
      <c r="G5655" s="494"/>
    </row>
    <row r="5656" ht="11.25" hidden="1" customHeight="1" outlineLevel="7">
      <c r="A5656" s="95"/>
      <c r="B5656" s="96"/>
      <c r="C5656" s="97"/>
      <c r="D5656" s="2013" t="s">
        <v>766</v>
      </c>
      <c r="E5656" s="2013"/>
      <c r="F5656" s="2013"/>
      <c r="G5656" s="494"/>
    </row>
    <row r="5657" ht="11.25" hidden="1" customHeight="1" outlineLevel="7">
      <c r="A5657" s="95"/>
      <c r="B5657" s="96"/>
      <c r="C5657" s="97"/>
      <c r="D5657" s="2013" t="s">
        <v>767</v>
      </c>
      <c r="E5657" s="2013"/>
      <c r="F5657" s="2013"/>
      <c r="G5657" s="494"/>
    </row>
    <row r="5658" ht="21.75" hidden="1" customHeight="1" outlineLevel="7">
      <c r="A5658" s="95"/>
      <c r="B5658" s="96"/>
      <c r="C5658" s="97"/>
      <c r="D5658" s="2013" t="s">
        <v>770</v>
      </c>
      <c r="E5658" s="2013"/>
      <c r="F5658" s="2013"/>
      <c r="G5658" s="494"/>
    </row>
    <row r="5659" ht="11.25" hidden="1" customHeight="1" outlineLevel="7">
      <c r="A5659" s="104"/>
      <c r="B5659" s="105"/>
      <c r="C5659" s="106"/>
      <c r="D5659" s="2017" t="s">
        <v>771</v>
      </c>
      <c r="E5659" s="2017"/>
      <c r="F5659" s="2017"/>
      <c r="G5659" s="494"/>
    </row>
    <row r="5660" ht="11.25" hidden="1" customHeight="1" outlineLevel="7">
      <c r="A5660" s="95"/>
      <c r="B5660" s="96"/>
      <c r="C5660" s="97"/>
      <c r="D5660" s="2013" t="s">
        <v>773</v>
      </c>
      <c r="E5660" s="2013"/>
      <c r="F5660" s="2013"/>
      <c r="G5660" s="494"/>
    </row>
    <row r="5661" ht="11.25" hidden="1" customHeight="1" outlineLevel="7">
      <c r="A5661" s="95"/>
      <c r="B5661" s="96"/>
      <c r="C5661" s="97"/>
      <c r="D5661" s="2013" t="s">
        <v>775</v>
      </c>
      <c r="E5661" s="2013"/>
      <c r="F5661" s="2013"/>
      <c r="G5661" s="494"/>
    </row>
    <row r="5662" ht="21.75" hidden="1" customHeight="1" outlineLevel="7">
      <c r="A5662" s="95"/>
      <c r="B5662" s="96"/>
      <c r="C5662" s="97"/>
      <c r="D5662" s="2013" t="s">
        <v>777</v>
      </c>
      <c r="E5662" s="2013"/>
      <c r="F5662" s="2013"/>
      <c r="G5662" s="494"/>
    </row>
    <row r="5663" ht="11.25" hidden="1" customHeight="1" outlineLevel="7">
      <c r="A5663" s="95"/>
      <c r="B5663" s="96"/>
      <c r="C5663" s="97"/>
      <c r="D5663" s="2013" t="s">
        <v>778</v>
      </c>
      <c r="E5663" s="2013"/>
      <c r="F5663" s="2013"/>
      <c r="G5663" s="494"/>
    </row>
    <row r="5664" ht="11.25" hidden="1" customHeight="1" outlineLevel="7">
      <c r="A5664" s="95"/>
      <c r="B5664" s="96"/>
      <c r="C5664" s="97"/>
      <c r="D5664" s="2013" t="s">
        <v>779</v>
      </c>
      <c r="E5664" s="2013"/>
      <c r="F5664" s="2013"/>
      <c r="G5664" s="494"/>
    </row>
    <row r="5665" ht="11.25" hidden="1" customHeight="1" outlineLevel="7">
      <c r="A5665" s="115"/>
      <c r="B5665" s="116"/>
      <c r="C5665" s="117"/>
      <c r="D5665" s="2013" t="s">
        <v>781</v>
      </c>
      <c r="E5665" s="2013"/>
      <c r="F5665" s="2013"/>
      <c r="G5665" s="494"/>
    </row>
    <row r="5666" ht="11.25" hidden="1" customHeight="1" outlineLevel="7">
      <c r="A5666" s="101"/>
      <c r="B5666" s="102"/>
      <c r="C5666" s="103"/>
      <c r="D5666" s="2017" t="s">
        <v>782</v>
      </c>
      <c r="E5666" s="2017"/>
      <c r="F5666" s="2017"/>
      <c r="G5666" s="494"/>
    </row>
    <row r="5667" ht="21.75" hidden="1" customHeight="1" outlineLevel="7">
      <c r="A5667" s="115"/>
      <c r="B5667" s="116"/>
      <c r="C5667" s="117"/>
      <c r="D5667" s="2013" t="s">
        <v>783</v>
      </c>
      <c r="E5667" s="2013"/>
      <c r="F5667" s="2013"/>
      <c r="G5667" s="494"/>
    </row>
    <row r="5668" ht="11.25" hidden="1" customHeight="1" outlineLevel="7">
      <c r="A5668" s="115"/>
      <c r="B5668" s="116"/>
      <c r="C5668" s="117"/>
      <c r="D5668" s="2013" t="s">
        <v>784</v>
      </c>
      <c r="E5668" s="2013"/>
      <c r="F5668" s="2013"/>
      <c r="G5668" s="494"/>
    </row>
    <row r="5669" ht="11.25" hidden="1" customHeight="1" outlineLevel="7">
      <c r="A5669" s="115"/>
      <c r="B5669" s="116"/>
      <c r="C5669" s="117"/>
      <c r="D5669" s="2013" t="s">
        <v>785</v>
      </c>
      <c r="E5669" s="2013"/>
      <c r="F5669" s="2013"/>
      <c r="G5669" s="494"/>
    </row>
    <row r="5670" ht="11.25" hidden="1" customHeight="1" outlineLevel="7">
      <c r="A5670" s="101"/>
      <c r="B5670" s="102"/>
      <c r="C5670" s="103"/>
      <c r="D5670" s="2017" t="s">
        <v>789</v>
      </c>
      <c r="E5670" s="2017"/>
      <c r="F5670" s="2017"/>
      <c r="G5670" s="494"/>
    </row>
    <row r="5671" ht="21.75" hidden="1" customHeight="1" outlineLevel="7">
      <c r="A5671" s="115"/>
      <c r="B5671" s="116"/>
      <c r="C5671" s="117"/>
      <c r="D5671" s="2013" t="s">
        <v>791</v>
      </c>
      <c r="E5671" s="2013"/>
      <c r="F5671" s="2013"/>
      <c r="G5671" s="494"/>
    </row>
    <row r="5672" ht="21.75" hidden="1" customHeight="1" outlineLevel="7">
      <c r="A5672" s="115"/>
      <c r="B5672" s="116"/>
      <c r="C5672" s="117"/>
      <c r="D5672" s="2013" t="s">
        <v>793</v>
      </c>
      <c r="E5672" s="2013"/>
      <c r="F5672" s="2013"/>
      <c r="G5672" s="494"/>
    </row>
    <row r="5673" ht="11.25" hidden="1" customHeight="1" outlineLevel="7">
      <c r="A5673" s="115"/>
      <c r="B5673" s="116"/>
      <c r="C5673" s="117"/>
      <c r="D5673" s="2013" t="s">
        <v>795</v>
      </c>
      <c r="E5673" s="2013"/>
      <c r="F5673" s="2013"/>
      <c r="G5673" s="494"/>
    </row>
    <row r="5674" ht="11.25" hidden="1" customHeight="1" outlineLevel="7">
      <c r="A5674" s="115"/>
      <c r="B5674" s="116"/>
      <c r="C5674" s="117"/>
      <c r="D5674" s="2013" t="s">
        <v>796</v>
      </c>
      <c r="E5674" s="2013"/>
      <c r="F5674" s="2013"/>
      <c r="G5674" s="494"/>
    </row>
    <row r="5675" ht="11.25" hidden="1" customHeight="1" outlineLevel="7">
      <c r="A5675" s="115"/>
      <c r="B5675" s="116"/>
      <c r="C5675" s="117"/>
      <c r="D5675" s="2013" t="s">
        <v>798</v>
      </c>
      <c r="E5675" s="2013"/>
      <c r="F5675" s="2013"/>
      <c r="G5675" s="494"/>
    </row>
    <row r="5676" ht="11.25" hidden="1" customHeight="1" outlineLevel="7">
      <c r="A5676" s="115"/>
      <c r="B5676" s="116"/>
      <c r="C5676" s="117"/>
      <c r="D5676" s="2013" t="s">
        <v>799</v>
      </c>
      <c r="E5676" s="2013"/>
      <c r="F5676" s="2013"/>
      <c r="G5676" s="494"/>
    </row>
    <row r="5677" ht="11.25" hidden="1" customHeight="1" outlineLevel="7">
      <c r="A5677" s="115"/>
      <c r="B5677" s="116"/>
      <c r="C5677" s="117"/>
      <c r="D5677" s="2013" t="s">
        <v>844</v>
      </c>
      <c r="E5677" s="2013"/>
      <c r="F5677" s="2013"/>
      <c r="G5677" s="494"/>
    </row>
    <row r="5678" ht="11.25" hidden="1" customHeight="1" outlineLevel="7">
      <c r="A5678" s="101"/>
      <c r="B5678" s="102"/>
      <c r="C5678" s="103"/>
      <c r="D5678" s="2017" t="s">
        <v>802</v>
      </c>
      <c r="E5678" s="2017"/>
      <c r="F5678" s="2017"/>
      <c r="G5678" s="494"/>
    </row>
    <row r="5679" ht="11.25" hidden="1" customHeight="1" outlineLevel="7">
      <c r="A5679" s="115"/>
      <c r="B5679" s="116"/>
      <c r="C5679" s="117"/>
      <c r="D5679" s="2013" t="s">
        <v>804</v>
      </c>
      <c r="E5679" s="2013"/>
      <c r="F5679" s="2013"/>
      <c r="G5679" s="494"/>
    </row>
    <row r="5680" ht="11.25" hidden="1" customHeight="1" outlineLevel="7">
      <c r="A5680" s="115"/>
      <c r="B5680" s="116"/>
      <c r="C5680" s="117"/>
      <c r="D5680" s="2013" t="s">
        <v>805</v>
      </c>
      <c r="E5680" s="2013"/>
      <c r="F5680" s="2013"/>
      <c r="G5680" s="494"/>
    </row>
    <row r="5681" ht="11.25" hidden="1" customHeight="1" outlineLevel="7">
      <c r="A5681" s="115"/>
      <c r="B5681" s="116"/>
      <c r="C5681" s="117"/>
      <c r="D5681" s="2013" t="s">
        <v>806</v>
      </c>
      <c r="E5681" s="2013"/>
      <c r="F5681" s="2013"/>
      <c r="G5681" s="494"/>
    </row>
    <row r="5682" ht="11.25" hidden="1" customHeight="1" outlineLevel="7">
      <c r="A5682" s="115"/>
      <c r="B5682" s="116"/>
      <c r="C5682" s="117"/>
      <c r="D5682" s="2013" t="s">
        <v>808</v>
      </c>
      <c r="E5682" s="2013"/>
      <c r="F5682" s="2013"/>
      <c r="G5682" s="494"/>
    </row>
    <row r="5683" ht="21.75" hidden="1" customHeight="1" outlineLevel="7">
      <c r="A5683" s="115"/>
      <c r="B5683" s="116"/>
      <c r="C5683" s="117"/>
      <c r="D5683" s="2013" t="s">
        <v>809</v>
      </c>
      <c r="E5683" s="2013"/>
      <c r="F5683" s="2013"/>
      <c r="G5683" s="494"/>
    </row>
    <row r="5684" ht="11.25" hidden="1" customHeight="1" outlineLevel="7">
      <c r="A5684" s="115"/>
      <c r="B5684" s="116"/>
      <c r="C5684" s="117"/>
      <c r="D5684" s="2013" t="s">
        <v>810</v>
      </c>
      <c r="E5684" s="2013"/>
      <c r="F5684" s="2013"/>
      <c r="G5684" s="494"/>
    </row>
    <row r="5685" ht="11.25" hidden="1" customHeight="1" outlineLevel="7">
      <c r="A5685" s="89"/>
      <c r="B5685" s="90"/>
      <c r="C5685" s="91"/>
      <c r="D5685" s="2013" t="s">
        <v>812</v>
      </c>
      <c r="E5685" s="2013"/>
      <c r="F5685" s="2013"/>
      <c r="G5685" s="494"/>
    </row>
    <row r="5686" ht="11.25" hidden="1" customHeight="1" outlineLevel="7">
      <c r="A5686" s="101"/>
      <c r="B5686" s="102"/>
      <c r="C5686" s="103"/>
      <c r="D5686" s="2017" t="s">
        <v>813</v>
      </c>
      <c r="E5686" s="2017"/>
      <c r="F5686" s="2017"/>
      <c r="G5686" s="494"/>
    </row>
    <row r="5687" ht="11.25" hidden="1" customHeight="1" outlineLevel="7">
      <c r="A5687" s="104"/>
      <c r="B5687" s="105"/>
      <c r="C5687" s="106"/>
      <c r="D5687" s="2017" t="s">
        <v>815</v>
      </c>
      <c r="E5687" s="2017"/>
      <c r="F5687" s="2017"/>
      <c r="G5687" s="494"/>
    </row>
    <row r="5688" ht="11.25" hidden="1" customHeight="1" outlineLevel="7">
      <c r="A5688" s="95"/>
      <c r="B5688" s="96"/>
      <c r="C5688" s="97"/>
      <c r="D5688" s="2013" t="s">
        <v>820</v>
      </c>
      <c r="E5688" s="2013"/>
      <c r="F5688" s="2013"/>
      <c r="G5688" s="494"/>
    </row>
    <row r="5689" ht="11.25" hidden="1" customHeight="1" outlineLevel="7">
      <c r="A5689" s="115"/>
      <c r="B5689" s="116"/>
      <c r="C5689" s="117"/>
      <c r="D5689" s="2013" t="s">
        <v>822</v>
      </c>
      <c r="E5689" s="2013"/>
      <c r="F5689" s="2013"/>
      <c r="G5689" s="494"/>
    </row>
    <row r="5690" ht="11.25" hidden="1" customHeight="1" outlineLevel="7">
      <c r="A5690" s="115"/>
      <c r="B5690" s="116"/>
      <c r="C5690" s="117"/>
      <c r="D5690" s="2013" t="s">
        <v>823</v>
      </c>
      <c r="E5690" s="2013"/>
      <c r="F5690" s="2013"/>
      <c r="G5690" s="494"/>
    </row>
    <row r="5691" ht="11.25" hidden="1" customHeight="1" outlineLevel="7">
      <c r="A5691" s="115"/>
      <c r="B5691" s="116"/>
      <c r="C5691" s="117"/>
      <c r="D5691" s="2013" t="s">
        <v>824</v>
      </c>
      <c r="E5691" s="2013"/>
      <c r="F5691" s="2013"/>
      <c r="G5691" s="494"/>
    </row>
    <row r="5692" ht="11.25" hidden="1" customHeight="1" outlineLevel="7">
      <c r="A5692" s="115"/>
      <c r="B5692" s="116"/>
      <c r="C5692" s="117"/>
      <c r="D5692" s="2013" t="s">
        <v>825</v>
      </c>
      <c r="E5692" s="2013"/>
      <c r="F5692" s="2013"/>
      <c r="G5692" s="494"/>
    </row>
    <row r="5693" ht="11.25" hidden="1" customHeight="1" outlineLevel="7">
      <c r="A5693" s="104"/>
      <c r="B5693" s="105"/>
      <c r="C5693" s="106"/>
      <c r="D5693" s="2017" t="s">
        <v>826</v>
      </c>
      <c r="E5693" s="2017"/>
      <c r="F5693" s="2017"/>
      <c r="G5693" s="494"/>
    </row>
    <row r="5694" ht="11.25" hidden="1" customHeight="1" outlineLevel="7">
      <c r="A5694" s="95"/>
      <c r="B5694" s="96"/>
      <c r="C5694" s="97"/>
      <c r="D5694" s="2013" t="s">
        <v>828</v>
      </c>
      <c r="E5694" s="2013"/>
      <c r="F5694" s="2013"/>
      <c r="G5694" s="494"/>
    </row>
    <row r="5695" ht="21.75" hidden="1" customHeight="1" outlineLevel="7">
      <c r="A5695" s="95"/>
      <c r="B5695" s="96"/>
      <c r="C5695" s="97"/>
      <c r="D5695" s="2013" t="s">
        <v>829</v>
      </c>
      <c r="E5695" s="2013"/>
      <c r="F5695" s="2013"/>
      <c r="G5695" s="494"/>
    </row>
    <row r="5696" ht="11.25" hidden="1" customHeight="1" outlineLevel="7">
      <c r="A5696" s="104"/>
      <c r="B5696" s="105"/>
      <c r="C5696" s="106"/>
      <c r="D5696" s="2017" t="s">
        <v>831</v>
      </c>
      <c r="E5696" s="2017"/>
      <c r="F5696" s="2017"/>
      <c r="G5696" s="494"/>
    </row>
    <row r="5697" ht="11.25" hidden="1" customHeight="1" outlineLevel="7">
      <c r="A5697" s="95"/>
      <c r="B5697" s="96"/>
      <c r="C5697" s="97"/>
      <c r="D5697" s="2013" t="s">
        <v>833</v>
      </c>
      <c r="E5697" s="2013"/>
      <c r="F5697" s="2013"/>
      <c r="G5697" s="494"/>
    </row>
    <row r="5698" ht="21.75" hidden="1" customHeight="1" outlineLevel="7">
      <c r="A5698" s="115"/>
      <c r="B5698" s="116"/>
      <c r="C5698" s="117"/>
      <c r="D5698" s="2013" t="s">
        <v>834</v>
      </c>
      <c r="E5698" s="2013"/>
      <c r="F5698" s="2013"/>
      <c r="G5698" s="494"/>
    </row>
    <row r="5699" ht="11.25" hidden="1" customHeight="1" outlineLevel="7">
      <c r="A5699" s="115"/>
      <c r="B5699" s="116"/>
      <c r="C5699" s="117"/>
      <c r="D5699" s="2013" t="s">
        <v>837</v>
      </c>
      <c r="E5699" s="2013"/>
      <c r="F5699" s="2013"/>
      <c r="G5699" s="494"/>
    </row>
    <row r="5700" ht="11.25" hidden="1" customHeight="1" outlineLevel="7">
      <c r="A5700" s="80"/>
      <c r="B5700" s="81"/>
      <c r="C5700" s="82"/>
      <c r="D5700" s="2017" t="s">
        <v>963</v>
      </c>
      <c r="E5700" s="2017"/>
      <c r="F5700" s="2017"/>
      <c r="G5700" s="494"/>
    </row>
    <row r="5701" ht="11.25" hidden="1" customHeight="1" outlineLevel="7">
      <c r="A5701" s="83"/>
      <c r="B5701" s="84"/>
      <c r="C5701" s="85"/>
      <c r="D5701" s="2017" t="s">
        <v>14</v>
      </c>
      <c r="E5701" s="2017"/>
      <c r="F5701" s="2017"/>
      <c r="G5701" s="494"/>
    </row>
    <row r="5702" ht="11.25" hidden="1" customHeight="1" outlineLevel="7">
      <c r="A5702" s="86"/>
      <c r="B5702" s="87"/>
      <c r="C5702" s="88"/>
      <c r="D5702" s="2017" t="s">
        <v>529</v>
      </c>
      <c r="E5702" s="2017"/>
      <c r="F5702" s="2017"/>
      <c r="G5702" s="494"/>
    </row>
    <row r="5703" ht="11.25" hidden="1" customHeight="1" outlineLevel="7">
      <c r="A5703" s="101"/>
      <c r="B5703" s="102"/>
      <c r="C5703" s="103"/>
      <c r="D5703" s="2017" t="s">
        <v>964</v>
      </c>
      <c r="E5703" s="2017"/>
      <c r="F5703" s="2017"/>
      <c r="G5703" s="494"/>
    </row>
    <row r="5704" ht="11.25" hidden="1" customHeight="1" outlineLevel="7">
      <c r="A5704" s="115"/>
      <c r="B5704" s="116"/>
      <c r="C5704" s="117"/>
      <c r="D5704" s="2013" t="s">
        <v>546</v>
      </c>
      <c r="E5704" s="2013"/>
      <c r="F5704" s="2013"/>
      <c r="G5704" s="494"/>
    </row>
    <row r="5705" ht="11.25" hidden="1" customHeight="1" outlineLevel="7">
      <c r="A5705" s="101"/>
      <c r="B5705" s="102"/>
      <c r="C5705" s="103"/>
      <c r="D5705" s="2017" t="s">
        <v>554</v>
      </c>
      <c r="E5705" s="2017"/>
      <c r="F5705" s="2017"/>
      <c r="G5705" s="494"/>
    </row>
    <row r="5706" ht="11.25" hidden="1" customHeight="1" outlineLevel="7">
      <c r="A5706" s="115"/>
      <c r="B5706" s="116"/>
      <c r="C5706" s="117"/>
      <c r="D5706" s="2013" t="s">
        <v>557</v>
      </c>
      <c r="E5706" s="2013"/>
      <c r="F5706" s="2013"/>
      <c r="G5706" s="494"/>
    </row>
    <row r="5707" ht="11.25" hidden="1" customHeight="1" outlineLevel="7">
      <c r="A5707" s="115"/>
      <c r="B5707" s="116"/>
      <c r="C5707" s="117"/>
      <c r="D5707" s="2013" t="s">
        <v>559</v>
      </c>
      <c r="E5707" s="2013"/>
      <c r="F5707" s="2013"/>
      <c r="G5707" s="494"/>
    </row>
    <row r="5708" ht="11.25" hidden="1" customHeight="1" outlineLevel="7">
      <c r="A5708" s="115"/>
      <c r="B5708" s="116"/>
      <c r="C5708" s="117"/>
      <c r="D5708" s="2013" t="s">
        <v>564</v>
      </c>
      <c r="E5708" s="2013"/>
      <c r="F5708" s="2013"/>
      <c r="G5708" s="494"/>
    </row>
    <row r="5709" ht="11.25" hidden="1" customHeight="1" outlineLevel="7">
      <c r="A5709" s="115"/>
      <c r="B5709" s="116"/>
      <c r="C5709" s="117"/>
      <c r="D5709" s="2013" t="s">
        <v>565</v>
      </c>
      <c r="E5709" s="2013"/>
      <c r="F5709" s="2013"/>
      <c r="G5709" s="494"/>
    </row>
    <row r="5710" ht="11.25" hidden="1" customHeight="1" outlineLevel="7">
      <c r="A5710" s="115"/>
      <c r="B5710" s="116"/>
      <c r="C5710" s="117"/>
      <c r="D5710" s="2013" t="s">
        <v>566</v>
      </c>
      <c r="E5710" s="2013"/>
      <c r="F5710" s="2013"/>
      <c r="G5710" s="494"/>
    </row>
    <row r="5711" ht="11.25" hidden="1" customHeight="1" outlineLevel="7">
      <c r="A5711" s="115"/>
      <c r="B5711" s="116"/>
      <c r="C5711" s="117"/>
      <c r="D5711" s="2013" t="s">
        <v>567</v>
      </c>
      <c r="E5711" s="2013"/>
      <c r="F5711" s="2013"/>
      <c r="G5711" s="494"/>
    </row>
    <row r="5712" ht="11.25" hidden="1" customHeight="1" outlineLevel="7">
      <c r="A5712" s="115"/>
      <c r="B5712" s="116"/>
      <c r="C5712" s="117"/>
      <c r="D5712" s="2013" t="s">
        <v>569</v>
      </c>
      <c r="E5712" s="2013"/>
      <c r="F5712" s="2013"/>
      <c r="G5712" s="494"/>
    </row>
    <row r="5713" ht="11.25" hidden="1" customHeight="1" outlineLevel="7">
      <c r="A5713" s="115"/>
      <c r="B5713" s="116"/>
      <c r="C5713" s="117"/>
      <c r="D5713" s="2013" t="s">
        <v>570</v>
      </c>
      <c r="E5713" s="2013"/>
      <c r="F5713" s="2013"/>
      <c r="G5713" s="494"/>
    </row>
    <row r="5714" ht="11.25" hidden="1" customHeight="1" outlineLevel="7">
      <c r="A5714" s="83"/>
      <c r="B5714" s="84"/>
      <c r="C5714" s="85"/>
      <c r="D5714" s="2017" t="s">
        <v>571</v>
      </c>
      <c r="E5714" s="2017"/>
      <c r="F5714" s="2017"/>
      <c r="G5714" s="494"/>
    </row>
    <row r="5715" ht="11.25" hidden="1" customHeight="1" outlineLevel="7">
      <c r="A5715" s="86"/>
      <c r="B5715" s="87"/>
      <c r="C5715" s="88"/>
      <c r="D5715" s="2017" t="s">
        <v>572</v>
      </c>
      <c r="E5715" s="2017"/>
      <c r="F5715" s="2017"/>
      <c r="G5715" s="494"/>
    </row>
    <row r="5716" ht="11.25" hidden="1" customHeight="1" outlineLevel="7">
      <c r="A5716" s="101"/>
      <c r="B5716" s="102"/>
      <c r="C5716" s="103"/>
      <c r="D5716" s="2017" t="s">
        <v>573</v>
      </c>
      <c r="E5716" s="2017"/>
      <c r="F5716" s="2017"/>
      <c r="G5716" s="494"/>
    </row>
    <row r="5717" ht="11.25" hidden="1" customHeight="1" outlineLevel="7">
      <c r="A5717" s="115"/>
      <c r="B5717" s="116"/>
      <c r="C5717" s="117"/>
      <c r="D5717" s="2013" t="s">
        <v>582</v>
      </c>
      <c r="E5717" s="2013"/>
      <c r="F5717" s="2013"/>
      <c r="G5717" s="494"/>
    </row>
    <row r="5718" ht="11.25" hidden="1" customHeight="1" outlineLevel="7">
      <c r="A5718" s="115"/>
      <c r="B5718" s="116"/>
      <c r="C5718" s="117"/>
      <c r="D5718" s="2013" t="s">
        <v>585</v>
      </c>
      <c r="E5718" s="2013"/>
      <c r="F5718" s="2013"/>
      <c r="G5718" s="494"/>
    </row>
    <row r="5719" ht="11.25" hidden="1" customHeight="1" outlineLevel="7">
      <c r="A5719" s="101"/>
      <c r="B5719" s="102"/>
      <c r="C5719" s="103"/>
      <c r="D5719" s="2017" t="s">
        <v>586</v>
      </c>
      <c r="E5719" s="2017"/>
      <c r="F5719" s="2017"/>
      <c r="G5719" s="494"/>
    </row>
    <row r="5720" ht="11.25" hidden="1" customHeight="1" outlineLevel="7">
      <c r="A5720" s="115"/>
      <c r="B5720" s="116"/>
      <c r="C5720" s="117"/>
      <c r="D5720" s="2013" t="s">
        <v>965</v>
      </c>
      <c r="E5720" s="2013"/>
      <c r="F5720" s="2013"/>
      <c r="G5720" s="494"/>
    </row>
    <row r="5721" ht="11.25" hidden="1" customHeight="1" outlineLevel="7">
      <c r="A5721" s="83"/>
      <c r="B5721" s="84"/>
      <c r="C5721" s="85"/>
      <c r="D5721" s="2017" t="s">
        <v>617</v>
      </c>
      <c r="E5721" s="2017"/>
      <c r="F5721" s="2017"/>
      <c r="G5721" s="494"/>
    </row>
    <row r="5722" ht="11.25" hidden="1" customHeight="1" outlineLevel="7">
      <c r="A5722" s="118"/>
      <c r="B5722" s="119"/>
      <c r="C5722" s="120"/>
      <c r="D5722" s="2013" t="s">
        <v>619</v>
      </c>
      <c r="E5722" s="2013"/>
      <c r="F5722" s="2013"/>
      <c r="G5722" s="494"/>
    </row>
    <row r="5723" ht="11.25" hidden="1" customHeight="1" outlineLevel="7">
      <c r="A5723" s="118"/>
      <c r="B5723" s="119"/>
      <c r="C5723" s="120"/>
      <c r="D5723" s="2013" t="s">
        <v>620</v>
      </c>
      <c r="E5723" s="2013"/>
      <c r="F5723" s="2013"/>
      <c r="G5723" s="494"/>
    </row>
    <row r="5724" ht="11.25" hidden="1" customHeight="1" outlineLevel="7">
      <c r="A5724" s="118"/>
      <c r="B5724" s="119"/>
      <c r="C5724" s="120"/>
      <c r="D5724" s="2013" t="s">
        <v>624</v>
      </c>
      <c r="E5724" s="2013"/>
      <c r="F5724" s="2013"/>
      <c r="G5724" s="494"/>
    </row>
    <row r="5725" ht="11.25" hidden="1" customHeight="1" outlineLevel="7">
      <c r="A5725" s="118"/>
      <c r="B5725" s="119"/>
      <c r="C5725" s="120"/>
      <c r="D5725" s="2013" t="s">
        <v>626</v>
      </c>
      <c r="E5725" s="2013"/>
      <c r="F5725" s="2013"/>
      <c r="G5725" s="494"/>
    </row>
    <row r="5726" ht="11.25" hidden="1" customHeight="1" outlineLevel="7">
      <c r="A5726" s="86"/>
      <c r="B5726" s="87"/>
      <c r="C5726" s="88"/>
      <c r="D5726" s="2017" t="s">
        <v>630</v>
      </c>
      <c r="E5726" s="2017"/>
      <c r="F5726" s="2017"/>
      <c r="G5726" s="494"/>
    </row>
    <row r="5727" ht="11.25" hidden="1" customHeight="1" outlineLevel="7">
      <c r="A5727" s="89"/>
      <c r="B5727" s="90"/>
      <c r="C5727" s="91"/>
      <c r="D5727" s="2013" t="s">
        <v>632</v>
      </c>
      <c r="E5727" s="2013"/>
      <c r="F5727" s="2013"/>
      <c r="G5727" s="494"/>
    </row>
    <row r="5728" ht="21.75" hidden="1" customHeight="1" outlineLevel="7">
      <c r="A5728" s="89"/>
      <c r="B5728" s="90"/>
      <c r="C5728" s="91"/>
      <c r="D5728" s="2013" t="s">
        <v>634</v>
      </c>
      <c r="E5728" s="2013"/>
      <c r="F5728" s="2013"/>
      <c r="G5728" s="494"/>
    </row>
    <row r="5729" ht="21.75" hidden="1" customHeight="1" outlineLevel="7">
      <c r="A5729" s="89"/>
      <c r="B5729" s="90"/>
      <c r="C5729" s="91"/>
      <c r="D5729" s="2013" t="s">
        <v>636</v>
      </c>
      <c r="E5729" s="2013"/>
      <c r="F5729" s="2013"/>
      <c r="G5729" s="494"/>
    </row>
    <row r="5730" ht="21.75" hidden="1" customHeight="1" outlineLevel="7">
      <c r="A5730" s="89"/>
      <c r="B5730" s="90"/>
      <c r="C5730" s="91"/>
      <c r="D5730" s="2013" t="s">
        <v>638</v>
      </c>
      <c r="E5730" s="2013"/>
      <c r="F5730" s="2013"/>
      <c r="G5730" s="494"/>
    </row>
    <row r="5731" ht="11.25" hidden="1" customHeight="1" outlineLevel="7">
      <c r="A5731" s="83"/>
      <c r="B5731" s="84"/>
      <c r="C5731" s="85"/>
      <c r="D5731" s="2017" t="s">
        <v>641</v>
      </c>
      <c r="E5731" s="2017"/>
      <c r="F5731" s="2017"/>
      <c r="G5731" s="494"/>
    </row>
    <row r="5732" ht="21.75" hidden="1" customHeight="1" outlineLevel="7">
      <c r="A5732" s="86"/>
      <c r="B5732" s="87"/>
      <c r="C5732" s="88"/>
      <c r="D5732" s="2017" t="s">
        <v>642</v>
      </c>
      <c r="E5732" s="2017"/>
      <c r="F5732" s="2017"/>
      <c r="G5732" s="494"/>
    </row>
    <row r="5733" ht="21.75" hidden="1" customHeight="1" outlineLevel="7">
      <c r="A5733" s="89"/>
      <c r="B5733" s="90"/>
      <c r="C5733" s="91"/>
      <c r="D5733" s="2013" t="s">
        <v>643</v>
      </c>
      <c r="E5733" s="2013"/>
      <c r="F5733" s="2013"/>
      <c r="G5733" s="494"/>
    </row>
    <row r="5734" ht="21.75" hidden="1" customHeight="1" outlineLevel="7">
      <c r="A5734" s="89"/>
      <c r="B5734" s="90"/>
      <c r="C5734" s="91"/>
      <c r="D5734" s="2013" t="s">
        <v>645</v>
      </c>
      <c r="E5734" s="2013"/>
      <c r="F5734" s="2013"/>
      <c r="G5734" s="494"/>
    </row>
    <row r="5735" ht="21.75" hidden="1" customHeight="1" outlineLevel="7">
      <c r="A5735" s="89"/>
      <c r="B5735" s="90"/>
      <c r="C5735" s="91"/>
      <c r="D5735" s="2013" t="s">
        <v>647</v>
      </c>
      <c r="E5735" s="2013"/>
      <c r="F5735" s="2013"/>
      <c r="G5735" s="494"/>
    </row>
    <row r="5736" ht="21.75" hidden="1" customHeight="1" outlineLevel="7">
      <c r="A5736" s="89"/>
      <c r="B5736" s="90"/>
      <c r="C5736" s="91"/>
      <c r="D5736" s="2013" t="s">
        <v>649</v>
      </c>
      <c r="E5736" s="2013"/>
      <c r="F5736" s="2013"/>
      <c r="G5736" s="494"/>
    </row>
    <row r="5737" ht="21.75" hidden="1" customHeight="1" outlineLevel="7">
      <c r="A5737" s="89"/>
      <c r="B5737" s="90"/>
      <c r="C5737" s="91"/>
      <c r="D5737" s="2013" t="s">
        <v>651</v>
      </c>
      <c r="E5737" s="2013"/>
      <c r="F5737" s="2013"/>
      <c r="G5737" s="494"/>
    </row>
    <row r="5738" ht="21.75" hidden="1" customHeight="1" outlineLevel="7">
      <c r="A5738" s="86"/>
      <c r="B5738" s="87"/>
      <c r="C5738" s="88"/>
      <c r="D5738" s="2017" t="s">
        <v>966</v>
      </c>
      <c r="E5738" s="2017"/>
      <c r="F5738" s="2017"/>
      <c r="G5738" s="494"/>
    </row>
    <row r="5739" ht="11.25" hidden="1" customHeight="1" outlineLevel="7">
      <c r="A5739" s="89"/>
      <c r="B5739" s="90"/>
      <c r="C5739" s="91"/>
      <c r="D5739" s="2013" t="s">
        <v>655</v>
      </c>
      <c r="E5739" s="2013"/>
      <c r="F5739" s="2013"/>
      <c r="G5739" s="494"/>
    </row>
    <row r="5740" ht="21.75" hidden="1" customHeight="1" outlineLevel="7">
      <c r="A5740" s="89"/>
      <c r="B5740" s="90"/>
      <c r="C5740" s="91"/>
      <c r="D5740" s="2013" t="s">
        <v>657</v>
      </c>
      <c r="E5740" s="2013"/>
      <c r="F5740" s="2013"/>
      <c r="G5740" s="494"/>
    </row>
    <row r="5741" ht="21.75" hidden="1" customHeight="1" outlineLevel="7">
      <c r="A5741" s="89"/>
      <c r="B5741" s="90"/>
      <c r="C5741" s="91"/>
      <c r="D5741" s="2013" t="s">
        <v>659</v>
      </c>
      <c r="E5741" s="2013"/>
      <c r="F5741" s="2013"/>
      <c r="G5741" s="494"/>
    </row>
    <row r="5742" ht="21.75" hidden="1" customHeight="1" outlineLevel="7">
      <c r="A5742" s="89"/>
      <c r="B5742" s="90"/>
      <c r="C5742" s="91"/>
      <c r="D5742" s="2013" t="s">
        <v>661</v>
      </c>
      <c r="E5742" s="2013"/>
      <c r="F5742" s="2013"/>
      <c r="G5742" s="494"/>
    </row>
    <row r="5743" ht="11.25" hidden="1" customHeight="1" outlineLevel="7">
      <c r="A5743" s="89"/>
      <c r="B5743" s="90"/>
      <c r="C5743" s="91"/>
      <c r="D5743" s="2013" t="s">
        <v>663</v>
      </c>
      <c r="E5743" s="2013"/>
      <c r="F5743" s="2013"/>
      <c r="G5743" s="494"/>
    </row>
    <row r="5744" ht="11.25" hidden="1" customHeight="1" outlineLevel="7">
      <c r="A5744" s="86"/>
      <c r="B5744" s="87"/>
      <c r="C5744" s="88"/>
      <c r="D5744" s="2017" t="s">
        <v>667</v>
      </c>
      <c r="E5744" s="2017"/>
      <c r="F5744" s="2017"/>
      <c r="G5744" s="494"/>
    </row>
    <row r="5745" ht="11.25" hidden="1" customHeight="1" outlineLevel="7">
      <c r="A5745" s="89"/>
      <c r="B5745" s="90"/>
      <c r="C5745" s="91"/>
      <c r="D5745" s="2013" t="s">
        <v>667</v>
      </c>
      <c r="E5745" s="2013"/>
      <c r="F5745" s="2013"/>
      <c r="G5745" s="494"/>
    </row>
    <row r="5746" ht="21.75" hidden="1" customHeight="1" outlineLevel="7">
      <c r="A5746" s="89"/>
      <c r="B5746" s="90"/>
      <c r="C5746" s="91"/>
      <c r="D5746" s="2013" t="s">
        <v>669</v>
      </c>
      <c r="E5746" s="2013"/>
      <c r="F5746" s="2013"/>
      <c r="G5746" s="494"/>
    </row>
    <row r="5747" ht="21.75" hidden="1" customHeight="1" outlineLevel="7">
      <c r="A5747" s="89"/>
      <c r="B5747" s="90"/>
      <c r="C5747" s="91"/>
      <c r="D5747" s="2013" t="s">
        <v>671</v>
      </c>
      <c r="E5747" s="2013"/>
      <c r="F5747" s="2013"/>
      <c r="G5747" s="494"/>
    </row>
    <row r="5748" ht="21.75" hidden="1" customHeight="1" outlineLevel="7">
      <c r="A5748" s="89"/>
      <c r="B5748" s="90"/>
      <c r="C5748" s="91"/>
      <c r="D5748" s="2013" t="s">
        <v>673</v>
      </c>
      <c r="E5748" s="2013"/>
      <c r="F5748" s="2013"/>
      <c r="G5748" s="494"/>
    </row>
    <row r="5749" ht="21.75" hidden="1" customHeight="1" outlineLevel="7">
      <c r="A5749" s="89"/>
      <c r="B5749" s="90"/>
      <c r="C5749" s="91"/>
      <c r="D5749" s="2013" t="s">
        <v>675</v>
      </c>
      <c r="E5749" s="2013"/>
      <c r="F5749" s="2013"/>
      <c r="G5749" s="494"/>
    </row>
    <row r="5750" ht="21.75" hidden="1" customHeight="1" outlineLevel="7">
      <c r="A5750" s="86"/>
      <c r="B5750" s="87"/>
      <c r="C5750" s="88"/>
      <c r="D5750" s="2017" t="s">
        <v>677</v>
      </c>
      <c r="E5750" s="2017"/>
      <c r="F5750" s="2017"/>
      <c r="G5750" s="494"/>
    </row>
    <row r="5751" ht="21.75" hidden="1" customHeight="1" outlineLevel="7">
      <c r="A5751" s="89"/>
      <c r="B5751" s="90"/>
      <c r="C5751" s="91"/>
      <c r="D5751" s="2013" t="s">
        <v>679</v>
      </c>
      <c r="E5751" s="2013"/>
      <c r="F5751" s="2013"/>
      <c r="G5751" s="494"/>
    </row>
    <row r="5752" ht="21.75" hidden="1" customHeight="1" outlineLevel="7">
      <c r="A5752" s="89"/>
      <c r="B5752" s="90"/>
      <c r="C5752" s="91"/>
      <c r="D5752" s="2013" t="s">
        <v>681</v>
      </c>
      <c r="E5752" s="2013"/>
      <c r="F5752" s="2013"/>
      <c r="G5752" s="494"/>
    </row>
    <row r="5753" ht="21.75" hidden="1" customHeight="1" outlineLevel="7">
      <c r="A5753" s="89"/>
      <c r="B5753" s="90"/>
      <c r="C5753" s="91"/>
      <c r="D5753" s="2013" t="s">
        <v>683</v>
      </c>
      <c r="E5753" s="2013"/>
      <c r="F5753" s="2013"/>
      <c r="G5753" s="494"/>
    </row>
    <row r="5754" ht="21.75" hidden="1" customHeight="1" outlineLevel="7">
      <c r="A5754" s="89"/>
      <c r="B5754" s="90"/>
      <c r="C5754" s="91"/>
      <c r="D5754" s="2013" t="s">
        <v>685</v>
      </c>
      <c r="E5754" s="2013"/>
      <c r="F5754" s="2013"/>
      <c r="G5754" s="494"/>
    </row>
    <row r="5755" ht="21.75" hidden="1" customHeight="1" outlineLevel="7">
      <c r="A5755" s="89"/>
      <c r="B5755" s="90"/>
      <c r="C5755" s="91"/>
      <c r="D5755" s="2013" t="s">
        <v>687</v>
      </c>
      <c r="E5755" s="2013"/>
      <c r="F5755" s="2013"/>
      <c r="G5755" s="494"/>
    </row>
    <row r="5756" ht="11.25" hidden="1" customHeight="1" outlineLevel="7">
      <c r="A5756" s="83"/>
      <c r="B5756" s="84"/>
      <c r="C5756" s="85"/>
      <c r="D5756" s="2017" t="s">
        <v>689</v>
      </c>
      <c r="E5756" s="2017"/>
      <c r="F5756" s="2017"/>
      <c r="G5756" s="494"/>
    </row>
    <row r="5757" ht="11.25" hidden="1" customHeight="1" outlineLevel="7">
      <c r="A5757" s="118"/>
      <c r="B5757" s="119"/>
      <c r="C5757" s="120"/>
      <c r="D5757" s="2013" t="s">
        <v>696</v>
      </c>
      <c r="E5757" s="2013"/>
      <c r="F5757" s="2013"/>
      <c r="G5757" s="494"/>
    </row>
    <row r="5758" ht="11.25" hidden="1" customHeight="1" outlineLevel="7">
      <c r="A5758" s="83"/>
      <c r="B5758" s="84"/>
      <c r="C5758" s="85"/>
      <c r="D5758" s="2017" t="s">
        <v>698</v>
      </c>
      <c r="E5758" s="2017"/>
      <c r="F5758" s="2017"/>
      <c r="G5758" s="494"/>
    </row>
    <row r="5759" ht="11.25" hidden="1" customHeight="1" outlineLevel="7">
      <c r="A5759" s="86"/>
      <c r="B5759" s="87"/>
      <c r="C5759" s="88"/>
      <c r="D5759" s="2017" t="s">
        <v>702</v>
      </c>
      <c r="E5759" s="2017"/>
      <c r="F5759" s="2017"/>
      <c r="G5759" s="494"/>
    </row>
    <row r="5760" ht="11.25" hidden="1" customHeight="1" outlineLevel="7">
      <c r="A5760" s="101"/>
      <c r="B5760" s="102"/>
      <c r="C5760" s="103"/>
      <c r="D5760" s="2017" t="s">
        <v>704</v>
      </c>
      <c r="E5760" s="2017"/>
      <c r="F5760" s="2017"/>
      <c r="G5760" s="494"/>
    </row>
    <row r="5761" ht="11.25" hidden="1" customHeight="1" outlineLevel="7">
      <c r="A5761" s="115"/>
      <c r="B5761" s="116"/>
      <c r="C5761" s="117"/>
      <c r="D5761" s="2013" t="s">
        <v>705</v>
      </c>
      <c r="E5761" s="2013"/>
      <c r="F5761" s="2013"/>
      <c r="G5761" s="494"/>
    </row>
    <row r="5762" ht="11.25" hidden="1" customHeight="1" outlineLevel="7">
      <c r="A5762" s="115"/>
      <c r="B5762" s="116"/>
      <c r="C5762" s="117"/>
      <c r="D5762" s="2013" t="s">
        <v>706</v>
      </c>
      <c r="E5762" s="2013"/>
      <c r="F5762" s="2013"/>
      <c r="G5762" s="494"/>
    </row>
    <row r="5763" ht="11.25" hidden="1" customHeight="1" outlineLevel="7">
      <c r="A5763" s="115"/>
      <c r="B5763" s="116"/>
      <c r="C5763" s="117"/>
      <c r="D5763" s="2013" t="s">
        <v>708</v>
      </c>
      <c r="E5763" s="2013"/>
      <c r="F5763" s="2013"/>
      <c r="G5763" s="494"/>
    </row>
    <row r="5764" ht="11.25" hidden="1" customHeight="1" outlineLevel="7">
      <c r="A5764" s="115"/>
      <c r="B5764" s="116"/>
      <c r="C5764" s="117"/>
      <c r="D5764" s="2013" t="s">
        <v>709</v>
      </c>
      <c r="E5764" s="2013"/>
      <c r="F5764" s="2013"/>
      <c r="G5764" s="494"/>
    </row>
    <row r="5765" ht="11.25" hidden="1" customHeight="1" outlineLevel="7">
      <c r="A5765" s="115"/>
      <c r="B5765" s="116"/>
      <c r="C5765" s="117"/>
      <c r="D5765" s="2013" t="s">
        <v>710</v>
      </c>
      <c r="E5765" s="2013"/>
      <c r="F5765" s="2013"/>
      <c r="G5765" s="494"/>
    </row>
    <row r="5766" ht="11.25" hidden="1" customHeight="1" outlineLevel="7">
      <c r="A5766" s="115"/>
      <c r="B5766" s="116"/>
      <c r="C5766" s="117"/>
      <c r="D5766" s="2013" t="s">
        <v>711</v>
      </c>
      <c r="E5766" s="2013"/>
      <c r="F5766" s="2013"/>
      <c r="G5766" s="494"/>
    </row>
    <row r="5767" ht="11.25" hidden="1" customHeight="1" outlineLevel="7">
      <c r="A5767" s="101"/>
      <c r="B5767" s="102"/>
      <c r="C5767" s="103"/>
      <c r="D5767" s="2017" t="s">
        <v>712</v>
      </c>
      <c r="E5767" s="2017"/>
      <c r="F5767" s="2017"/>
      <c r="G5767" s="494"/>
    </row>
    <row r="5768" ht="21.75" hidden="1" customHeight="1" outlineLevel="7">
      <c r="A5768" s="115"/>
      <c r="B5768" s="116"/>
      <c r="C5768" s="117"/>
      <c r="D5768" s="2013" t="s">
        <v>717</v>
      </c>
      <c r="E5768" s="2013"/>
      <c r="F5768" s="2013"/>
      <c r="G5768" s="494"/>
    </row>
    <row r="5769" ht="11.25" hidden="1" customHeight="1" outlineLevel="7">
      <c r="A5769" s="101"/>
      <c r="B5769" s="102"/>
      <c r="C5769" s="103"/>
      <c r="D5769" s="2017" t="s">
        <v>720</v>
      </c>
      <c r="E5769" s="2017"/>
      <c r="F5769" s="2017"/>
      <c r="G5769" s="494"/>
    </row>
    <row r="5770" ht="11.25" hidden="1" customHeight="1" outlineLevel="7">
      <c r="A5770" s="115"/>
      <c r="B5770" s="116"/>
      <c r="C5770" s="117"/>
      <c r="D5770" s="2013" t="s">
        <v>721</v>
      </c>
      <c r="E5770" s="2013"/>
      <c r="F5770" s="2013"/>
      <c r="G5770" s="494"/>
    </row>
    <row r="5771" ht="11.25" hidden="1" customHeight="1" outlineLevel="7">
      <c r="A5771" s="115"/>
      <c r="B5771" s="116"/>
      <c r="C5771" s="117"/>
      <c r="D5771" s="2013" t="s">
        <v>722</v>
      </c>
      <c r="E5771" s="2013"/>
      <c r="F5771" s="2013"/>
      <c r="G5771" s="494"/>
    </row>
    <row r="5772" ht="11.25" hidden="1" customHeight="1" outlineLevel="7">
      <c r="A5772" s="101"/>
      <c r="B5772" s="102"/>
      <c r="C5772" s="103"/>
      <c r="D5772" s="2017" t="s">
        <v>724</v>
      </c>
      <c r="E5772" s="2017"/>
      <c r="F5772" s="2017"/>
      <c r="G5772" s="494"/>
    </row>
    <row r="5773" ht="11.25" hidden="1" customHeight="1" outlineLevel="7">
      <c r="A5773" s="115"/>
      <c r="B5773" s="116"/>
      <c r="C5773" s="117"/>
      <c r="D5773" s="2013" t="s">
        <v>725</v>
      </c>
      <c r="E5773" s="2013"/>
      <c r="F5773" s="2013"/>
      <c r="G5773" s="494"/>
    </row>
    <row r="5774" ht="11.25" hidden="1" customHeight="1" outlineLevel="7">
      <c r="A5774" s="115"/>
      <c r="B5774" s="116"/>
      <c r="C5774" s="117"/>
      <c r="D5774" s="2013" t="s">
        <v>726</v>
      </c>
      <c r="E5774" s="2013"/>
      <c r="F5774" s="2013"/>
      <c r="G5774" s="494"/>
    </row>
    <row r="5775" ht="11.25" hidden="1" customHeight="1" outlineLevel="7">
      <c r="A5775" s="115"/>
      <c r="B5775" s="116"/>
      <c r="C5775" s="117"/>
      <c r="D5775" s="2013" t="s">
        <v>729</v>
      </c>
      <c r="E5775" s="2013"/>
      <c r="F5775" s="2013"/>
      <c r="G5775" s="494"/>
    </row>
    <row r="5776" ht="11.25" hidden="1" customHeight="1" outlineLevel="7">
      <c r="A5776" s="115"/>
      <c r="B5776" s="116"/>
      <c r="C5776" s="117"/>
      <c r="D5776" s="2013" t="s">
        <v>730</v>
      </c>
      <c r="E5776" s="2013"/>
      <c r="F5776" s="2013"/>
      <c r="G5776" s="494"/>
    </row>
    <row r="5777" ht="11.25" hidden="1" customHeight="1" outlineLevel="7">
      <c r="A5777" s="101"/>
      <c r="B5777" s="102"/>
      <c r="C5777" s="103"/>
      <c r="D5777" s="2017" t="s">
        <v>967</v>
      </c>
      <c r="E5777" s="2017"/>
      <c r="F5777" s="2017"/>
      <c r="G5777" s="494"/>
    </row>
    <row r="5778" ht="11.25" hidden="1" customHeight="1" outlineLevel="7">
      <c r="A5778" s="115"/>
      <c r="B5778" s="116"/>
      <c r="C5778" s="117"/>
      <c r="D5778" s="2013" t="s">
        <v>968</v>
      </c>
      <c r="E5778" s="2013"/>
      <c r="F5778" s="2013"/>
      <c r="G5778" s="494"/>
    </row>
    <row r="5779" ht="11.25" hidden="1" customHeight="1" outlineLevel="7">
      <c r="A5779" s="115"/>
      <c r="B5779" s="116"/>
      <c r="C5779" s="117"/>
      <c r="D5779" s="2013" t="s">
        <v>1196</v>
      </c>
      <c r="E5779" s="2013"/>
      <c r="F5779" s="2013"/>
      <c r="G5779" s="494"/>
    </row>
    <row r="5780" ht="11.25" hidden="1" customHeight="1" outlineLevel="7">
      <c r="A5780" s="89"/>
      <c r="B5780" s="90"/>
      <c r="C5780" s="91"/>
      <c r="D5780" s="2013" t="s">
        <v>731</v>
      </c>
      <c r="E5780" s="2013"/>
      <c r="F5780" s="2013"/>
      <c r="G5780" s="494"/>
    </row>
    <row r="5781" ht="11.25" hidden="1" customHeight="1" outlineLevel="7">
      <c r="A5781" s="101"/>
      <c r="B5781" s="102"/>
      <c r="C5781" s="103"/>
      <c r="D5781" s="2017" t="s">
        <v>732</v>
      </c>
      <c r="E5781" s="2017"/>
      <c r="F5781" s="2017"/>
      <c r="G5781" s="494"/>
    </row>
    <row r="5782" ht="21.75" hidden="1" customHeight="1" outlineLevel="7">
      <c r="A5782" s="115"/>
      <c r="B5782" s="116"/>
      <c r="C5782" s="117"/>
      <c r="D5782" s="2013" t="s">
        <v>969</v>
      </c>
      <c r="E5782" s="2013"/>
      <c r="F5782" s="2013"/>
      <c r="G5782" s="494"/>
    </row>
    <row r="5783" ht="21.75" hidden="1" customHeight="1" outlineLevel="7">
      <c r="A5783" s="115"/>
      <c r="B5783" s="116"/>
      <c r="C5783" s="117"/>
      <c r="D5783" s="2013" t="s">
        <v>1197</v>
      </c>
      <c r="E5783" s="2013"/>
      <c r="F5783" s="2013"/>
      <c r="G5783" s="494"/>
    </row>
    <row r="5784" ht="11.25" hidden="1" customHeight="1" outlineLevel="7">
      <c r="A5784" s="115"/>
      <c r="B5784" s="116"/>
      <c r="C5784" s="117"/>
      <c r="D5784" s="2013" t="s">
        <v>734</v>
      </c>
      <c r="E5784" s="2013"/>
      <c r="F5784" s="2013"/>
      <c r="G5784" s="494"/>
    </row>
    <row r="5785" ht="11.25" hidden="1" customHeight="1" outlineLevel="7">
      <c r="A5785" s="115"/>
      <c r="B5785" s="116"/>
      <c r="C5785" s="117"/>
      <c r="D5785" s="2013" t="s">
        <v>735</v>
      </c>
      <c r="E5785" s="2013"/>
      <c r="F5785" s="2013"/>
      <c r="G5785" s="494"/>
    </row>
    <row r="5786" ht="11.25" hidden="1" customHeight="1" outlineLevel="7">
      <c r="A5786" s="89"/>
      <c r="B5786" s="90"/>
      <c r="C5786" s="91"/>
      <c r="D5786" s="2013" t="s">
        <v>736</v>
      </c>
      <c r="E5786" s="2013"/>
      <c r="F5786" s="2013"/>
      <c r="G5786" s="494"/>
    </row>
    <row r="5787" ht="11.25" hidden="1" customHeight="1" outlineLevel="7">
      <c r="A5787" s="101"/>
      <c r="B5787" s="102"/>
      <c r="C5787" s="103"/>
      <c r="D5787" s="2017" t="s">
        <v>970</v>
      </c>
      <c r="E5787" s="2017"/>
      <c r="F5787" s="2017"/>
      <c r="G5787" s="494"/>
    </row>
    <row r="5788" ht="11.25" hidden="1" customHeight="1" outlineLevel="7">
      <c r="A5788" s="115"/>
      <c r="B5788" s="116"/>
      <c r="C5788" s="117"/>
      <c r="D5788" s="2013" t="s">
        <v>971</v>
      </c>
      <c r="E5788" s="2013"/>
      <c r="F5788" s="2013"/>
      <c r="G5788" s="494"/>
    </row>
    <row r="5789" ht="11.25" hidden="1" customHeight="1" outlineLevel="7">
      <c r="A5789" s="115"/>
      <c r="B5789" s="116"/>
      <c r="C5789" s="117"/>
      <c r="D5789" s="2013" t="s">
        <v>741</v>
      </c>
      <c r="E5789" s="2013"/>
      <c r="F5789" s="2013"/>
      <c r="G5789" s="494"/>
    </row>
    <row r="5790" ht="11.25" hidden="1" customHeight="1" outlineLevel="7">
      <c r="A5790" s="101"/>
      <c r="B5790" s="102"/>
      <c r="C5790" s="103"/>
      <c r="D5790" s="2017" t="s">
        <v>742</v>
      </c>
      <c r="E5790" s="2017"/>
      <c r="F5790" s="2017"/>
      <c r="G5790" s="494"/>
    </row>
    <row r="5791" ht="11.25" hidden="1" customHeight="1" outlineLevel="7">
      <c r="A5791" s="115"/>
      <c r="B5791" s="116"/>
      <c r="C5791" s="117"/>
      <c r="D5791" s="2013" t="s">
        <v>744</v>
      </c>
      <c r="E5791" s="2013"/>
      <c r="F5791" s="2013"/>
      <c r="G5791" s="494"/>
    </row>
    <row r="5792" ht="11.25" hidden="1" customHeight="1" outlineLevel="7">
      <c r="A5792" s="115"/>
      <c r="B5792" s="116"/>
      <c r="C5792" s="117"/>
      <c r="D5792" s="2013" t="s">
        <v>756</v>
      </c>
      <c r="E5792" s="2013"/>
      <c r="F5792" s="2013"/>
      <c r="G5792" s="494"/>
    </row>
    <row r="5793" ht="21.75" hidden="1" customHeight="1" outlineLevel="7">
      <c r="A5793" s="115"/>
      <c r="B5793" s="116"/>
      <c r="C5793" s="117"/>
      <c r="D5793" s="2013" t="s">
        <v>757</v>
      </c>
      <c r="E5793" s="2013"/>
      <c r="F5793" s="2013"/>
      <c r="G5793" s="494"/>
    </row>
    <row r="5794" ht="11.25" hidden="1" customHeight="1" outlineLevel="7">
      <c r="A5794" s="115"/>
      <c r="B5794" s="116"/>
      <c r="C5794" s="117"/>
      <c r="D5794" s="2013" t="s">
        <v>758</v>
      </c>
      <c r="E5794" s="2013"/>
      <c r="F5794" s="2013"/>
      <c r="G5794" s="494"/>
    </row>
    <row r="5795" ht="11.25" hidden="1" customHeight="1" outlineLevel="7">
      <c r="A5795" s="115"/>
      <c r="B5795" s="116"/>
      <c r="C5795" s="117"/>
      <c r="D5795" s="2013" t="s">
        <v>759</v>
      </c>
      <c r="E5795" s="2013"/>
      <c r="F5795" s="2013"/>
      <c r="G5795" s="494"/>
    </row>
    <row r="5796" ht="11.25" hidden="1" customHeight="1" outlineLevel="7">
      <c r="A5796" s="115"/>
      <c r="B5796" s="116"/>
      <c r="C5796" s="117"/>
      <c r="D5796" s="2013" t="s">
        <v>972</v>
      </c>
      <c r="E5796" s="2013"/>
      <c r="F5796" s="2013"/>
      <c r="G5796" s="494"/>
    </row>
    <row r="5797" ht="11.25" hidden="1" customHeight="1" outlineLevel="7">
      <c r="A5797" s="115"/>
      <c r="B5797" s="116"/>
      <c r="C5797" s="117"/>
      <c r="D5797" s="2013" t="s">
        <v>760</v>
      </c>
      <c r="E5797" s="2013"/>
      <c r="F5797" s="2013"/>
      <c r="G5797" s="494"/>
    </row>
    <row r="5798" ht="11.25" hidden="1" customHeight="1" outlineLevel="7">
      <c r="A5798" s="86"/>
      <c r="B5798" s="87"/>
      <c r="C5798" s="88"/>
      <c r="D5798" s="2017" t="s">
        <v>763</v>
      </c>
      <c r="E5798" s="2017"/>
      <c r="F5798" s="2017"/>
      <c r="G5798" s="494"/>
    </row>
    <row r="5799" ht="11.25" hidden="1" customHeight="1" outlineLevel="7">
      <c r="A5799" s="101"/>
      <c r="B5799" s="102"/>
      <c r="C5799" s="103"/>
      <c r="D5799" s="2017" t="s">
        <v>765</v>
      </c>
      <c r="E5799" s="2017"/>
      <c r="F5799" s="2017"/>
      <c r="G5799" s="494"/>
    </row>
    <row r="5800" ht="11.25" hidden="1" customHeight="1" outlineLevel="7">
      <c r="A5800" s="115"/>
      <c r="B5800" s="116"/>
      <c r="C5800" s="117"/>
      <c r="D5800" s="2013" t="s">
        <v>766</v>
      </c>
      <c r="E5800" s="2013"/>
      <c r="F5800" s="2013"/>
      <c r="G5800" s="494"/>
    </row>
    <row r="5801" ht="11.25" hidden="1" customHeight="1" outlineLevel="7">
      <c r="A5801" s="115"/>
      <c r="B5801" s="116"/>
      <c r="C5801" s="117"/>
      <c r="D5801" s="2013" t="s">
        <v>767</v>
      </c>
      <c r="E5801" s="2013"/>
      <c r="F5801" s="2013"/>
      <c r="G5801" s="494"/>
    </row>
    <row r="5802" ht="21.75" hidden="1" customHeight="1" outlineLevel="7">
      <c r="A5802" s="115"/>
      <c r="B5802" s="116"/>
      <c r="C5802" s="117"/>
      <c r="D5802" s="2013" t="s">
        <v>768</v>
      </c>
      <c r="E5802" s="2013"/>
      <c r="F5802" s="2013"/>
      <c r="G5802" s="494"/>
    </row>
    <row r="5803" ht="21.75" hidden="1" customHeight="1" outlineLevel="7">
      <c r="A5803" s="115"/>
      <c r="B5803" s="116"/>
      <c r="C5803" s="117"/>
      <c r="D5803" s="2013" t="s">
        <v>769</v>
      </c>
      <c r="E5803" s="2013"/>
      <c r="F5803" s="2013"/>
      <c r="G5803" s="494"/>
    </row>
    <row r="5804" ht="21.75" hidden="1" customHeight="1" outlineLevel="7">
      <c r="A5804" s="115"/>
      <c r="B5804" s="116"/>
      <c r="C5804" s="117"/>
      <c r="D5804" s="2013" t="s">
        <v>770</v>
      </c>
      <c r="E5804" s="2013"/>
      <c r="F5804" s="2013"/>
      <c r="G5804" s="494"/>
    </row>
    <row r="5805" ht="11.25" hidden="1" customHeight="1" outlineLevel="7">
      <c r="A5805" s="101"/>
      <c r="B5805" s="102"/>
      <c r="C5805" s="103"/>
      <c r="D5805" s="2017" t="s">
        <v>771</v>
      </c>
      <c r="E5805" s="2017"/>
      <c r="F5805" s="2017"/>
      <c r="G5805" s="494"/>
    </row>
    <row r="5806" ht="11.25" hidden="1" customHeight="1" outlineLevel="7">
      <c r="A5806" s="115"/>
      <c r="B5806" s="116"/>
      <c r="C5806" s="117"/>
      <c r="D5806" s="2013" t="s">
        <v>773</v>
      </c>
      <c r="E5806" s="2013"/>
      <c r="F5806" s="2013"/>
      <c r="G5806" s="494"/>
    </row>
    <row r="5807" ht="11.25" hidden="1" customHeight="1" outlineLevel="7">
      <c r="A5807" s="115"/>
      <c r="B5807" s="116"/>
      <c r="C5807" s="117"/>
      <c r="D5807" s="2013" t="s">
        <v>775</v>
      </c>
      <c r="E5807" s="2013"/>
      <c r="F5807" s="2013"/>
      <c r="G5807" s="494"/>
    </row>
    <row r="5808" ht="21.75" hidden="1" customHeight="1" outlineLevel="7">
      <c r="A5808" s="115"/>
      <c r="B5808" s="116"/>
      <c r="C5808" s="117"/>
      <c r="D5808" s="2013" t="s">
        <v>777</v>
      </c>
      <c r="E5808" s="2013"/>
      <c r="F5808" s="2013"/>
      <c r="G5808" s="494"/>
    </row>
    <row r="5809" ht="11.25" hidden="1" customHeight="1" outlineLevel="7">
      <c r="A5809" s="115"/>
      <c r="B5809" s="116"/>
      <c r="C5809" s="117"/>
      <c r="D5809" s="2013" t="s">
        <v>778</v>
      </c>
      <c r="E5809" s="2013"/>
      <c r="F5809" s="2013"/>
      <c r="G5809" s="494"/>
    </row>
    <row r="5810" ht="11.25" hidden="1" customHeight="1" outlineLevel="7">
      <c r="A5810" s="115"/>
      <c r="B5810" s="116"/>
      <c r="C5810" s="117"/>
      <c r="D5810" s="2013" t="s">
        <v>779</v>
      </c>
      <c r="E5810" s="2013"/>
      <c r="F5810" s="2013"/>
      <c r="G5810" s="494"/>
    </row>
    <row r="5811" ht="11.25" hidden="1" customHeight="1" outlineLevel="7">
      <c r="A5811" s="89"/>
      <c r="B5811" s="90"/>
      <c r="C5811" s="91"/>
      <c r="D5811" s="2013" t="s">
        <v>781</v>
      </c>
      <c r="E5811" s="2013"/>
      <c r="F5811" s="2013"/>
      <c r="G5811" s="494"/>
    </row>
    <row r="5812" ht="11.25" hidden="1" customHeight="1" outlineLevel="7">
      <c r="A5812" s="86"/>
      <c r="B5812" s="87"/>
      <c r="C5812" s="88"/>
      <c r="D5812" s="2017" t="s">
        <v>782</v>
      </c>
      <c r="E5812" s="2017"/>
      <c r="F5812" s="2017"/>
      <c r="G5812" s="494"/>
    </row>
    <row r="5813" ht="11.25" hidden="1" customHeight="1" outlineLevel="7">
      <c r="A5813" s="89"/>
      <c r="B5813" s="90"/>
      <c r="C5813" s="91"/>
      <c r="D5813" s="2013" t="s">
        <v>786</v>
      </c>
      <c r="E5813" s="2013"/>
      <c r="F5813" s="2013"/>
      <c r="G5813" s="494"/>
    </row>
    <row r="5814" ht="11.25" hidden="1" customHeight="1" outlineLevel="7">
      <c r="A5814" s="86"/>
      <c r="B5814" s="87"/>
      <c r="C5814" s="88"/>
      <c r="D5814" s="2017" t="s">
        <v>789</v>
      </c>
      <c r="E5814" s="2017"/>
      <c r="F5814" s="2017"/>
      <c r="G5814" s="494"/>
    </row>
    <row r="5815" ht="21.75" hidden="1" customHeight="1" outlineLevel="7">
      <c r="A5815" s="89"/>
      <c r="B5815" s="90"/>
      <c r="C5815" s="91"/>
      <c r="D5815" s="2013" t="s">
        <v>791</v>
      </c>
      <c r="E5815" s="2013"/>
      <c r="F5815" s="2013"/>
      <c r="G5815" s="494"/>
    </row>
    <row r="5816" ht="11.25" hidden="1" customHeight="1" outlineLevel="7">
      <c r="A5816" s="89"/>
      <c r="B5816" s="90"/>
      <c r="C5816" s="91"/>
      <c r="D5816" s="2013" t="s">
        <v>973</v>
      </c>
      <c r="E5816" s="2013"/>
      <c r="F5816" s="2013"/>
      <c r="G5816" s="494"/>
    </row>
    <row r="5817" ht="11.25" hidden="1" customHeight="1" outlineLevel="7">
      <c r="A5817" s="89"/>
      <c r="B5817" s="90"/>
      <c r="C5817" s="91"/>
      <c r="D5817" s="2013" t="s">
        <v>796</v>
      </c>
      <c r="E5817" s="2013"/>
      <c r="F5817" s="2013"/>
      <c r="G5817" s="494"/>
    </row>
    <row r="5818" ht="11.25" hidden="1" customHeight="1" outlineLevel="7">
      <c r="A5818" s="89"/>
      <c r="B5818" s="90"/>
      <c r="C5818" s="91"/>
      <c r="D5818" s="2013" t="s">
        <v>798</v>
      </c>
      <c r="E5818" s="2013"/>
      <c r="F5818" s="2013"/>
      <c r="G5818" s="494"/>
    </row>
    <row r="5819" ht="11.25" hidden="1" customHeight="1" outlineLevel="7">
      <c r="A5819" s="89"/>
      <c r="B5819" s="90"/>
      <c r="C5819" s="91"/>
      <c r="D5819" s="2013" t="s">
        <v>799</v>
      </c>
      <c r="E5819" s="2013"/>
      <c r="F5819" s="2013"/>
      <c r="G5819" s="494"/>
    </row>
    <row r="5820" ht="11.25" hidden="1" customHeight="1" outlineLevel="7">
      <c r="A5820" s="89"/>
      <c r="B5820" s="90"/>
      <c r="C5820" s="91"/>
      <c r="D5820" s="2013" t="s">
        <v>801</v>
      </c>
      <c r="E5820" s="2013"/>
      <c r="F5820" s="2013"/>
      <c r="G5820" s="494"/>
    </row>
    <row r="5821" ht="11.25" hidden="1" customHeight="1" outlineLevel="7">
      <c r="A5821" s="89"/>
      <c r="B5821" s="90"/>
      <c r="C5821" s="91"/>
      <c r="D5821" s="2013" t="s">
        <v>974</v>
      </c>
      <c r="E5821" s="2013"/>
      <c r="F5821" s="2013"/>
      <c r="G5821" s="494"/>
    </row>
    <row r="5822" ht="11.25" hidden="1" customHeight="1" outlineLevel="7">
      <c r="A5822" s="86"/>
      <c r="B5822" s="87"/>
      <c r="C5822" s="88"/>
      <c r="D5822" s="2017" t="s">
        <v>802</v>
      </c>
      <c r="E5822" s="2017"/>
      <c r="F5822" s="2017"/>
      <c r="G5822" s="494"/>
    </row>
    <row r="5823" ht="11.25" hidden="1" customHeight="1" outlineLevel="7">
      <c r="A5823" s="89"/>
      <c r="B5823" s="90"/>
      <c r="C5823" s="91"/>
      <c r="D5823" s="2013" t="s">
        <v>808</v>
      </c>
      <c r="E5823" s="2013"/>
      <c r="F5823" s="2013"/>
      <c r="G5823" s="494"/>
    </row>
    <row r="5824" ht="11.25" hidden="1" customHeight="1" outlineLevel="7">
      <c r="A5824" s="86"/>
      <c r="B5824" s="87"/>
      <c r="C5824" s="88"/>
      <c r="D5824" s="2017" t="s">
        <v>813</v>
      </c>
      <c r="E5824" s="2017"/>
      <c r="F5824" s="2017"/>
      <c r="G5824" s="494"/>
    </row>
    <row r="5825" ht="11.25" hidden="1" customHeight="1" outlineLevel="7">
      <c r="A5825" s="101"/>
      <c r="B5825" s="102"/>
      <c r="C5825" s="103"/>
      <c r="D5825" s="2017" t="s">
        <v>815</v>
      </c>
      <c r="E5825" s="2017"/>
      <c r="F5825" s="2017"/>
      <c r="G5825" s="494"/>
    </row>
    <row r="5826" ht="21.75" hidden="1" customHeight="1" outlineLevel="7">
      <c r="A5826" s="115"/>
      <c r="B5826" s="116"/>
      <c r="C5826" s="117"/>
      <c r="D5826" s="2013" t="s">
        <v>819</v>
      </c>
      <c r="E5826" s="2013"/>
      <c r="F5826" s="2013"/>
      <c r="G5826" s="494"/>
    </row>
    <row r="5827" ht="11.25" hidden="1" customHeight="1" outlineLevel="7">
      <c r="A5827" s="115"/>
      <c r="B5827" s="116"/>
      <c r="C5827" s="117"/>
      <c r="D5827" s="2013" t="s">
        <v>820</v>
      </c>
      <c r="E5827" s="2013"/>
      <c r="F5827" s="2013"/>
      <c r="G5827" s="494"/>
    </row>
    <row r="5828" ht="11.25" hidden="1" customHeight="1" outlineLevel="7">
      <c r="A5828" s="89"/>
      <c r="B5828" s="90"/>
      <c r="C5828" s="91"/>
      <c r="D5828" s="2013" t="s">
        <v>822</v>
      </c>
      <c r="E5828" s="2013"/>
      <c r="F5828" s="2013"/>
      <c r="G5828" s="494"/>
    </row>
    <row r="5829" ht="11.25" hidden="1" customHeight="1" outlineLevel="7">
      <c r="A5829" s="89"/>
      <c r="B5829" s="90"/>
      <c r="C5829" s="91"/>
      <c r="D5829" s="2013" t="s">
        <v>824</v>
      </c>
      <c r="E5829" s="2013"/>
      <c r="F5829" s="2013"/>
      <c r="G5829" s="494"/>
    </row>
    <row r="5830" ht="11.25" hidden="1" customHeight="1" outlineLevel="7">
      <c r="A5830" s="89"/>
      <c r="B5830" s="90"/>
      <c r="C5830" s="91"/>
      <c r="D5830" s="2013" t="s">
        <v>825</v>
      </c>
      <c r="E5830" s="2013"/>
      <c r="F5830" s="2013"/>
      <c r="G5830" s="494"/>
    </row>
    <row r="5831" ht="11.25" hidden="1" customHeight="1" outlineLevel="7">
      <c r="A5831" s="101"/>
      <c r="B5831" s="102"/>
      <c r="C5831" s="103"/>
      <c r="D5831" s="2017" t="s">
        <v>826</v>
      </c>
      <c r="E5831" s="2017"/>
      <c r="F5831" s="2017"/>
      <c r="G5831" s="494"/>
    </row>
    <row r="5832" ht="11.25" hidden="1" customHeight="1" outlineLevel="7">
      <c r="A5832" s="115"/>
      <c r="B5832" s="116"/>
      <c r="C5832" s="117"/>
      <c r="D5832" s="2013" t="s">
        <v>828</v>
      </c>
      <c r="E5832" s="2013"/>
      <c r="F5832" s="2013"/>
      <c r="G5832" s="494"/>
    </row>
    <row r="5833" ht="21.75" hidden="1" customHeight="1" outlineLevel="7">
      <c r="A5833" s="115"/>
      <c r="B5833" s="116"/>
      <c r="C5833" s="117"/>
      <c r="D5833" s="2013" t="s">
        <v>829</v>
      </c>
      <c r="E5833" s="2013"/>
      <c r="F5833" s="2013"/>
      <c r="G5833" s="494"/>
    </row>
    <row r="5834" ht="21.75" hidden="1" customHeight="1" outlineLevel="7">
      <c r="A5834" s="89"/>
      <c r="B5834" s="90"/>
      <c r="C5834" s="91"/>
      <c r="D5834" s="2013" t="s">
        <v>834</v>
      </c>
      <c r="E5834" s="2013"/>
      <c r="F5834" s="2013"/>
      <c r="G5834" s="494"/>
    </row>
    <row r="5835" ht="11.25" hidden="1" customHeight="1" outlineLevel="7">
      <c r="A5835" s="89"/>
      <c r="B5835" s="90"/>
      <c r="C5835" s="91"/>
      <c r="D5835" s="2013" t="s">
        <v>975</v>
      </c>
      <c r="E5835" s="2013"/>
      <c r="F5835" s="2013"/>
      <c r="G5835" s="494"/>
    </row>
    <row r="5836" ht="11.25" hidden="1" customHeight="1" outlineLevel="7">
      <c r="A5836" s="89"/>
      <c r="B5836" s="90"/>
      <c r="C5836" s="91"/>
      <c r="D5836" s="2013" t="s">
        <v>835</v>
      </c>
      <c r="E5836" s="2013"/>
      <c r="F5836" s="2013"/>
      <c r="G5836" s="494"/>
    </row>
    <row r="5837" ht="11.25" hidden="1" customHeight="1" outlineLevel="7">
      <c r="A5837" s="89"/>
      <c r="B5837" s="90"/>
      <c r="C5837" s="91"/>
      <c r="D5837" s="2013" t="s">
        <v>837</v>
      </c>
      <c r="E5837" s="2013"/>
      <c r="F5837" s="2013"/>
      <c r="G5837" s="494"/>
    </row>
    <row r="5838" ht="11.25" hidden="1" customHeight="1" outlineLevel="7">
      <c r="A5838" s="89"/>
      <c r="B5838" s="90"/>
      <c r="C5838" s="91"/>
      <c r="D5838" s="2013" t="s">
        <v>976</v>
      </c>
      <c r="E5838" s="2013"/>
      <c r="F5838" s="2013"/>
      <c r="G5838" s="494"/>
    </row>
    <row r="5839" ht="11.25" hidden="1" customHeight="1" outlineLevel="7">
      <c r="A5839" s="89"/>
      <c r="B5839" s="90"/>
      <c r="C5839" s="91"/>
      <c r="D5839" s="2013" t="s">
        <v>977</v>
      </c>
      <c r="E5839" s="2013"/>
      <c r="F5839" s="2013"/>
      <c r="G5839" s="494"/>
    </row>
    <row r="5840" ht="11.25" hidden="1" customHeight="1" outlineLevel="7">
      <c r="A5840" s="89"/>
      <c r="B5840" s="90"/>
      <c r="C5840" s="91"/>
      <c r="D5840" s="2013" t="s">
        <v>978</v>
      </c>
      <c r="E5840" s="2013"/>
      <c r="F5840" s="2013"/>
      <c r="G5840" s="494"/>
    </row>
    <row r="5841" ht="11.25" hidden="1" customHeight="1" outlineLevel="7">
      <c r="A5841" s="89"/>
      <c r="B5841" s="90"/>
      <c r="C5841" s="91"/>
      <c r="D5841" s="2013" t="s">
        <v>1198</v>
      </c>
      <c r="E5841" s="2013"/>
      <c r="F5841" s="2013"/>
      <c r="G5841" s="494"/>
    </row>
    <row r="5842" ht="11.25" hidden="1" customHeight="1" outlineLevel="7">
      <c r="A5842" s="89"/>
      <c r="B5842" s="90"/>
      <c r="C5842" s="91"/>
      <c r="D5842" s="2013" t="s">
        <v>979</v>
      </c>
      <c r="E5842" s="2013"/>
      <c r="F5842" s="2013"/>
      <c r="G5842" s="494"/>
    </row>
    <row r="5843" ht="11.25" hidden="1" customHeight="1" outlineLevel="6">
      <c r="A5843" s="77"/>
      <c r="B5843" s="78"/>
      <c r="C5843" s="79"/>
      <c r="D5843" s="2017" t="s">
        <v>405</v>
      </c>
      <c r="E5843" s="2017"/>
      <c r="F5843" s="2017"/>
      <c r="G5843" s="494"/>
    </row>
    <row r="5844" ht="11.25" hidden="1" customHeight="1" outlineLevel="7">
      <c r="A5844" s="80"/>
      <c r="B5844" s="81"/>
      <c r="C5844" s="82"/>
      <c r="D5844" s="2017" t="s">
        <v>864</v>
      </c>
      <c r="E5844" s="2017"/>
      <c r="F5844" s="2017"/>
      <c r="G5844" s="494"/>
    </row>
    <row r="5845" ht="11.25" hidden="1" customHeight="1" outlineLevel="7">
      <c r="A5845" s="98"/>
      <c r="B5845" s="99"/>
      <c r="C5845" s="100"/>
      <c r="D5845" s="2013" t="s">
        <v>865</v>
      </c>
      <c r="E5845" s="2013"/>
      <c r="F5845" s="2013"/>
      <c r="G5845" s="494"/>
    </row>
    <row r="5846" ht="11.25" hidden="1" customHeight="1" outlineLevel="7">
      <c r="A5846" s="80"/>
      <c r="B5846" s="81"/>
      <c r="C5846" s="82"/>
      <c r="D5846" s="2017" t="s">
        <v>866</v>
      </c>
      <c r="E5846" s="2017"/>
      <c r="F5846" s="2017"/>
      <c r="G5846" s="494"/>
    </row>
    <row r="5847" ht="11.25" hidden="1" customHeight="1" outlineLevel="7">
      <c r="A5847" s="98"/>
      <c r="B5847" s="99"/>
      <c r="C5847" s="100"/>
      <c r="D5847" s="2013" t="s">
        <v>867</v>
      </c>
      <c r="E5847" s="2013"/>
      <c r="F5847" s="2013"/>
      <c r="G5847" s="494"/>
    </row>
    <row r="5848" ht="21.75" hidden="1" customHeight="1" outlineLevel="7">
      <c r="A5848" s="121"/>
      <c r="B5848" s="122"/>
      <c r="C5848" s="123"/>
      <c r="D5848" s="2013" t="s">
        <v>880</v>
      </c>
      <c r="E5848" s="2013"/>
      <c r="F5848" s="2013"/>
      <c r="G5848" s="494"/>
    </row>
    <row r="5849" ht="11.25" hidden="1" customHeight="1" outlineLevel="6">
      <c r="A5849" s="77"/>
      <c r="B5849" s="78"/>
      <c r="C5849" s="79"/>
      <c r="D5849" s="2017" t="s">
        <v>887</v>
      </c>
      <c r="E5849" s="2017"/>
      <c r="F5849" s="2017"/>
      <c r="G5849" s="494"/>
    </row>
    <row r="5850" ht="11.25" hidden="1" customHeight="1" outlineLevel="7">
      <c r="A5850" s="80"/>
      <c r="B5850" s="81"/>
      <c r="C5850" s="82"/>
      <c r="D5850" s="2017" t="s">
        <v>893</v>
      </c>
      <c r="E5850" s="2017"/>
      <c r="F5850" s="2017"/>
      <c r="G5850" s="494"/>
    </row>
    <row r="5851" ht="11.25" hidden="1" customHeight="1" outlineLevel="7">
      <c r="A5851" s="98"/>
      <c r="B5851" s="99"/>
      <c r="C5851" s="100"/>
      <c r="D5851" s="2013" t="s">
        <v>895</v>
      </c>
      <c r="E5851" s="2013"/>
      <c r="F5851" s="2013"/>
      <c r="G5851" s="494"/>
    </row>
    <row r="5852" ht="11.25" hidden="1" customHeight="1" outlineLevel="7">
      <c r="A5852" s="80"/>
      <c r="B5852" s="81"/>
      <c r="C5852" s="82"/>
      <c r="D5852" s="2017" t="s">
        <v>903</v>
      </c>
      <c r="E5852" s="2017"/>
      <c r="F5852" s="2017"/>
      <c r="G5852" s="494"/>
    </row>
    <row r="5853" ht="11.25" hidden="1" customHeight="1" outlineLevel="7">
      <c r="A5853" s="98"/>
      <c r="B5853" s="99"/>
      <c r="C5853" s="100"/>
      <c r="D5853" s="2013" t="s">
        <v>904</v>
      </c>
      <c r="E5853" s="2013"/>
      <c r="F5853" s="2013"/>
      <c r="G5853" s="494"/>
    </row>
    <row r="5854" ht="11.25" hidden="1" customHeight="1" outlineLevel="7">
      <c r="A5854" s="80"/>
      <c r="B5854" s="81"/>
      <c r="C5854" s="82"/>
      <c r="D5854" s="2017" t="s">
        <v>905</v>
      </c>
      <c r="E5854" s="2017"/>
      <c r="F5854" s="2017"/>
      <c r="G5854" s="494"/>
    </row>
    <row r="5855" ht="11.25" hidden="1" customHeight="1" outlineLevel="7">
      <c r="A5855" s="98"/>
      <c r="B5855" s="99"/>
      <c r="C5855" s="100"/>
      <c r="D5855" s="2013" t="s">
        <v>905</v>
      </c>
      <c r="E5855" s="2013"/>
      <c r="F5855" s="2013"/>
      <c r="G5855" s="494"/>
    </row>
    <row r="5856" ht="11.25" hidden="1" customHeight="1" outlineLevel="7">
      <c r="A5856" s="80"/>
      <c r="B5856" s="81"/>
      <c r="C5856" s="82"/>
      <c r="D5856" s="2017" t="s">
        <v>907</v>
      </c>
      <c r="E5856" s="2017"/>
      <c r="F5856" s="2017"/>
      <c r="G5856" s="494"/>
    </row>
    <row r="5857" ht="11.25" hidden="1" customHeight="1" outlineLevel="7">
      <c r="A5857" s="98"/>
      <c r="B5857" s="99"/>
      <c r="C5857" s="100"/>
      <c r="D5857" s="2013" t="s">
        <v>104</v>
      </c>
      <c r="E5857" s="2013"/>
      <c r="F5857" s="2013"/>
      <c r="G5857" s="494"/>
    </row>
    <row r="5858" ht="11.25" hidden="1" customHeight="1" outlineLevel="7">
      <c r="A5858" s="83"/>
      <c r="B5858" s="84"/>
      <c r="C5858" s="85"/>
      <c r="D5858" s="2017" t="s">
        <v>908</v>
      </c>
      <c r="E5858" s="2017"/>
      <c r="F5858" s="2017"/>
      <c r="G5858" s="494"/>
    </row>
    <row r="5859" ht="11.25" hidden="1" customHeight="1" outlineLevel="7">
      <c r="A5859" s="118"/>
      <c r="B5859" s="119"/>
      <c r="C5859" s="120"/>
      <c r="D5859" s="2013" t="s">
        <v>106</v>
      </c>
      <c r="E5859" s="2013"/>
      <c r="F5859" s="2013"/>
      <c r="G5859" s="494"/>
    </row>
    <row r="5860" ht="11.25" hidden="1" customHeight="1" outlineLevel="7">
      <c r="A5860" s="118"/>
      <c r="B5860" s="119"/>
      <c r="C5860" s="120"/>
      <c r="D5860" s="2013" t="s">
        <v>108</v>
      </c>
      <c r="E5860" s="2013"/>
      <c r="F5860" s="2013"/>
      <c r="G5860" s="494"/>
    </row>
    <row r="5861" ht="11.25" hidden="1" customHeight="1" outlineLevel="7">
      <c r="A5861" s="121"/>
      <c r="B5861" s="122"/>
      <c r="C5861" s="123"/>
      <c r="D5861" s="2013" t="s">
        <v>404</v>
      </c>
      <c r="E5861" s="2013"/>
      <c r="F5861" s="2013"/>
      <c r="G5861" s="494"/>
    </row>
    <row r="5862" ht="11.25" hidden="1" customHeight="1" outlineLevel="7">
      <c r="A5862" s="80"/>
      <c r="B5862" s="81"/>
      <c r="C5862" s="82"/>
      <c r="D5862" s="2017" t="s">
        <v>909</v>
      </c>
      <c r="E5862" s="2017"/>
      <c r="F5862" s="2017"/>
      <c r="G5862" s="494"/>
    </row>
    <row r="5863" ht="11.25" hidden="1" customHeight="1" outlineLevel="7">
      <c r="A5863" s="98"/>
      <c r="B5863" s="99"/>
      <c r="C5863" s="100"/>
      <c r="D5863" s="2013" t="s">
        <v>910</v>
      </c>
      <c r="E5863" s="2013"/>
      <c r="F5863" s="2013"/>
      <c r="G5863" s="494"/>
    </row>
    <row r="5864" ht="21.75" hidden="1" customHeight="1" outlineLevel="7">
      <c r="A5864" s="98"/>
      <c r="B5864" s="99"/>
      <c r="C5864" s="100"/>
      <c r="D5864" s="2013" t="s">
        <v>911</v>
      </c>
      <c r="E5864" s="2013"/>
      <c r="F5864" s="2013"/>
      <c r="G5864" s="494"/>
    </row>
    <row r="5865" ht="11.25" hidden="1" customHeight="1" outlineLevel="7">
      <c r="A5865" s="98"/>
      <c r="B5865" s="99"/>
      <c r="C5865" s="100"/>
      <c r="D5865" s="2013" t="s">
        <v>912</v>
      </c>
      <c r="E5865" s="2013"/>
      <c r="F5865" s="2013"/>
      <c r="G5865" s="494"/>
    </row>
    <row r="5866" ht="11.25" hidden="1" customHeight="1" outlineLevel="7">
      <c r="A5866" s="98"/>
      <c r="B5866" s="99"/>
      <c r="C5866" s="100"/>
      <c r="D5866" s="2013" t="s">
        <v>913</v>
      </c>
      <c r="E5866" s="2013"/>
      <c r="F5866" s="2013"/>
      <c r="G5866" s="494"/>
    </row>
    <row r="5867" ht="11.25" hidden="1" customHeight="1" outlineLevel="7">
      <c r="A5867" s="98"/>
      <c r="B5867" s="99"/>
      <c r="C5867" s="100"/>
      <c r="D5867" s="2013" t="s">
        <v>914</v>
      </c>
      <c r="E5867" s="2013"/>
      <c r="F5867" s="2013"/>
      <c r="G5867" s="494"/>
    </row>
    <row r="5868" ht="21.75" hidden="1" customHeight="1" outlineLevel="7">
      <c r="A5868" s="98"/>
      <c r="B5868" s="99"/>
      <c r="C5868" s="100"/>
      <c r="D5868" s="2013" t="s">
        <v>915</v>
      </c>
      <c r="E5868" s="2013"/>
      <c r="F5868" s="2013"/>
      <c r="G5868" s="494"/>
    </row>
    <row r="5869" ht="11.25" hidden="1" customHeight="1" outlineLevel="7">
      <c r="A5869" s="98"/>
      <c r="B5869" s="99"/>
      <c r="C5869" s="100"/>
      <c r="D5869" s="2013" t="s">
        <v>916</v>
      </c>
      <c r="E5869" s="2013"/>
      <c r="F5869" s="2013"/>
      <c r="G5869" s="494"/>
    </row>
    <row r="5870" ht="11.25" hidden="1" customHeight="1" outlineLevel="7">
      <c r="A5870" s="80"/>
      <c r="B5870" s="81"/>
      <c r="C5870" s="82"/>
      <c r="D5870" s="2017" t="s">
        <v>917</v>
      </c>
      <c r="E5870" s="2017"/>
      <c r="F5870" s="2017"/>
      <c r="G5870" s="494"/>
    </row>
    <row r="5871" ht="11.25" hidden="1" customHeight="1" outlineLevel="7">
      <c r="A5871" s="98"/>
      <c r="B5871" s="99"/>
      <c r="C5871" s="100"/>
      <c r="D5871" s="2013" t="s">
        <v>225</v>
      </c>
      <c r="E5871" s="2013"/>
      <c r="F5871" s="2013"/>
      <c r="G5871" s="494"/>
    </row>
    <row r="5872" ht="11.25" hidden="1" customHeight="1" outlineLevel="7">
      <c r="A5872" s="98"/>
      <c r="B5872" s="99"/>
      <c r="C5872" s="100"/>
      <c r="D5872" s="2013" t="s">
        <v>226</v>
      </c>
      <c r="E5872" s="2013"/>
      <c r="F5872" s="2013"/>
      <c r="G5872" s="494"/>
    </row>
    <row r="5873" ht="11.25" hidden="1" customHeight="1" outlineLevel="7">
      <c r="A5873" s="98"/>
      <c r="B5873" s="99"/>
      <c r="C5873" s="100"/>
      <c r="D5873" s="2013" t="s">
        <v>227</v>
      </c>
      <c r="E5873" s="2013"/>
      <c r="F5873" s="2013"/>
      <c r="G5873" s="494"/>
    </row>
    <row r="5874" ht="11.25" hidden="1" customHeight="1" outlineLevel="7">
      <c r="A5874" s="98"/>
      <c r="B5874" s="99"/>
      <c r="C5874" s="100"/>
      <c r="D5874" s="2013" t="s">
        <v>228</v>
      </c>
      <c r="E5874" s="2013"/>
      <c r="F5874" s="2013"/>
      <c r="G5874" s="494"/>
    </row>
    <row r="5875" ht="11.25" hidden="1" customHeight="1" outlineLevel="7">
      <c r="A5875" s="98"/>
      <c r="B5875" s="99"/>
      <c r="C5875" s="100"/>
      <c r="D5875" s="2013" t="s">
        <v>229</v>
      </c>
      <c r="E5875" s="2013"/>
      <c r="F5875" s="2013"/>
      <c r="G5875" s="494"/>
    </row>
    <row r="5876" ht="11.25" hidden="1" customHeight="1" outlineLevel="7">
      <c r="A5876" s="121"/>
      <c r="B5876" s="122"/>
      <c r="C5876" s="123"/>
      <c r="D5876" s="2013" t="s">
        <v>920</v>
      </c>
      <c r="E5876" s="2013"/>
      <c r="F5876" s="2013"/>
      <c r="G5876" s="494"/>
    </row>
    <row r="5877" ht="21.75" hidden="1" customHeight="1" outlineLevel="7">
      <c r="A5877" s="121"/>
      <c r="B5877" s="122"/>
      <c r="C5877" s="123"/>
      <c r="D5877" s="2013" t="s">
        <v>231</v>
      </c>
      <c r="E5877" s="2013"/>
      <c r="F5877" s="2013"/>
      <c r="G5877" s="494"/>
    </row>
    <row r="5878" ht="21.75" hidden="1" customHeight="1" outlineLevel="7">
      <c r="A5878" s="80"/>
      <c r="B5878" s="81"/>
      <c r="C5878" s="82"/>
      <c r="D5878" s="2017" t="s">
        <v>921</v>
      </c>
      <c r="E5878" s="2017"/>
      <c r="F5878" s="2017"/>
      <c r="G5878" s="494"/>
    </row>
    <row r="5879" ht="11.25" hidden="1" customHeight="1" outlineLevel="7">
      <c r="A5879" s="98"/>
      <c r="B5879" s="99"/>
      <c r="C5879" s="100"/>
      <c r="D5879" s="2013" t="s">
        <v>922</v>
      </c>
      <c r="E5879" s="2013"/>
      <c r="F5879" s="2013"/>
      <c r="G5879" s="494"/>
    </row>
    <row r="5880" ht="21.75" hidden="1" customHeight="1" outlineLevel="7">
      <c r="A5880" s="98"/>
      <c r="B5880" s="99"/>
      <c r="C5880" s="100"/>
      <c r="D5880" s="2013" t="s">
        <v>1206</v>
      </c>
      <c r="E5880" s="2013"/>
      <c r="F5880" s="2013"/>
      <c r="G5880" s="494"/>
    </row>
    <row r="5881" ht="11.25" hidden="1" customHeight="1" outlineLevel="7">
      <c r="A5881" s="98"/>
      <c r="B5881" s="99"/>
      <c r="C5881" s="100"/>
      <c r="D5881" s="2013" t="s">
        <v>923</v>
      </c>
      <c r="E5881" s="2013"/>
      <c r="F5881" s="2013"/>
      <c r="G5881" s="494"/>
    </row>
    <row r="5882" ht="21.75" hidden="1" customHeight="1" outlineLevel="7">
      <c r="A5882" s="98"/>
      <c r="B5882" s="99"/>
      <c r="C5882" s="100"/>
      <c r="D5882" s="2013" t="s">
        <v>924</v>
      </c>
      <c r="E5882" s="2013"/>
      <c r="F5882" s="2013"/>
      <c r="G5882" s="494"/>
    </row>
    <row r="5883" ht="11.25" hidden="1" customHeight="1" outlineLevel="7">
      <c r="A5883" s="80"/>
      <c r="B5883" s="81"/>
      <c r="C5883" s="82"/>
      <c r="D5883" s="2017" t="s">
        <v>925</v>
      </c>
      <c r="E5883" s="2017"/>
      <c r="F5883" s="2017"/>
      <c r="G5883" s="494"/>
    </row>
    <row r="5884" ht="21.75" hidden="1" customHeight="1" outlineLevel="7">
      <c r="A5884" s="98"/>
      <c r="B5884" s="99"/>
      <c r="C5884" s="100"/>
      <c r="D5884" s="2013" t="s">
        <v>1193</v>
      </c>
      <c r="E5884" s="2013"/>
      <c r="F5884" s="2013"/>
      <c r="G5884" s="494"/>
    </row>
    <row r="5885" ht="21.75" hidden="1" customHeight="1" outlineLevel="7">
      <c r="A5885" s="98"/>
      <c r="B5885" s="99"/>
      <c r="C5885" s="100"/>
      <c r="D5885" s="2013" t="s">
        <v>926</v>
      </c>
      <c r="E5885" s="2013"/>
      <c r="F5885" s="2013"/>
      <c r="G5885" s="494"/>
    </row>
    <row r="5886" ht="11.25" hidden="1" customHeight="1" outlineLevel="7">
      <c r="A5886" s="98"/>
      <c r="B5886" s="99"/>
      <c r="C5886" s="100"/>
      <c r="D5886" s="2013" t="s">
        <v>1194</v>
      </c>
      <c r="E5886" s="2013"/>
      <c r="F5886" s="2013"/>
      <c r="G5886" s="494"/>
    </row>
    <row r="5887" ht="11.25" hidden="1" customHeight="1" outlineLevel="7">
      <c r="A5887" s="80"/>
      <c r="B5887" s="81"/>
      <c r="C5887" s="82"/>
      <c r="D5887" s="2017" t="s">
        <v>887</v>
      </c>
      <c r="E5887" s="2017"/>
      <c r="F5887" s="2017"/>
      <c r="G5887" s="494"/>
    </row>
    <row r="5888" ht="11.25" hidden="1" customHeight="1" outlineLevel="7">
      <c r="A5888" s="98"/>
      <c r="B5888" s="99"/>
      <c r="C5888" s="100"/>
      <c r="D5888" s="2013" t="s">
        <v>928</v>
      </c>
      <c r="E5888" s="2013"/>
      <c r="F5888" s="2013"/>
      <c r="G5888" s="494"/>
    </row>
    <row r="5889" ht="11.25" hidden="1" customHeight="1" outlineLevel="7">
      <c r="A5889" s="98"/>
      <c r="B5889" s="99"/>
      <c r="C5889" s="100"/>
      <c r="D5889" s="2013" t="s">
        <v>929</v>
      </c>
      <c r="E5889" s="2013"/>
      <c r="F5889" s="2013"/>
      <c r="G5889" s="494"/>
    </row>
    <row r="5890" ht="11.25" hidden="1" customHeight="1" outlineLevel="7">
      <c r="A5890" s="98"/>
      <c r="B5890" s="99"/>
      <c r="C5890" s="100"/>
      <c r="D5890" s="2013" t="s">
        <v>932</v>
      </c>
      <c r="E5890" s="2013"/>
      <c r="F5890" s="2013"/>
      <c r="G5890" s="494"/>
    </row>
    <row r="5891" ht="11.25" hidden="1" customHeight="1" outlineLevel="7">
      <c r="A5891" s="83"/>
      <c r="B5891" s="84"/>
      <c r="C5891" s="85"/>
      <c r="D5891" s="2017" t="s">
        <v>933</v>
      </c>
      <c r="E5891" s="2017"/>
      <c r="F5891" s="2017"/>
      <c r="G5891" s="494"/>
    </row>
    <row r="5892" ht="11.25" hidden="1" customHeight="1" outlineLevel="7">
      <c r="A5892" s="118"/>
      <c r="B5892" s="119"/>
      <c r="C5892" s="120"/>
      <c r="D5892" s="2013" t="s">
        <v>934</v>
      </c>
      <c r="E5892" s="2013"/>
      <c r="F5892" s="2013"/>
      <c r="G5892" s="494"/>
    </row>
    <row r="5893" ht="21.75" hidden="1" customHeight="1" outlineLevel="7">
      <c r="A5893" s="118"/>
      <c r="B5893" s="119"/>
      <c r="C5893" s="120"/>
      <c r="D5893" s="2013" t="s">
        <v>935</v>
      </c>
      <c r="E5893" s="2013"/>
      <c r="F5893" s="2013"/>
      <c r="G5893" s="494"/>
    </row>
    <row r="5894" ht="11.25" hidden="1" customHeight="1" outlineLevel="7">
      <c r="A5894" s="118"/>
      <c r="B5894" s="119"/>
      <c r="C5894" s="120"/>
      <c r="D5894" s="2013" t="s">
        <v>936</v>
      </c>
      <c r="E5894" s="2013"/>
      <c r="F5894" s="2013"/>
      <c r="G5894" s="494"/>
    </row>
    <row r="5895" ht="21.75" hidden="1" customHeight="1" outlineLevel="7">
      <c r="A5895" s="118"/>
      <c r="B5895" s="119"/>
      <c r="C5895" s="120"/>
      <c r="D5895" s="2013" t="s">
        <v>937</v>
      </c>
      <c r="E5895" s="2013"/>
      <c r="F5895" s="2013"/>
      <c r="G5895" s="494"/>
    </row>
    <row r="5896" ht="21.75" hidden="1" customHeight="1" outlineLevel="7">
      <c r="A5896" s="118"/>
      <c r="B5896" s="119"/>
      <c r="C5896" s="120"/>
      <c r="D5896" s="2013" t="s">
        <v>233</v>
      </c>
      <c r="E5896" s="2013"/>
      <c r="F5896" s="2013"/>
      <c r="G5896" s="494"/>
    </row>
    <row r="5897" ht="11.25" hidden="1" customHeight="1" outlineLevel="7">
      <c r="A5897" s="98"/>
      <c r="B5897" s="99"/>
      <c r="C5897" s="100"/>
      <c r="D5897" s="2013" t="s">
        <v>406</v>
      </c>
      <c r="E5897" s="2013"/>
      <c r="F5897" s="2013"/>
      <c r="G5897" s="494"/>
    </row>
    <row r="5898" ht="11.25" hidden="1" customHeight="1" outlineLevel="7">
      <c r="A5898" s="98"/>
      <c r="B5898" s="99"/>
      <c r="C5898" s="100"/>
      <c r="D5898" s="2013" t="s">
        <v>407</v>
      </c>
      <c r="E5898" s="2013"/>
      <c r="F5898" s="2013"/>
      <c r="G5898" s="494"/>
    </row>
    <row r="5899" ht="11.25" hidden="1" customHeight="1" outlineLevel="7">
      <c r="A5899" s="98"/>
      <c r="B5899" s="99"/>
      <c r="C5899" s="100"/>
      <c r="D5899" s="2013" t="s">
        <v>938</v>
      </c>
      <c r="E5899" s="2013"/>
      <c r="F5899" s="2013"/>
      <c r="G5899" s="494"/>
    </row>
    <row r="5900" ht="11.25" hidden="1" customHeight="1" outlineLevel="7">
      <c r="A5900" s="98"/>
      <c r="B5900" s="99"/>
      <c r="C5900" s="100"/>
      <c r="D5900" s="2013" t="s">
        <v>939</v>
      </c>
      <c r="E5900" s="2013"/>
      <c r="F5900" s="2013"/>
      <c r="G5900" s="494"/>
    </row>
    <row r="5901" ht="11.25" hidden="1" customHeight="1" outlineLevel="7">
      <c r="A5901" s="98"/>
      <c r="B5901" s="99"/>
      <c r="C5901" s="100"/>
      <c r="D5901" s="2013" t="s">
        <v>415</v>
      </c>
      <c r="E5901" s="2013"/>
      <c r="F5901" s="2013"/>
      <c r="G5901" s="494"/>
    </row>
    <row r="5902" ht="11.25" hidden="1" customHeight="1" outlineLevel="7">
      <c r="A5902" s="98"/>
      <c r="B5902" s="99"/>
      <c r="C5902" s="100"/>
      <c r="D5902" s="2013" t="s">
        <v>940</v>
      </c>
      <c r="E5902" s="2013"/>
      <c r="F5902" s="2013"/>
      <c r="G5902" s="494"/>
    </row>
    <row r="5903" ht="11.25" hidden="1" customHeight="1" outlineLevel="7">
      <c r="A5903" s="98"/>
      <c r="B5903" s="99"/>
      <c r="C5903" s="100"/>
      <c r="D5903" s="2013" t="s">
        <v>941</v>
      </c>
      <c r="E5903" s="2013"/>
      <c r="F5903" s="2013"/>
      <c r="G5903" s="494"/>
    </row>
    <row r="5904" ht="11.25" hidden="1" customHeight="1" outlineLevel="7">
      <c r="A5904" s="98"/>
      <c r="B5904" s="99"/>
      <c r="C5904" s="100"/>
      <c r="D5904" s="2013" t="s">
        <v>942</v>
      </c>
      <c r="E5904" s="2013"/>
      <c r="F5904" s="2013"/>
      <c r="G5904" s="494"/>
    </row>
    <row r="5905" ht="11.25" hidden="1" customHeight="1" outlineLevel="7">
      <c r="A5905" s="98"/>
      <c r="B5905" s="99"/>
      <c r="C5905" s="100"/>
      <c r="D5905" s="2013" t="s">
        <v>409</v>
      </c>
      <c r="E5905" s="2013"/>
      <c r="F5905" s="2013"/>
      <c r="G5905" s="494"/>
    </row>
    <row r="5906" ht="11.25" hidden="1" customHeight="1" outlineLevel="7">
      <c r="A5906" s="98"/>
      <c r="B5906" s="99"/>
      <c r="C5906" s="100"/>
      <c r="D5906" s="2013" t="s">
        <v>943</v>
      </c>
      <c r="E5906" s="2013"/>
      <c r="F5906" s="2013"/>
      <c r="G5906" s="494"/>
    </row>
    <row r="5907" ht="11.25" hidden="1" customHeight="1" outlineLevel="7">
      <c r="A5907" s="98"/>
      <c r="B5907" s="99"/>
      <c r="C5907" s="100"/>
      <c r="D5907" s="2013" t="s">
        <v>944</v>
      </c>
      <c r="E5907" s="2013"/>
      <c r="F5907" s="2013"/>
      <c r="G5907" s="494"/>
    </row>
    <row r="5908" ht="11.25" hidden="1" customHeight="1" outlineLevel="7">
      <c r="A5908" s="98"/>
      <c r="B5908" s="99"/>
      <c r="C5908" s="100"/>
      <c r="D5908" s="2013" t="s">
        <v>413</v>
      </c>
      <c r="E5908" s="2013"/>
      <c r="F5908" s="2013"/>
      <c r="G5908" s="494"/>
    </row>
    <row r="5909" ht="21.75" hidden="1" customHeight="1" outlineLevel="7">
      <c r="A5909" s="98"/>
      <c r="B5909" s="99"/>
      <c r="C5909" s="100"/>
      <c r="D5909" s="2013" t="s">
        <v>945</v>
      </c>
      <c r="E5909" s="2013"/>
      <c r="F5909" s="2013"/>
      <c r="G5909" s="494"/>
    </row>
    <row r="5910" ht="21.75" hidden="1" customHeight="1" outlineLevel="7">
      <c r="A5910" s="98"/>
      <c r="B5910" s="99"/>
      <c r="C5910" s="100"/>
      <c r="D5910" s="2013" t="s">
        <v>419</v>
      </c>
      <c r="E5910" s="2013"/>
      <c r="F5910" s="2013"/>
      <c r="G5910" s="494"/>
    </row>
    <row r="5911" ht="21.75" hidden="1" customHeight="1" outlineLevel="7">
      <c r="A5911" s="98"/>
      <c r="B5911" s="99"/>
      <c r="C5911" s="100"/>
      <c r="D5911" s="2013" t="s">
        <v>946</v>
      </c>
      <c r="E5911" s="2013"/>
      <c r="F5911" s="2013"/>
      <c r="G5911" s="494"/>
    </row>
    <row r="5912" ht="11.25" hidden="1" customHeight="1" outlineLevel="7">
      <c r="A5912" s="83"/>
      <c r="B5912" s="84"/>
      <c r="C5912" s="85"/>
      <c r="D5912" s="2017" t="s">
        <v>410</v>
      </c>
      <c r="E5912" s="2017"/>
      <c r="F5912" s="2017"/>
      <c r="G5912" s="494"/>
    </row>
    <row r="5913" ht="21.75" hidden="1" customHeight="1" outlineLevel="7">
      <c r="A5913" s="118"/>
      <c r="B5913" s="119"/>
      <c r="C5913" s="120"/>
      <c r="D5913" s="2013" t="s">
        <v>947</v>
      </c>
      <c r="E5913" s="2013"/>
      <c r="F5913" s="2013"/>
      <c r="G5913" s="494"/>
    </row>
    <row r="5914" ht="11.25" hidden="1" customHeight="1" outlineLevel="7">
      <c r="A5914" s="118"/>
      <c r="B5914" s="119"/>
      <c r="C5914" s="120"/>
      <c r="D5914" s="2013" t="s">
        <v>948</v>
      </c>
      <c r="E5914" s="2013"/>
      <c r="F5914" s="2013"/>
      <c r="G5914" s="494"/>
    </row>
    <row r="5915" ht="11.25" hidden="1" customHeight="1" outlineLevel="7">
      <c r="A5915" s="118"/>
      <c r="B5915" s="119"/>
      <c r="C5915" s="120"/>
      <c r="D5915" s="2013" t="s">
        <v>949</v>
      </c>
      <c r="E5915" s="2013"/>
      <c r="F5915" s="2013"/>
      <c r="G5915" s="494"/>
    </row>
    <row r="5916" ht="21.75" hidden="1" customHeight="1" outlineLevel="7">
      <c r="A5916" s="118"/>
      <c r="B5916" s="119"/>
      <c r="C5916" s="120"/>
      <c r="D5916" s="2013" t="s">
        <v>950</v>
      </c>
      <c r="E5916" s="2013"/>
      <c r="F5916" s="2013"/>
      <c r="G5916" s="494"/>
    </row>
    <row r="5917" ht="11.25" hidden="1" customHeight="1" outlineLevel="7">
      <c r="A5917" s="83"/>
      <c r="B5917" s="84"/>
      <c r="C5917" s="85"/>
      <c r="D5917" s="2017" t="s">
        <v>951</v>
      </c>
      <c r="E5917" s="2017"/>
      <c r="F5917" s="2017"/>
      <c r="G5917" s="494"/>
    </row>
    <row r="5918" ht="11.25" hidden="1" customHeight="1" outlineLevel="7">
      <c r="A5918" s="118"/>
      <c r="B5918" s="119"/>
      <c r="C5918" s="120"/>
      <c r="D5918" s="2013" t="s">
        <v>1195</v>
      </c>
      <c r="E5918" s="2013"/>
      <c r="F5918" s="2013"/>
      <c r="G5918" s="494"/>
    </row>
    <row r="5919" ht="11.25" hidden="1" customHeight="1" outlineLevel="7">
      <c r="A5919" s="98"/>
      <c r="B5919" s="99"/>
      <c r="C5919" s="100"/>
      <c r="D5919" s="2013" t="s">
        <v>417</v>
      </c>
      <c r="E5919" s="2013"/>
      <c r="F5919" s="2013"/>
      <c r="G5919" s="494"/>
    </row>
    <row r="5920" ht="11.25" hidden="1" customHeight="1" outlineLevel="7">
      <c r="A5920" s="98"/>
      <c r="B5920" s="99"/>
      <c r="C5920" s="100"/>
      <c r="D5920" s="2013" t="s">
        <v>953</v>
      </c>
      <c r="E5920" s="2013"/>
      <c r="F5920" s="2013"/>
      <c r="G5920" s="494"/>
    </row>
    <row r="5921" ht="11.25" customHeight="1" outlineLevel="2" collapsed="1">
      <c r="A5921" s="2012" t="s">
        <v>1008</v>
      </c>
      <c r="B5921" s="2012"/>
      <c r="C5921" s="2012"/>
      <c r="D5921" s="2015" t="s">
        <v>513</v>
      </c>
      <c r="E5921" s="2015"/>
      <c r="F5921" s="2015"/>
      <c r="G5921" s="494"/>
    </row>
    <row r="5922" ht="11.25" customHeight="1" outlineLevel="3">
      <c r="A5922" s="2020" t="s">
        <v>1009</v>
      </c>
      <c r="B5922" s="2020"/>
      <c r="C5922" s="2020"/>
      <c r="D5922" s="2014" t="s">
        <v>514</v>
      </c>
      <c r="E5922" s="2014"/>
      <c r="F5922" s="2014"/>
      <c r="G5922" s="494"/>
    </row>
    <row r="5923" ht="11.25" customHeight="1" outlineLevel="4">
      <c r="A5923" s="95"/>
      <c r="B5923" s="96"/>
      <c r="C5923" s="97"/>
      <c r="D5923" s="98"/>
      <c r="E5923" s="99"/>
      <c r="F5923" s="100"/>
      <c r="G5923" s="494"/>
    </row>
    <row r="5924" ht="11.25" customHeight="1" outlineLevel="3">
      <c r="A5924" s="2020" t="s">
        <v>1017</v>
      </c>
      <c r="B5924" s="2020"/>
      <c r="C5924" s="2020"/>
      <c r="D5924" s="2014" t="s">
        <v>522</v>
      </c>
      <c r="E5924" s="2014"/>
      <c r="F5924" s="2014"/>
      <c r="G5924" s="494"/>
    </row>
    <row r="5925" ht="11.25" customHeight="1" outlineLevel="4">
      <c r="A5925" s="95"/>
      <c r="B5925" s="96"/>
      <c r="C5925" s="97"/>
      <c r="D5925" s="98"/>
      <c r="E5925" s="99"/>
      <c r="F5925" s="100"/>
      <c r="G5925" s="494"/>
    </row>
    <row r="5926" ht="11.25" customHeight="1" outlineLevel="1">
      <c r="A5926" s="2012" t="s">
        <v>215</v>
      </c>
      <c r="B5926" s="2012"/>
      <c r="C5926" s="2012"/>
      <c r="D5926" s="2018" t="s">
        <v>1019</v>
      </c>
      <c r="E5926" s="2018"/>
      <c r="F5926" s="2018"/>
      <c r="G5926" s="494"/>
    </row>
    <row r="5927" ht="11.25" customHeight="1" outlineLevel="2">
      <c r="A5927" s="2012" t="s">
        <v>1020</v>
      </c>
      <c r="B5927" s="2012"/>
      <c r="C5927" s="2012"/>
      <c r="D5927" s="2015" t="s">
        <v>1021</v>
      </c>
      <c r="E5927" s="2015"/>
      <c r="F5927" s="2015"/>
      <c r="G5927" s="494"/>
    </row>
    <row r="5928" ht="11.25" customHeight="1" outlineLevel="3">
      <c r="A5928" s="2012" t="s">
        <v>1022</v>
      </c>
      <c r="B5928" s="2012"/>
      <c r="C5928" s="2012"/>
      <c r="D5928" s="2016" t="s">
        <v>513</v>
      </c>
      <c r="E5928" s="2016"/>
      <c r="F5928" s="2016"/>
      <c r="G5928" s="495"/>
    </row>
    <row r="5929" ht="11.25" customHeight="1" outlineLevel="4">
      <c r="A5929" s="2020" t="s">
        <v>1023</v>
      </c>
      <c r="B5929" s="2020"/>
      <c r="C5929" s="2020"/>
      <c r="D5929" s="2019" t="s">
        <v>514</v>
      </c>
      <c r="E5929" s="2019"/>
      <c r="F5929" s="2019"/>
      <c r="G5929" s="495"/>
    </row>
    <row r="5930" ht="11.25" customHeight="1" outlineLevel="5">
      <c r="A5930" s="107"/>
      <c r="B5930" s="108"/>
      <c r="C5930" s="109"/>
      <c r="D5930" s="98"/>
      <c r="E5930" s="99"/>
      <c r="F5930" s="100"/>
      <c r="G5930" s="494"/>
    </row>
    <row r="5931" ht="11.25" customHeight="1" outlineLevel="4">
      <c r="A5931" s="2020" t="s">
        <v>1024</v>
      </c>
      <c r="B5931" s="2020"/>
      <c r="C5931" s="2020"/>
      <c r="D5931" s="2019" t="s">
        <v>522</v>
      </c>
      <c r="E5931" s="2019"/>
      <c r="F5931" s="2019"/>
      <c r="G5931" s="495"/>
    </row>
    <row r="5932" ht="11.25" customHeight="1" outlineLevel="5">
      <c r="A5932" s="107"/>
      <c r="B5932" s="108"/>
      <c r="C5932" s="109"/>
      <c r="D5932" s="98"/>
      <c r="E5932" s="99"/>
      <c r="F5932" s="100"/>
      <c r="G5932" s="494"/>
    </row>
    <row r="5933" ht="11.25" customHeight="1" outlineLevel="3">
      <c r="A5933" s="2020" t="s">
        <v>1025</v>
      </c>
      <c r="B5933" s="2020"/>
      <c r="C5933" s="2020"/>
      <c r="D5933" s="2014" t="s">
        <v>440</v>
      </c>
      <c r="E5933" s="2014"/>
      <c r="F5933" s="2014"/>
      <c r="G5933" s="494"/>
    </row>
    <row r="5934" ht="11.25" hidden="1" customHeight="1" outlineLevel="4">
      <c r="A5934" s="95"/>
      <c r="B5934" s="96"/>
      <c r="C5934" s="97"/>
      <c r="D5934" s="98"/>
      <c r="E5934" s="99"/>
      <c r="F5934" s="100"/>
      <c r="G5934" s="494"/>
    </row>
    <row r="5935" ht="11.25" hidden="1" customHeight="1" outlineLevel="4">
      <c r="A5935" s="70"/>
      <c r="B5935" s="71"/>
      <c r="C5935" s="72"/>
      <c r="D5935" s="2017" t="s">
        <v>257</v>
      </c>
      <c r="E5935" s="2017"/>
      <c r="F5935" s="2017"/>
      <c r="G5935" s="494"/>
    </row>
    <row r="5936" ht="11.25" hidden="1" customHeight="1" outlineLevel="5">
      <c r="A5936" s="74"/>
      <c r="B5936" s="75"/>
      <c r="C5936" s="76"/>
      <c r="D5936" s="2017" t="s">
        <v>442</v>
      </c>
      <c r="E5936" s="2017"/>
      <c r="F5936" s="2017"/>
      <c r="G5936" s="494"/>
    </row>
    <row r="5937" ht="11.25" hidden="1" customHeight="1" outlineLevel="6">
      <c r="A5937" s="77"/>
      <c r="B5937" s="78"/>
      <c r="C5937" s="79"/>
      <c r="D5937" s="2017" t="s">
        <v>443</v>
      </c>
      <c r="E5937" s="2017"/>
      <c r="F5937" s="2017"/>
      <c r="G5937" s="494"/>
    </row>
    <row r="5938" ht="11.25" hidden="1" customHeight="1" outlineLevel="7">
      <c r="A5938" s="80"/>
      <c r="B5938" s="81"/>
      <c r="C5938" s="82"/>
      <c r="D5938" s="2017" t="s">
        <v>444</v>
      </c>
      <c r="E5938" s="2017"/>
      <c r="F5938" s="2017"/>
      <c r="G5938" s="494"/>
    </row>
    <row r="5939" ht="11.25" hidden="1" customHeight="1" outlineLevel="7">
      <c r="A5939" s="83"/>
      <c r="B5939" s="84"/>
      <c r="C5939" s="85"/>
      <c r="D5939" s="2017" t="s">
        <v>253</v>
      </c>
      <c r="E5939" s="2017"/>
      <c r="F5939" s="2017"/>
      <c r="G5939" s="494"/>
    </row>
    <row r="5940" ht="11.25" hidden="1" customHeight="1" outlineLevel="7">
      <c r="A5940" s="86"/>
      <c r="B5940" s="87"/>
      <c r="C5940" s="88"/>
      <c r="D5940" s="2017" t="s">
        <v>445</v>
      </c>
      <c r="E5940" s="2017"/>
      <c r="F5940" s="2017"/>
      <c r="G5940" s="491">
        <v>-27523.140940000001</v>
      </c>
    </row>
    <row r="5941" ht="11.25" hidden="1" customHeight="1" outlineLevel="7">
      <c r="A5941" s="89"/>
      <c r="B5941" s="90"/>
      <c r="C5941" s="91"/>
      <c r="D5941" s="2013" t="s">
        <v>446</v>
      </c>
      <c r="E5941" s="2013"/>
      <c r="F5941" s="2013"/>
      <c r="G5941" s="492">
        <v>-27523.140940000001</v>
      </c>
    </row>
    <row r="5942" ht="11.25" hidden="1" customHeight="1" outlineLevel="7">
      <c r="A5942" s="89"/>
      <c r="B5942" s="90"/>
      <c r="C5942" s="91"/>
      <c r="D5942" s="2013" t="s">
        <v>447</v>
      </c>
      <c r="E5942" s="2013"/>
      <c r="F5942" s="2013"/>
      <c r="G5942" s="495"/>
    </row>
    <row r="5943" ht="11.25" hidden="1" customHeight="1" outlineLevel="7">
      <c r="A5943" s="89"/>
      <c r="B5943" s="90"/>
      <c r="C5943" s="91"/>
      <c r="D5943" s="2013" t="s">
        <v>448</v>
      </c>
      <c r="E5943" s="2013"/>
      <c r="F5943" s="2013"/>
      <c r="G5943" s="495"/>
    </row>
    <row r="5944" ht="11.25" hidden="1" customHeight="1" outlineLevel="7">
      <c r="A5944" s="89"/>
      <c r="B5944" s="90"/>
      <c r="C5944" s="91"/>
      <c r="D5944" s="2013" t="s">
        <v>449</v>
      </c>
      <c r="E5944" s="2013"/>
      <c r="F5944" s="2013"/>
      <c r="G5944" s="494"/>
    </row>
    <row r="5945" ht="11.25" hidden="1" customHeight="1" outlineLevel="7">
      <c r="A5945" s="89"/>
      <c r="B5945" s="90"/>
      <c r="C5945" s="91"/>
      <c r="D5945" s="2013" t="s">
        <v>450</v>
      </c>
      <c r="E5945" s="2013"/>
      <c r="F5945" s="2013"/>
      <c r="G5945" s="495"/>
    </row>
    <row r="5946" ht="11.25" hidden="1" customHeight="1" outlineLevel="7">
      <c r="A5946" s="86"/>
      <c r="B5946" s="87"/>
      <c r="C5946" s="88"/>
      <c r="D5946" s="2017" t="s">
        <v>454</v>
      </c>
      <c r="E5946" s="2017"/>
      <c r="F5946" s="2017"/>
      <c r="G5946" s="494"/>
    </row>
    <row r="5947" ht="11.25" hidden="1" customHeight="1" outlineLevel="7">
      <c r="A5947" s="89"/>
      <c r="B5947" s="90"/>
      <c r="C5947" s="91"/>
      <c r="D5947" s="2013" t="s">
        <v>455</v>
      </c>
      <c r="E5947" s="2013"/>
      <c r="F5947" s="2013"/>
      <c r="G5947" s="494"/>
    </row>
    <row r="5948" ht="11.25" hidden="1" customHeight="1" outlineLevel="7">
      <c r="A5948" s="89"/>
      <c r="B5948" s="90"/>
      <c r="C5948" s="91"/>
      <c r="D5948" s="2013" t="s">
        <v>456</v>
      </c>
      <c r="E5948" s="2013"/>
      <c r="F5948" s="2013"/>
      <c r="G5948" s="494"/>
    </row>
    <row r="5949" ht="11.25" hidden="1" customHeight="1" outlineLevel="7">
      <c r="A5949" s="89"/>
      <c r="B5949" s="90"/>
      <c r="C5949" s="91"/>
      <c r="D5949" s="2013" t="s">
        <v>457</v>
      </c>
      <c r="E5949" s="2013"/>
      <c r="F5949" s="2013"/>
      <c r="G5949" s="494"/>
    </row>
    <row r="5950" ht="11.25" hidden="1" customHeight="1" outlineLevel="7">
      <c r="A5950" s="89"/>
      <c r="B5950" s="90"/>
      <c r="C5950" s="91"/>
      <c r="D5950" s="2013" t="s">
        <v>458</v>
      </c>
      <c r="E5950" s="2013"/>
      <c r="F5950" s="2013"/>
      <c r="G5950" s="494"/>
    </row>
    <row r="5951" ht="11.25" hidden="1" customHeight="1" outlineLevel="7">
      <c r="A5951" s="86"/>
      <c r="B5951" s="87"/>
      <c r="C5951" s="88"/>
      <c r="D5951" s="2017" t="s">
        <v>462</v>
      </c>
      <c r="E5951" s="2017"/>
      <c r="F5951" s="2017"/>
      <c r="G5951" s="494"/>
    </row>
    <row r="5952" ht="11.25" hidden="1" customHeight="1" outlineLevel="7">
      <c r="A5952" s="101"/>
      <c r="B5952" s="102"/>
      <c r="C5952" s="103"/>
      <c r="D5952" s="2017" t="s">
        <v>463</v>
      </c>
      <c r="E5952" s="2017"/>
      <c r="F5952" s="2017"/>
      <c r="G5952" s="494"/>
    </row>
    <row r="5953" ht="11.25" hidden="1" customHeight="1" outlineLevel="7">
      <c r="A5953" s="104"/>
      <c r="B5953" s="105"/>
      <c r="C5953" s="106"/>
      <c r="D5953" s="2017" t="s">
        <v>464</v>
      </c>
      <c r="E5953" s="2017"/>
      <c r="F5953" s="2017"/>
      <c r="G5953" s="494"/>
    </row>
    <row r="5954" ht="11.25" hidden="1" customHeight="1" outlineLevel="7">
      <c r="A5954" s="95"/>
      <c r="B5954" s="96"/>
      <c r="C5954" s="97"/>
      <c r="D5954" s="2013" t="s">
        <v>465</v>
      </c>
      <c r="E5954" s="2013"/>
      <c r="F5954" s="2013"/>
      <c r="G5954" s="492">
        <v>-27523.140940000001</v>
      </c>
    </row>
    <row r="5955" ht="11.25" hidden="1" customHeight="1" outlineLevel="7">
      <c r="A5955" s="95"/>
      <c r="B5955" s="96"/>
      <c r="C5955" s="97"/>
      <c r="D5955" s="2013" t="s">
        <v>466</v>
      </c>
      <c r="E5955" s="2013"/>
      <c r="F5955" s="2013"/>
      <c r="G5955" s="494"/>
    </row>
    <row r="5956" ht="11.25" hidden="1" customHeight="1" outlineLevel="7">
      <c r="A5956" s="95"/>
      <c r="B5956" s="96"/>
      <c r="C5956" s="97"/>
      <c r="D5956" s="2013" t="s">
        <v>467</v>
      </c>
      <c r="E5956" s="2013"/>
      <c r="F5956" s="2013"/>
      <c r="G5956" s="493">
        <v>-27523.140940000001</v>
      </c>
    </row>
    <row r="5957" ht="21.75" hidden="1" customHeight="1" outlineLevel="7">
      <c r="A5957" s="95"/>
      <c r="B5957" s="96"/>
      <c r="C5957" s="97"/>
      <c r="D5957" s="2013" t="s">
        <v>468</v>
      </c>
      <c r="E5957" s="2013"/>
      <c r="F5957" s="2013"/>
      <c r="G5957" s="493">
        <v>-27523.140940000001</v>
      </c>
    </row>
    <row r="5958" ht="11.25" hidden="1" customHeight="1" outlineLevel="7">
      <c r="A5958" s="95"/>
      <c r="B5958" s="96"/>
      <c r="C5958" s="97"/>
      <c r="D5958" s="2013" t="s">
        <v>469</v>
      </c>
      <c r="E5958" s="2013"/>
      <c r="F5958" s="2013"/>
      <c r="G5958" s="493">
        <v>244076.32949</v>
      </c>
    </row>
    <row r="5959" ht="11.25" hidden="1" customHeight="1" outlineLevel="7">
      <c r="A5959" s="95"/>
      <c r="B5959" s="96"/>
      <c r="C5959" s="97"/>
      <c r="D5959" s="2013" t="s">
        <v>470</v>
      </c>
      <c r="E5959" s="2013"/>
      <c r="F5959" s="2013"/>
      <c r="G5959" s="493">
        <v>275980.23249999998</v>
      </c>
    </row>
    <row r="5960" ht="11.25" hidden="1" customHeight="1" outlineLevel="7">
      <c r="A5960" s="95"/>
      <c r="B5960" s="96"/>
      <c r="C5960" s="97"/>
      <c r="D5960" s="2013" t="s">
        <v>471</v>
      </c>
      <c r="E5960" s="2013"/>
      <c r="F5960" s="2013"/>
      <c r="G5960" s="493">
        <v>1356122.50336</v>
      </c>
    </row>
    <row r="5961" ht="11.25" hidden="1" customHeight="1" outlineLevel="7">
      <c r="A5961" s="95"/>
      <c r="B5961" s="96"/>
      <c r="C5961" s="97"/>
      <c r="D5961" s="2013" t="s">
        <v>472</v>
      </c>
      <c r="E5961" s="2013"/>
      <c r="F5961" s="2013"/>
      <c r="G5961" s="493">
        <v>1312270.8240799999</v>
      </c>
    </row>
    <row r="5962" ht="11.25" hidden="1" customHeight="1" outlineLevel="7">
      <c r="A5962" s="95"/>
      <c r="B5962" s="96"/>
      <c r="C5962" s="97"/>
      <c r="D5962" s="2013" t="s">
        <v>473</v>
      </c>
      <c r="E5962" s="2013"/>
      <c r="F5962" s="2013"/>
      <c r="G5962" s="493">
        <v>155451.48241999999</v>
      </c>
    </row>
    <row r="5963" ht="11.25" hidden="1" customHeight="1" outlineLevel="7">
      <c r="A5963" s="95"/>
      <c r="B5963" s="96"/>
      <c r="C5963" s="97"/>
      <c r="D5963" s="2013" t="s">
        <v>474</v>
      </c>
      <c r="E5963" s="2013"/>
      <c r="F5963" s="2013"/>
      <c r="G5963" s="494"/>
    </row>
    <row r="5964" ht="11.25" hidden="1" customHeight="1" outlineLevel="7">
      <c r="A5964" s="95"/>
      <c r="B5964" s="96"/>
      <c r="C5964" s="97"/>
      <c r="D5964" s="2013" t="s">
        <v>475</v>
      </c>
      <c r="E5964" s="2013"/>
      <c r="F5964" s="2013"/>
      <c r="G5964" s="493">
        <v>16736.23345</v>
      </c>
    </row>
    <row r="5965" ht="11.25" hidden="1" customHeight="1" outlineLevel="7">
      <c r="A5965" s="115"/>
      <c r="B5965" s="116"/>
      <c r="C5965" s="117"/>
      <c r="D5965" s="2013" t="s">
        <v>476</v>
      </c>
      <c r="E5965" s="2013"/>
      <c r="F5965" s="2013"/>
      <c r="G5965" s="493">
        <v>360333.26276000001</v>
      </c>
    </row>
    <row r="5966" ht="11.25" hidden="1" customHeight="1" outlineLevel="7">
      <c r="A5966" s="115"/>
      <c r="B5966" s="116"/>
      <c r="C5966" s="117"/>
      <c r="D5966" s="2013" t="s">
        <v>477</v>
      </c>
      <c r="E5966" s="2013"/>
      <c r="F5966" s="2013"/>
      <c r="G5966" s="493">
        <v>779749.84545000002</v>
      </c>
    </row>
    <row r="5967" ht="11.25" hidden="1" customHeight="1" outlineLevel="7">
      <c r="A5967" s="115"/>
      <c r="B5967" s="116"/>
      <c r="C5967" s="117"/>
      <c r="D5967" s="2013" t="s">
        <v>478</v>
      </c>
      <c r="E5967" s="2013"/>
      <c r="F5967" s="2013"/>
      <c r="G5967" s="493">
        <v>15284.678</v>
      </c>
    </row>
    <row r="5968" ht="11.25" hidden="1" customHeight="1" outlineLevel="7">
      <c r="A5968" s="115"/>
      <c r="B5968" s="116"/>
      <c r="C5968" s="117"/>
      <c r="D5968" s="2013" t="s">
        <v>479</v>
      </c>
      <c r="E5968" s="2013"/>
      <c r="F5968" s="2013"/>
      <c r="G5968" s="493">
        <v>1177.3848</v>
      </c>
    </row>
    <row r="5969" ht="11.25" hidden="1" customHeight="1" outlineLevel="7">
      <c r="A5969" s="115"/>
      <c r="B5969" s="116"/>
      <c r="C5969" s="117"/>
      <c r="D5969" s="2013" t="s">
        <v>480</v>
      </c>
      <c r="E5969" s="2013"/>
      <c r="F5969" s="2013"/>
      <c r="G5969" s="493">
        <v>2951.4162000000001</v>
      </c>
    </row>
    <row r="5970" ht="11.25" hidden="1" customHeight="1" outlineLevel="7">
      <c r="A5970" s="115"/>
      <c r="B5970" s="116"/>
      <c r="C5970" s="117"/>
      <c r="D5970" s="2013" t="s">
        <v>481</v>
      </c>
      <c r="E5970" s="2013"/>
      <c r="F5970" s="2013"/>
      <c r="G5970" s="493">
        <v>6810.3801999999996</v>
      </c>
    </row>
    <row r="5971" ht="32.25" hidden="1" customHeight="1" outlineLevel="7">
      <c r="A5971" s="115"/>
      <c r="B5971" s="116"/>
      <c r="C5971" s="117"/>
      <c r="D5971" s="2013" t="s">
        <v>482</v>
      </c>
      <c r="E5971" s="2013"/>
      <c r="F5971" s="2013"/>
      <c r="G5971" s="493">
        <v>4345.4967999999999</v>
      </c>
    </row>
    <row r="5972" ht="11.25" hidden="1" customHeight="1" outlineLevel="7">
      <c r="A5972" s="104"/>
      <c r="B5972" s="105"/>
      <c r="C5972" s="106"/>
      <c r="D5972" s="2017" t="s">
        <v>483</v>
      </c>
      <c r="E5972" s="2017"/>
      <c r="F5972" s="2017"/>
      <c r="G5972" s="493">
        <v>28567.00128</v>
      </c>
    </row>
    <row r="5973" ht="11.25" hidden="1" customHeight="1" outlineLevel="7">
      <c r="A5973" s="95"/>
      <c r="B5973" s="96"/>
      <c r="C5973" s="97"/>
      <c r="D5973" s="2013" t="s">
        <v>484</v>
      </c>
      <c r="E5973" s="2013"/>
      <c r="F5973" s="2013"/>
      <c r="G5973" s="493">
        <v>28567.00128</v>
      </c>
    </row>
    <row r="5974" ht="21.75" hidden="1" customHeight="1" outlineLevel="7">
      <c r="A5974" s="95"/>
      <c r="B5974" s="96"/>
      <c r="C5974" s="97"/>
      <c r="D5974" s="2013" t="s">
        <v>485</v>
      </c>
      <c r="E5974" s="2013"/>
      <c r="F5974" s="2013"/>
      <c r="G5974" s="493">
        <v>1671.8797999999999</v>
      </c>
    </row>
    <row r="5975" ht="11.25" hidden="1" customHeight="1" outlineLevel="7">
      <c r="A5975" s="115"/>
      <c r="B5975" s="116"/>
      <c r="C5975" s="117"/>
      <c r="D5975" s="2013" t="s">
        <v>486</v>
      </c>
      <c r="E5975" s="2013"/>
      <c r="F5975" s="2013"/>
      <c r="G5975" s="496">
        <v>537.95360000000005</v>
      </c>
    </row>
    <row r="5976" ht="11.25" hidden="1" customHeight="1" outlineLevel="7">
      <c r="A5976" s="104"/>
      <c r="B5976" s="105"/>
      <c r="C5976" s="106"/>
      <c r="D5976" s="2017" t="s">
        <v>487</v>
      </c>
      <c r="E5976" s="2017"/>
      <c r="F5976" s="2017"/>
      <c r="G5976" s="496">
        <v>538.04039999999998</v>
      </c>
    </row>
    <row r="5977" ht="11.25" hidden="1" customHeight="1" outlineLevel="7">
      <c r="A5977" s="95"/>
      <c r="B5977" s="96"/>
      <c r="C5977" s="97"/>
      <c r="D5977" s="2013" t="s">
        <v>488</v>
      </c>
      <c r="E5977" s="2013"/>
      <c r="F5977" s="2013"/>
      <c r="G5977" s="494"/>
    </row>
    <row r="5978" ht="11.25" hidden="1" customHeight="1" outlineLevel="7">
      <c r="A5978" s="95"/>
      <c r="B5978" s="96"/>
      <c r="C5978" s="97"/>
      <c r="D5978" s="2013" t="s">
        <v>489</v>
      </c>
      <c r="E5978" s="2013"/>
      <c r="F5978" s="2013"/>
      <c r="G5978" s="496">
        <v>595.88580000000002</v>
      </c>
    </row>
    <row r="5979" ht="11.25" hidden="1" customHeight="1" outlineLevel="7">
      <c r="A5979" s="95"/>
      <c r="B5979" s="96"/>
      <c r="C5979" s="97"/>
      <c r="D5979" s="2013" t="s">
        <v>490</v>
      </c>
      <c r="E5979" s="2013"/>
      <c r="F5979" s="2013"/>
      <c r="G5979" s="494"/>
    </row>
    <row r="5980" ht="11.25" hidden="1" customHeight="1" outlineLevel="7">
      <c r="A5980" s="95"/>
      <c r="B5980" s="96"/>
      <c r="C5980" s="97"/>
      <c r="D5980" s="2013" t="s">
        <v>491</v>
      </c>
      <c r="E5980" s="2013"/>
      <c r="F5980" s="2013"/>
      <c r="G5980" s="494"/>
    </row>
    <row r="5981" ht="11.25" hidden="1" customHeight="1" outlineLevel="7">
      <c r="A5981" s="95"/>
      <c r="B5981" s="96"/>
      <c r="C5981" s="97"/>
      <c r="D5981" s="2013" t="s">
        <v>492</v>
      </c>
      <c r="E5981" s="2013"/>
      <c r="F5981" s="2013"/>
      <c r="G5981" s="494"/>
    </row>
    <row r="5982" ht="11.25" hidden="1" customHeight="1" outlineLevel="7">
      <c r="A5982" s="95"/>
      <c r="B5982" s="96"/>
      <c r="C5982" s="97"/>
      <c r="D5982" s="2013" t="s">
        <v>493</v>
      </c>
      <c r="E5982" s="2013"/>
      <c r="F5982" s="2013"/>
      <c r="G5982" s="494"/>
    </row>
    <row r="5983" ht="11.25" hidden="1" customHeight="1" outlineLevel="7">
      <c r="A5983" s="95"/>
      <c r="B5983" s="96"/>
      <c r="C5983" s="97"/>
      <c r="D5983" s="2013" t="s">
        <v>494</v>
      </c>
      <c r="E5983" s="2013"/>
      <c r="F5983" s="2013"/>
      <c r="G5983" s="494"/>
    </row>
    <row r="5984" ht="11.25" hidden="1" customHeight="1" outlineLevel="7">
      <c r="A5984" s="95"/>
      <c r="B5984" s="96"/>
      <c r="C5984" s="97"/>
      <c r="D5984" s="2013" t="s">
        <v>495</v>
      </c>
      <c r="E5984" s="2013"/>
      <c r="F5984" s="2013"/>
      <c r="G5984" s="494"/>
    </row>
    <row r="5985" ht="11.25" hidden="1" customHeight="1" outlineLevel="7">
      <c r="A5985" s="104"/>
      <c r="B5985" s="105"/>
      <c r="C5985" s="106"/>
      <c r="D5985" s="2017" t="s">
        <v>496</v>
      </c>
      <c r="E5985" s="2017"/>
      <c r="F5985" s="2017"/>
      <c r="G5985" s="494"/>
    </row>
    <row r="5986" ht="11.25" hidden="1" customHeight="1" outlineLevel="7">
      <c r="A5986" s="95"/>
      <c r="B5986" s="96"/>
      <c r="C5986" s="97"/>
      <c r="D5986" s="2013" t="s">
        <v>497</v>
      </c>
      <c r="E5986" s="2013"/>
      <c r="F5986" s="2013"/>
      <c r="G5986" s="496">
        <v>609.62300000000005</v>
      </c>
    </row>
    <row r="5987" ht="11.25" hidden="1" customHeight="1" outlineLevel="7">
      <c r="A5987" s="95"/>
      <c r="B5987" s="96"/>
      <c r="C5987" s="97"/>
      <c r="D5987" s="2013" t="s">
        <v>498</v>
      </c>
      <c r="E5987" s="2013"/>
      <c r="F5987" s="2013"/>
      <c r="G5987" s="494"/>
    </row>
    <row r="5988" ht="21.75" hidden="1" customHeight="1" outlineLevel="7">
      <c r="A5988" s="95"/>
      <c r="B5988" s="96"/>
      <c r="C5988" s="97"/>
      <c r="D5988" s="2013" t="s">
        <v>499</v>
      </c>
      <c r="E5988" s="2013"/>
      <c r="F5988" s="2013"/>
      <c r="G5988" s="494"/>
    </row>
    <row r="5989" ht="11.25" hidden="1" customHeight="1" outlineLevel="7">
      <c r="A5989" s="95"/>
      <c r="B5989" s="96"/>
      <c r="C5989" s="97"/>
      <c r="D5989" s="2013" t="s">
        <v>500</v>
      </c>
      <c r="E5989" s="2013"/>
      <c r="F5989" s="2013"/>
      <c r="G5989" s="494"/>
    </row>
    <row r="5990" ht="11.25" hidden="1" customHeight="1" outlineLevel="7">
      <c r="A5990" s="104"/>
      <c r="B5990" s="105"/>
      <c r="C5990" s="106"/>
      <c r="D5990" s="2017" t="s">
        <v>501</v>
      </c>
      <c r="E5990" s="2017"/>
      <c r="F5990" s="2017"/>
      <c r="G5990" s="494"/>
    </row>
    <row r="5991" ht="11.25" hidden="1" customHeight="1" outlineLevel="7">
      <c r="A5991" s="95"/>
      <c r="B5991" s="96"/>
      <c r="C5991" s="97"/>
      <c r="D5991" s="2013" t="s">
        <v>502</v>
      </c>
      <c r="E5991" s="2013"/>
      <c r="F5991" s="2013"/>
      <c r="G5991" s="494"/>
    </row>
    <row r="5992" ht="11.25" hidden="1" customHeight="1" outlineLevel="7">
      <c r="A5992" s="95"/>
      <c r="B5992" s="96"/>
      <c r="C5992" s="97"/>
      <c r="D5992" s="2013" t="s">
        <v>503</v>
      </c>
      <c r="E5992" s="2013"/>
      <c r="F5992" s="2013"/>
      <c r="G5992" s="496">
        <v>495.40260000000001</v>
      </c>
    </row>
    <row r="5993" ht="11.25" hidden="1" customHeight="1" outlineLevel="7">
      <c r="A5993" s="95"/>
      <c r="B5993" s="96"/>
      <c r="C5993" s="97"/>
      <c r="D5993" s="2013" t="s">
        <v>504</v>
      </c>
      <c r="E5993" s="2013"/>
      <c r="F5993" s="2013"/>
      <c r="G5993" s="493">
        <v>1351.2231999999999</v>
      </c>
    </row>
    <row r="5994" ht="11.25" hidden="1" customHeight="1" outlineLevel="7">
      <c r="A5994" s="95"/>
      <c r="B5994" s="96"/>
      <c r="C5994" s="97"/>
      <c r="D5994" s="2013" t="s">
        <v>1184</v>
      </c>
      <c r="E5994" s="2013"/>
      <c r="F5994" s="2013"/>
      <c r="G5994" s="493">
        <v>1319.0247999999999</v>
      </c>
    </row>
    <row r="5995" ht="11.25" hidden="1" customHeight="1" outlineLevel="7">
      <c r="A5995" s="115"/>
      <c r="B5995" s="116"/>
      <c r="C5995" s="117"/>
      <c r="D5995" s="2013" t="s">
        <v>505</v>
      </c>
      <c r="E5995" s="2013"/>
      <c r="F5995" s="2013"/>
      <c r="G5995" s="496">
        <v>32.198399999999999</v>
      </c>
    </row>
    <row r="5996" ht="21.75" hidden="1" customHeight="1" outlineLevel="7">
      <c r="A5996" s="115"/>
      <c r="B5996" s="116"/>
      <c r="C5996" s="117"/>
      <c r="D5996" s="2013" t="s">
        <v>506</v>
      </c>
      <c r="E5996" s="2013"/>
      <c r="F5996" s="2013"/>
      <c r="G5996" s="494"/>
    </row>
    <row r="5997" ht="11.25" hidden="1" customHeight="1" outlineLevel="7">
      <c r="A5997" s="101"/>
      <c r="B5997" s="102"/>
      <c r="C5997" s="103"/>
      <c r="D5997" s="2017" t="s">
        <v>509</v>
      </c>
      <c r="E5997" s="2017"/>
      <c r="F5997" s="2017"/>
      <c r="G5997" s="493">
        <v>9248.6975999999995</v>
      </c>
    </row>
    <row r="5998" ht="11.25" hidden="1" customHeight="1" outlineLevel="7">
      <c r="A5998" s="115"/>
      <c r="B5998" s="116"/>
      <c r="C5998" s="117"/>
      <c r="D5998" s="2013" t="s">
        <v>510</v>
      </c>
      <c r="E5998" s="2013"/>
      <c r="F5998" s="2013"/>
      <c r="G5998" s="494"/>
    </row>
    <row r="5999" ht="11.25" hidden="1" customHeight="1" outlineLevel="7">
      <c r="A5999" s="115"/>
      <c r="B5999" s="116"/>
      <c r="C5999" s="117"/>
      <c r="D5999" s="2013" t="s">
        <v>511</v>
      </c>
      <c r="E5999" s="2013"/>
      <c r="F5999" s="2013"/>
      <c r="G5999" s="494"/>
    </row>
    <row r="6000" ht="11.25" hidden="1" customHeight="1" outlineLevel="7">
      <c r="A6000" s="115"/>
      <c r="B6000" s="116"/>
      <c r="C6000" s="117"/>
      <c r="D6000" s="2013" t="s">
        <v>512</v>
      </c>
      <c r="E6000" s="2013"/>
      <c r="F6000" s="2013"/>
      <c r="G6000" s="494"/>
    </row>
    <row r="6001" ht="11.25" hidden="1" customHeight="1" outlineLevel="7">
      <c r="A6001" s="83"/>
      <c r="B6001" s="84"/>
      <c r="C6001" s="85"/>
      <c r="D6001" s="2017" t="s">
        <v>524</v>
      </c>
      <c r="E6001" s="2017"/>
      <c r="F6001" s="2017"/>
      <c r="G6001" s="494"/>
    </row>
    <row r="6002" ht="11.25" hidden="1" customHeight="1" outlineLevel="7">
      <c r="A6002" s="86"/>
      <c r="B6002" s="87"/>
      <c r="C6002" s="88"/>
      <c r="D6002" s="2017" t="s">
        <v>14</v>
      </c>
      <c r="E6002" s="2017"/>
      <c r="F6002" s="2017"/>
      <c r="G6002" s="494"/>
    </row>
    <row r="6003" ht="11.25" hidden="1" customHeight="1" outlineLevel="7">
      <c r="A6003" s="101"/>
      <c r="B6003" s="102"/>
      <c r="C6003" s="103"/>
      <c r="D6003" s="2017" t="s">
        <v>525</v>
      </c>
      <c r="E6003" s="2017"/>
      <c r="F6003" s="2017"/>
      <c r="G6003" s="493">
        <v>9248.6975999999995</v>
      </c>
    </row>
    <row r="6004" ht="21.75" hidden="1" customHeight="1" outlineLevel="7">
      <c r="A6004" s="115"/>
      <c r="B6004" s="116"/>
      <c r="C6004" s="117"/>
      <c r="D6004" s="2013" t="s">
        <v>526</v>
      </c>
      <c r="E6004" s="2013"/>
      <c r="F6004" s="2013"/>
      <c r="G6004" s="494"/>
    </row>
    <row r="6005" ht="11.25" hidden="1" customHeight="1" outlineLevel="7">
      <c r="A6005" s="101"/>
      <c r="B6005" s="102"/>
      <c r="C6005" s="103"/>
      <c r="D6005" s="2017" t="s">
        <v>220</v>
      </c>
      <c r="E6005" s="2017"/>
      <c r="F6005" s="2017"/>
      <c r="G6005" s="494"/>
    </row>
    <row r="6006" ht="11.25" hidden="1" customHeight="1" outlineLevel="7">
      <c r="A6006" s="115"/>
      <c r="B6006" s="116"/>
      <c r="C6006" s="117"/>
      <c r="D6006" s="2013" t="s">
        <v>527</v>
      </c>
      <c r="E6006" s="2013"/>
      <c r="F6006" s="2013"/>
      <c r="G6006" s="493">
        <v>1173.79648</v>
      </c>
    </row>
    <row r="6007" ht="11.25" hidden="1" customHeight="1" outlineLevel="7">
      <c r="A6007" s="115"/>
      <c r="B6007" s="116"/>
      <c r="C6007" s="117"/>
      <c r="D6007" s="2013" t="s">
        <v>528</v>
      </c>
      <c r="E6007" s="2013"/>
      <c r="F6007" s="2013"/>
      <c r="G6007" s="496">
        <v>96.9696</v>
      </c>
    </row>
    <row r="6008" ht="11.25" hidden="1" customHeight="1" outlineLevel="7">
      <c r="A6008" s="101"/>
      <c r="B6008" s="102"/>
      <c r="C6008" s="103"/>
      <c r="D6008" s="2017" t="s">
        <v>529</v>
      </c>
      <c r="E6008" s="2017"/>
      <c r="F6008" s="2017"/>
      <c r="G6008" s="494"/>
    </row>
    <row r="6009" ht="11.25" hidden="1" customHeight="1" outlineLevel="7">
      <c r="A6009" s="104"/>
      <c r="B6009" s="105"/>
      <c r="C6009" s="106"/>
      <c r="D6009" s="2017" t="s">
        <v>530</v>
      </c>
      <c r="E6009" s="2017"/>
      <c r="F6009" s="2017"/>
      <c r="G6009" s="493">
        <v>1076.8268800000001</v>
      </c>
    </row>
    <row r="6010" ht="11.25" hidden="1" customHeight="1" outlineLevel="7">
      <c r="A6010" s="95"/>
      <c r="B6010" s="96"/>
      <c r="C6010" s="97"/>
      <c r="D6010" s="2013" t="s">
        <v>532</v>
      </c>
      <c r="E6010" s="2013"/>
      <c r="F6010" s="2013"/>
      <c r="G6010" s="494"/>
    </row>
    <row r="6011" ht="11.25" hidden="1" customHeight="1" outlineLevel="7">
      <c r="A6011" s="95"/>
      <c r="B6011" s="96"/>
      <c r="C6011" s="97"/>
      <c r="D6011" s="2013" t="s">
        <v>533</v>
      </c>
      <c r="E6011" s="2013"/>
      <c r="F6011" s="2013"/>
      <c r="G6011" s="496">
        <v>289.66460000000001</v>
      </c>
    </row>
    <row r="6012" ht="11.25" hidden="1" customHeight="1" outlineLevel="7">
      <c r="A6012" s="115"/>
      <c r="B6012" s="116"/>
      <c r="C6012" s="117"/>
      <c r="D6012" s="2013" t="s">
        <v>841</v>
      </c>
      <c r="E6012" s="2013"/>
      <c r="F6012" s="2013"/>
      <c r="G6012" s="494"/>
    </row>
    <row r="6013" ht="11.25" hidden="1" customHeight="1" outlineLevel="7">
      <c r="A6013" s="104"/>
      <c r="B6013" s="105"/>
      <c r="C6013" s="106"/>
      <c r="D6013" s="2017" t="s">
        <v>535</v>
      </c>
      <c r="E6013" s="2017"/>
      <c r="F6013" s="2017"/>
      <c r="G6013" s="494"/>
    </row>
    <row r="6014" ht="11.25" hidden="1" customHeight="1" outlineLevel="7">
      <c r="A6014" s="95"/>
      <c r="B6014" s="96"/>
      <c r="C6014" s="97"/>
      <c r="D6014" s="2013" t="s">
        <v>537</v>
      </c>
      <c r="E6014" s="2013"/>
      <c r="F6014" s="2013"/>
      <c r="G6014" s="496">
        <v>273.42399999999998</v>
      </c>
    </row>
    <row r="6015" ht="11.25" hidden="1" customHeight="1" outlineLevel="7">
      <c r="A6015" s="95"/>
      <c r="B6015" s="96"/>
      <c r="C6015" s="97"/>
      <c r="D6015" s="2013" t="s">
        <v>538</v>
      </c>
      <c r="E6015" s="2013"/>
      <c r="F6015" s="2013"/>
      <c r="G6015" s="496">
        <v>16.240600000000001</v>
      </c>
    </row>
    <row r="6016" ht="11.25" hidden="1" customHeight="1" outlineLevel="7">
      <c r="A6016" s="95"/>
      <c r="B6016" s="96"/>
      <c r="C6016" s="97"/>
      <c r="D6016" s="2013" t="s">
        <v>539</v>
      </c>
      <c r="E6016" s="2013"/>
      <c r="F6016" s="2013"/>
      <c r="G6016" s="494"/>
    </row>
    <row r="6017" ht="21.75" hidden="1" customHeight="1" outlineLevel="7">
      <c r="A6017" s="95"/>
      <c r="B6017" s="96"/>
      <c r="C6017" s="97"/>
      <c r="D6017" s="2013" t="s">
        <v>540</v>
      </c>
      <c r="E6017" s="2013"/>
      <c r="F6017" s="2013"/>
      <c r="G6017" s="493">
        <v>13726.714</v>
      </c>
    </row>
    <row r="6018" ht="21.75" hidden="1" customHeight="1" outlineLevel="7">
      <c r="A6018" s="95"/>
      <c r="B6018" s="96"/>
      <c r="C6018" s="97"/>
      <c r="D6018" s="2013" t="s">
        <v>541</v>
      </c>
      <c r="E6018" s="2013"/>
      <c r="F6018" s="2013"/>
      <c r="G6018" s="494"/>
    </row>
    <row r="6019" ht="11.25" hidden="1" customHeight="1" outlineLevel="7">
      <c r="A6019" s="95"/>
      <c r="B6019" s="96"/>
      <c r="C6019" s="97"/>
      <c r="D6019" s="2013" t="s">
        <v>542</v>
      </c>
      <c r="E6019" s="2013"/>
      <c r="F6019" s="2013"/>
      <c r="G6019" s="494"/>
    </row>
    <row r="6020" ht="11.25" hidden="1" customHeight="1" outlineLevel="7">
      <c r="A6020" s="95"/>
      <c r="B6020" s="96"/>
      <c r="C6020" s="97"/>
      <c r="D6020" s="2013" t="s">
        <v>543</v>
      </c>
      <c r="E6020" s="2013"/>
      <c r="F6020" s="2013"/>
      <c r="G6020" s="494"/>
    </row>
    <row r="6021" ht="11.25" hidden="1" customHeight="1" outlineLevel="7">
      <c r="A6021" s="95"/>
      <c r="B6021" s="96"/>
      <c r="C6021" s="97"/>
      <c r="D6021" s="2013" t="s">
        <v>545</v>
      </c>
      <c r="E6021" s="2013"/>
      <c r="F6021" s="2013"/>
      <c r="G6021" s="494"/>
    </row>
    <row r="6022" ht="11.25" hidden="1" customHeight="1" outlineLevel="7">
      <c r="A6022" s="95"/>
      <c r="B6022" s="96"/>
      <c r="C6022" s="97"/>
      <c r="D6022" s="2013" t="s">
        <v>546</v>
      </c>
      <c r="E6022" s="2013"/>
      <c r="F6022" s="2013"/>
      <c r="G6022" s="493">
        <v>-1080142.27086</v>
      </c>
    </row>
    <row r="6023" ht="11.25" hidden="1" customHeight="1" outlineLevel="7">
      <c r="A6023" s="95"/>
      <c r="B6023" s="96"/>
      <c r="C6023" s="97"/>
      <c r="D6023" s="2013" t="s">
        <v>547</v>
      </c>
      <c r="E6023" s="2013"/>
      <c r="F6023" s="2013"/>
      <c r="G6023" s="493">
        <v>-399979.05420999997</v>
      </c>
    </row>
    <row r="6024" ht="11.25" hidden="1" customHeight="1" outlineLevel="7">
      <c r="A6024" s="104"/>
      <c r="B6024" s="105"/>
      <c r="C6024" s="106"/>
      <c r="D6024" s="2017" t="s">
        <v>548</v>
      </c>
      <c r="E6024" s="2017"/>
      <c r="F6024" s="2017"/>
      <c r="G6024" s="493">
        <v>-342882.04184000002</v>
      </c>
    </row>
    <row r="6025" ht="11.25" hidden="1" customHeight="1" outlineLevel="7">
      <c r="A6025" s="95"/>
      <c r="B6025" s="96"/>
      <c r="C6025" s="97"/>
      <c r="D6025" s="2013" t="s">
        <v>549</v>
      </c>
      <c r="E6025" s="2013"/>
      <c r="F6025" s="2013"/>
      <c r="G6025" s="493">
        <v>-342882.04184000002</v>
      </c>
    </row>
    <row r="6026" ht="11.25" hidden="1" customHeight="1" outlineLevel="7">
      <c r="A6026" s="95"/>
      <c r="B6026" s="96"/>
      <c r="C6026" s="97"/>
      <c r="D6026" s="2013" t="s">
        <v>550</v>
      </c>
      <c r="E6026" s="2013"/>
      <c r="F6026" s="2013"/>
      <c r="G6026" s="493">
        <v>-7135.6477800000002</v>
      </c>
    </row>
    <row r="6027" ht="11.25" hidden="1" customHeight="1" outlineLevel="7">
      <c r="A6027" s="95"/>
      <c r="B6027" s="96"/>
      <c r="C6027" s="97"/>
      <c r="D6027" s="2013" t="s">
        <v>551</v>
      </c>
      <c r="E6027" s="2013"/>
      <c r="F6027" s="2013"/>
      <c r="G6027" s="493">
        <v>-5733.5514000000003</v>
      </c>
    </row>
    <row r="6028" ht="11.25" hidden="1" customHeight="1" outlineLevel="7">
      <c r="A6028" s="95"/>
      <c r="B6028" s="96"/>
      <c r="C6028" s="97"/>
      <c r="D6028" s="2013" t="s">
        <v>552</v>
      </c>
      <c r="E6028" s="2013"/>
      <c r="F6028" s="2013"/>
      <c r="G6028" s="493">
        <v>-1402.09638</v>
      </c>
    </row>
    <row r="6029" ht="11.25" hidden="1" customHeight="1" outlineLevel="7">
      <c r="A6029" s="95"/>
      <c r="B6029" s="96"/>
      <c r="C6029" s="97"/>
      <c r="D6029" s="2013" t="s">
        <v>553</v>
      </c>
      <c r="E6029" s="2013"/>
      <c r="F6029" s="2013"/>
      <c r="G6029" s="493">
        <v>-49961.364580000001</v>
      </c>
    </row>
    <row r="6030" ht="11.25" hidden="1" customHeight="1" outlineLevel="7">
      <c r="A6030" s="104"/>
      <c r="B6030" s="105"/>
      <c r="C6030" s="106"/>
      <c r="D6030" s="2017" t="s">
        <v>554</v>
      </c>
      <c r="E6030" s="2017"/>
      <c r="F6030" s="2017"/>
      <c r="G6030" s="493">
        <v>-11775.382</v>
      </c>
    </row>
    <row r="6031" ht="11.25" hidden="1" customHeight="1" outlineLevel="7">
      <c r="A6031" s="95"/>
      <c r="B6031" s="96"/>
      <c r="C6031" s="97"/>
      <c r="D6031" s="2013" t="s">
        <v>556</v>
      </c>
      <c r="E6031" s="2013"/>
      <c r="F6031" s="2013"/>
      <c r="G6031" s="496">
        <v>-547.52880000000005</v>
      </c>
    </row>
    <row r="6032" ht="11.25" hidden="1" customHeight="1" outlineLevel="7">
      <c r="A6032" s="95"/>
      <c r="B6032" s="96"/>
      <c r="C6032" s="97"/>
      <c r="D6032" s="2013" t="s">
        <v>557</v>
      </c>
      <c r="E6032" s="2013"/>
      <c r="F6032" s="2013"/>
      <c r="G6032" s="493">
        <v>-11227.8532</v>
      </c>
    </row>
    <row r="6033" ht="11.25" hidden="1" customHeight="1" outlineLevel="7">
      <c r="A6033" s="95"/>
      <c r="B6033" s="96"/>
      <c r="C6033" s="97"/>
      <c r="D6033" s="2013" t="s">
        <v>559</v>
      </c>
      <c r="E6033" s="2013"/>
      <c r="F6033" s="2013"/>
      <c r="G6033" s="494"/>
    </row>
    <row r="6034" ht="11.25" hidden="1" customHeight="1" outlineLevel="7">
      <c r="A6034" s="95"/>
      <c r="B6034" s="96"/>
      <c r="C6034" s="97"/>
      <c r="D6034" s="2013" t="s">
        <v>560</v>
      </c>
      <c r="E6034" s="2013"/>
      <c r="F6034" s="2013"/>
      <c r="G6034" s="493">
        <v>-9109.3593299999993</v>
      </c>
    </row>
    <row r="6035" ht="11.25" hidden="1" customHeight="1" outlineLevel="7">
      <c r="A6035" s="95"/>
      <c r="B6035" s="96"/>
      <c r="C6035" s="97"/>
      <c r="D6035" s="2013" t="s">
        <v>562</v>
      </c>
      <c r="E6035" s="2013"/>
      <c r="F6035" s="2013"/>
      <c r="G6035" s="493">
        <v>-1262.972</v>
      </c>
    </row>
    <row r="6036" ht="11.25" hidden="1" customHeight="1" outlineLevel="7">
      <c r="A6036" s="95"/>
      <c r="B6036" s="96"/>
      <c r="C6036" s="97"/>
      <c r="D6036" s="2013" t="s">
        <v>563</v>
      </c>
      <c r="E6036" s="2013"/>
      <c r="F6036" s="2013"/>
      <c r="G6036" s="496">
        <v>-62.423999999999999</v>
      </c>
    </row>
    <row r="6037" ht="11.25" hidden="1" customHeight="1" outlineLevel="7">
      <c r="A6037" s="95"/>
      <c r="B6037" s="96"/>
      <c r="C6037" s="97"/>
      <c r="D6037" s="2013" t="s">
        <v>564</v>
      </c>
      <c r="E6037" s="2013"/>
      <c r="F6037" s="2013"/>
      <c r="G6037" s="496">
        <v>-144.559</v>
      </c>
    </row>
    <row r="6038" ht="11.25" hidden="1" customHeight="1" outlineLevel="7">
      <c r="A6038" s="95"/>
      <c r="B6038" s="96"/>
      <c r="C6038" s="97"/>
      <c r="D6038" s="2013" t="s">
        <v>565</v>
      </c>
      <c r="E6038" s="2013"/>
      <c r="F6038" s="2013"/>
      <c r="G6038" s="496">
        <v>-91.859570000000005</v>
      </c>
    </row>
    <row r="6039" ht="11.25" hidden="1" customHeight="1" outlineLevel="7">
      <c r="A6039" s="95"/>
      <c r="B6039" s="96"/>
      <c r="C6039" s="97"/>
      <c r="D6039" s="2013" t="s">
        <v>566</v>
      </c>
      <c r="E6039" s="2013"/>
      <c r="F6039" s="2013"/>
      <c r="G6039" s="496">
        <v>-603.43119999999999</v>
      </c>
    </row>
    <row r="6040" ht="11.25" hidden="1" customHeight="1" outlineLevel="7">
      <c r="A6040" s="95"/>
      <c r="B6040" s="96"/>
      <c r="C6040" s="97"/>
      <c r="D6040" s="2013" t="s">
        <v>567</v>
      </c>
      <c r="E6040" s="2013"/>
      <c r="F6040" s="2013"/>
      <c r="G6040" s="496">
        <v>-228.6678</v>
      </c>
    </row>
    <row r="6041" ht="11.25" hidden="1" customHeight="1" outlineLevel="7">
      <c r="A6041" s="95"/>
      <c r="B6041" s="96"/>
      <c r="C6041" s="97"/>
      <c r="D6041" s="2013" t="s">
        <v>568</v>
      </c>
      <c r="E6041" s="2013"/>
      <c r="F6041" s="2013"/>
      <c r="G6041" s="493">
        <v>-5400.8455599999998</v>
      </c>
    </row>
    <row r="6042" ht="11.25" hidden="1" customHeight="1" outlineLevel="7">
      <c r="A6042" s="95"/>
      <c r="B6042" s="96"/>
      <c r="C6042" s="97"/>
      <c r="D6042" s="2013" t="s">
        <v>569</v>
      </c>
      <c r="E6042" s="2013"/>
      <c r="F6042" s="2013"/>
      <c r="G6042" s="496">
        <v>-165.114</v>
      </c>
    </row>
    <row r="6043" ht="11.25" hidden="1" customHeight="1" outlineLevel="7">
      <c r="A6043" s="95"/>
      <c r="B6043" s="96"/>
      <c r="C6043" s="97"/>
      <c r="D6043" s="2013" t="s">
        <v>570</v>
      </c>
      <c r="E6043" s="2013"/>
      <c r="F6043" s="2013"/>
      <c r="G6043" s="493">
        <v>-1104.4760000000001</v>
      </c>
    </row>
    <row r="6044" ht="11.25" hidden="1" customHeight="1" outlineLevel="7">
      <c r="A6044" s="86"/>
      <c r="B6044" s="87"/>
      <c r="C6044" s="88"/>
      <c r="D6044" s="2017" t="s">
        <v>571</v>
      </c>
      <c r="E6044" s="2017"/>
      <c r="F6044" s="2017"/>
      <c r="G6044" s="496">
        <v>-45.010199999999998</v>
      </c>
    </row>
    <row r="6045" ht="11.25" hidden="1" customHeight="1" outlineLevel="7">
      <c r="A6045" s="101"/>
      <c r="B6045" s="102"/>
      <c r="C6045" s="103"/>
      <c r="D6045" s="2017" t="s">
        <v>572</v>
      </c>
      <c r="E6045" s="2017"/>
      <c r="F6045" s="2017"/>
      <c r="G6045" s="493">
        <v>-14952.0712</v>
      </c>
    </row>
    <row r="6046" ht="11.25" hidden="1" customHeight="1" outlineLevel="7">
      <c r="A6046" s="104"/>
      <c r="B6046" s="105"/>
      <c r="C6046" s="106"/>
      <c r="D6046" s="2017" t="s">
        <v>573</v>
      </c>
      <c r="E6046" s="2017"/>
      <c r="F6046" s="2017"/>
      <c r="G6046" s="493">
        <v>-14223.7912</v>
      </c>
    </row>
    <row r="6047" ht="11.25" hidden="1" customHeight="1" outlineLevel="7">
      <c r="A6047" s="95"/>
      <c r="B6047" s="96"/>
      <c r="C6047" s="97"/>
      <c r="D6047" s="2013" t="s">
        <v>574</v>
      </c>
      <c r="E6047" s="2013"/>
      <c r="F6047" s="2013"/>
      <c r="G6047" s="494"/>
    </row>
    <row r="6048" ht="11.25" hidden="1" customHeight="1" outlineLevel="7">
      <c r="A6048" s="95"/>
      <c r="B6048" s="96"/>
      <c r="C6048" s="97"/>
      <c r="D6048" s="2013" t="s">
        <v>575</v>
      </c>
      <c r="E6048" s="2013"/>
      <c r="F6048" s="2013"/>
      <c r="G6048" s="494"/>
    </row>
    <row r="6049" ht="11.25" hidden="1" customHeight="1" outlineLevel="7">
      <c r="A6049" s="95"/>
      <c r="B6049" s="96"/>
      <c r="C6049" s="97"/>
      <c r="D6049" s="2013" t="s">
        <v>576</v>
      </c>
      <c r="E6049" s="2013"/>
      <c r="F6049" s="2013"/>
      <c r="G6049" s="496">
        <v>-728.27999999999997</v>
      </c>
    </row>
    <row r="6050" ht="21.75" hidden="1" customHeight="1" outlineLevel="7">
      <c r="A6050" s="95"/>
      <c r="B6050" s="96"/>
      <c r="C6050" s="97"/>
      <c r="D6050" s="2013" t="s">
        <v>577</v>
      </c>
      <c r="E6050" s="2013"/>
      <c r="F6050" s="2013"/>
      <c r="G6050" s="494"/>
    </row>
    <row r="6051" ht="21.75" hidden="1" customHeight="1" outlineLevel="7">
      <c r="A6051" s="95"/>
      <c r="B6051" s="96"/>
      <c r="C6051" s="97"/>
      <c r="D6051" s="2013" t="s">
        <v>578</v>
      </c>
      <c r="E6051" s="2013"/>
      <c r="F6051" s="2013"/>
      <c r="G6051" s="493">
        <v>-14124.55206</v>
      </c>
    </row>
    <row r="6052" ht="11.25" hidden="1" customHeight="1" outlineLevel="7">
      <c r="A6052" s="95"/>
      <c r="B6052" s="96"/>
      <c r="C6052" s="97"/>
      <c r="D6052" s="2013" t="s">
        <v>579</v>
      </c>
      <c r="E6052" s="2013"/>
      <c r="F6052" s="2013"/>
      <c r="G6052" s="493">
        <v>-1823.97092</v>
      </c>
    </row>
    <row r="6053" ht="11.25" hidden="1" customHeight="1" outlineLevel="7">
      <c r="A6053" s="95"/>
      <c r="B6053" s="96"/>
      <c r="C6053" s="97"/>
      <c r="D6053" s="2013" t="s">
        <v>580</v>
      </c>
      <c r="E6053" s="2013"/>
      <c r="F6053" s="2013"/>
      <c r="G6053" s="493">
        <v>-6997.9553999999998</v>
      </c>
    </row>
    <row r="6054" ht="11.25" hidden="1" customHeight="1" outlineLevel="7">
      <c r="A6054" s="95"/>
      <c r="B6054" s="96"/>
      <c r="C6054" s="97"/>
      <c r="D6054" s="2013" t="s">
        <v>581</v>
      </c>
      <c r="E6054" s="2013"/>
      <c r="F6054" s="2013"/>
      <c r="G6054" s="496">
        <v>-164.98480000000001</v>
      </c>
    </row>
    <row r="6055" ht="11.25" hidden="1" customHeight="1" outlineLevel="7">
      <c r="A6055" s="95"/>
      <c r="B6055" s="96"/>
      <c r="C6055" s="97"/>
      <c r="D6055" s="2013" t="s">
        <v>582</v>
      </c>
      <c r="E6055" s="2013"/>
      <c r="F6055" s="2013"/>
      <c r="G6055" s="496">
        <v>-257.99903999999998</v>
      </c>
    </row>
    <row r="6056" ht="11.25" hidden="1" customHeight="1" outlineLevel="7">
      <c r="A6056" s="95"/>
      <c r="B6056" s="96"/>
      <c r="C6056" s="97"/>
      <c r="D6056" s="2013" t="s">
        <v>583</v>
      </c>
      <c r="E6056" s="2013"/>
      <c r="F6056" s="2013"/>
      <c r="G6056" s="496">
        <v>-135.75370000000001</v>
      </c>
    </row>
    <row r="6057" ht="11.25" hidden="1" customHeight="1" outlineLevel="7">
      <c r="A6057" s="95"/>
      <c r="B6057" s="96"/>
      <c r="C6057" s="97"/>
      <c r="D6057" s="2013" t="s">
        <v>584</v>
      </c>
      <c r="E6057" s="2013"/>
      <c r="F6057" s="2013"/>
      <c r="G6057" s="496">
        <v>-118.53400000000001</v>
      </c>
    </row>
    <row r="6058" ht="11.25" hidden="1" customHeight="1" outlineLevel="7">
      <c r="A6058" s="95"/>
      <c r="B6058" s="96"/>
      <c r="C6058" s="97"/>
      <c r="D6058" s="2013" t="s">
        <v>585</v>
      </c>
      <c r="E6058" s="2013"/>
      <c r="F6058" s="2013"/>
      <c r="G6058" s="496">
        <v>-291.47872000000001</v>
      </c>
    </row>
    <row r="6059" ht="11.25" hidden="1" customHeight="1" outlineLevel="7">
      <c r="A6059" s="104"/>
      <c r="B6059" s="105"/>
      <c r="C6059" s="106"/>
      <c r="D6059" s="2017" t="s">
        <v>586</v>
      </c>
      <c r="E6059" s="2017"/>
      <c r="F6059" s="2017"/>
      <c r="G6059" s="496">
        <v>-214.99799999999999</v>
      </c>
    </row>
    <row r="6060" ht="11.25" hidden="1" customHeight="1" outlineLevel="7">
      <c r="A6060" s="95"/>
      <c r="B6060" s="96"/>
      <c r="C6060" s="97"/>
      <c r="D6060" s="2013" t="s">
        <v>587</v>
      </c>
      <c r="E6060" s="2013"/>
      <c r="F6060" s="2013"/>
      <c r="G6060" s="493">
        <v>-1424.0930000000001</v>
      </c>
    </row>
    <row r="6061" ht="11.25" hidden="1" customHeight="1" outlineLevel="7">
      <c r="A6061" s="95"/>
      <c r="B6061" s="96"/>
      <c r="C6061" s="97"/>
      <c r="D6061" s="2013" t="s">
        <v>588</v>
      </c>
      <c r="E6061" s="2013"/>
      <c r="F6061" s="2013"/>
      <c r="G6061" s="493">
        <v>-1622.6422</v>
      </c>
    </row>
    <row r="6062" ht="11.25" hidden="1" customHeight="1" outlineLevel="7">
      <c r="A6062" s="95"/>
      <c r="B6062" s="96"/>
      <c r="C6062" s="97"/>
      <c r="D6062" s="2013" t="s">
        <v>589</v>
      </c>
      <c r="E6062" s="2013"/>
      <c r="F6062" s="2013"/>
      <c r="G6062" s="496">
        <v>-172.23859999999999</v>
      </c>
    </row>
    <row r="6063" ht="21.75" hidden="1" customHeight="1" outlineLevel="7">
      <c r="A6063" s="95"/>
      <c r="B6063" s="96"/>
      <c r="C6063" s="97"/>
      <c r="D6063" s="2013" t="s">
        <v>590</v>
      </c>
      <c r="E6063" s="2013"/>
      <c r="F6063" s="2013"/>
      <c r="G6063" s="496">
        <v>-728</v>
      </c>
    </row>
    <row r="6064" ht="11.25" hidden="1" customHeight="1" outlineLevel="7">
      <c r="A6064" s="95"/>
      <c r="B6064" s="96"/>
      <c r="C6064" s="97"/>
      <c r="D6064" s="2013" t="s">
        <v>591</v>
      </c>
      <c r="E6064" s="2013"/>
      <c r="F6064" s="2013"/>
      <c r="G6064" s="496">
        <v>-171.90368000000001</v>
      </c>
    </row>
    <row r="6065" ht="11.25" hidden="1" customHeight="1" outlineLevel="7">
      <c r="A6065" s="95"/>
      <c r="B6065" s="96"/>
      <c r="C6065" s="97"/>
      <c r="D6065" s="2013" t="s">
        <v>592</v>
      </c>
      <c r="E6065" s="2013"/>
      <c r="F6065" s="2013"/>
      <c r="G6065" s="493">
        <v>-172906.22898000001</v>
      </c>
    </row>
    <row r="6066" ht="11.25" hidden="1" customHeight="1" outlineLevel="7">
      <c r="A6066" s="95"/>
      <c r="B6066" s="96"/>
      <c r="C6066" s="97"/>
      <c r="D6066" s="2013" t="s">
        <v>593</v>
      </c>
      <c r="E6066" s="2013"/>
      <c r="F6066" s="2013"/>
      <c r="G6066" s="493">
        <v>-6419.3152</v>
      </c>
    </row>
    <row r="6067" ht="11.25" hidden="1" customHeight="1" outlineLevel="7">
      <c r="A6067" s="95"/>
      <c r="B6067" s="96"/>
      <c r="C6067" s="97"/>
      <c r="D6067" s="2013" t="s">
        <v>965</v>
      </c>
      <c r="E6067" s="2013"/>
      <c r="F6067" s="2013"/>
      <c r="G6067" s="493">
        <v>-1709.1690000000001</v>
      </c>
    </row>
    <row r="6068" ht="11.25" hidden="1" customHeight="1" outlineLevel="7">
      <c r="A6068" s="95"/>
      <c r="B6068" s="96"/>
      <c r="C6068" s="97"/>
      <c r="D6068" s="2013" t="s">
        <v>594</v>
      </c>
      <c r="E6068" s="2013"/>
      <c r="F6068" s="2013"/>
      <c r="G6068" s="494"/>
    </row>
    <row r="6069" ht="11.25" hidden="1" customHeight="1" outlineLevel="7">
      <c r="A6069" s="101"/>
      <c r="B6069" s="102"/>
      <c r="C6069" s="103"/>
      <c r="D6069" s="2017" t="s">
        <v>35</v>
      </c>
      <c r="E6069" s="2017"/>
      <c r="F6069" s="2017"/>
      <c r="G6069" s="496">
        <v>-40.799999999999997</v>
      </c>
    </row>
    <row r="6070" ht="11.25" hidden="1" customHeight="1" outlineLevel="7">
      <c r="A6070" s="115"/>
      <c r="B6070" s="116"/>
      <c r="C6070" s="117"/>
      <c r="D6070" s="2013" t="s">
        <v>595</v>
      </c>
      <c r="E6070" s="2013"/>
      <c r="F6070" s="2013"/>
      <c r="G6070" s="496">
        <v>-182.24680000000001</v>
      </c>
    </row>
    <row r="6071" ht="11.25" hidden="1" customHeight="1" outlineLevel="7">
      <c r="A6071" s="115"/>
      <c r="B6071" s="116"/>
      <c r="C6071" s="117"/>
      <c r="D6071" s="2013" t="s">
        <v>596</v>
      </c>
      <c r="E6071" s="2013"/>
      <c r="F6071" s="2013"/>
      <c r="G6071" s="496">
        <v>-201.91220000000001</v>
      </c>
    </row>
    <row r="6072" ht="11.25" hidden="1" customHeight="1" outlineLevel="7">
      <c r="A6072" s="115"/>
      <c r="B6072" s="116"/>
      <c r="C6072" s="117"/>
      <c r="D6072" s="2013" t="s">
        <v>598</v>
      </c>
      <c r="E6072" s="2013"/>
      <c r="F6072" s="2013"/>
      <c r="G6072" s="496">
        <v>-359.77780000000001</v>
      </c>
    </row>
    <row r="6073" ht="11.25" hidden="1" customHeight="1" outlineLevel="7">
      <c r="A6073" s="115"/>
      <c r="B6073" s="116"/>
      <c r="C6073" s="117"/>
      <c r="D6073" s="2013" t="s">
        <v>599</v>
      </c>
      <c r="E6073" s="2013"/>
      <c r="F6073" s="2013"/>
      <c r="G6073" s="496">
        <v>-541.57920000000001</v>
      </c>
    </row>
    <row r="6074" ht="11.25" hidden="1" customHeight="1" outlineLevel="7">
      <c r="A6074" s="101"/>
      <c r="B6074" s="102"/>
      <c r="C6074" s="103"/>
      <c r="D6074" s="2017" t="s">
        <v>601</v>
      </c>
      <c r="E6074" s="2017"/>
      <c r="F6074" s="2017"/>
      <c r="G6074" s="496">
        <v>-39.068600000000004</v>
      </c>
    </row>
    <row r="6075" ht="11.25" hidden="1" customHeight="1" outlineLevel="7">
      <c r="A6075" s="104"/>
      <c r="B6075" s="105"/>
      <c r="C6075" s="106"/>
      <c r="D6075" s="2017" t="s">
        <v>602</v>
      </c>
      <c r="E6075" s="2017"/>
      <c r="F6075" s="2017"/>
      <c r="G6075" s="494"/>
    </row>
    <row r="6076" ht="11.25" hidden="1" customHeight="1" outlineLevel="7">
      <c r="A6076" s="95"/>
      <c r="B6076" s="96"/>
      <c r="C6076" s="97"/>
      <c r="D6076" s="2013" t="s">
        <v>603</v>
      </c>
      <c r="E6076" s="2013"/>
      <c r="F6076" s="2013"/>
      <c r="G6076" s="496">
        <v>-131.5488</v>
      </c>
    </row>
    <row r="6077" ht="11.25" hidden="1" customHeight="1" outlineLevel="7">
      <c r="A6077" s="95"/>
      <c r="B6077" s="96"/>
      <c r="C6077" s="97"/>
      <c r="D6077" s="2013" t="s">
        <v>604</v>
      </c>
      <c r="E6077" s="2013"/>
      <c r="F6077" s="2013"/>
      <c r="G6077" s="496">
        <v>-147.1234</v>
      </c>
    </row>
    <row r="6078" ht="11.25" hidden="1" customHeight="1" outlineLevel="7">
      <c r="A6078" s="115"/>
      <c r="B6078" s="116"/>
      <c r="C6078" s="117"/>
      <c r="D6078" s="2013" t="s">
        <v>605</v>
      </c>
      <c r="E6078" s="2013"/>
      <c r="F6078" s="2013"/>
      <c r="G6078" s="496">
        <v>-39.063400000000001</v>
      </c>
    </row>
    <row r="6079" ht="21.75" hidden="1" customHeight="1" outlineLevel="7">
      <c r="A6079" s="115"/>
      <c r="B6079" s="116"/>
      <c r="C6079" s="117"/>
      <c r="D6079" s="2013" t="s">
        <v>606</v>
      </c>
      <c r="E6079" s="2013"/>
      <c r="F6079" s="2013"/>
      <c r="G6079" s="496">
        <v>-26.0488</v>
      </c>
    </row>
    <row r="6080" ht="11.25" hidden="1" customHeight="1" outlineLevel="7">
      <c r="A6080" s="89"/>
      <c r="B6080" s="90"/>
      <c r="C6080" s="91"/>
      <c r="D6080" s="2013" t="s">
        <v>607</v>
      </c>
      <c r="E6080" s="2013"/>
      <c r="F6080" s="2013"/>
      <c r="G6080" s="493">
        <v>-4710.1462000000001</v>
      </c>
    </row>
    <row r="6081" ht="11.25" hidden="1" customHeight="1" outlineLevel="7">
      <c r="A6081" s="101"/>
      <c r="B6081" s="102"/>
      <c r="C6081" s="103"/>
      <c r="D6081" s="2017" t="s">
        <v>608</v>
      </c>
      <c r="E6081" s="2017"/>
      <c r="F6081" s="2017"/>
      <c r="G6081" s="496">
        <v>-121.1172</v>
      </c>
    </row>
    <row r="6082" ht="11.25" hidden="1" customHeight="1" outlineLevel="7">
      <c r="A6082" s="115"/>
      <c r="B6082" s="116"/>
      <c r="C6082" s="117"/>
      <c r="D6082" s="2013" t="s">
        <v>609</v>
      </c>
      <c r="E6082" s="2013"/>
      <c r="F6082" s="2013"/>
      <c r="G6082" s="496">
        <v>-350.88220000000001</v>
      </c>
    </row>
    <row r="6083" ht="11.25" hidden="1" customHeight="1" outlineLevel="7">
      <c r="A6083" s="115"/>
      <c r="B6083" s="116"/>
      <c r="C6083" s="117"/>
      <c r="D6083" s="2013" t="s">
        <v>610</v>
      </c>
      <c r="E6083" s="2013"/>
      <c r="F6083" s="2013"/>
      <c r="G6083" s="496">
        <v>-806.23800000000006</v>
      </c>
    </row>
    <row r="6084" ht="11.25" hidden="1" customHeight="1" outlineLevel="7">
      <c r="A6084" s="115"/>
      <c r="B6084" s="116"/>
      <c r="C6084" s="117"/>
      <c r="D6084" s="2013" t="s">
        <v>611</v>
      </c>
      <c r="E6084" s="2013"/>
      <c r="F6084" s="2013"/>
      <c r="G6084" s="496">
        <v>-109.2092</v>
      </c>
    </row>
    <row r="6085" ht="11.25" hidden="1" customHeight="1" outlineLevel="7">
      <c r="A6085" s="115"/>
      <c r="B6085" s="116"/>
      <c r="C6085" s="117"/>
      <c r="D6085" s="2013" t="s">
        <v>612</v>
      </c>
      <c r="E6085" s="2013"/>
      <c r="F6085" s="2013"/>
      <c r="G6085" s="496">
        <v>-725.66200000000003</v>
      </c>
    </row>
    <row r="6086" ht="11.25" hidden="1" customHeight="1" outlineLevel="7">
      <c r="A6086" s="115"/>
      <c r="B6086" s="116"/>
      <c r="C6086" s="117"/>
      <c r="D6086" s="2013" t="s">
        <v>838</v>
      </c>
      <c r="E6086" s="2013"/>
      <c r="F6086" s="2013"/>
      <c r="G6086" s="496">
        <v>-267.13639999999998</v>
      </c>
    </row>
    <row r="6087" ht="11.25" hidden="1" customHeight="1" outlineLevel="7">
      <c r="A6087" s="115"/>
      <c r="B6087" s="116"/>
      <c r="C6087" s="117"/>
      <c r="D6087" s="2013" t="s">
        <v>613</v>
      </c>
      <c r="E6087" s="2013"/>
      <c r="F6087" s="2013"/>
      <c r="G6087" s="496">
        <v>-559.99720000000002</v>
      </c>
    </row>
    <row r="6088" ht="11.25" hidden="1" customHeight="1" outlineLevel="7">
      <c r="A6088" s="115"/>
      <c r="B6088" s="116"/>
      <c r="C6088" s="117"/>
      <c r="D6088" s="2013" t="s">
        <v>614</v>
      </c>
      <c r="E6088" s="2013"/>
      <c r="F6088" s="2013"/>
      <c r="G6088" s="494"/>
    </row>
    <row r="6089" ht="11.25" hidden="1" customHeight="1" outlineLevel="7">
      <c r="A6089" s="115"/>
      <c r="B6089" s="116"/>
      <c r="C6089" s="117"/>
      <c r="D6089" s="2013" t="s">
        <v>615</v>
      </c>
      <c r="E6089" s="2013"/>
      <c r="F6089" s="2013"/>
      <c r="G6089" s="493">
        <v>-1769.904</v>
      </c>
    </row>
    <row r="6090" ht="11.25" hidden="1" customHeight="1" outlineLevel="7">
      <c r="A6090" s="115"/>
      <c r="B6090" s="116"/>
      <c r="C6090" s="117"/>
      <c r="D6090" s="2013" t="s">
        <v>616</v>
      </c>
      <c r="E6090" s="2013"/>
      <c r="F6090" s="2013"/>
      <c r="G6090" s="496">
        <v>-115.2722</v>
      </c>
    </row>
    <row r="6091" ht="11.25" hidden="1" customHeight="1" outlineLevel="7">
      <c r="A6091" s="86"/>
      <c r="B6091" s="87"/>
      <c r="C6091" s="88"/>
      <c r="D6091" s="2017" t="s">
        <v>617</v>
      </c>
      <c r="E6091" s="2017"/>
      <c r="F6091" s="2017"/>
      <c r="G6091" s="494"/>
    </row>
    <row r="6092" ht="11.25" hidden="1" customHeight="1" outlineLevel="7">
      <c r="A6092" s="89"/>
      <c r="B6092" s="90"/>
      <c r="C6092" s="91"/>
      <c r="D6092" s="2013" t="s">
        <v>619</v>
      </c>
      <c r="E6092" s="2013"/>
      <c r="F6092" s="2013"/>
      <c r="G6092" s="494"/>
    </row>
    <row r="6093" ht="11.25" hidden="1" customHeight="1" outlineLevel="7">
      <c r="A6093" s="89"/>
      <c r="B6093" s="90"/>
      <c r="C6093" s="91"/>
      <c r="D6093" s="2013" t="s">
        <v>620</v>
      </c>
      <c r="E6093" s="2013"/>
      <c r="F6093" s="2013"/>
      <c r="G6093" s="494"/>
    </row>
    <row r="6094" ht="11.25" hidden="1" customHeight="1" outlineLevel="7">
      <c r="A6094" s="89"/>
      <c r="B6094" s="90"/>
      <c r="C6094" s="91"/>
      <c r="D6094" s="2013" t="s">
        <v>622</v>
      </c>
      <c r="E6094" s="2013"/>
      <c r="F6094" s="2013"/>
      <c r="G6094" s="496">
        <v>-115.2722</v>
      </c>
    </row>
    <row r="6095" ht="11.25" hidden="1" customHeight="1" outlineLevel="7">
      <c r="A6095" s="89"/>
      <c r="B6095" s="90"/>
      <c r="C6095" s="91"/>
      <c r="D6095" s="2013" t="s">
        <v>624</v>
      </c>
      <c r="E6095" s="2013"/>
      <c r="F6095" s="2013"/>
      <c r="G6095" s="493">
        <v>-163922.72633999999</v>
      </c>
    </row>
    <row r="6096" ht="11.25" hidden="1" customHeight="1" outlineLevel="7">
      <c r="A6096" s="89"/>
      <c r="B6096" s="90"/>
      <c r="C6096" s="91"/>
      <c r="D6096" s="2013" t="s">
        <v>626</v>
      </c>
      <c r="E6096" s="2013"/>
      <c r="F6096" s="2013"/>
      <c r="G6096" s="493">
        <v>-80883.115569999994</v>
      </c>
    </row>
    <row r="6097" ht="11.25" hidden="1" customHeight="1" outlineLevel="7">
      <c r="A6097" s="89"/>
      <c r="B6097" s="90"/>
      <c r="C6097" s="91"/>
      <c r="D6097" s="2013" t="s">
        <v>628</v>
      </c>
      <c r="E6097" s="2013"/>
      <c r="F6097" s="2013"/>
      <c r="G6097" s="493">
        <v>-60928.655480000001</v>
      </c>
    </row>
    <row r="6098" ht="11.25" hidden="1" customHeight="1" outlineLevel="7">
      <c r="A6098" s="101"/>
      <c r="B6098" s="102"/>
      <c r="C6098" s="103"/>
      <c r="D6098" s="2017" t="s">
        <v>630</v>
      </c>
      <c r="E6098" s="2017"/>
      <c r="F6098" s="2017"/>
      <c r="G6098" s="493">
        <v>-19954.46009</v>
      </c>
    </row>
    <row r="6099" ht="11.25" hidden="1" customHeight="1" outlineLevel="7">
      <c r="A6099" s="115"/>
      <c r="B6099" s="116"/>
      <c r="C6099" s="117"/>
      <c r="D6099" s="2013" t="s">
        <v>632</v>
      </c>
      <c r="E6099" s="2013"/>
      <c r="F6099" s="2013"/>
      <c r="G6099" s="493">
        <v>-83039.610769999999</v>
      </c>
    </row>
    <row r="6100" ht="21.75" hidden="1" customHeight="1" outlineLevel="7">
      <c r="A6100" s="115"/>
      <c r="B6100" s="116"/>
      <c r="C6100" s="117"/>
      <c r="D6100" s="2013" t="s">
        <v>634</v>
      </c>
      <c r="E6100" s="2013"/>
      <c r="F6100" s="2013"/>
      <c r="G6100" s="494"/>
    </row>
    <row r="6101" ht="21.75" hidden="1" customHeight="1" outlineLevel="7">
      <c r="A6101" s="115"/>
      <c r="B6101" s="116"/>
      <c r="C6101" s="117"/>
      <c r="D6101" s="2013" t="s">
        <v>636</v>
      </c>
      <c r="E6101" s="2013"/>
      <c r="F6101" s="2013"/>
      <c r="G6101" s="496">
        <v>-539.51999999999998</v>
      </c>
    </row>
    <row r="6102" ht="21.75" hidden="1" customHeight="1" outlineLevel="7">
      <c r="A6102" s="115"/>
      <c r="B6102" s="116"/>
      <c r="C6102" s="117"/>
      <c r="D6102" s="2013" t="s">
        <v>638</v>
      </c>
      <c r="E6102" s="2013"/>
      <c r="F6102" s="2013"/>
      <c r="G6102" s="493">
        <v>-1909.39525</v>
      </c>
    </row>
    <row r="6103" ht="11.25" hidden="1" customHeight="1" outlineLevel="7">
      <c r="A6103" s="86"/>
      <c r="B6103" s="87"/>
      <c r="C6103" s="88"/>
      <c r="D6103" s="2017" t="s">
        <v>641</v>
      </c>
      <c r="E6103" s="2017"/>
      <c r="F6103" s="2017"/>
      <c r="G6103" s="496">
        <v>-260.5822</v>
      </c>
    </row>
    <row r="6104" ht="21.75" hidden="1" customHeight="1" outlineLevel="7">
      <c r="A6104" s="101"/>
      <c r="B6104" s="102"/>
      <c r="C6104" s="103"/>
      <c r="D6104" s="2017" t="s">
        <v>642</v>
      </c>
      <c r="E6104" s="2017"/>
      <c r="F6104" s="2017"/>
      <c r="G6104" s="494"/>
    </row>
    <row r="6105" ht="21.75" hidden="1" customHeight="1" outlineLevel="7">
      <c r="A6105" s="115"/>
      <c r="B6105" s="116"/>
      <c r="C6105" s="117"/>
      <c r="D6105" s="2013" t="s">
        <v>643</v>
      </c>
      <c r="E6105" s="2013"/>
      <c r="F6105" s="2013"/>
      <c r="G6105" s="496">
        <v>-83.200000000000003</v>
      </c>
    </row>
    <row r="6106" ht="21.75" hidden="1" customHeight="1" outlineLevel="7">
      <c r="A6106" s="115"/>
      <c r="B6106" s="116"/>
      <c r="C6106" s="117"/>
      <c r="D6106" s="2013" t="s">
        <v>645</v>
      </c>
      <c r="E6106" s="2013"/>
      <c r="F6106" s="2013"/>
      <c r="G6106" s="496">
        <v>-190.85569000000001</v>
      </c>
    </row>
    <row r="6107" ht="21.75" hidden="1" customHeight="1" outlineLevel="7">
      <c r="A6107" s="115"/>
      <c r="B6107" s="116"/>
      <c r="C6107" s="117"/>
      <c r="D6107" s="2013" t="s">
        <v>647</v>
      </c>
      <c r="E6107" s="2013"/>
      <c r="F6107" s="2013"/>
      <c r="G6107" s="496">
        <v>-148.97120000000001</v>
      </c>
    </row>
    <row r="6108" ht="21.75" hidden="1" customHeight="1" outlineLevel="7">
      <c r="A6108" s="115"/>
      <c r="B6108" s="116"/>
      <c r="C6108" s="117"/>
      <c r="D6108" s="2013" t="s">
        <v>649</v>
      </c>
      <c r="E6108" s="2013"/>
      <c r="F6108" s="2013"/>
      <c r="G6108" s="496">
        <v>-23.386900000000001</v>
      </c>
    </row>
    <row r="6109" ht="21.75" hidden="1" customHeight="1" outlineLevel="7">
      <c r="A6109" s="115"/>
      <c r="B6109" s="116"/>
      <c r="C6109" s="117"/>
      <c r="D6109" s="2013" t="s">
        <v>651</v>
      </c>
      <c r="E6109" s="2013"/>
      <c r="F6109" s="2013"/>
      <c r="G6109" s="496">
        <v>-626.53624000000002</v>
      </c>
    </row>
    <row r="6110" ht="11.25" hidden="1" customHeight="1" outlineLevel="7">
      <c r="A6110" s="101"/>
      <c r="B6110" s="102"/>
      <c r="C6110" s="103"/>
      <c r="D6110" s="2017" t="s">
        <v>653</v>
      </c>
      <c r="E6110" s="2017"/>
      <c r="F6110" s="2017"/>
      <c r="G6110" s="496">
        <v>-265.08440000000002</v>
      </c>
    </row>
    <row r="6111" ht="11.25" hidden="1" customHeight="1" outlineLevel="7">
      <c r="A6111" s="115"/>
      <c r="B6111" s="116"/>
      <c r="C6111" s="117"/>
      <c r="D6111" s="2013" t="s">
        <v>655</v>
      </c>
      <c r="E6111" s="2013"/>
      <c r="F6111" s="2013"/>
      <c r="G6111" s="496">
        <v>-310.77861999999999</v>
      </c>
    </row>
    <row r="6112" ht="21.75" hidden="1" customHeight="1" outlineLevel="7">
      <c r="A6112" s="115"/>
      <c r="B6112" s="116"/>
      <c r="C6112" s="117"/>
      <c r="D6112" s="2013" t="s">
        <v>657</v>
      </c>
      <c r="E6112" s="2013"/>
      <c r="F6112" s="2013"/>
      <c r="G6112" s="493">
        <v>-237664.67360000001</v>
      </c>
    </row>
    <row r="6113" ht="21.75" hidden="1" customHeight="1" outlineLevel="7">
      <c r="A6113" s="115"/>
      <c r="B6113" s="116"/>
      <c r="C6113" s="117"/>
      <c r="D6113" s="2013" t="s">
        <v>659</v>
      </c>
      <c r="E6113" s="2013"/>
      <c r="F6113" s="2013"/>
      <c r="G6113" s="493">
        <v>-130391.7534</v>
      </c>
    </row>
    <row r="6114" ht="21.75" hidden="1" customHeight="1" outlineLevel="7">
      <c r="A6114" s="115"/>
      <c r="B6114" s="116"/>
      <c r="C6114" s="117"/>
      <c r="D6114" s="2013" t="s">
        <v>661</v>
      </c>
      <c r="E6114" s="2013"/>
      <c r="F6114" s="2013"/>
      <c r="G6114" s="493">
        <v>-20502.465199999999</v>
      </c>
    </row>
    <row r="6115" ht="11.25" hidden="1" customHeight="1" outlineLevel="7">
      <c r="A6115" s="115"/>
      <c r="B6115" s="116"/>
      <c r="C6115" s="117"/>
      <c r="D6115" s="2013" t="s">
        <v>663</v>
      </c>
      <c r="E6115" s="2013"/>
      <c r="F6115" s="2013"/>
      <c r="G6115" s="493">
        <v>-13412.5404</v>
      </c>
    </row>
    <row r="6116" ht="21.75" hidden="1" customHeight="1" outlineLevel="7">
      <c r="A6116" s="101"/>
      <c r="B6116" s="102"/>
      <c r="C6116" s="103"/>
      <c r="D6116" s="2017" t="s">
        <v>665</v>
      </c>
      <c r="E6116" s="2017"/>
      <c r="F6116" s="2017"/>
      <c r="G6116" s="493">
        <v>-1778.8610000000001</v>
      </c>
    </row>
    <row r="6117" ht="11.25" hidden="1" customHeight="1" outlineLevel="7">
      <c r="A6117" s="115"/>
      <c r="B6117" s="116"/>
      <c r="C6117" s="117"/>
      <c r="D6117" s="2013" t="s">
        <v>667</v>
      </c>
      <c r="E6117" s="2013"/>
      <c r="F6117" s="2013"/>
      <c r="G6117" s="493">
        <v>-36296.907399999996</v>
      </c>
    </row>
    <row r="6118" ht="21.75" hidden="1" customHeight="1" outlineLevel="7">
      <c r="A6118" s="115"/>
      <c r="B6118" s="116"/>
      <c r="C6118" s="117"/>
      <c r="D6118" s="2013" t="s">
        <v>669</v>
      </c>
      <c r="E6118" s="2013"/>
      <c r="F6118" s="2013"/>
      <c r="G6118" s="494"/>
    </row>
    <row r="6119" ht="21.75" hidden="1" customHeight="1" outlineLevel="7">
      <c r="A6119" s="115"/>
      <c r="B6119" s="116"/>
      <c r="C6119" s="117"/>
      <c r="D6119" s="2013" t="s">
        <v>671</v>
      </c>
      <c r="E6119" s="2013"/>
      <c r="F6119" s="2013"/>
      <c r="G6119" s="493">
        <v>-35282.146200000003</v>
      </c>
    </row>
    <row r="6120" ht="21.75" hidden="1" customHeight="1" outlineLevel="7">
      <c r="A6120" s="115"/>
      <c r="B6120" s="116"/>
      <c r="C6120" s="117"/>
      <c r="D6120" s="2013" t="s">
        <v>673</v>
      </c>
      <c r="E6120" s="2013"/>
      <c r="F6120" s="2013"/>
      <c r="G6120" s="493">
        <v>-17627.670999999998</v>
      </c>
    </row>
    <row r="6121" ht="21.75" hidden="1" customHeight="1" outlineLevel="7">
      <c r="A6121" s="115"/>
      <c r="B6121" s="116"/>
      <c r="C6121" s="117"/>
      <c r="D6121" s="2013" t="s">
        <v>675</v>
      </c>
      <c r="E6121" s="2013"/>
      <c r="F6121" s="2013"/>
      <c r="G6121" s="493">
        <v>-3207.3613999999998</v>
      </c>
    </row>
    <row r="6122" ht="21.75" hidden="1" customHeight="1" outlineLevel="7">
      <c r="A6122" s="101"/>
      <c r="B6122" s="102"/>
      <c r="C6122" s="103"/>
      <c r="D6122" s="2017" t="s">
        <v>677</v>
      </c>
      <c r="E6122" s="2017"/>
      <c r="F6122" s="2017"/>
      <c r="G6122" s="493">
        <v>-7754.7820000000002</v>
      </c>
    </row>
    <row r="6123" ht="21.75" hidden="1" customHeight="1" outlineLevel="7">
      <c r="A6123" s="115"/>
      <c r="B6123" s="116"/>
      <c r="C6123" s="117"/>
      <c r="D6123" s="2013" t="s">
        <v>679</v>
      </c>
      <c r="E6123" s="2013"/>
      <c r="F6123" s="2013"/>
      <c r="G6123" s="493">
        <v>-6692.3317999999999</v>
      </c>
    </row>
    <row r="6124" ht="21.75" hidden="1" customHeight="1" outlineLevel="7">
      <c r="A6124" s="115"/>
      <c r="B6124" s="116"/>
      <c r="C6124" s="117"/>
      <c r="D6124" s="2013" t="s">
        <v>681</v>
      </c>
      <c r="E6124" s="2013"/>
      <c r="F6124" s="2013"/>
      <c r="G6124" s="493">
        <v>-71774.731199999995</v>
      </c>
    </row>
    <row r="6125" ht="21.75" hidden="1" customHeight="1" outlineLevel="7">
      <c r="A6125" s="115"/>
      <c r="B6125" s="116"/>
      <c r="C6125" s="117"/>
      <c r="D6125" s="2013" t="s">
        <v>683</v>
      </c>
      <c r="E6125" s="2013"/>
      <c r="F6125" s="2013"/>
      <c r="G6125" s="493">
        <v>-52048.563399999999</v>
      </c>
    </row>
    <row r="6126" ht="21.75" hidden="1" customHeight="1" outlineLevel="7">
      <c r="A6126" s="115"/>
      <c r="B6126" s="116"/>
      <c r="C6126" s="117"/>
      <c r="D6126" s="2013" t="s">
        <v>685</v>
      </c>
      <c r="E6126" s="2013"/>
      <c r="F6126" s="2013"/>
      <c r="G6126" s="493">
        <v>-44321.773200000003</v>
      </c>
    </row>
    <row r="6127" ht="21.75" hidden="1" customHeight="1" outlineLevel="7">
      <c r="A6127" s="115"/>
      <c r="B6127" s="116"/>
      <c r="C6127" s="117"/>
      <c r="D6127" s="2013" t="s">
        <v>687</v>
      </c>
      <c r="E6127" s="2013"/>
      <c r="F6127" s="2013"/>
      <c r="G6127" s="493">
        <v>-1465.6207999999999</v>
      </c>
    </row>
    <row r="6128" ht="11.25" hidden="1" customHeight="1" outlineLevel="7">
      <c r="A6128" s="86"/>
      <c r="B6128" s="87"/>
      <c r="C6128" s="88"/>
      <c r="D6128" s="2017" t="s">
        <v>689</v>
      </c>
      <c r="E6128" s="2017"/>
      <c r="F6128" s="2017"/>
      <c r="G6128" s="493">
        <v>-1698.2972</v>
      </c>
    </row>
    <row r="6129" ht="11.25" hidden="1" customHeight="1" outlineLevel="7">
      <c r="A6129" s="89"/>
      <c r="B6129" s="90"/>
      <c r="C6129" s="91"/>
      <c r="D6129" s="2013" t="s">
        <v>691</v>
      </c>
      <c r="E6129" s="2013"/>
      <c r="F6129" s="2013"/>
      <c r="G6129" s="496">
        <v>-702.41219999999998</v>
      </c>
    </row>
    <row r="6130" ht="11.25" hidden="1" customHeight="1" outlineLevel="7">
      <c r="A6130" s="89"/>
      <c r="B6130" s="90"/>
      <c r="C6130" s="91"/>
      <c r="D6130" s="2013" t="s">
        <v>692</v>
      </c>
      <c r="E6130" s="2013"/>
      <c r="F6130" s="2013"/>
      <c r="G6130" s="493">
        <v>-3860.46</v>
      </c>
    </row>
    <row r="6131" ht="11.25" hidden="1" customHeight="1" outlineLevel="7">
      <c r="A6131" s="89"/>
      <c r="B6131" s="90"/>
      <c r="C6131" s="91"/>
      <c r="D6131" s="2013" t="s">
        <v>693</v>
      </c>
      <c r="E6131" s="2013"/>
      <c r="F6131" s="2013"/>
      <c r="G6131" s="493">
        <v>-12120.8986</v>
      </c>
    </row>
    <row r="6132" ht="11.25" hidden="1" customHeight="1" outlineLevel="7">
      <c r="A6132" s="89"/>
      <c r="B6132" s="90"/>
      <c r="C6132" s="91"/>
      <c r="D6132" s="2013" t="s">
        <v>694</v>
      </c>
      <c r="E6132" s="2013"/>
      <c r="F6132" s="2013"/>
      <c r="G6132" s="493">
        <v>-10321.5092</v>
      </c>
    </row>
    <row r="6133" ht="11.25" hidden="1" customHeight="1" outlineLevel="7">
      <c r="A6133" s="89"/>
      <c r="B6133" s="90"/>
      <c r="C6133" s="91"/>
      <c r="D6133" s="2013" t="s">
        <v>695</v>
      </c>
      <c r="E6133" s="2013"/>
      <c r="F6133" s="2013"/>
      <c r="G6133" s="496">
        <v>-341.30880000000002</v>
      </c>
    </row>
    <row r="6134" ht="11.25" hidden="1" customHeight="1" outlineLevel="7">
      <c r="A6134" s="89"/>
      <c r="B6134" s="90"/>
      <c r="C6134" s="91"/>
      <c r="D6134" s="2013" t="s">
        <v>696</v>
      </c>
      <c r="E6134" s="2013"/>
      <c r="F6134" s="2013"/>
      <c r="G6134" s="496">
        <v>-395.49400000000003</v>
      </c>
    </row>
    <row r="6135" ht="11.25" hidden="1" customHeight="1" outlineLevel="7">
      <c r="A6135" s="86"/>
      <c r="B6135" s="87"/>
      <c r="C6135" s="88"/>
      <c r="D6135" s="2017" t="s">
        <v>698</v>
      </c>
      <c r="E6135" s="2017"/>
      <c r="F6135" s="2017"/>
      <c r="G6135" s="496">
        <v>-163.5754</v>
      </c>
    </row>
    <row r="6136" ht="11.25" hidden="1" customHeight="1" outlineLevel="7">
      <c r="A6136" s="101"/>
      <c r="B6136" s="102"/>
      <c r="C6136" s="103"/>
      <c r="D6136" s="2017" t="s">
        <v>699</v>
      </c>
      <c r="E6136" s="2017"/>
      <c r="F6136" s="2017"/>
      <c r="G6136" s="496">
        <v>-899.01120000000003</v>
      </c>
    </row>
    <row r="6137" ht="11.25" hidden="1" customHeight="1" outlineLevel="7">
      <c r="A6137" s="115"/>
      <c r="B6137" s="116"/>
      <c r="C6137" s="117"/>
      <c r="D6137" s="2013" t="s">
        <v>700</v>
      </c>
      <c r="E6137" s="2013"/>
      <c r="F6137" s="2013"/>
      <c r="G6137" s="496">
        <v>-950.65859999999998</v>
      </c>
    </row>
    <row r="6138" ht="11.25" hidden="1" customHeight="1" outlineLevel="7">
      <c r="A6138" s="115"/>
      <c r="B6138" s="116"/>
      <c r="C6138" s="117"/>
      <c r="D6138" s="2013" t="s">
        <v>701</v>
      </c>
      <c r="E6138" s="2013"/>
      <c r="F6138" s="2013"/>
      <c r="G6138" s="496">
        <v>-809.53020000000004</v>
      </c>
    </row>
    <row r="6139" ht="11.25" hidden="1" customHeight="1" outlineLevel="7">
      <c r="A6139" s="101"/>
      <c r="B6139" s="102"/>
      <c r="C6139" s="103"/>
      <c r="D6139" s="2017" t="s">
        <v>702</v>
      </c>
      <c r="E6139" s="2017"/>
      <c r="F6139" s="2017"/>
      <c r="G6139" s="496">
        <v>-26.769200000000001</v>
      </c>
    </row>
    <row r="6140" ht="11.25" hidden="1" customHeight="1" outlineLevel="7">
      <c r="A6140" s="104"/>
      <c r="B6140" s="105"/>
      <c r="C6140" s="106"/>
      <c r="D6140" s="2017" t="s">
        <v>704</v>
      </c>
      <c r="E6140" s="2017"/>
      <c r="F6140" s="2017"/>
      <c r="G6140" s="496">
        <v>-31.018999999999998</v>
      </c>
    </row>
    <row r="6141" ht="11.25" hidden="1" customHeight="1" outlineLevel="7">
      <c r="A6141" s="95"/>
      <c r="B6141" s="96"/>
      <c r="C6141" s="97"/>
      <c r="D6141" s="2013" t="s">
        <v>705</v>
      </c>
      <c r="E6141" s="2013"/>
      <c r="F6141" s="2013"/>
      <c r="G6141" s="496">
        <v>-12.829599999999999</v>
      </c>
    </row>
    <row r="6142" ht="11.25" hidden="1" customHeight="1" outlineLevel="7">
      <c r="A6142" s="95"/>
      <c r="B6142" s="96"/>
      <c r="C6142" s="97"/>
      <c r="D6142" s="2013" t="s">
        <v>706</v>
      </c>
      <c r="E6142" s="2013"/>
      <c r="F6142" s="2013"/>
      <c r="G6142" s="496">
        <v>-70.510599999999997</v>
      </c>
    </row>
    <row r="6143" ht="11.25" hidden="1" customHeight="1" outlineLevel="7">
      <c r="A6143" s="95"/>
      <c r="B6143" s="96"/>
      <c r="C6143" s="97"/>
      <c r="D6143" s="2013" t="s">
        <v>707</v>
      </c>
      <c r="E6143" s="2013"/>
      <c r="F6143" s="2013"/>
      <c r="G6143" s="493">
        <v>-6654.6106</v>
      </c>
    </row>
    <row r="6144" ht="11.25" hidden="1" customHeight="1" outlineLevel="7">
      <c r="A6144" s="95"/>
      <c r="B6144" s="96"/>
      <c r="C6144" s="97"/>
      <c r="D6144" s="2013" t="s">
        <v>708</v>
      </c>
      <c r="E6144" s="2013"/>
      <c r="F6144" s="2013"/>
      <c r="G6144" s="493">
        <v>-5666.7106000000003</v>
      </c>
    </row>
    <row r="6145" ht="11.25" hidden="1" customHeight="1" outlineLevel="7">
      <c r="A6145" s="95"/>
      <c r="B6145" s="96"/>
      <c r="C6145" s="97"/>
      <c r="D6145" s="2013" t="s">
        <v>709</v>
      </c>
      <c r="E6145" s="2013"/>
      <c r="F6145" s="2013"/>
      <c r="G6145" s="496">
        <v>-187.3852</v>
      </c>
    </row>
    <row r="6146" ht="11.25" hidden="1" customHeight="1" outlineLevel="7">
      <c r="A6146" s="95"/>
      <c r="B6146" s="96"/>
      <c r="C6146" s="97"/>
      <c r="D6146" s="2013" t="s">
        <v>710</v>
      </c>
      <c r="E6146" s="2013"/>
      <c r="F6146" s="2013"/>
      <c r="G6146" s="496">
        <v>-217.13380000000001</v>
      </c>
    </row>
    <row r="6147" ht="11.25" hidden="1" customHeight="1" outlineLevel="7">
      <c r="A6147" s="95"/>
      <c r="B6147" s="96"/>
      <c r="C6147" s="97"/>
      <c r="D6147" s="2013" t="s">
        <v>711</v>
      </c>
      <c r="E6147" s="2013"/>
      <c r="F6147" s="2013"/>
      <c r="G6147" s="496">
        <v>-89.806200000000004</v>
      </c>
    </row>
    <row r="6148" ht="11.25" hidden="1" customHeight="1" outlineLevel="7">
      <c r="A6148" s="104"/>
      <c r="B6148" s="105"/>
      <c r="C6148" s="106"/>
      <c r="D6148" s="2017" t="s">
        <v>712</v>
      </c>
      <c r="E6148" s="2017"/>
      <c r="F6148" s="2017"/>
      <c r="G6148" s="496">
        <v>-493.57479999999998</v>
      </c>
    </row>
    <row r="6149" ht="11.25" hidden="1" customHeight="1" outlineLevel="7">
      <c r="A6149" s="95"/>
      <c r="B6149" s="96"/>
      <c r="C6149" s="97"/>
      <c r="D6149" s="2013" t="s">
        <v>713</v>
      </c>
      <c r="E6149" s="2013"/>
      <c r="F6149" s="2013"/>
      <c r="G6149" s="493">
        <v>-123264.00555</v>
      </c>
    </row>
    <row r="6150" ht="11.25" hidden="1" customHeight="1" outlineLevel="7">
      <c r="A6150" s="95"/>
      <c r="B6150" s="96"/>
      <c r="C6150" s="97"/>
      <c r="D6150" s="2013" t="s">
        <v>714</v>
      </c>
      <c r="E6150" s="2013"/>
      <c r="F6150" s="2013"/>
      <c r="G6150" s="496">
        <v>-555.98676999999998</v>
      </c>
    </row>
    <row r="6151" ht="11.25" hidden="1" customHeight="1" outlineLevel="7">
      <c r="A6151" s="95"/>
      <c r="B6151" s="96"/>
      <c r="C6151" s="97"/>
      <c r="D6151" s="2013" t="s">
        <v>715</v>
      </c>
      <c r="E6151" s="2013"/>
      <c r="F6151" s="2013"/>
      <c r="G6151" s="493">
        <v>-24848.887650000001</v>
      </c>
    </row>
    <row r="6152" ht="11.25" hidden="1" customHeight="1" outlineLevel="7">
      <c r="A6152" s="95"/>
      <c r="B6152" s="96"/>
      <c r="C6152" s="97"/>
      <c r="D6152" s="2013" t="s">
        <v>716</v>
      </c>
      <c r="E6152" s="2013"/>
      <c r="F6152" s="2013"/>
      <c r="G6152" s="493">
        <v>-1544.1327799999999</v>
      </c>
    </row>
    <row r="6153" ht="21.75" hidden="1" customHeight="1" outlineLevel="7">
      <c r="A6153" s="95"/>
      <c r="B6153" s="96"/>
      <c r="C6153" s="97"/>
      <c r="D6153" s="2013" t="s">
        <v>717</v>
      </c>
      <c r="E6153" s="2013"/>
      <c r="F6153" s="2013"/>
      <c r="G6153" s="493">
        <v>-15447.04069</v>
      </c>
    </row>
    <row r="6154" ht="11.25" hidden="1" customHeight="1" outlineLevel="7">
      <c r="A6154" s="95"/>
      <c r="B6154" s="96"/>
      <c r="C6154" s="97"/>
      <c r="D6154" s="2013" t="s">
        <v>718</v>
      </c>
      <c r="E6154" s="2013"/>
      <c r="F6154" s="2013"/>
      <c r="G6154" s="493">
        <v>-18397.855729999999</v>
      </c>
    </row>
    <row r="6155" ht="11.25" hidden="1" customHeight="1" outlineLevel="7">
      <c r="A6155" s="95"/>
      <c r="B6155" s="96"/>
      <c r="C6155" s="97"/>
      <c r="D6155" s="2013" t="s">
        <v>719</v>
      </c>
      <c r="E6155" s="2013"/>
      <c r="F6155" s="2013"/>
      <c r="G6155" s="493">
        <v>-62470.10194</v>
      </c>
    </row>
    <row r="6156" ht="11.25" hidden="1" customHeight="1" outlineLevel="7">
      <c r="A6156" s="104"/>
      <c r="B6156" s="105"/>
      <c r="C6156" s="106"/>
      <c r="D6156" s="2017" t="s">
        <v>720</v>
      </c>
      <c r="E6156" s="2017"/>
      <c r="F6156" s="2017"/>
      <c r="G6156" s="493">
        <v>-74553.577319999997</v>
      </c>
    </row>
    <row r="6157" ht="11.25" hidden="1" customHeight="1" outlineLevel="7">
      <c r="A6157" s="95"/>
      <c r="B6157" s="96"/>
      <c r="C6157" s="97"/>
      <c r="D6157" s="2013" t="s">
        <v>721</v>
      </c>
      <c r="E6157" s="2013"/>
      <c r="F6157" s="2013"/>
      <c r="G6157" s="493">
        <v>-2830.3948300000002</v>
      </c>
    </row>
    <row r="6158" ht="11.25" hidden="1" customHeight="1" outlineLevel="7">
      <c r="A6158" s="95"/>
      <c r="B6158" s="96"/>
      <c r="C6158" s="97"/>
      <c r="D6158" s="2013" t="s">
        <v>722</v>
      </c>
      <c r="E6158" s="2013"/>
      <c r="F6158" s="2013"/>
      <c r="G6158" s="493">
        <v>-2716.7012</v>
      </c>
    </row>
    <row r="6159" ht="11.25" hidden="1" customHeight="1" outlineLevel="7">
      <c r="A6159" s="95"/>
      <c r="B6159" s="96"/>
      <c r="C6159" s="97"/>
      <c r="D6159" s="2013" t="s">
        <v>723</v>
      </c>
      <c r="E6159" s="2013"/>
      <c r="F6159" s="2013"/>
      <c r="G6159" s="496">
        <v>-113.69363</v>
      </c>
    </row>
    <row r="6160" ht="11.25" hidden="1" customHeight="1" outlineLevel="7">
      <c r="A6160" s="104"/>
      <c r="B6160" s="105"/>
      <c r="C6160" s="106"/>
      <c r="D6160" s="2017" t="s">
        <v>724</v>
      </c>
      <c r="E6160" s="2017"/>
      <c r="F6160" s="2017"/>
      <c r="G6160" s="493">
        <v>-25492.43305</v>
      </c>
    </row>
    <row r="6161" ht="11.25" hidden="1" customHeight="1" outlineLevel="7">
      <c r="A6161" s="95"/>
      <c r="B6161" s="96"/>
      <c r="C6161" s="97"/>
      <c r="D6161" s="2013" t="s">
        <v>725</v>
      </c>
      <c r="E6161" s="2013"/>
      <c r="F6161" s="2013"/>
      <c r="G6161" s="493">
        <v>-2171.3706000000002</v>
      </c>
    </row>
    <row r="6162" ht="11.25" hidden="1" customHeight="1" outlineLevel="7">
      <c r="A6162" s="95"/>
      <c r="B6162" s="96"/>
      <c r="C6162" s="97"/>
      <c r="D6162" s="2013" t="s">
        <v>726</v>
      </c>
      <c r="E6162" s="2013"/>
      <c r="F6162" s="2013"/>
      <c r="G6162" s="496">
        <v>-947.03560000000004</v>
      </c>
    </row>
    <row r="6163" ht="11.25" hidden="1" customHeight="1" outlineLevel="7">
      <c r="A6163" s="95"/>
      <c r="B6163" s="96"/>
      <c r="C6163" s="97"/>
      <c r="D6163" s="2013" t="s">
        <v>727</v>
      </c>
      <c r="E6163" s="2013"/>
      <c r="F6163" s="2013"/>
      <c r="G6163" s="496">
        <v>-270.40499999999997</v>
      </c>
    </row>
    <row r="6164" ht="21.75" hidden="1" customHeight="1" outlineLevel="7">
      <c r="A6164" s="95"/>
      <c r="B6164" s="96"/>
      <c r="C6164" s="97"/>
      <c r="D6164" s="2013" t="s">
        <v>728</v>
      </c>
      <c r="E6164" s="2013"/>
      <c r="F6164" s="2013"/>
      <c r="G6164" s="496">
        <v>-77.962599999999995</v>
      </c>
    </row>
    <row r="6165" ht="11.25" hidden="1" customHeight="1" outlineLevel="7">
      <c r="A6165" s="95"/>
      <c r="B6165" s="96"/>
      <c r="C6165" s="97"/>
      <c r="D6165" s="2013" t="s">
        <v>729</v>
      </c>
      <c r="E6165" s="2013"/>
      <c r="F6165" s="2013"/>
      <c r="G6165" s="496">
        <v>-76.129800000000003</v>
      </c>
    </row>
    <row r="6166" ht="11.25" hidden="1" customHeight="1" outlineLevel="7">
      <c r="A6166" s="95"/>
      <c r="B6166" s="96"/>
      <c r="C6166" s="97"/>
      <c r="D6166" s="2013" t="s">
        <v>730</v>
      </c>
      <c r="E6166" s="2013"/>
      <c r="F6166" s="2013"/>
      <c r="G6166" s="496">
        <v>-4.5372000000000003</v>
      </c>
    </row>
    <row r="6167" ht="11.25" hidden="1" customHeight="1" outlineLevel="7">
      <c r="A6167" s="104"/>
      <c r="B6167" s="105"/>
      <c r="C6167" s="106"/>
      <c r="D6167" s="2017" t="s">
        <v>967</v>
      </c>
      <c r="E6167" s="2017"/>
      <c r="F6167" s="2017"/>
      <c r="G6167" s="496">
        <v>-795.30039999999997</v>
      </c>
    </row>
    <row r="6168" ht="11.25" hidden="1" customHeight="1" outlineLevel="7">
      <c r="A6168" s="95"/>
      <c r="B6168" s="96"/>
      <c r="C6168" s="97"/>
      <c r="D6168" s="2013" t="s">
        <v>1185</v>
      </c>
      <c r="E6168" s="2013"/>
      <c r="F6168" s="2013"/>
      <c r="G6168" s="494"/>
    </row>
    <row r="6169" ht="11.25" hidden="1" customHeight="1" outlineLevel="7">
      <c r="A6169" s="115"/>
      <c r="B6169" s="116"/>
      <c r="C6169" s="117"/>
      <c r="D6169" s="2013" t="s">
        <v>731</v>
      </c>
      <c r="E6169" s="2013"/>
      <c r="F6169" s="2013"/>
      <c r="G6169" s="496">
        <v>-707.68474000000003</v>
      </c>
    </row>
    <row r="6170" ht="11.25" hidden="1" customHeight="1" outlineLevel="7">
      <c r="A6170" s="104"/>
      <c r="B6170" s="105"/>
      <c r="C6170" s="106"/>
      <c r="D6170" s="2017" t="s">
        <v>732</v>
      </c>
      <c r="E6170" s="2017"/>
      <c r="F6170" s="2017"/>
      <c r="G6170" s="496">
        <v>-159.06175999999999</v>
      </c>
    </row>
    <row r="6171" ht="11.25" hidden="1" customHeight="1" outlineLevel="7">
      <c r="A6171" s="95"/>
      <c r="B6171" s="96"/>
      <c r="C6171" s="97"/>
      <c r="D6171" s="2013" t="s">
        <v>733</v>
      </c>
      <c r="E6171" s="2013"/>
      <c r="F6171" s="2013"/>
      <c r="G6171" s="496">
        <v>-80.208539999999999</v>
      </c>
    </row>
    <row r="6172" ht="21.75" hidden="1" customHeight="1" outlineLevel="7">
      <c r="A6172" s="95"/>
      <c r="B6172" s="96"/>
      <c r="C6172" s="97"/>
      <c r="D6172" s="2013" t="s">
        <v>1186</v>
      </c>
      <c r="E6172" s="2013"/>
      <c r="F6172" s="2013"/>
      <c r="G6172" s="496">
        <v>-359.05605000000003</v>
      </c>
    </row>
    <row r="6173" ht="11.25" hidden="1" customHeight="1" outlineLevel="7">
      <c r="A6173" s="95"/>
      <c r="B6173" s="96"/>
      <c r="C6173" s="97"/>
      <c r="D6173" s="2013" t="s">
        <v>735</v>
      </c>
      <c r="E6173" s="2013"/>
      <c r="F6173" s="2013"/>
      <c r="G6173" s="496">
        <v>-25.2376</v>
      </c>
    </row>
    <row r="6174" ht="11.25" hidden="1" customHeight="1" outlineLevel="7">
      <c r="A6174" s="115"/>
      <c r="B6174" s="116"/>
      <c r="C6174" s="117"/>
      <c r="D6174" s="2013" t="s">
        <v>736</v>
      </c>
      <c r="E6174" s="2013"/>
      <c r="F6174" s="2013"/>
      <c r="G6174" s="496">
        <v>-9.5259800000000006</v>
      </c>
    </row>
    <row r="6175" ht="21.75" hidden="1" customHeight="1" outlineLevel="7">
      <c r="A6175" s="115"/>
      <c r="B6175" s="116"/>
      <c r="C6175" s="117"/>
      <c r="D6175" s="2013" t="s">
        <v>737</v>
      </c>
      <c r="E6175" s="2013"/>
      <c r="F6175" s="2013"/>
      <c r="G6175" s="496">
        <v>-74.019999999999996</v>
      </c>
    </row>
    <row r="6176" ht="11.25" hidden="1" customHeight="1" outlineLevel="7">
      <c r="A6176" s="115"/>
      <c r="B6176" s="116"/>
      <c r="C6176" s="117"/>
      <c r="D6176" s="2013" t="s">
        <v>738</v>
      </c>
      <c r="E6176" s="2013"/>
      <c r="F6176" s="2013"/>
      <c r="G6176" s="496">
        <v>-0.57479999999999998</v>
      </c>
    </row>
    <row r="6177" ht="11.25" hidden="1" customHeight="1" outlineLevel="7">
      <c r="A6177" s="115"/>
      <c r="B6177" s="116"/>
      <c r="C6177" s="117"/>
      <c r="D6177" s="2013" t="s">
        <v>739</v>
      </c>
      <c r="E6177" s="2013"/>
      <c r="F6177" s="2013"/>
      <c r="G6177" s="493">
        <v>-2294.0648000000001</v>
      </c>
    </row>
    <row r="6178" ht="11.25" hidden="1" customHeight="1" outlineLevel="7">
      <c r="A6178" s="104"/>
      <c r="B6178" s="105"/>
      <c r="C6178" s="106"/>
      <c r="D6178" s="2017" t="s">
        <v>740</v>
      </c>
      <c r="E6178" s="2017"/>
      <c r="F6178" s="2017"/>
      <c r="G6178" s="496">
        <v>-724.65840000000003</v>
      </c>
    </row>
    <row r="6179" ht="11.25" hidden="1" customHeight="1" outlineLevel="7">
      <c r="A6179" s="95"/>
      <c r="B6179" s="96"/>
      <c r="C6179" s="97"/>
      <c r="D6179" s="2013" t="s">
        <v>741</v>
      </c>
      <c r="E6179" s="2013"/>
      <c r="F6179" s="2013"/>
      <c r="G6179" s="493">
        <v>-1472.5866000000001</v>
      </c>
    </row>
    <row r="6180" ht="11.25" hidden="1" customHeight="1" outlineLevel="7">
      <c r="A6180" s="104"/>
      <c r="B6180" s="105"/>
      <c r="C6180" s="106"/>
      <c r="D6180" s="2017" t="s">
        <v>742</v>
      </c>
      <c r="E6180" s="2017"/>
      <c r="F6180" s="2017"/>
      <c r="G6180" s="496">
        <v>-96.819800000000001</v>
      </c>
    </row>
    <row r="6181" ht="11.25" hidden="1" customHeight="1" outlineLevel="7">
      <c r="A6181" s="95"/>
      <c r="B6181" s="96"/>
      <c r="C6181" s="97"/>
      <c r="D6181" s="2013" t="s">
        <v>744</v>
      </c>
      <c r="E6181" s="2013"/>
      <c r="F6181" s="2013"/>
      <c r="G6181" s="493">
        <v>-6344.9116800000002</v>
      </c>
    </row>
    <row r="6182" ht="21.75" hidden="1" customHeight="1" outlineLevel="7">
      <c r="A6182" s="95"/>
      <c r="B6182" s="96"/>
      <c r="C6182" s="97"/>
      <c r="D6182" s="2013" t="s">
        <v>745</v>
      </c>
      <c r="E6182" s="2013"/>
      <c r="F6182" s="2013"/>
      <c r="G6182" s="496">
        <v>-631.23206000000005</v>
      </c>
    </row>
    <row r="6183" ht="21.75" hidden="1" customHeight="1" outlineLevel="7">
      <c r="A6183" s="95"/>
      <c r="B6183" s="96"/>
      <c r="C6183" s="97"/>
      <c r="D6183" s="2013" t="s">
        <v>746</v>
      </c>
      <c r="E6183" s="2013"/>
      <c r="F6183" s="2013"/>
      <c r="G6183" s="493">
        <v>-1860.9534799999999</v>
      </c>
    </row>
    <row r="6184" ht="21.75" hidden="1" customHeight="1" outlineLevel="7">
      <c r="A6184" s="95"/>
      <c r="B6184" s="96"/>
      <c r="C6184" s="97"/>
      <c r="D6184" s="2013" t="s">
        <v>748</v>
      </c>
      <c r="E6184" s="2013"/>
      <c r="F6184" s="2013"/>
      <c r="G6184" s="496">
        <v>-441.19799999999998</v>
      </c>
    </row>
    <row r="6185" ht="21.75" hidden="1" customHeight="1" outlineLevel="7">
      <c r="A6185" s="95"/>
      <c r="B6185" s="96"/>
      <c r="C6185" s="97"/>
      <c r="D6185" s="2013" t="s">
        <v>749</v>
      </c>
      <c r="E6185" s="2013"/>
      <c r="F6185" s="2013"/>
      <c r="G6185" s="493">
        <v>-1414.06017</v>
      </c>
    </row>
    <row r="6186" ht="11.25" hidden="1" customHeight="1" outlineLevel="7">
      <c r="A6186" s="95"/>
      <c r="B6186" s="96"/>
      <c r="C6186" s="97"/>
      <c r="D6186" s="2013" t="s">
        <v>751</v>
      </c>
      <c r="E6186" s="2013"/>
      <c r="F6186" s="2013"/>
      <c r="G6186" s="493">
        <v>-1925.9905799999999</v>
      </c>
    </row>
    <row r="6187" ht="11.25" hidden="1" customHeight="1" outlineLevel="7">
      <c r="A6187" s="95"/>
      <c r="B6187" s="96"/>
      <c r="C6187" s="97"/>
      <c r="D6187" s="2013" t="s">
        <v>752</v>
      </c>
      <c r="E6187" s="2013"/>
      <c r="F6187" s="2013"/>
      <c r="G6187" s="496">
        <v>-71.477400000000003</v>
      </c>
    </row>
    <row r="6188" ht="21.75" hidden="1" customHeight="1" outlineLevel="7">
      <c r="A6188" s="95"/>
      <c r="B6188" s="96"/>
      <c r="C6188" s="97"/>
      <c r="D6188" s="2013" t="s">
        <v>754</v>
      </c>
      <c r="E6188" s="2013"/>
      <c r="F6188" s="2013"/>
      <c r="G6188" s="496">
        <v>-600</v>
      </c>
    </row>
    <row r="6189" ht="11.25" hidden="1" customHeight="1" outlineLevel="7">
      <c r="A6189" s="95"/>
      <c r="B6189" s="96"/>
      <c r="C6189" s="97"/>
      <c r="D6189" s="2013" t="s">
        <v>755</v>
      </c>
      <c r="E6189" s="2013"/>
      <c r="F6189" s="2013"/>
      <c r="G6189" s="496">
        <v>-600</v>
      </c>
    </row>
    <row r="6190" ht="11.25" hidden="1" customHeight="1" outlineLevel="7">
      <c r="A6190" s="95"/>
      <c r="B6190" s="96"/>
      <c r="C6190" s="97"/>
      <c r="D6190" s="2013" t="s">
        <v>756</v>
      </c>
      <c r="E6190" s="2013"/>
      <c r="F6190" s="2013"/>
      <c r="G6190" s="496">
        <v>-5.3040000000000003</v>
      </c>
    </row>
    <row r="6191" ht="21.75" hidden="1" customHeight="1" outlineLevel="7">
      <c r="A6191" s="95"/>
      <c r="B6191" s="96"/>
      <c r="C6191" s="97"/>
      <c r="D6191" s="2013" t="s">
        <v>757</v>
      </c>
      <c r="E6191" s="2013"/>
      <c r="F6191" s="2013"/>
      <c r="G6191" s="496">
        <v>-570.66450999999995</v>
      </c>
    </row>
    <row r="6192" ht="11.25" hidden="1" customHeight="1" outlineLevel="7">
      <c r="A6192" s="95"/>
      <c r="B6192" s="96"/>
      <c r="C6192" s="97"/>
      <c r="D6192" s="2013" t="s">
        <v>843</v>
      </c>
      <c r="E6192" s="2013"/>
      <c r="F6192" s="2013"/>
      <c r="G6192" s="496">
        <v>-377.04160000000002</v>
      </c>
    </row>
    <row r="6193" ht="11.25" hidden="1" customHeight="1" outlineLevel="7">
      <c r="A6193" s="95"/>
      <c r="B6193" s="96"/>
      <c r="C6193" s="97"/>
      <c r="D6193" s="2013" t="s">
        <v>758</v>
      </c>
      <c r="E6193" s="2013"/>
      <c r="F6193" s="2013"/>
      <c r="G6193" s="496">
        <v>-59.37771</v>
      </c>
    </row>
    <row r="6194" ht="11.25" hidden="1" customHeight="1" outlineLevel="7">
      <c r="A6194" s="95"/>
      <c r="B6194" s="96"/>
      <c r="C6194" s="97"/>
      <c r="D6194" s="2013" t="s">
        <v>759</v>
      </c>
      <c r="E6194" s="2013"/>
      <c r="F6194" s="2013"/>
      <c r="G6194" s="496">
        <v>-134.24520000000001</v>
      </c>
    </row>
    <row r="6195" ht="11.25" hidden="1" customHeight="1" outlineLevel="7">
      <c r="A6195" s="95"/>
      <c r="B6195" s="96"/>
      <c r="C6195" s="97"/>
      <c r="D6195" s="2013" t="s">
        <v>760</v>
      </c>
      <c r="E6195" s="2013"/>
      <c r="F6195" s="2013"/>
      <c r="G6195" s="493">
        <v>-3241.922</v>
      </c>
    </row>
    <row r="6196" ht="11.25" hidden="1" customHeight="1" outlineLevel="7">
      <c r="A6196" s="95"/>
      <c r="B6196" s="96"/>
      <c r="C6196" s="97"/>
      <c r="D6196" s="2013" t="s">
        <v>839</v>
      </c>
      <c r="E6196" s="2013"/>
      <c r="F6196" s="2013"/>
      <c r="G6196" s="496">
        <v>-270.50560000000002</v>
      </c>
    </row>
    <row r="6197" ht="21.75" hidden="1" customHeight="1" outlineLevel="7">
      <c r="A6197" s="95"/>
      <c r="B6197" s="96"/>
      <c r="C6197" s="97"/>
      <c r="D6197" s="2013" t="s">
        <v>400</v>
      </c>
      <c r="E6197" s="2013"/>
      <c r="F6197" s="2013"/>
      <c r="G6197" s="496">
        <v>-95.463059999999999</v>
      </c>
    </row>
    <row r="6198" ht="11.25" hidden="1" customHeight="1" outlineLevel="7">
      <c r="A6198" s="95"/>
      <c r="B6198" s="96"/>
      <c r="C6198" s="97"/>
      <c r="D6198" s="2013" t="s">
        <v>401</v>
      </c>
      <c r="E6198" s="2013"/>
      <c r="F6198" s="2013"/>
      <c r="G6198" s="496">
        <v>-134.59888000000001</v>
      </c>
    </row>
    <row r="6199" ht="11.25" hidden="1" customHeight="1" outlineLevel="7">
      <c r="A6199" s="95"/>
      <c r="B6199" s="96"/>
      <c r="C6199" s="97"/>
      <c r="D6199" s="2013" t="s">
        <v>761</v>
      </c>
      <c r="E6199" s="2013"/>
      <c r="F6199" s="2013"/>
      <c r="G6199" s="496">
        <v>-364.71260000000001</v>
      </c>
    </row>
    <row r="6200" ht="21.75" hidden="1" customHeight="1" outlineLevel="7">
      <c r="A6200" s="115"/>
      <c r="B6200" s="116"/>
      <c r="C6200" s="117"/>
      <c r="D6200" s="2013" t="s">
        <v>762</v>
      </c>
      <c r="E6200" s="2013"/>
      <c r="F6200" s="2013"/>
      <c r="G6200" s="496">
        <v>-364.71260000000001</v>
      </c>
    </row>
    <row r="6201" ht="11.25" hidden="1" customHeight="1" outlineLevel="7">
      <c r="A6201" s="101"/>
      <c r="B6201" s="102"/>
      <c r="C6201" s="103"/>
      <c r="D6201" s="2017" t="s">
        <v>763</v>
      </c>
      <c r="E6201" s="2017"/>
      <c r="F6201" s="2017"/>
      <c r="G6201" s="493">
        <v>-8606.3665899999996</v>
      </c>
    </row>
    <row r="6202" ht="11.25" hidden="1" customHeight="1" outlineLevel="7">
      <c r="A6202" s="104"/>
      <c r="B6202" s="105"/>
      <c r="C6202" s="106"/>
      <c r="D6202" s="2017" t="s">
        <v>765</v>
      </c>
      <c r="E6202" s="2017"/>
      <c r="F6202" s="2017"/>
      <c r="G6202" s="496">
        <v>-233.66886</v>
      </c>
    </row>
    <row r="6203" ht="11.25" hidden="1" customHeight="1" outlineLevel="7">
      <c r="A6203" s="95"/>
      <c r="B6203" s="96"/>
      <c r="C6203" s="97"/>
      <c r="D6203" s="2013" t="s">
        <v>766</v>
      </c>
      <c r="E6203" s="2013"/>
      <c r="F6203" s="2013"/>
      <c r="G6203" s="496">
        <v>-39.412399999999998</v>
      </c>
    </row>
    <row r="6204" ht="11.25" hidden="1" customHeight="1" outlineLevel="7">
      <c r="A6204" s="95"/>
      <c r="B6204" s="96"/>
      <c r="C6204" s="97"/>
      <c r="D6204" s="2013" t="s">
        <v>767</v>
      </c>
      <c r="E6204" s="2013"/>
      <c r="F6204" s="2013"/>
      <c r="G6204" s="496">
        <v>-693.03240000000005</v>
      </c>
    </row>
    <row r="6205" ht="21.75" hidden="1" customHeight="1" outlineLevel="7">
      <c r="A6205" s="95"/>
      <c r="B6205" s="96"/>
      <c r="C6205" s="97"/>
      <c r="D6205" s="2013" t="s">
        <v>770</v>
      </c>
      <c r="E6205" s="2013"/>
      <c r="F6205" s="2013"/>
      <c r="G6205" s="496">
        <v>-2.0779999999999998</v>
      </c>
    </row>
    <row r="6206" ht="11.25" hidden="1" customHeight="1" outlineLevel="7">
      <c r="A6206" s="104"/>
      <c r="B6206" s="105"/>
      <c r="C6206" s="106"/>
      <c r="D6206" s="2017" t="s">
        <v>771</v>
      </c>
      <c r="E6206" s="2017"/>
      <c r="F6206" s="2017"/>
      <c r="G6206" s="496">
        <v>-121.84536</v>
      </c>
    </row>
    <row r="6207" ht="11.25" hidden="1" customHeight="1" outlineLevel="7">
      <c r="A6207" s="95"/>
      <c r="B6207" s="96"/>
      <c r="C6207" s="97"/>
      <c r="D6207" s="2013" t="s">
        <v>773</v>
      </c>
      <c r="E6207" s="2013"/>
      <c r="F6207" s="2013"/>
      <c r="G6207" s="496">
        <v>-64.098939999999999</v>
      </c>
    </row>
    <row r="6208" ht="11.25" hidden="1" customHeight="1" outlineLevel="7">
      <c r="A6208" s="95"/>
      <c r="B6208" s="96"/>
      <c r="C6208" s="97"/>
      <c r="D6208" s="2013" t="s">
        <v>775</v>
      </c>
      <c r="E6208" s="2013"/>
      <c r="F6208" s="2013"/>
      <c r="G6208" s="496">
        <v>-72.799999999999997</v>
      </c>
    </row>
    <row r="6209" ht="21.75" hidden="1" customHeight="1" outlineLevel="7">
      <c r="A6209" s="95"/>
      <c r="B6209" s="96"/>
      <c r="C6209" s="97"/>
      <c r="D6209" s="2013" t="s">
        <v>777</v>
      </c>
      <c r="E6209" s="2013"/>
      <c r="F6209" s="2013"/>
      <c r="G6209" s="494"/>
    </row>
    <row r="6210" ht="11.25" hidden="1" customHeight="1" outlineLevel="7">
      <c r="A6210" s="95"/>
      <c r="B6210" s="96"/>
      <c r="C6210" s="97"/>
      <c r="D6210" s="2013" t="s">
        <v>778</v>
      </c>
      <c r="E6210" s="2013"/>
      <c r="F6210" s="2013"/>
      <c r="G6210" s="496">
        <v>-171.20480000000001</v>
      </c>
    </row>
    <row r="6211" ht="11.25" hidden="1" customHeight="1" outlineLevel="7">
      <c r="A6211" s="95"/>
      <c r="B6211" s="96"/>
      <c r="C6211" s="97"/>
      <c r="D6211" s="2013" t="s">
        <v>779</v>
      </c>
      <c r="E6211" s="2013"/>
      <c r="F6211" s="2013"/>
      <c r="G6211" s="496">
        <v>-65.689599999999999</v>
      </c>
    </row>
    <row r="6212" ht="11.25" hidden="1" customHeight="1" outlineLevel="7">
      <c r="A6212" s="115"/>
      <c r="B6212" s="116"/>
      <c r="C6212" s="117"/>
      <c r="D6212" s="2013" t="s">
        <v>781</v>
      </c>
      <c r="E6212" s="2013"/>
      <c r="F6212" s="2013"/>
      <c r="G6212" s="494"/>
    </row>
    <row r="6213" ht="11.25" hidden="1" customHeight="1" outlineLevel="7">
      <c r="A6213" s="101"/>
      <c r="B6213" s="102"/>
      <c r="C6213" s="103"/>
      <c r="D6213" s="2017" t="s">
        <v>782</v>
      </c>
      <c r="E6213" s="2017"/>
      <c r="F6213" s="2017"/>
      <c r="G6213" s="494"/>
    </row>
    <row r="6214" ht="21.75" hidden="1" customHeight="1" outlineLevel="7">
      <c r="A6214" s="115"/>
      <c r="B6214" s="116"/>
      <c r="C6214" s="117"/>
      <c r="D6214" s="2013" t="s">
        <v>783</v>
      </c>
      <c r="E6214" s="2013"/>
      <c r="F6214" s="2013"/>
      <c r="G6214" s="494"/>
    </row>
    <row r="6215" ht="11.25" hidden="1" customHeight="1" outlineLevel="7">
      <c r="A6215" s="115"/>
      <c r="B6215" s="116"/>
      <c r="C6215" s="117"/>
      <c r="D6215" s="2013" t="s">
        <v>784</v>
      </c>
      <c r="E6215" s="2013"/>
      <c r="F6215" s="2013"/>
      <c r="G6215" s="493">
        <v>-6837.2600599999996</v>
      </c>
    </row>
    <row r="6216" ht="11.25" hidden="1" customHeight="1" outlineLevel="7">
      <c r="A6216" s="115"/>
      <c r="B6216" s="116"/>
      <c r="C6216" s="117"/>
      <c r="D6216" s="2013" t="s">
        <v>785</v>
      </c>
      <c r="E6216" s="2013"/>
      <c r="F6216" s="2013"/>
      <c r="G6216" s="496">
        <v>-32.511200000000002</v>
      </c>
    </row>
    <row r="6217" ht="11.25" hidden="1" customHeight="1" outlineLevel="7">
      <c r="A6217" s="115"/>
      <c r="B6217" s="116"/>
      <c r="C6217" s="117"/>
      <c r="D6217" s="2013" t="s">
        <v>1018</v>
      </c>
      <c r="E6217" s="2013"/>
      <c r="F6217" s="2013"/>
      <c r="G6217" s="496">
        <v>-10.4832</v>
      </c>
    </row>
    <row r="6218" ht="11.25" hidden="1" customHeight="1" outlineLevel="7">
      <c r="A6218" s="115"/>
      <c r="B6218" s="116"/>
      <c r="C6218" s="117"/>
      <c r="D6218" s="2013" t="s">
        <v>787</v>
      </c>
      <c r="E6218" s="2013"/>
      <c r="F6218" s="2013"/>
      <c r="G6218" s="496">
        <v>-50.700000000000003</v>
      </c>
    </row>
    <row r="6219" ht="11.25" hidden="1" customHeight="1" outlineLevel="7">
      <c r="A6219" s="115"/>
      <c r="B6219" s="116"/>
      <c r="C6219" s="117"/>
      <c r="D6219" s="2013" t="s">
        <v>788</v>
      </c>
      <c r="E6219" s="2013"/>
      <c r="F6219" s="2013"/>
      <c r="G6219" s="496">
        <v>-7.0720000000000001</v>
      </c>
    </row>
    <row r="6220" ht="11.25" hidden="1" customHeight="1" outlineLevel="7">
      <c r="A6220" s="101"/>
      <c r="B6220" s="102"/>
      <c r="C6220" s="103"/>
      <c r="D6220" s="2017" t="s">
        <v>789</v>
      </c>
      <c r="E6220" s="2017"/>
      <c r="F6220" s="2017"/>
      <c r="G6220" s="496">
        <v>-204.50976</v>
      </c>
    </row>
    <row r="6221" ht="21.75" hidden="1" customHeight="1" outlineLevel="7">
      <c r="A6221" s="115"/>
      <c r="B6221" s="116"/>
      <c r="C6221" s="117"/>
      <c r="D6221" s="2013" t="s">
        <v>791</v>
      </c>
      <c r="E6221" s="2013"/>
      <c r="F6221" s="2013"/>
      <c r="G6221" s="496">
        <v>-84.864000000000004</v>
      </c>
    </row>
    <row r="6222" ht="21.75" hidden="1" customHeight="1" outlineLevel="7">
      <c r="A6222" s="115"/>
      <c r="B6222" s="116"/>
      <c r="C6222" s="117"/>
      <c r="D6222" s="2013" t="s">
        <v>793</v>
      </c>
      <c r="E6222" s="2013"/>
      <c r="F6222" s="2013"/>
      <c r="G6222" s="493">
        <v>-4466.8477999999996</v>
      </c>
    </row>
    <row r="6223" ht="11.25" hidden="1" customHeight="1" outlineLevel="7">
      <c r="A6223" s="115"/>
      <c r="B6223" s="116"/>
      <c r="C6223" s="117"/>
      <c r="D6223" s="2013" t="s">
        <v>795</v>
      </c>
      <c r="E6223" s="2013"/>
      <c r="F6223" s="2013"/>
      <c r="G6223" s="493">
        <v>-1490.2056</v>
      </c>
    </row>
    <row r="6224" ht="11.25" hidden="1" customHeight="1" outlineLevel="7">
      <c r="A6224" s="115"/>
      <c r="B6224" s="116"/>
      <c r="C6224" s="117"/>
      <c r="D6224" s="2013" t="s">
        <v>796</v>
      </c>
      <c r="E6224" s="2013"/>
      <c r="F6224" s="2013"/>
      <c r="G6224" s="496">
        <v>-370.55200000000002</v>
      </c>
    </row>
    <row r="6225" ht="11.25" hidden="1" customHeight="1" outlineLevel="7">
      <c r="A6225" s="115"/>
      <c r="B6225" s="116"/>
      <c r="C6225" s="117"/>
      <c r="D6225" s="2013" t="s">
        <v>798</v>
      </c>
      <c r="E6225" s="2013"/>
      <c r="F6225" s="2013"/>
      <c r="G6225" s="496">
        <v>-936.67600000000004</v>
      </c>
    </row>
    <row r="6226" ht="11.25" hidden="1" customHeight="1" outlineLevel="7">
      <c r="A6226" s="115"/>
      <c r="B6226" s="116"/>
      <c r="C6226" s="117"/>
      <c r="D6226" s="2013" t="s">
        <v>799</v>
      </c>
      <c r="E6226" s="2013"/>
      <c r="F6226" s="2013"/>
      <c r="G6226" s="496">
        <v>-182.9776</v>
      </c>
    </row>
    <row r="6227" ht="11.25" hidden="1" customHeight="1" outlineLevel="7">
      <c r="A6227" s="115"/>
      <c r="B6227" s="116"/>
      <c r="C6227" s="117"/>
      <c r="D6227" s="2013" t="s">
        <v>801</v>
      </c>
      <c r="E6227" s="2013"/>
      <c r="F6227" s="2013"/>
      <c r="G6227" s="493">
        <v>-2922.5882000000001</v>
      </c>
    </row>
    <row r="6228" ht="11.25" hidden="1" customHeight="1" outlineLevel="7">
      <c r="A6228" s="115"/>
      <c r="B6228" s="116"/>
      <c r="C6228" s="117"/>
      <c r="D6228" s="2013" t="s">
        <v>844</v>
      </c>
      <c r="E6228" s="2013"/>
      <c r="F6228" s="2013"/>
      <c r="G6228" s="496">
        <v>-613.32960000000003</v>
      </c>
    </row>
    <row r="6229" ht="11.25" hidden="1" customHeight="1" outlineLevel="7">
      <c r="A6229" s="101"/>
      <c r="B6229" s="102"/>
      <c r="C6229" s="103"/>
      <c r="D6229" s="2017" t="s">
        <v>802</v>
      </c>
      <c r="E6229" s="2017"/>
      <c r="F6229" s="2017"/>
      <c r="G6229" s="493">
        <v>-2018.3694</v>
      </c>
    </row>
    <row r="6230" ht="11.25" hidden="1" customHeight="1" outlineLevel="7">
      <c r="A6230" s="115"/>
      <c r="B6230" s="116"/>
      <c r="C6230" s="117"/>
      <c r="D6230" s="2013" t="s">
        <v>804</v>
      </c>
      <c r="E6230" s="2013"/>
      <c r="F6230" s="2013"/>
      <c r="G6230" s="496">
        <v>-75.148200000000003</v>
      </c>
    </row>
    <row r="6231" ht="11.25" hidden="1" customHeight="1" outlineLevel="7">
      <c r="A6231" s="115"/>
      <c r="B6231" s="116"/>
      <c r="C6231" s="117"/>
      <c r="D6231" s="2013" t="s">
        <v>805</v>
      </c>
      <c r="E6231" s="2013"/>
      <c r="F6231" s="2013"/>
      <c r="G6231" s="496">
        <v>-131.65700000000001</v>
      </c>
    </row>
    <row r="6232" ht="11.25" hidden="1" customHeight="1" outlineLevel="7">
      <c r="A6232" s="115"/>
      <c r="B6232" s="116"/>
      <c r="C6232" s="117"/>
      <c r="D6232" s="2013" t="s">
        <v>806</v>
      </c>
      <c r="E6232" s="2013"/>
      <c r="F6232" s="2013"/>
      <c r="G6232" s="496">
        <v>-84.084000000000003</v>
      </c>
    </row>
    <row r="6233" ht="11.25" hidden="1" customHeight="1" outlineLevel="7">
      <c r="A6233" s="115"/>
      <c r="B6233" s="116"/>
      <c r="C6233" s="117"/>
      <c r="D6233" s="2013" t="s">
        <v>808</v>
      </c>
      <c r="E6233" s="2013"/>
      <c r="F6233" s="2013"/>
      <c r="G6233" s="496">
        <v>-54.054000000000002</v>
      </c>
    </row>
    <row r="6234" ht="21.75" hidden="1" customHeight="1" outlineLevel="7">
      <c r="A6234" s="115"/>
      <c r="B6234" s="116"/>
      <c r="C6234" s="117"/>
      <c r="D6234" s="2013" t="s">
        <v>809</v>
      </c>
      <c r="E6234" s="2013"/>
      <c r="F6234" s="2013"/>
      <c r="G6234" s="493">
        <v>-3778.3438000000001</v>
      </c>
    </row>
    <row r="6235" ht="11.25" hidden="1" customHeight="1" outlineLevel="7">
      <c r="A6235" s="115"/>
      <c r="B6235" s="116"/>
      <c r="C6235" s="117"/>
      <c r="D6235" s="2013" t="s">
        <v>810</v>
      </c>
      <c r="E6235" s="2013"/>
      <c r="F6235" s="2013"/>
      <c r="G6235" s="496">
        <v>-805.39859999999999</v>
      </c>
    </row>
    <row r="6236" ht="11.25" hidden="1" customHeight="1" outlineLevel="7">
      <c r="A6236" s="89"/>
      <c r="B6236" s="90"/>
      <c r="C6236" s="91"/>
      <c r="D6236" s="2013" t="s">
        <v>812</v>
      </c>
      <c r="E6236" s="2013"/>
      <c r="F6236" s="2013"/>
      <c r="G6236" s="494"/>
    </row>
    <row r="6237" ht="11.25" hidden="1" customHeight="1" outlineLevel="7">
      <c r="A6237" s="101"/>
      <c r="B6237" s="102"/>
      <c r="C6237" s="103"/>
      <c r="D6237" s="2017" t="s">
        <v>813</v>
      </c>
      <c r="E6237" s="2017"/>
      <c r="F6237" s="2017"/>
      <c r="G6237" s="496">
        <v>-892.87959999999998</v>
      </c>
    </row>
    <row r="6238" ht="11.25" hidden="1" customHeight="1" outlineLevel="7">
      <c r="A6238" s="104"/>
      <c r="B6238" s="105"/>
      <c r="C6238" s="106"/>
      <c r="D6238" s="2017" t="s">
        <v>815</v>
      </c>
      <c r="E6238" s="2017"/>
      <c r="F6238" s="2017"/>
      <c r="G6238" s="494"/>
    </row>
    <row r="6239" ht="11.25" hidden="1" customHeight="1" outlineLevel="7">
      <c r="A6239" s="95"/>
      <c r="B6239" s="96"/>
      <c r="C6239" s="97"/>
      <c r="D6239" s="2013" t="s">
        <v>816</v>
      </c>
      <c r="E6239" s="2013"/>
      <c r="F6239" s="2013"/>
      <c r="G6239" s="496">
        <v>-932.6748</v>
      </c>
    </row>
    <row r="6240" ht="11.25" hidden="1" customHeight="1" outlineLevel="7">
      <c r="A6240" s="95"/>
      <c r="B6240" s="96"/>
      <c r="C6240" s="97"/>
      <c r="D6240" s="2013" t="s">
        <v>817</v>
      </c>
      <c r="E6240" s="2013"/>
      <c r="F6240" s="2013"/>
      <c r="G6240" s="493">
        <v>-1147.3907999999999</v>
      </c>
    </row>
    <row r="6241" ht="21.75" hidden="1" customHeight="1" outlineLevel="7">
      <c r="A6241" s="95"/>
      <c r="B6241" s="96"/>
      <c r="C6241" s="97"/>
      <c r="D6241" s="2013" t="s">
        <v>818</v>
      </c>
      <c r="E6241" s="2013"/>
      <c r="F6241" s="2013"/>
      <c r="G6241" s="493">
        <v>-6992.9485999999997</v>
      </c>
    </row>
    <row r="6242" ht="21.75" hidden="1" customHeight="1" outlineLevel="7">
      <c r="A6242" s="95"/>
      <c r="B6242" s="96"/>
      <c r="C6242" s="97"/>
      <c r="D6242" s="2013" t="s">
        <v>819</v>
      </c>
      <c r="E6242" s="2013"/>
      <c r="F6242" s="2013"/>
      <c r="G6242" s="496">
        <v>-261.77100000000002</v>
      </c>
    </row>
    <row r="6243" ht="11.25" hidden="1" customHeight="1" outlineLevel="7">
      <c r="A6243" s="95"/>
      <c r="B6243" s="96"/>
      <c r="C6243" s="97"/>
      <c r="D6243" s="2013" t="s">
        <v>820</v>
      </c>
      <c r="E6243" s="2013"/>
      <c r="F6243" s="2013"/>
      <c r="G6243" s="496">
        <v>-8.2373999999999992</v>
      </c>
    </row>
    <row r="6244" ht="11.25" hidden="1" customHeight="1" outlineLevel="7">
      <c r="A6244" s="95"/>
      <c r="B6244" s="96"/>
      <c r="C6244" s="97"/>
      <c r="D6244" s="2013" t="s">
        <v>821</v>
      </c>
      <c r="E6244" s="2013"/>
      <c r="F6244" s="2013"/>
      <c r="G6244" s="493">
        <v>-2529.1345999999999</v>
      </c>
    </row>
    <row r="6245" ht="11.25" hidden="1" customHeight="1" outlineLevel="7">
      <c r="A6245" s="115"/>
      <c r="B6245" s="116"/>
      <c r="C6245" s="117"/>
      <c r="D6245" s="2013" t="s">
        <v>822</v>
      </c>
      <c r="E6245" s="2013"/>
      <c r="F6245" s="2013"/>
      <c r="G6245" s="496">
        <v>-102.1908</v>
      </c>
    </row>
    <row r="6246" ht="11.25" hidden="1" customHeight="1" outlineLevel="7">
      <c r="A6246" s="115"/>
      <c r="B6246" s="116"/>
      <c r="C6246" s="117"/>
      <c r="D6246" s="2013" t="s">
        <v>823</v>
      </c>
      <c r="E6246" s="2013"/>
      <c r="F6246" s="2013"/>
      <c r="G6246" s="496">
        <v>-267.66739999999999</v>
      </c>
    </row>
    <row r="6247" ht="11.25" hidden="1" customHeight="1" outlineLevel="7">
      <c r="A6247" s="115"/>
      <c r="B6247" s="116"/>
      <c r="C6247" s="117"/>
      <c r="D6247" s="2013" t="s">
        <v>824</v>
      </c>
      <c r="E6247" s="2013"/>
      <c r="F6247" s="2013"/>
      <c r="G6247" s="493">
        <v>-3823.9474</v>
      </c>
    </row>
    <row r="6248" ht="11.25" hidden="1" customHeight="1" outlineLevel="7">
      <c r="A6248" s="115"/>
      <c r="B6248" s="116"/>
      <c r="C6248" s="117"/>
      <c r="D6248" s="2013" t="s">
        <v>825</v>
      </c>
      <c r="E6248" s="2013"/>
      <c r="F6248" s="2013"/>
      <c r="G6248" s="494"/>
    </row>
    <row r="6249" ht="11.25" hidden="1" customHeight="1" outlineLevel="7">
      <c r="A6249" s="104"/>
      <c r="B6249" s="105"/>
      <c r="C6249" s="106"/>
      <c r="D6249" s="2017" t="s">
        <v>826</v>
      </c>
      <c r="E6249" s="2017"/>
      <c r="F6249" s="2017"/>
      <c r="G6249" s="494"/>
    </row>
    <row r="6250" ht="11.25" hidden="1" customHeight="1" outlineLevel="7">
      <c r="A6250" s="95"/>
      <c r="B6250" s="96"/>
      <c r="C6250" s="97"/>
      <c r="D6250" s="2013" t="s">
        <v>828</v>
      </c>
      <c r="E6250" s="2013"/>
      <c r="F6250" s="2013"/>
      <c r="G6250" s="493">
        <v>-19410.029200000001</v>
      </c>
    </row>
    <row r="6251" ht="21.75" hidden="1" customHeight="1" outlineLevel="7">
      <c r="A6251" s="95"/>
      <c r="B6251" s="96"/>
      <c r="C6251" s="97"/>
      <c r="D6251" s="2013" t="s">
        <v>829</v>
      </c>
      <c r="E6251" s="2013"/>
      <c r="F6251" s="2013"/>
      <c r="G6251" s="494"/>
    </row>
    <row r="6252" ht="11.25" hidden="1" customHeight="1" outlineLevel="7">
      <c r="A6252" s="104"/>
      <c r="B6252" s="105"/>
      <c r="C6252" s="106"/>
      <c r="D6252" s="2017" t="s">
        <v>831</v>
      </c>
      <c r="E6252" s="2017"/>
      <c r="F6252" s="2017"/>
      <c r="G6252" s="496">
        <v>-353.69567999999998</v>
      </c>
    </row>
    <row r="6253" ht="11.25" hidden="1" customHeight="1" outlineLevel="7">
      <c r="A6253" s="95"/>
      <c r="B6253" s="96"/>
      <c r="C6253" s="97"/>
      <c r="D6253" s="2013" t="s">
        <v>833</v>
      </c>
      <c r="E6253" s="2013"/>
      <c r="F6253" s="2013"/>
      <c r="G6253" s="496">
        <v>-333.21600000000001</v>
      </c>
    </row>
    <row r="6254" ht="21.75" hidden="1" customHeight="1" outlineLevel="7">
      <c r="A6254" s="115"/>
      <c r="B6254" s="116"/>
      <c r="C6254" s="117"/>
      <c r="D6254" s="2013" t="s">
        <v>834</v>
      </c>
      <c r="E6254" s="2013"/>
      <c r="F6254" s="2013"/>
      <c r="G6254" s="493">
        <v>-18699.182120000001</v>
      </c>
    </row>
    <row r="6255" ht="11.25" hidden="1" customHeight="1" outlineLevel="7">
      <c r="A6255" s="115"/>
      <c r="B6255" s="116"/>
      <c r="C6255" s="117"/>
      <c r="D6255" s="2013" t="s">
        <v>835</v>
      </c>
      <c r="E6255" s="2013"/>
      <c r="F6255" s="2013"/>
      <c r="G6255" s="496">
        <v>-0.035200000000000002</v>
      </c>
    </row>
    <row r="6256" ht="11.25" hidden="1" customHeight="1" outlineLevel="7">
      <c r="A6256" s="115"/>
      <c r="B6256" s="116"/>
      <c r="C6256" s="117"/>
      <c r="D6256" s="2013" t="s">
        <v>836</v>
      </c>
      <c r="E6256" s="2013"/>
      <c r="F6256" s="2013"/>
      <c r="G6256" s="496">
        <v>-23.900200000000002</v>
      </c>
    </row>
    <row r="6257" ht="11.25" hidden="1" customHeight="1" outlineLevel="7">
      <c r="A6257" s="115"/>
      <c r="B6257" s="116"/>
      <c r="C6257" s="117"/>
      <c r="D6257" s="2013" t="s">
        <v>837</v>
      </c>
      <c r="E6257" s="2013"/>
      <c r="F6257" s="2013"/>
      <c r="G6257" s="496">
        <v>-181.04320000000001</v>
      </c>
    </row>
    <row r="6258" ht="11.25" hidden="1" customHeight="1" outlineLevel="7">
      <c r="A6258" s="80"/>
      <c r="B6258" s="81"/>
      <c r="C6258" s="82"/>
      <c r="D6258" s="2017" t="s">
        <v>963</v>
      </c>
      <c r="E6258" s="2017"/>
      <c r="F6258" s="2017"/>
      <c r="G6258" s="493">
        <v>-11401.536840000001</v>
      </c>
    </row>
    <row r="6259" ht="11.25" hidden="1" customHeight="1" outlineLevel="7">
      <c r="A6259" s="83"/>
      <c r="B6259" s="84"/>
      <c r="C6259" s="85"/>
      <c r="D6259" s="2017" t="s">
        <v>14</v>
      </c>
      <c r="E6259" s="2017"/>
      <c r="F6259" s="2017"/>
      <c r="G6259" s="493">
        <v>-8750.6599999999999</v>
      </c>
    </row>
    <row r="6260" ht="11.25" hidden="1" customHeight="1" outlineLevel="7">
      <c r="A6260" s="86"/>
      <c r="B6260" s="87"/>
      <c r="C6260" s="88"/>
      <c r="D6260" s="2017" t="s">
        <v>529</v>
      </c>
      <c r="E6260" s="2017"/>
      <c r="F6260" s="2017"/>
      <c r="G6260" s="493">
        <v>-8592.3199999999997</v>
      </c>
    </row>
    <row r="6261" ht="11.25" hidden="1" customHeight="1" outlineLevel="7">
      <c r="A6261" s="101"/>
      <c r="B6261" s="102"/>
      <c r="C6261" s="103"/>
      <c r="D6261" s="2017" t="s">
        <v>964</v>
      </c>
      <c r="E6261" s="2017"/>
      <c r="F6261" s="2017"/>
      <c r="G6261" s="494"/>
    </row>
    <row r="6262" ht="11.25" hidden="1" customHeight="1" outlineLevel="7">
      <c r="A6262" s="115"/>
      <c r="B6262" s="116"/>
      <c r="C6262" s="117"/>
      <c r="D6262" s="2013" t="s">
        <v>546</v>
      </c>
      <c r="E6262" s="2013"/>
      <c r="F6262" s="2013"/>
      <c r="G6262" s="494"/>
    </row>
    <row r="6263" ht="11.25" hidden="1" customHeight="1" outlineLevel="7">
      <c r="A6263" s="101"/>
      <c r="B6263" s="102"/>
      <c r="C6263" s="103"/>
      <c r="D6263" s="2017" t="s">
        <v>554</v>
      </c>
      <c r="E6263" s="2017"/>
      <c r="F6263" s="2017"/>
      <c r="G6263" s="494"/>
    </row>
    <row r="6264" ht="11.25" hidden="1" customHeight="1" outlineLevel="7">
      <c r="A6264" s="115"/>
      <c r="B6264" s="116"/>
      <c r="C6264" s="117"/>
      <c r="D6264" s="2013" t="s">
        <v>557</v>
      </c>
      <c r="E6264" s="2013"/>
      <c r="F6264" s="2013"/>
      <c r="G6264" s="494"/>
    </row>
    <row r="6265" ht="11.25" hidden="1" customHeight="1" outlineLevel="7">
      <c r="A6265" s="115"/>
      <c r="B6265" s="116"/>
      <c r="C6265" s="117"/>
      <c r="D6265" s="2013" t="s">
        <v>559</v>
      </c>
      <c r="E6265" s="2013"/>
      <c r="F6265" s="2013"/>
      <c r="G6265" s="496">
        <v>-158.34</v>
      </c>
    </row>
    <row r="6266" ht="11.25" hidden="1" customHeight="1" outlineLevel="7">
      <c r="A6266" s="115"/>
      <c r="B6266" s="116"/>
      <c r="C6266" s="117"/>
      <c r="D6266" s="2013" t="s">
        <v>564</v>
      </c>
      <c r="E6266" s="2013"/>
      <c r="F6266" s="2013"/>
      <c r="G6266" s="496">
        <v>-582.90539999999999</v>
      </c>
    </row>
    <row r="6267" ht="11.25" hidden="1" customHeight="1" outlineLevel="7">
      <c r="A6267" s="115"/>
      <c r="B6267" s="116"/>
      <c r="C6267" s="117"/>
      <c r="D6267" s="2013" t="s">
        <v>565</v>
      </c>
      <c r="E6267" s="2013"/>
      <c r="F6267" s="2013"/>
      <c r="G6267" s="496">
        <v>-108.16</v>
      </c>
    </row>
    <row r="6268" ht="11.25" hidden="1" customHeight="1" outlineLevel="7">
      <c r="A6268" s="115"/>
      <c r="B6268" s="116"/>
      <c r="C6268" s="117"/>
      <c r="D6268" s="2013" t="s">
        <v>566</v>
      </c>
      <c r="E6268" s="2013"/>
      <c r="F6268" s="2013"/>
      <c r="G6268" s="496">
        <v>-5.0439999999999996</v>
      </c>
    </row>
    <row r="6269" ht="11.25" hidden="1" customHeight="1" outlineLevel="7">
      <c r="A6269" s="115"/>
      <c r="B6269" s="116"/>
      <c r="C6269" s="117"/>
      <c r="D6269" s="2013" t="s">
        <v>567</v>
      </c>
      <c r="E6269" s="2013"/>
      <c r="F6269" s="2013"/>
      <c r="G6269" s="496">
        <v>-789.38995999999997</v>
      </c>
    </row>
    <row r="6270" ht="11.25" hidden="1" customHeight="1" outlineLevel="7">
      <c r="A6270" s="115"/>
      <c r="B6270" s="116"/>
      <c r="C6270" s="117"/>
      <c r="D6270" s="2013" t="s">
        <v>569</v>
      </c>
      <c r="E6270" s="2013"/>
      <c r="F6270" s="2013"/>
      <c r="G6270" s="493">
        <v>-1119.4528800000001</v>
      </c>
    </row>
    <row r="6271" ht="11.25" hidden="1" customHeight="1" outlineLevel="7">
      <c r="A6271" s="115"/>
      <c r="B6271" s="116"/>
      <c r="C6271" s="117"/>
      <c r="D6271" s="2013" t="s">
        <v>570</v>
      </c>
      <c r="E6271" s="2013"/>
      <c r="F6271" s="2013"/>
      <c r="G6271" s="496">
        <v>-223.01428000000001</v>
      </c>
    </row>
    <row r="6272" ht="11.25" hidden="1" customHeight="1" outlineLevel="7">
      <c r="A6272" s="83"/>
      <c r="B6272" s="84"/>
      <c r="C6272" s="85"/>
      <c r="D6272" s="2017" t="s">
        <v>571</v>
      </c>
      <c r="E6272" s="2017"/>
      <c r="F6272" s="2017"/>
      <c r="G6272" s="496">
        <v>-896.43859999999995</v>
      </c>
    </row>
    <row r="6273" ht="11.25" hidden="1" customHeight="1" outlineLevel="7">
      <c r="A6273" s="86"/>
      <c r="B6273" s="87"/>
      <c r="C6273" s="88"/>
      <c r="D6273" s="2017" t="s">
        <v>572</v>
      </c>
      <c r="E6273" s="2017"/>
      <c r="F6273" s="2017"/>
      <c r="G6273" s="494"/>
    </row>
    <row r="6274" ht="11.25" hidden="1" customHeight="1" outlineLevel="7">
      <c r="A6274" s="101"/>
      <c r="B6274" s="102"/>
      <c r="C6274" s="103"/>
      <c r="D6274" s="2017" t="s">
        <v>573</v>
      </c>
      <c r="E6274" s="2017"/>
      <c r="F6274" s="2017"/>
      <c r="G6274" s="494"/>
    </row>
    <row r="6275" ht="11.25" hidden="1" customHeight="1" outlineLevel="7">
      <c r="A6275" s="115"/>
      <c r="B6275" s="116"/>
      <c r="C6275" s="117"/>
      <c r="D6275" s="2013" t="s">
        <v>582</v>
      </c>
      <c r="E6275" s="2013"/>
      <c r="F6275" s="2013"/>
      <c r="G6275" s="494"/>
    </row>
    <row r="6276" ht="11.25" hidden="1" customHeight="1" outlineLevel="7">
      <c r="A6276" s="115"/>
      <c r="B6276" s="116"/>
      <c r="C6276" s="117"/>
      <c r="D6276" s="2013" t="s">
        <v>585</v>
      </c>
      <c r="E6276" s="2013"/>
      <c r="F6276" s="2013"/>
      <c r="G6276" s="496">
        <v>-31.1478</v>
      </c>
    </row>
    <row r="6277" ht="11.25" hidden="1" customHeight="1" outlineLevel="7">
      <c r="A6277" s="101"/>
      <c r="B6277" s="102"/>
      <c r="C6277" s="103"/>
      <c r="D6277" s="2017" t="s">
        <v>586</v>
      </c>
      <c r="E6277" s="2017"/>
      <c r="F6277" s="2017"/>
      <c r="G6277" s="494"/>
    </row>
    <row r="6278" ht="11.25" hidden="1" customHeight="1" outlineLevel="7">
      <c r="A6278" s="115"/>
      <c r="B6278" s="116"/>
      <c r="C6278" s="117"/>
      <c r="D6278" s="2013" t="s">
        <v>965</v>
      </c>
      <c r="E6278" s="2013"/>
      <c r="F6278" s="2013"/>
      <c r="G6278" s="496">
        <v>-14.7768</v>
      </c>
    </row>
    <row r="6279" ht="11.25" hidden="1" customHeight="1" outlineLevel="7">
      <c r="A6279" s="83"/>
      <c r="B6279" s="84"/>
      <c r="C6279" s="85"/>
      <c r="D6279" s="2017" t="s">
        <v>617</v>
      </c>
      <c r="E6279" s="2017"/>
      <c r="F6279" s="2017"/>
      <c r="G6279" s="493">
        <v>-31903.903020000002</v>
      </c>
    </row>
    <row r="6280" ht="11.25" hidden="1" customHeight="1" outlineLevel="7">
      <c r="A6280" s="118"/>
      <c r="B6280" s="119"/>
      <c r="C6280" s="120"/>
      <c r="D6280" s="2013" t="s">
        <v>619</v>
      </c>
      <c r="E6280" s="2013"/>
      <c r="F6280" s="2013"/>
      <c r="G6280" s="496">
        <v>-956.03864999999996</v>
      </c>
    </row>
    <row r="6281" ht="11.25" hidden="1" customHeight="1" outlineLevel="7">
      <c r="A6281" s="118"/>
      <c r="B6281" s="119"/>
      <c r="C6281" s="120"/>
      <c r="D6281" s="2013" t="s">
        <v>620</v>
      </c>
      <c r="E6281" s="2013"/>
      <c r="F6281" s="2013"/>
      <c r="G6281" s="496">
        <v>-956.03864999999996</v>
      </c>
    </row>
    <row r="6282" ht="11.25" hidden="1" customHeight="1" outlineLevel="7">
      <c r="A6282" s="118"/>
      <c r="B6282" s="119"/>
      <c r="C6282" s="120"/>
      <c r="D6282" s="2013" t="s">
        <v>624</v>
      </c>
      <c r="E6282" s="2013"/>
      <c r="F6282" s="2013"/>
      <c r="G6282" s="496">
        <v>-192.16664</v>
      </c>
    </row>
    <row r="6283" ht="11.25" hidden="1" customHeight="1" outlineLevel="7">
      <c r="A6283" s="118"/>
      <c r="B6283" s="119"/>
      <c r="C6283" s="120"/>
      <c r="D6283" s="2013" t="s">
        <v>626</v>
      </c>
      <c r="E6283" s="2013"/>
      <c r="F6283" s="2013"/>
      <c r="G6283" s="496">
        <v>-192.16664</v>
      </c>
    </row>
    <row r="6284" ht="11.25" hidden="1" customHeight="1" outlineLevel="7">
      <c r="A6284" s="86"/>
      <c r="B6284" s="87"/>
      <c r="C6284" s="88"/>
      <c r="D6284" s="2017" t="s">
        <v>630</v>
      </c>
      <c r="E6284" s="2017"/>
      <c r="F6284" s="2017"/>
      <c r="G6284" s="496">
        <v>-763.87201000000005</v>
      </c>
    </row>
    <row r="6285" ht="11.25" hidden="1" customHeight="1" outlineLevel="7">
      <c r="A6285" s="89"/>
      <c r="B6285" s="90"/>
      <c r="C6285" s="91"/>
      <c r="D6285" s="2013" t="s">
        <v>632</v>
      </c>
      <c r="E6285" s="2013"/>
      <c r="F6285" s="2013"/>
      <c r="G6285" s="496">
        <v>-13.58877</v>
      </c>
    </row>
    <row r="6286" ht="21.75" hidden="1" customHeight="1" outlineLevel="7">
      <c r="A6286" s="89"/>
      <c r="B6286" s="90"/>
      <c r="C6286" s="91"/>
      <c r="D6286" s="2013" t="s">
        <v>634</v>
      </c>
      <c r="E6286" s="2013"/>
      <c r="F6286" s="2013"/>
      <c r="G6286" s="496">
        <v>-45.90699</v>
      </c>
    </row>
    <row r="6287" ht="21.75" hidden="1" customHeight="1" outlineLevel="7">
      <c r="A6287" s="89"/>
      <c r="B6287" s="90"/>
      <c r="C6287" s="91"/>
      <c r="D6287" s="2013" t="s">
        <v>636</v>
      </c>
      <c r="E6287" s="2013"/>
      <c r="F6287" s="2013"/>
      <c r="G6287" s="496">
        <v>-24.156649999999999</v>
      </c>
    </row>
    <row r="6288" ht="21.75" hidden="1" customHeight="1" outlineLevel="7">
      <c r="A6288" s="89"/>
      <c r="B6288" s="90"/>
      <c r="C6288" s="91"/>
      <c r="D6288" s="2013" t="s">
        <v>638</v>
      </c>
      <c r="E6288" s="2013"/>
      <c r="F6288" s="2013"/>
      <c r="G6288" s="496">
        <v>-11.20914</v>
      </c>
    </row>
    <row r="6289" ht="11.25" hidden="1" customHeight="1" outlineLevel="7">
      <c r="A6289" s="83"/>
      <c r="B6289" s="84"/>
      <c r="C6289" s="85"/>
      <c r="D6289" s="2017" t="s">
        <v>641</v>
      </c>
      <c r="E6289" s="2017"/>
      <c r="F6289" s="2017"/>
      <c r="G6289" s="496">
        <v>-183.62794</v>
      </c>
    </row>
    <row r="6290" ht="21.75" hidden="1" customHeight="1" outlineLevel="7">
      <c r="A6290" s="86"/>
      <c r="B6290" s="87"/>
      <c r="C6290" s="88"/>
      <c r="D6290" s="2017" t="s">
        <v>642</v>
      </c>
      <c r="E6290" s="2017"/>
      <c r="F6290" s="2017"/>
      <c r="G6290" s="496">
        <v>-298.23504000000003</v>
      </c>
    </row>
    <row r="6291" ht="21.75" hidden="1" customHeight="1" outlineLevel="7">
      <c r="A6291" s="89"/>
      <c r="B6291" s="90"/>
      <c r="C6291" s="91"/>
      <c r="D6291" s="2013" t="s">
        <v>643</v>
      </c>
      <c r="E6291" s="2013"/>
      <c r="F6291" s="2013"/>
      <c r="G6291" s="496">
        <v>-107.57537000000001</v>
      </c>
    </row>
    <row r="6292" ht="21.75" hidden="1" customHeight="1" outlineLevel="7">
      <c r="A6292" s="89"/>
      <c r="B6292" s="90"/>
      <c r="C6292" s="91"/>
      <c r="D6292" s="2013" t="s">
        <v>645</v>
      </c>
      <c r="E6292" s="2013"/>
      <c r="F6292" s="2013"/>
      <c r="G6292" s="496">
        <v>-79.572109999999995</v>
      </c>
    </row>
    <row r="6293" ht="21.75" hidden="1" customHeight="1" outlineLevel="7">
      <c r="A6293" s="89"/>
      <c r="B6293" s="90"/>
      <c r="C6293" s="91"/>
      <c r="D6293" s="2013" t="s">
        <v>647</v>
      </c>
      <c r="E6293" s="2013"/>
      <c r="F6293" s="2013"/>
      <c r="G6293" s="496">
        <v>-140.23053999999999</v>
      </c>
    </row>
    <row r="6294" ht="21.75" hidden="1" customHeight="1" outlineLevel="7">
      <c r="A6294" s="89"/>
      <c r="B6294" s="90"/>
      <c r="C6294" s="91"/>
      <c r="D6294" s="2013" t="s">
        <v>649</v>
      </c>
      <c r="E6294" s="2013"/>
      <c r="F6294" s="2013"/>
      <c r="G6294" s="496">
        <v>-140.23053999999999</v>
      </c>
    </row>
    <row r="6295" ht="21.75" hidden="1" customHeight="1" outlineLevel="7">
      <c r="A6295" s="89"/>
      <c r="B6295" s="90"/>
      <c r="C6295" s="91"/>
      <c r="D6295" s="2013" t="s">
        <v>651</v>
      </c>
      <c r="E6295" s="2013"/>
      <c r="F6295" s="2013"/>
      <c r="G6295" s="496">
        <v>-109.62588</v>
      </c>
    </row>
    <row r="6296" ht="21.75" hidden="1" customHeight="1" outlineLevel="7">
      <c r="A6296" s="86"/>
      <c r="B6296" s="87"/>
      <c r="C6296" s="88"/>
      <c r="D6296" s="2017" t="s">
        <v>966</v>
      </c>
      <c r="E6296" s="2017"/>
      <c r="F6296" s="2017"/>
      <c r="G6296" s="496">
        <v>-104.94337</v>
      </c>
    </row>
    <row r="6297" ht="11.25" hidden="1" customHeight="1" outlineLevel="7">
      <c r="A6297" s="89"/>
      <c r="B6297" s="90"/>
      <c r="C6297" s="91"/>
      <c r="D6297" s="2013" t="s">
        <v>655</v>
      </c>
      <c r="E6297" s="2013"/>
      <c r="F6297" s="2013"/>
      <c r="G6297" s="496">
        <v>-4.6825099999999997</v>
      </c>
    </row>
    <row r="6298" ht="21.75" hidden="1" customHeight="1" outlineLevel="7">
      <c r="A6298" s="89"/>
      <c r="B6298" s="90"/>
      <c r="C6298" s="91"/>
      <c r="D6298" s="2013" t="s">
        <v>657</v>
      </c>
      <c r="E6298" s="2013"/>
      <c r="F6298" s="2013"/>
      <c r="G6298" s="496">
        <v>-30.604659999999999</v>
      </c>
    </row>
    <row r="6299" ht="21.75" hidden="1" customHeight="1" outlineLevel="7">
      <c r="A6299" s="89"/>
      <c r="B6299" s="90"/>
      <c r="C6299" s="91"/>
      <c r="D6299" s="2013" t="s">
        <v>659</v>
      </c>
      <c r="E6299" s="2013"/>
      <c r="F6299" s="2013"/>
      <c r="G6299" s="496">
        <v>-30.604659999999999</v>
      </c>
    </row>
    <row r="6300" ht="21.75" hidden="1" customHeight="1" outlineLevel="7">
      <c r="A6300" s="89"/>
      <c r="B6300" s="90"/>
      <c r="C6300" s="91"/>
      <c r="D6300" s="2013" t="s">
        <v>661</v>
      </c>
      <c r="E6300" s="2013"/>
      <c r="F6300" s="2013"/>
      <c r="G6300" s="493">
        <v>-19635.473450000001</v>
      </c>
    </row>
    <row r="6301" ht="11.25" hidden="1" customHeight="1" outlineLevel="7">
      <c r="A6301" s="89"/>
      <c r="B6301" s="90"/>
      <c r="C6301" s="91"/>
      <c r="D6301" s="2013" t="s">
        <v>663</v>
      </c>
      <c r="E6301" s="2013"/>
      <c r="F6301" s="2013"/>
      <c r="G6301" s="493">
        <v>-8586.8066799999997</v>
      </c>
    </row>
    <row r="6302" ht="11.25" hidden="1" customHeight="1" outlineLevel="7">
      <c r="A6302" s="86"/>
      <c r="B6302" s="87"/>
      <c r="C6302" s="88"/>
      <c r="D6302" s="2017" t="s">
        <v>667</v>
      </c>
      <c r="E6302" s="2017"/>
      <c r="F6302" s="2017"/>
      <c r="G6302" s="496">
        <v>-955.78314999999998</v>
      </c>
    </row>
    <row r="6303" ht="11.25" hidden="1" customHeight="1" outlineLevel="7">
      <c r="A6303" s="89"/>
      <c r="B6303" s="90"/>
      <c r="C6303" s="91"/>
      <c r="D6303" s="2013" t="s">
        <v>667</v>
      </c>
      <c r="E6303" s="2013"/>
      <c r="F6303" s="2013"/>
      <c r="G6303" s="496">
        <v>-811.65900999999997</v>
      </c>
    </row>
    <row r="6304" ht="21.75" hidden="1" customHeight="1" outlineLevel="7">
      <c r="A6304" s="89"/>
      <c r="B6304" s="90"/>
      <c r="C6304" s="91"/>
      <c r="D6304" s="2013" t="s">
        <v>669</v>
      </c>
      <c r="E6304" s="2013"/>
      <c r="F6304" s="2013"/>
      <c r="G6304" s="493">
        <v>-1835.17301</v>
      </c>
    </row>
    <row r="6305" ht="21.75" hidden="1" customHeight="1" outlineLevel="7">
      <c r="A6305" s="89"/>
      <c r="B6305" s="90"/>
      <c r="C6305" s="91"/>
      <c r="D6305" s="2013" t="s">
        <v>671</v>
      </c>
      <c r="E6305" s="2013"/>
      <c r="F6305" s="2013"/>
      <c r="G6305" s="493">
        <v>-7446.0515999999998</v>
      </c>
    </row>
    <row r="6306" ht="21.75" hidden="1" customHeight="1" outlineLevel="7">
      <c r="A6306" s="89"/>
      <c r="B6306" s="90"/>
      <c r="C6306" s="91"/>
      <c r="D6306" s="2013" t="s">
        <v>673</v>
      </c>
      <c r="E6306" s="2013"/>
      <c r="F6306" s="2013"/>
      <c r="G6306" s="493">
        <v>-1481.22066</v>
      </c>
    </row>
    <row r="6307" ht="21.75" hidden="1" customHeight="1" outlineLevel="7">
      <c r="A6307" s="89"/>
      <c r="B6307" s="90"/>
      <c r="C6307" s="91"/>
      <c r="D6307" s="2013" t="s">
        <v>675</v>
      </c>
      <c r="E6307" s="2013"/>
      <c r="F6307" s="2013"/>
      <c r="G6307" s="496">
        <v>-166.69488000000001</v>
      </c>
    </row>
    <row r="6308" ht="21.75" hidden="1" customHeight="1" outlineLevel="7">
      <c r="A6308" s="86"/>
      <c r="B6308" s="87"/>
      <c r="C6308" s="88"/>
      <c r="D6308" s="2017" t="s">
        <v>677</v>
      </c>
      <c r="E6308" s="2017"/>
      <c r="F6308" s="2017"/>
      <c r="G6308" s="493">
        <v>-3219.2938800000002</v>
      </c>
    </row>
    <row r="6309" ht="21.75" hidden="1" customHeight="1" outlineLevel="7">
      <c r="A6309" s="89"/>
      <c r="B6309" s="90"/>
      <c r="C6309" s="91"/>
      <c r="D6309" s="2013" t="s">
        <v>679</v>
      </c>
      <c r="E6309" s="2013"/>
      <c r="F6309" s="2013"/>
      <c r="G6309" s="493">
        <v>-2578.8421800000001</v>
      </c>
    </row>
    <row r="6310" ht="21.75" hidden="1" customHeight="1" outlineLevel="7">
      <c r="A6310" s="89"/>
      <c r="B6310" s="90"/>
      <c r="C6310" s="91"/>
      <c r="D6310" s="2013" t="s">
        <v>681</v>
      </c>
      <c r="E6310" s="2013"/>
      <c r="F6310" s="2013"/>
      <c r="G6310" s="493">
        <v>-5301.5775199999998</v>
      </c>
    </row>
    <row r="6311" ht="21.75" hidden="1" customHeight="1" outlineLevel="7">
      <c r="A6311" s="89"/>
      <c r="B6311" s="90"/>
      <c r="C6311" s="91"/>
      <c r="D6311" s="2013" t="s">
        <v>683</v>
      </c>
      <c r="E6311" s="2013"/>
      <c r="F6311" s="2013"/>
      <c r="G6311" s="493">
        <v>-3828.91725</v>
      </c>
    </row>
    <row r="6312" ht="21.75" hidden="1" customHeight="1" outlineLevel="7">
      <c r="A6312" s="89"/>
      <c r="B6312" s="90"/>
      <c r="C6312" s="91"/>
      <c r="D6312" s="2013" t="s">
        <v>685</v>
      </c>
      <c r="E6312" s="2013"/>
      <c r="F6312" s="2013"/>
      <c r="G6312" s="493">
        <v>-2376.9372199999998</v>
      </c>
    </row>
    <row r="6313" ht="21.75" hidden="1" customHeight="1" outlineLevel="7">
      <c r="A6313" s="89"/>
      <c r="B6313" s="90"/>
      <c r="C6313" s="91"/>
      <c r="D6313" s="2013" t="s">
        <v>687</v>
      </c>
      <c r="E6313" s="2013"/>
      <c r="F6313" s="2013"/>
      <c r="G6313" s="496">
        <v>-502.87421999999998</v>
      </c>
    </row>
    <row r="6314" ht="11.25" hidden="1" customHeight="1" outlineLevel="7">
      <c r="A6314" s="83"/>
      <c r="B6314" s="84"/>
      <c r="C6314" s="85"/>
      <c r="D6314" s="2017" t="s">
        <v>689</v>
      </c>
      <c r="E6314" s="2017"/>
      <c r="F6314" s="2017"/>
      <c r="G6314" s="496">
        <v>-627.76229000000001</v>
      </c>
    </row>
    <row r="6315" ht="11.25" hidden="1" customHeight="1" outlineLevel="7">
      <c r="A6315" s="118"/>
      <c r="B6315" s="119"/>
      <c r="C6315" s="120"/>
      <c r="D6315" s="2013" t="s">
        <v>696</v>
      </c>
      <c r="E6315" s="2013"/>
      <c r="F6315" s="2013"/>
      <c r="G6315" s="496">
        <v>-32.505510000000001</v>
      </c>
    </row>
    <row r="6316" ht="11.25" hidden="1" customHeight="1" outlineLevel="7">
      <c r="A6316" s="83"/>
      <c r="B6316" s="84"/>
      <c r="C6316" s="85"/>
      <c r="D6316" s="2017" t="s">
        <v>698</v>
      </c>
      <c r="E6316" s="2017"/>
      <c r="F6316" s="2017"/>
      <c r="G6316" s="496">
        <v>-288.83801</v>
      </c>
    </row>
    <row r="6317" ht="11.25" hidden="1" customHeight="1" outlineLevel="7">
      <c r="A6317" s="86"/>
      <c r="B6317" s="87"/>
      <c r="C6317" s="88"/>
      <c r="D6317" s="2017" t="s">
        <v>702</v>
      </c>
      <c r="E6317" s="2017"/>
      <c r="F6317" s="2017"/>
      <c r="G6317" s="493">
        <v>-1001.40906</v>
      </c>
    </row>
    <row r="6318" ht="11.25" hidden="1" customHeight="1" outlineLevel="7">
      <c r="A6318" s="101"/>
      <c r="B6318" s="102"/>
      <c r="C6318" s="103"/>
      <c r="D6318" s="2017" t="s">
        <v>704</v>
      </c>
      <c r="E6318" s="2017"/>
      <c r="F6318" s="2017"/>
      <c r="G6318" s="496">
        <v>-621.66048999999998</v>
      </c>
    </row>
    <row r="6319" ht="11.25" hidden="1" customHeight="1" outlineLevel="7">
      <c r="A6319" s="115"/>
      <c r="B6319" s="116"/>
      <c r="C6319" s="117"/>
      <c r="D6319" s="2013" t="s">
        <v>705</v>
      </c>
      <c r="E6319" s="2013"/>
      <c r="F6319" s="2013"/>
      <c r="G6319" s="496">
        <v>-131.52095</v>
      </c>
    </row>
    <row r="6320" ht="11.25" hidden="1" customHeight="1" outlineLevel="7">
      <c r="A6320" s="115"/>
      <c r="B6320" s="116"/>
      <c r="C6320" s="117"/>
      <c r="D6320" s="2013" t="s">
        <v>706</v>
      </c>
      <c r="E6320" s="2013"/>
      <c r="F6320" s="2013"/>
      <c r="G6320" s="496">
        <v>-164.18396000000001</v>
      </c>
    </row>
    <row r="6321" ht="11.25" hidden="1" customHeight="1" outlineLevel="7">
      <c r="A6321" s="115"/>
      <c r="B6321" s="116"/>
      <c r="C6321" s="117"/>
      <c r="D6321" s="2013" t="s">
        <v>708</v>
      </c>
      <c r="E6321" s="2013"/>
      <c r="F6321" s="2013"/>
      <c r="G6321" s="496">
        <v>-8.5014099999999999</v>
      </c>
    </row>
    <row r="6322" ht="11.25" hidden="1" customHeight="1" outlineLevel="7">
      <c r="A6322" s="115"/>
      <c r="B6322" s="116"/>
      <c r="C6322" s="117"/>
      <c r="D6322" s="2013" t="s">
        <v>709</v>
      </c>
      <c r="E6322" s="2013"/>
      <c r="F6322" s="2013"/>
      <c r="G6322" s="496">
        <v>-75.542249999999996</v>
      </c>
    </row>
    <row r="6323" ht="11.25" hidden="1" customHeight="1" outlineLevel="7">
      <c r="A6323" s="115"/>
      <c r="B6323" s="116"/>
      <c r="C6323" s="117"/>
      <c r="D6323" s="2013" t="s">
        <v>710</v>
      </c>
      <c r="E6323" s="2013"/>
      <c r="F6323" s="2013"/>
      <c r="G6323" s="496">
        <v>-78.541709999999995</v>
      </c>
    </row>
    <row r="6324" ht="11.25" hidden="1" customHeight="1" outlineLevel="7">
      <c r="A6324" s="115"/>
      <c r="B6324" s="116"/>
      <c r="C6324" s="117"/>
      <c r="D6324" s="2013" t="s">
        <v>711</v>
      </c>
      <c r="E6324" s="2013"/>
      <c r="F6324" s="2013"/>
      <c r="G6324" s="496">
        <v>-48.757539999999999</v>
      </c>
    </row>
    <row r="6325" ht="11.25" hidden="1" customHeight="1" outlineLevel="7">
      <c r="A6325" s="101"/>
      <c r="B6325" s="102"/>
      <c r="C6325" s="103"/>
      <c r="D6325" s="2017" t="s">
        <v>712</v>
      </c>
      <c r="E6325" s="2017"/>
      <c r="F6325" s="2017"/>
      <c r="G6325" s="496">
        <v>-10.31537</v>
      </c>
    </row>
    <row r="6326" ht="21.75" hidden="1" customHeight="1" outlineLevel="7">
      <c r="A6326" s="115"/>
      <c r="B6326" s="116"/>
      <c r="C6326" s="117"/>
      <c r="D6326" s="2013" t="s">
        <v>717</v>
      </c>
      <c r="E6326" s="2013"/>
      <c r="F6326" s="2013"/>
      <c r="G6326" s="496">
        <v>-12.87715</v>
      </c>
    </row>
    <row r="6327" ht="11.25" hidden="1" customHeight="1" outlineLevel="7">
      <c r="A6327" s="101"/>
      <c r="B6327" s="102"/>
      <c r="C6327" s="103"/>
      <c r="D6327" s="2017" t="s">
        <v>720</v>
      </c>
      <c r="E6327" s="2017"/>
      <c r="F6327" s="2017"/>
      <c r="G6327" s="496">
        <v>-0.66678000000000004</v>
      </c>
    </row>
    <row r="6328" ht="11.25" hidden="1" customHeight="1" outlineLevel="7">
      <c r="A6328" s="115"/>
      <c r="B6328" s="116"/>
      <c r="C6328" s="117"/>
      <c r="D6328" s="2013" t="s">
        <v>721</v>
      </c>
      <c r="E6328" s="2013"/>
      <c r="F6328" s="2013"/>
      <c r="G6328" s="496">
        <v>-5.9248700000000003</v>
      </c>
    </row>
    <row r="6329" ht="11.25" hidden="1" customHeight="1" outlineLevel="7">
      <c r="A6329" s="115"/>
      <c r="B6329" s="116"/>
      <c r="C6329" s="117"/>
      <c r="D6329" s="2013" t="s">
        <v>722</v>
      </c>
      <c r="E6329" s="2013"/>
      <c r="F6329" s="2013"/>
      <c r="G6329" s="496">
        <v>-392.70949999999999</v>
      </c>
    </row>
    <row r="6330" ht="11.25" hidden="1" customHeight="1" outlineLevel="7">
      <c r="A6330" s="101"/>
      <c r="B6330" s="102"/>
      <c r="C6330" s="103"/>
      <c r="D6330" s="2017" t="s">
        <v>724</v>
      </c>
      <c r="E6330" s="2017"/>
      <c r="F6330" s="2017"/>
      <c r="G6330" s="496">
        <v>-243.78842</v>
      </c>
    </row>
    <row r="6331" ht="11.25" hidden="1" customHeight="1" outlineLevel="7">
      <c r="A6331" s="115"/>
      <c r="B6331" s="116"/>
      <c r="C6331" s="117"/>
      <c r="D6331" s="2013" t="s">
        <v>725</v>
      </c>
      <c r="E6331" s="2013"/>
      <c r="F6331" s="2013"/>
      <c r="G6331" s="496">
        <v>-51.576839999999997</v>
      </c>
    </row>
    <row r="6332" ht="11.25" hidden="1" customHeight="1" outlineLevel="7">
      <c r="A6332" s="115"/>
      <c r="B6332" s="116"/>
      <c r="C6332" s="117"/>
      <c r="D6332" s="2013" t="s">
        <v>726</v>
      </c>
      <c r="E6332" s="2013"/>
      <c r="F6332" s="2013"/>
      <c r="G6332" s="496">
        <v>-64.385890000000003</v>
      </c>
    </row>
    <row r="6333" ht="11.25" hidden="1" customHeight="1" outlineLevel="7">
      <c r="A6333" s="115"/>
      <c r="B6333" s="116"/>
      <c r="C6333" s="117"/>
      <c r="D6333" s="2013" t="s">
        <v>729</v>
      </c>
      <c r="E6333" s="2013"/>
      <c r="F6333" s="2013"/>
      <c r="G6333" s="496">
        <v>-3.3339300000000001</v>
      </c>
    </row>
    <row r="6334" ht="11.25" hidden="1" customHeight="1" outlineLevel="7">
      <c r="A6334" s="115"/>
      <c r="B6334" s="116"/>
      <c r="C6334" s="117"/>
      <c r="D6334" s="2013" t="s">
        <v>730</v>
      </c>
      <c r="E6334" s="2013"/>
      <c r="F6334" s="2013"/>
      <c r="G6334" s="496">
        <v>-29.624420000000001</v>
      </c>
    </row>
    <row r="6335" ht="11.25" hidden="1" customHeight="1" outlineLevel="7">
      <c r="A6335" s="101"/>
      <c r="B6335" s="102"/>
      <c r="C6335" s="103"/>
      <c r="D6335" s="2017" t="s">
        <v>967</v>
      </c>
      <c r="E6335" s="2017"/>
      <c r="F6335" s="2017"/>
      <c r="G6335" s="496">
        <v>-3.71617</v>
      </c>
    </row>
    <row r="6336" ht="11.25" hidden="1" customHeight="1" outlineLevel="7">
      <c r="A6336" s="115"/>
      <c r="B6336" s="116"/>
      <c r="C6336" s="117"/>
      <c r="D6336" s="2013" t="s">
        <v>968</v>
      </c>
      <c r="E6336" s="2013"/>
      <c r="F6336" s="2013"/>
      <c r="G6336" s="496">
        <v>-3.71617</v>
      </c>
    </row>
    <row r="6337" ht="11.25" hidden="1" customHeight="1" outlineLevel="7">
      <c r="A6337" s="115"/>
      <c r="B6337" s="116"/>
      <c r="C6337" s="117"/>
      <c r="D6337" s="2013" t="s">
        <v>1196</v>
      </c>
      <c r="E6337" s="2013"/>
      <c r="F6337" s="2013"/>
      <c r="G6337" s="493">
        <v>-5866.8666899999998</v>
      </c>
    </row>
    <row r="6338" ht="11.25" hidden="1" customHeight="1" outlineLevel="7">
      <c r="A6338" s="89"/>
      <c r="B6338" s="90"/>
      <c r="C6338" s="91"/>
      <c r="D6338" s="2013" t="s">
        <v>731</v>
      </c>
      <c r="E6338" s="2013"/>
      <c r="F6338" s="2013"/>
      <c r="G6338" s="493">
        <v>-1839.6509799999999</v>
      </c>
    </row>
    <row r="6339" ht="11.25" hidden="1" customHeight="1" outlineLevel="7">
      <c r="A6339" s="101"/>
      <c r="B6339" s="102"/>
      <c r="C6339" s="103"/>
      <c r="D6339" s="2017" t="s">
        <v>732</v>
      </c>
      <c r="E6339" s="2017"/>
      <c r="F6339" s="2017"/>
      <c r="G6339" s="496">
        <v>-162.38524000000001</v>
      </c>
    </row>
    <row r="6340" ht="21.75" hidden="1" customHeight="1" outlineLevel="7">
      <c r="A6340" s="115"/>
      <c r="B6340" s="116"/>
      <c r="C6340" s="117"/>
      <c r="D6340" s="2013" t="s">
        <v>969</v>
      </c>
      <c r="E6340" s="2013"/>
      <c r="F6340" s="2013"/>
      <c r="G6340" s="496">
        <v>-57.230710000000002</v>
      </c>
    </row>
    <row r="6341" ht="21.75" hidden="1" customHeight="1" outlineLevel="7">
      <c r="A6341" s="115"/>
      <c r="B6341" s="116"/>
      <c r="C6341" s="117"/>
      <c r="D6341" s="2013" t="s">
        <v>1197</v>
      </c>
      <c r="E6341" s="2013"/>
      <c r="F6341" s="2013"/>
      <c r="G6341" s="496">
        <v>-13.098789999999999</v>
      </c>
    </row>
    <row r="6342" ht="11.25" hidden="1" customHeight="1" outlineLevel="7">
      <c r="A6342" s="115"/>
      <c r="B6342" s="116"/>
      <c r="C6342" s="117"/>
      <c r="D6342" s="2013" t="s">
        <v>734</v>
      </c>
      <c r="E6342" s="2013"/>
      <c r="F6342" s="2013"/>
      <c r="G6342" s="496">
        <v>-12.376519999999999</v>
      </c>
    </row>
    <row r="6343" ht="11.25" hidden="1" customHeight="1" outlineLevel="7">
      <c r="A6343" s="115"/>
      <c r="B6343" s="116"/>
      <c r="C6343" s="117"/>
      <c r="D6343" s="2013" t="s">
        <v>735</v>
      </c>
      <c r="E6343" s="2013"/>
      <c r="F6343" s="2013"/>
      <c r="G6343" s="496">
        <v>-4.6672099999999999</v>
      </c>
    </row>
    <row r="6344" ht="11.25" hidden="1" customHeight="1" outlineLevel="7">
      <c r="A6344" s="89"/>
      <c r="B6344" s="90"/>
      <c r="C6344" s="91"/>
      <c r="D6344" s="2013" t="s">
        <v>736</v>
      </c>
      <c r="E6344" s="2013"/>
      <c r="F6344" s="2013"/>
      <c r="G6344" s="496">
        <v>-69.319550000000007</v>
      </c>
    </row>
    <row r="6345" ht="11.25" hidden="1" customHeight="1" outlineLevel="7">
      <c r="A6345" s="101"/>
      <c r="B6345" s="102"/>
      <c r="C6345" s="103"/>
      <c r="D6345" s="2017" t="s">
        <v>970</v>
      </c>
      <c r="E6345" s="2017"/>
      <c r="F6345" s="2017"/>
      <c r="G6345" s="496">
        <v>-5.6924599999999996</v>
      </c>
    </row>
    <row r="6346" ht="11.25" hidden="1" customHeight="1" outlineLevel="7">
      <c r="A6346" s="115"/>
      <c r="B6346" s="116"/>
      <c r="C6346" s="117"/>
      <c r="D6346" s="2013" t="s">
        <v>971</v>
      </c>
      <c r="E6346" s="2013"/>
      <c r="F6346" s="2013"/>
      <c r="G6346" s="496">
        <v>-12.731540000000001</v>
      </c>
    </row>
    <row r="6347" ht="11.25" hidden="1" customHeight="1" outlineLevel="7">
      <c r="A6347" s="115"/>
      <c r="B6347" s="116"/>
      <c r="C6347" s="117"/>
      <c r="D6347" s="2013" t="s">
        <v>741</v>
      </c>
      <c r="E6347" s="2013"/>
      <c r="F6347" s="2013"/>
      <c r="G6347" s="496">
        <v>-12.731540000000001</v>
      </c>
    </row>
    <row r="6348" ht="11.25" hidden="1" customHeight="1" outlineLevel="7">
      <c r="A6348" s="101"/>
      <c r="B6348" s="102"/>
      <c r="C6348" s="103"/>
      <c r="D6348" s="2017" t="s">
        <v>742</v>
      </c>
      <c r="E6348" s="2017"/>
      <c r="F6348" s="2017"/>
      <c r="G6348" s="496">
        <v>-212.24878000000001</v>
      </c>
    </row>
    <row r="6349" ht="11.25" hidden="1" customHeight="1" outlineLevel="7">
      <c r="A6349" s="115"/>
      <c r="B6349" s="116"/>
      <c r="C6349" s="117"/>
      <c r="D6349" s="2013" t="s">
        <v>744</v>
      </c>
      <c r="E6349" s="2013"/>
      <c r="F6349" s="2013"/>
      <c r="G6349" s="496">
        <v>-17.686710000000001</v>
      </c>
    </row>
    <row r="6350" ht="11.25" hidden="1" customHeight="1" outlineLevel="7">
      <c r="A6350" s="115"/>
      <c r="B6350" s="116"/>
      <c r="C6350" s="117"/>
      <c r="D6350" s="2013" t="s">
        <v>756</v>
      </c>
      <c r="E6350" s="2013"/>
      <c r="F6350" s="2013"/>
      <c r="G6350" s="496">
        <v>-194.56207000000001</v>
      </c>
    </row>
    <row r="6351" ht="21.75" hidden="1" customHeight="1" outlineLevel="7">
      <c r="A6351" s="115"/>
      <c r="B6351" s="116"/>
      <c r="C6351" s="117"/>
      <c r="D6351" s="2013" t="s">
        <v>757</v>
      </c>
      <c r="E6351" s="2013"/>
      <c r="F6351" s="2013"/>
      <c r="G6351" s="496">
        <v>-299.93324999999999</v>
      </c>
    </row>
    <row r="6352" ht="11.25" hidden="1" customHeight="1" outlineLevel="7">
      <c r="A6352" s="115"/>
      <c r="B6352" s="116"/>
      <c r="C6352" s="117"/>
      <c r="D6352" s="2013" t="s">
        <v>758</v>
      </c>
      <c r="E6352" s="2013"/>
      <c r="F6352" s="2013"/>
      <c r="G6352" s="496">
        <v>-31.42351</v>
      </c>
    </row>
    <row r="6353" ht="11.25" hidden="1" customHeight="1" outlineLevel="7">
      <c r="A6353" s="115"/>
      <c r="B6353" s="116"/>
      <c r="C6353" s="117"/>
      <c r="D6353" s="2013" t="s">
        <v>759</v>
      </c>
      <c r="E6353" s="2013"/>
      <c r="F6353" s="2013"/>
      <c r="G6353" s="496">
        <v>-45.487119999999997</v>
      </c>
    </row>
    <row r="6354" ht="11.25" hidden="1" customHeight="1" outlineLevel="7">
      <c r="A6354" s="115"/>
      <c r="B6354" s="116"/>
      <c r="C6354" s="117"/>
      <c r="D6354" s="2013" t="s">
        <v>972</v>
      </c>
      <c r="E6354" s="2013"/>
      <c r="F6354" s="2013"/>
      <c r="G6354" s="496">
        <v>-222.25751</v>
      </c>
    </row>
    <row r="6355" ht="11.25" hidden="1" customHeight="1" outlineLevel="7">
      <c r="A6355" s="115"/>
      <c r="B6355" s="116"/>
      <c r="C6355" s="117"/>
      <c r="D6355" s="2013" t="s">
        <v>760</v>
      </c>
      <c r="E6355" s="2013"/>
      <c r="F6355" s="2013"/>
      <c r="G6355" s="496">
        <v>-0.76510999999999996</v>
      </c>
    </row>
    <row r="6356" ht="11.25" hidden="1" customHeight="1" outlineLevel="7">
      <c r="A6356" s="86"/>
      <c r="B6356" s="87"/>
      <c r="C6356" s="88"/>
      <c r="D6356" s="2017" t="s">
        <v>763</v>
      </c>
      <c r="E6356" s="2017"/>
      <c r="F6356" s="2017"/>
      <c r="G6356" s="496">
        <v>-355.01402000000002</v>
      </c>
    </row>
    <row r="6357" ht="11.25" hidden="1" customHeight="1" outlineLevel="7">
      <c r="A6357" s="101"/>
      <c r="B6357" s="102"/>
      <c r="C6357" s="103"/>
      <c r="D6357" s="2017" t="s">
        <v>765</v>
      </c>
      <c r="E6357" s="2017"/>
      <c r="F6357" s="2017"/>
      <c r="G6357" s="496">
        <v>-110.17677</v>
      </c>
    </row>
    <row r="6358" ht="11.25" hidden="1" customHeight="1" outlineLevel="7">
      <c r="A6358" s="115"/>
      <c r="B6358" s="116"/>
      <c r="C6358" s="117"/>
      <c r="D6358" s="2013" t="s">
        <v>766</v>
      </c>
      <c r="E6358" s="2013"/>
      <c r="F6358" s="2013"/>
      <c r="G6358" s="496">
        <v>-244.83725999999999</v>
      </c>
    </row>
    <row r="6359" ht="11.25" hidden="1" customHeight="1" outlineLevel="7">
      <c r="A6359" s="115"/>
      <c r="B6359" s="116"/>
      <c r="C6359" s="117"/>
      <c r="D6359" s="2013" t="s">
        <v>767</v>
      </c>
      <c r="E6359" s="2013"/>
      <c r="F6359" s="2013"/>
      <c r="G6359" s="496">
        <v>-28.09507</v>
      </c>
    </row>
    <row r="6360" ht="21.75" hidden="1" customHeight="1" outlineLevel="7">
      <c r="A6360" s="115"/>
      <c r="B6360" s="116"/>
      <c r="C6360" s="117"/>
      <c r="D6360" s="2013" t="s">
        <v>768</v>
      </c>
      <c r="E6360" s="2013"/>
      <c r="F6360" s="2013"/>
      <c r="G6360" s="496">
        <v>-167.80898999999999</v>
      </c>
    </row>
    <row r="6361" ht="21.75" hidden="1" customHeight="1" outlineLevel="7">
      <c r="A6361" s="115"/>
      <c r="B6361" s="116"/>
      <c r="C6361" s="117"/>
      <c r="D6361" s="2013" t="s">
        <v>769</v>
      </c>
      <c r="E6361" s="2013"/>
      <c r="F6361" s="2013"/>
      <c r="G6361" s="496">
        <v>-32.082369999999997</v>
      </c>
    </row>
    <row r="6362" ht="21.75" hidden="1" customHeight="1" outlineLevel="7">
      <c r="A6362" s="115"/>
      <c r="B6362" s="116"/>
      <c r="C6362" s="117"/>
      <c r="D6362" s="2013" t="s">
        <v>770</v>
      </c>
      <c r="E6362" s="2013"/>
      <c r="F6362" s="2013"/>
      <c r="G6362" s="496">
        <v>-30.604659999999999</v>
      </c>
    </row>
    <row r="6363" ht="11.25" hidden="1" customHeight="1" outlineLevel="7">
      <c r="A6363" s="101"/>
      <c r="B6363" s="102"/>
      <c r="C6363" s="103"/>
      <c r="D6363" s="2017" t="s">
        <v>771</v>
      </c>
      <c r="E6363" s="2017"/>
      <c r="F6363" s="2017"/>
      <c r="G6363" s="496">
        <v>-19.868670000000002</v>
      </c>
    </row>
    <row r="6364" ht="11.25" hidden="1" customHeight="1" outlineLevel="7">
      <c r="A6364" s="115"/>
      <c r="B6364" s="116"/>
      <c r="C6364" s="117"/>
      <c r="D6364" s="2013" t="s">
        <v>773</v>
      </c>
      <c r="E6364" s="2013"/>
      <c r="F6364" s="2013"/>
      <c r="G6364" s="496">
        <v>-85.253290000000007</v>
      </c>
    </row>
    <row r="6365" ht="11.25" hidden="1" customHeight="1" outlineLevel="7">
      <c r="A6365" s="115"/>
      <c r="B6365" s="116"/>
      <c r="C6365" s="117"/>
      <c r="D6365" s="2013" t="s">
        <v>775</v>
      </c>
      <c r="E6365" s="2013"/>
      <c r="F6365" s="2013"/>
      <c r="G6365" s="496">
        <v>-274.96447999999998</v>
      </c>
    </row>
    <row r="6366" ht="21.75" hidden="1" customHeight="1" outlineLevel="7">
      <c r="A6366" s="115"/>
      <c r="B6366" s="116"/>
      <c r="C6366" s="117"/>
      <c r="D6366" s="2013" t="s">
        <v>777</v>
      </c>
      <c r="E6366" s="2013"/>
      <c r="F6366" s="2013"/>
      <c r="G6366" s="496">
        <v>-76.371960000000001</v>
      </c>
    </row>
    <row r="6367" ht="11.25" hidden="1" customHeight="1" outlineLevel="7">
      <c r="A6367" s="115"/>
      <c r="B6367" s="116"/>
      <c r="C6367" s="117"/>
      <c r="D6367" s="2013" t="s">
        <v>778</v>
      </c>
      <c r="E6367" s="2013"/>
      <c r="F6367" s="2013"/>
      <c r="G6367" s="496">
        <v>-1.571</v>
      </c>
    </row>
    <row r="6368" ht="11.25" hidden="1" customHeight="1" outlineLevel="7">
      <c r="A6368" s="115"/>
      <c r="B6368" s="116"/>
      <c r="C6368" s="117"/>
      <c r="D6368" s="2013" t="s">
        <v>779</v>
      </c>
      <c r="E6368" s="2013"/>
      <c r="F6368" s="2013"/>
      <c r="G6368" s="496">
        <v>-74.800960000000003</v>
      </c>
    </row>
    <row r="6369" ht="11.25" hidden="1" customHeight="1" outlineLevel="7">
      <c r="A6369" s="89"/>
      <c r="B6369" s="90"/>
      <c r="C6369" s="91"/>
      <c r="D6369" s="2013" t="s">
        <v>781</v>
      </c>
      <c r="E6369" s="2013"/>
      <c r="F6369" s="2013"/>
      <c r="G6369" s="496">
        <v>-250.09764000000001</v>
      </c>
    </row>
    <row r="6370" ht="11.25" hidden="1" customHeight="1" outlineLevel="7">
      <c r="A6370" s="86"/>
      <c r="B6370" s="87"/>
      <c r="C6370" s="88"/>
      <c r="D6370" s="2017" t="s">
        <v>782</v>
      </c>
      <c r="E6370" s="2017"/>
      <c r="F6370" s="2017"/>
      <c r="G6370" s="496">
        <v>-12.731540000000001</v>
      </c>
    </row>
    <row r="6371" ht="11.25" hidden="1" customHeight="1" outlineLevel="7">
      <c r="A6371" s="89"/>
      <c r="B6371" s="90"/>
      <c r="C6371" s="91"/>
      <c r="D6371" s="2013" t="s">
        <v>786</v>
      </c>
      <c r="E6371" s="2013"/>
      <c r="F6371" s="2013"/>
      <c r="G6371" s="496">
        <v>-7.5072599999999996</v>
      </c>
    </row>
    <row r="6372" ht="11.25" hidden="1" customHeight="1" outlineLevel="7">
      <c r="A6372" s="86"/>
      <c r="B6372" s="87"/>
      <c r="C6372" s="88"/>
      <c r="D6372" s="2017" t="s">
        <v>789</v>
      </c>
      <c r="E6372" s="2017"/>
      <c r="F6372" s="2017"/>
      <c r="G6372" s="496">
        <v>-55.088380000000001</v>
      </c>
    </row>
    <row r="6373" ht="21.75" hidden="1" customHeight="1" outlineLevel="7">
      <c r="A6373" s="89"/>
      <c r="B6373" s="90"/>
      <c r="C6373" s="91"/>
      <c r="D6373" s="2013" t="s">
        <v>791</v>
      </c>
      <c r="E6373" s="2013"/>
      <c r="F6373" s="2013"/>
      <c r="G6373" s="496">
        <v>-12.731540000000001</v>
      </c>
    </row>
    <row r="6374" ht="11.25" hidden="1" customHeight="1" outlineLevel="7">
      <c r="A6374" s="89"/>
      <c r="B6374" s="90"/>
      <c r="C6374" s="91"/>
      <c r="D6374" s="2013" t="s">
        <v>973</v>
      </c>
      <c r="E6374" s="2013"/>
      <c r="F6374" s="2013"/>
      <c r="G6374" s="496">
        <v>-142.53273999999999</v>
      </c>
    </row>
    <row r="6375" ht="11.25" hidden="1" customHeight="1" outlineLevel="7">
      <c r="A6375" s="89"/>
      <c r="B6375" s="90"/>
      <c r="C6375" s="91"/>
      <c r="D6375" s="2013" t="s">
        <v>796</v>
      </c>
      <c r="E6375" s="2013"/>
      <c r="F6375" s="2013"/>
      <c r="G6375" s="496">
        <v>-12.853949999999999</v>
      </c>
    </row>
    <row r="6376" ht="11.25" hidden="1" customHeight="1" outlineLevel="7">
      <c r="A6376" s="89"/>
      <c r="B6376" s="90"/>
      <c r="C6376" s="91"/>
      <c r="D6376" s="2013" t="s">
        <v>798</v>
      </c>
      <c r="E6376" s="2013"/>
      <c r="F6376" s="2013"/>
      <c r="G6376" s="496">
        <v>-6.6522300000000003</v>
      </c>
    </row>
    <row r="6377" ht="11.25" hidden="1" customHeight="1" outlineLevel="7">
      <c r="A6377" s="89"/>
      <c r="B6377" s="90"/>
      <c r="C6377" s="91"/>
      <c r="D6377" s="2013" t="s">
        <v>799</v>
      </c>
      <c r="E6377" s="2013"/>
      <c r="F6377" s="2013"/>
      <c r="G6377" s="493">
        <v>-1816.84033</v>
      </c>
    </row>
    <row r="6378" ht="11.25" hidden="1" customHeight="1" outlineLevel="7">
      <c r="A6378" s="89"/>
      <c r="B6378" s="90"/>
      <c r="C6378" s="91"/>
      <c r="D6378" s="2013" t="s">
        <v>801</v>
      </c>
      <c r="E6378" s="2013"/>
      <c r="F6378" s="2013"/>
      <c r="G6378" s="496">
        <v>-225.22163</v>
      </c>
    </row>
    <row r="6379" ht="11.25" hidden="1" customHeight="1" outlineLevel="7">
      <c r="A6379" s="89"/>
      <c r="B6379" s="90"/>
      <c r="C6379" s="91"/>
      <c r="D6379" s="2013" t="s">
        <v>974</v>
      </c>
      <c r="E6379" s="2013"/>
      <c r="F6379" s="2013"/>
      <c r="G6379" s="496">
        <v>-41.196260000000002</v>
      </c>
    </row>
    <row r="6380" ht="11.25" hidden="1" customHeight="1" outlineLevel="7">
      <c r="A6380" s="86"/>
      <c r="B6380" s="87"/>
      <c r="C6380" s="88"/>
      <c r="D6380" s="2017" t="s">
        <v>802</v>
      </c>
      <c r="E6380" s="2017"/>
      <c r="F6380" s="2017"/>
      <c r="G6380" s="496">
        <v>-123.74641</v>
      </c>
    </row>
    <row r="6381" ht="11.25" hidden="1" customHeight="1" outlineLevel="7">
      <c r="A6381" s="89"/>
      <c r="B6381" s="90"/>
      <c r="C6381" s="91"/>
      <c r="D6381" s="2013" t="s">
        <v>808</v>
      </c>
      <c r="E6381" s="2013"/>
      <c r="F6381" s="2013"/>
      <c r="G6381" s="496">
        <v>-6.1961000000000004</v>
      </c>
    </row>
    <row r="6382" ht="11.25" hidden="1" customHeight="1" outlineLevel="7">
      <c r="A6382" s="86"/>
      <c r="B6382" s="87"/>
      <c r="C6382" s="88"/>
      <c r="D6382" s="2017" t="s">
        <v>813</v>
      </c>
      <c r="E6382" s="2017"/>
      <c r="F6382" s="2017"/>
      <c r="G6382" s="496">
        <v>-31.327200000000001</v>
      </c>
    </row>
    <row r="6383" ht="11.25" hidden="1" customHeight="1" outlineLevel="7">
      <c r="A6383" s="101"/>
      <c r="B6383" s="102"/>
      <c r="C6383" s="103"/>
      <c r="D6383" s="2017" t="s">
        <v>815</v>
      </c>
      <c r="E6383" s="2017"/>
      <c r="F6383" s="2017"/>
      <c r="G6383" s="496">
        <v>-22.755659999999999</v>
      </c>
    </row>
    <row r="6384" ht="21.75" hidden="1" customHeight="1" outlineLevel="7">
      <c r="A6384" s="115"/>
      <c r="B6384" s="116"/>
      <c r="C6384" s="117"/>
      <c r="D6384" s="2013" t="s">
        <v>819</v>
      </c>
      <c r="E6384" s="2013"/>
      <c r="F6384" s="2013"/>
      <c r="G6384" s="493">
        <v>-1585.49776</v>
      </c>
    </row>
    <row r="6385" ht="11.25" hidden="1" customHeight="1" outlineLevel="7">
      <c r="A6385" s="115"/>
      <c r="B6385" s="116"/>
      <c r="C6385" s="117"/>
      <c r="D6385" s="2013" t="s">
        <v>820</v>
      </c>
      <c r="E6385" s="2013"/>
      <c r="F6385" s="2013"/>
      <c r="G6385" s="496">
        <v>-68.217780000000005</v>
      </c>
    </row>
    <row r="6386" ht="11.25" hidden="1" customHeight="1" outlineLevel="7">
      <c r="A6386" s="89"/>
      <c r="B6386" s="90"/>
      <c r="C6386" s="91"/>
      <c r="D6386" s="2013" t="s">
        <v>822</v>
      </c>
      <c r="E6386" s="2013"/>
      <c r="F6386" s="2013"/>
      <c r="G6386" s="496">
        <v>-645.75825999999995</v>
      </c>
    </row>
    <row r="6387" ht="11.25" hidden="1" customHeight="1" outlineLevel="7">
      <c r="A6387" s="89"/>
      <c r="B6387" s="90"/>
      <c r="C6387" s="91"/>
      <c r="D6387" s="2013" t="s">
        <v>824</v>
      </c>
      <c r="E6387" s="2013"/>
      <c r="F6387" s="2013"/>
      <c r="G6387" s="496">
        <v>-14.690239999999999</v>
      </c>
    </row>
    <row r="6388" ht="11.25" hidden="1" customHeight="1" outlineLevel="7">
      <c r="A6388" s="89"/>
      <c r="B6388" s="90"/>
      <c r="C6388" s="91"/>
      <c r="D6388" s="2013" t="s">
        <v>825</v>
      </c>
      <c r="E6388" s="2013"/>
      <c r="F6388" s="2013"/>
      <c r="G6388" s="496">
        <v>-854.78806999999995</v>
      </c>
    </row>
    <row r="6389" ht="11.25" hidden="1" customHeight="1" outlineLevel="7">
      <c r="A6389" s="101"/>
      <c r="B6389" s="102"/>
      <c r="C6389" s="103"/>
      <c r="D6389" s="2017" t="s">
        <v>826</v>
      </c>
      <c r="E6389" s="2017"/>
      <c r="F6389" s="2017"/>
      <c r="G6389" s="496">
        <v>-2.0434199999999998</v>
      </c>
    </row>
    <row r="6390" ht="11.25" hidden="1" customHeight="1" outlineLevel="7">
      <c r="A6390" s="115"/>
      <c r="B6390" s="116"/>
      <c r="C6390" s="117"/>
      <c r="D6390" s="2013" t="s">
        <v>828</v>
      </c>
      <c r="E6390" s="2013"/>
      <c r="F6390" s="2013"/>
      <c r="G6390" s="496">
        <v>-6.1209300000000004</v>
      </c>
    </row>
    <row r="6391" ht="21.75" hidden="1" customHeight="1" outlineLevel="7">
      <c r="A6391" s="115"/>
      <c r="B6391" s="116"/>
      <c r="C6391" s="117"/>
      <c r="D6391" s="2013" t="s">
        <v>829</v>
      </c>
      <c r="E6391" s="2013"/>
      <c r="F6391" s="2013"/>
      <c r="G6391" s="496">
        <v>-22.99389</v>
      </c>
    </row>
    <row r="6392" ht="21.75" hidden="1" customHeight="1" outlineLevel="7">
      <c r="A6392" s="89"/>
      <c r="B6392" s="90"/>
      <c r="C6392" s="91"/>
      <c r="D6392" s="2013" t="s">
        <v>834</v>
      </c>
      <c r="E6392" s="2013"/>
      <c r="F6392" s="2013"/>
      <c r="G6392" s="496">
        <v>-22.99389</v>
      </c>
    </row>
    <row r="6393" ht="11.25" hidden="1" customHeight="1" outlineLevel="7">
      <c r="A6393" s="89"/>
      <c r="B6393" s="90"/>
      <c r="C6393" s="91"/>
      <c r="D6393" s="2013" t="s">
        <v>975</v>
      </c>
      <c r="E6393" s="2013"/>
      <c r="F6393" s="2013"/>
      <c r="G6393" s="496">
        <v>-396.74457999999998</v>
      </c>
    </row>
    <row r="6394" ht="11.25" hidden="1" customHeight="1" outlineLevel="7">
      <c r="A6394" s="89"/>
      <c r="B6394" s="90"/>
      <c r="C6394" s="91"/>
      <c r="D6394" s="2013" t="s">
        <v>835</v>
      </c>
      <c r="E6394" s="2013"/>
      <c r="F6394" s="2013"/>
      <c r="G6394" s="496">
        <v>-9.6685199999999991</v>
      </c>
    </row>
    <row r="6395" ht="11.25" hidden="1" customHeight="1" outlineLevel="7">
      <c r="A6395" s="89"/>
      <c r="B6395" s="90"/>
      <c r="C6395" s="91"/>
      <c r="D6395" s="2013" t="s">
        <v>837</v>
      </c>
      <c r="E6395" s="2013"/>
      <c r="F6395" s="2013"/>
      <c r="G6395" s="496">
        <v>-0.091920000000000002</v>
      </c>
    </row>
    <row r="6396" ht="11.25" hidden="1" customHeight="1" outlineLevel="7">
      <c r="A6396" s="89"/>
      <c r="B6396" s="90"/>
      <c r="C6396" s="91"/>
      <c r="D6396" s="2013" t="s">
        <v>976</v>
      </c>
      <c r="E6396" s="2013"/>
      <c r="F6396" s="2013"/>
      <c r="G6396" s="496">
        <v>-27.67418</v>
      </c>
    </row>
    <row r="6397" ht="11.25" hidden="1" customHeight="1" outlineLevel="7">
      <c r="A6397" s="89"/>
      <c r="B6397" s="90"/>
      <c r="C6397" s="91"/>
      <c r="D6397" s="2013" t="s">
        <v>977</v>
      </c>
      <c r="E6397" s="2013"/>
      <c r="F6397" s="2013"/>
      <c r="G6397" s="496">
        <v>-8.14283</v>
      </c>
    </row>
    <row r="6398" ht="11.25" hidden="1" customHeight="1" outlineLevel="7">
      <c r="A6398" s="89"/>
      <c r="B6398" s="90"/>
      <c r="C6398" s="91"/>
      <c r="D6398" s="2013" t="s">
        <v>978</v>
      </c>
      <c r="E6398" s="2013"/>
      <c r="F6398" s="2013"/>
      <c r="G6398" s="496">
        <v>-116.60080000000001</v>
      </c>
    </row>
    <row r="6399" ht="11.25" hidden="1" customHeight="1" outlineLevel="7">
      <c r="A6399" s="89"/>
      <c r="B6399" s="90"/>
      <c r="C6399" s="91"/>
      <c r="D6399" s="2013" t="s">
        <v>1198</v>
      </c>
      <c r="E6399" s="2013"/>
      <c r="F6399" s="2013"/>
      <c r="G6399" s="496">
        <v>-0.44070999999999999</v>
      </c>
    </row>
    <row r="6400" ht="11.25" hidden="1" customHeight="1" outlineLevel="7">
      <c r="A6400" s="89"/>
      <c r="B6400" s="90"/>
      <c r="C6400" s="91"/>
      <c r="D6400" s="2013" t="s">
        <v>979</v>
      </c>
      <c r="E6400" s="2013"/>
      <c r="F6400" s="2013"/>
      <c r="G6400" s="496">
        <v>-234.12563</v>
      </c>
    </row>
    <row r="6401" ht="11.25" hidden="1" customHeight="1" outlineLevel="6" collapsed="1">
      <c r="A6401" s="77"/>
      <c r="B6401" s="78"/>
      <c r="C6401" s="79"/>
      <c r="D6401" s="2017" t="s">
        <v>984</v>
      </c>
      <c r="E6401" s="2017"/>
      <c r="F6401" s="2017"/>
      <c r="G6401" s="496">
        <v>-1.0515000000000001</v>
      </c>
    </row>
    <row r="6402" ht="11.25" hidden="1" customHeight="1" outlineLevel="7">
      <c r="A6402" s="121"/>
      <c r="B6402" s="122"/>
      <c r="C6402" s="123"/>
      <c r="D6402" s="2013" t="s">
        <v>988</v>
      </c>
      <c r="E6402" s="2013"/>
      <c r="F6402" s="2013"/>
      <c r="G6402" s="496">
        <v>-1.0515000000000001</v>
      </c>
    </row>
    <row r="6403" ht="21.75" hidden="1" customHeight="1" outlineLevel="7">
      <c r="A6403" s="121"/>
      <c r="B6403" s="122"/>
      <c r="C6403" s="123"/>
      <c r="D6403" s="2013" t="s">
        <v>985</v>
      </c>
      <c r="E6403" s="2013"/>
      <c r="F6403" s="2013"/>
      <c r="G6403" s="493">
        <v>-1789.5853999999999</v>
      </c>
    </row>
    <row r="6404" ht="11.25" hidden="1" customHeight="1" outlineLevel="6" collapsed="1">
      <c r="A6404" s="77"/>
      <c r="B6404" s="78"/>
      <c r="C6404" s="79"/>
      <c r="D6404" s="2017" t="s">
        <v>992</v>
      </c>
      <c r="E6404" s="2017"/>
      <c r="F6404" s="2017"/>
      <c r="G6404" s="496">
        <v>-7.4675399999999996</v>
      </c>
    </row>
    <row r="6405" ht="11.25" hidden="1" customHeight="1" outlineLevel="7">
      <c r="A6405" s="121"/>
      <c r="B6405" s="122"/>
      <c r="C6405" s="123"/>
      <c r="D6405" s="2013" t="s">
        <v>994</v>
      </c>
      <c r="E6405" s="2013"/>
      <c r="F6405" s="2013"/>
      <c r="G6405" s="496">
        <v>-1.3466100000000001</v>
      </c>
    </row>
    <row r="6406" ht="11.25" hidden="1" customHeight="1" outlineLevel="7">
      <c r="A6406" s="121"/>
      <c r="B6406" s="122"/>
      <c r="C6406" s="123"/>
      <c r="D6406" s="2013" t="s">
        <v>995</v>
      </c>
      <c r="E6406" s="2013"/>
      <c r="F6406" s="2013"/>
      <c r="G6406" s="496">
        <v>-6.1209300000000004</v>
      </c>
    </row>
    <row r="6407" ht="11.25" hidden="1" customHeight="1" outlineLevel="7">
      <c r="A6407" s="121"/>
      <c r="B6407" s="122"/>
      <c r="C6407" s="123"/>
      <c r="D6407" s="2013" t="s">
        <v>996</v>
      </c>
      <c r="E6407" s="2013"/>
      <c r="F6407" s="2013"/>
      <c r="G6407" s="496">
        <v>-29.380469999999999</v>
      </c>
    </row>
    <row r="6408" ht="11.25" hidden="1" customHeight="1" outlineLevel="7">
      <c r="A6408" s="121"/>
      <c r="B6408" s="122"/>
      <c r="C6408" s="123"/>
      <c r="D6408" s="2013" t="s">
        <v>997</v>
      </c>
      <c r="E6408" s="2013"/>
      <c r="F6408" s="2013"/>
      <c r="G6408" s="496">
        <v>-10.65005</v>
      </c>
    </row>
    <row r="6409" ht="21.75" hidden="1" customHeight="1" outlineLevel="7">
      <c r="A6409" s="121"/>
      <c r="B6409" s="122"/>
      <c r="C6409" s="123"/>
      <c r="D6409" s="2013" t="s">
        <v>999</v>
      </c>
      <c r="E6409" s="2013"/>
      <c r="F6409" s="2013"/>
      <c r="G6409" s="496">
        <v>-257.07911999999999</v>
      </c>
    </row>
    <row r="6410" ht="11.25" hidden="1" customHeight="1" outlineLevel="6" collapsed="1">
      <c r="A6410" s="77"/>
      <c r="B6410" s="78"/>
      <c r="C6410" s="79"/>
      <c r="D6410" s="2017" t="s">
        <v>405</v>
      </c>
      <c r="E6410" s="2017"/>
      <c r="F6410" s="2017"/>
      <c r="G6410" s="496">
        <v>-9.5394699999999997</v>
      </c>
    </row>
    <row r="6411" ht="11.25" hidden="1" customHeight="1" outlineLevel="7">
      <c r="A6411" s="80"/>
      <c r="B6411" s="81"/>
      <c r="C6411" s="82"/>
      <c r="D6411" s="2017" t="s">
        <v>853</v>
      </c>
      <c r="E6411" s="2017"/>
      <c r="F6411" s="2017"/>
      <c r="G6411" s="496">
        <v>-2.4483700000000002</v>
      </c>
    </row>
    <row r="6412" ht="11.25" hidden="1" customHeight="1" outlineLevel="7">
      <c r="A6412" s="98"/>
      <c r="B6412" s="99"/>
      <c r="C6412" s="100"/>
      <c r="D6412" s="2013" t="s">
        <v>856</v>
      </c>
      <c r="E6412" s="2013"/>
      <c r="F6412" s="2013"/>
      <c r="G6412" s="496">
        <v>-7.0911</v>
      </c>
    </row>
    <row r="6413" ht="11.25" hidden="1" customHeight="1" outlineLevel="7">
      <c r="A6413" s="80"/>
      <c r="B6413" s="81"/>
      <c r="C6413" s="82"/>
      <c r="D6413" s="2017" t="s">
        <v>858</v>
      </c>
      <c r="E6413" s="2017"/>
      <c r="F6413" s="2017"/>
      <c r="G6413" s="496">
        <v>-8.9003499999999995</v>
      </c>
    </row>
    <row r="6414" ht="11.25" hidden="1" customHeight="1" outlineLevel="7">
      <c r="A6414" s="98"/>
      <c r="B6414" s="99"/>
      <c r="C6414" s="100"/>
      <c r="D6414" s="2013" t="s">
        <v>859</v>
      </c>
      <c r="E6414" s="2013"/>
      <c r="F6414" s="2013"/>
      <c r="G6414" s="496">
        <v>-257.07911999999999</v>
      </c>
    </row>
    <row r="6415" ht="11.25" hidden="1" customHeight="1" outlineLevel="7">
      <c r="A6415" s="80"/>
      <c r="B6415" s="81"/>
      <c r="C6415" s="82"/>
      <c r="D6415" s="2017" t="s">
        <v>861</v>
      </c>
      <c r="E6415" s="2017"/>
      <c r="F6415" s="2017"/>
      <c r="G6415" s="496">
        <v>-146.90235000000001</v>
      </c>
    </row>
    <row r="6416" ht="11.25" hidden="1" customHeight="1" outlineLevel="7">
      <c r="A6416" s="98"/>
      <c r="B6416" s="99"/>
      <c r="C6416" s="100"/>
      <c r="D6416" s="2013" t="s">
        <v>861</v>
      </c>
      <c r="E6416" s="2013"/>
      <c r="F6416" s="2013"/>
      <c r="G6416" s="496">
        <v>-119.0673</v>
      </c>
    </row>
    <row r="6417" ht="11.25" hidden="1" customHeight="1" outlineLevel="7">
      <c r="A6417" s="80"/>
      <c r="B6417" s="81"/>
      <c r="C6417" s="82"/>
      <c r="D6417" s="2017" t="s">
        <v>862</v>
      </c>
      <c r="E6417" s="2017"/>
      <c r="F6417" s="2017"/>
      <c r="G6417" s="496">
        <v>-686.80676000000005</v>
      </c>
    </row>
    <row r="6418" ht="11.25" hidden="1" customHeight="1" outlineLevel="7">
      <c r="A6418" s="98"/>
      <c r="B6418" s="99"/>
      <c r="C6418" s="100"/>
      <c r="D6418" s="2013" t="s">
        <v>863</v>
      </c>
      <c r="E6418" s="2013"/>
      <c r="F6418" s="2013"/>
      <c r="G6418" s="496">
        <v>-165.16011</v>
      </c>
    </row>
    <row r="6419" ht="11.25" hidden="1" customHeight="1" outlineLevel="7">
      <c r="A6419" s="80"/>
      <c r="B6419" s="81"/>
      <c r="C6419" s="82"/>
      <c r="D6419" s="2017" t="s">
        <v>864</v>
      </c>
      <c r="E6419" s="2017"/>
      <c r="F6419" s="2017"/>
      <c r="G6419" s="496">
        <v>-42.952570000000001</v>
      </c>
    </row>
    <row r="6420" ht="11.25" hidden="1" customHeight="1" outlineLevel="7">
      <c r="A6420" s="98"/>
      <c r="B6420" s="99"/>
      <c r="C6420" s="100"/>
      <c r="D6420" s="2013" t="s">
        <v>865</v>
      </c>
      <c r="E6420" s="2013"/>
      <c r="F6420" s="2013"/>
      <c r="G6420" s="496">
        <v>-18.60763</v>
      </c>
    </row>
    <row r="6421" ht="11.25" hidden="1" customHeight="1" outlineLevel="7">
      <c r="A6421" s="80"/>
      <c r="B6421" s="81"/>
      <c r="C6421" s="82"/>
      <c r="D6421" s="2017" t="s">
        <v>866</v>
      </c>
      <c r="E6421" s="2017"/>
      <c r="F6421" s="2017"/>
      <c r="G6421" s="496">
        <v>-29.992570000000001</v>
      </c>
    </row>
    <row r="6422" ht="11.25" hidden="1" customHeight="1" outlineLevel="7">
      <c r="A6422" s="98"/>
      <c r="B6422" s="99"/>
      <c r="C6422" s="100"/>
      <c r="D6422" s="2013" t="s">
        <v>867</v>
      </c>
      <c r="E6422" s="2013"/>
      <c r="F6422" s="2013"/>
      <c r="G6422" s="493">
        <v>9356.6460800000004</v>
      </c>
    </row>
    <row r="6423" ht="11.25" hidden="1" customHeight="1" outlineLevel="7">
      <c r="A6423" s="80"/>
      <c r="B6423" s="81"/>
      <c r="C6423" s="82"/>
      <c r="D6423" s="2017" t="s">
        <v>871</v>
      </c>
      <c r="E6423" s="2017"/>
      <c r="F6423" s="2017"/>
      <c r="G6423" s="493">
        <v>1183.60004</v>
      </c>
    </row>
    <row r="6424" ht="11.25" hidden="1" customHeight="1" outlineLevel="7">
      <c r="A6424" s="98"/>
      <c r="B6424" s="99"/>
      <c r="C6424" s="100"/>
      <c r="D6424" s="2013" t="s">
        <v>872</v>
      </c>
      <c r="E6424" s="2013"/>
      <c r="F6424" s="2013"/>
      <c r="G6424" s="493">
        <v>8173.0460400000002</v>
      </c>
    </row>
    <row r="6425" ht="21.75" hidden="1" customHeight="1" outlineLevel="7">
      <c r="A6425" s="98"/>
      <c r="B6425" s="99"/>
      <c r="C6425" s="100"/>
      <c r="D6425" s="2013" t="s">
        <v>873</v>
      </c>
      <c r="E6425" s="2013"/>
      <c r="F6425" s="2013"/>
      <c r="G6425" s="493">
        <v>-245931.14799999999</v>
      </c>
    </row>
    <row r="6426" ht="11.25" hidden="1" customHeight="1" outlineLevel="7">
      <c r="A6426" s="98"/>
      <c r="B6426" s="99"/>
      <c r="C6426" s="100"/>
      <c r="D6426" s="2013" t="s">
        <v>874</v>
      </c>
      <c r="E6426" s="2013"/>
      <c r="F6426" s="2013"/>
      <c r="G6426" s="493">
        <v>-156847.14799999999</v>
      </c>
    </row>
    <row r="6427" ht="21.75" hidden="1" customHeight="1" outlineLevel="7">
      <c r="A6427" s="98"/>
      <c r="B6427" s="99"/>
      <c r="C6427" s="100"/>
      <c r="D6427" s="2013" t="s">
        <v>875</v>
      </c>
      <c r="E6427" s="2013"/>
      <c r="F6427" s="2013"/>
      <c r="G6427" s="493">
        <v>-16371.425999999999</v>
      </c>
    </row>
    <row r="6428" ht="11.25" hidden="1" customHeight="1" outlineLevel="7">
      <c r="A6428" s="121"/>
      <c r="B6428" s="122"/>
      <c r="C6428" s="123"/>
      <c r="D6428" s="2013" t="s">
        <v>876</v>
      </c>
      <c r="E6428" s="2013"/>
      <c r="F6428" s="2013"/>
      <c r="G6428" s="493">
        <v>-72357.894</v>
      </c>
    </row>
    <row r="6429" ht="11.25" hidden="1" customHeight="1" outlineLevel="7">
      <c r="A6429" s="121"/>
      <c r="B6429" s="122"/>
      <c r="C6429" s="123"/>
      <c r="D6429" s="2013" t="s">
        <v>879</v>
      </c>
      <c r="E6429" s="2013"/>
      <c r="F6429" s="2013"/>
      <c r="G6429" s="496">
        <v>-354.68000000000001</v>
      </c>
    </row>
    <row r="6430" ht="21.75" hidden="1" customHeight="1" outlineLevel="7">
      <c r="A6430" s="121"/>
      <c r="B6430" s="122"/>
      <c r="C6430" s="123"/>
      <c r="D6430" s="2013" t="s">
        <v>880</v>
      </c>
      <c r="E6430" s="2013"/>
      <c r="F6430" s="2013"/>
      <c r="G6430" s="494"/>
    </row>
    <row r="6431" ht="11.25" hidden="1" customHeight="1" outlineLevel="6" collapsed="1">
      <c r="A6431" s="77"/>
      <c r="B6431" s="78"/>
      <c r="C6431" s="79"/>
      <c r="D6431" s="2017" t="s">
        <v>887</v>
      </c>
      <c r="E6431" s="2017"/>
      <c r="F6431" s="2017"/>
      <c r="G6431" s="493">
        <v>11169.64085</v>
      </c>
    </row>
    <row r="6432" ht="11.25" hidden="1" customHeight="1" outlineLevel="7">
      <c r="A6432" s="80"/>
      <c r="B6432" s="81"/>
      <c r="C6432" s="82"/>
      <c r="D6432" s="2017" t="s">
        <v>893</v>
      </c>
      <c r="E6432" s="2017"/>
      <c r="F6432" s="2017"/>
      <c r="G6432" s="494"/>
    </row>
    <row r="6433" ht="11.25" hidden="1" customHeight="1" outlineLevel="7">
      <c r="A6433" s="98"/>
      <c r="B6433" s="99"/>
      <c r="C6433" s="100"/>
      <c r="D6433" s="2013" t="s">
        <v>895</v>
      </c>
      <c r="E6433" s="2013"/>
      <c r="F6433" s="2013"/>
      <c r="G6433" s="494"/>
    </row>
    <row r="6434" ht="11.25" hidden="1" customHeight="1" outlineLevel="7">
      <c r="A6434" s="80"/>
      <c r="B6434" s="81"/>
      <c r="C6434" s="82"/>
      <c r="D6434" s="2017" t="s">
        <v>898</v>
      </c>
      <c r="E6434" s="2017"/>
      <c r="F6434" s="2017"/>
      <c r="G6434" s="494"/>
    </row>
    <row r="6435" ht="11.25" hidden="1" customHeight="1" outlineLevel="7">
      <c r="A6435" s="98"/>
      <c r="B6435" s="99"/>
      <c r="C6435" s="100"/>
      <c r="D6435" s="2013" t="s">
        <v>901</v>
      </c>
      <c r="E6435" s="2013"/>
      <c r="F6435" s="2013"/>
      <c r="G6435" s="493">
        <v>10000</v>
      </c>
    </row>
    <row r="6436" ht="11.25" hidden="1" customHeight="1" outlineLevel="7">
      <c r="A6436" s="80"/>
      <c r="B6436" s="81"/>
      <c r="C6436" s="82"/>
      <c r="D6436" s="2017" t="s">
        <v>903</v>
      </c>
      <c r="E6436" s="2017"/>
      <c r="F6436" s="2017"/>
      <c r="G6436" s="493">
        <v>10000</v>
      </c>
    </row>
    <row r="6437" ht="11.25" hidden="1" customHeight="1" outlineLevel="7">
      <c r="A6437" s="98"/>
      <c r="B6437" s="99"/>
      <c r="C6437" s="100"/>
      <c r="D6437" s="2013" t="s">
        <v>904</v>
      </c>
      <c r="E6437" s="2013"/>
      <c r="F6437" s="2013"/>
      <c r="G6437" s="494"/>
    </row>
    <row r="6438" ht="11.25" hidden="1" customHeight="1" outlineLevel="7">
      <c r="A6438" s="80"/>
      <c r="B6438" s="81"/>
      <c r="C6438" s="82"/>
      <c r="D6438" s="2017" t="s">
        <v>905</v>
      </c>
      <c r="E6438" s="2017"/>
      <c r="F6438" s="2017"/>
      <c r="G6438" s="494"/>
    </row>
    <row r="6439" ht="11.25" hidden="1" customHeight="1" outlineLevel="7">
      <c r="A6439" s="98"/>
      <c r="B6439" s="99"/>
      <c r="C6439" s="100"/>
      <c r="D6439" s="2013" t="s">
        <v>905</v>
      </c>
      <c r="E6439" s="2013"/>
      <c r="F6439" s="2013"/>
      <c r="G6439" s="494"/>
    </row>
    <row r="6440" ht="11.25" hidden="1" customHeight="1" outlineLevel="7">
      <c r="A6440" s="80"/>
      <c r="B6440" s="81"/>
      <c r="C6440" s="82"/>
      <c r="D6440" s="2017" t="s">
        <v>907</v>
      </c>
      <c r="E6440" s="2017"/>
      <c r="F6440" s="2017"/>
      <c r="G6440" s="494"/>
    </row>
    <row r="6441" ht="11.25" hidden="1" customHeight="1" outlineLevel="7">
      <c r="A6441" s="98"/>
      <c r="B6441" s="99"/>
      <c r="C6441" s="100"/>
      <c r="D6441" s="2013" t="s">
        <v>104</v>
      </c>
      <c r="E6441" s="2013"/>
      <c r="F6441" s="2013"/>
      <c r="G6441" s="496">
        <v>264.79811000000001</v>
      </c>
    </row>
    <row r="6442" ht="11.25" hidden="1" customHeight="1" outlineLevel="7">
      <c r="A6442" s="83"/>
      <c r="B6442" s="84"/>
      <c r="C6442" s="85"/>
      <c r="D6442" s="2017" t="s">
        <v>908</v>
      </c>
      <c r="E6442" s="2017"/>
      <c r="F6442" s="2017"/>
      <c r="G6442" s="496">
        <v>264.79811000000001</v>
      </c>
    </row>
    <row r="6443" ht="11.25" hidden="1" customHeight="1" outlineLevel="7">
      <c r="A6443" s="118"/>
      <c r="B6443" s="119"/>
      <c r="C6443" s="120"/>
      <c r="D6443" s="2013" t="s">
        <v>106</v>
      </c>
      <c r="E6443" s="2013"/>
      <c r="F6443" s="2013"/>
      <c r="G6443" s="494"/>
    </row>
    <row r="6444" ht="11.25" hidden="1" customHeight="1" outlineLevel="7">
      <c r="A6444" s="118"/>
      <c r="B6444" s="119"/>
      <c r="C6444" s="120"/>
      <c r="D6444" s="2013" t="s">
        <v>108</v>
      </c>
      <c r="E6444" s="2013"/>
      <c r="F6444" s="2013"/>
      <c r="G6444" s="494"/>
    </row>
    <row r="6445" ht="11.25" hidden="1" customHeight="1" outlineLevel="7">
      <c r="A6445" s="121"/>
      <c r="B6445" s="122"/>
      <c r="C6445" s="123"/>
      <c r="D6445" s="2013" t="s">
        <v>404</v>
      </c>
      <c r="E6445" s="2013"/>
      <c r="F6445" s="2013"/>
      <c r="G6445" s="496">
        <v>597.77260000000001</v>
      </c>
    </row>
    <row r="6446" ht="11.25" hidden="1" customHeight="1" outlineLevel="7">
      <c r="A6446" s="80"/>
      <c r="B6446" s="81"/>
      <c r="C6446" s="82"/>
      <c r="D6446" s="2017" t="s">
        <v>909</v>
      </c>
      <c r="E6446" s="2017"/>
      <c r="F6446" s="2017"/>
      <c r="G6446" s="494"/>
    </row>
    <row r="6447" ht="11.25" hidden="1" customHeight="1" outlineLevel="7">
      <c r="A6447" s="98"/>
      <c r="B6447" s="99"/>
      <c r="C6447" s="100"/>
      <c r="D6447" s="2013" t="s">
        <v>910</v>
      </c>
      <c r="E6447" s="2013"/>
      <c r="F6447" s="2013"/>
      <c r="G6447" s="494"/>
    </row>
    <row r="6448" ht="21.75" hidden="1" customHeight="1" outlineLevel="7">
      <c r="A6448" s="98"/>
      <c r="B6448" s="99"/>
      <c r="C6448" s="100"/>
      <c r="D6448" s="2013" t="s">
        <v>911</v>
      </c>
      <c r="E6448" s="2013"/>
      <c r="F6448" s="2013"/>
      <c r="G6448" s="494"/>
    </row>
    <row r="6449" ht="11.25" hidden="1" customHeight="1" outlineLevel="7">
      <c r="A6449" s="98"/>
      <c r="B6449" s="99"/>
      <c r="C6449" s="100"/>
      <c r="D6449" s="2013" t="s">
        <v>912</v>
      </c>
      <c r="E6449" s="2013"/>
      <c r="F6449" s="2013"/>
      <c r="G6449" s="496">
        <v>597.77260000000001</v>
      </c>
    </row>
    <row r="6450" ht="11.25" hidden="1" customHeight="1" outlineLevel="7">
      <c r="A6450" s="98"/>
      <c r="B6450" s="99"/>
      <c r="C6450" s="100"/>
      <c r="D6450" s="2013" t="s">
        <v>913</v>
      </c>
      <c r="E6450" s="2013"/>
      <c r="F6450" s="2013"/>
      <c r="G6450" s="494"/>
    </row>
    <row r="6451" ht="11.25" hidden="1" customHeight="1" outlineLevel="7">
      <c r="A6451" s="98"/>
      <c r="B6451" s="99"/>
      <c r="C6451" s="100"/>
      <c r="D6451" s="2013" t="s">
        <v>914</v>
      </c>
      <c r="E6451" s="2013"/>
      <c r="F6451" s="2013"/>
      <c r="G6451" s="494"/>
    </row>
    <row r="6452" ht="21.75" hidden="1" customHeight="1" outlineLevel="7">
      <c r="A6452" s="98"/>
      <c r="B6452" s="99"/>
      <c r="C6452" s="100"/>
      <c r="D6452" s="2013" t="s">
        <v>915</v>
      </c>
      <c r="E6452" s="2013"/>
      <c r="F6452" s="2013"/>
      <c r="G6452" s="496">
        <v>307.07013999999998</v>
      </c>
    </row>
    <row r="6453" ht="11.25" hidden="1" customHeight="1" outlineLevel="7">
      <c r="A6453" s="98"/>
      <c r="B6453" s="99"/>
      <c r="C6453" s="100"/>
      <c r="D6453" s="2013" t="s">
        <v>916</v>
      </c>
      <c r="E6453" s="2013"/>
      <c r="F6453" s="2013"/>
      <c r="G6453" s="493">
        <v>-46194.609360000002</v>
      </c>
    </row>
    <row r="6454" ht="11.25" hidden="1" customHeight="1" outlineLevel="7">
      <c r="A6454" s="80"/>
      <c r="B6454" s="81"/>
      <c r="C6454" s="82"/>
      <c r="D6454" s="2017" t="s">
        <v>917</v>
      </c>
      <c r="E6454" s="2017"/>
      <c r="F6454" s="2017"/>
      <c r="G6454" s="496">
        <v>-16.89106</v>
      </c>
    </row>
    <row r="6455" ht="11.25" hidden="1" customHeight="1" outlineLevel="7">
      <c r="A6455" s="98"/>
      <c r="B6455" s="99"/>
      <c r="C6455" s="100"/>
      <c r="D6455" s="2013" t="s">
        <v>918</v>
      </c>
      <c r="E6455" s="2013"/>
      <c r="F6455" s="2013"/>
      <c r="G6455" s="496">
        <v>-16.89106</v>
      </c>
    </row>
    <row r="6456" ht="11.25" hidden="1" customHeight="1" outlineLevel="7">
      <c r="A6456" s="98"/>
      <c r="B6456" s="99"/>
      <c r="C6456" s="100"/>
      <c r="D6456" s="2013" t="s">
        <v>225</v>
      </c>
      <c r="E6456" s="2013"/>
      <c r="F6456" s="2013"/>
      <c r="G6456" s="496">
        <v>-600</v>
      </c>
    </row>
    <row r="6457" ht="11.25" hidden="1" customHeight="1" outlineLevel="7">
      <c r="A6457" s="98"/>
      <c r="B6457" s="99"/>
      <c r="C6457" s="100"/>
      <c r="D6457" s="2013" t="s">
        <v>226</v>
      </c>
      <c r="E6457" s="2013"/>
      <c r="F6457" s="2013"/>
      <c r="G6457" s="496">
        <v>-600</v>
      </c>
    </row>
    <row r="6458" ht="11.25" hidden="1" customHeight="1" outlineLevel="7">
      <c r="A6458" s="98"/>
      <c r="B6458" s="99"/>
      <c r="C6458" s="100"/>
      <c r="D6458" s="2013" t="s">
        <v>227</v>
      </c>
      <c r="E6458" s="2013"/>
      <c r="F6458" s="2013"/>
      <c r="G6458" s="493">
        <v>-3079.3488000000002</v>
      </c>
    </row>
    <row r="6459" ht="11.25" hidden="1" customHeight="1" outlineLevel="7">
      <c r="A6459" s="98"/>
      <c r="B6459" s="99"/>
      <c r="C6459" s="100"/>
      <c r="D6459" s="2013" t="s">
        <v>228</v>
      </c>
      <c r="E6459" s="2013"/>
      <c r="F6459" s="2013"/>
      <c r="G6459" s="493">
        <v>-3079.3488000000002</v>
      </c>
    </row>
    <row r="6460" ht="11.25" hidden="1" customHeight="1" outlineLevel="7">
      <c r="A6460" s="98"/>
      <c r="B6460" s="99"/>
      <c r="C6460" s="100"/>
      <c r="D6460" s="2013" t="s">
        <v>229</v>
      </c>
      <c r="E6460" s="2013"/>
      <c r="F6460" s="2013"/>
      <c r="G6460" s="493">
        <v>-2005.8062299999999</v>
      </c>
    </row>
    <row r="6461" ht="11.25" hidden="1" customHeight="1" outlineLevel="7">
      <c r="A6461" s="121"/>
      <c r="B6461" s="122"/>
      <c r="C6461" s="123"/>
      <c r="D6461" s="2013" t="s">
        <v>920</v>
      </c>
      <c r="E6461" s="2013"/>
      <c r="F6461" s="2013"/>
      <c r="G6461" s="493">
        <v>-2005.8062299999999</v>
      </c>
    </row>
    <row r="6462" ht="21.75" hidden="1" customHeight="1" outlineLevel="7">
      <c r="A6462" s="121"/>
      <c r="B6462" s="122"/>
      <c r="C6462" s="123"/>
      <c r="D6462" s="2013" t="s">
        <v>231</v>
      </c>
      <c r="E6462" s="2013"/>
      <c r="F6462" s="2013"/>
      <c r="G6462" s="493">
        <v>-11224.30762</v>
      </c>
    </row>
    <row r="6463" ht="21.75" hidden="1" customHeight="1" outlineLevel="7">
      <c r="A6463" s="80"/>
      <c r="B6463" s="81"/>
      <c r="C6463" s="82"/>
      <c r="D6463" s="2017" t="s">
        <v>921</v>
      </c>
      <c r="E6463" s="2017"/>
      <c r="F6463" s="2017"/>
      <c r="G6463" s="493">
        <v>-9025.7480400000004</v>
      </c>
    </row>
    <row r="6464" ht="11.25" hidden="1" customHeight="1" outlineLevel="7">
      <c r="A6464" s="98"/>
      <c r="B6464" s="99"/>
      <c r="C6464" s="100"/>
      <c r="D6464" s="2013" t="s">
        <v>922</v>
      </c>
      <c r="E6464" s="2013"/>
      <c r="F6464" s="2013"/>
      <c r="G6464" s="493">
        <v>-2198.5595800000001</v>
      </c>
    </row>
    <row r="6465" ht="21.75" hidden="1" customHeight="1" outlineLevel="7">
      <c r="A6465" s="98"/>
      <c r="B6465" s="99"/>
      <c r="C6465" s="100"/>
      <c r="D6465" s="2013" t="s">
        <v>1206</v>
      </c>
      <c r="E6465" s="2013"/>
      <c r="F6465" s="2013"/>
      <c r="G6465" s="493">
        <v>-1521.49595</v>
      </c>
    </row>
    <row r="6466" ht="11.25" hidden="1" customHeight="1" outlineLevel="7">
      <c r="A6466" s="98"/>
      <c r="B6466" s="99"/>
      <c r="C6466" s="100"/>
      <c r="D6466" s="2013" t="s">
        <v>923</v>
      </c>
      <c r="E6466" s="2013"/>
      <c r="F6466" s="2013"/>
      <c r="G6466" s="496">
        <v>-677.06362999999999</v>
      </c>
    </row>
    <row r="6467" ht="21.75" hidden="1" customHeight="1" outlineLevel="7">
      <c r="A6467" s="98"/>
      <c r="B6467" s="99"/>
      <c r="C6467" s="100"/>
      <c r="D6467" s="2013" t="s">
        <v>924</v>
      </c>
      <c r="E6467" s="2013"/>
      <c r="F6467" s="2013"/>
      <c r="G6467" s="496">
        <v>-758.85433999999998</v>
      </c>
    </row>
    <row r="6468" ht="11.25" hidden="1" customHeight="1" outlineLevel="7">
      <c r="A6468" s="80"/>
      <c r="B6468" s="81"/>
      <c r="C6468" s="82"/>
      <c r="D6468" s="2017" t="s">
        <v>925</v>
      </c>
      <c r="E6468" s="2017"/>
      <c r="F6468" s="2017"/>
      <c r="G6468" s="496">
        <v>-205.21127999999999</v>
      </c>
    </row>
    <row r="6469" ht="21.75" hidden="1" customHeight="1" outlineLevel="7">
      <c r="A6469" s="98"/>
      <c r="B6469" s="99"/>
      <c r="C6469" s="100"/>
      <c r="D6469" s="2013" t="s">
        <v>1193</v>
      </c>
      <c r="E6469" s="2013"/>
      <c r="F6469" s="2013"/>
      <c r="G6469" s="496">
        <v>-30.783999999999999</v>
      </c>
    </row>
    <row r="6470" ht="21.75" hidden="1" customHeight="1" outlineLevel="7">
      <c r="A6470" s="98"/>
      <c r="B6470" s="99"/>
      <c r="C6470" s="100"/>
      <c r="D6470" s="2013" t="s">
        <v>926</v>
      </c>
      <c r="E6470" s="2013"/>
      <c r="F6470" s="2013"/>
      <c r="G6470" s="494"/>
    </row>
    <row r="6471" ht="11.25" hidden="1" customHeight="1" outlineLevel="7">
      <c r="A6471" s="98"/>
      <c r="B6471" s="99"/>
      <c r="C6471" s="100"/>
      <c r="D6471" s="2013" t="s">
        <v>1194</v>
      </c>
      <c r="E6471" s="2013"/>
      <c r="F6471" s="2013"/>
      <c r="G6471" s="496">
        <v>-17.68</v>
      </c>
    </row>
    <row r="6472" ht="11.25" hidden="1" customHeight="1" outlineLevel="7">
      <c r="A6472" s="80"/>
      <c r="B6472" s="81"/>
      <c r="C6472" s="82"/>
      <c r="D6472" s="2017" t="s">
        <v>887</v>
      </c>
      <c r="E6472" s="2017"/>
      <c r="F6472" s="2017"/>
      <c r="G6472" s="496">
        <v>-10.192</v>
      </c>
    </row>
    <row r="6473" ht="11.25" hidden="1" customHeight="1" outlineLevel="7">
      <c r="A6473" s="98"/>
      <c r="B6473" s="99"/>
      <c r="C6473" s="100"/>
      <c r="D6473" s="2013" t="s">
        <v>927</v>
      </c>
      <c r="E6473" s="2013"/>
      <c r="F6473" s="2013"/>
      <c r="G6473" s="496">
        <v>-72.441280000000006</v>
      </c>
    </row>
    <row r="6474" ht="11.25" hidden="1" customHeight="1" outlineLevel="7">
      <c r="A6474" s="98"/>
      <c r="B6474" s="99"/>
      <c r="C6474" s="100"/>
      <c r="D6474" s="2013" t="s">
        <v>928</v>
      </c>
      <c r="E6474" s="2013"/>
      <c r="F6474" s="2013"/>
      <c r="G6474" s="494"/>
    </row>
    <row r="6475" ht="11.25" hidden="1" customHeight="1" outlineLevel="7">
      <c r="A6475" s="98"/>
      <c r="B6475" s="99"/>
      <c r="C6475" s="100"/>
      <c r="D6475" s="2013" t="s">
        <v>929</v>
      </c>
      <c r="E6475" s="2013"/>
      <c r="F6475" s="2013"/>
      <c r="G6475" s="496">
        <v>-74.114000000000004</v>
      </c>
    </row>
    <row r="6476" ht="11.25" hidden="1" customHeight="1" outlineLevel="7">
      <c r="A6476" s="98"/>
      <c r="B6476" s="99"/>
      <c r="C6476" s="100"/>
      <c r="D6476" s="2013" t="s">
        <v>932</v>
      </c>
      <c r="E6476" s="2013"/>
      <c r="F6476" s="2013"/>
      <c r="G6476" s="493">
        <v>-2002.1288999999999</v>
      </c>
    </row>
    <row r="6477" ht="11.25" hidden="1" customHeight="1" outlineLevel="7">
      <c r="A6477" s="83"/>
      <c r="B6477" s="84"/>
      <c r="C6477" s="85"/>
      <c r="D6477" s="2017" t="s">
        <v>933</v>
      </c>
      <c r="E6477" s="2017"/>
      <c r="F6477" s="2017"/>
      <c r="G6477" s="494"/>
    </row>
    <row r="6478" ht="11.25" hidden="1" customHeight="1" outlineLevel="7">
      <c r="A6478" s="118"/>
      <c r="B6478" s="119"/>
      <c r="C6478" s="120"/>
      <c r="D6478" s="2013" t="s">
        <v>934</v>
      </c>
      <c r="E6478" s="2013"/>
      <c r="F6478" s="2013"/>
      <c r="G6478" s="496">
        <v>-172.04313999999999</v>
      </c>
    </row>
    <row r="6479" ht="21.75" hidden="1" customHeight="1" outlineLevel="7">
      <c r="A6479" s="118"/>
      <c r="B6479" s="119"/>
      <c r="C6479" s="120"/>
      <c r="D6479" s="2013" t="s">
        <v>935</v>
      </c>
      <c r="E6479" s="2013"/>
      <c r="F6479" s="2013"/>
      <c r="G6479" s="496">
        <v>-444.17491000000001</v>
      </c>
    </row>
    <row r="6480" ht="11.25" hidden="1" customHeight="1" outlineLevel="7">
      <c r="A6480" s="118"/>
      <c r="B6480" s="119"/>
      <c r="C6480" s="120"/>
      <c r="D6480" s="2013" t="s">
        <v>936</v>
      </c>
      <c r="E6480" s="2013"/>
      <c r="F6480" s="2013"/>
      <c r="G6480" s="496">
        <v>-801.94473000000005</v>
      </c>
    </row>
    <row r="6481" ht="21.75" hidden="1" customHeight="1" outlineLevel="7">
      <c r="A6481" s="118"/>
      <c r="B6481" s="119"/>
      <c r="C6481" s="120"/>
      <c r="D6481" s="2013" t="s">
        <v>937</v>
      </c>
      <c r="E6481" s="2013"/>
      <c r="F6481" s="2013"/>
      <c r="G6481" s="496">
        <v>-232.64680999999999</v>
      </c>
    </row>
    <row r="6482" ht="21.75" hidden="1" customHeight="1" outlineLevel="7">
      <c r="A6482" s="118"/>
      <c r="B6482" s="119"/>
      <c r="C6482" s="120"/>
      <c r="D6482" s="2013" t="s">
        <v>232</v>
      </c>
      <c r="E6482" s="2013"/>
      <c r="F6482" s="2013"/>
      <c r="G6482" s="496">
        <v>-351.31930999999997</v>
      </c>
    </row>
    <row r="6483" ht="21.75" hidden="1" customHeight="1" outlineLevel="7">
      <c r="A6483" s="118"/>
      <c r="B6483" s="119"/>
      <c r="C6483" s="120"/>
      <c r="D6483" s="2013" t="s">
        <v>233</v>
      </c>
      <c r="E6483" s="2013"/>
      <c r="F6483" s="2013"/>
      <c r="G6483" s="493">
        <v>-6242.3352000000004</v>
      </c>
    </row>
    <row r="6484" ht="11.25" hidden="1" customHeight="1" outlineLevel="7">
      <c r="A6484" s="98"/>
      <c r="B6484" s="99"/>
      <c r="C6484" s="100"/>
      <c r="D6484" s="2013" t="s">
        <v>406</v>
      </c>
      <c r="E6484" s="2013"/>
      <c r="F6484" s="2013"/>
      <c r="G6484" s="496">
        <v>-30.519210000000001</v>
      </c>
    </row>
    <row r="6485" ht="11.25" hidden="1" customHeight="1" outlineLevel="7">
      <c r="A6485" s="98"/>
      <c r="B6485" s="99"/>
      <c r="C6485" s="100"/>
      <c r="D6485" s="2013" t="s">
        <v>407</v>
      </c>
      <c r="E6485" s="2013"/>
      <c r="F6485" s="2013"/>
      <c r="G6485" s="496">
        <v>-29.575939999999999</v>
      </c>
    </row>
    <row r="6486" ht="11.25" hidden="1" customHeight="1" outlineLevel="7">
      <c r="A6486" s="98"/>
      <c r="B6486" s="99"/>
      <c r="C6486" s="100"/>
      <c r="D6486" s="2013" t="s">
        <v>938</v>
      </c>
      <c r="E6486" s="2013"/>
      <c r="F6486" s="2013"/>
      <c r="G6486" s="496">
        <v>-3.1985800000000002</v>
      </c>
    </row>
    <row r="6487" ht="11.25" hidden="1" customHeight="1" outlineLevel="7">
      <c r="A6487" s="98"/>
      <c r="B6487" s="99"/>
      <c r="C6487" s="100"/>
      <c r="D6487" s="2013" t="s">
        <v>939</v>
      </c>
      <c r="E6487" s="2013"/>
      <c r="F6487" s="2013"/>
      <c r="G6487" s="496">
        <v>-6.5724299999999998</v>
      </c>
    </row>
    <row r="6488" ht="11.25" hidden="1" customHeight="1" outlineLevel="7">
      <c r="A6488" s="98"/>
      <c r="B6488" s="99"/>
      <c r="C6488" s="100"/>
      <c r="D6488" s="2013" t="s">
        <v>408</v>
      </c>
      <c r="E6488" s="2013"/>
      <c r="F6488" s="2013"/>
      <c r="G6488" s="496">
        <v>-3.2862200000000001</v>
      </c>
    </row>
    <row r="6489" ht="11.25" hidden="1" customHeight="1" outlineLevel="7">
      <c r="A6489" s="98"/>
      <c r="B6489" s="99"/>
      <c r="C6489" s="100"/>
      <c r="D6489" s="2013" t="s">
        <v>415</v>
      </c>
      <c r="E6489" s="2013"/>
      <c r="F6489" s="2013"/>
      <c r="G6489" s="496">
        <v>-16.518709999999999</v>
      </c>
    </row>
    <row r="6490" ht="11.25" hidden="1" customHeight="1" outlineLevel="7">
      <c r="A6490" s="98"/>
      <c r="B6490" s="99"/>
      <c r="C6490" s="100"/>
      <c r="D6490" s="2013" t="s">
        <v>940</v>
      </c>
      <c r="E6490" s="2013"/>
      <c r="F6490" s="2013"/>
      <c r="G6490" s="496">
        <v>-178.74663000000001</v>
      </c>
    </row>
    <row r="6491" ht="11.25" hidden="1" customHeight="1" outlineLevel="7">
      <c r="A6491" s="98"/>
      <c r="B6491" s="99"/>
      <c r="C6491" s="100"/>
      <c r="D6491" s="2013" t="s">
        <v>941</v>
      </c>
      <c r="E6491" s="2013"/>
      <c r="F6491" s="2013"/>
      <c r="G6491" s="496">
        <v>-12.7067</v>
      </c>
    </row>
    <row r="6492" ht="11.25" hidden="1" customHeight="1" outlineLevel="7">
      <c r="A6492" s="98"/>
      <c r="B6492" s="99"/>
      <c r="C6492" s="100"/>
      <c r="D6492" s="2013" t="s">
        <v>942</v>
      </c>
      <c r="E6492" s="2013"/>
      <c r="F6492" s="2013"/>
      <c r="G6492" s="496">
        <v>-164.85847000000001</v>
      </c>
    </row>
    <row r="6493" ht="11.25" hidden="1" customHeight="1" outlineLevel="7">
      <c r="A6493" s="98"/>
      <c r="B6493" s="99"/>
      <c r="C6493" s="100"/>
      <c r="D6493" s="2013" t="s">
        <v>409</v>
      </c>
      <c r="E6493" s="2013"/>
      <c r="F6493" s="2013"/>
      <c r="G6493" s="496">
        <v>-1.18146</v>
      </c>
    </row>
    <row r="6494" ht="11.25" hidden="1" customHeight="1" outlineLevel="7">
      <c r="A6494" s="98"/>
      <c r="B6494" s="99"/>
      <c r="C6494" s="100"/>
      <c r="D6494" s="2013" t="s">
        <v>943</v>
      </c>
      <c r="E6494" s="2013"/>
      <c r="F6494" s="2013"/>
      <c r="G6494" s="493">
        <v>-19820.884150000002</v>
      </c>
    </row>
    <row r="6495" ht="11.25" hidden="1" customHeight="1" outlineLevel="7">
      <c r="A6495" s="98"/>
      <c r="B6495" s="99"/>
      <c r="C6495" s="100"/>
      <c r="D6495" s="2013" t="s">
        <v>944</v>
      </c>
      <c r="E6495" s="2013"/>
      <c r="F6495" s="2013"/>
      <c r="G6495" s="496">
        <v>-142.18359000000001</v>
      </c>
    </row>
    <row r="6496" ht="11.25" hidden="1" customHeight="1" outlineLevel="7">
      <c r="A6496" s="98"/>
      <c r="B6496" s="99"/>
      <c r="C6496" s="100"/>
      <c r="D6496" s="2013" t="s">
        <v>413</v>
      </c>
      <c r="E6496" s="2013"/>
      <c r="F6496" s="2013"/>
      <c r="G6496" s="493">
        <v>-2751.26719</v>
      </c>
    </row>
    <row r="6497" ht="21.75" hidden="1" customHeight="1" outlineLevel="7">
      <c r="A6497" s="98"/>
      <c r="B6497" s="99"/>
      <c r="C6497" s="100"/>
      <c r="D6497" s="2013" t="s">
        <v>945</v>
      </c>
      <c r="E6497" s="2013"/>
      <c r="F6497" s="2013"/>
      <c r="G6497" s="496">
        <v>-31.227810000000002</v>
      </c>
    </row>
    <row r="6498" ht="21.75" hidden="1" customHeight="1" outlineLevel="7">
      <c r="A6498" s="98"/>
      <c r="B6498" s="99"/>
      <c r="C6498" s="100"/>
      <c r="D6498" s="2013" t="s">
        <v>419</v>
      </c>
      <c r="E6498" s="2013"/>
      <c r="F6498" s="2013"/>
      <c r="G6498" s="496">
        <v>-43.816209999999998</v>
      </c>
    </row>
    <row r="6499" ht="21.75" hidden="1" customHeight="1" outlineLevel="7">
      <c r="A6499" s="98"/>
      <c r="B6499" s="99"/>
      <c r="C6499" s="100"/>
      <c r="D6499" s="2013" t="s">
        <v>946</v>
      </c>
      <c r="E6499" s="2013"/>
      <c r="F6499" s="2013"/>
      <c r="G6499" s="493">
        <v>-1692.1810599999999</v>
      </c>
    </row>
    <row r="6500" ht="11.25" hidden="1" customHeight="1" outlineLevel="7">
      <c r="A6500" s="83"/>
      <c r="B6500" s="84"/>
      <c r="C6500" s="85"/>
      <c r="D6500" s="2017" t="s">
        <v>410</v>
      </c>
      <c r="E6500" s="2017"/>
      <c r="F6500" s="2017"/>
      <c r="G6500" s="493">
        <v>-1387.02134</v>
      </c>
    </row>
    <row r="6501" ht="21.75" hidden="1" customHeight="1" outlineLevel="7">
      <c r="A6501" s="118"/>
      <c r="B6501" s="119"/>
      <c r="C6501" s="120"/>
      <c r="D6501" s="2013" t="s">
        <v>947</v>
      </c>
      <c r="E6501" s="2013"/>
      <c r="F6501" s="2013"/>
      <c r="G6501" s="496">
        <v>-28.314350000000001</v>
      </c>
    </row>
    <row r="6502" ht="11.25" hidden="1" customHeight="1" outlineLevel="7">
      <c r="A6502" s="118"/>
      <c r="B6502" s="119"/>
      <c r="C6502" s="120"/>
      <c r="D6502" s="2013" t="s">
        <v>948</v>
      </c>
      <c r="E6502" s="2013"/>
      <c r="F6502" s="2013"/>
      <c r="G6502" s="494"/>
    </row>
    <row r="6503" ht="11.25" hidden="1" customHeight="1" outlineLevel="7">
      <c r="A6503" s="118"/>
      <c r="B6503" s="119"/>
      <c r="C6503" s="120"/>
      <c r="D6503" s="2013" t="s">
        <v>949</v>
      </c>
      <c r="E6503" s="2013"/>
      <c r="F6503" s="2013"/>
      <c r="G6503" s="496">
        <v>-266.36736999999999</v>
      </c>
    </row>
    <row r="6504" ht="21.75" hidden="1" customHeight="1" outlineLevel="7">
      <c r="A6504" s="118"/>
      <c r="B6504" s="119"/>
      <c r="C6504" s="120"/>
      <c r="D6504" s="2013" t="s">
        <v>950</v>
      </c>
      <c r="E6504" s="2013"/>
      <c r="F6504" s="2013"/>
      <c r="G6504" s="496">
        <v>-10.478</v>
      </c>
    </row>
    <row r="6505" ht="11.25" hidden="1" customHeight="1" outlineLevel="7">
      <c r="A6505" s="83"/>
      <c r="B6505" s="84"/>
      <c r="C6505" s="85"/>
      <c r="D6505" s="2017" t="s">
        <v>951</v>
      </c>
      <c r="E6505" s="2017"/>
      <c r="F6505" s="2017"/>
      <c r="G6505" s="494"/>
    </row>
    <row r="6506" ht="21.75" hidden="1" customHeight="1" outlineLevel="7">
      <c r="A6506" s="118"/>
      <c r="B6506" s="119"/>
      <c r="C6506" s="120"/>
      <c r="D6506" s="2013" t="s">
        <v>411</v>
      </c>
      <c r="E6506" s="2013"/>
      <c r="F6506" s="2013"/>
      <c r="G6506" s="493">
        <v>-1821.7685200000001</v>
      </c>
    </row>
    <row r="6507" ht="21.75" hidden="1" customHeight="1" outlineLevel="7">
      <c r="A6507" s="118"/>
      <c r="B6507" s="119"/>
      <c r="C6507" s="120"/>
      <c r="D6507" s="2013" t="s">
        <v>412</v>
      </c>
      <c r="E6507" s="2013"/>
      <c r="F6507" s="2013"/>
      <c r="G6507" s="493">
        <v>-1212.1078600000001</v>
      </c>
    </row>
    <row r="6508" ht="11.25" hidden="1" customHeight="1" outlineLevel="7">
      <c r="A6508" s="118"/>
      <c r="B6508" s="119"/>
      <c r="C6508" s="120"/>
      <c r="D6508" s="2013" t="s">
        <v>1195</v>
      </c>
      <c r="E6508" s="2013"/>
      <c r="F6508" s="2013"/>
      <c r="G6508" s="496">
        <v>-140.57579000000001</v>
      </c>
    </row>
    <row r="6509" ht="11.25" hidden="1" customHeight="1" outlineLevel="7">
      <c r="A6509" s="98"/>
      <c r="B6509" s="99"/>
      <c r="C6509" s="100"/>
      <c r="D6509" s="2013" t="s">
        <v>417</v>
      </c>
      <c r="E6509" s="2013"/>
      <c r="F6509" s="2013"/>
      <c r="G6509" s="493">
        <v>-1413.59422</v>
      </c>
    </row>
    <row r="6510" ht="11.25" hidden="1" customHeight="1" outlineLevel="7">
      <c r="A6510" s="98"/>
      <c r="B6510" s="99"/>
      <c r="C6510" s="100"/>
      <c r="D6510" s="2013" t="s">
        <v>953</v>
      </c>
      <c r="E6510" s="2013"/>
      <c r="F6510" s="2013"/>
      <c r="G6510" s="493">
        <v>-2000</v>
      </c>
    </row>
    <row r="6511" ht="21.75" hidden="1" customHeight="1" outlineLevel="7">
      <c r="A6511" s="98"/>
      <c r="B6511" s="99"/>
      <c r="C6511" s="100"/>
      <c r="D6511" s="2013" t="s">
        <v>956</v>
      </c>
      <c r="E6511" s="2013"/>
      <c r="F6511" s="2013"/>
      <c r="G6511" s="496">
        <v>-1.5420499999999999</v>
      </c>
    </row>
    <row r="6512" ht="11.25" customHeight="1" outlineLevel="3" collapsed="1">
      <c r="A6512" s="2020" t="s">
        <v>1026</v>
      </c>
      <c r="B6512" s="2020"/>
      <c r="C6512" s="2020"/>
      <c r="D6512" s="2014" t="s">
        <v>453</v>
      </c>
      <c r="E6512" s="2014"/>
      <c r="F6512" s="2014"/>
      <c r="G6512" s="494"/>
    </row>
    <row r="6513" ht="11.25" hidden="1" customHeight="1" outlineLevel="4">
      <c r="A6513" s="95"/>
      <c r="B6513" s="96"/>
      <c r="C6513" s="97"/>
      <c r="D6513" s="98"/>
      <c r="E6513" s="99"/>
      <c r="F6513" s="100"/>
      <c r="G6513" s="496">
        <v>-264.12842000000001</v>
      </c>
    </row>
    <row r="6514" ht="11.25" hidden="1" customHeight="1" outlineLevel="4">
      <c r="A6514" s="70"/>
      <c r="B6514" s="71"/>
      <c r="C6514" s="72"/>
      <c r="D6514" s="2017" t="s">
        <v>257</v>
      </c>
      <c r="E6514" s="2017"/>
      <c r="F6514" s="2017"/>
      <c r="G6514" s="496">
        <v>-333.64943</v>
      </c>
    </row>
    <row r="6515" ht="11.25" hidden="1" customHeight="1" outlineLevel="5">
      <c r="A6515" s="74"/>
      <c r="B6515" s="75"/>
      <c r="C6515" s="76"/>
      <c r="D6515" s="2017" t="s">
        <v>442</v>
      </c>
      <c r="E6515" s="2017"/>
      <c r="F6515" s="2017"/>
      <c r="G6515" s="496">
        <v>-261.92324000000002</v>
      </c>
    </row>
    <row r="6516" ht="11.25" hidden="1" customHeight="1" outlineLevel="6">
      <c r="A6516" s="77"/>
      <c r="B6516" s="78"/>
      <c r="C6516" s="79"/>
      <c r="D6516" s="2017" t="s">
        <v>443</v>
      </c>
      <c r="E6516" s="2017"/>
      <c r="F6516" s="2017"/>
      <c r="G6516" s="496">
        <v>-83.384799999999998</v>
      </c>
    </row>
    <row r="6517" ht="11.25" hidden="1" customHeight="1" outlineLevel="7">
      <c r="A6517" s="80"/>
      <c r="B6517" s="81"/>
      <c r="C6517" s="82"/>
      <c r="D6517" s="2017" t="s">
        <v>444</v>
      </c>
      <c r="E6517" s="2017"/>
      <c r="F6517" s="2017"/>
      <c r="G6517" s="496">
        <v>-235.59904</v>
      </c>
    </row>
    <row r="6518" ht="11.25" hidden="1" customHeight="1" outlineLevel="7">
      <c r="A6518" s="83"/>
      <c r="B6518" s="84"/>
      <c r="C6518" s="85"/>
      <c r="D6518" s="2017" t="s">
        <v>253</v>
      </c>
      <c r="E6518" s="2017"/>
      <c r="F6518" s="2017"/>
      <c r="G6518" s="493">
        <v>-1014.94613</v>
      </c>
    </row>
    <row r="6519" ht="11.25" hidden="1" customHeight="1" outlineLevel="7">
      <c r="A6519" s="86"/>
      <c r="B6519" s="87"/>
      <c r="C6519" s="88"/>
      <c r="D6519" s="2017" t="s">
        <v>454</v>
      </c>
      <c r="E6519" s="2017"/>
      <c r="F6519" s="2017"/>
      <c r="G6519" s="494"/>
    </row>
    <row r="6520" ht="11.25" hidden="1" customHeight="1" outlineLevel="7">
      <c r="A6520" s="89"/>
      <c r="B6520" s="90"/>
      <c r="C6520" s="91"/>
      <c r="D6520" s="2013" t="s">
        <v>455</v>
      </c>
      <c r="E6520" s="2013"/>
      <c r="F6520" s="2013"/>
      <c r="G6520" s="496">
        <v>-98.700100000000006</v>
      </c>
    </row>
    <row r="6521" ht="11.25" hidden="1" customHeight="1" outlineLevel="7">
      <c r="A6521" s="89"/>
      <c r="B6521" s="90"/>
      <c r="C6521" s="91"/>
      <c r="D6521" s="2013" t="s">
        <v>456</v>
      </c>
      <c r="E6521" s="2013"/>
      <c r="F6521" s="2013"/>
      <c r="G6521" s="496">
        <v>-682.81446000000005</v>
      </c>
    </row>
    <row r="6522" ht="11.25" hidden="1" customHeight="1" outlineLevel="7">
      <c r="A6522" s="89"/>
      <c r="B6522" s="90"/>
      <c r="C6522" s="91"/>
      <c r="D6522" s="2013" t="s">
        <v>457</v>
      </c>
      <c r="E6522" s="2013"/>
      <c r="F6522" s="2013"/>
      <c r="G6522" s="493">
        <v>-4588.9633800000001</v>
      </c>
    </row>
    <row r="6523" ht="11.25" hidden="1" customHeight="1" outlineLevel="7">
      <c r="A6523" s="89"/>
      <c r="B6523" s="90"/>
      <c r="C6523" s="91"/>
      <c r="D6523" s="2013" t="s">
        <v>458</v>
      </c>
      <c r="E6523" s="2013"/>
      <c r="F6523" s="2013"/>
      <c r="G6523" s="493">
        <v>-3319.9858100000001</v>
      </c>
    </row>
    <row r="6524" ht="11.25" hidden="1" customHeight="1" outlineLevel="7">
      <c r="A6524" s="83"/>
      <c r="B6524" s="84"/>
      <c r="C6524" s="85"/>
      <c r="D6524" s="2017" t="s">
        <v>524</v>
      </c>
      <c r="E6524" s="2017"/>
      <c r="F6524" s="2017"/>
      <c r="G6524" s="496">
        <v>-791.43255999999997</v>
      </c>
    </row>
    <row r="6525" ht="11.25" hidden="1" customHeight="1" outlineLevel="7">
      <c r="A6525" s="86"/>
      <c r="B6525" s="87"/>
      <c r="C6525" s="88"/>
      <c r="D6525" s="2017" t="s">
        <v>14</v>
      </c>
      <c r="E6525" s="2017"/>
      <c r="F6525" s="2017"/>
      <c r="G6525" s="496">
        <v>-62.07535</v>
      </c>
    </row>
    <row r="6526" ht="11.25" hidden="1" customHeight="1" outlineLevel="7">
      <c r="A6526" s="101"/>
      <c r="B6526" s="102"/>
      <c r="C6526" s="103"/>
      <c r="D6526" s="2017" t="s">
        <v>220</v>
      </c>
      <c r="E6526" s="2017"/>
      <c r="F6526" s="2017"/>
      <c r="G6526" s="496">
        <v>-415.46965999999998</v>
      </c>
    </row>
    <row r="6527" ht="11.25" hidden="1" customHeight="1" outlineLevel="7">
      <c r="A6527" s="115"/>
      <c r="B6527" s="116"/>
      <c r="C6527" s="117"/>
      <c r="D6527" s="2013" t="s">
        <v>527</v>
      </c>
      <c r="E6527" s="2013"/>
      <c r="F6527" s="2013"/>
      <c r="G6527" s="494"/>
    </row>
    <row r="6528" ht="11.25" hidden="1" customHeight="1" outlineLevel="7">
      <c r="A6528" s="115"/>
      <c r="B6528" s="116"/>
      <c r="C6528" s="117"/>
      <c r="D6528" s="2013" t="s">
        <v>528</v>
      </c>
      <c r="E6528" s="2013"/>
      <c r="F6528" s="2013"/>
      <c r="G6528" s="494"/>
    </row>
    <row r="6529" ht="11.25" hidden="1" customHeight="1" outlineLevel="7">
      <c r="A6529" s="101"/>
      <c r="B6529" s="102"/>
      <c r="C6529" s="103"/>
      <c r="D6529" s="2017" t="s">
        <v>529</v>
      </c>
      <c r="E6529" s="2017"/>
      <c r="F6529" s="2017"/>
      <c r="G6529" s="494"/>
    </row>
    <row r="6530" ht="11.25" hidden="1" customHeight="1" outlineLevel="7">
      <c r="A6530" s="104"/>
      <c r="B6530" s="105"/>
      <c r="C6530" s="106"/>
      <c r="D6530" s="2017" t="s">
        <v>530</v>
      </c>
      <c r="E6530" s="2017"/>
      <c r="F6530" s="2017"/>
      <c r="G6530" s="494"/>
    </row>
    <row r="6531" ht="11.25" hidden="1" customHeight="1" outlineLevel="7">
      <c r="A6531" s="95"/>
      <c r="B6531" s="96"/>
      <c r="C6531" s="97"/>
      <c r="D6531" s="2013" t="s">
        <v>532</v>
      </c>
      <c r="E6531" s="2013"/>
      <c r="F6531" s="2013"/>
      <c r="G6531" s="496">
        <v>-999.93843000000004</v>
      </c>
    </row>
    <row r="6532" ht="11.25" hidden="1" customHeight="1" outlineLevel="7">
      <c r="A6532" s="95"/>
      <c r="B6532" s="96"/>
      <c r="C6532" s="97"/>
      <c r="D6532" s="2013" t="s">
        <v>533</v>
      </c>
      <c r="E6532" s="2013"/>
      <c r="F6532" s="2013"/>
      <c r="G6532" s="496">
        <v>-6.5724299999999998</v>
      </c>
    </row>
    <row r="6533" ht="11.25" hidden="1" customHeight="1" outlineLevel="7">
      <c r="A6533" s="104"/>
      <c r="B6533" s="105"/>
      <c r="C6533" s="106"/>
      <c r="D6533" s="2017" t="s">
        <v>535</v>
      </c>
      <c r="E6533" s="2017"/>
      <c r="F6533" s="2017"/>
      <c r="G6533" s="494"/>
    </row>
    <row r="6534" ht="11.25" hidden="1" customHeight="1" outlineLevel="7">
      <c r="A6534" s="95"/>
      <c r="B6534" s="96"/>
      <c r="C6534" s="97"/>
      <c r="D6534" s="2013" t="s">
        <v>539</v>
      </c>
      <c r="E6534" s="2013"/>
      <c r="F6534" s="2013"/>
      <c r="G6534" s="495"/>
    </row>
    <row r="6535" ht="21.75" hidden="1" customHeight="1" outlineLevel="7">
      <c r="A6535" s="95"/>
      <c r="B6535" s="96"/>
      <c r="C6535" s="97"/>
      <c r="D6535" s="2013" t="s">
        <v>540</v>
      </c>
      <c r="E6535" s="2013"/>
      <c r="F6535" s="2013"/>
      <c r="G6535" s="494"/>
    </row>
    <row r="6536" ht="21.75" hidden="1" customHeight="1" outlineLevel="7">
      <c r="A6536" s="95"/>
      <c r="B6536" s="96"/>
      <c r="C6536" s="97"/>
      <c r="D6536" s="2013" t="s">
        <v>541</v>
      </c>
      <c r="E6536" s="2013"/>
      <c r="F6536" s="2013"/>
      <c r="G6536" s="494"/>
    </row>
    <row r="6537" ht="11.25" hidden="1" customHeight="1" outlineLevel="7">
      <c r="A6537" s="95"/>
      <c r="B6537" s="96"/>
      <c r="C6537" s="97"/>
      <c r="D6537" s="2013" t="s">
        <v>542</v>
      </c>
      <c r="E6537" s="2013"/>
      <c r="F6537" s="2013"/>
      <c r="G6537" s="494"/>
    </row>
    <row r="6538" ht="11.25" hidden="1" customHeight="1" outlineLevel="7">
      <c r="A6538" s="95"/>
      <c r="B6538" s="96"/>
      <c r="C6538" s="97"/>
      <c r="D6538" s="2013" t="s">
        <v>546</v>
      </c>
      <c r="E6538" s="2013"/>
      <c r="F6538" s="2013"/>
      <c r="G6538" s="494"/>
    </row>
    <row r="6539" ht="11.25" hidden="1" customHeight="1" outlineLevel="7">
      <c r="A6539" s="95"/>
      <c r="B6539" s="96"/>
      <c r="C6539" s="97"/>
      <c r="D6539" s="2013" t="s">
        <v>547</v>
      </c>
      <c r="E6539" s="2013"/>
      <c r="F6539" s="2013"/>
      <c r="G6539" s="494"/>
    </row>
    <row r="6540" ht="11.25" hidden="1" customHeight="1" outlineLevel="7">
      <c r="A6540" s="104"/>
      <c r="B6540" s="105"/>
      <c r="C6540" s="106"/>
      <c r="D6540" s="2017" t="s">
        <v>548</v>
      </c>
      <c r="E6540" s="2017"/>
      <c r="F6540" s="2017"/>
      <c r="G6540" s="494"/>
    </row>
    <row r="6541" ht="11.25" hidden="1" customHeight="1" outlineLevel="7">
      <c r="A6541" s="95"/>
      <c r="B6541" s="96"/>
      <c r="C6541" s="97"/>
      <c r="D6541" s="2013" t="s">
        <v>551</v>
      </c>
      <c r="E6541" s="2013"/>
      <c r="F6541" s="2013"/>
      <c r="G6541" s="494"/>
    </row>
    <row r="6542" ht="11.25" hidden="1" customHeight="1" outlineLevel="7">
      <c r="A6542" s="95"/>
      <c r="B6542" s="96"/>
      <c r="C6542" s="97"/>
      <c r="D6542" s="2013" t="s">
        <v>552</v>
      </c>
      <c r="E6542" s="2013"/>
      <c r="F6542" s="2013"/>
      <c r="G6542" s="494"/>
    </row>
    <row r="6543" ht="11.25" hidden="1" customHeight="1" outlineLevel="7">
      <c r="A6543" s="95"/>
      <c r="B6543" s="96"/>
      <c r="C6543" s="97"/>
      <c r="D6543" s="2013" t="s">
        <v>553</v>
      </c>
      <c r="E6543" s="2013"/>
      <c r="F6543" s="2013"/>
      <c r="G6543" s="494"/>
    </row>
    <row r="6544" ht="11.25" hidden="1" customHeight="1" outlineLevel="7">
      <c r="A6544" s="104"/>
      <c r="B6544" s="105"/>
      <c r="C6544" s="106"/>
      <c r="D6544" s="2017" t="s">
        <v>554</v>
      </c>
      <c r="E6544" s="2017"/>
      <c r="F6544" s="2017"/>
      <c r="G6544" s="494"/>
    </row>
    <row r="6545" ht="11.25" hidden="1" customHeight="1" outlineLevel="7">
      <c r="A6545" s="95"/>
      <c r="B6545" s="96"/>
      <c r="C6545" s="97"/>
      <c r="D6545" s="2013" t="s">
        <v>556</v>
      </c>
      <c r="E6545" s="2013"/>
      <c r="F6545" s="2013"/>
      <c r="G6545" s="494"/>
    </row>
    <row r="6546" ht="11.25" hidden="1" customHeight="1" outlineLevel="7">
      <c r="A6546" s="95"/>
      <c r="B6546" s="96"/>
      <c r="C6546" s="97"/>
      <c r="D6546" s="2013" t="s">
        <v>557</v>
      </c>
      <c r="E6546" s="2013"/>
      <c r="F6546" s="2013"/>
      <c r="G6546" s="494"/>
    </row>
    <row r="6547" ht="11.25" hidden="1" customHeight="1" outlineLevel="7">
      <c r="A6547" s="95"/>
      <c r="B6547" s="96"/>
      <c r="C6547" s="97"/>
      <c r="D6547" s="2013" t="s">
        <v>559</v>
      </c>
      <c r="E6547" s="2013"/>
      <c r="F6547" s="2013"/>
      <c r="G6547" s="494"/>
    </row>
    <row r="6548" ht="11.25" hidden="1" customHeight="1" outlineLevel="7">
      <c r="A6548" s="95"/>
      <c r="B6548" s="96"/>
      <c r="C6548" s="97"/>
      <c r="D6548" s="2013" t="s">
        <v>560</v>
      </c>
      <c r="E6548" s="2013"/>
      <c r="F6548" s="2013"/>
      <c r="G6548" s="494"/>
    </row>
    <row r="6549" ht="11.25" hidden="1" customHeight="1" outlineLevel="7">
      <c r="A6549" s="95"/>
      <c r="B6549" s="96"/>
      <c r="C6549" s="97"/>
      <c r="D6549" s="2013" t="s">
        <v>562</v>
      </c>
      <c r="E6549" s="2013"/>
      <c r="F6549" s="2013"/>
      <c r="G6549" s="494"/>
    </row>
    <row r="6550" ht="11.25" hidden="1" customHeight="1" outlineLevel="7">
      <c r="A6550" s="95"/>
      <c r="B6550" s="96"/>
      <c r="C6550" s="97"/>
      <c r="D6550" s="2013" t="s">
        <v>563</v>
      </c>
      <c r="E6550" s="2013"/>
      <c r="F6550" s="2013"/>
      <c r="G6550" s="494"/>
    </row>
    <row r="6551" ht="11.25" hidden="1" customHeight="1" outlineLevel="7">
      <c r="A6551" s="95"/>
      <c r="B6551" s="96"/>
      <c r="C6551" s="97"/>
      <c r="D6551" s="2013" t="s">
        <v>564</v>
      </c>
      <c r="E6551" s="2013"/>
      <c r="F6551" s="2013"/>
      <c r="G6551" s="494"/>
    </row>
    <row r="6552" ht="11.25" hidden="1" customHeight="1" outlineLevel="7">
      <c r="A6552" s="95"/>
      <c r="B6552" s="96"/>
      <c r="C6552" s="97"/>
      <c r="D6552" s="2013" t="s">
        <v>565</v>
      </c>
      <c r="E6552" s="2013"/>
      <c r="F6552" s="2013"/>
      <c r="G6552" s="494"/>
    </row>
    <row r="6553" ht="11.25" hidden="1" customHeight="1" outlineLevel="7">
      <c r="A6553" s="95"/>
      <c r="B6553" s="96"/>
      <c r="C6553" s="97"/>
      <c r="D6553" s="2013" t="s">
        <v>566</v>
      </c>
      <c r="E6553" s="2013"/>
      <c r="F6553" s="2013"/>
      <c r="G6553" s="494"/>
    </row>
    <row r="6554" ht="11.25" hidden="1" customHeight="1" outlineLevel="7">
      <c r="A6554" s="95"/>
      <c r="B6554" s="96"/>
      <c r="C6554" s="97"/>
      <c r="D6554" s="2013" t="s">
        <v>567</v>
      </c>
      <c r="E6554" s="2013"/>
      <c r="F6554" s="2013"/>
      <c r="G6554" s="494"/>
    </row>
    <row r="6555" ht="11.25" hidden="1" customHeight="1" outlineLevel="7">
      <c r="A6555" s="95"/>
      <c r="B6555" s="96"/>
      <c r="C6555" s="97"/>
      <c r="D6555" s="2013" t="s">
        <v>568</v>
      </c>
      <c r="E6555" s="2013"/>
      <c r="F6555" s="2013"/>
      <c r="G6555" s="494"/>
    </row>
    <row r="6556" ht="11.25" hidden="1" customHeight="1" outlineLevel="7">
      <c r="A6556" s="95"/>
      <c r="B6556" s="96"/>
      <c r="C6556" s="97"/>
      <c r="D6556" s="2013" t="s">
        <v>569</v>
      </c>
      <c r="E6556" s="2013"/>
      <c r="F6556" s="2013"/>
      <c r="G6556" s="494"/>
    </row>
    <row r="6557" ht="11.25" hidden="1" customHeight="1" outlineLevel="7">
      <c r="A6557" s="95"/>
      <c r="B6557" s="96"/>
      <c r="C6557" s="97"/>
      <c r="D6557" s="2013" t="s">
        <v>570</v>
      </c>
      <c r="E6557" s="2013"/>
      <c r="F6557" s="2013"/>
      <c r="G6557" s="494"/>
    </row>
    <row r="6558" ht="11.25" hidden="1" customHeight="1" outlineLevel="7">
      <c r="A6558" s="86"/>
      <c r="B6558" s="87"/>
      <c r="C6558" s="88"/>
      <c r="D6558" s="2017" t="s">
        <v>571</v>
      </c>
      <c r="E6558" s="2017"/>
      <c r="F6558" s="2017"/>
      <c r="G6558" s="494"/>
    </row>
    <row r="6559" ht="11.25" hidden="1" customHeight="1" outlineLevel="7">
      <c r="A6559" s="101"/>
      <c r="B6559" s="102"/>
      <c r="C6559" s="103"/>
      <c r="D6559" s="2017" t="s">
        <v>572</v>
      </c>
      <c r="E6559" s="2017"/>
      <c r="F6559" s="2017"/>
      <c r="G6559" s="494"/>
    </row>
    <row r="6560" ht="11.25" hidden="1" customHeight="1" outlineLevel="7">
      <c r="A6560" s="104"/>
      <c r="B6560" s="105"/>
      <c r="C6560" s="106"/>
      <c r="D6560" s="2017" t="s">
        <v>573</v>
      </c>
      <c r="E6560" s="2017"/>
      <c r="F6560" s="2017"/>
      <c r="G6560" s="494"/>
    </row>
    <row r="6561" ht="11.25" hidden="1" customHeight="1" outlineLevel="7">
      <c r="A6561" s="95"/>
      <c r="B6561" s="96"/>
      <c r="C6561" s="97"/>
      <c r="D6561" s="2013" t="s">
        <v>576</v>
      </c>
      <c r="E6561" s="2013"/>
      <c r="F6561" s="2013"/>
      <c r="G6561" s="494"/>
    </row>
    <row r="6562" ht="21.75" hidden="1" customHeight="1" outlineLevel="7">
      <c r="A6562" s="95"/>
      <c r="B6562" s="96"/>
      <c r="C6562" s="97"/>
      <c r="D6562" s="2013" t="s">
        <v>577</v>
      </c>
      <c r="E6562" s="2013"/>
      <c r="F6562" s="2013"/>
      <c r="G6562" s="494"/>
    </row>
    <row r="6563" ht="21.75" hidden="1" customHeight="1" outlineLevel="7">
      <c r="A6563" s="95"/>
      <c r="B6563" s="96"/>
      <c r="C6563" s="97"/>
      <c r="D6563" s="2013" t="s">
        <v>578</v>
      </c>
      <c r="E6563" s="2013"/>
      <c r="F6563" s="2013"/>
      <c r="G6563" s="494"/>
    </row>
    <row r="6564" ht="11.25" hidden="1" customHeight="1" outlineLevel="7">
      <c r="A6564" s="95"/>
      <c r="B6564" s="96"/>
      <c r="C6564" s="97"/>
      <c r="D6564" s="2013" t="s">
        <v>579</v>
      </c>
      <c r="E6564" s="2013"/>
      <c r="F6564" s="2013"/>
      <c r="G6564" s="494"/>
    </row>
    <row r="6565" ht="11.25" hidden="1" customHeight="1" outlineLevel="7">
      <c r="A6565" s="95"/>
      <c r="B6565" s="96"/>
      <c r="C6565" s="97"/>
      <c r="D6565" s="2013" t="s">
        <v>582</v>
      </c>
      <c r="E6565" s="2013"/>
      <c r="F6565" s="2013"/>
      <c r="G6565" s="494"/>
    </row>
    <row r="6566" ht="11.25" hidden="1" customHeight="1" outlineLevel="7">
      <c r="A6566" s="95"/>
      <c r="B6566" s="96"/>
      <c r="C6566" s="97"/>
      <c r="D6566" s="2013" t="s">
        <v>583</v>
      </c>
      <c r="E6566" s="2013"/>
      <c r="F6566" s="2013"/>
      <c r="G6566" s="494"/>
    </row>
    <row r="6567" ht="11.25" hidden="1" customHeight="1" outlineLevel="7">
      <c r="A6567" s="95"/>
      <c r="B6567" s="96"/>
      <c r="C6567" s="97"/>
      <c r="D6567" s="2013" t="s">
        <v>584</v>
      </c>
      <c r="E6567" s="2013"/>
      <c r="F6567" s="2013"/>
      <c r="G6567" s="494"/>
    </row>
    <row r="6568" ht="11.25" hidden="1" customHeight="1" outlineLevel="7">
      <c r="A6568" s="95"/>
      <c r="B6568" s="96"/>
      <c r="C6568" s="97"/>
      <c r="D6568" s="2013" t="s">
        <v>585</v>
      </c>
      <c r="E6568" s="2013"/>
      <c r="F6568" s="2013"/>
      <c r="G6568" s="494"/>
    </row>
    <row r="6569" ht="11.25" hidden="1" customHeight="1" outlineLevel="7">
      <c r="A6569" s="104"/>
      <c r="B6569" s="105"/>
      <c r="C6569" s="106"/>
      <c r="D6569" s="2017" t="s">
        <v>586</v>
      </c>
      <c r="E6569" s="2017"/>
      <c r="F6569" s="2017"/>
      <c r="G6569" s="494"/>
    </row>
    <row r="6570" ht="11.25" hidden="1" customHeight="1" outlineLevel="7">
      <c r="A6570" s="95"/>
      <c r="B6570" s="96"/>
      <c r="C6570" s="97"/>
      <c r="D6570" s="2013" t="s">
        <v>589</v>
      </c>
      <c r="E6570" s="2013"/>
      <c r="F6570" s="2013"/>
      <c r="G6570" s="494"/>
    </row>
    <row r="6571" ht="21.75" hidden="1" customHeight="1" outlineLevel="7">
      <c r="A6571" s="95"/>
      <c r="B6571" s="96"/>
      <c r="C6571" s="97"/>
      <c r="D6571" s="2013" t="s">
        <v>590</v>
      </c>
      <c r="E6571" s="2013"/>
      <c r="F6571" s="2013"/>
      <c r="G6571" s="494"/>
    </row>
    <row r="6572" ht="11.25" hidden="1" customHeight="1" outlineLevel="7">
      <c r="A6572" s="95"/>
      <c r="B6572" s="96"/>
      <c r="C6572" s="97"/>
      <c r="D6572" s="2013" t="s">
        <v>591</v>
      </c>
      <c r="E6572" s="2013"/>
      <c r="F6572" s="2013"/>
      <c r="G6572" s="494"/>
    </row>
    <row r="6573" ht="11.25" hidden="1" customHeight="1" outlineLevel="7">
      <c r="A6573" s="95"/>
      <c r="B6573" s="96"/>
      <c r="C6573" s="97"/>
      <c r="D6573" s="2013" t="s">
        <v>592</v>
      </c>
      <c r="E6573" s="2013"/>
      <c r="F6573" s="2013"/>
      <c r="G6573" s="494"/>
    </row>
    <row r="6574" ht="11.25" hidden="1" customHeight="1" outlineLevel="7">
      <c r="A6574" s="95"/>
      <c r="B6574" s="96"/>
      <c r="C6574" s="97"/>
      <c r="D6574" s="2013" t="s">
        <v>965</v>
      </c>
      <c r="E6574" s="2013"/>
      <c r="F6574" s="2013"/>
      <c r="G6574" s="494"/>
    </row>
    <row r="6575" ht="11.25" hidden="1" customHeight="1" outlineLevel="7">
      <c r="A6575" s="95"/>
      <c r="B6575" s="96"/>
      <c r="C6575" s="97"/>
      <c r="D6575" s="2013" t="s">
        <v>594</v>
      </c>
      <c r="E6575" s="2013"/>
      <c r="F6575" s="2013"/>
      <c r="G6575" s="494"/>
    </row>
    <row r="6576" ht="11.25" hidden="1" customHeight="1" outlineLevel="7">
      <c r="A6576" s="101"/>
      <c r="B6576" s="102"/>
      <c r="C6576" s="103"/>
      <c r="D6576" s="2017" t="s">
        <v>35</v>
      </c>
      <c r="E6576" s="2017"/>
      <c r="F6576" s="2017"/>
      <c r="G6576" s="494"/>
    </row>
    <row r="6577" ht="11.25" hidden="1" customHeight="1" outlineLevel="7">
      <c r="A6577" s="115"/>
      <c r="B6577" s="116"/>
      <c r="C6577" s="117"/>
      <c r="D6577" s="2013" t="s">
        <v>595</v>
      </c>
      <c r="E6577" s="2013"/>
      <c r="F6577" s="2013"/>
      <c r="G6577" s="494"/>
    </row>
    <row r="6578" ht="11.25" hidden="1" customHeight="1" outlineLevel="7">
      <c r="A6578" s="115"/>
      <c r="B6578" s="116"/>
      <c r="C6578" s="117"/>
      <c r="D6578" s="2013" t="s">
        <v>598</v>
      </c>
      <c r="E6578" s="2013"/>
      <c r="F6578" s="2013"/>
      <c r="G6578" s="494"/>
    </row>
    <row r="6579" ht="11.25" hidden="1" customHeight="1" outlineLevel="7">
      <c r="A6579" s="115"/>
      <c r="B6579" s="116"/>
      <c r="C6579" s="117"/>
      <c r="D6579" s="2013" t="s">
        <v>599</v>
      </c>
      <c r="E6579" s="2013"/>
      <c r="F6579" s="2013"/>
      <c r="G6579" s="494"/>
    </row>
    <row r="6580" ht="11.25" hidden="1" customHeight="1" outlineLevel="7">
      <c r="A6580" s="101"/>
      <c r="B6580" s="102"/>
      <c r="C6580" s="103"/>
      <c r="D6580" s="2017" t="s">
        <v>608</v>
      </c>
      <c r="E6580" s="2017"/>
      <c r="F6580" s="2017"/>
      <c r="G6580" s="494"/>
    </row>
    <row r="6581" ht="11.25" hidden="1" customHeight="1" outlineLevel="7">
      <c r="A6581" s="115"/>
      <c r="B6581" s="116"/>
      <c r="C6581" s="117"/>
      <c r="D6581" s="2013" t="s">
        <v>609</v>
      </c>
      <c r="E6581" s="2013"/>
      <c r="F6581" s="2013"/>
      <c r="G6581" s="494"/>
    </row>
    <row r="6582" ht="11.25" hidden="1" customHeight="1" outlineLevel="7">
      <c r="A6582" s="115"/>
      <c r="B6582" s="116"/>
      <c r="C6582" s="117"/>
      <c r="D6582" s="2013" t="s">
        <v>611</v>
      </c>
      <c r="E6582" s="2013"/>
      <c r="F6582" s="2013"/>
      <c r="G6582" s="494"/>
    </row>
    <row r="6583" ht="11.25" hidden="1" customHeight="1" outlineLevel="7">
      <c r="A6583" s="115"/>
      <c r="B6583" s="116"/>
      <c r="C6583" s="117"/>
      <c r="D6583" s="2013" t="s">
        <v>838</v>
      </c>
      <c r="E6583" s="2013"/>
      <c r="F6583" s="2013"/>
      <c r="G6583" s="494"/>
    </row>
    <row r="6584" ht="11.25" hidden="1" customHeight="1" outlineLevel="7">
      <c r="A6584" s="115"/>
      <c r="B6584" s="116"/>
      <c r="C6584" s="117"/>
      <c r="D6584" s="2013" t="s">
        <v>613</v>
      </c>
      <c r="E6584" s="2013"/>
      <c r="F6584" s="2013"/>
      <c r="G6584" s="494"/>
    </row>
    <row r="6585" ht="11.25" hidden="1" customHeight="1" outlineLevel="7">
      <c r="A6585" s="115"/>
      <c r="B6585" s="116"/>
      <c r="C6585" s="117"/>
      <c r="D6585" s="2013" t="s">
        <v>614</v>
      </c>
      <c r="E6585" s="2013"/>
      <c r="F6585" s="2013"/>
      <c r="G6585" s="494"/>
    </row>
    <row r="6586" ht="11.25" hidden="1" customHeight="1" outlineLevel="7">
      <c r="A6586" s="115"/>
      <c r="B6586" s="116"/>
      <c r="C6586" s="117"/>
      <c r="D6586" s="2013" t="s">
        <v>615</v>
      </c>
      <c r="E6586" s="2013"/>
      <c r="F6586" s="2013"/>
      <c r="G6586" s="494"/>
    </row>
    <row r="6587" ht="11.25" hidden="1" customHeight="1" outlineLevel="7">
      <c r="A6587" s="115"/>
      <c r="B6587" s="116"/>
      <c r="C6587" s="117"/>
      <c r="D6587" s="2013" t="s">
        <v>616</v>
      </c>
      <c r="E6587" s="2013"/>
      <c r="F6587" s="2013"/>
      <c r="G6587" s="494"/>
    </row>
    <row r="6588" ht="11.25" hidden="1" customHeight="1" outlineLevel="7">
      <c r="A6588" s="86"/>
      <c r="B6588" s="87"/>
      <c r="C6588" s="88"/>
      <c r="D6588" s="2017" t="s">
        <v>617</v>
      </c>
      <c r="E6588" s="2017"/>
      <c r="F6588" s="2017"/>
      <c r="G6588" s="494"/>
    </row>
    <row r="6589" ht="11.25" hidden="1" customHeight="1" outlineLevel="7">
      <c r="A6589" s="89"/>
      <c r="B6589" s="90"/>
      <c r="C6589" s="91"/>
      <c r="D6589" s="2013" t="s">
        <v>619</v>
      </c>
      <c r="E6589" s="2013"/>
      <c r="F6589" s="2013"/>
      <c r="G6589" s="494"/>
    </row>
    <row r="6590" ht="11.25" hidden="1" customHeight="1" outlineLevel="7">
      <c r="A6590" s="89"/>
      <c r="B6590" s="90"/>
      <c r="C6590" s="91"/>
      <c r="D6590" s="2013" t="s">
        <v>620</v>
      </c>
      <c r="E6590" s="2013"/>
      <c r="F6590" s="2013"/>
      <c r="G6590" s="494"/>
    </row>
    <row r="6591" ht="11.25" hidden="1" customHeight="1" outlineLevel="7">
      <c r="A6591" s="89"/>
      <c r="B6591" s="90"/>
      <c r="C6591" s="91"/>
      <c r="D6591" s="2013" t="s">
        <v>622</v>
      </c>
      <c r="E6591" s="2013"/>
      <c r="F6591" s="2013"/>
      <c r="G6591" s="494"/>
    </row>
    <row r="6592" ht="11.25" hidden="1" customHeight="1" outlineLevel="7">
      <c r="A6592" s="89"/>
      <c r="B6592" s="90"/>
      <c r="C6592" s="91"/>
      <c r="D6592" s="2013" t="s">
        <v>624</v>
      </c>
      <c r="E6592" s="2013"/>
      <c r="F6592" s="2013"/>
      <c r="G6592" s="494"/>
    </row>
    <row r="6593" ht="11.25" hidden="1" customHeight="1" outlineLevel="7">
      <c r="A6593" s="89"/>
      <c r="B6593" s="90"/>
      <c r="C6593" s="91"/>
      <c r="D6593" s="2013" t="s">
        <v>626</v>
      </c>
      <c r="E6593" s="2013"/>
      <c r="F6593" s="2013"/>
      <c r="G6593" s="494"/>
    </row>
    <row r="6594" ht="11.25" hidden="1" customHeight="1" outlineLevel="7">
      <c r="A6594" s="101"/>
      <c r="B6594" s="102"/>
      <c r="C6594" s="103"/>
      <c r="D6594" s="2017" t="s">
        <v>630</v>
      </c>
      <c r="E6594" s="2017"/>
      <c r="F6594" s="2017"/>
      <c r="G6594" s="494"/>
    </row>
    <row r="6595" ht="11.25" hidden="1" customHeight="1" outlineLevel="7">
      <c r="A6595" s="115"/>
      <c r="B6595" s="116"/>
      <c r="C6595" s="117"/>
      <c r="D6595" s="2013" t="s">
        <v>632</v>
      </c>
      <c r="E6595" s="2013"/>
      <c r="F6595" s="2013"/>
      <c r="G6595" s="494"/>
    </row>
    <row r="6596" ht="21.75" hidden="1" customHeight="1" outlineLevel="7">
      <c r="A6596" s="115"/>
      <c r="B6596" s="116"/>
      <c r="C6596" s="117"/>
      <c r="D6596" s="2013" t="s">
        <v>634</v>
      </c>
      <c r="E6596" s="2013"/>
      <c r="F6596" s="2013"/>
      <c r="G6596" s="494"/>
    </row>
    <row r="6597" ht="21.75" hidden="1" customHeight="1" outlineLevel="7">
      <c r="A6597" s="115"/>
      <c r="B6597" s="116"/>
      <c r="C6597" s="117"/>
      <c r="D6597" s="2013" t="s">
        <v>636</v>
      </c>
      <c r="E6597" s="2013"/>
      <c r="F6597" s="2013"/>
      <c r="G6597" s="494"/>
    </row>
    <row r="6598" ht="21.75" hidden="1" customHeight="1" outlineLevel="7">
      <c r="A6598" s="115"/>
      <c r="B6598" s="116"/>
      <c r="C6598" s="117"/>
      <c r="D6598" s="2013" t="s">
        <v>638</v>
      </c>
      <c r="E6598" s="2013"/>
      <c r="F6598" s="2013"/>
      <c r="G6598" s="494"/>
    </row>
    <row r="6599" ht="11.25" hidden="1" customHeight="1" outlineLevel="7">
      <c r="A6599" s="86"/>
      <c r="B6599" s="87"/>
      <c r="C6599" s="88"/>
      <c r="D6599" s="2017" t="s">
        <v>641</v>
      </c>
      <c r="E6599" s="2017"/>
      <c r="F6599" s="2017"/>
      <c r="G6599" s="494"/>
    </row>
    <row r="6600" ht="21.75" hidden="1" customHeight="1" outlineLevel="7">
      <c r="A6600" s="101"/>
      <c r="B6600" s="102"/>
      <c r="C6600" s="103"/>
      <c r="D6600" s="2017" t="s">
        <v>642</v>
      </c>
      <c r="E6600" s="2017"/>
      <c r="F6600" s="2017"/>
      <c r="G6600" s="494"/>
    </row>
    <row r="6601" ht="21.75" hidden="1" customHeight="1" outlineLevel="7">
      <c r="A6601" s="115"/>
      <c r="B6601" s="116"/>
      <c r="C6601" s="117"/>
      <c r="D6601" s="2013" t="s">
        <v>643</v>
      </c>
      <c r="E6601" s="2013"/>
      <c r="F6601" s="2013"/>
      <c r="G6601" s="494"/>
    </row>
    <row r="6602" ht="21.75" hidden="1" customHeight="1" outlineLevel="7">
      <c r="A6602" s="115"/>
      <c r="B6602" s="116"/>
      <c r="C6602" s="117"/>
      <c r="D6602" s="2013" t="s">
        <v>645</v>
      </c>
      <c r="E6602" s="2013"/>
      <c r="F6602" s="2013"/>
      <c r="G6602" s="494"/>
    </row>
    <row r="6603" ht="21.75" hidden="1" customHeight="1" outlineLevel="7">
      <c r="A6603" s="115"/>
      <c r="B6603" s="116"/>
      <c r="C6603" s="117"/>
      <c r="D6603" s="2013" t="s">
        <v>647</v>
      </c>
      <c r="E6603" s="2013"/>
      <c r="F6603" s="2013"/>
      <c r="G6603" s="494"/>
    </row>
    <row r="6604" ht="21.75" hidden="1" customHeight="1" outlineLevel="7">
      <c r="A6604" s="115"/>
      <c r="B6604" s="116"/>
      <c r="C6604" s="117"/>
      <c r="D6604" s="2013" t="s">
        <v>649</v>
      </c>
      <c r="E6604" s="2013"/>
      <c r="F6604" s="2013"/>
      <c r="G6604" s="494"/>
    </row>
    <row r="6605" ht="21.75" hidden="1" customHeight="1" outlineLevel="7">
      <c r="A6605" s="115"/>
      <c r="B6605" s="116"/>
      <c r="C6605" s="117"/>
      <c r="D6605" s="2013" t="s">
        <v>651</v>
      </c>
      <c r="E6605" s="2013"/>
      <c r="F6605" s="2013"/>
      <c r="G6605" s="494"/>
    </row>
    <row r="6606" ht="11.25" hidden="1" customHeight="1" outlineLevel="7">
      <c r="A6606" s="101"/>
      <c r="B6606" s="102"/>
      <c r="C6606" s="103"/>
      <c r="D6606" s="2017" t="s">
        <v>653</v>
      </c>
      <c r="E6606" s="2017"/>
      <c r="F6606" s="2017"/>
      <c r="G6606" s="494"/>
    </row>
    <row r="6607" ht="11.25" hidden="1" customHeight="1" outlineLevel="7">
      <c r="A6607" s="115"/>
      <c r="B6607" s="116"/>
      <c r="C6607" s="117"/>
      <c r="D6607" s="2013" t="s">
        <v>655</v>
      </c>
      <c r="E6607" s="2013"/>
      <c r="F6607" s="2013"/>
      <c r="G6607" s="494"/>
    </row>
    <row r="6608" ht="21.75" hidden="1" customHeight="1" outlineLevel="7">
      <c r="A6608" s="115"/>
      <c r="B6608" s="116"/>
      <c r="C6608" s="117"/>
      <c r="D6608" s="2013" t="s">
        <v>657</v>
      </c>
      <c r="E6608" s="2013"/>
      <c r="F6608" s="2013"/>
      <c r="G6608" s="494"/>
    </row>
    <row r="6609" ht="21.75" hidden="1" customHeight="1" outlineLevel="7">
      <c r="A6609" s="115"/>
      <c r="B6609" s="116"/>
      <c r="C6609" s="117"/>
      <c r="D6609" s="2013" t="s">
        <v>659</v>
      </c>
      <c r="E6609" s="2013"/>
      <c r="F6609" s="2013"/>
      <c r="G6609" s="494"/>
    </row>
    <row r="6610" ht="21.75" hidden="1" customHeight="1" outlineLevel="7">
      <c r="A6610" s="115"/>
      <c r="B6610" s="116"/>
      <c r="C6610" s="117"/>
      <c r="D6610" s="2013" t="s">
        <v>661</v>
      </c>
      <c r="E6610" s="2013"/>
      <c r="F6610" s="2013"/>
      <c r="G6610" s="494"/>
    </row>
    <row r="6611" ht="11.25" hidden="1" customHeight="1" outlineLevel="7">
      <c r="A6611" s="115"/>
      <c r="B6611" s="116"/>
      <c r="C6611" s="117"/>
      <c r="D6611" s="2013" t="s">
        <v>663</v>
      </c>
      <c r="E6611" s="2013"/>
      <c r="F6611" s="2013"/>
      <c r="G6611" s="494"/>
    </row>
    <row r="6612" ht="21.75" hidden="1" customHeight="1" outlineLevel="7">
      <c r="A6612" s="101"/>
      <c r="B6612" s="102"/>
      <c r="C6612" s="103"/>
      <c r="D6612" s="2017" t="s">
        <v>665</v>
      </c>
      <c r="E6612" s="2017"/>
      <c r="F6612" s="2017"/>
      <c r="G6612" s="494"/>
    </row>
    <row r="6613" ht="11.25" hidden="1" customHeight="1" outlineLevel="7">
      <c r="A6613" s="115"/>
      <c r="B6613" s="116"/>
      <c r="C6613" s="117"/>
      <c r="D6613" s="2013" t="s">
        <v>667</v>
      </c>
      <c r="E6613" s="2013"/>
      <c r="F6613" s="2013"/>
      <c r="G6613" s="494"/>
    </row>
    <row r="6614" ht="21.75" hidden="1" customHeight="1" outlineLevel="7">
      <c r="A6614" s="115"/>
      <c r="B6614" s="116"/>
      <c r="C6614" s="117"/>
      <c r="D6614" s="2013" t="s">
        <v>669</v>
      </c>
      <c r="E6614" s="2013"/>
      <c r="F6614" s="2013"/>
      <c r="G6614" s="494"/>
    </row>
    <row r="6615" ht="21.75" hidden="1" customHeight="1" outlineLevel="7">
      <c r="A6615" s="115"/>
      <c r="B6615" s="116"/>
      <c r="C6615" s="117"/>
      <c r="D6615" s="2013" t="s">
        <v>671</v>
      </c>
      <c r="E6615" s="2013"/>
      <c r="F6615" s="2013"/>
      <c r="G6615" s="494"/>
    </row>
    <row r="6616" ht="21.75" hidden="1" customHeight="1" outlineLevel="7">
      <c r="A6616" s="115"/>
      <c r="B6616" s="116"/>
      <c r="C6616" s="117"/>
      <c r="D6616" s="2013" t="s">
        <v>673</v>
      </c>
      <c r="E6616" s="2013"/>
      <c r="F6616" s="2013"/>
      <c r="G6616" s="494"/>
    </row>
    <row r="6617" ht="21.75" hidden="1" customHeight="1" outlineLevel="7">
      <c r="A6617" s="115"/>
      <c r="B6617" s="116"/>
      <c r="C6617" s="117"/>
      <c r="D6617" s="2013" t="s">
        <v>675</v>
      </c>
      <c r="E6617" s="2013"/>
      <c r="F6617" s="2013"/>
      <c r="G6617" s="494"/>
    </row>
    <row r="6618" ht="21.75" hidden="1" customHeight="1" outlineLevel="7">
      <c r="A6618" s="101"/>
      <c r="B6618" s="102"/>
      <c r="C6618" s="103"/>
      <c r="D6618" s="2017" t="s">
        <v>677</v>
      </c>
      <c r="E6618" s="2017"/>
      <c r="F6618" s="2017"/>
      <c r="G6618" s="494"/>
    </row>
    <row r="6619" ht="21.75" hidden="1" customHeight="1" outlineLevel="7">
      <c r="A6619" s="115"/>
      <c r="B6619" s="116"/>
      <c r="C6619" s="117"/>
      <c r="D6619" s="2013" t="s">
        <v>679</v>
      </c>
      <c r="E6619" s="2013"/>
      <c r="F6619" s="2013"/>
      <c r="G6619" s="494"/>
    </row>
    <row r="6620" ht="21.75" hidden="1" customHeight="1" outlineLevel="7">
      <c r="A6620" s="115"/>
      <c r="B6620" s="116"/>
      <c r="C6620" s="117"/>
      <c r="D6620" s="2013" t="s">
        <v>681</v>
      </c>
      <c r="E6620" s="2013"/>
      <c r="F6620" s="2013"/>
      <c r="G6620" s="494"/>
    </row>
    <row r="6621" ht="21.75" hidden="1" customHeight="1" outlineLevel="7">
      <c r="A6621" s="115"/>
      <c r="B6621" s="116"/>
      <c r="C6621" s="117"/>
      <c r="D6621" s="2013" t="s">
        <v>683</v>
      </c>
      <c r="E6621" s="2013"/>
      <c r="F6621" s="2013"/>
      <c r="G6621" s="494"/>
    </row>
    <row r="6622" ht="21.75" hidden="1" customHeight="1" outlineLevel="7">
      <c r="A6622" s="115"/>
      <c r="B6622" s="116"/>
      <c r="C6622" s="117"/>
      <c r="D6622" s="2013" t="s">
        <v>685</v>
      </c>
      <c r="E6622" s="2013"/>
      <c r="F6622" s="2013"/>
      <c r="G6622" s="494"/>
    </row>
    <row r="6623" ht="21.75" hidden="1" customHeight="1" outlineLevel="7">
      <c r="A6623" s="115"/>
      <c r="B6623" s="116"/>
      <c r="C6623" s="117"/>
      <c r="D6623" s="2013" t="s">
        <v>687</v>
      </c>
      <c r="E6623" s="2013"/>
      <c r="F6623" s="2013"/>
      <c r="G6623" s="494"/>
    </row>
    <row r="6624" ht="11.25" hidden="1" customHeight="1" outlineLevel="7">
      <c r="A6624" s="86"/>
      <c r="B6624" s="87"/>
      <c r="C6624" s="88"/>
      <c r="D6624" s="2017" t="s">
        <v>689</v>
      </c>
      <c r="E6624" s="2017"/>
      <c r="F6624" s="2017"/>
      <c r="G6624" s="494"/>
    </row>
    <row r="6625" ht="11.25" hidden="1" customHeight="1" outlineLevel="7">
      <c r="A6625" s="89"/>
      <c r="B6625" s="90"/>
      <c r="C6625" s="91"/>
      <c r="D6625" s="2013" t="s">
        <v>692</v>
      </c>
      <c r="E6625" s="2013"/>
      <c r="F6625" s="2013"/>
      <c r="G6625" s="494"/>
    </row>
    <row r="6626" ht="11.25" hidden="1" customHeight="1" outlineLevel="7">
      <c r="A6626" s="89"/>
      <c r="B6626" s="90"/>
      <c r="C6626" s="91"/>
      <c r="D6626" s="2013" t="s">
        <v>693</v>
      </c>
      <c r="E6626" s="2013"/>
      <c r="F6626" s="2013"/>
      <c r="G6626" s="494"/>
    </row>
    <row r="6627" ht="11.25" hidden="1" customHeight="1" outlineLevel="7">
      <c r="A6627" s="89"/>
      <c r="B6627" s="90"/>
      <c r="C6627" s="91"/>
      <c r="D6627" s="2013" t="s">
        <v>694</v>
      </c>
      <c r="E6627" s="2013"/>
      <c r="F6627" s="2013"/>
      <c r="G6627" s="494"/>
    </row>
    <row r="6628" ht="11.25" hidden="1" customHeight="1" outlineLevel="7">
      <c r="A6628" s="89"/>
      <c r="B6628" s="90"/>
      <c r="C6628" s="91"/>
      <c r="D6628" s="2013" t="s">
        <v>695</v>
      </c>
      <c r="E6628" s="2013"/>
      <c r="F6628" s="2013"/>
      <c r="G6628" s="494"/>
    </row>
    <row r="6629" ht="11.25" hidden="1" customHeight="1" outlineLevel="7">
      <c r="A6629" s="89"/>
      <c r="B6629" s="90"/>
      <c r="C6629" s="91"/>
      <c r="D6629" s="2013" t="s">
        <v>696</v>
      </c>
      <c r="E6629" s="2013"/>
      <c r="F6629" s="2013"/>
      <c r="G6629" s="494"/>
    </row>
    <row r="6630" ht="11.25" hidden="1" customHeight="1" outlineLevel="7">
      <c r="A6630" s="86"/>
      <c r="B6630" s="87"/>
      <c r="C6630" s="88"/>
      <c r="D6630" s="2017" t="s">
        <v>698</v>
      </c>
      <c r="E6630" s="2017"/>
      <c r="F6630" s="2017"/>
      <c r="G6630" s="494"/>
    </row>
    <row r="6631" ht="11.25" hidden="1" customHeight="1" outlineLevel="7">
      <c r="A6631" s="101"/>
      <c r="B6631" s="102"/>
      <c r="C6631" s="103"/>
      <c r="D6631" s="2017" t="s">
        <v>699</v>
      </c>
      <c r="E6631" s="2017"/>
      <c r="F6631" s="2017"/>
      <c r="G6631" s="494"/>
    </row>
    <row r="6632" ht="11.25" hidden="1" customHeight="1" outlineLevel="7">
      <c r="A6632" s="115"/>
      <c r="B6632" s="116"/>
      <c r="C6632" s="117"/>
      <c r="D6632" s="2013" t="s">
        <v>700</v>
      </c>
      <c r="E6632" s="2013"/>
      <c r="F6632" s="2013"/>
      <c r="G6632" s="494"/>
    </row>
    <row r="6633" ht="11.25" hidden="1" customHeight="1" outlineLevel="7">
      <c r="A6633" s="115"/>
      <c r="B6633" s="116"/>
      <c r="C6633" s="117"/>
      <c r="D6633" s="2013" t="s">
        <v>701</v>
      </c>
      <c r="E6633" s="2013"/>
      <c r="F6633" s="2013"/>
      <c r="G6633" s="494"/>
    </row>
    <row r="6634" ht="11.25" hidden="1" customHeight="1" outlineLevel="7">
      <c r="A6634" s="101"/>
      <c r="B6634" s="102"/>
      <c r="C6634" s="103"/>
      <c r="D6634" s="2017" t="s">
        <v>702</v>
      </c>
      <c r="E6634" s="2017"/>
      <c r="F6634" s="2017"/>
      <c r="G6634" s="494"/>
    </row>
    <row r="6635" ht="11.25" hidden="1" customHeight="1" outlineLevel="7">
      <c r="A6635" s="104"/>
      <c r="B6635" s="105"/>
      <c r="C6635" s="106"/>
      <c r="D6635" s="2017" t="s">
        <v>704</v>
      </c>
      <c r="E6635" s="2017"/>
      <c r="F6635" s="2017"/>
      <c r="G6635" s="494"/>
    </row>
    <row r="6636" ht="11.25" hidden="1" customHeight="1" outlineLevel="7">
      <c r="A6636" s="95"/>
      <c r="B6636" s="96"/>
      <c r="C6636" s="97"/>
      <c r="D6636" s="2013" t="s">
        <v>705</v>
      </c>
      <c r="E6636" s="2013"/>
      <c r="F6636" s="2013"/>
      <c r="G6636" s="494"/>
    </row>
    <row r="6637" ht="11.25" hidden="1" customHeight="1" outlineLevel="7">
      <c r="A6637" s="95"/>
      <c r="B6637" s="96"/>
      <c r="C6637" s="97"/>
      <c r="D6637" s="2013" t="s">
        <v>706</v>
      </c>
      <c r="E6637" s="2013"/>
      <c r="F6637" s="2013"/>
      <c r="G6637" s="494"/>
    </row>
    <row r="6638" ht="11.25" hidden="1" customHeight="1" outlineLevel="7">
      <c r="A6638" s="95"/>
      <c r="B6638" s="96"/>
      <c r="C6638" s="97"/>
      <c r="D6638" s="2013" t="s">
        <v>707</v>
      </c>
      <c r="E6638" s="2013"/>
      <c r="F6638" s="2013"/>
      <c r="G6638" s="494"/>
    </row>
    <row r="6639" ht="11.25" hidden="1" customHeight="1" outlineLevel="7">
      <c r="A6639" s="95"/>
      <c r="B6639" s="96"/>
      <c r="C6639" s="97"/>
      <c r="D6639" s="2013" t="s">
        <v>708</v>
      </c>
      <c r="E6639" s="2013"/>
      <c r="F6639" s="2013"/>
      <c r="G6639" s="494"/>
    </row>
    <row r="6640" ht="11.25" hidden="1" customHeight="1" outlineLevel="7">
      <c r="A6640" s="95"/>
      <c r="B6640" s="96"/>
      <c r="C6640" s="97"/>
      <c r="D6640" s="2013" t="s">
        <v>709</v>
      </c>
      <c r="E6640" s="2013"/>
      <c r="F6640" s="2013"/>
      <c r="G6640" s="494"/>
    </row>
    <row r="6641" ht="11.25" hidden="1" customHeight="1" outlineLevel="7">
      <c r="A6641" s="95"/>
      <c r="B6641" s="96"/>
      <c r="C6641" s="97"/>
      <c r="D6641" s="2013" t="s">
        <v>710</v>
      </c>
      <c r="E6641" s="2013"/>
      <c r="F6641" s="2013"/>
      <c r="G6641" s="494"/>
    </row>
    <row r="6642" ht="11.25" hidden="1" customHeight="1" outlineLevel="7">
      <c r="A6642" s="95"/>
      <c r="B6642" s="96"/>
      <c r="C6642" s="97"/>
      <c r="D6642" s="2013" t="s">
        <v>711</v>
      </c>
      <c r="E6642" s="2013"/>
      <c r="F6642" s="2013"/>
      <c r="G6642" s="494"/>
    </row>
    <row r="6643" ht="11.25" hidden="1" customHeight="1" outlineLevel="7">
      <c r="A6643" s="104"/>
      <c r="B6643" s="105"/>
      <c r="C6643" s="106"/>
      <c r="D6643" s="2017" t="s">
        <v>712</v>
      </c>
      <c r="E6643" s="2017"/>
      <c r="F6643" s="2017"/>
      <c r="G6643" s="494"/>
    </row>
    <row r="6644" ht="11.25" hidden="1" customHeight="1" outlineLevel="7">
      <c r="A6644" s="95"/>
      <c r="B6644" s="96"/>
      <c r="C6644" s="97"/>
      <c r="D6644" s="2013" t="s">
        <v>713</v>
      </c>
      <c r="E6644" s="2013"/>
      <c r="F6644" s="2013"/>
      <c r="G6644" s="494"/>
    </row>
    <row r="6645" ht="11.25" hidden="1" customHeight="1" outlineLevel="7">
      <c r="A6645" s="95"/>
      <c r="B6645" s="96"/>
      <c r="C6645" s="97"/>
      <c r="D6645" s="2013" t="s">
        <v>714</v>
      </c>
      <c r="E6645" s="2013"/>
      <c r="F6645" s="2013"/>
      <c r="G6645" s="494"/>
    </row>
    <row r="6646" ht="11.25" hidden="1" customHeight="1" outlineLevel="7">
      <c r="A6646" s="95"/>
      <c r="B6646" s="96"/>
      <c r="C6646" s="97"/>
      <c r="D6646" s="2013" t="s">
        <v>715</v>
      </c>
      <c r="E6646" s="2013"/>
      <c r="F6646" s="2013"/>
      <c r="G6646" s="494"/>
    </row>
    <row r="6647" ht="11.25" hidden="1" customHeight="1" outlineLevel="7">
      <c r="A6647" s="95"/>
      <c r="B6647" s="96"/>
      <c r="C6647" s="97"/>
      <c r="D6647" s="2013" t="s">
        <v>716</v>
      </c>
      <c r="E6647" s="2013"/>
      <c r="F6647" s="2013"/>
      <c r="G6647" s="494"/>
    </row>
    <row r="6648" ht="21.75" hidden="1" customHeight="1" outlineLevel="7">
      <c r="A6648" s="95"/>
      <c r="B6648" s="96"/>
      <c r="C6648" s="97"/>
      <c r="D6648" s="2013" t="s">
        <v>717</v>
      </c>
      <c r="E6648" s="2013"/>
      <c r="F6648" s="2013"/>
      <c r="G6648" s="494"/>
    </row>
    <row r="6649" ht="11.25" hidden="1" customHeight="1" outlineLevel="7">
      <c r="A6649" s="95"/>
      <c r="B6649" s="96"/>
      <c r="C6649" s="97"/>
      <c r="D6649" s="2013" t="s">
        <v>718</v>
      </c>
      <c r="E6649" s="2013"/>
      <c r="F6649" s="2013"/>
      <c r="G6649" s="494"/>
    </row>
    <row r="6650" ht="11.25" hidden="1" customHeight="1" outlineLevel="7">
      <c r="A6650" s="95"/>
      <c r="B6650" s="96"/>
      <c r="C6650" s="97"/>
      <c r="D6650" s="2013" t="s">
        <v>719</v>
      </c>
      <c r="E6650" s="2013"/>
      <c r="F6650" s="2013"/>
      <c r="G6650" s="494"/>
    </row>
    <row r="6651" ht="11.25" hidden="1" customHeight="1" outlineLevel="7">
      <c r="A6651" s="104"/>
      <c r="B6651" s="105"/>
      <c r="C6651" s="106"/>
      <c r="D6651" s="2017" t="s">
        <v>720</v>
      </c>
      <c r="E6651" s="2017"/>
      <c r="F6651" s="2017"/>
      <c r="G6651" s="494"/>
    </row>
    <row r="6652" ht="11.25" hidden="1" customHeight="1" outlineLevel="7">
      <c r="A6652" s="95"/>
      <c r="B6652" s="96"/>
      <c r="C6652" s="97"/>
      <c r="D6652" s="2013" t="s">
        <v>721</v>
      </c>
      <c r="E6652" s="2013"/>
      <c r="F6652" s="2013"/>
      <c r="G6652" s="494"/>
    </row>
    <row r="6653" ht="11.25" hidden="1" customHeight="1" outlineLevel="7">
      <c r="A6653" s="95"/>
      <c r="B6653" s="96"/>
      <c r="C6653" s="97"/>
      <c r="D6653" s="2013" t="s">
        <v>722</v>
      </c>
      <c r="E6653" s="2013"/>
      <c r="F6653" s="2013"/>
      <c r="G6653" s="494"/>
    </row>
    <row r="6654" ht="11.25" hidden="1" customHeight="1" outlineLevel="7">
      <c r="A6654" s="95"/>
      <c r="B6654" s="96"/>
      <c r="C6654" s="97"/>
      <c r="D6654" s="2013" t="s">
        <v>723</v>
      </c>
      <c r="E6654" s="2013"/>
      <c r="F6654" s="2013"/>
      <c r="G6654" s="494"/>
    </row>
    <row r="6655" ht="11.25" hidden="1" customHeight="1" outlineLevel="7">
      <c r="A6655" s="104"/>
      <c r="B6655" s="105"/>
      <c r="C6655" s="106"/>
      <c r="D6655" s="2017" t="s">
        <v>724</v>
      </c>
      <c r="E6655" s="2017"/>
      <c r="F6655" s="2017"/>
      <c r="G6655" s="494"/>
    </row>
    <row r="6656" ht="11.25" hidden="1" customHeight="1" outlineLevel="7">
      <c r="A6656" s="95"/>
      <c r="B6656" s="96"/>
      <c r="C6656" s="97"/>
      <c r="D6656" s="2013" t="s">
        <v>725</v>
      </c>
      <c r="E6656" s="2013"/>
      <c r="F6656" s="2013"/>
      <c r="G6656" s="494"/>
    </row>
    <row r="6657" ht="11.25" hidden="1" customHeight="1" outlineLevel="7">
      <c r="A6657" s="95"/>
      <c r="B6657" s="96"/>
      <c r="C6657" s="97"/>
      <c r="D6657" s="2013" t="s">
        <v>726</v>
      </c>
      <c r="E6657" s="2013"/>
      <c r="F6657" s="2013"/>
      <c r="G6657" s="494"/>
    </row>
    <row r="6658" ht="11.25" hidden="1" customHeight="1" outlineLevel="7">
      <c r="A6658" s="95"/>
      <c r="B6658" s="96"/>
      <c r="C6658" s="97"/>
      <c r="D6658" s="2013" t="s">
        <v>727</v>
      </c>
      <c r="E6658" s="2013"/>
      <c r="F6658" s="2013"/>
      <c r="G6658" s="494"/>
    </row>
    <row r="6659" ht="21.75" hidden="1" customHeight="1" outlineLevel="7">
      <c r="A6659" s="95"/>
      <c r="B6659" s="96"/>
      <c r="C6659" s="97"/>
      <c r="D6659" s="2013" t="s">
        <v>728</v>
      </c>
      <c r="E6659" s="2013"/>
      <c r="F6659" s="2013"/>
      <c r="G6659" s="494"/>
    </row>
    <row r="6660" ht="11.25" hidden="1" customHeight="1" outlineLevel="7">
      <c r="A6660" s="95"/>
      <c r="B6660" s="96"/>
      <c r="C6660" s="97"/>
      <c r="D6660" s="2013" t="s">
        <v>729</v>
      </c>
      <c r="E6660" s="2013"/>
      <c r="F6660" s="2013"/>
      <c r="G6660" s="494"/>
    </row>
    <row r="6661" ht="11.25" hidden="1" customHeight="1" outlineLevel="7">
      <c r="A6661" s="95"/>
      <c r="B6661" s="96"/>
      <c r="C6661" s="97"/>
      <c r="D6661" s="2013" t="s">
        <v>730</v>
      </c>
      <c r="E6661" s="2013"/>
      <c r="F6661" s="2013"/>
      <c r="G6661" s="494"/>
    </row>
    <row r="6662" ht="11.25" hidden="1" customHeight="1" outlineLevel="7">
      <c r="A6662" s="115"/>
      <c r="B6662" s="116"/>
      <c r="C6662" s="117"/>
      <c r="D6662" s="2013" t="s">
        <v>731</v>
      </c>
      <c r="E6662" s="2013"/>
      <c r="F6662" s="2013"/>
      <c r="G6662" s="494"/>
    </row>
    <row r="6663" ht="11.25" hidden="1" customHeight="1" outlineLevel="7">
      <c r="A6663" s="104"/>
      <c r="B6663" s="105"/>
      <c r="C6663" s="106"/>
      <c r="D6663" s="2017" t="s">
        <v>732</v>
      </c>
      <c r="E6663" s="2017"/>
      <c r="F6663" s="2017"/>
      <c r="G6663" s="494"/>
    </row>
    <row r="6664" ht="11.25" hidden="1" customHeight="1" outlineLevel="7">
      <c r="A6664" s="95"/>
      <c r="B6664" s="96"/>
      <c r="C6664" s="97"/>
      <c r="D6664" s="2013" t="s">
        <v>733</v>
      </c>
      <c r="E6664" s="2013"/>
      <c r="F6664" s="2013"/>
      <c r="G6664" s="494"/>
    </row>
    <row r="6665" ht="11.25" hidden="1" customHeight="1" outlineLevel="7">
      <c r="A6665" s="95"/>
      <c r="B6665" s="96"/>
      <c r="C6665" s="97"/>
      <c r="D6665" s="2013" t="s">
        <v>735</v>
      </c>
      <c r="E6665" s="2013"/>
      <c r="F6665" s="2013"/>
      <c r="G6665" s="494"/>
    </row>
    <row r="6666" ht="11.25" hidden="1" customHeight="1" outlineLevel="7">
      <c r="A6666" s="115"/>
      <c r="B6666" s="116"/>
      <c r="C6666" s="117"/>
      <c r="D6666" s="2013" t="s">
        <v>736</v>
      </c>
      <c r="E6666" s="2013"/>
      <c r="F6666" s="2013"/>
      <c r="G6666" s="494"/>
    </row>
    <row r="6667" ht="21.75" hidden="1" customHeight="1" outlineLevel="7">
      <c r="A6667" s="115"/>
      <c r="B6667" s="116"/>
      <c r="C6667" s="117"/>
      <c r="D6667" s="2013" t="s">
        <v>737</v>
      </c>
      <c r="E6667" s="2013"/>
      <c r="F6667" s="2013"/>
      <c r="G6667" s="494"/>
    </row>
    <row r="6668" ht="11.25" hidden="1" customHeight="1" outlineLevel="7">
      <c r="A6668" s="115"/>
      <c r="B6668" s="116"/>
      <c r="C6668" s="117"/>
      <c r="D6668" s="2013" t="s">
        <v>738</v>
      </c>
      <c r="E6668" s="2013"/>
      <c r="F6668" s="2013"/>
      <c r="G6668" s="494"/>
    </row>
    <row r="6669" ht="11.25" hidden="1" customHeight="1" outlineLevel="7">
      <c r="A6669" s="115"/>
      <c r="B6669" s="116"/>
      <c r="C6669" s="117"/>
      <c r="D6669" s="2013" t="s">
        <v>739</v>
      </c>
      <c r="E6669" s="2013"/>
      <c r="F6669" s="2013"/>
      <c r="G6669" s="494"/>
    </row>
    <row r="6670" ht="11.25" hidden="1" customHeight="1" outlineLevel="7">
      <c r="A6670" s="104"/>
      <c r="B6670" s="105"/>
      <c r="C6670" s="106"/>
      <c r="D6670" s="2017" t="s">
        <v>740</v>
      </c>
      <c r="E6670" s="2017"/>
      <c r="F6670" s="2017"/>
      <c r="G6670" s="494"/>
    </row>
    <row r="6671" ht="11.25" hidden="1" customHeight="1" outlineLevel="7">
      <c r="A6671" s="95"/>
      <c r="B6671" s="96"/>
      <c r="C6671" s="97"/>
      <c r="D6671" s="2013" t="s">
        <v>741</v>
      </c>
      <c r="E6671" s="2013"/>
      <c r="F6671" s="2013"/>
      <c r="G6671" s="494"/>
    </row>
    <row r="6672" ht="11.25" hidden="1" customHeight="1" outlineLevel="7">
      <c r="A6672" s="104"/>
      <c r="B6672" s="105"/>
      <c r="C6672" s="106"/>
      <c r="D6672" s="2017" t="s">
        <v>742</v>
      </c>
      <c r="E6672" s="2017"/>
      <c r="F6672" s="2017"/>
      <c r="G6672" s="494"/>
    </row>
    <row r="6673" ht="11.25" hidden="1" customHeight="1" outlineLevel="7">
      <c r="A6673" s="95"/>
      <c r="B6673" s="96"/>
      <c r="C6673" s="97"/>
      <c r="D6673" s="2013" t="s">
        <v>744</v>
      </c>
      <c r="E6673" s="2013"/>
      <c r="F6673" s="2013"/>
      <c r="G6673" s="494"/>
    </row>
    <row r="6674" ht="21.75" hidden="1" customHeight="1" outlineLevel="7">
      <c r="A6674" s="95"/>
      <c r="B6674" s="96"/>
      <c r="C6674" s="97"/>
      <c r="D6674" s="2013" t="s">
        <v>745</v>
      </c>
      <c r="E6674" s="2013"/>
      <c r="F6674" s="2013"/>
      <c r="G6674" s="494"/>
    </row>
    <row r="6675" ht="21.75" hidden="1" customHeight="1" outlineLevel="7">
      <c r="A6675" s="95"/>
      <c r="B6675" s="96"/>
      <c r="C6675" s="97"/>
      <c r="D6675" s="2013" t="s">
        <v>746</v>
      </c>
      <c r="E6675" s="2013"/>
      <c r="F6675" s="2013"/>
      <c r="G6675" s="494"/>
    </row>
    <row r="6676" ht="21.75" hidden="1" customHeight="1" outlineLevel="7">
      <c r="A6676" s="95"/>
      <c r="B6676" s="96"/>
      <c r="C6676" s="97"/>
      <c r="D6676" s="2013" t="s">
        <v>748</v>
      </c>
      <c r="E6676" s="2013"/>
      <c r="F6676" s="2013"/>
      <c r="G6676" s="494"/>
    </row>
    <row r="6677" ht="21.75" hidden="1" customHeight="1" outlineLevel="7">
      <c r="A6677" s="95"/>
      <c r="B6677" s="96"/>
      <c r="C6677" s="97"/>
      <c r="D6677" s="2013" t="s">
        <v>749</v>
      </c>
      <c r="E6677" s="2013"/>
      <c r="F6677" s="2013"/>
      <c r="G6677" s="494"/>
    </row>
    <row r="6678" ht="11.25" hidden="1" customHeight="1" outlineLevel="7">
      <c r="A6678" s="95"/>
      <c r="B6678" s="96"/>
      <c r="C6678" s="97"/>
      <c r="D6678" s="2013" t="s">
        <v>751</v>
      </c>
      <c r="E6678" s="2013"/>
      <c r="F6678" s="2013"/>
      <c r="G6678" s="494"/>
    </row>
    <row r="6679" ht="11.25" hidden="1" customHeight="1" outlineLevel="7">
      <c r="A6679" s="95"/>
      <c r="B6679" s="96"/>
      <c r="C6679" s="97"/>
      <c r="D6679" s="2013" t="s">
        <v>752</v>
      </c>
      <c r="E6679" s="2013"/>
      <c r="F6679" s="2013"/>
      <c r="G6679" s="494"/>
    </row>
    <row r="6680" ht="11.25" hidden="1" customHeight="1" outlineLevel="7">
      <c r="A6680" s="95"/>
      <c r="B6680" s="96"/>
      <c r="C6680" s="97"/>
      <c r="D6680" s="2013" t="s">
        <v>756</v>
      </c>
      <c r="E6680" s="2013"/>
      <c r="F6680" s="2013"/>
      <c r="G6680" s="494"/>
    </row>
    <row r="6681" ht="21.75" hidden="1" customHeight="1" outlineLevel="7">
      <c r="A6681" s="95"/>
      <c r="B6681" s="96"/>
      <c r="C6681" s="97"/>
      <c r="D6681" s="2013" t="s">
        <v>757</v>
      </c>
      <c r="E6681" s="2013"/>
      <c r="F6681" s="2013"/>
      <c r="G6681" s="494"/>
    </row>
    <row r="6682" ht="11.25" hidden="1" customHeight="1" outlineLevel="7">
      <c r="A6682" s="95"/>
      <c r="B6682" s="96"/>
      <c r="C6682" s="97"/>
      <c r="D6682" s="2013" t="s">
        <v>758</v>
      </c>
      <c r="E6682" s="2013"/>
      <c r="F6682" s="2013"/>
      <c r="G6682" s="494"/>
    </row>
    <row r="6683" ht="11.25" hidden="1" customHeight="1" outlineLevel="7">
      <c r="A6683" s="95"/>
      <c r="B6683" s="96"/>
      <c r="C6683" s="97"/>
      <c r="D6683" s="2013" t="s">
        <v>759</v>
      </c>
      <c r="E6683" s="2013"/>
      <c r="F6683" s="2013"/>
      <c r="G6683" s="494"/>
    </row>
    <row r="6684" ht="11.25" hidden="1" customHeight="1" outlineLevel="7">
      <c r="A6684" s="95"/>
      <c r="B6684" s="96"/>
      <c r="C6684" s="97"/>
      <c r="D6684" s="2013" t="s">
        <v>760</v>
      </c>
      <c r="E6684" s="2013"/>
      <c r="F6684" s="2013"/>
      <c r="G6684" s="494"/>
    </row>
    <row r="6685" ht="11.25" hidden="1" customHeight="1" outlineLevel="7">
      <c r="A6685" s="95"/>
      <c r="B6685" s="96"/>
      <c r="C6685" s="97"/>
      <c r="D6685" s="2013" t="s">
        <v>839</v>
      </c>
      <c r="E6685" s="2013"/>
      <c r="F6685" s="2013"/>
      <c r="G6685" s="494"/>
    </row>
    <row r="6686" ht="21.75" hidden="1" customHeight="1" outlineLevel="7">
      <c r="A6686" s="95"/>
      <c r="B6686" s="96"/>
      <c r="C6686" s="97"/>
      <c r="D6686" s="2013" t="s">
        <v>400</v>
      </c>
      <c r="E6686" s="2013"/>
      <c r="F6686" s="2013"/>
      <c r="G6686" s="494"/>
    </row>
    <row r="6687" ht="11.25" hidden="1" customHeight="1" outlineLevel="7">
      <c r="A6687" s="95"/>
      <c r="B6687" s="96"/>
      <c r="C6687" s="97"/>
      <c r="D6687" s="2013" t="s">
        <v>401</v>
      </c>
      <c r="E6687" s="2013"/>
      <c r="F6687" s="2013"/>
      <c r="G6687" s="494"/>
    </row>
    <row r="6688" ht="11.25" hidden="1" customHeight="1" outlineLevel="7">
      <c r="A6688" s="95"/>
      <c r="B6688" s="96"/>
      <c r="C6688" s="97"/>
      <c r="D6688" s="2013" t="s">
        <v>761</v>
      </c>
      <c r="E6688" s="2013"/>
      <c r="F6688" s="2013"/>
      <c r="G6688" s="494"/>
    </row>
    <row r="6689" ht="21.75" hidden="1" customHeight="1" outlineLevel="7">
      <c r="A6689" s="115"/>
      <c r="B6689" s="116"/>
      <c r="C6689" s="117"/>
      <c r="D6689" s="2013" t="s">
        <v>762</v>
      </c>
      <c r="E6689" s="2013"/>
      <c r="F6689" s="2013"/>
      <c r="G6689" s="494"/>
    </row>
    <row r="6690" ht="11.25" hidden="1" customHeight="1" outlineLevel="7">
      <c r="A6690" s="101"/>
      <c r="B6690" s="102"/>
      <c r="C6690" s="103"/>
      <c r="D6690" s="2017" t="s">
        <v>763</v>
      </c>
      <c r="E6690" s="2017"/>
      <c r="F6690" s="2017"/>
      <c r="G6690" s="494"/>
    </row>
    <row r="6691" ht="11.25" hidden="1" customHeight="1" outlineLevel="7">
      <c r="A6691" s="104"/>
      <c r="B6691" s="105"/>
      <c r="C6691" s="106"/>
      <c r="D6691" s="2017" t="s">
        <v>765</v>
      </c>
      <c r="E6691" s="2017"/>
      <c r="F6691" s="2017"/>
      <c r="G6691" s="494"/>
    </row>
    <row r="6692" ht="11.25" hidden="1" customHeight="1" outlineLevel="7">
      <c r="A6692" s="95"/>
      <c r="B6692" s="96"/>
      <c r="C6692" s="97"/>
      <c r="D6692" s="2013" t="s">
        <v>766</v>
      </c>
      <c r="E6692" s="2013"/>
      <c r="F6692" s="2013"/>
      <c r="G6692" s="494"/>
    </row>
    <row r="6693" ht="11.25" hidden="1" customHeight="1" outlineLevel="7">
      <c r="A6693" s="95"/>
      <c r="B6693" s="96"/>
      <c r="C6693" s="97"/>
      <c r="D6693" s="2013" t="s">
        <v>767</v>
      </c>
      <c r="E6693" s="2013"/>
      <c r="F6693" s="2013"/>
      <c r="G6693" s="494"/>
    </row>
    <row r="6694" ht="21.75" hidden="1" customHeight="1" outlineLevel="7">
      <c r="A6694" s="95"/>
      <c r="B6694" s="96"/>
      <c r="C6694" s="97"/>
      <c r="D6694" s="2013" t="s">
        <v>770</v>
      </c>
      <c r="E6694" s="2013"/>
      <c r="F6694" s="2013"/>
      <c r="G6694" s="494"/>
    </row>
    <row r="6695" ht="11.25" hidden="1" customHeight="1" outlineLevel="7">
      <c r="A6695" s="104"/>
      <c r="B6695" s="105"/>
      <c r="C6695" s="106"/>
      <c r="D6695" s="2017" t="s">
        <v>771</v>
      </c>
      <c r="E6695" s="2017"/>
      <c r="F6695" s="2017"/>
      <c r="G6695" s="494"/>
    </row>
    <row r="6696" ht="11.25" hidden="1" customHeight="1" outlineLevel="7">
      <c r="A6696" s="95"/>
      <c r="B6696" s="96"/>
      <c r="C6696" s="97"/>
      <c r="D6696" s="2013" t="s">
        <v>773</v>
      </c>
      <c r="E6696" s="2013"/>
      <c r="F6696" s="2013"/>
      <c r="G6696" s="494"/>
    </row>
    <row r="6697" ht="11.25" hidden="1" customHeight="1" outlineLevel="7">
      <c r="A6697" s="95"/>
      <c r="B6697" s="96"/>
      <c r="C6697" s="97"/>
      <c r="D6697" s="2013" t="s">
        <v>775</v>
      </c>
      <c r="E6697" s="2013"/>
      <c r="F6697" s="2013"/>
      <c r="G6697" s="494"/>
    </row>
    <row r="6698" ht="21.75" hidden="1" customHeight="1" outlineLevel="7">
      <c r="A6698" s="95"/>
      <c r="B6698" s="96"/>
      <c r="C6698" s="97"/>
      <c r="D6698" s="2013" t="s">
        <v>777</v>
      </c>
      <c r="E6698" s="2013"/>
      <c r="F6698" s="2013"/>
      <c r="G6698" s="494"/>
    </row>
    <row r="6699" ht="11.25" hidden="1" customHeight="1" outlineLevel="7">
      <c r="A6699" s="95"/>
      <c r="B6699" s="96"/>
      <c r="C6699" s="97"/>
      <c r="D6699" s="2013" t="s">
        <v>778</v>
      </c>
      <c r="E6699" s="2013"/>
      <c r="F6699" s="2013"/>
      <c r="G6699" s="494"/>
    </row>
    <row r="6700" ht="11.25" hidden="1" customHeight="1" outlineLevel="7">
      <c r="A6700" s="95"/>
      <c r="B6700" s="96"/>
      <c r="C6700" s="97"/>
      <c r="D6700" s="2013" t="s">
        <v>779</v>
      </c>
      <c r="E6700" s="2013"/>
      <c r="F6700" s="2013"/>
      <c r="G6700" s="494"/>
    </row>
    <row r="6701" ht="11.25" hidden="1" customHeight="1" outlineLevel="7">
      <c r="A6701" s="115"/>
      <c r="B6701" s="116"/>
      <c r="C6701" s="117"/>
      <c r="D6701" s="2013" t="s">
        <v>781</v>
      </c>
      <c r="E6701" s="2013"/>
      <c r="F6701" s="2013"/>
      <c r="G6701" s="494"/>
    </row>
    <row r="6702" ht="11.25" hidden="1" customHeight="1" outlineLevel="7">
      <c r="A6702" s="101"/>
      <c r="B6702" s="102"/>
      <c r="C6702" s="103"/>
      <c r="D6702" s="2017" t="s">
        <v>782</v>
      </c>
      <c r="E6702" s="2017"/>
      <c r="F6702" s="2017"/>
      <c r="G6702" s="494"/>
    </row>
    <row r="6703" ht="21.75" hidden="1" customHeight="1" outlineLevel="7">
      <c r="A6703" s="115"/>
      <c r="B6703" s="116"/>
      <c r="C6703" s="117"/>
      <c r="D6703" s="2013" t="s">
        <v>783</v>
      </c>
      <c r="E6703" s="2013"/>
      <c r="F6703" s="2013"/>
      <c r="G6703" s="494"/>
    </row>
    <row r="6704" ht="11.25" hidden="1" customHeight="1" outlineLevel="7">
      <c r="A6704" s="115"/>
      <c r="B6704" s="116"/>
      <c r="C6704" s="117"/>
      <c r="D6704" s="2013" t="s">
        <v>784</v>
      </c>
      <c r="E6704" s="2013"/>
      <c r="F6704" s="2013"/>
      <c r="G6704" s="494"/>
    </row>
    <row r="6705" ht="11.25" hidden="1" customHeight="1" outlineLevel="7">
      <c r="A6705" s="115"/>
      <c r="B6705" s="116"/>
      <c r="C6705" s="117"/>
      <c r="D6705" s="2013" t="s">
        <v>785</v>
      </c>
      <c r="E6705" s="2013"/>
      <c r="F6705" s="2013"/>
      <c r="G6705" s="494"/>
    </row>
    <row r="6706" ht="11.25" hidden="1" customHeight="1" outlineLevel="7">
      <c r="A6706" s="115"/>
      <c r="B6706" s="116"/>
      <c r="C6706" s="117"/>
      <c r="D6706" s="2013" t="s">
        <v>1018</v>
      </c>
      <c r="E6706" s="2013"/>
      <c r="F6706" s="2013"/>
      <c r="G6706" s="494"/>
    </row>
    <row r="6707" ht="11.25" hidden="1" customHeight="1" outlineLevel="7">
      <c r="A6707" s="101"/>
      <c r="B6707" s="102"/>
      <c r="C6707" s="103"/>
      <c r="D6707" s="2017" t="s">
        <v>789</v>
      </c>
      <c r="E6707" s="2017"/>
      <c r="F6707" s="2017"/>
      <c r="G6707" s="494"/>
    </row>
    <row r="6708" ht="21.75" hidden="1" customHeight="1" outlineLevel="7">
      <c r="A6708" s="115"/>
      <c r="B6708" s="116"/>
      <c r="C6708" s="117"/>
      <c r="D6708" s="2013" t="s">
        <v>791</v>
      </c>
      <c r="E6708" s="2013"/>
      <c r="F6708" s="2013"/>
      <c r="G6708" s="494"/>
    </row>
    <row r="6709" ht="21.75" hidden="1" customHeight="1" outlineLevel="7">
      <c r="A6709" s="115"/>
      <c r="B6709" s="116"/>
      <c r="C6709" s="117"/>
      <c r="D6709" s="2013" t="s">
        <v>793</v>
      </c>
      <c r="E6709" s="2013"/>
      <c r="F6709" s="2013"/>
      <c r="G6709" s="494"/>
    </row>
    <row r="6710" ht="11.25" hidden="1" customHeight="1" outlineLevel="7">
      <c r="A6710" s="115"/>
      <c r="B6710" s="116"/>
      <c r="C6710" s="117"/>
      <c r="D6710" s="2013" t="s">
        <v>795</v>
      </c>
      <c r="E6710" s="2013"/>
      <c r="F6710" s="2013"/>
      <c r="G6710" s="494"/>
    </row>
    <row r="6711" ht="11.25" hidden="1" customHeight="1" outlineLevel="7">
      <c r="A6711" s="115"/>
      <c r="B6711" s="116"/>
      <c r="C6711" s="117"/>
      <c r="D6711" s="2013" t="s">
        <v>796</v>
      </c>
      <c r="E6711" s="2013"/>
      <c r="F6711" s="2013"/>
      <c r="G6711" s="494"/>
    </row>
    <row r="6712" ht="11.25" hidden="1" customHeight="1" outlineLevel="7">
      <c r="A6712" s="115"/>
      <c r="B6712" s="116"/>
      <c r="C6712" s="117"/>
      <c r="D6712" s="2013" t="s">
        <v>798</v>
      </c>
      <c r="E6712" s="2013"/>
      <c r="F6712" s="2013"/>
      <c r="G6712" s="494"/>
    </row>
    <row r="6713" ht="11.25" hidden="1" customHeight="1" outlineLevel="7">
      <c r="A6713" s="115"/>
      <c r="B6713" s="116"/>
      <c r="C6713" s="117"/>
      <c r="D6713" s="2013" t="s">
        <v>799</v>
      </c>
      <c r="E6713" s="2013"/>
      <c r="F6713" s="2013"/>
      <c r="G6713" s="494"/>
    </row>
    <row r="6714" ht="11.25" hidden="1" customHeight="1" outlineLevel="7">
      <c r="A6714" s="115"/>
      <c r="B6714" s="116"/>
      <c r="C6714" s="117"/>
      <c r="D6714" s="2013" t="s">
        <v>801</v>
      </c>
      <c r="E6714" s="2013"/>
      <c r="F6714" s="2013"/>
      <c r="G6714" s="494"/>
    </row>
    <row r="6715" ht="11.25" hidden="1" customHeight="1" outlineLevel="7">
      <c r="A6715" s="101"/>
      <c r="B6715" s="102"/>
      <c r="C6715" s="103"/>
      <c r="D6715" s="2017" t="s">
        <v>802</v>
      </c>
      <c r="E6715" s="2017"/>
      <c r="F6715" s="2017"/>
      <c r="G6715" s="494"/>
    </row>
    <row r="6716" ht="11.25" hidden="1" customHeight="1" outlineLevel="7">
      <c r="A6716" s="115"/>
      <c r="B6716" s="116"/>
      <c r="C6716" s="117"/>
      <c r="D6716" s="2013" t="s">
        <v>804</v>
      </c>
      <c r="E6716" s="2013"/>
      <c r="F6716" s="2013"/>
      <c r="G6716" s="494"/>
    </row>
    <row r="6717" ht="11.25" hidden="1" customHeight="1" outlineLevel="7">
      <c r="A6717" s="115"/>
      <c r="B6717" s="116"/>
      <c r="C6717" s="117"/>
      <c r="D6717" s="2013" t="s">
        <v>805</v>
      </c>
      <c r="E6717" s="2013"/>
      <c r="F6717" s="2013"/>
      <c r="G6717" s="494"/>
    </row>
    <row r="6718" ht="11.25" hidden="1" customHeight="1" outlineLevel="7">
      <c r="A6718" s="115"/>
      <c r="B6718" s="116"/>
      <c r="C6718" s="117"/>
      <c r="D6718" s="2013" t="s">
        <v>806</v>
      </c>
      <c r="E6718" s="2013"/>
      <c r="F6718" s="2013"/>
      <c r="G6718" s="494"/>
    </row>
    <row r="6719" ht="11.25" hidden="1" customHeight="1" outlineLevel="7">
      <c r="A6719" s="115"/>
      <c r="B6719" s="116"/>
      <c r="C6719" s="117"/>
      <c r="D6719" s="2013" t="s">
        <v>808</v>
      </c>
      <c r="E6719" s="2013"/>
      <c r="F6719" s="2013"/>
      <c r="G6719" s="494"/>
    </row>
    <row r="6720" ht="21.75" hidden="1" customHeight="1" outlineLevel="7">
      <c r="A6720" s="115"/>
      <c r="B6720" s="116"/>
      <c r="C6720" s="117"/>
      <c r="D6720" s="2013" t="s">
        <v>809</v>
      </c>
      <c r="E6720" s="2013"/>
      <c r="F6720" s="2013"/>
      <c r="G6720" s="494"/>
    </row>
    <row r="6721" ht="11.25" hidden="1" customHeight="1" outlineLevel="7">
      <c r="A6721" s="115"/>
      <c r="B6721" s="116"/>
      <c r="C6721" s="117"/>
      <c r="D6721" s="2013" t="s">
        <v>810</v>
      </c>
      <c r="E6721" s="2013"/>
      <c r="F6721" s="2013"/>
      <c r="G6721" s="494"/>
    </row>
    <row r="6722" ht="11.25" hidden="1" customHeight="1" outlineLevel="7">
      <c r="A6722" s="89"/>
      <c r="B6722" s="90"/>
      <c r="C6722" s="91"/>
      <c r="D6722" s="2013" t="s">
        <v>812</v>
      </c>
      <c r="E6722" s="2013"/>
      <c r="F6722" s="2013"/>
      <c r="G6722" s="494"/>
    </row>
    <row r="6723" ht="11.25" hidden="1" customHeight="1" outlineLevel="7">
      <c r="A6723" s="101"/>
      <c r="B6723" s="102"/>
      <c r="C6723" s="103"/>
      <c r="D6723" s="2017" t="s">
        <v>813</v>
      </c>
      <c r="E6723" s="2017"/>
      <c r="F6723" s="2017"/>
      <c r="G6723" s="494"/>
    </row>
    <row r="6724" ht="11.25" hidden="1" customHeight="1" outlineLevel="7">
      <c r="A6724" s="104"/>
      <c r="B6724" s="105"/>
      <c r="C6724" s="106"/>
      <c r="D6724" s="2017" t="s">
        <v>815</v>
      </c>
      <c r="E6724" s="2017"/>
      <c r="F6724" s="2017"/>
      <c r="G6724" s="494"/>
    </row>
    <row r="6725" ht="11.25" hidden="1" customHeight="1" outlineLevel="7">
      <c r="A6725" s="95"/>
      <c r="B6725" s="96"/>
      <c r="C6725" s="97"/>
      <c r="D6725" s="2013" t="s">
        <v>820</v>
      </c>
      <c r="E6725" s="2013"/>
      <c r="F6725" s="2013"/>
      <c r="G6725" s="494"/>
    </row>
    <row r="6726" ht="11.25" hidden="1" customHeight="1" outlineLevel="7">
      <c r="A6726" s="95"/>
      <c r="B6726" s="96"/>
      <c r="C6726" s="97"/>
      <c r="D6726" s="2013" t="s">
        <v>821</v>
      </c>
      <c r="E6726" s="2013"/>
      <c r="F6726" s="2013"/>
      <c r="G6726" s="494"/>
    </row>
    <row r="6727" ht="11.25" hidden="1" customHeight="1" outlineLevel="7">
      <c r="A6727" s="115"/>
      <c r="B6727" s="116"/>
      <c r="C6727" s="117"/>
      <c r="D6727" s="2013" t="s">
        <v>822</v>
      </c>
      <c r="E6727" s="2013"/>
      <c r="F6727" s="2013"/>
      <c r="G6727" s="494"/>
    </row>
    <row r="6728" ht="11.25" hidden="1" customHeight="1" outlineLevel="7">
      <c r="A6728" s="115"/>
      <c r="B6728" s="116"/>
      <c r="C6728" s="117"/>
      <c r="D6728" s="2013" t="s">
        <v>823</v>
      </c>
      <c r="E6728" s="2013"/>
      <c r="F6728" s="2013"/>
      <c r="G6728" s="494"/>
    </row>
    <row r="6729" ht="11.25" hidden="1" customHeight="1" outlineLevel="7">
      <c r="A6729" s="115"/>
      <c r="B6729" s="116"/>
      <c r="C6729" s="117"/>
      <c r="D6729" s="2013" t="s">
        <v>824</v>
      </c>
      <c r="E6729" s="2013"/>
      <c r="F6729" s="2013"/>
      <c r="G6729" s="494"/>
    </row>
    <row r="6730" ht="11.25" hidden="1" customHeight="1" outlineLevel="7">
      <c r="A6730" s="115"/>
      <c r="B6730" s="116"/>
      <c r="C6730" s="117"/>
      <c r="D6730" s="2013" t="s">
        <v>825</v>
      </c>
      <c r="E6730" s="2013"/>
      <c r="F6730" s="2013"/>
      <c r="G6730" s="494"/>
    </row>
    <row r="6731" ht="11.25" hidden="1" customHeight="1" outlineLevel="7">
      <c r="A6731" s="104"/>
      <c r="B6731" s="105"/>
      <c r="C6731" s="106"/>
      <c r="D6731" s="2017" t="s">
        <v>826</v>
      </c>
      <c r="E6731" s="2017"/>
      <c r="F6731" s="2017"/>
      <c r="G6731" s="494"/>
    </row>
    <row r="6732" ht="11.25" hidden="1" customHeight="1" outlineLevel="7">
      <c r="A6732" s="95"/>
      <c r="B6732" s="96"/>
      <c r="C6732" s="97"/>
      <c r="D6732" s="2013" t="s">
        <v>828</v>
      </c>
      <c r="E6732" s="2013"/>
      <c r="F6732" s="2013"/>
      <c r="G6732" s="494"/>
    </row>
    <row r="6733" ht="21.75" hidden="1" customHeight="1" outlineLevel="7">
      <c r="A6733" s="95"/>
      <c r="B6733" s="96"/>
      <c r="C6733" s="97"/>
      <c r="D6733" s="2013" t="s">
        <v>829</v>
      </c>
      <c r="E6733" s="2013"/>
      <c r="F6733" s="2013"/>
      <c r="G6733" s="494"/>
    </row>
    <row r="6734" ht="11.25" hidden="1" customHeight="1" outlineLevel="7">
      <c r="A6734" s="104"/>
      <c r="B6734" s="105"/>
      <c r="C6734" s="106"/>
      <c r="D6734" s="2017" t="s">
        <v>831</v>
      </c>
      <c r="E6734" s="2017"/>
      <c r="F6734" s="2017"/>
      <c r="G6734" s="494"/>
    </row>
    <row r="6735" ht="11.25" hidden="1" customHeight="1" outlineLevel="7">
      <c r="A6735" s="95"/>
      <c r="B6735" s="96"/>
      <c r="C6735" s="97"/>
      <c r="D6735" s="2013" t="s">
        <v>833</v>
      </c>
      <c r="E6735" s="2013"/>
      <c r="F6735" s="2013"/>
      <c r="G6735" s="494"/>
    </row>
    <row r="6736" ht="21.75" hidden="1" customHeight="1" outlineLevel="7">
      <c r="A6736" s="115"/>
      <c r="B6736" s="116"/>
      <c r="C6736" s="117"/>
      <c r="D6736" s="2013" t="s">
        <v>834</v>
      </c>
      <c r="E6736" s="2013"/>
      <c r="F6736" s="2013"/>
      <c r="G6736" s="494"/>
    </row>
    <row r="6737" ht="11.25" hidden="1" customHeight="1" outlineLevel="7">
      <c r="A6737" s="115"/>
      <c r="B6737" s="116"/>
      <c r="C6737" s="117"/>
      <c r="D6737" s="2013" t="s">
        <v>835</v>
      </c>
      <c r="E6737" s="2013"/>
      <c r="F6737" s="2013"/>
      <c r="G6737" s="494"/>
    </row>
    <row r="6738" ht="11.25" hidden="1" customHeight="1" outlineLevel="7">
      <c r="A6738" s="115"/>
      <c r="B6738" s="116"/>
      <c r="C6738" s="117"/>
      <c r="D6738" s="2013" t="s">
        <v>837</v>
      </c>
      <c r="E6738" s="2013"/>
      <c r="F6738" s="2013"/>
      <c r="G6738" s="494"/>
    </row>
    <row r="6739" ht="11.25" hidden="1" customHeight="1" outlineLevel="7">
      <c r="A6739" s="80"/>
      <c r="B6739" s="81"/>
      <c r="C6739" s="82"/>
      <c r="D6739" s="2017" t="s">
        <v>963</v>
      </c>
      <c r="E6739" s="2017"/>
      <c r="F6739" s="2017"/>
      <c r="G6739" s="494"/>
    </row>
    <row r="6740" ht="11.25" hidden="1" customHeight="1" outlineLevel="7">
      <c r="A6740" s="83"/>
      <c r="B6740" s="84"/>
      <c r="C6740" s="85"/>
      <c r="D6740" s="2017" t="s">
        <v>14</v>
      </c>
      <c r="E6740" s="2017"/>
      <c r="F6740" s="2017"/>
      <c r="G6740" s="494"/>
    </row>
    <row r="6741" ht="11.25" hidden="1" customHeight="1" outlineLevel="7">
      <c r="A6741" s="86"/>
      <c r="B6741" s="87"/>
      <c r="C6741" s="88"/>
      <c r="D6741" s="2017" t="s">
        <v>529</v>
      </c>
      <c r="E6741" s="2017"/>
      <c r="F6741" s="2017"/>
      <c r="G6741" s="494"/>
    </row>
    <row r="6742" ht="11.25" hidden="1" customHeight="1" outlineLevel="7">
      <c r="A6742" s="101"/>
      <c r="B6742" s="102"/>
      <c r="C6742" s="103"/>
      <c r="D6742" s="2017" t="s">
        <v>964</v>
      </c>
      <c r="E6742" s="2017"/>
      <c r="F6742" s="2017"/>
      <c r="G6742" s="494"/>
    </row>
    <row r="6743" ht="11.25" hidden="1" customHeight="1" outlineLevel="7">
      <c r="A6743" s="115"/>
      <c r="B6743" s="116"/>
      <c r="C6743" s="117"/>
      <c r="D6743" s="2013" t="s">
        <v>546</v>
      </c>
      <c r="E6743" s="2013"/>
      <c r="F6743" s="2013"/>
      <c r="G6743" s="494"/>
    </row>
    <row r="6744" ht="11.25" hidden="1" customHeight="1" outlineLevel="7">
      <c r="A6744" s="101"/>
      <c r="B6744" s="102"/>
      <c r="C6744" s="103"/>
      <c r="D6744" s="2017" t="s">
        <v>554</v>
      </c>
      <c r="E6744" s="2017"/>
      <c r="F6744" s="2017"/>
      <c r="G6744" s="494"/>
    </row>
    <row r="6745" ht="11.25" hidden="1" customHeight="1" outlineLevel="7">
      <c r="A6745" s="115"/>
      <c r="B6745" s="116"/>
      <c r="C6745" s="117"/>
      <c r="D6745" s="2013" t="s">
        <v>557</v>
      </c>
      <c r="E6745" s="2013"/>
      <c r="F6745" s="2013"/>
      <c r="G6745" s="494"/>
    </row>
    <row r="6746" ht="11.25" hidden="1" customHeight="1" outlineLevel="7">
      <c r="A6746" s="115"/>
      <c r="B6746" s="116"/>
      <c r="C6746" s="117"/>
      <c r="D6746" s="2013" t="s">
        <v>559</v>
      </c>
      <c r="E6746" s="2013"/>
      <c r="F6746" s="2013"/>
      <c r="G6746" s="494"/>
    </row>
    <row r="6747" ht="11.25" hidden="1" customHeight="1" outlineLevel="7">
      <c r="A6747" s="115"/>
      <c r="B6747" s="116"/>
      <c r="C6747" s="117"/>
      <c r="D6747" s="2013" t="s">
        <v>564</v>
      </c>
      <c r="E6747" s="2013"/>
      <c r="F6747" s="2013"/>
      <c r="G6747" s="494"/>
    </row>
    <row r="6748" ht="11.25" hidden="1" customHeight="1" outlineLevel="7">
      <c r="A6748" s="115"/>
      <c r="B6748" s="116"/>
      <c r="C6748" s="117"/>
      <c r="D6748" s="2013" t="s">
        <v>565</v>
      </c>
      <c r="E6748" s="2013"/>
      <c r="F6748" s="2013"/>
      <c r="G6748" s="494"/>
    </row>
    <row r="6749" ht="11.25" hidden="1" customHeight="1" outlineLevel="7">
      <c r="A6749" s="115"/>
      <c r="B6749" s="116"/>
      <c r="C6749" s="117"/>
      <c r="D6749" s="2013" t="s">
        <v>566</v>
      </c>
      <c r="E6749" s="2013"/>
      <c r="F6749" s="2013"/>
      <c r="G6749" s="494"/>
    </row>
    <row r="6750" ht="11.25" hidden="1" customHeight="1" outlineLevel="7">
      <c r="A6750" s="115"/>
      <c r="B6750" s="116"/>
      <c r="C6750" s="117"/>
      <c r="D6750" s="2013" t="s">
        <v>567</v>
      </c>
      <c r="E6750" s="2013"/>
      <c r="F6750" s="2013"/>
      <c r="G6750" s="494"/>
    </row>
    <row r="6751" ht="11.25" hidden="1" customHeight="1" outlineLevel="7">
      <c r="A6751" s="115"/>
      <c r="B6751" s="116"/>
      <c r="C6751" s="117"/>
      <c r="D6751" s="2013" t="s">
        <v>569</v>
      </c>
      <c r="E6751" s="2013"/>
      <c r="F6751" s="2013"/>
      <c r="G6751" s="494"/>
    </row>
    <row r="6752" ht="11.25" hidden="1" customHeight="1" outlineLevel="7">
      <c r="A6752" s="115"/>
      <c r="B6752" s="116"/>
      <c r="C6752" s="117"/>
      <c r="D6752" s="2013" t="s">
        <v>570</v>
      </c>
      <c r="E6752" s="2013"/>
      <c r="F6752" s="2013"/>
      <c r="G6752" s="494"/>
    </row>
    <row r="6753" ht="11.25" hidden="1" customHeight="1" outlineLevel="7">
      <c r="A6753" s="83"/>
      <c r="B6753" s="84"/>
      <c r="C6753" s="85"/>
      <c r="D6753" s="2017" t="s">
        <v>571</v>
      </c>
      <c r="E6753" s="2017"/>
      <c r="F6753" s="2017"/>
      <c r="G6753" s="494"/>
    </row>
    <row r="6754" ht="11.25" hidden="1" customHeight="1" outlineLevel="7">
      <c r="A6754" s="86"/>
      <c r="B6754" s="87"/>
      <c r="C6754" s="88"/>
      <c r="D6754" s="2017" t="s">
        <v>572</v>
      </c>
      <c r="E6754" s="2017"/>
      <c r="F6754" s="2017"/>
      <c r="G6754" s="494"/>
    </row>
    <row r="6755" ht="11.25" hidden="1" customHeight="1" outlineLevel="7">
      <c r="A6755" s="101"/>
      <c r="B6755" s="102"/>
      <c r="C6755" s="103"/>
      <c r="D6755" s="2017" t="s">
        <v>573</v>
      </c>
      <c r="E6755" s="2017"/>
      <c r="F6755" s="2017"/>
      <c r="G6755" s="494"/>
    </row>
    <row r="6756" ht="11.25" hidden="1" customHeight="1" outlineLevel="7">
      <c r="A6756" s="115"/>
      <c r="B6756" s="116"/>
      <c r="C6756" s="117"/>
      <c r="D6756" s="2013" t="s">
        <v>582</v>
      </c>
      <c r="E6756" s="2013"/>
      <c r="F6756" s="2013"/>
      <c r="G6756" s="494"/>
    </row>
    <row r="6757" ht="11.25" hidden="1" customHeight="1" outlineLevel="7">
      <c r="A6757" s="115"/>
      <c r="B6757" s="116"/>
      <c r="C6757" s="117"/>
      <c r="D6757" s="2013" t="s">
        <v>585</v>
      </c>
      <c r="E6757" s="2013"/>
      <c r="F6757" s="2013"/>
      <c r="G6757" s="494"/>
    </row>
    <row r="6758" ht="11.25" hidden="1" customHeight="1" outlineLevel="7">
      <c r="A6758" s="101"/>
      <c r="B6758" s="102"/>
      <c r="C6758" s="103"/>
      <c r="D6758" s="2017" t="s">
        <v>586</v>
      </c>
      <c r="E6758" s="2017"/>
      <c r="F6758" s="2017"/>
      <c r="G6758" s="494"/>
    </row>
    <row r="6759" ht="11.25" hidden="1" customHeight="1" outlineLevel="7">
      <c r="A6759" s="115"/>
      <c r="B6759" s="116"/>
      <c r="C6759" s="117"/>
      <c r="D6759" s="2013" t="s">
        <v>965</v>
      </c>
      <c r="E6759" s="2013"/>
      <c r="F6759" s="2013"/>
      <c r="G6759" s="494"/>
    </row>
    <row r="6760" ht="11.25" hidden="1" customHeight="1" outlineLevel="7">
      <c r="A6760" s="83"/>
      <c r="B6760" s="84"/>
      <c r="C6760" s="85"/>
      <c r="D6760" s="2017" t="s">
        <v>617</v>
      </c>
      <c r="E6760" s="2017"/>
      <c r="F6760" s="2017"/>
      <c r="G6760" s="494"/>
    </row>
    <row r="6761" ht="11.25" hidden="1" customHeight="1" outlineLevel="7">
      <c r="A6761" s="118"/>
      <c r="B6761" s="119"/>
      <c r="C6761" s="120"/>
      <c r="D6761" s="2013" t="s">
        <v>619</v>
      </c>
      <c r="E6761" s="2013"/>
      <c r="F6761" s="2013"/>
      <c r="G6761" s="494"/>
    </row>
    <row r="6762" ht="11.25" hidden="1" customHeight="1" outlineLevel="7">
      <c r="A6762" s="118"/>
      <c r="B6762" s="119"/>
      <c r="C6762" s="120"/>
      <c r="D6762" s="2013" t="s">
        <v>620</v>
      </c>
      <c r="E6762" s="2013"/>
      <c r="F6762" s="2013"/>
      <c r="G6762" s="494"/>
    </row>
    <row r="6763" ht="11.25" hidden="1" customHeight="1" outlineLevel="7">
      <c r="A6763" s="118"/>
      <c r="B6763" s="119"/>
      <c r="C6763" s="120"/>
      <c r="D6763" s="2013" t="s">
        <v>624</v>
      </c>
      <c r="E6763" s="2013"/>
      <c r="F6763" s="2013"/>
      <c r="G6763" s="494"/>
    </row>
    <row r="6764" ht="11.25" hidden="1" customHeight="1" outlineLevel="7">
      <c r="A6764" s="118"/>
      <c r="B6764" s="119"/>
      <c r="C6764" s="120"/>
      <c r="D6764" s="2013" t="s">
        <v>626</v>
      </c>
      <c r="E6764" s="2013"/>
      <c r="F6764" s="2013"/>
      <c r="G6764" s="494"/>
    </row>
    <row r="6765" ht="11.25" hidden="1" customHeight="1" outlineLevel="7">
      <c r="A6765" s="86"/>
      <c r="B6765" s="87"/>
      <c r="C6765" s="88"/>
      <c r="D6765" s="2017" t="s">
        <v>630</v>
      </c>
      <c r="E6765" s="2017"/>
      <c r="F6765" s="2017"/>
      <c r="G6765" s="494"/>
    </row>
    <row r="6766" ht="11.25" hidden="1" customHeight="1" outlineLevel="7">
      <c r="A6766" s="89"/>
      <c r="B6766" s="90"/>
      <c r="C6766" s="91"/>
      <c r="D6766" s="2013" t="s">
        <v>632</v>
      </c>
      <c r="E6766" s="2013"/>
      <c r="F6766" s="2013"/>
      <c r="G6766" s="494"/>
    </row>
    <row r="6767" ht="21.75" hidden="1" customHeight="1" outlineLevel="7">
      <c r="A6767" s="89"/>
      <c r="B6767" s="90"/>
      <c r="C6767" s="91"/>
      <c r="D6767" s="2013" t="s">
        <v>634</v>
      </c>
      <c r="E6767" s="2013"/>
      <c r="F6767" s="2013"/>
      <c r="G6767" s="494"/>
    </row>
    <row r="6768" ht="21.75" hidden="1" customHeight="1" outlineLevel="7">
      <c r="A6768" s="89"/>
      <c r="B6768" s="90"/>
      <c r="C6768" s="91"/>
      <c r="D6768" s="2013" t="s">
        <v>636</v>
      </c>
      <c r="E6768" s="2013"/>
      <c r="F6768" s="2013"/>
      <c r="G6768" s="494"/>
    </row>
    <row r="6769" ht="21.75" hidden="1" customHeight="1" outlineLevel="7">
      <c r="A6769" s="89"/>
      <c r="B6769" s="90"/>
      <c r="C6769" s="91"/>
      <c r="D6769" s="2013" t="s">
        <v>638</v>
      </c>
      <c r="E6769" s="2013"/>
      <c r="F6769" s="2013"/>
      <c r="G6769" s="494"/>
    </row>
    <row r="6770" ht="11.25" hidden="1" customHeight="1" outlineLevel="7">
      <c r="A6770" s="83"/>
      <c r="B6770" s="84"/>
      <c r="C6770" s="85"/>
      <c r="D6770" s="2017" t="s">
        <v>641</v>
      </c>
      <c r="E6770" s="2017"/>
      <c r="F6770" s="2017"/>
      <c r="G6770" s="494"/>
    </row>
    <row r="6771" ht="21.75" hidden="1" customHeight="1" outlineLevel="7">
      <c r="A6771" s="86"/>
      <c r="B6771" s="87"/>
      <c r="C6771" s="88"/>
      <c r="D6771" s="2017" t="s">
        <v>642</v>
      </c>
      <c r="E6771" s="2017"/>
      <c r="F6771" s="2017"/>
      <c r="G6771" s="494"/>
    </row>
    <row r="6772" ht="21.75" hidden="1" customHeight="1" outlineLevel="7">
      <c r="A6772" s="89"/>
      <c r="B6772" s="90"/>
      <c r="C6772" s="91"/>
      <c r="D6772" s="2013" t="s">
        <v>643</v>
      </c>
      <c r="E6772" s="2013"/>
      <c r="F6772" s="2013"/>
      <c r="G6772" s="494"/>
    </row>
    <row r="6773" ht="21.75" hidden="1" customHeight="1" outlineLevel="7">
      <c r="A6773" s="89"/>
      <c r="B6773" s="90"/>
      <c r="C6773" s="91"/>
      <c r="D6773" s="2013" t="s">
        <v>645</v>
      </c>
      <c r="E6773" s="2013"/>
      <c r="F6773" s="2013"/>
      <c r="G6773" s="494"/>
    </row>
    <row r="6774" ht="21.75" hidden="1" customHeight="1" outlineLevel="7">
      <c r="A6774" s="89"/>
      <c r="B6774" s="90"/>
      <c r="C6774" s="91"/>
      <c r="D6774" s="2013" t="s">
        <v>647</v>
      </c>
      <c r="E6774" s="2013"/>
      <c r="F6774" s="2013"/>
      <c r="G6774" s="494"/>
    </row>
    <row r="6775" ht="21.75" hidden="1" customHeight="1" outlineLevel="7">
      <c r="A6775" s="89"/>
      <c r="B6775" s="90"/>
      <c r="C6775" s="91"/>
      <c r="D6775" s="2013" t="s">
        <v>649</v>
      </c>
      <c r="E6775" s="2013"/>
      <c r="F6775" s="2013"/>
      <c r="G6775" s="494"/>
    </row>
    <row r="6776" ht="21.75" hidden="1" customHeight="1" outlineLevel="7">
      <c r="A6776" s="89"/>
      <c r="B6776" s="90"/>
      <c r="C6776" s="91"/>
      <c r="D6776" s="2013" t="s">
        <v>651</v>
      </c>
      <c r="E6776" s="2013"/>
      <c r="F6776" s="2013"/>
      <c r="G6776" s="494"/>
    </row>
    <row r="6777" ht="21.75" hidden="1" customHeight="1" outlineLevel="7">
      <c r="A6777" s="86"/>
      <c r="B6777" s="87"/>
      <c r="C6777" s="88"/>
      <c r="D6777" s="2017" t="s">
        <v>966</v>
      </c>
      <c r="E6777" s="2017"/>
      <c r="F6777" s="2017"/>
      <c r="G6777" s="494"/>
    </row>
    <row r="6778" ht="11.25" hidden="1" customHeight="1" outlineLevel="7">
      <c r="A6778" s="89"/>
      <c r="B6778" s="90"/>
      <c r="C6778" s="91"/>
      <c r="D6778" s="2013" t="s">
        <v>655</v>
      </c>
      <c r="E6778" s="2013"/>
      <c r="F6778" s="2013"/>
      <c r="G6778" s="494"/>
    </row>
    <row r="6779" ht="21.75" hidden="1" customHeight="1" outlineLevel="7">
      <c r="A6779" s="89"/>
      <c r="B6779" s="90"/>
      <c r="C6779" s="91"/>
      <c r="D6779" s="2013" t="s">
        <v>657</v>
      </c>
      <c r="E6779" s="2013"/>
      <c r="F6779" s="2013"/>
      <c r="G6779" s="494"/>
    </row>
    <row r="6780" ht="21.75" hidden="1" customHeight="1" outlineLevel="7">
      <c r="A6780" s="89"/>
      <c r="B6780" s="90"/>
      <c r="C6780" s="91"/>
      <c r="D6780" s="2013" t="s">
        <v>659</v>
      </c>
      <c r="E6780" s="2013"/>
      <c r="F6780" s="2013"/>
      <c r="G6780" s="494"/>
    </row>
    <row r="6781" ht="21.75" hidden="1" customHeight="1" outlineLevel="7">
      <c r="A6781" s="89"/>
      <c r="B6781" s="90"/>
      <c r="C6781" s="91"/>
      <c r="D6781" s="2013" t="s">
        <v>661</v>
      </c>
      <c r="E6781" s="2013"/>
      <c r="F6781" s="2013"/>
      <c r="G6781" s="494"/>
    </row>
    <row r="6782" ht="11.25" hidden="1" customHeight="1" outlineLevel="7">
      <c r="A6782" s="89"/>
      <c r="B6782" s="90"/>
      <c r="C6782" s="91"/>
      <c r="D6782" s="2013" t="s">
        <v>663</v>
      </c>
      <c r="E6782" s="2013"/>
      <c r="F6782" s="2013"/>
      <c r="G6782" s="494"/>
    </row>
    <row r="6783" ht="11.25" hidden="1" customHeight="1" outlineLevel="7">
      <c r="A6783" s="86"/>
      <c r="B6783" s="87"/>
      <c r="C6783" s="88"/>
      <c r="D6783" s="2017" t="s">
        <v>667</v>
      </c>
      <c r="E6783" s="2017"/>
      <c r="F6783" s="2017"/>
      <c r="G6783" s="494"/>
    </row>
    <row r="6784" ht="11.25" hidden="1" customHeight="1" outlineLevel="7">
      <c r="A6784" s="89"/>
      <c r="B6784" s="90"/>
      <c r="C6784" s="91"/>
      <c r="D6784" s="2013" t="s">
        <v>667</v>
      </c>
      <c r="E6784" s="2013"/>
      <c r="F6784" s="2013"/>
      <c r="G6784" s="494"/>
    </row>
    <row r="6785" ht="21.75" hidden="1" customHeight="1" outlineLevel="7">
      <c r="A6785" s="89"/>
      <c r="B6785" s="90"/>
      <c r="C6785" s="91"/>
      <c r="D6785" s="2013" t="s">
        <v>669</v>
      </c>
      <c r="E6785" s="2013"/>
      <c r="F6785" s="2013"/>
      <c r="G6785" s="494"/>
    </row>
    <row r="6786" ht="21.75" hidden="1" customHeight="1" outlineLevel="7">
      <c r="A6786" s="89"/>
      <c r="B6786" s="90"/>
      <c r="C6786" s="91"/>
      <c r="D6786" s="2013" t="s">
        <v>671</v>
      </c>
      <c r="E6786" s="2013"/>
      <c r="F6786" s="2013"/>
      <c r="G6786" s="494"/>
    </row>
    <row r="6787" ht="21.75" hidden="1" customHeight="1" outlineLevel="7">
      <c r="A6787" s="89"/>
      <c r="B6787" s="90"/>
      <c r="C6787" s="91"/>
      <c r="D6787" s="2013" t="s">
        <v>673</v>
      </c>
      <c r="E6787" s="2013"/>
      <c r="F6787" s="2013"/>
      <c r="G6787" s="494"/>
    </row>
    <row r="6788" ht="21.75" hidden="1" customHeight="1" outlineLevel="7">
      <c r="A6788" s="89"/>
      <c r="B6788" s="90"/>
      <c r="C6788" s="91"/>
      <c r="D6788" s="2013" t="s">
        <v>675</v>
      </c>
      <c r="E6788" s="2013"/>
      <c r="F6788" s="2013"/>
      <c r="G6788" s="494"/>
    </row>
    <row r="6789" ht="21.75" hidden="1" customHeight="1" outlineLevel="7">
      <c r="A6789" s="86"/>
      <c r="B6789" s="87"/>
      <c r="C6789" s="88"/>
      <c r="D6789" s="2017" t="s">
        <v>677</v>
      </c>
      <c r="E6789" s="2017"/>
      <c r="F6789" s="2017"/>
      <c r="G6789" s="494"/>
    </row>
    <row r="6790" ht="21.75" hidden="1" customHeight="1" outlineLevel="7">
      <c r="A6790" s="89"/>
      <c r="B6790" s="90"/>
      <c r="C6790" s="91"/>
      <c r="D6790" s="2013" t="s">
        <v>679</v>
      </c>
      <c r="E6790" s="2013"/>
      <c r="F6790" s="2013"/>
      <c r="G6790" s="494"/>
    </row>
    <row r="6791" ht="21.75" hidden="1" customHeight="1" outlineLevel="7">
      <c r="A6791" s="89"/>
      <c r="B6791" s="90"/>
      <c r="C6791" s="91"/>
      <c r="D6791" s="2013" t="s">
        <v>681</v>
      </c>
      <c r="E6791" s="2013"/>
      <c r="F6791" s="2013"/>
      <c r="G6791" s="494"/>
    </row>
    <row r="6792" ht="21.75" hidden="1" customHeight="1" outlineLevel="7">
      <c r="A6792" s="89"/>
      <c r="B6792" s="90"/>
      <c r="C6792" s="91"/>
      <c r="D6792" s="2013" t="s">
        <v>683</v>
      </c>
      <c r="E6792" s="2013"/>
      <c r="F6792" s="2013"/>
      <c r="G6792" s="494"/>
    </row>
    <row r="6793" ht="21.75" hidden="1" customHeight="1" outlineLevel="7">
      <c r="A6793" s="89"/>
      <c r="B6793" s="90"/>
      <c r="C6793" s="91"/>
      <c r="D6793" s="2013" t="s">
        <v>685</v>
      </c>
      <c r="E6793" s="2013"/>
      <c r="F6793" s="2013"/>
      <c r="G6793" s="494"/>
    </row>
    <row r="6794" ht="21.75" hidden="1" customHeight="1" outlineLevel="7">
      <c r="A6794" s="89"/>
      <c r="B6794" s="90"/>
      <c r="C6794" s="91"/>
      <c r="D6794" s="2013" t="s">
        <v>687</v>
      </c>
      <c r="E6794" s="2013"/>
      <c r="F6794" s="2013"/>
      <c r="G6794" s="494"/>
    </row>
    <row r="6795" ht="11.25" hidden="1" customHeight="1" outlineLevel="7">
      <c r="A6795" s="83"/>
      <c r="B6795" s="84"/>
      <c r="C6795" s="85"/>
      <c r="D6795" s="2017" t="s">
        <v>689</v>
      </c>
      <c r="E6795" s="2017"/>
      <c r="F6795" s="2017"/>
      <c r="G6795" s="494"/>
    </row>
    <row r="6796" ht="11.25" hidden="1" customHeight="1" outlineLevel="7">
      <c r="A6796" s="118"/>
      <c r="B6796" s="119"/>
      <c r="C6796" s="120"/>
      <c r="D6796" s="2013" t="s">
        <v>696</v>
      </c>
      <c r="E6796" s="2013"/>
      <c r="F6796" s="2013"/>
      <c r="G6796" s="494"/>
    </row>
    <row r="6797" ht="11.25" hidden="1" customHeight="1" outlineLevel="7">
      <c r="A6797" s="83"/>
      <c r="B6797" s="84"/>
      <c r="C6797" s="85"/>
      <c r="D6797" s="2017" t="s">
        <v>698</v>
      </c>
      <c r="E6797" s="2017"/>
      <c r="F6797" s="2017"/>
      <c r="G6797" s="494"/>
    </row>
    <row r="6798" ht="11.25" hidden="1" customHeight="1" outlineLevel="7">
      <c r="A6798" s="86"/>
      <c r="B6798" s="87"/>
      <c r="C6798" s="88"/>
      <c r="D6798" s="2017" t="s">
        <v>702</v>
      </c>
      <c r="E6798" s="2017"/>
      <c r="F6798" s="2017"/>
      <c r="G6798" s="494"/>
    </row>
    <row r="6799" ht="11.25" hidden="1" customHeight="1" outlineLevel="7">
      <c r="A6799" s="101"/>
      <c r="B6799" s="102"/>
      <c r="C6799" s="103"/>
      <c r="D6799" s="2017" t="s">
        <v>704</v>
      </c>
      <c r="E6799" s="2017"/>
      <c r="F6799" s="2017"/>
      <c r="G6799" s="494"/>
    </row>
    <row r="6800" ht="11.25" hidden="1" customHeight="1" outlineLevel="7">
      <c r="A6800" s="115"/>
      <c r="B6800" s="116"/>
      <c r="C6800" s="117"/>
      <c r="D6800" s="2013" t="s">
        <v>705</v>
      </c>
      <c r="E6800" s="2013"/>
      <c r="F6800" s="2013"/>
      <c r="G6800" s="494"/>
    </row>
    <row r="6801" ht="11.25" hidden="1" customHeight="1" outlineLevel="7">
      <c r="A6801" s="115"/>
      <c r="B6801" s="116"/>
      <c r="C6801" s="117"/>
      <c r="D6801" s="2013" t="s">
        <v>706</v>
      </c>
      <c r="E6801" s="2013"/>
      <c r="F6801" s="2013"/>
      <c r="G6801" s="494"/>
    </row>
    <row r="6802" ht="11.25" hidden="1" customHeight="1" outlineLevel="7">
      <c r="A6802" s="115"/>
      <c r="B6802" s="116"/>
      <c r="C6802" s="117"/>
      <c r="D6802" s="2013" t="s">
        <v>708</v>
      </c>
      <c r="E6802" s="2013"/>
      <c r="F6802" s="2013"/>
      <c r="G6802" s="494"/>
    </row>
    <row r="6803" ht="11.25" hidden="1" customHeight="1" outlineLevel="7">
      <c r="A6803" s="115"/>
      <c r="B6803" s="116"/>
      <c r="C6803" s="117"/>
      <c r="D6803" s="2013" t="s">
        <v>709</v>
      </c>
      <c r="E6803" s="2013"/>
      <c r="F6803" s="2013"/>
      <c r="G6803" s="494"/>
    </row>
    <row r="6804" ht="11.25" hidden="1" customHeight="1" outlineLevel="7">
      <c r="A6804" s="115"/>
      <c r="B6804" s="116"/>
      <c r="C6804" s="117"/>
      <c r="D6804" s="2013" t="s">
        <v>710</v>
      </c>
      <c r="E6804" s="2013"/>
      <c r="F6804" s="2013"/>
      <c r="G6804" s="494"/>
    </row>
    <row r="6805" ht="11.25" hidden="1" customHeight="1" outlineLevel="7">
      <c r="A6805" s="115"/>
      <c r="B6805" s="116"/>
      <c r="C6805" s="117"/>
      <c r="D6805" s="2013" t="s">
        <v>711</v>
      </c>
      <c r="E6805" s="2013"/>
      <c r="F6805" s="2013"/>
      <c r="G6805" s="494"/>
    </row>
    <row r="6806" ht="11.25" hidden="1" customHeight="1" outlineLevel="7">
      <c r="A6806" s="101"/>
      <c r="B6806" s="102"/>
      <c r="C6806" s="103"/>
      <c r="D6806" s="2017" t="s">
        <v>712</v>
      </c>
      <c r="E6806" s="2017"/>
      <c r="F6806" s="2017"/>
      <c r="G6806" s="494"/>
    </row>
    <row r="6807" ht="21.75" hidden="1" customHeight="1" outlineLevel="7">
      <c r="A6807" s="115"/>
      <c r="B6807" s="116"/>
      <c r="C6807" s="117"/>
      <c r="D6807" s="2013" t="s">
        <v>717</v>
      </c>
      <c r="E6807" s="2013"/>
      <c r="F6807" s="2013"/>
      <c r="G6807" s="494"/>
    </row>
    <row r="6808" ht="11.25" hidden="1" customHeight="1" outlineLevel="7">
      <c r="A6808" s="101"/>
      <c r="B6808" s="102"/>
      <c r="C6808" s="103"/>
      <c r="D6808" s="2017" t="s">
        <v>720</v>
      </c>
      <c r="E6808" s="2017"/>
      <c r="F6808" s="2017"/>
      <c r="G6808" s="494"/>
    </row>
    <row r="6809" ht="11.25" hidden="1" customHeight="1" outlineLevel="7">
      <c r="A6809" s="115"/>
      <c r="B6809" s="116"/>
      <c r="C6809" s="117"/>
      <c r="D6809" s="2013" t="s">
        <v>721</v>
      </c>
      <c r="E6809" s="2013"/>
      <c r="F6809" s="2013"/>
      <c r="G6809" s="494"/>
    </row>
    <row r="6810" ht="11.25" hidden="1" customHeight="1" outlineLevel="7">
      <c r="A6810" s="115"/>
      <c r="B6810" s="116"/>
      <c r="C6810" s="117"/>
      <c r="D6810" s="2013" t="s">
        <v>722</v>
      </c>
      <c r="E6810" s="2013"/>
      <c r="F6810" s="2013"/>
      <c r="G6810" s="494"/>
    </row>
    <row r="6811" ht="11.25" hidden="1" customHeight="1" outlineLevel="7">
      <c r="A6811" s="101"/>
      <c r="B6811" s="102"/>
      <c r="C6811" s="103"/>
      <c r="D6811" s="2017" t="s">
        <v>724</v>
      </c>
      <c r="E6811" s="2017"/>
      <c r="F6811" s="2017"/>
      <c r="G6811" s="494"/>
    </row>
    <row r="6812" ht="11.25" hidden="1" customHeight="1" outlineLevel="7">
      <c r="A6812" s="115"/>
      <c r="B6812" s="116"/>
      <c r="C6812" s="117"/>
      <c r="D6812" s="2013" t="s">
        <v>725</v>
      </c>
      <c r="E6812" s="2013"/>
      <c r="F6812" s="2013"/>
      <c r="G6812" s="494"/>
    </row>
    <row r="6813" ht="11.25" hidden="1" customHeight="1" outlineLevel="7">
      <c r="A6813" s="115"/>
      <c r="B6813" s="116"/>
      <c r="C6813" s="117"/>
      <c r="D6813" s="2013" t="s">
        <v>726</v>
      </c>
      <c r="E6813" s="2013"/>
      <c r="F6813" s="2013"/>
      <c r="G6813" s="494"/>
    </row>
    <row r="6814" ht="11.25" hidden="1" customHeight="1" outlineLevel="7">
      <c r="A6814" s="115"/>
      <c r="B6814" s="116"/>
      <c r="C6814" s="117"/>
      <c r="D6814" s="2013" t="s">
        <v>729</v>
      </c>
      <c r="E6814" s="2013"/>
      <c r="F6814" s="2013"/>
      <c r="G6814" s="494"/>
    </row>
    <row r="6815" ht="11.25" hidden="1" customHeight="1" outlineLevel="7">
      <c r="A6815" s="115"/>
      <c r="B6815" s="116"/>
      <c r="C6815" s="117"/>
      <c r="D6815" s="2013" t="s">
        <v>730</v>
      </c>
      <c r="E6815" s="2013"/>
      <c r="F6815" s="2013"/>
      <c r="G6815" s="494"/>
    </row>
    <row r="6816" ht="11.25" hidden="1" customHeight="1" outlineLevel="7">
      <c r="A6816" s="101"/>
      <c r="B6816" s="102"/>
      <c r="C6816" s="103"/>
      <c r="D6816" s="2017" t="s">
        <v>967</v>
      </c>
      <c r="E6816" s="2017"/>
      <c r="F6816" s="2017"/>
      <c r="G6816" s="494"/>
    </row>
    <row r="6817" ht="11.25" hidden="1" customHeight="1" outlineLevel="7">
      <c r="A6817" s="115"/>
      <c r="B6817" s="116"/>
      <c r="C6817" s="117"/>
      <c r="D6817" s="2013" t="s">
        <v>968</v>
      </c>
      <c r="E6817" s="2013"/>
      <c r="F6817" s="2013"/>
      <c r="G6817" s="494"/>
    </row>
    <row r="6818" ht="11.25" hidden="1" customHeight="1" outlineLevel="7">
      <c r="A6818" s="115"/>
      <c r="B6818" s="116"/>
      <c r="C6818" s="117"/>
      <c r="D6818" s="2013" t="s">
        <v>1196</v>
      </c>
      <c r="E6818" s="2013"/>
      <c r="F6818" s="2013"/>
      <c r="G6818" s="494"/>
    </row>
    <row r="6819" ht="11.25" hidden="1" customHeight="1" outlineLevel="7">
      <c r="A6819" s="89"/>
      <c r="B6819" s="90"/>
      <c r="C6819" s="91"/>
      <c r="D6819" s="2013" t="s">
        <v>731</v>
      </c>
      <c r="E6819" s="2013"/>
      <c r="F6819" s="2013"/>
      <c r="G6819" s="494"/>
    </row>
    <row r="6820" ht="11.25" hidden="1" customHeight="1" outlineLevel="7">
      <c r="A6820" s="101"/>
      <c r="B6820" s="102"/>
      <c r="C6820" s="103"/>
      <c r="D6820" s="2017" t="s">
        <v>732</v>
      </c>
      <c r="E6820" s="2017"/>
      <c r="F6820" s="2017"/>
      <c r="G6820" s="494"/>
    </row>
    <row r="6821" ht="21.75" hidden="1" customHeight="1" outlineLevel="7">
      <c r="A6821" s="115"/>
      <c r="B6821" s="116"/>
      <c r="C6821" s="117"/>
      <c r="D6821" s="2013" t="s">
        <v>969</v>
      </c>
      <c r="E6821" s="2013"/>
      <c r="F6821" s="2013"/>
      <c r="G6821" s="494"/>
    </row>
    <row r="6822" ht="21.75" hidden="1" customHeight="1" outlineLevel="7">
      <c r="A6822" s="115"/>
      <c r="B6822" s="116"/>
      <c r="C6822" s="117"/>
      <c r="D6822" s="2013" t="s">
        <v>1197</v>
      </c>
      <c r="E6822" s="2013"/>
      <c r="F6822" s="2013"/>
      <c r="G6822" s="494"/>
    </row>
    <row r="6823" ht="11.25" hidden="1" customHeight="1" outlineLevel="7">
      <c r="A6823" s="115"/>
      <c r="B6823" s="116"/>
      <c r="C6823" s="117"/>
      <c r="D6823" s="2013" t="s">
        <v>734</v>
      </c>
      <c r="E6823" s="2013"/>
      <c r="F6823" s="2013"/>
      <c r="G6823" s="494"/>
    </row>
    <row r="6824" ht="11.25" hidden="1" customHeight="1" outlineLevel="7">
      <c r="A6824" s="115"/>
      <c r="B6824" s="116"/>
      <c r="C6824" s="117"/>
      <c r="D6824" s="2013" t="s">
        <v>735</v>
      </c>
      <c r="E6824" s="2013"/>
      <c r="F6824" s="2013"/>
      <c r="G6824" s="494"/>
    </row>
    <row r="6825" ht="11.25" hidden="1" customHeight="1" outlineLevel="7">
      <c r="A6825" s="89"/>
      <c r="B6825" s="90"/>
      <c r="C6825" s="91"/>
      <c r="D6825" s="2013" t="s">
        <v>736</v>
      </c>
      <c r="E6825" s="2013"/>
      <c r="F6825" s="2013"/>
      <c r="G6825" s="494"/>
    </row>
    <row r="6826" ht="11.25" hidden="1" customHeight="1" outlineLevel="7">
      <c r="A6826" s="101"/>
      <c r="B6826" s="102"/>
      <c r="C6826" s="103"/>
      <c r="D6826" s="2017" t="s">
        <v>970</v>
      </c>
      <c r="E6826" s="2017"/>
      <c r="F6826" s="2017"/>
      <c r="G6826" s="494"/>
    </row>
    <row r="6827" ht="11.25" hidden="1" customHeight="1" outlineLevel="7">
      <c r="A6827" s="115"/>
      <c r="B6827" s="116"/>
      <c r="C6827" s="117"/>
      <c r="D6827" s="2013" t="s">
        <v>971</v>
      </c>
      <c r="E6827" s="2013"/>
      <c r="F6827" s="2013"/>
      <c r="G6827" s="494"/>
    </row>
    <row r="6828" ht="11.25" hidden="1" customHeight="1" outlineLevel="7">
      <c r="A6828" s="115"/>
      <c r="B6828" s="116"/>
      <c r="C6828" s="117"/>
      <c r="D6828" s="2013" t="s">
        <v>741</v>
      </c>
      <c r="E6828" s="2013"/>
      <c r="F6828" s="2013"/>
      <c r="G6828" s="494"/>
    </row>
    <row r="6829" ht="11.25" hidden="1" customHeight="1" outlineLevel="7">
      <c r="A6829" s="101"/>
      <c r="B6829" s="102"/>
      <c r="C6829" s="103"/>
      <c r="D6829" s="2017" t="s">
        <v>742</v>
      </c>
      <c r="E6829" s="2017"/>
      <c r="F6829" s="2017"/>
      <c r="G6829" s="494"/>
    </row>
    <row r="6830" ht="11.25" hidden="1" customHeight="1" outlineLevel="7">
      <c r="A6830" s="115"/>
      <c r="B6830" s="116"/>
      <c r="C6830" s="117"/>
      <c r="D6830" s="2013" t="s">
        <v>744</v>
      </c>
      <c r="E6830" s="2013"/>
      <c r="F6830" s="2013"/>
      <c r="G6830" s="494"/>
    </row>
    <row r="6831" ht="11.25" hidden="1" customHeight="1" outlineLevel="7">
      <c r="A6831" s="115"/>
      <c r="B6831" s="116"/>
      <c r="C6831" s="117"/>
      <c r="D6831" s="2013" t="s">
        <v>756</v>
      </c>
      <c r="E6831" s="2013"/>
      <c r="F6831" s="2013"/>
      <c r="G6831" s="494"/>
    </row>
    <row r="6832" ht="21.75" hidden="1" customHeight="1" outlineLevel="7">
      <c r="A6832" s="115"/>
      <c r="B6832" s="116"/>
      <c r="C6832" s="117"/>
      <c r="D6832" s="2013" t="s">
        <v>757</v>
      </c>
      <c r="E6832" s="2013"/>
      <c r="F6832" s="2013"/>
      <c r="G6832" s="494"/>
    </row>
    <row r="6833" ht="11.25" hidden="1" customHeight="1" outlineLevel="7">
      <c r="A6833" s="115"/>
      <c r="B6833" s="116"/>
      <c r="C6833" s="117"/>
      <c r="D6833" s="2013" t="s">
        <v>758</v>
      </c>
      <c r="E6833" s="2013"/>
      <c r="F6833" s="2013"/>
      <c r="G6833" s="494"/>
    </row>
    <row r="6834" ht="11.25" hidden="1" customHeight="1" outlineLevel="7">
      <c r="A6834" s="115"/>
      <c r="B6834" s="116"/>
      <c r="C6834" s="117"/>
      <c r="D6834" s="2013" t="s">
        <v>759</v>
      </c>
      <c r="E6834" s="2013"/>
      <c r="F6834" s="2013"/>
      <c r="G6834" s="494"/>
    </row>
    <row r="6835" ht="11.25" hidden="1" customHeight="1" outlineLevel="7">
      <c r="A6835" s="115"/>
      <c r="B6835" s="116"/>
      <c r="C6835" s="117"/>
      <c r="D6835" s="2013" t="s">
        <v>972</v>
      </c>
      <c r="E6835" s="2013"/>
      <c r="F6835" s="2013"/>
      <c r="G6835" s="494"/>
    </row>
    <row r="6836" ht="11.25" hidden="1" customHeight="1" outlineLevel="7">
      <c r="A6836" s="115"/>
      <c r="B6836" s="116"/>
      <c r="C6836" s="117"/>
      <c r="D6836" s="2013" t="s">
        <v>760</v>
      </c>
      <c r="E6836" s="2013"/>
      <c r="F6836" s="2013"/>
      <c r="G6836" s="494"/>
    </row>
    <row r="6837" ht="11.25" hidden="1" customHeight="1" outlineLevel="7">
      <c r="A6837" s="86"/>
      <c r="B6837" s="87"/>
      <c r="C6837" s="88"/>
      <c r="D6837" s="2017" t="s">
        <v>763</v>
      </c>
      <c r="E6837" s="2017"/>
      <c r="F6837" s="2017"/>
      <c r="G6837" s="494"/>
    </row>
    <row r="6838" ht="11.25" hidden="1" customHeight="1" outlineLevel="7">
      <c r="A6838" s="101"/>
      <c r="B6838" s="102"/>
      <c r="C6838" s="103"/>
      <c r="D6838" s="2017" t="s">
        <v>765</v>
      </c>
      <c r="E6838" s="2017"/>
      <c r="F6838" s="2017"/>
      <c r="G6838" s="494"/>
    </row>
    <row r="6839" ht="11.25" hidden="1" customHeight="1" outlineLevel="7">
      <c r="A6839" s="115"/>
      <c r="B6839" s="116"/>
      <c r="C6839" s="117"/>
      <c r="D6839" s="2013" t="s">
        <v>766</v>
      </c>
      <c r="E6839" s="2013"/>
      <c r="F6839" s="2013"/>
      <c r="G6839" s="494"/>
    </row>
    <row r="6840" ht="11.25" hidden="1" customHeight="1" outlineLevel="7">
      <c r="A6840" s="115"/>
      <c r="B6840" s="116"/>
      <c r="C6840" s="117"/>
      <c r="D6840" s="2013" t="s">
        <v>767</v>
      </c>
      <c r="E6840" s="2013"/>
      <c r="F6840" s="2013"/>
      <c r="G6840" s="494"/>
    </row>
    <row r="6841" ht="21.75" hidden="1" customHeight="1" outlineLevel="7">
      <c r="A6841" s="115"/>
      <c r="B6841" s="116"/>
      <c r="C6841" s="117"/>
      <c r="D6841" s="2013" t="s">
        <v>768</v>
      </c>
      <c r="E6841" s="2013"/>
      <c r="F6841" s="2013"/>
      <c r="G6841" s="494"/>
    </row>
    <row r="6842" ht="21.75" hidden="1" customHeight="1" outlineLevel="7">
      <c r="A6842" s="115"/>
      <c r="B6842" s="116"/>
      <c r="C6842" s="117"/>
      <c r="D6842" s="2013" t="s">
        <v>769</v>
      </c>
      <c r="E6842" s="2013"/>
      <c r="F6842" s="2013"/>
      <c r="G6842" s="494"/>
    </row>
    <row r="6843" ht="21.75" hidden="1" customHeight="1" outlineLevel="7">
      <c r="A6843" s="115"/>
      <c r="B6843" s="116"/>
      <c r="C6843" s="117"/>
      <c r="D6843" s="2013" t="s">
        <v>770</v>
      </c>
      <c r="E6843" s="2013"/>
      <c r="F6843" s="2013"/>
      <c r="G6843" s="494"/>
    </row>
    <row r="6844" ht="11.25" hidden="1" customHeight="1" outlineLevel="7">
      <c r="A6844" s="101"/>
      <c r="B6844" s="102"/>
      <c r="C6844" s="103"/>
      <c r="D6844" s="2017" t="s">
        <v>771</v>
      </c>
      <c r="E6844" s="2017"/>
      <c r="F6844" s="2017"/>
      <c r="G6844" s="494"/>
    </row>
    <row r="6845" ht="11.25" hidden="1" customHeight="1" outlineLevel="7">
      <c r="A6845" s="115"/>
      <c r="B6845" s="116"/>
      <c r="C6845" s="117"/>
      <c r="D6845" s="2013" t="s">
        <v>773</v>
      </c>
      <c r="E6845" s="2013"/>
      <c r="F6845" s="2013"/>
      <c r="G6845" s="494"/>
    </row>
    <row r="6846" ht="11.25" hidden="1" customHeight="1" outlineLevel="7">
      <c r="A6846" s="115"/>
      <c r="B6846" s="116"/>
      <c r="C6846" s="117"/>
      <c r="D6846" s="2013" t="s">
        <v>775</v>
      </c>
      <c r="E6846" s="2013"/>
      <c r="F6846" s="2013"/>
      <c r="G6846" s="494"/>
    </row>
    <row r="6847" ht="21.75" hidden="1" customHeight="1" outlineLevel="7">
      <c r="A6847" s="115"/>
      <c r="B6847" s="116"/>
      <c r="C6847" s="117"/>
      <c r="D6847" s="2013" t="s">
        <v>777</v>
      </c>
      <c r="E6847" s="2013"/>
      <c r="F6847" s="2013"/>
      <c r="G6847" s="494"/>
    </row>
    <row r="6848" ht="11.25" hidden="1" customHeight="1" outlineLevel="7">
      <c r="A6848" s="115"/>
      <c r="B6848" s="116"/>
      <c r="C6848" s="117"/>
      <c r="D6848" s="2013" t="s">
        <v>778</v>
      </c>
      <c r="E6848" s="2013"/>
      <c r="F6848" s="2013"/>
      <c r="G6848" s="494"/>
    </row>
    <row r="6849" ht="11.25" hidden="1" customHeight="1" outlineLevel="7">
      <c r="A6849" s="115"/>
      <c r="B6849" s="116"/>
      <c r="C6849" s="117"/>
      <c r="D6849" s="2013" t="s">
        <v>779</v>
      </c>
      <c r="E6849" s="2013"/>
      <c r="F6849" s="2013"/>
      <c r="G6849" s="494"/>
    </row>
    <row r="6850" ht="11.25" hidden="1" customHeight="1" outlineLevel="7">
      <c r="A6850" s="89"/>
      <c r="B6850" s="90"/>
      <c r="C6850" s="91"/>
      <c r="D6850" s="2013" t="s">
        <v>781</v>
      </c>
      <c r="E6850" s="2013"/>
      <c r="F6850" s="2013"/>
      <c r="G6850" s="494"/>
    </row>
    <row r="6851" ht="11.25" hidden="1" customHeight="1" outlineLevel="7">
      <c r="A6851" s="86"/>
      <c r="B6851" s="87"/>
      <c r="C6851" s="88"/>
      <c r="D6851" s="2017" t="s">
        <v>782</v>
      </c>
      <c r="E6851" s="2017"/>
      <c r="F6851" s="2017"/>
      <c r="G6851" s="494"/>
    </row>
    <row r="6852" ht="11.25" hidden="1" customHeight="1" outlineLevel="7">
      <c r="A6852" s="89"/>
      <c r="B6852" s="90"/>
      <c r="C6852" s="91"/>
      <c r="D6852" s="2013" t="s">
        <v>786</v>
      </c>
      <c r="E6852" s="2013"/>
      <c r="F6852" s="2013"/>
      <c r="G6852" s="494"/>
    </row>
    <row r="6853" ht="11.25" hidden="1" customHeight="1" outlineLevel="7">
      <c r="A6853" s="86"/>
      <c r="B6853" s="87"/>
      <c r="C6853" s="88"/>
      <c r="D6853" s="2017" t="s">
        <v>789</v>
      </c>
      <c r="E6853" s="2017"/>
      <c r="F6853" s="2017"/>
      <c r="G6853" s="494"/>
    </row>
    <row r="6854" ht="21.75" hidden="1" customHeight="1" outlineLevel="7">
      <c r="A6854" s="89"/>
      <c r="B6854" s="90"/>
      <c r="C6854" s="91"/>
      <c r="D6854" s="2013" t="s">
        <v>791</v>
      </c>
      <c r="E6854" s="2013"/>
      <c r="F6854" s="2013"/>
      <c r="G6854" s="494"/>
    </row>
    <row r="6855" ht="11.25" hidden="1" customHeight="1" outlineLevel="7">
      <c r="A6855" s="89"/>
      <c r="B6855" s="90"/>
      <c r="C6855" s="91"/>
      <c r="D6855" s="2013" t="s">
        <v>973</v>
      </c>
      <c r="E6855" s="2013"/>
      <c r="F6855" s="2013"/>
      <c r="G6855" s="494"/>
    </row>
    <row r="6856" ht="11.25" hidden="1" customHeight="1" outlineLevel="7">
      <c r="A6856" s="89"/>
      <c r="B6856" s="90"/>
      <c r="C6856" s="91"/>
      <c r="D6856" s="2013" t="s">
        <v>796</v>
      </c>
      <c r="E6856" s="2013"/>
      <c r="F6856" s="2013"/>
      <c r="G6856" s="494"/>
    </row>
    <row r="6857" ht="11.25" hidden="1" customHeight="1" outlineLevel="7">
      <c r="A6857" s="89"/>
      <c r="B6857" s="90"/>
      <c r="C6857" s="91"/>
      <c r="D6857" s="2013" t="s">
        <v>798</v>
      </c>
      <c r="E6857" s="2013"/>
      <c r="F6857" s="2013"/>
      <c r="G6857" s="494"/>
    </row>
    <row r="6858" ht="11.25" hidden="1" customHeight="1" outlineLevel="7">
      <c r="A6858" s="89"/>
      <c r="B6858" s="90"/>
      <c r="C6858" s="91"/>
      <c r="D6858" s="2013" t="s">
        <v>799</v>
      </c>
      <c r="E6858" s="2013"/>
      <c r="F6858" s="2013"/>
      <c r="G6858" s="494"/>
    </row>
    <row r="6859" ht="11.25" hidden="1" customHeight="1" outlineLevel="7">
      <c r="A6859" s="89"/>
      <c r="B6859" s="90"/>
      <c r="C6859" s="91"/>
      <c r="D6859" s="2013" t="s">
        <v>801</v>
      </c>
      <c r="E6859" s="2013"/>
      <c r="F6859" s="2013"/>
      <c r="G6859" s="494"/>
    </row>
    <row r="6860" ht="11.25" hidden="1" customHeight="1" outlineLevel="7">
      <c r="A6860" s="89"/>
      <c r="B6860" s="90"/>
      <c r="C6860" s="91"/>
      <c r="D6860" s="2013" t="s">
        <v>974</v>
      </c>
      <c r="E6860" s="2013"/>
      <c r="F6860" s="2013"/>
      <c r="G6860" s="494"/>
    </row>
    <row r="6861" ht="11.25" hidden="1" customHeight="1" outlineLevel="7">
      <c r="A6861" s="86"/>
      <c r="B6861" s="87"/>
      <c r="C6861" s="88"/>
      <c r="D6861" s="2017" t="s">
        <v>802</v>
      </c>
      <c r="E6861" s="2017"/>
      <c r="F6861" s="2017"/>
      <c r="G6861" s="494"/>
    </row>
    <row r="6862" ht="11.25" hidden="1" customHeight="1" outlineLevel="7">
      <c r="A6862" s="89"/>
      <c r="B6862" s="90"/>
      <c r="C6862" s="91"/>
      <c r="D6862" s="2013" t="s">
        <v>808</v>
      </c>
      <c r="E6862" s="2013"/>
      <c r="F6862" s="2013"/>
      <c r="G6862" s="494"/>
    </row>
    <row r="6863" ht="11.25" hidden="1" customHeight="1" outlineLevel="7">
      <c r="A6863" s="86"/>
      <c r="B6863" s="87"/>
      <c r="C6863" s="88"/>
      <c r="D6863" s="2017" t="s">
        <v>813</v>
      </c>
      <c r="E6863" s="2017"/>
      <c r="F6863" s="2017"/>
      <c r="G6863" s="494"/>
    </row>
    <row r="6864" ht="11.25" hidden="1" customHeight="1" outlineLevel="7">
      <c r="A6864" s="101"/>
      <c r="B6864" s="102"/>
      <c r="C6864" s="103"/>
      <c r="D6864" s="2017" t="s">
        <v>815</v>
      </c>
      <c r="E6864" s="2017"/>
      <c r="F6864" s="2017"/>
      <c r="G6864" s="494"/>
    </row>
    <row r="6865" ht="21.75" hidden="1" customHeight="1" outlineLevel="7">
      <c r="A6865" s="115"/>
      <c r="B6865" s="116"/>
      <c r="C6865" s="117"/>
      <c r="D6865" s="2013" t="s">
        <v>819</v>
      </c>
      <c r="E6865" s="2013"/>
      <c r="F6865" s="2013"/>
      <c r="G6865" s="494"/>
    </row>
    <row r="6866" ht="11.25" hidden="1" customHeight="1" outlineLevel="7">
      <c r="A6866" s="115"/>
      <c r="B6866" s="116"/>
      <c r="C6866" s="117"/>
      <c r="D6866" s="2013" t="s">
        <v>820</v>
      </c>
      <c r="E6866" s="2013"/>
      <c r="F6866" s="2013"/>
      <c r="G6866" s="494"/>
    </row>
    <row r="6867" ht="11.25" hidden="1" customHeight="1" outlineLevel="7">
      <c r="A6867" s="89"/>
      <c r="B6867" s="90"/>
      <c r="C6867" s="91"/>
      <c r="D6867" s="2013" t="s">
        <v>822</v>
      </c>
      <c r="E6867" s="2013"/>
      <c r="F6867" s="2013"/>
      <c r="G6867" s="494"/>
    </row>
    <row r="6868" ht="11.25" hidden="1" customHeight="1" outlineLevel="7">
      <c r="A6868" s="89"/>
      <c r="B6868" s="90"/>
      <c r="C6868" s="91"/>
      <c r="D6868" s="2013" t="s">
        <v>824</v>
      </c>
      <c r="E6868" s="2013"/>
      <c r="F6868" s="2013"/>
      <c r="G6868" s="494"/>
    </row>
    <row r="6869" ht="11.25" hidden="1" customHeight="1" outlineLevel="7">
      <c r="A6869" s="89"/>
      <c r="B6869" s="90"/>
      <c r="C6869" s="91"/>
      <c r="D6869" s="2013" t="s">
        <v>825</v>
      </c>
      <c r="E6869" s="2013"/>
      <c r="F6869" s="2013"/>
      <c r="G6869" s="494"/>
    </row>
    <row r="6870" ht="11.25" hidden="1" customHeight="1" outlineLevel="7">
      <c r="A6870" s="101"/>
      <c r="B6870" s="102"/>
      <c r="C6870" s="103"/>
      <c r="D6870" s="2017" t="s">
        <v>826</v>
      </c>
      <c r="E6870" s="2017"/>
      <c r="F6870" s="2017"/>
      <c r="G6870" s="494"/>
    </row>
    <row r="6871" ht="11.25" hidden="1" customHeight="1" outlineLevel="7">
      <c r="A6871" s="115"/>
      <c r="B6871" s="116"/>
      <c r="C6871" s="117"/>
      <c r="D6871" s="2013" t="s">
        <v>828</v>
      </c>
      <c r="E6871" s="2013"/>
      <c r="F6871" s="2013"/>
      <c r="G6871" s="494"/>
    </row>
    <row r="6872" ht="21.75" hidden="1" customHeight="1" outlineLevel="7">
      <c r="A6872" s="115"/>
      <c r="B6872" s="116"/>
      <c r="C6872" s="117"/>
      <c r="D6872" s="2013" t="s">
        <v>829</v>
      </c>
      <c r="E6872" s="2013"/>
      <c r="F6872" s="2013"/>
      <c r="G6872" s="494"/>
    </row>
    <row r="6873" ht="21.75" hidden="1" customHeight="1" outlineLevel="7">
      <c r="A6873" s="89"/>
      <c r="B6873" s="90"/>
      <c r="C6873" s="91"/>
      <c r="D6873" s="2013" t="s">
        <v>834</v>
      </c>
      <c r="E6873" s="2013"/>
      <c r="F6873" s="2013"/>
      <c r="G6873" s="494"/>
    </row>
    <row r="6874" ht="11.25" hidden="1" customHeight="1" outlineLevel="7">
      <c r="A6874" s="89"/>
      <c r="B6874" s="90"/>
      <c r="C6874" s="91"/>
      <c r="D6874" s="2013" t="s">
        <v>975</v>
      </c>
      <c r="E6874" s="2013"/>
      <c r="F6874" s="2013"/>
      <c r="G6874" s="494"/>
    </row>
    <row r="6875" ht="11.25" hidden="1" customHeight="1" outlineLevel="7">
      <c r="A6875" s="89"/>
      <c r="B6875" s="90"/>
      <c r="C6875" s="91"/>
      <c r="D6875" s="2013" t="s">
        <v>835</v>
      </c>
      <c r="E6875" s="2013"/>
      <c r="F6875" s="2013"/>
      <c r="G6875" s="494"/>
    </row>
    <row r="6876" ht="11.25" hidden="1" customHeight="1" outlineLevel="7">
      <c r="A6876" s="89"/>
      <c r="B6876" s="90"/>
      <c r="C6876" s="91"/>
      <c r="D6876" s="2013" t="s">
        <v>837</v>
      </c>
      <c r="E6876" s="2013"/>
      <c r="F6876" s="2013"/>
      <c r="G6876" s="494"/>
    </row>
    <row r="6877" ht="11.25" hidden="1" customHeight="1" outlineLevel="7">
      <c r="A6877" s="89"/>
      <c r="B6877" s="90"/>
      <c r="C6877" s="91"/>
      <c r="D6877" s="2013" t="s">
        <v>976</v>
      </c>
      <c r="E6877" s="2013"/>
      <c r="F6877" s="2013"/>
      <c r="G6877" s="494"/>
    </row>
    <row r="6878" ht="11.25" hidden="1" customHeight="1" outlineLevel="7">
      <c r="A6878" s="89"/>
      <c r="B6878" s="90"/>
      <c r="C6878" s="91"/>
      <c r="D6878" s="2013" t="s">
        <v>977</v>
      </c>
      <c r="E6878" s="2013"/>
      <c r="F6878" s="2013"/>
      <c r="G6878" s="494"/>
    </row>
    <row r="6879" ht="11.25" hidden="1" customHeight="1" outlineLevel="7">
      <c r="A6879" s="89"/>
      <c r="B6879" s="90"/>
      <c r="C6879" s="91"/>
      <c r="D6879" s="2013" t="s">
        <v>978</v>
      </c>
      <c r="E6879" s="2013"/>
      <c r="F6879" s="2013"/>
      <c r="G6879" s="494"/>
    </row>
    <row r="6880" ht="11.25" hidden="1" customHeight="1" outlineLevel="7">
      <c r="A6880" s="89"/>
      <c r="B6880" s="90"/>
      <c r="C6880" s="91"/>
      <c r="D6880" s="2013" t="s">
        <v>1198</v>
      </c>
      <c r="E6880" s="2013"/>
      <c r="F6880" s="2013"/>
      <c r="G6880" s="494"/>
    </row>
    <row r="6881" ht="11.25" hidden="1" customHeight="1" outlineLevel="7">
      <c r="A6881" s="89"/>
      <c r="B6881" s="90"/>
      <c r="C6881" s="91"/>
      <c r="D6881" s="2013" t="s">
        <v>979</v>
      </c>
      <c r="E6881" s="2013"/>
      <c r="F6881" s="2013"/>
      <c r="G6881" s="494"/>
    </row>
    <row r="6882" ht="11.25" hidden="1" customHeight="1" outlineLevel="6">
      <c r="A6882" s="77"/>
      <c r="B6882" s="78"/>
      <c r="C6882" s="79"/>
      <c r="D6882" s="2017" t="s">
        <v>405</v>
      </c>
      <c r="E6882" s="2017"/>
      <c r="F6882" s="2017"/>
      <c r="G6882" s="494"/>
    </row>
    <row r="6883" ht="11.25" hidden="1" customHeight="1" outlineLevel="7">
      <c r="A6883" s="80"/>
      <c r="B6883" s="81"/>
      <c r="C6883" s="82"/>
      <c r="D6883" s="2017" t="s">
        <v>853</v>
      </c>
      <c r="E6883" s="2017"/>
      <c r="F6883" s="2017"/>
      <c r="G6883" s="494"/>
    </row>
    <row r="6884" ht="11.25" hidden="1" customHeight="1" outlineLevel="7">
      <c r="A6884" s="98"/>
      <c r="B6884" s="99"/>
      <c r="C6884" s="100"/>
      <c r="D6884" s="2013" t="s">
        <v>856</v>
      </c>
      <c r="E6884" s="2013"/>
      <c r="F6884" s="2013"/>
      <c r="G6884" s="494"/>
    </row>
    <row r="6885" ht="11.25" hidden="1" customHeight="1" outlineLevel="7">
      <c r="A6885" s="80"/>
      <c r="B6885" s="81"/>
      <c r="C6885" s="82"/>
      <c r="D6885" s="2017" t="s">
        <v>864</v>
      </c>
      <c r="E6885" s="2017"/>
      <c r="F6885" s="2017"/>
      <c r="G6885" s="494"/>
    </row>
    <row r="6886" ht="11.25" hidden="1" customHeight="1" outlineLevel="7">
      <c r="A6886" s="98"/>
      <c r="B6886" s="99"/>
      <c r="C6886" s="100"/>
      <c r="D6886" s="2013" t="s">
        <v>865</v>
      </c>
      <c r="E6886" s="2013"/>
      <c r="F6886" s="2013"/>
      <c r="G6886" s="494"/>
    </row>
    <row r="6887" ht="11.25" hidden="1" customHeight="1" outlineLevel="7">
      <c r="A6887" s="80"/>
      <c r="B6887" s="81"/>
      <c r="C6887" s="82"/>
      <c r="D6887" s="2017" t="s">
        <v>871</v>
      </c>
      <c r="E6887" s="2017"/>
      <c r="F6887" s="2017"/>
      <c r="G6887" s="494"/>
    </row>
    <row r="6888" ht="11.25" hidden="1" customHeight="1" outlineLevel="7">
      <c r="A6888" s="98"/>
      <c r="B6888" s="99"/>
      <c r="C6888" s="100"/>
      <c r="D6888" s="2013" t="s">
        <v>872</v>
      </c>
      <c r="E6888" s="2013"/>
      <c r="F6888" s="2013"/>
      <c r="G6888" s="494"/>
    </row>
    <row r="6889" ht="21.75" hidden="1" customHeight="1" outlineLevel="7">
      <c r="A6889" s="98"/>
      <c r="B6889" s="99"/>
      <c r="C6889" s="100"/>
      <c r="D6889" s="2013" t="s">
        <v>873</v>
      </c>
      <c r="E6889" s="2013"/>
      <c r="F6889" s="2013"/>
      <c r="G6889" s="494"/>
    </row>
    <row r="6890" ht="11.25" hidden="1" customHeight="1" outlineLevel="7">
      <c r="A6890" s="98"/>
      <c r="B6890" s="99"/>
      <c r="C6890" s="100"/>
      <c r="D6890" s="2013" t="s">
        <v>874</v>
      </c>
      <c r="E6890" s="2013"/>
      <c r="F6890" s="2013"/>
      <c r="G6890" s="494"/>
    </row>
    <row r="6891" ht="11.25" hidden="1" customHeight="1" outlineLevel="7">
      <c r="A6891" s="121"/>
      <c r="B6891" s="122"/>
      <c r="C6891" s="123"/>
      <c r="D6891" s="2013" t="s">
        <v>879</v>
      </c>
      <c r="E6891" s="2013"/>
      <c r="F6891" s="2013"/>
      <c r="G6891" s="494"/>
    </row>
    <row r="6892" ht="21.75" hidden="1" customHeight="1" outlineLevel="7">
      <c r="A6892" s="121"/>
      <c r="B6892" s="122"/>
      <c r="C6892" s="123"/>
      <c r="D6892" s="2013" t="s">
        <v>880</v>
      </c>
      <c r="E6892" s="2013"/>
      <c r="F6892" s="2013"/>
      <c r="G6892" s="494"/>
    </row>
    <row r="6893" ht="11.25" hidden="1" customHeight="1" outlineLevel="6">
      <c r="A6893" s="77"/>
      <c r="B6893" s="78"/>
      <c r="C6893" s="79"/>
      <c r="D6893" s="2017" t="s">
        <v>887</v>
      </c>
      <c r="E6893" s="2017"/>
      <c r="F6893" s="2017"/>
      <c r="G6893" s="494"/>
    </row>
    <row r="6894" ht="11.25" hidden="1" customHeight="1" outlineLevel="7">
      <c r="A6894" s="80"/>
      <c r="B6894" s="81"/>
      <c r="C6894" s="82"/>
      <c r="D6894" s="2017" t="s">
        <v>893</v>
      </c>
      <c r="E6894" s="2017"/>
      <c r="F6894" s="2017"/>
      <c r="G6894" s="494"/>
    </row>
    <row r="6895" ht="11.25" hidden="1" customHeight="1" outlineLevel="7">
      <c r="A6895" s="98"/>
      <c r="B6895" s="99"/>
      <c r="C6895" s="100"/>
      <c r="D6895" s="2013" t="s">
        <v>895</v>
      </c>
      <c r="E6895" s="2013"/>
      <c r="F6895" s="2013"/>
      <c r="G6895" s="494"/>
    </row>
    <row r="6896" ht="11.25" hidden="1" customHeight="1" outlineLevel="7">
      <c r="A6896" s="80"/>
      <c r="B6896" s="81"/>
      <c r="C6896" s="82"/>
      <c r="D6896" s="2017" t="s">
        <v>898</v>
      </c>
      <c r="E6896" s="2017"/>
      <c r="F6896" s="2017"/>
      <c r="G6896" s="494"/>
    </row>
    <row r="6897" ht="11.25" hidden="1" customHeight="1" outlineLevel="7">
      <c r="A6897" s="98"/>
      <c r="B6897" s="99"/>
      <c r="C6897" s="100"/>
      <c r="D6897" s="2013" t="s">
        <v>901</v>
      </c>
      <c r="E6897" s="2013"/>
      <c r="F6897" s="2013"/>
      <c r="G6897" s="494"/>
    </row>
    <row r="6898" ht="11.25" hidden="1" customHeight="1" outlineLevel="7">
      <c r="A6898" s="80"/>
      <c r="B6898" s="81"/>
      <c r="C6898" s="82"/>
      <c r="D6898" s="2017" t="s">
        <v>903</v>
      </c>
      <c r="E6898" s="2017"/>
      <c r="F6898" s="2017"/>
      <c r="G6898" s="494"/>
    </row>
    <row r="6899" ht="11.25" hidden="1" customHeight="1" outlineLevel="7">
      <c r="A6899" s="98"/>
      <c r="B6899" s="99"/>
      <c r="C6899" s="100"/>
      <c r="D6899" s="2013" t="s">
        <v>904</v>
      </c>
      <c r="E6899" s="2013"/>
      <c r="F6899" s="2013"/>
      <c r="G6899" s="494"/>
    </row>
    <row r="6900" ht="11.25" hidden="1" customHeight="1" outlineLevel="7">
      <c r="A6900" s="80"/>
      <c r="B6900" s="81"/>
      <c r="C6900" s="82"/>
      <c r="D6900" s="2017" t="s">
        <v>905</v>
      </c>
      <c r="E6900" s="2017"/>
      <c r="F6900" s="2017"/>
      <c r="G6900" s="494"/>
    </row>
    <row r="6901" ht="11.25" hidden="1" customHeight="1" outlineLevel="7">
      <c r="A6901" s="98"/>
      <c r="B6901" s="99"/>
      <c r="C6901" s="100"/>
      <c r="D6901" s="2013" t="s">
        <v>905</v>
      </c>
      <c r="E6901" s="2013"/>
      <c r="F6901" s="2013"/>
      <c r="G6901" s="494"/>
    </row>
    <row r="6902" ht="11.25" hidden="1" customHeight="1" outlineLevel="7">
      <c r="A6902" s="80"/>
      <c r="B6902" s="81"/>
      <c r="C6902" s="82"/>
      <c r="D6902" s="2017" t="s">
        <v>907</v>
      </c>
      <c r="E6902" s="2017"/>
      <c r="F6902" s="2017"/>
      <c r="G6902" s="494"/>
    </row>
    <row r="6903" ht="11.25" hidden="1" customHeight="1" outlineLevel="7">
      <c r="A6903" s="98"/>
      <c r="B6903" s="99"/>
      <c r="C6903" s="100"/>
      <c r="D6903" s="2013" t="s">
        <v>104</v>
      </c>
      <c r="E6903" s="2013"/>
      <c r="F6903" s="2013"/>
      <c r="G6903" s="494"/>
    </row>
    <row r="6904" ht="11.25" hidden="1" customHeight="1" outlineLevel="7">
      <c r="A6904" s="83"/>
      <c r="B6904" s="84"/>
      <c r="C6904" s="85"/>
      <c r="D6904" s="2017" t="s">
        <v>908</v>
      </c>
      <c r="E6904" s="2017"/>
      <c r="F6904" s="2017"/>
      <c r="G6904" s="494"/>
    </row>
    <row r="6905" ht="11.25" hidden="1" customHeight="1" outlineLevel="7">
      <c r="A6905" s="118"/>
      <c r="B6905" s="119"/>
      <c r="C6905" s="120"/>
      <c r="D6905" s="2013" t="s">
        <v>106</v>
      </c>
      <c r="E6905" s="2013"/>
      <c r="F6905" s="2013"/>
      <c r="G6905" s="494"/>
    </row>
    <row r="6906" ht="11.25" hidden="1" customHeight="1" outlineLevel="7">
      <c r="A6906" s="118"/>
      <c r="B6906" s="119"/>
      <c r="C6906" s="120"/>
      <c r="D6906" s="2013" t="s">
        <v>108</v>
      </c>
      <c r="E6906" s="2013"/>
      <c r="F6906" s="2013"/>
      <c r="G6906" s="494"/>
    </row>
    <row r="6907" ht="11.25" hidden="1" customHeight="1" outlineLevel="7">
      <c r="A6907" s="121"/>
      <c r="B6907" s="122"/>
      <c r="C6907" s="123"/>
      <c r="D6907" s="2013" t="s">
        <v>404</v>
      </c>
      <c r="E6907" s="2013"/>
      <c r="F6907" s="2013"/>
      <c r="G6907" s="494"/>
    </row>
    <row r="6908" ht="11.25" hidden="1" customHeight="1" outlineLevel="7">
      <c r="A6908" s="80"/>
      <c r="B6908" s="81"/>
      <c r="C6908" s="82"/>
      <c r="D6908" s="2017" t="s">
        <v>909</v>
      </c>
      <c r="E6908" s="2017"/>
      <c r="F6908" s="2017"/>
      <c r="G6908" s="494"/>
    </row>
    <row r="6909" ht="11.25" hidden="1" customHeight="1" outlineLevel="7">
      <c r="A6909" s="98"/>
      <c r="B6909" s="99"/>
      <c r="C6909" s="100"/>
      <c r="D6909" s="2013" t="s">
        <v>910</v>
      </c>
      <c r="E6909" s="2013"/>
      <c r="F6909" s="2013"/>
      <c r="G6909" s="494"/>
    </row>
    <row r="6910" ht="21.75" hidden="1" customHeight="1" outlineLevel="7">
      <c r="A6910" s="98"/>
      <c r="B6910" s="99"/>
      <c r="C6910" s="100"/>
      <c r="D6910" s="2013" t="s">
        <v>911</v>
      </c>
      <c r="E6910" s="2013"/>
      <c r="F6910" s="2013"/>
      <c r="G6910" s="494"/>
    </row>
    <row r="6911" ht="11.25" hidden="1" customHeight="1" outlineLevel="7">
      <c r="A6911" s="98"/>
      <c r="B6911" s="99"/>
      <c r="C6911" s="100"/>
      <c r="D6911" s="2013" t="s">
        <v>912</v>
      </c>
      <c r="E6911" s="2013"/>
      <c r="F6911" s="2013"/>
      <c r="G6911" s="494"/>
    </row>
    <row r="6912" ht="11.25" hidden="1" customHeight="1" outlineLevel="7">
      <c r="A6912" s="98"/>
      <c r="B6912" s="99"/>
      <c r="C6912" s="100"/>
      <c r="D6912" s="2013" t="s">
        <v>913</v>
      </c>
      <c r="E6912" s="2013"/>
      <c r="F6912" s="2013"/>
      <c r="G6912" s="494"/>
    </row>
    <row r="6913" ht="11.25" hidden="1" customHeight="1" outlineLevel="7">
      <c r="A6913" s="98"/>
      <c r="B6913" s="99"/>
      <c r="C6913" s="100"/>
      <c r="D6913" s="2013" t="s">
        <v>914</v>
      </c>
      <c r="E6913" s="2013"/>
      <c r="F6913" s="2013"/>
      <c r="G6913" s="494"/>
    </row>
    <row r="6914" ht="21.75" hidden="1" customHeight="1" outlineLevel="7">
      <c r="A6914" s="98"/>
      <c r="B6914" s="99"/>
      <c r="C6914" s="100"/>
      <c r="D6914" s="2013" t="s">
        <v>915</v>
      </c>
      <c r="E6914" s="2013"/>
      <c r="F6914" s="2013"/>
      <c r="G6914" s="494"/>
    </row>
    <row r="6915" ht="11.25" hidden="1" customHeight="1" outlineLevel="7">
      <c r="A6915" s="98"/>
      <c r="B6915" s="99"/>
      <c r="C6915" s="100"/>
      <c r="D6915" s="2013" t="s">
        <v>916</v>
      </c>
      <c r="E6915" s="2013"/>
      <c r="F6915" s="2013"/>
      <c r="G6915" s="494"/>
    </row>
    <row r="6916" ht="11.25" hidden="1" customHeight="1" outlineLevel="7">
      <c r="A6916" s="80"/>
      <c r="B6916" s="81"/>
      <c r="C6916" s="82"/>
      <c r="D6916" s="2017" t="s">
        <v>917</v>
      </c>
      <c r="E6916" s="2017"/>
      <c r="F6916" s="2017"/>
      <c r="G6916" s="494"/>
    </row>
    <row r="6917" ht="11.25" hidden="1" customHeight="1" outlineLevel="7">
      <c r="A6917" s="98"/>
      <c r="B6917" s="99"/>
      <c r="C6917" s="100"/>
      <c r="D6917" s="2013" t="s">
        <v>918</v>
      </c>
      <c r="E6917" s="2013"/>
      <c r="F6917" s="2013"/>
      <c r="G6917" s="494"/>
    </row>
    <row r="6918" ht="11.25" hidden="1" customHeight="1" outlineLevel="7">
      <c r="A6918" s="98"/>
      <c r="B6918" s="99"/>
      <c r="C6918" s="100"/>
      <c r="D6918" s="2013" t="s">
        <v>225</v>
      </c>
      <c r="E6918" s="2013"/>
      <c r="F6918" s="2013"/>
      <c r="G6918" s="494"/>
    </row>
    <row r="6919" ht="11.25" hidden="1" customHeight="1" outlineLevel="7">
      <c r="A6919" s="98"/>
      <c r="B6919" s="99"/>
      <c r="C6919" s="100"/>
      <c r="D6919" s="2013" t="s">
        <v>226</v>
      </c>
      <c r="E6919" s="2013"/>
      <c r="F6919" s="2013"/>
      <c r="G6919" s="494"/>
    </row>
    <row r="6920" ht="11.25" hidden="1" customHeight="1" outlineLevel="7">
      <c r="A6920" s="98"/>
      <c r="B6920" s="99"/>
      <c r="C6920" s="100"/>
      <c r="D6920" s="2013" t="s">
        <v>227</v>
      </c>
      <c r="E6920" s="2013"/>
      <c r="F6920" s="2013"/>
      <c r="G6920" s="494"/>
    </row>
    <row r="6921" ht="11.25" hidden="1" customHeight="1" outlineLevel="7">
      <c r="A6921" s="98"/>
      <c r="B6921" s="99"/>
      <c r="C6921" s="100"/>
      <c r="D6921" s="2013" t="s">
        <v>228</v>
      </c>
      <c r="E6921" s="2013"/>
      <c r="F6921" s="2013"/>
      <c r="G6921" s="494"/>
    </row>
    <row r="6922" ht="11.25" hidden="1" customHeight="1" outlineLevel="7">
      <c r="A6922" s="98"/>
      <c r="B6922" s="99"/>
      <c r="C6922" s="100"/>
      <c r="D6922" s="2013" t="s">
        <v>229</v>
      </c>
      <c r="E6922" s="2013"/>
      <c r="F6922" s="2013"/>
      <c r="G6922" s="494"/>
    </row>
    <row r="6923" ht="11.25" hidden="1" customHeight="1" outlineLevel="7">
      <c r="A6923" s="121"/>
      <c r="B6923" s="122"/>
      <c r="C6923" s="123"/>
      <c r="D6923" s="2013" t="s">
        <v>920</v>
      </c>
      <c r="E6923" s="2013"/>
      <c r="F6923" s="2013"/>
      <c r="G6923" s="494"/>
    </row>
    <row r="6924" ht="21.75" hidden="1" customHeight="1" outlineLevel="7">
      <c r="A6924" s="121"/>
      <c r="B6924" s="122"/>
      <c r="C6924" s="123"/>
      <c r="D6924" s="2013" t="s">
        <v>231</v>
      </c>
      <c r="E6924" s="2013"/>
      <c r="F6924" s="2013"/>
      <c r="G6924" s="494"/>
    </row>
    <row r="6925" ht="21.75" hidden="1" customHeight="1" outlineLevel="7">
      <c r="A6925" s="80"/>
      <c r="B6925" s="81"/>
      <c r="C6925" s="82"/>
      <c r="D6925" s="2017" t="s">
        <v>921</v>
      </c>
      <c r="E6925" s="2017"/>
      <c r="F6925" s="2017"/>
      <c r="G6925" s="494"/>
    </row>
    <row r="6926" ht="11.25" hidden="1" customHeight="1" outlineLevel="7">
      <c r="A6926" s="98"/>
      <c r="B6926" s="99"/>
      <c r="C6926" s="100"/>
      <c r="D6926" s="2013" t="s">
        <v>922</v>
      </c>
      <c r="E6926" s="2013"/>
      <c r="F6926" s="2013"/>
      <c r="G6926" s="494"/>
    </row>
    <row r="6927" ht="21.75" hidden="1" customHeight="1" outlineLevel="7">
      <c r="A6927" s="98"/>
      <c r="B6927" s="99"/>
      <c r="C6927" s="100"/>
      <c r="D6927" s="2013" t="s">
        <v>1206</v>
      </c>
      <c r="E6927" s="2013"/>
      <c r="F6927" s="2013"/>
      <c r="G6927" s="494"/>
    </row>
    <row r="6928" ht="11.25" hidden="1" customHeight="1" outlineLevel="7">
      <c r="A6928" s="98"/>
      <c r="B6928" s="99"/>
      <c r="C6928" s="100"/>
      <c r="D6928" s="2013" t="s">
        <v>923</v>
      </c>
      <c r="E6928" s="2013"/>
      <c r="F6928" s="2013"/>
      <c r="G6928" s="494"/>
    </row>
    <row r="6929" ht="21.75" hidden="1" customHeight="1" outlineLevel="7">
      <c r="A6929" s="98"/>
      <c r="B6929" s="99"/>
      <c r="C6929" s="100"/>
      <c r="D6929" s="2013" t="s">
        <v>924</v>
      </c>
      <c r="E6929" s="2013"/>
      <c r="F6929" s="2013"/>
      <c r="G6929" s="494"/>
    </row>
    <row r="6930" ht="11.25" hidden="1" customHeight="1" outlineLevel="7">
      <c r="A6930" s="80"/>
      <c r="B6930" s="81"/>
      <c r="C6930" s="82"/>
      <c r="D6930" s="2017" t="s">
        <v>925</v>
      </c>
      <c r="E6930" s="2017"/>
      <c r="F6930" s="2017"/>
      <c r="G6930" s="494"/>
    </row>
    <row r="6931" ht="21.75" hidden="1" customHeight="1" outlineLevel="7">
      <c r="A6931" s="98"/>
      <c r="B6931" s="99"/>
      <c r="C6931" s="100"/>
      <c r="D6931" s="2013" t="s">
        <v>1193</v>
      </c>
      <c r="E6931" s="2013"/>
      <c r="F6931" s="2013"/>
      <c r="G6931" s="494"/>
    </row>
    <row r="6932" ht="21.75" hidden="1" customHeight="1" outlineLevel="7">
      <c r="A6932" s="98"/>
      <c r="B6932" s="99"/>
      <c r="C6932" s="100"/>
      <c r="D6932" s="2013" t="s">
        <v>926</v>
      </c>
      <c r="E6932" s="2013"/>
      <c r="F6932" s="2013"/>
      <c r="G6932" s="494"/>
    </row>
    <row r="6933" ht="11.25" hidden="1" customHeight="1" outlineLevel="7">
      <c r="A6933" s="98"/>
      <c r="B6933" s="99"/>
      <c r="C6933" s="100"/>
      <c r="D6933" s="2013" t="s">
        <v>1194</v>
      </c>
      <c r="E6933" s="2013"/>
      <c r="F6933" s="2013"/>
      <c r="G6933" s="494"/>
    </row>
    <row r="6934" ht="11.25" hidden="1" customHeight="1" outlineLevel="7">
      <c r="A6934" s="80"/>
      <c r="B6934" s="81"/>
      <c r="C6934" s="82"/>
      <c r="D6934" s="2017" t="s">
        <v>887</v>
      </c>
      <c r="E6934" s="2017"/>
      <c r="F6934" s="2017"/>
      <c r="G6934" s="494"/>
    </row>
    <row r="6935" ht="11.25" hidden="1" customHeight="1" outlineLevel="7">
      <c r="A6935" s="98"/>
      <c r="B6935" s="99"/>
      <c r="C6935" s="100"/>
      <c r="D6935" s="2013" t="s">
        <v>928</v>
      </c>
      <c r="E6935" s="2013"/>
      <c r="F6935" s="2013"/>
      <c r="G6935" s="494"/>
    </row>
    <row r="6936" ht="11.25" hidden="1" customHeight="1" outlineLevel="7">
      <c r="A6936" s="98"/>
      <c r="B6936" s="99"/>
      <c r="C6936" s="100"/>
      <c r="D6936" s="2013" t="s">
        <v>929</v>
      </c>
      <c r="E6936" s="2013"/>
      <c r="F6936" s="2013"/>
      <c r="G6936" s="494"/>
    </row>
    <row r="6937" ht="11.25" hidden="1" customHeight="1" outlineLevel="7">
      <c r="A6937" s="98"/>
      <c r="B6937" s="99"/>
      <c r="C6937" s="100"/>
      <c r="D6937" s="2013" t="s">
        <v>932</v>
      </c>
      <c r="E6937" s="2013"/>
      <c r="F6937" s="2013"/>
      <c r="G6937" s="494"/>
    </row>
    <row r="6938" ht="11.25" hidden="1" customHeight="1" outlineLevel="7">
      <c r="A6938" s="83"/>
      <c r="B6938" s="84"/>
      <c r="C6938" s="85"/>
      <c r="D6938" s="2017" t="s">
        <v>933</v>
      </c>
      <c r="E6938" s="2017"/>
      <c r="F6938" s="2017"/>
      <c r="G6938" s="494"/>
    </row>
    <row r="6939" ht="11.25" hidden="1" customHeight="1" outlineLevel="7">
      <c r="A6939" s="118"/>
      <c r="B6939" s="119"/>
      <c r="C6939" s="120"/>
      <c r="D6939" s="2013" t="s">
        <v>934</v>
      </c>
      <c r="E6939" s="2013"/>
      <c r="F6939" s="2013"/>
      <c r="G6939" s="494"/>
    </row>
    <row r="6940" ht="21.75" hidden="1" customHeight="1" outlineLevel="7">
      <c r="A6940" s="118"/>
      <c r="B6940" s="119"/>
      <c r="C6940" s="120"/>
      <c r="D6940" s="2013" t="s">
        <v>935</v>
      </c>
      <c r="E6940" s="2013"/>
      <c r="F6940" s="2013"/>
      <c r="G6940" s="494"/>
    </row>
    <row r="6941" ht="11.25" hidden="1" customHeight="1" outlineLevel="7">
      <c r="A6941" s="118"/>
      <c r="B6941" s="119"/>
      <c r="C6941" s="120"/>
      <c r="D6941" s="2013" t="s">
        <v>936</v>
      </c>
      <c r="E6941" s="2013"/>
      <c r="F6941" s="2013"/>
      <c r="G6941" s="494"/>
    </row>
    <row r="6942" ht="21.75" hidden="1" customHeight="1" outlineLevel="7">
      <c r="A6942" s="118"/>
      <c r="B6942" s="119"/>
      <c r="C6942" s="120"/>
      <c r="D6942" s="2013" t="s">
        <v>937</v>
      </c>
      <c r="E6942" s="2013"/>
      <c r="F6942" s="2013"/>
      <c r="G6942" s="494"/>
    </row>
    <row r="6943" ht="21.75" hidden="1" customHeight="1" outlineLevel="7">
      <c r="A6943" s="118"/>
      <c r="B6943" s="119"/>
      <c r="C6943" s="120"/>
      <c r="D6943" s="2013" t="s">
        <v>232</v>
      </c>
      <c r="E6943" s="2013"/>
      <c r="F6943" s="2013"/>
      <c r="G6943" s="494"/>
    </row>
    <row r="6944" ht="21.75" hidden="1" customHeight="1" outlineLevel="7">
      <c r="A6944" s="118"/>
      <c r="B6944" s="119"/>
      <c r="C6944" s="120"/>
      <c r="D6944" s="2013" t="s">
        <v>233</v>
      </c>
      <c r="E6944" s="2013"/>
      <c r="F6944" s="2013"/>
      <c r="G6944" s="494"/>
    </row>
    <row r="6945" ht="11.25" hidden="1" customHeight="1" outlineLevel="7">
      <c r="A6945" s="98"/>
      <c r="B6945" s="99"/>
      <c r="C6945" s="100"/>
      <c r="D6945" s="2013" t="s">
        <v>406</v>
      </c>
      <c r="E6945" s="2013"/>
      <c r="F6945" s="2013"/>
      <c r="G6945" s="494"/>
    </row>
    <row r="6946" ht="11.25" hidden="1" customHeight="1" outlineLevel="7">
      <c r="A6946" s="98"/>
      <c r="B6946" s="99"/>
      <c r="C6946" s="100"/>
      <c r="D6946" s="2013" t="s">
        <v>407</v>
      </c>
      <c r="E6946" s="2013"/>
      <c r="F6946" s="2013"/>
      <c r="G6946" s="494"/>
    </row>
    <row r="6947" ht="11.25" hidden="1" customHeight="1" outlineLevel="7">
      <c r="A6947" s="98"/>
      <c r="B6947" s="99"/>
      <c r="C6947" s="100"/>
      <c r="D6947" s="2013" t="s">
        <v>938</v>
      </c>
      <c r="E6947" s="2013"/>
      <c r="F6947" s="2013"/>
      <c r="G6947" s="494"/>
    </row>
    <row r="6948" ht="11.25" hidden="1" customHeight="1" outlineLevel="7">
      <c r="A6948" s="98"/>
      <c r="B6948" s="99"/>
      <c r="C6948" s="100"/>
      <c r="D6948" s="2013" t="s">
        <v>939</v>
      </c>
      <c r="E6948" s="2013"/>
      <c r="F6948" s="2013"/>
      <c r="G6948" s="494"/>
    </row>
    <row r="6949" ht="11.25" hidden="1" customHeight="1" outlineLevel="7">
      <c r="A6949" s="98"/>
      <c r="B6949" s="99"/>
      <c r="C6949" s="100"/>
      <c r="D6949" s="2013" t="s">
        <v>415</v>
      </c>
      <c r="E6949" s="2013"/>
      <c r="F6949" s="2013"/>
      <c r="G6949" s="494"/>
    </row>
    <row r="6950" ht="11.25" hidden="1" customHeight="1" outlineLevel="7">
      <c r="A6950" s="98"/>
      <c r="B6950" s="99"/>
      <c r="C6950" s="100"/>
      <c r="D6950" s="2013" t="s">
        <v>940</v>
      </c>
      <c r="E6950" s="2013"/>
      <c r="F6950" s="2013"/>
      <c r="G6950" s="494"/>
    </row>
    <row r="6951" ht="11.25" hidden="1" customHeight="1" outlineLevel="7">
      <c r="A6951" s="98"/>
      <c r="B6951" s="99"/>
      <c r="C6951" s="100"/>
      <c r="D6951" s="2013" t="s">
        <v>941</v>
      </c>
      <c r="E6951" s="2013"/>
      <c r="F6951" s="2013"/>
      <c r="G6951" s="494"/>
    </row>
    <row r="6952" ht="11.25" hidden="1" customHeight="1" outlineLevel="7">
      <c r="A6952" s="98"/>
      <c r="B6952" s="99"/>
      <c r="C6952" s="100"/>
      <c r="D6952" s="2013" t="s">
        <v>942</v>
      </c>
      <c r="E6952" s="2013"/>
      <c r="F6952" s="2013"/>
      <c r="G6952" s="494"/>
    </row>
    <row r="6953" ht="11.25" hidden="1" customHeight="1" outlineLevel="7">
      <c r="A6953" s="98"/>
      <c r="B6953" s="99"/>
      <c r="C6953" s="100"/>
      <c r="D6953" s="2013" t="s">
        <v>409</v>
      </c>
      <c r="E6953" s="2013"/>
      <c r="F6953" s="2013"/>
      <c r="G6953" s="494"/>
    </row>
    <row r="6954" ht="11.25" hidden="1" customHeight="1" outlineLevel="7">
      <c r="A6954" s="98"/>
      <c r="B6954" s="99"/>
      <c r="C6954" s="100"/>
      <c r="D6954" s="2013" t="s">
        <v>943</v>
      </c>
      <c r="E6954" s="2013"/>
      <c r="F6954" s="2013"/>
      <c r="G6954" s="494"/>
    </row>
    <row r="6955" ht="11.25" hidden="1" customHeight="1" outlineLevel="7">
      <c r="A6955" s="98"/>
      <c r="B6955" s="99"/>
      <c r="C6955" s="100"/>
      <c r="D6955" s="2013" t="s">
        <v>944</v>
      </c>
      <c r="E6955" s="2013"/>
      <c r="F6955" s="2013"/>
      <c r="G6955" s="494"/>
    </row>
    <row r="6956" ht="11.25" hidden="1" customHeight="1" outlineLevel="7">
      <c r="A6956" s="98"/>
      <c r="B6956" s="99"/>
      <c r="C6956" s="100"/>
      <c r="D6956" s="2013" t="s">
        <v>413</v>
      </c>
      <c r="E6956" s="2013"/>
      <c r="F6956" s="2013"/>
      <c r="G6956" s="494"/>
    </row>
    <row r="6957" ht="21.75" hidden="1" customHeight="1" outlineLevel="7">
      <c r="A6957" s="98"/>
      <c r="B6957" s="99"/>
      <c r="C6957" s="100"/>
      <c r="D6957" s="2013" t="s">
        <v>945</v>
      </c>
      <c r="E6957" s="2013"/>
      <c r="F6957" s="2013"/>
      <c r="G6957" s="494"/>
    </row>
    <row r="6958" ht="21.75" hidden="1" customHeight="1" outlineLevel="7">
      <c r="A6958" s="98"/>
      <c r="B6958" s="99"/>
      <c r="C6958" s="100"/>
      <c r="D6958" s="2013" t="s">
        <v>419</v>
      </c>
      <c r="E6958" s="2013"/>
      <c r="F6958" s="2013"/>
      <c r="G6958" s="494"/>
    </row>
    <row r="6959" ht="21.75" hidden="1" customHeight="1" outlineLevel="7">
      <c r="A6959" s="98"/>
      <c r="B6959" s="99"/>
      <c r="C6959" s="100"/>
      <c r="D6959" s="2013" t="s">
        <v>946</v>
      </c>
      <c r="E6959" s="2013"/>
      <c r="F6959" s="2013"/>
      <c r="G6959" s="494"/>
    </row>
    <row r="6960" ht="11.25" hidden="1" customHeight="1" outlineLevel="7">
      <c r="A6960" s="83"/>
      <c r="B6960" s="84"/>
      <c r="C6960" s="85"/>
      <c r="D6960" s="2017" t="s">
        <v>410</v>
      </c>
      <c r="E6960" s="2017"/>
      <c r="F6960" s="2017"/>
      <c r="G6960" s="494"/>
    </row>
    <row r="6961" ht="21.75" hidden="1" customHeight="1" outlineLevel="7">
      <c r="A6961" s="118"/>
      <c r="B6961" s="119"/>
      <c r="C6961" s="120"/>
      <c r="D6961" s="2013" t="s">
        <v>947</v>
      </c>
      <c r="E6961" s="2013"/>
      <c r="F6961" s="2013"/>
      <c r="G6961" s="494"/>
    </row>
    <row r="6962" ht="11.25" hidden="1" customHeight="1" outlineLevel="7">
      <c r="A6962" s="118"/>
      <c r="B6962" s="119"/>
      <c r="C6962" s="120"/>
      <c r="D6962" s="2013" t="s">
        <v>948</v>
      </c>
      <c r="E6962" s="2013"/>
      <c r="F6962" s="2013"/>
      <c r="G6962" s="494"/>
    </row>
    <row r="6963" ht="11.25" hidden="1" customHeight="1" outlineLevel="7">
      <c r="A6963" s="118"/>
      <c r="B6963" s="119"/>
      <c r="C6963" s="120"/>
      <c r="D6963" s="2013" t="s">
        <v>949</v>
      </c>
      <c r="E6963" s="2013"/>
      <c r="F6963" s="2013"/>
      <c r="G6963" s="494"/>
    </row>
    <row r="6964" ht="21.75" hidden="1" customHeight="1" outlineLevel="7">
      <c r="A6964" s="118"/>
      <c r="B6964" s="119"/>
      <c r="C6964" s="120"/>
      <c r="D6964" s="2013" t="s">
        <v>950</v>
      </c>
      <c r="E6964" s="2013"/>
      <c r="F6964" s="2013"/>
      <c r="G6964" s="494"/>
    </row>
    <row r="6965" ht="11.25" hidden="1" customHeight="1" outlineLevel="7">
      <c r="A6965" s="83"/>
      <c r="B6965" s="84"/>
      <c r="C6965" s="85"/>
      <c r="D6965" s="2017" t="s">
        <v>951</v>
      </c>
      <c r="E6965" s="2017"/>
      <c r="F6965" s="2017"/>
      <c r="G6965" s="494"/>
    </row>
    <row r="6966" ht="21.75" hidden="1" customHeight="1" outlineLevel="7">
      <c r="A6966" s="118"/>
      <c r="B6966" s="119"/>
      <c r="C6966" s="120"/>
      <c r="D6966" s="2013" t="s">
        <v>411</v>
      </c>
      <c r="E6966" s="2013"/>
      <c r="F6966" s="2013"/>
      <c r="G6966" s="494"/>
    </row>
    <row r="6967" ht="11.25" hidden="1" customHeight="1" outlineLevel="7">
      <c r="A6967" s="118"/>
      <c r="B6967" s="119"/>
      <c r="C6967" s="120"/>
      <c r="D6967" s="2013" t="s">
        <v>1195</v>
      </c>
      <c r="E6967" s="2013"/>
      <c r="F6967" s="2013"/>
      <c r="G6967" s="494"/>
    </row>
    <row r="6968" ht="11.25" hidden="1" customHeight="1" outlineLevel="7">
      <c r="A6968" s="98"/>
      <c r="B6968" s="99"/>
      <c r="C6968" s="100"/>
      <c r="D6968" s="2013" t="s">
        <v>417</v>
      </c>
      <c r="E6968" s="2013"/>
      <c r="F6968" s="2013"/>
      <c r="G6968" s="494"/>
    </row>
    <row r="6969" ht="11.25" hidden="1" customHeight="1" outlineLevel="7">
      <c r="A6969" s="98"/>
      <c r="B6969" s="99"/>
      <c r="C6969" s="100"/>
      <c r="D6969" s="2013" t="s">
        <v>953</v>
      </c>
      <c r="E6969" s="2013"/>
      <c r="F6969" s="2013"/>
      <c r="G6969" s="494"/>
    </row>
    <row r="6970" ht="11.25" customHeight="1" outlineLevel="3" collapsed="1">
      <c r="A6970" s="2012" t="s">
        <v>1027</v>
      </c>
      <c r="B6970" s="2012"/>
      <c r="C6970" s="2012"/>
      <c r="D6970" s="2016" t="s">
        <v>459</v>
      </c>
      <c r="E6970" s="2016"/>
      <c r="F6970" s="2016"/>
      <c r="G6970" s="494"/>
    </row>
    <row r="6971" ht="11.25" customHeight="1" outlineLevel="4">
      <c r="A6971" s="2020" t="s">
        <v>1028</v>
      </c>
      <c r="B6971" s="2020"/>
      <c r="C6971" s="2020"/>
      <c r="D6971" s="2019" t="s">
        <v>461</v>
      </c>
      <c r="E6971" s="2019"/>
      <c r="F6971" s="2019"/>
      <c r="G6971" s="494"/>
    </row>
    <row r="6972" ht="11.25" hidden="1" customHeight="1" outlineLevel="5">
      <c r="A6972" s="107"/>
      <c r="B6972" s="108"/>
      <c r="C6972" s="109"/>
      <c r="D6972" s="98"/>
      <c r="E6972" s="99"/>
      <c r="F6972" s="100"/>
      <c r="G6972" s="494"/>
    </row>
    <row r="6973" ht="11.25" hidden="1" customHeight="1" outlineLevel="5">
      <c r="A6973" s="74"/>
      <c r="B6973" s="75"/>
      <c r="C6973" s="76"/>
      <c r="D6973" s="2017" t="s">
        <v>257</v>
      </c>
      <c r="E6973" s="2017"/>
      <c r="F6973" s="2017"/>
      <c r="G6973" s="494"/>
    </row>
    <row r="6974" ht="11.25" hidden="1" customHeight="1" outlineLevel="6">
      <c r="A6974" s="77"/>
      <c r="B6974" s="78"/>
      <c r="C6974" s="79"/>
      <c r="D6974" s="2017" t="s">
        <v>442</v>
      </c>
      <c r="E6974" s="2017"/>
      <c r="F6974" s="2017"/>
      <c r="G6974" s="494"/>
    </row>
    <row r="6975" ht="11.25" hidden="1" customHeight="1" outlineLevel="7">
      <c r="A6975" s="80"/>
      <c r="B6975" s="81"/>
      <c r="C6975" s="82"/>
      <c r="D6975" s="2017" t="s">
        <v>443</v>
      </c>
      <c r="E6975" s="2017"/>
      <c r="F6975" s="2017"/>
      <c r="G6975" s="494"/>
    </row>
    <row r="6976" ht="11.25" hidden="1" customHeight="1" outlineLevel="7">
      <c r="A6976" s="83"/>
      <c r="B6976" s="84"/>
      <c r="C6976" s="85"/>
      <c r="D6976" s="2017" t="s">
        <v>444</v>
      </c>
      <c r="E6976" s="2017"/>
      <c r="F6976" s="2017"/>
      <c r="G6976" s="494"/>
    </row>
    <row r="6977" ht="11.25" hidden="1" customHeight="1" outlineLevel="7">
      <c r="A6977" s="86"/>
      <c r="B6977" s="87"/>
      <c r="C6977" s="88"/>
      <c r="D6977" s="2017" t="s">
        <v>253</v>
      </c>
      <c r="E6977" s="2017"/>
      <c r="F6977" s="2017"/>
      <c r="G6977" s="494"/>
    </row>
    <row r="6978" ht="11.25" hidden="1" customHeight="1" outlineLevel="7">
      <c r="A6978" s="101"/>
      <c r="B6978" s="102"/>
      <c r="C6978" s="103"/>
      <c r="D6978" s="2017" t="s">
        <v>462</v>
      </c>
      <c r="E6978" s="2017"/>
      <c r="F6978" s="2017"/>
      <c r="G6978" s="494"/>
    </row>
    <row r="6979" ht="11.25" hidden="1" customHeight="1" outlineLevel="7">
      <c r="A6979" s="104"/>
      <c r="B6979" s="105"/>
      <c r="C6979" s="106"/>
      <c r="D6979" s="2017" t="s">
        <v>463</v>
      </c>
      <c r="E6979" s="2017"/>
      <c r="F6979" s="2017"/>
      <c r="G6979" s="494"/>
    </row>
    <row r="6980" ht="11.25" hidden="1" customHeight="1" outlineLevel="7">
      <c r="A6980" s="70"/>
      <c r="B6980" s="71"/>
      <c r="C6980" s="72"/>
      <c r="D6980" s="2017" t="s">
        <v>464</v>
      </c>
      <c r="E6980" s="2017"/>
      <c r="F6980" s="2017"/>
      <c r="G6980" s="494"/>
    </row>
    <row r="6981" ht="11.25" hidden="1" customHeight="1" outlineLevel="7">
      <c r="A6981" s="107"/>
      <c r="B6981" s="108"/>
      <c r="C6981" s="109"/>
      <c r="D6981" s="2013" t="s">
        <v>465</v>
      </c>
      <c r="E6981" s="2013"/>
      <c r="F6981" s="2013"/>
      <c r="G6981" s="494"/>
    </row>
    <row r="6982" ht="11.25" hidden="1" customHeight="1" outlineLevel="7">
      <c r="A6982" s="107"/>
      <c r="B6982" s="108"/>
      <c r="C6982" s="109"/>
      <c r="D6982" s="2013" t="s">
        <v>466</v>
      </c>
      <c r="E6982" s="2013"/>
      <c r="F6982" s="2013"/>
      <c r="G6982" s="494"/>
    </row>
    <row r="6983" ht="11.25" hidden="1" customHeight="1" outlineLevel="7">
      <c r="A6983" s="107"/>
      <c r="B6983" s="108"/>
      <c r="C6983" s="109"/>
      <c r="D6983" s="2013" t="s">
        <v>467</v>
      </c>
      <c r="E6983" s="2013"/>
      <c r="F6983" s="2013"/>
      <c r="G6983" s="494"/>
    </row>
    <row r="6984" ht="21.75" hidden="1" customHeight="1" outlineLevel="7">
      <c r="A6984" s="107"/>
      <c r="B6984" s="108"/>
      <c r="C6984" s="109"/>
      <c r="D6984" s="2013" t="s">
        <v>468</v>
      </c>
      <c r="E6984" s="2013"/>
      <c r="F6984" s="2013"/>
      <c r="G6984" s="494"/>
    </row>
    <row r="6985" ht="11.25" hidden="1" customHeight="1" outlineLevel="7">
      <c r="A6985" s="107"/>
      <c r="B6985" s="108"/>
      <c r="C6985" s="109"/>
      <c r="D6985" s="2013" t="s">
        <v>469</v>
      </c>
      <c r="E6985" s="2013"/>
      <c r="F6985" s="2013"/>
      <c r="G6985" s="494"/>
    </row>
    <row r="6986" ht="11.25" hidden="1" customHeight="1" outlineLevel="7">
      <c r="A6986" s="107"/>
      <c r="B6986" s="108"/>
      <c r="C6986" s="109"/>
      <c r="D6986" s="2013" t="s">
        <v>470</v>
      </c>
      <c r="E6986" s="2013"/>
      <c r="F6986" s="2013"/>
      <c r="G6986" s="494"/>
    </row>
    <row r="6987" ht="11.25" hidden="1" customHeight="1" outlineLevel="7">
      <c r="A6987" s="107"/>
      <c r="B6987" s="108"/>
      <c r="C6987" s="109"/>
      <c r="D6987" s="2013" t="s">
        <v>471</v>
      </c>
      <c r="E6987" s="2013"/>
      <c r="F6987" s="2013"/>
      <c r="G6987" s="494"/>
    </row>
    <row r="6988" ht="11.25" hidden="1" customHeight="1" outlineLevel="7">
      <c r="A6988" s="107"/>
      <c r="B6988" s="108"/>
      <c r="C6988" s="109"/>
      <c r="D6988" s="2013" t="s">
        <v>472</v>
      </c>
      <c r="E6988" s="2013"/>
      <c r="F6988" s="2013"/>
      <c r="G6988" s="494"/>
    </row>
    <row r="6989" ht="11.25" hidden="1" customHeight="1" outlineLevel="7">
      <c r="A6989" s="107"/>
      <c r="B6989" s="108"/>
      <c r="C6989" s="109"/>
      <c r="D6989" s="2013" t="s">
        <v>473</v>
      </c>
      <c r="E6989" s="2013"/>
      <c r="F6989" s="2013"/>
      <c r="G6989" s="494"/>
    </row>
    <row r="6990" ht="11.25" hidden="1" customHeight="1" outlineLevel="7">
      <c r="A6990" s="107"/>
      <c r="B6990" s="108"/>
      <c r="C6990" s="109"/>
      <c r="D6990" s="2013" t="s">
        <v>474</v>
      </c>
      <c r="E6990" s="2013"/>
      <c r="F6990" s="2013"/>
      <c r="G6990" s="494"/>
    </row>
    <row r="6991" ht="11.25" hidden="1" customHeight="1" outlineLevel="7">
      <c r="A6991" s="107"/>
      <c r="B6991" s="108"/>
      <c r="C6991" s="109"/>
      <c r="D6991" s="2013" t="s">
        <v>475</v>
      </c>
      <c r="E6991" s="2013"/>
      <c r="F6991" s="2013"/>
      <c r="G6991" s="494"/>
    </row>
    <row r="6992" ht="11.25" hidden="1" customHeight="1" outlineLevel="7">
      <c r="A6992" s="95"/>
      <c r="B6992" s="96"/>
      <c r="C6992" s="97"/>
      <c r="D6992" s="2013" t="s">
        <v>476</v>
      </c>
      <c r="E6992" s="2013"/>
      <c r="F6992" s="2013"/>
      <c r="G6992" s="495"/>
    </row>
    <row r="6993" ht="11.25" hidden="1" customHeight="1" outlineLevel="7">
      <c r="A6993" s="95"/>
      <c r="B6993" s="96"/>
      <c r="C6993" s="97"/>
      <c r="D6993" s="2013" t="s">
        <v>477</v>
      </c>
      <c r="E6993" s="2013"/>
      <c r="F6993" s="2013"/>
      <c r="G6993" s="495"/>
    </row>
    <row r="6994" ht="11.25" hidden="1" customHeight="1" outlineLevel="7">
      <c r="A6994" s="95"/>
      <c r="B6994" s="96"/>
      <c r="C6994" s="97"/>
      <c r="D6994" s="2013" t="s">
        <v>478</v>
      </c>
      <c r="E6994" s="2013"/>
      <c r="F6994" s="2013"/>
      <c r="G6994" s="494"/>
    </row>
    <row r="6995" ht="11.25" hidden="1" customHeight="1" outlineLevel="7">
      <c r="A6995" s="95"/>
      <c r="B6995" s="96"/>
      <c r="C6995" s="97"/>
      <c r="D6995" s="2013" t="s">
        <v>479</v>
      </c>
      <c r="E6995" s="2013"/>
      <c r="F6995" s="2013"/>
      <c r="G6995" s="494"/>
    </row>
    <row r="6996" ht="11.25" hidden="1" customHeight="1" outlineLevel="7">
      <c r="A6996" s="95"/>
      <c r="B6996" s="96"/>
      <c r="C6996" s="97"/>
      <c r="D6996" s="2013" t="s">
        <v>480</v>
      </c>
      <c r="E6996" s="2013"/>
      <c r="F6996" s="2013"/>
      <c r="G6996" s="494"/>
    </row>
    <row r="6997" ht="11.25" hidden="1" customHeight="1" outlineLevel="7">
      <c r="A6997" s="95"/>
      <c r="B6997" s="96"/>
      <c r="C6997" s="97"/>
      <c r="D6997" s="2013" t="s">
        <v>481</v>
      </c>
      <c r="E6997" s="2013"/>
      <c r="F6997" s="2013"/>
      <c r="G6997" s="494"/>
    </row>
    <row r="6998" ht="32.25" hidden="1" customHeight="1" outlineLevel="7">
      <c r="A6998" s="95"/>
      <c r="B6998" s="96"/>
      <c r="C6998" s="97"/>
      <c r="D6998" s="2013" t="s">
        <v>482</v>
      </c>
      <c r="E6998" s="2013"/>
      <c r="F6998" s="2013"/>
      <c r="G6998" s="494"/>
    </row>
    <row r="6999" ht="11.25" hidden="1" customHeight="1" outlineLevel="7">
      <c r="A6999" s="70"/>
      <c r="B6999" s="71"/>
      <c r="C6999" s="72"/>
      <c r="D6999" s="2017" t="s">
        <v>483</v>
      </c>
      <c r="E6999" s="2017"/>
      <c r="F6999" s="2017"/>
      <c r="G6999" s="494"/>
    </row>
    <row r="7000" ht="11.25" hidden="1" customHeight="1" outlineLevel="7">
      <c r="A7000" s="107"/>
      <c r="B7000" s="108"/>
      <c r="C7000" s="109"/>
      <c r="D7000" s="2013" t="s">
        <v>484</v>
      </c>
      <c r="E7000" s="2013"/>
      <c r="F7000" s="2013"/>
      <c r="G7000" s="494"/>
    </row>
    <row r="7001" ht="21.75" hidden="1" customHeight="1" outlineLevel="7">
      <c r="A7001" s="107"/>
      <c r="B7001" s="108"/>
      <c r="C7001" s="109"/>
      <c r="D7001" s="2013" t="s">
        <v>485</v>
      </c>
      <c r="E7001" s="2013"/>
      <c r="F7001" s="2013"/>
      <c r="G7001" s="494"/>
    </row>
    <row r="7002" ht="11.25" hidden="1" customHeight="1" outlineLevel="7">
      <c r="A7002" s="95"/>
      <c r="B7002" s="96"/>
      <c r="C7002" s="97"/>
      <c r="D7002" s="2013" t="s">
        <v>486</v>
      </c>
      <c r="E7002" s="2013"/>
      <c r="F7002" s="2013"/>
      <c r="G7002" s="494"/>
    </row>
    <row r="7003" ht="11.25" hidden="1" customHeight="1" outlineLevel="7">
      <c r="A7003" s="70"/>
      <c r="B7003" s="71"/>
      <c r="C7003" s="72"/>
      <c r="D7003" s="2017" t="s">
        <v>487</v>
      </c>
      <c r="E7003" s="2017"/>
      <c r="F7003" s="2017"/>
      <c r="G7003" s="494"/>
    </row>
    <row r="7004" ht="11.25" hidden="1" customHeight="1" outlineLevel="7">
      <c r="A7004" s="107"/>
      <c r="B7004" s="108"/>
      <c r="C7004" s="109"/>
      <c r="D7004" s="2013" t="s">
        <v>488</v>
      </c>
      <c r="E7004" s="2013"/>
      <c r="F7004" s="2013"/>
      <c r="G7004" s="494"/>
    </row>
    <row r="7005" ht="11.25" hidden="1" customHeight="1" outlineLevel="7">
      <c r="A7005" s="107"/>
      <c r="B7005" s="108"/>
      <c r="C7005" s="109"/>
      <c r="D7005" s="2013" t="s">
        <v>489</v>
      </c>
      <c r="E7005" s="2013"/>
      <c r="F7005" s="2013"/>
      <c r="G7005" s="494"/>
    </row>
    <row r="7006" ht="11.25" hidden="1" customHeight="1" outlineLevel="7">
      <c r="A7006" s="107"/>
      <c r="B7006" s="108"/>
      <c r="C7006" s="109"/>
      <c r="D7006" s="2013" t="s">
        <v>490</v>
      </c>
      <c r="E7006" s="2013"/>
      <c r="F7006" s="2013"/>
      <c r="G7006" s="494"/>
    </row>
    <row r="7007" ht="11.25" hidden="1" customHeight="1" outlineLevel="7">
      <c r="A7007" s="107"/>
      <c r="B7007" s="108"/>
      <c r="C7007" s="109"/>
      <c r="D7007" s="2013" t="s">
        <v>491</v>
      </c>
      <c r="E7007" s="2013"/>
      <c r="F7007" s="2013"/>
      <c r="G7007" s="494"/>
    </row>
    <row r="7008" ht="11.25" hidden="1" customHeight="1" outlineLevel="7">
      <c r="A7008" s="107"/>
      <c r="B7008" s="108"/>
      <c r="C7008" s="109"/>
      <c r="D7008" s="2013" t="s">
        <v>492</v>
      </c>
      <c r="E7008" s="2013"/>
      <c r="F7008" s="2013"/>
      <c r="G7008" s="494"/>
    </row>
    <row r="7009" ht="11.25" hidden="1" customHeight="1" outlineLevel="7">
      <c r="A7009" s="107"/>
      <c r="B7009" s="108"/>
      <c r="C7009" s="109"/>
      <c r="D7009" s="2013" t="s">
        <v>493</v>
      </c>
      <c r="E7009" s="2013"/>
      <c r="F7009" s="2013"/>
      <c r="G7009" s="494"/>
    </row>
    <row r="7010" ht="11.25" hidden="1" customHeight="1" outlineLevel="7">
      <c r="A7010" s="107"/>
      <c r="B7010" s="108"/>
      <c r="C7010" s="109"/>
      <c r="D7010" s="2013" t="s">
        <v>494</v>
      </c>
      <c r="E7010" s="2013"/>
      <c r="F7010" s="2013"/>
      <c r="G7010" s="494"/>
    </row>
    <row r="7011" ht="11.25" hidden="1" customHeight="1" outlineLevel="7">
      <c r="A7011" s="107"/>
      <c r="B7011" s="108"/>
      <c r="C7011" s="109"/>
      <c r="D7011" s="2013" t="s">
        <v>495</v>
      </c>
      <c r="E7011" s="2013"/>
      <c r="F7011" s="2013"/>
      <c r="G7011" s="494"/>
    </row>
    <row r="7012" ht="11.25" hidden="1" customHeight="1" outlineLevel="7">
      <c r="A7012" s="70"/>
      <c r="B7012" s="71"/>
      <c r="C7012" s="72"/>
      <c r="D7012" s="2017" t="s">
        <v>496</v>
      </c>
      <c r="E7012" s="2017"/>
      <c r="F7012" s="2017"/>
      <c r="G7012" s="494"/>
    </row>
    <row r="7013" ht="11.25" hidden="1" customHeight="1" outlineLevel="7">
      <c r="A7013" s="107"/>
      <c r="B7013" s="108"/>
      <c r="C7013" s="109"/>
      <c r="D7013" s="2013" t="s">
        <v>497</v>
      </c>
      <c r="E7013" s="2013"/>
      <c r="F7013" s="2013"/>
      <c r="G7013" s="494"/>
    </row>
    <row r="7014" ht="11.25" hidden="1" customHeight="1" outlineLevel="7">
      <c r="A7014" s="107"/>
      <c r="B7014" s="108"/>
      <c r="C7014" s="109"/>
      <c r="D7014" s="2013" t="s">
        <v>498</v>
      </c>
      <c r="E7014" s="2013"/>
      <c r="F7014" s="2013"/>
      <c r="G7014" s="494"/>
    </row>
    <row r="7015" ht="21.75" hidden="1" customHeight="1" outlineLevel="7">
      <c r="A7015" s="107"/>
      <c r="B7015" s="108"/>
      <c r="C7015" s="109"/>
      <c r="D7015" s="2013" t="s">
        <v>499</v>
      </c>
      <c r="E7015" s="2013"/>
      <c r="F7015" s="2013"/>
      <c r="G7015" s="494"/>
    </row>
    <row r="7016" ht="11.25" hidden="1" customHeight="1" outlineLevel="7">
      <c r="A7016" s="107"/>
      <c r="B7016" s="108"/>
      <c r="C7016" s="109"/>
      <c r="D7016" s="2013" t="s">
        <v>500</v>
      </c>
      <c r="E7016" s="2013"/>
      <c r="F7016" s="2013"/>
      <c r="G7016" s="494"/>
    </row>
    <row r="7017" ht="11.25" hidden="1" customHeight="1" outlineLevel="7">
      <c r="A7017" s="70"/>
      <c r="B7017" s="71"/>
      <c r="C7017" s="72"/>
      <c r="D7017" s="2017" t="s">
        <v>501</v>
      </c>
      <c r="E7017" s="2017"/>
      <c r="F7017" s="2017"/>
      <c r="G7017" s="494"/>
    </row>
    <row r="7018" ht="11.25" hidden="1" customHeight="1" outlineLevel="7">
      <c r="A7018" s="107"/>
      <c r="B7018" s="108"/>
      <c r="C7018" s="109"/>
      <c r="D7018" s="2013" t="s">
        <v>502</v>
      </c>
      <c r="E7018" s="2013"/>
      <c r="F7018" s="2013"/>
      <c r="G7018" s="494"/>
    </row>
    <row r="7019" ht="11.25" hidden="1" customHeight="1" outlineLevel="7">
      <c r="A7019" s="107"/>
      <c r="B7019" s="108"/>
      <c r="C7019" s="109"/>
      <c r="D7019" s="2013" t="s">
        <v>503</v>
      </c>
      <c r="E7019" s="2013"/>
      <c r="F7019" s="2013"/>
      <c r="G7019" s="494"/>
    </row>
    <row r="7020" ht="11.25" hidden="1" customHeight="1" outlineLevel="7">
      <c r="A7020" s="107"/>
      <c r="B7020" s="108"/>
      <c r="C7020" s="109"/>
      <c r="D7020" s="2013" t="s">
        <v>504</v>
      </c>
      <c r="E7020" s="2013"/>
      <c r="F7020" s="2013"/>
      <c r="G7020" s="494"/>
    </row>
    <row r="7021" ht="11.25" hidden="1" customHeight="1" outlineLevel="7">
      <c r="A7021" s="107"/>
      <c r="B7021" s="108"/>
      <c r="C7021" s="109"/>
      <c r="D7021" s="2013" t="s">
        <v>1184</v>
      </c>
      <c r="E7021" s="2013"/>
      <c r="F7021" s="2013"/>
      <c r="G7021" s="494"/>
    </row>
    <row r="7022" ht="11.25" hidden="1" customHeight="1" outlineLevel="7">
      <c r="A7022" s="95"/>
      <c r="B7022" s="96"/>
      <c r="C7022" s="97"/>
      <c r="D7022" s="2013" t="s">
        <v>505</v>
      </c>
      <c r="E7022" s="2013"/>
      <c r="F7022" s="2013"/>
      <c r="G7022" s="494"/>
    </row>
    <row r="7023" ht="21.75" hidden="1" customHeight="1" outlineLevel="7">
      <c r="A7023" s="95"/>
      <c r="B7023" s="96"/>
      <c r="C7023" s="97"/>
      <c r="D7023" s="2013" t="s">
        <v>506</v>
      </c>
      <c r="E7023" s="2013"/>
      <c r="F7023" s="2013"/>
      <c r="G7023" s="494"/>
    </row>
    <row r="7024" ht="11.25" hidden="1" customHeight="1" outlineLevel="7">
      <c r="A7024" s="86"/>
      <c r="B7024" s="87"/>
      <c r="C7024" s="88"/>
      <c r="D7024" s="2017" t="s">
        <v>524</v>
      </c>
      <c r="E7024" s="2017"/>
      <c r="F7024" s="2017"/>
      <c r="G7024" s="494"/>
    </row>
    <row r="7025" ht="11.25" hidden="1" customHeight="1" outlineLevel="7">
      <c r="A7025" s="101"/>
      <c r="B7025" s="102"/>
      <c r="C7025" s="103"/>
      <c r="D7025" s="2017" t="s">
        <v>14</v>
      </c>
      <c r="E7025" s="2017"/>
      <c r="F7025" s="2017"/>
      <c r="G7025" s="494"/>
    </row>
    <row r="7026" ht="11.25" hidden="1" customHeight="1" outlineLevel="7">
      <c r="A7026" s="104"/>
      <c r="B7026" s="105"/>
      <c r="C7026" s="106"/>
      <c r="D7026" s="2017" t="s">
        <v>220</v>
      </c>
      <c r="E7026" s="2017"/>
      <c r="F7026" s="2017"/>
      <c r="G7026" s="494"/>
    </row>
    <row r="7027" ht="11.25" hidden="1" customHeight="1" outlineLevel="7">
      <c r="A7027" s="95"/>
      <c r="B7027" s="96"/>
      <c r="C7027" s="97"/>
      <c r="D7027" s="2013" t="s">
        <v>527</v>
      </c>
      <c r="E7027" s="2013"/>
      <c r="F7027" s="2013"/>
      <c r="G7027" s="494"/>
    </row>
    <row r="7028" ht="11.25" hidden="1" customHeight="1" outlineLevel="7">
      <c r="A7028" s="95"/>
      <c r="B7028" s="96"/>
      <c r="C7028" s="97"/>
      <c r="D7028" s="2013" t="s">
        <v>528</v>
      </c>
      <c r="E7028" s="2013"/>
      <c r="F7028" s="2013"/>
      <c r="G7028" s="494"/>
    </row>
    <row r="7029" ht="11.25" hidden="1" customHeight="1" outlineLevel="7">
      <c r="A7029" s="104"/>
      <c r="B7029" s="105"/>
      <c r="C7029" s="106"/>
      <c r="D7029" s="2017" t="s">
        <v>529</v>
      </c>
      <c r="E7029" s="2017"/>
      <c r="F7029" s="2017"/>
      <c r="G7029" s="494"/>
    </row>
    <row r="7030" ht="11.25" hidden="1" customHeight="1" outlineLevel="7">
      <c r="A7030" s="70"/>
      <c r="B7030" s="71"/>
      <c r="C7030" s="72"/>
      <c r="D7030" s="2017" t="s">
        <v>530</v>
      </c>
      <c r="E7030" s="2017"/>
      <c r="F7030" s="2017"/>
      <c r="G7030" s="494"/>
    </row>
    <row r="7031" ht="11.25" hidden="1" customHeight="1" outlineLevel="7">
      <c r="A7031" s="107"/>
      <c r="B7031" s="108"/>
      <c r="C7031" s="109"/>
      <c r="D7031" s="2013" t="s">
        <v>532</v>
      </c>
      <c r="E7031" s="2013"/>
      <c r="F7031" s="2013"/>
      <c r="G7031" s="494"/>
    </row>
    <row r="7032" ht="11.25" hidden="1" customHeight="1" outlineLevel="7">
      <c r="A7032" s="107"/>
      <c r="B7032" s="108"/>
      <c r="C7032" s="109"/>
      <c r="D7032" s="2013" t="s">
        <v>533</v>
      </c>
      <c r="E7032" s="2013"/>
      <c r="F7032" s="2013"/>
      <c r="G7032" s="494"/>
    </row>
    <row r="7033" ht="11.25" hidden="1" customHeight="1" outlineLevel="7">
      <c r="A7033" s="95"/>
      <c r="B7033" s="96"/>
      <c r="C7033" s="97"/>
      <c r="D7033" s="2013" t="s">
        <v>841</v>
      </c>
      <c r="E7033" s="2013"/>
      <c r="F7033" s="2013"/>
      <c r="G7033" s="494"/>
    </row>
    <row r="7034" ht="11.25" hidden="1" customHeight="1" outlineLevel="7">
      <c r="A7034" s="70"/>
      <c r="B7034" s="71"/>
      <c r="C7034" s="72"/>
      <c r="D7034" s="2017" t="s">
        <v>535</v>
      </c>
      <c r="E7034" s="2017"/>
      <c r="F7034" s="2017"/>
      <c r="G7034" s="494"/>
    </row>
    <row r="7035" ht="11.25" hidden="1" customHeight="1" outlineLevel="7">
      <c r="A7035" s="107"/>
      <c r="B7035" s="108"/>
      <c r="C7035" s="109"/>
      <c r="D7035" s="2013" t="s">
        <v>539</v>
      </c>
      <c r="E7035" s="2013"/>
      <c r="F7035" s="2013"/>
      <c r="G7035" s="494"/>
    </row>
    <row r="7036" ht="21.75" hidden="1" customHeight="1" outlineLevel="7">
      <c r="A7036" s="107"/>
      <c r="B7036" s="108"/>
      <c r="C7036" s="109"/>
      <c r="D7036" s="2013" t="s">
        <v>540</v>
      </c>
      <c r="E7036" s="2013"/>
      <c r="F7036" s="2013"/>
      <c r="G7036" s="494"/>
    </row>
    <row r="7037" ht="21.75" hidden="1" customHeight="1" outlineLevel="7">
      <c r="A7037" s="107"/>
      <c r="B7037" s="108"/>
      <c r="C7037" s="109"/>
      <c r="D7037" s="2013" t="s">
        <v>541</v>
      </c>
      <c r="E7037" s="2013"/>
      <c r="F7037" s="2013"/>
      <c r="G7037" s="494"/>
    </row>
    <row r="7038" ht="11.25" hidden="1" customHeight="1" outlineLevel="7">
      <c r="A7038" s="107"/>
      <c r="B7038" s="108"/>
      <c r="C7038" s="109"/>
      <c r="D7038" s="2013" t="s">
        <v>542</v>
      </c>
      <c r="E7038" s="2013"/>
      <c r="F7038" s="2013"/>
      <c r="G7038" s="494"/>
    </row>
    <row r="7039" ht="11.25" hidden="1" customHeight="1" outlineLevel="7">
      <c r="A7039" s="107"/>
      <c r="B7039" s="108"/>
      <c r="C7039" s="109"/>
      <c r="D7039" s="2013" t="s">
        <v>546</v>
      </c>
      <c r="E7039" s="2013"/>
      <c r="F7039" s="2013"/>
      <c r="G7039" s="494"/>
    </row>
    <row r="7040" ht="11.25" hidden="1" customHeight="1" outlineLevel="7">
      <c r="A7040" s="107"/>
      <c r="B7040" s="108"/>
      <c r="C7040" s="109"/>
      <c r="D7040" s="2013" t="s">
        <v>547</v>
      </c>
      <c r="E7040" s="2013"/>
      <c r="F7040" s="2013"/>
      <c r="G7040" s="494"/>
    </row>
    <row r="7041" ht="11.25" hidden="1" customHeight="1" outlineLevel="7">
      <c r="A7041" s="70"/>
      <c r="B7041" s="71"/>
      <c r="C7041" s="72"/>
      <c r="D7041" s="2017" t="s">
        <v>548</v>
      </c>
      <c r="E7041" s="2017"/>
      <c r="F7041" s="2017"/>
      <c r="G7041" s="494"/>
    </row>
    <row r="7042" ht="11.25" hidden="1" customHeight="1" outlineLevel="7">
      <c r="A7042" s="107"/>
      <c r="B7042" s="108"/>
      <c r="C7042" s="109"/>
      <c r="D7042" s="2013" t="s">
        <v>551</v>
      </c>
      <c r="E7042" s="2013"/>
      <c r="F7042" s="2013"/>
      <c r="G7042" s="494"/>
    </row>
    <row r="7043" ht="11.25" hidden="1" customHeight="1" outlineLevel="7">
      <c r="A7043" s="107"/>
      <c r="B7043" s="108"/>
      <c r="C7043" s="109"/>
      <c r="D7043" s="2013" t="s">
        <v>552</v>
      </c>
      <c r="E7043" s="2013"/>
      <c r="F7043" s="2013"/>
      <c r="G7043" s="494"/>
    </row>
    <row r="7044" ht="11.25" hidden="1" customHeight="1" outlineLevel="7">
      <c r="A7044" s="107"/>
      <c r="B7044" s="108"/>
      <c r="C7044" s="109"/>
      <c r="D7044" s="2013" t="s">
        <v>553</v>
      </c>
      <c r="E7044" s="2013"/>
      <c r="F7044" s="2013"/>
      <c r="G7044" s="494"/>
    </row>
    <row r="7045" ht="11.25" hidden="1" customHeight="1" outlineLevel="7">
      <c r="A7045" s="70"/>
      <c r="B7045" s="71"/>
      <c r="C7045" s="72"/>
      <c r="D7045" s="2017" t="s">
        <v>554</v>
      </c>
      <c r="E7045" s="2017"/>
      <c r="F7045" s="2017"/>
      <c r="G7045" s="494"/>
    </row>
    <row r="7046" ht="11.25" hidden="1" customHeight="1" outlineLevel="7">
      <c r="A7046" s="107"/>
      <c r="B7046" s="108"/>
      <c r="C7046" s="109"/>
      <c r="D7046" s="2013" t="s">
        <v>556</v>
      </c>
      <c r="E7046" s="2013"/>
      <c r="F7046" s="2013"/>
      <c r="G7046" s="494"/>
    </row>
    <row r="7047" ht="11.25" hidden="1" customHeight="1" outlineLevel="7">
      <c r="A7047" s="107"/>
      <c r="B7047" s="108"/>
      <c r="C7047" s="109"/>
      <c r="D7047" s="2013" t="s">
        <v>557</v>
      </c>
      <c r="E7047" s="2013"/>
      <c r="F7047" s="2013"/>
      <c r="G7047" s="494"/>
    </row>
    <row r="7048" ht="11.25" hidden="1" customHeight="1" outlineLevel="7">
      <c r="A7048" s="107"/>
      <c r="B7048" s="108"/>
      <c r="C7048" s="109"/>
      <c r="D7048" s="2013" t="s">
        <v>559</v>
      </c>
      <c r="E7048" s="2013"/>
      <c r="F7048" s="2013"/>
      <c r="G7048" s="494"/>
    </row>
    <row r="7049" ht="11.25" hidden="1" customHeight="1" outlineLevel="7">
      <c r="A7049" s="107"/>
      <c r="B7049" s="108"/>
      <c r="C7049" s="109"/>
      <c r="D7049" s="2013" t="s">
        <v>560</v>
      </c>
      <c r="E7049" s="2013"/>
      <c r="F7049" s="2013"/>
      <c r="G7049" s="494"/>
    </row>
    <row r="7050" ht="11.25" hidden="1" customHeight="1" outlineLevel="7">
      <c r="A7050" s="107"/>
      <c r="B7050" s="108"/>
      <c r="C7050" s="109"/>
      <c r="D7050" s="2013" t="s">
        <v>562</v>
      </c>
      <c r="E7050" s="2013"/>
      <c r="F7050" s="2013"/>
      <c r="G7050" s="494"/>
    </row>
    <row r="7051" ht="11.25" hidden="1" customHeight="1" outlineLevel="7">
      <c r="A7051" s="107"/>
      <c r="B7051" s="108"/>
      <c r="C7051" s="109"/>
      <c r="D7051" s="2013" t="s">
        <v>563</v>
      </c>
      <c r="E7051" s="2013"/>
      <c r="F7051" s="2013"/>
      <c r="G7051" s="494"/>
    </row>
    <row r="7052" ht="11.25" hidden="1" customHeight="1" outlineLevel="7">
      <c r="A7052" s="107"/>
      <c r="B7052" s="108"/>
      <c r="C7052" s="109"/>
      <c r="D7052" s="2013" t="s">
        <v>564</v>
      </c>
      <c r="E7052" s="2013"/>
      <c r="F7052" s="2013"/>
      <c r="G7052" s="494"/>
    </row>
    <row r="7053" ht="11.25" hidden="1" customHeight="1" outlineLevel="7">
      <c r="A7053" s="107"/>
      <c r="B7053" s="108"/>
      <c r="C7053" s="109"/>
      <c r="D7053" s="2013" t="s">
        <v>565</v>
      </c>
      <c r="E7053" s="2013"/>
      <c r="F7053" s="2013"/>
      <c r="G7053" s="494"/>
    </row>
    <row r="7054" ht="11.25" hidden="1" customHeight="1" outlineLevel="7">
      <c r="A7054" s="107"/>
      <c r="B7054" s="108"/>
      <c r="C7054" s="109"/>
      <c r="D7054" s="2013" t="s">
        <v>566</v>
      </c>
      <c r="E7054" s="2013"/>
      <c r="F7054" s="2013"/>
      <c r="G7054" s="494"/>
    </row>
    <row r="7055" ht="11.25" hidden="1" customHeight="1" outlineLevel="7">
      <c r="A7055" s="107"/>
      <c r="B7055" s="108"/>
      <c r="C7055" s="109"/>
      <c r="D7055" s="2013" t="s">
        <v>567</v>
      </c>
      <c r="E7055" s="2013"/>
      <c r="F7055" s="2013"/>
      <c r="G7055" s="494"/>
    </row>
    <row r="7056" ht="11.25" hidden="1" customHeight="1" outlineLevel="7">
      <c r="A7056" s="107"/>
      <c r="B7056" s="108"/>
      <c r="C7056" s="109"/>
      <c r="D7056" s="2013" t="s">
        <v>568</v>
      </c>
      <c r="E7056" s="2013"/>
      <c r="F7056" s="2013"/>
      <c r="G7056" s="494"/>
    </row>
    <row r="7057" ht="11.25" hidden="1" customHeight="1" outlineLevel="7">
      <c r="A7057" s="107"/>
      <c r="B7057" s="108"/>
      <c r="C7057" s="109"/>
      <c r="D7057" s="2013" t="s">
        <v>569</v>
      </c>
      <c r="E7057" s="2013"/>
      <c r="F7057" s="2013"/>
      <c r="G7057" s="494"/>
    </row>
    <row r="7058" ht="11.25" hidden="1" customHeight="1" outlineLevel="7">
      <c r="A7058" s="107"/>
      <c r="B7058" s="108"/>
      <c r="C7058" s="109"/>
      <c r="D7058" s="2013" t="s">
        <v>570</v>
      </c>
      <c r="E7058" s="2013"/>
      <c r="F7058" s="2013"/>
      <c r="G7058" s="494"/>
    </row>
    <row r="7059" ht="11.25" hidden="1" customHeight="1" outlineLevel="7">
      <c r="A7059" s="101"/>
      <c r="B7059" s="102"/>
      <c r="C7059" s="103"/>
      <c r="D7059" s="2017" t="s">
        <v>571</v>
      </c>
      <c r="E7059" s="2017"/>
      <c r="F7059" s="2017"/>
      <c r="G7059" s="494"/>
    </row>
    <row r="7060" ht="11.25" hidden="1" customHeight="1" outlineLevel="7">
      <c r="A7060" s="104"/>
      <c r="B7060" s="105"/>
      <c r="C7060" s="106"/>
      <c r="D7060" s="2017" t="s">
        <v>572</v>
      </c>
      <c r="E7060" s="2017"/>
      <c r="F7060" s="2017"/>
      <c r="G7060" s="494"/>
    </row>
    <row r="7061" ht="11.25" hidden="1" customHeight="1" outlineLevel="7">
      <c r="A7061" s="70"/>
      <c r="B7061" s="71"/>
      <c r="C7061" s="72"/>
      <c r="D7061" s="2017" t="s">
        <v>573</v>
      </c>
      <c r="E7061" s="2017"/>
      <c r="F7061" s="2017"/>
      <c r="G7061" s="494"/>
    </row>
    <row r="7062" ht="11.25" hidden="1" customHeight="1" outlineLevel="7">
      <c r="A7062" s="107"/>
      <c r="B7062" s="108"/>
      <c r="C7062" s="109"/>
      <c r="D7062" s="2013" t="s">
        <v>576</v>
      </c>
      <c r="E7062" s="2013"/>
      <c r="F7062" s="2013"/>
      <c r="G7062" s="494"/>
    </row>
    <row r="7063" ht="21.75" hidden="1" customHeight="1" outlineLevel="7">
      <c r="A7063" s="107"/>
      <c r="B7063" s="108"/>
      <c r="C7063" s="109"/>
      <c r="D7063" s="2013" t="s">
        <v>577</v>
      </c>
      <c r="E7063" s="2013"/>
      <c r="F7063" s="2013"/>
      <c r="G7063" s="494"/>
    </row>
    <row r="7064" ht="21.75" hidden="1" customHeight="1" outlineLevel="7">
      <c r="A7064" s="107"/>
      <c r="B7064" s="108"/>
      <c r="C7064" s="109"/>
      <c r="D7064" s="2013" t="s">
        <v>578</v>
      </c>
      <c r="E7064" s="2013"/>
      <c r="F7064" s="2013"/>
      <c r="G7064" s="494"/>
    </row>
    <row r="7065" ht="11.25" hidden="1" customHeight="1" outlineLevel="7">
      <c r="A7065" s="107"/>
      <c r="B7065" s="108"/>
      <c r="C7065" s="109"/>
      <c r="D7065" s="2013" t="s">
        <v>579</v>
      </c>
      <c r="E7065" s="2013"/>
      <c r="F7065" s="2013"/>
      <c r="G7065" s="494"/>
    </row>
    <row r="7066" ht="11.25" hidden="1" customHeight="1" outlineLevel="7">
      <c r="A7066" s="107"/>
      <c r="B7066" s="108"/>
      <c r="C7066" s="109"/>
      <c r="D7066" s="2013" t="s">
        <v>582</v>
      </c>
      <c r="E7066" s="2013"/>
      <c r="F7066" s="2013"/>
      <c r="G7066" s="494"/>
    </row>
    <row r="7067" ht="11.25" hidden="1" customHeight="1" outlineLevel="7">
      <c r="A7067" s="107"/>
      <c r="B7067" s="108"/>
      <c r="C7067" s="109"/>
      <c r="D7067" s="2013" t="s">
        <v>583</v>
      </c>
      <c r="E7067" s="2013"/>
      <c r="F7067" s="2013"/>
      <c r="G7067" s="494"/>
    </row>
    <row r="7068" ht="11.25" hidden="1" customHeight="1" outlineLevel="7">
      <c r="A7068" s="107"/>
      <c r="B7068" s="108"/>
      <c r="C7068" s="109"/>
      <c r="D7068" s="2013" t="s">
        <v>584</v>
      </c>
      <c r="E7068" s="2013"/>
      <c r="F7068" s="2013"/>
      <c r="G7068" s="494"/>
    </row>
    <row r="7069" ht="11.25" hidden="1" customHeight="1" outlineLevel="7">
      <c r="A7069" s="107"/>
      <c r="B7069" s="108"/>
      <c r="C7069" s="109"/>
      <c r="D7069" s="2013" t="s">
        <v>585</v>
      </c>
      <c r="E7069" s="2013"/>
      <c r="F7069" s="2013"/>
      <c r="G7069" s="494"/>
    </row>
    <row r="7070" ht="11.25" hidden="1" customHeight="1" outlineLevel="7">
      <c r="A7070" s="70"/>
      <c r="B7070" s="71"/>
      <c r="C7070" s="72"/>
      <c r="D7070" s="2017" t="s">
        <v>586</v>
      </c>
      <c r="E7070" s="2017"/>
      <c r="F7070" s="2017"/>
      <c r="G7070" s="494"/>
    </row>
    <row r="7071" ht="11.25" hidden="1" customHeight="1" outlineLevel="7">
      <c r="A7071" s="107"/>
      <c r="B7071" s="108"/>
      <c r="C7071" s="109"/>
      <c r="D7071" s="2013" t="s">
        <v>589</v>
      </c>
      <c r="E7071" s="2013"/>
      <c r="F7071" s="2013"/>
      <c r="G7071" s="494"/>
    </row>
    <row r="7072" ht="21.75" hidden="1" customHeight="1" outlineLevel="7">
      <c r="A7072" s="107"/>
      <c r="B7072" s="108"/>
      <c r="C7072" s="109"/>
      <c r="D7072" s="2013" t="s">
        <v>590</v>
      </c>
      <c r="E7072" s="2013"/>
      <c r="F7072" s="2013"/>
      <c r="G7072" s="494"/>
    </row>
    <row r="7073" ht="11.25" hidden="1" customHeight="1" outlineLevel="7">
      <c r="A7073" s="107"/>
      <c r="B7073" s="108"/>
      <c r="C7073" s="109"/>
      <c r="D7073" s="2013" t="s">
        <v>591</v>
      </c>
      <c r="E7073" s="2013"/>
      <c r="F7073" s="2013"/>
      <c r="G7073" s="494"/>
    </row>
    <row r="7074" ht="11.25" hidden="1" customHeight="1" outlineLevel="7">
      <c r="A7074" s="107"/>
      <c r="B7074" s="108"/>
      <c r="C7074" s="109"/>
      <c r="D7074" s="2013" t="s">
        <v>592</v>
      </c>
      <c r="E7074" s="2013"/>
      <c r="F7074" s="2013"/>
      <c r="G7074" s="494"/>
    </row>
    <row r="7075" ht="11.25" hidden="1" customHeight="1" outlineLevel="7">
      <c r="A7075" s="107"/>
      <c r="B7075" s="108"/>
      <c r="C7075" s="109"/>
      <c r="D7075" s="2013" t="s">
        <v>965</v>
      </c>
      <c r="E7075" s="2013"/>
      <c r="F7075" s="2013"/>
      <c r="G7075" s="494"/>
    </row>
    <row r="7076" ht="11.25" hidden="1" customHeight="1" outlineLevel="7">
      <c r="A7076" s="107"/>
      <c r="B7076" s="108"/>
      <c r="C7076" s="109"/>
      <c r="D7076" s="2013" t="s">
        <v>594</v>
      </c>
      <c r="E7076" s="2013"/>
      <c r="F7076" s="2013"/>
      <c r="G7076" s="494"/>
    </row>
    <row r="7077" ht="11.25" hidden="1" customHeight="1" outlineLevel="7">
      <c r="A7077" s="104"/>
      <c r="B7077" s="105"/>
      <c r="C7077" s="106"/>
      <c r="D7077" s="2017" t="s">
        <v>35</v>
      </c>
      <c r="E7077" s="2017"/>
      <c r="F7077" s="2017"/>
      <c r="G7077" s="494"/>
    </row>
    <row r="7078" ht="11.25" hidden="1" customHeight="1" outlineLevel="7">
      <c r="A7078" s="95"/>
      <c r="B7078" s="96"/>
      <c r="C7078" s="97"/>
      <c r="D7078" s="2013" t="s">
        <v>595</v>
      </c>
      <c r="E7078" s="2013"/>
      <c r="F7078" s="2013"/>
      <c r="G7078" s="494"/>
    </row>
    <row r="7079" ht="11.25" hidden="1" customHeight="1" outlineLevel="7">
      <c r="A7079" s="95"/>
      <c r="B7079" s="96"/>
      <c r="C7079" s="97"/>
      <c r="D7079" s="2013" t="s">
        <v>598</v>
      </c>
      <c r="E7079" s="2013"/>
      <c r="F7079" s="2013"/>
      <c r="G7079" s="494"/>
    </row>
    <row r="7080" ht="11.25" hidden="1" customHeight="1" outlineLevel="7">
      <c r="A7080" s="95"/>
      <c r="B7080" s="96"/>
      <c r="C7080" s="97"/>
      <c r="D7080" s="2013" t="s">
        <v>599</v>
      </c>
      <c r="E7080" s="2013"/>
      <c r="F7080" s="2013"/>
      <c r="G7080" s="494"/>
    </row>
    <row r="7081" ht="11.25" hidden="1" customHeight="1" outlineLevel="7">
      <c r="A7081" s="104"/>
      <c r="B7081" s="105"/>
      <c r="C7081" s="106"/>
      <c r="D7081" s="2017" t="s">
        <v>608</v>
      </c>
      <c r="E7081" s="2017"/>
      <c r="F7081" s="2017"/>
      <c r="G7081" s="494"/>
    </row>
    <row r="7082" ht="11.25" hidden="1" customHeight="1" outlineLevel="7">
      <c r="A7082" s="95"/>
      <c r="B7082" s="96"/>
      <c r="C7082" s="97"/>
      <c r="D7082" s="2013" t="s">
        <v>609</v>
      </c>
      <c r="E7082" s="2013"/>
      <c r="F7082" s="2013"/>
      <c r="G7082" s="494"/>
    </row>
    <row r="7083" ht="11.25" hidden="1" customHeight="1" outlineLevel="7">
      <c r="A7083" s="95"/>
      <c r="B7083" s="96"/>
      <c r="C7083" s="97"/>
      <c r="D7083" s="2013" t="s">
        <v>611</v>
      </c>
      <c r="E7083" s="2013"/>
      <c r="F7083" s="2013"/>
      <c r="G7083" s="494"/>
    </row>
    <row r="7084" ht="11.25" hidden="1" customHeight="1" outlineLevel="7">
      <c r="A7084" s="95"/>
      <c r="B7084" s="96"/>
      <c r="C7084" s="97"/>
      <c r="D7084" s="2013" t="s">
        <v>613</v>
      </c>
      <c r="E7084" s="2013"/>
      <c r="F7084" s="2013"/>
      <c r="G7084" s="494"/>
    </row>
    <row r="7085" ht="11.25" hidden="1" customHeight="1" outlineLevel="7">
      <c r="A7085" s="95"/>
      <c r="B7085" s="96"/>
      <c r="C7085" s="97"/>
      <c r="D7085" s="2013" t="s">
        <v>614</v>
      </c>
      <c r="E7085" s="2013"/>
      <c r="F7085" s="2013"/>
      <c r="G7085" s="494"/>
    </row>
    <row r="7086" ht="11.25" hidden="1" customHeight="1" outlineLevel="7">
      <c r="A7086" s="95"/>
      <c r="B7086" s="96"/>
      <c r="C7086" s="97"/>
      <c r="D7086" s="2013" t="s">
        <v>615</v>
      </c>
      <c r="E7086" s="2013"/>
      <c r="F7086" s="2013"/>
      <c r="G7086" s="494"/>
    </row>
    <row r="7087" ht="11.25" hidden="1" customHeight="1" outlineLevel="7">
      <c r="A7087" s="95"/>
      <c r="B7087" s="96"/>
      <c r="C7087" s="97"/>
      <c r="D7087" s="2013" t="s">
        <v>616</v>
      </c>
      <c r="E7087" s="2013"/>
      <c r="F7087" s="2013"/>
      <c r="G7087" s="494"/>
    </row>
    <row r="7088" ht="11.25" hidden="1" customHeight="1" outlineLevel="7">
      <c r="A7088" s="101"/>
      <c r="B7088" s="102"/>
      <c r="C7088" s="103"/>
      <c r="D7088" s="2017" t="s">
        <v>617</v>
      </c>
      <c r="E7088" s="2017"/>
      <c r="F7088" s="2017"/>
      <c r="G7088" s="494"/>
    </row>
    <row r="7089" ht="11.25" hidden="1" customHeight="1" outlineLevel="7">
      <c r="A7089" s="115"/>
      <c r="B7089" s="116"/>
      <c r="C7089" s="117"/>
      <c r="D7089" s="2013" t="s">
        <v>619</v>
      </c>
      <c r="E7089" s="2013"/>
      <c r="F7089" s="2013"/>
      <c r="G7089" s="494"/>
    </row>
    <row r="7090" ht="11.25" hidden="1" customHeight="1" outlineLevel="7">
      <c r="A7090" s="115"/>
      <c r="B7090" s="116"/>
      <c r="C7090" s="117"/>
      <c r="D7090" s="2013" t="s">
        <v>620</v>
      </c>
      <c r="E7090" s="2013"/>
      <c r="F7090" s="2013"/>
      <c r="G7090" s="494"/>
    </row>
    <row r="7091" ht="11.25" hidden="1" customHeight="1" outlineLevel="7">
      <c r="A7091" s="115"/>
      <c r="B7091" s="116"/>
      <c r="C7091" s="117"/>
      <c r="D7091" s="2013" t="s">
        <v>622</v>
      </c>
      <c r="E7091" s="2013"/>
      <c r="F7091" s="2013"/>
      <c r="G7091" s="494"/>
    </row>
    <row r="7092" ht="11.25" hidden="1" customHeight="1" outlineLevel="7">
      <c r="A7092" s="115"/>
      <c r="B7092" s="116"/>
      <c r="C7092" s="117"/>
      <c r="D7092" s="2013" t="s">
        <v>624</v>
      </c>
      <c r="E7092" s="2013"/>
      <c r="F7092" s="2013"/>
      <c r="G7092" s="494"/>
    </row>
    <row r="7093" ht="11.25" hidden="1" customHeight="1" outlineLevel="7">
      <c r="A7093" s="115"/>
      <c r="B7093" s="116"/>
      <c r="C7093" s="117"/>
      <c r="D7093" s="2013" t="s">
        <v>626</v>
      </c>
      <c r="E7093" s="2013"/>
      <c r="F7093" s="2013"/>
      <c r="G7093" s="494"/>
    </row>
    <row r="7094" ht="11.25" hidden="1" customHeight="1" outlineLevel="7">
      <c r="A7094" s="104"/>
      <c r="B7094" s="105"/>
      <c r="C7094" s="106"/>
      <c r="D7094" s="2017" t="s">
        <v>630</v>
      </c>
      <c r="E7094" s="2017"/>
      <c r="F7094" s="2017"/>
      <c r="G7094" s="494"/>
    </row>
    <row r="7095" ht="11.25" hidden="1" customHeight="1" outlineLevel="7">
      <c r="A7095" s="95"/>
      <c r="B7095" s="96"/>
      <c r="C7095" s="97"/>
      <c r="D7095" s="2013" t="s">
        <v>632</v>
      </c>
      <c r="E7095" s="2013"/>
      <c r="F7095" s="2013"/>
      <c r="G7095" s="494"/>
    </row>
    <row r="7096" ht="21.75" hidden="1" customHeight="1" outlineLevel="7">
      <c r="A7096" s="95"/>
      <c r="B7096" s="96"/>
      <c r="C7096" s="97"/>
      <c r="D7096" s="2013" t="s">
        <v>634</v>
      </c>
      <c r="E7096" s="2013"/>
      <c r="F7096" s="2013"/>
      <c r="G7096" s="494"/>
    </row>
    <row r="7097" ht="21.75" hidden="1" customHeight="1" outlineLevel="7">
      <c r="A7097" s="95"/>
      <c r="B7097" s="96"/>
      <c r="C7097" s="97"/>
      <c r="D7097" s="2013" t="s">
        <v>636</v>
      </c>
      <c r="E7097" s="2013"/>
      <c r="F7097" s="2013"/>
      <c r="G7097" s="494"/>
    </row>
    <row r="7098" ht="21.75" hidden="1" customHeight="1" outlineLevel="7">
      <c r="A7098" s="95"/>
      <c r="B7098" s="96"/>
      <c r="C7098" s="97"/>
      <c r="D7098" s="2013" t="s">
        <v>638</v>
      </c>
      <c r="E7098" s="2013"/>
      <c r="F7098" s="2013"/>
      <c r="G7098" s="494"/>
    </row>
    <row r="7099" ht="11.25" hidden="1" customHeight="1" outlineLevel="7">
      <c r="A7099" s="101"/>
      <c r="B7099" s="102"/>
      <c r="C7099" s="103"/>
      <c r="D7099" s="2017" t="s">
        <v>641</v>
      </c>
      <c r="E7099" s="2017"/>
      <c r="F7099" s="2017"/>
      <c r="G7099" s="494"/>
    </row>
    <row r="7100" ht="21.75" hidden="1" customHeight="1" outlineLevel="7">
      <c r="A7100" s="104"/>
      <c r="B7100" s="105"/>
      <c r="C7100" s="106"/>
      <c r="D7100" s="2017" t="s">
        <v>642</v>
      </c>
      <c r="E7100" s="2017"/>
      <c r="F7100" s="2017"/>
      <c r="G7100" s="494"/>
    </row>
    <row r="7101" ht="21.75" hidden="1" customHeight="1" outlineLevel="7">
      <c r="A7101" s="95"/>
      <c r="B7101" s="96"/>
      <c r="C7101" s="97"/>
      <c r="D7101" s="2013" t="s">
        <v>643</v>
      </c>
      <c r="E7101" s="2013"/>
      <c r="F7101" s="2013"/>
      <c r="G7101" s="494"/>
    </row>
    <row r="7102" ht="21.75" hidden="1" customHeight="1" outlineLevel="7">
      <c r="A7102" s="95"/>
      <c r="B7102" s="96"/>
      <c r="C7102" s="97"/>
      <c r="D7102" s="2013" t="s">
        <v>645</v>
      </c>
      <c r="E7102" s="2013"/>
      <c r="F7102" s="2013"/>
      <c r="G7102" s="494"/>
    </row>
    <row r="7103" ht="21.75" hidden="1" customHeight="1" outlineLevel="7">
      <c r="A7103" s="95"/>
      <c r="B7103" s="96"/>
      <c r="C7103" s="97"/>
      <c r="D7103" s="2013" t="s">
        <v>647</v>
      </c>
      <c r="E7103" s="2013"/>
      <c r="F7103" s="2013"/>
      <c r="G7103" s="494"/>
    </row>
    <row r="7104" ht="21.75" hidden="1" customHeight="1" outlineLevel="7">
      <c r="A7104" s="95"/>
      <c r="B7104" s="96"/>
      <c r="C7104" s="97"/>
      <c r="D7104" s="2013" t="s">
        <v>649</v>
      </c>
      <c r="E7104" s="2013"/>
      <c r="F7104" s="2013"/>
      <c r="G7104" s="494"/>
    </row>
    <row r="7105" ht="21.75" hidden="1" customHeight="1" outlineLevel="7">
      <c r="A7105" s="95"/>
      <c r="B7105" s="96"/>
      <c r="C7105" s="97"/>
      <c r="D7105" s="2013" t="s">
        <v>651</v>
      </c>
      <c r="E7105" s="2013"/>
      <c r="F7105" s="2013"/>
      <c r="G7105" s="494"/>
    </row>
    <row r="7106" ht="11.25" hidden="1" customHeight="1" outlineLevel="7">
      <c r="A7106" s="104"/>
      <c r="B7106" s="105"/>
      <c r="C7106" s="106"/>
      <c r="D7106" s="2017" t="s">
        <v>653</v>
      </c>
      <c r="E7106" s="2017"/>
      <c r="F7106" s="2017"/>
      <c r="G7106" s="494"/>
    </row>
    <row r="7107" ht="11.25" hidden="1" customHeight="1" outlineLevel="7">
      <c r="A7107" s="95"/>
      <c r="B7107" s="96"/>
      <c r="C7107" s="97"/>
      <c r="D7107" s="2013" t="s">
        <v>655</v>
      </c>
      <c r="E7107" s="2013"/>
      <c r="F7107" s="2013"/>
      <c r="G7107" s="494"/>
    </row>
    <row r="7108" ht="21.75" hidden="1" customHeight="1" outlineLevel="7">
      <c r="A7108" s="95"/>
      <c r="B7108" s="96"/>
      <c r="C7108" s="97"/>
      <c r="D7108" s="2013" t="s">
        <v>657</v>
      </c>
      <c r="E7108" s="2013"/>
      <c r="F7108" s="2013"/>
      <c r="G7108" s="494"/>
    </row>
    <row r="7109" ht="21.75" hidden="1" customHeight="1" outlineLevel="7">
      <c r="A7109" s="95"/>
      <c r="B7109" s="96"/>
      <c r="C7109" s="97"/>
      <c r="D7109" s="2013" t="s">
        <v>659</v>
      </c>
      <c r="E7109" s="2013"/>
      <c r="F7109" s="2013"/>
      <c r="G7109" s="494"/>
    </row>
    <row r="7110" ht="21.75" hidden="1" customHeight="1" outlineLevel="7">
      <c r="A7110" s="95"/>
      <c r="B7110" s="96"/>
      <c r="C7110" s="97"/>
      <c r="D7110" s="2013" t="s">
        <v>661</v>
      </c>
      <c r="E7110" s="2013"/>
      <c r="F7110" s="2013"/>
      <c r="G7110" s="494"/>
    </row>
    <row r="7111" ht="11.25" hidden="1" customHeight="1" outlineLevel="7">
      <c r="A7111" s="95"/>
      <c r="B7111" s="96"/>
      <c r="C7111" s="97"/>
      <c r="D7111" s="2013" t="s">
        <v>663</v>
      </c>
      <c r="E7111" s="2013"/>
      <c r="F7111" s="2013"/>
      <c r="G7111" s="494"/>
    </row>
    <row r="7112" ht="21.75" hidden="1" customHeight="1" outlineLevel="7">
      <c r="A7112" s="104"/>
      <c r="B7112" s="105"/>
      <c r="C7112" s="106"/>
      <c r="D7112" s="2017" t="s">
        <v>665</v>
      </c>
      <c r="E7112" s="2017"/>
      <c r="F7112" s="2017"/>
      <c r="G7112" s="494"/>
    </row>
    <row r="7113" ht="11.25" hidden="1" customHeight="1" outlineLevel="7">
      <c r="A7113" s="95"/>
      <c r="B7113" s="96"/>
      <c r="C7113" s="97"/>
      <c r="D7113" s="2013" t="s">
        <v>667</v>
      </c>
      <c r="E7113" s="2013"/>
      <c r="F7113" s="2013"/>
      <c r="G7113" s="494"/>
    </row>
    <row r="7114" ht="21.75" hidden="1" customHeight="1" outlineLevel="7">
      <c r="A7114" s="95"/>
      <c r="B7114" s="96"/>
      <c r="C7114" s="97"/>
      <c r="D7114" s="2013" t="s">
        <v>669</v>
      </c>
      <c r="E7114" s="2013"/>
      <c r="F7114" s="2013"/>
      <c r="G7114" s="494"/>
    </row>
    <row r="7115" ht="21.75" hidden="1" customHeight="1" outlineLevel="7">
      <c r="A7115" s="95"/>
      <c r="B7115" s="96"/>
      <c r="C7115" s="97"/>
      <c r="D7115" s="2013" t="s">
        <v>671</v>
      </c>
      <c r="E7115" s="2013"/>
      <c r="F7115" s="2013"/>
      <c r="G7115" s="494"/>
    </row>
    <row r="7116" ht="21.75" hidden="1" customHeight="1" outlineLevel="7">
      <c r="A7116" s="95"/>
      <c r="B7116" s="96"/>
      <c r="C7116" s="97"/>
      <c r="D7116" s="2013" t="s">
        <v>673</v>
      </c>
      <c r="E7116" s="2013"/>
      <c r="F7116" s="2013"/>
      <c r="G7116" s="494"/>
    </row>
    <row r="7117" ht="21.75" hidden="1" customHeight="1" outlineLevel="7">
      <c r="A7117" s="95"/>
      <c r="B7117" s="96"/>
      <c r="C7117" s="97"/>
      <c r="D7117" s="2013" t="s">
        <v>675</v>
      </c>
      <c r="E7117" s="2013"/>
      <c r="F7117" s="2013"/>
      <c r="G7117" s="494"/>
    </row>
    <row r="7118" ht="21.75" hidden="1" customHeight="1" outlineLevel="7">
      <c r="A7118" s="104"/>
      <c r="B7118" s="105"/>
      <c r="C7118" s="106"/>
      <c r="D7118" s="2017" t="s">
        <v>677</v>
      </c>
      <c r="E7118" s="2017"/>
      <c r="F7118" s="2017"/>
      <c r="G7118" s="494"/>
    </row>
    <row r="7119" ht="21.75" hidden="1" customHeight="1" outlineLevel="7">
      <c r="A7119" s="95"/>
      <c r="B7119" s="96"/>
      <c r="C7119" s="97"/>
      <c r="D7119" s="2013" t="s">
        <v>679</v>
      </c>
      <c r="E7119" s="2013"/>
      <c r="F7119" s="2013"/>
      <c r="G7119" s="494"/>
    </row>
    <row r="7120" ht="21.75" hidden="1" customHeight="1" outlineLevel="7">
      <c r="A7120" s="95"/>
      <c r="B7120" s="96"/>
      <c r="C7120" s="97"/>
      <c r="D7120" s="2013" t="s">
        <v>681</v>
      </c>
      <c r="E7120" s="2013"/>
      <c r="F7120" s="2013"/>
      <c r="G7120" s="494"/>
    </row>
    <row r="7121" ht="21.75" hidden="1" customHeight="1" outlineLevel="7">
      <c r="A7121" s="95"/>
      <c r="B7121" s="96"/>
      <c r="C7121" s="97"/>
      <c r="D7121" s="2013" t="s">
        <v>683</v>
      </c>
      <c r="E7121" s="2013"/>
      <c r="F7121" s="2013"/>
      <c r="G7121" s="494"/>
    </row>
    <row r="7122" ht="21.75" hidden="1" customHeight="1" outlineLevel="7">
      <c r="A7122" s="95"/>
      <c r="B7122" s="96"/>
      <c r="C7122" s="97"/>
      <c r="D7122" s="2013" t="s">
        <v>685</v>
      </c>
      <c r="E7122" s="2013"/>
      <c r="F7122" s="2013"/>
      <c r="G7122" s="494"/>
    </row>
    <row r="7123" ht="21.75" hidden="1" customHeight="1" outlineLevel="7">
      <c r="A7123" s="95"/>
      <c r="B7123" s="96"/>
      <c r="C7123" s="97"/>
      <c r="D7123" s="2013" t="s">
        <v>687</v>
      </c>
      <c r="E7123" s="2013"/>
      <c r="F7123" s="2013"/>
      <c r="G7123" s="494"/>
    </row>
    <row r="7124" ht="11.25" hidden="1" customHeight="1" outlineLevel="7">
      <c r="A7124" s="101"/>
      <c r="B7124" s="102"/>
      <c r="C7124" s="103"/>
      <c r="D7124" s="2017" t="s">
        <v>689</v>
      </c>
      <c r="E7124" s="2017"/>
      <c r="F7124" s="2017"/>
      <c r="G7124" s="494"/>
    </row>
    <row r="7125" ht="11.25" hidden="1" customHeight="1" outlineLevel="7">
      <c r="A7125" s="115"/>
      <c r="B7125" s="116"/>
      <c r="C7125" s="117"/>
      <c r="D7125" s="2013" t="s">
        <v>692</v>
      </c>
      <c r="E7125" s="2013"/>
      <c r="F7125" s="2013"/>
      <c r="G7125" s="494"/>
    </row>
    <row r="7126" ht="11.25" hidden="1" customHeight="1" outlineLevel="7">
      <c r="A7126" s="115"/>
      <c r="B7126" s="116"/>
      <c r="C7126" s="117"/>
      <c r="D7126" s="2013" t="s">
        <v>693</v>
      </c>
      <c r="E7126" s="2013"/>
      <c r="F7126" s="2013"/>
      <c r="G7126" s="494"/>
    </row>
    <row r="7127" ht="11.25" hidden="1" customHeight="1" outlineLevel="7">
      <c r="A7127" s="115"/>
      <c r="B7127" s="116"/>
      <c r="C7127" s="117"/>
      <c r="D7127" s="2013" t="s">
        <v>694</v>
      </c>
      <c r="E7127" s="2013"/>
      <c r="F7127" s="2013"/>
      <c r="G7127" s="494"/>
    </row>
    <row r="7128" ht="11.25" hidden="1" customHeight="1" outlineLevel="7">
      <c r="A7128" s="115"/>
      <c r="B7128" s="116"/>
      <c r="C7128" s="117"/>
      <c r="D7128" s="2013" t="s">
        <v>695</v>
      </c>
      <c r="E7128" s="2013"/>
      <c r="F7128" s="2013"/>
      <c r="G7128" s="494"/>
    </row>
    <row r="7129" ht="11.25" hidden="1" customHeight="1" outlineLevel="7">
      <c r="A7129" s="115"/>
      <c r="B7129" s="116"/>
      <c r="C7129" s="117"/>
      <c r="D7129" s="2013" t="s">
        <v>696</v>
      </c>
      <c r="E7129" s="2013"/>
      <c r="F7129" s="2013"/>
      <c r="G7129" s="494"/>
    </row>
    <row r="7130" ht="11.25" hidden="1" customHeight="1" outlineLevel="7">
      <c r="A7130" s="101"/>
      <c r="B7130" s="102"/>
      <c r="C7130" s="103"/>
      <c r="D7130" s="2017" t="s">
        <v>698</v>
      </c>
      <c r="E7130" s="2017"/>
      <c r="F7130" s="2017"/>
      <c r="G7130" s="494"/>
    </row>
    <row r="7131" ht="11.25" hidden="1" customHeight="1" outlineLevel="7">
      <c r="A7131" s="104"/>
      <c r="B7131" s="105"/>
      <c r="C7131" s="106"/>
      <c r="D7131" s="2017" t="s">
        <v>699</v>
      </c>
      <c r="E7131" s="2017"/>
      <c r="F7131" s="2017"/>
      <c r="G7131" s="494"/>
    </row>
    <row r="7132" ht="11.25" hidden="1" customHeight="1" outlineLevel="7">
      <c r="A7132" s="95"/>
      <c r="B7132" s="96"/>
      <c r="C7132" s="97"/>
      <c r="D7132" s="2013" t="s">
        <v>701</v>
      </c>
      <c r="E7132" s="2013"/>
      <c r="F7132" s="2013"/>
      <c r="G7132" s="494"/>
    </row>
    <row r="7133" ht="11.25" hidden="1" customHeight="1" outlineLevel="7">
      <c r="A7133" s="104"/>
      <c r="B7133" s="105"/>
      <c r="C7133" s="106"/>
      <c r="D7133" s="2017" t="s">
        <v>702</v>
      </c>
      <c r="E7133" s="2017"/>
      <c r="F7133" s="2017"/>
      <c r="G7133" s="494"/>
    </row>
    <row r="7134" ht="11.25" hidden="1" customHeight="1" outlineLevel="7">
      <c r="A7134" s="70"/>
      <c r="B7134" s="71"/>
      <c r="C7134" s="72"/>
      <c r="D7134" s="2017" t="s">
        <v>704</v>
      </c>
      <c r="E7134" s="2017"/>
      <c r="F7134" s="2017"/>
      <c r="G7134" s="494"/>
    </row>
    <row r="7135" ht="11.25" hidden="1" customHeight="1" outlineLevel="7">
      <c r="A7135" s="107"/>
      <c r="B7135" s="108"/>
      <c r="C7135" s="109"/>
      <c r="D7135" s="2013" t="s">
        <v>705</v>
      </c>
      <c r="E7135" s="2013"/>
      <c r="F7135" s="2013"/>
      <c r="G7135" s="494"/>
    </row>
    <row r="7136" ht="11.25" hidden="1" customHeight="1" outlineLevel="7">
      <c r="A7136" s="107"/>
      <c r="B7136" s="108"/>
      <c r="C7136" s="109"/>
      <c r="D7136" s="2013" t="s">
        <v>706</v>
      </c>
      <c r="E7136" s="2013"/>
      <c r="F7136" s="2013"/>
      <c r="G7136" s="494"/>
    </row>
    <row r="7137" ht="11.25" hidden="1" customHeight="1" outlineLevel="7">
      <c r="A7137" s="107"/>
      <c r="B7137" s="108"/>
      <c r="C7137" s="109"/>
      <c r="D7137" s="2013" t="s">
        <v>707</v>
      </c>
      <c r="E7137" s="2013"/>
      <c r="F7137" s="2013"/>
      <c r="G7137" s="494"/>
    </row>
    <row r="7138" ht="11.25" hidden="1" customHeight="1" outlineLevel="7">
      <c r="A7138" s="107"/>
      <c r="B7138" s="108"/>
      <c r="C7138" s="109"/>
      <c r="D7138" s="2013" t="s">
        <v>708</v>
      </c>
      <c r="E7138" s="2013"/>
      <c r="F7138" s="2013"/>
      <c r="G7138" s="494"/>
    </row>
    <row r="7139" ht="11.25" hidden="1" customHeight="1" outlineLevel="7">
      <c r="A7139" s="107"/>
      <c r="B7139" s="108"/>
      <c r="C7139" s="109"/>
      <c r="D7139" s="2013" t="s">
        <v>709</v>
      </c>
      <c r="E7139" s="2013"/>
      <c r="F7139" s="2013"/>
      <c r="G7139" s="494"/>
    </row>
    <row r="7140" ht="11.25" hidden="1" customHeight="1" outlineLevel="7">
      <c r="A7140" s="107"/>
      <c r="B7140" s="108"/>
      <c r="C7140" s="109"/>
      <c r="D7140" s="2013" t="s">
        <v>710</v>
      </c>
      <c r="E7140" s="2013"/>
      <c r="F7140" s="2013"/>
      <c r="G7140" s="494"/>
    </row>
    <row r="7141" ht="11.25" hidden="1" customHeight="1" outlineLevel="7">
      <c r="A7141" s="107"/>
      <c r="B7141" s="108"/>
      <c r="C7141" s="109"/>
      <c r="D7141" s="2013" t="s">
        <v>711</v>
      </c>
      <c r="E7141" s="2013"/>
      <c r="F7141" s="2013"/>
      <c r="G7141" s="494"/>
    </row>
    <row r="7142" ht="11.25" hidden="1" customHeight="1" outlineLevel="7">
      <c r="A7142" s="70"/>
      <c r="B7142" s="71"/>
      <c r="C7142" s="72"/>
      <c r="D7142" s="2017" t="s">
        <v>712</v>
      </c>
      <c r="E7142" s="2017"/>
      <c r="F7142" s="2017"/>
      <c r="G7142" s="494"/>
    </row>
    <row r="7143" ht="11.25" hidden="1" customHeight="1" outlineLevel="7">
      <c r="A7143" s="107"/>
      <c r="B7143" s="108"/>
      <c r="C7143" s="109"/>
      <c r="D7143" s="2013" t="s">
        <v>713</v>
      </c>
      <c r="E7143" s="2013"/>
      <c r="F7143" s="2013"/>
      <c r="G7143" s="494"/>
    </row>
    <row r="7144" ht="11.25" hidden="1" customHeight="1" outlineLevel="7">
      <c r="A7144" s="107"/>
      <c r="B7144" s="108"/>
      <c r="C7144" s="109"/>
      <c r="D7144" s="2013" t="s">
        <v>714</v>
      </c>
      <c r="E7144" s="2013"/>
      <c r="F7144" s="2013"/>
      <c r="G7144" s="494"/>
    </row>
    <row r="7145" ht="11.25" hidden="1" customHeight="1" outlineLevel="7">
      <c r="A7145" s="107"/>
      <c r="B7145" s="108"/>
      <c r="C7145" s="109"/>
      <c r="D7145" s="2013" t="s">
        <v>715</v>
      </c>
      <c r="E7145" s="2013"/>
      <c r="F7145" s="2013"/>
      <c r="G7145" s="494"/>
    </row>
    <row r="7146" ht="11.25" hidden="1" customHeight="1" outlineLevel="7">
      <c r="A7146" s="107"/>
      <c r="B7146" s="108"/>
      <c r="C7146" s="109"/>
      <c r="D7146" s="2013" t="s">
        <v>716</v>
      </c>
      <c r="E7146" s="2013"/>
      <c r="F7146" s="2013"/>
      <c r="G7146" s="494"/>
    </row>
    <row r="7147" ht="21.75" hidden="1" customHeight="1" outlineLevel="7">
      <c r="A7147" s="107"/>
      <c r="B7147" s="108"/>
      <c r="C7147" s="109"/>
      <c r="D7147" s="2013" t="s">
        <v>717</v>
      </c>
      <c r="E7147" s="2013"/>
      <c r="F7147" s="2013"/>
      <c r="G7147" s="494"/>
    </row>
    <row r="7148" ht="11.25" hidden="1" customHeight="1" outlineLevel="7">
      <c r="A7148" s="107"/>
      <c r="B7148" s="108"/>
      <c r="C7148" s="109"/>
      <c r="D7148" s="2013" t="s">
        <v>718</v>
      </c>
      <c r="E7148" s="2013"/>
      <c r="F7148" s="2013"/>
      <c r="G7148" s="494"/>
    </row>
    <row r="7149" ht="11.25" hidden="1" customHeight="1" outlineLevel="7">
      <c r="A7149" s="107"/>
      <c r="B7149" s="108"/>
      <c r="C7149" s="109"/>
      <c r="D7149" s="2013" t="s">
        <v>719</v>
      </c>
      <c r="E7149" s="2013"/>
      <c r="F7149" s="2013"/>
      <c r="G7149" s="494"/>
    </row>
    <row r="7150" ht="11.25" hidden="1" customHeight="1" outlineLevel="7">
      <c r="A7150" s="70"/>
      <c r="B7150" s="71"/>
      <c r="C7150" s="72"/>
      <c r="D7150" s="2017" t="s">
        <v>720</v>
      </c>
      <c r="E7150" s="2017"/>
      <c r="F7150" s="2017"/>
      <c r="G7150" s="494"/>
    </row>
    <row r="7151" ht="11.25" hidden="1" customHeight="1" outlineLevel="7">
      <c r="A7151" s="107"/>
      <c r="B7151" s="108"/>
      <c r="C7151" s="109"/>
      <c r="D7151" s="2013" t="s">
        <v>721</v>
      </c>
      <c r="E7151" s="2013"/>
      <c r="F7151" s="2013"/>
      <c r="G7151" s="494"/>
    </row>
    <row r="7152" ht="11.25" hidden="1" customHeight="1" outlineLevel="7">
      <c r="A7152" s="107"/>
      <c r="B7152" s="108"/>
      <c r="C7152" s="109"/>
      <c r="D7152" s="2013" t="s">
        <v>722</v>
      </c>
      <c r="E7152" s="2013"/>
      <c r="F7152" s="2013"/>
      <c r="G7152" s="494"/>
    </row>
    <row r="7153" ht="11.25" hidden="1" customHeight="1" outlineLevel="7">
      <c r="A7153" s="107"/>
      <c r="B7153" s="108"/>
      <c r="C7153" s="109"/>
      <c r="D7153" s="2013" t="s">
        <v>723</v>
      </c>
      <c r="E7153" s="2013"/>
      <c r="F7153" s="2013"/>
      <c r="G7153" s="494"/>
    </row>
    <row r="7154" ht="11.25" hidden="1" customHeight="1" outlineLevel="7">
      <c r="A7154" s="70"/>
      <c r="B7154" s="71"/>
      <c r="C7154" s="72"/>
      <c r="D7154" s="2017" t="s">
        <v>724</v>
      </c>
      <c r="E7154" s="2017"/>
      <c r="F7154" s="2017"/>
      <c r="G7154" s="494"/>
    </row>
    <row r="7155" ht="11.25" hidden="1" customHeight="1" outlineLevel="7">
      <c r="A7155" s="107"/>
      <c r="B7155" s="108"/>
      <c r="C7155" s="109"/>
      <c r="D7155" s="2013" t="s">
        <v>725</v>
      </c>
      <c r="E7155" s="2013"/>
      <c r="F7155" s="2013"/>
      <c r="G7155" s="494"/>
    </row>
    <row r="7156" ht="11.25" hidden="1" customHeight="1" outlineLevel="7">
      <c r="A7156" s="107"/>
      <c r="B7156" s="108"/>
      <c r="C7156" s="109"/>
      <c r="D7156" s="2013" t="s">
        <v>726</v>
      </c>
      <c r="E7156" s="2013"/>
      <c r="F7156" s="2013"/>
      <c r="G7156" s="494"/>
    </row>
    <row r="7157" ht="11.25" hidden="1" customHeight="1" outlineLevel="7">
      <c r="A7157" s="107"/>
      <c r="B7157" s="108"/>
      <c r="C7157" s="109"/>
      <c r="D7157" s="2013" t="s">
        <v>727</v>
      </c>
      <c r="E7157" s="2013"/>
      <c r="F7157" s="2013"/>
      <c r="G7157" s="494"/>
    </row>
    <row r="7158" ht="21.75" hidden="1" customHeight="1" outlineLevel="7">
      <c r="A7158" s="107"/>
      <c r="B7158" s="108"/>
      <c r="C7158" s="109"/>
      <c r="D7158" s="2013" t="s">
        <v>728</v>
      </c>
      <c r="E7158" s="2013"/>
      <c r="F7158" s="2013"/>
      <c r="G7158" s="494"/>
    </row>
    <row r="7159" ht="11.25" hidden="1" customHeight="1" outlineLevel="7">
      <c r="A7159" s="107"/>
      <c r="B7159" s="108"/>
      <c r="C7159" s="109"/>
      <c r="D7159" s="2013" t="s">
        <v>729</v>
      </c>
      <c r="E7159" s="2013"/>
      <c r="F7159" s="2013"/>
      <c r="G7159" s="494"/>
    </row>
    <row r="7160" ht="11.25" hidden="1" customHeight="1" outlineLevel="7">
      <c r="A7160" s="107"/>
      <c r="B7160" s="108"/>
      <c r="C7160" s="109"/>
      <c r="D7160" s="2013" t="s">
        <v>730</v>
      </c>
      <c r="E7160" s="2013"/>
      <c r="F7160" s="2013"/>
      <c r="G7160" s="494"/>
    </row>
    <row r="7161" ht="11.25" hidden="1" customHeight="1" outlineLevel="7">
      <c r="A7161" s="95"/>
      <c r="B7161" s="96"/>
      <c r="C7161" s="97"/>
      <c r="D7161" s="2013" t="s">
        <v>731</v>
      </c>
      <c r="E7161" s="2013"/>
      <c r="F7161" s="2013"/>
      <c r="G7161" s="494"/>
    </row>
    <row r="7162" ht="11.25" hidden="1" customHeight="1" outlineLevel="7">
      <c r="A7162" s="70"/>
      <c r="B7162" s="71"/>
      <c r="C7162" s="72"/>
      <c r="D7162" s="2017" t="s">
        <v>732</v>
      </c>
      <c r="E7162" s="2017"/>
      <c r="F7162" s="2017"/>
      <c r="G7162" s="494"/>
    </row>
    <row r="7163" ht="11.25" hidden="1" customHeight="1" outlineLevel="7">
      <c r="A7163" s="107"/>
      <c r="B7163" s="108"/>
      <c r="C7163" s="109"/>
      <c r="D7163" s="2013" t="s">
        <v>733</v>
      </c>
      <c r="E7163" s="2013"/>
      <c r="F7163" s="2013"/>
      <c r="G7163" s="494"/>
    </row>
    <row r="7164" ht="11.25" hidden="1" customHeight="1" outlineLevel="7">
      <c r="A7164" s="107"/>
      <c r="B7164" s="108"/>
      <c r="C7164" s="109"/>
      <c r="D7164" s="2013" t="s">
        <v>735</v>
      </c>
      <c r="E7164" s="2013"/>
      <c r="F7164" s="2013"/>
      <c r="G7164" s="494"/>
    </row>
    <row r="7165" ht="11.25" hidden="1" customHeight="1" outlineLevel="7">
      <c r="A7165" s="95"/>
      <c r="B7165" s="96"/>
      <c r="C7165" s="97"/>
      <c r="D7165" s="2013" t="s">
        <v>736</v>
      </c>
      <c r="E7165" s="2013"/>
      <c r="F7165" s="2013"/>
      <c r="G7165" s="494"/>
    </row>
    <row r="7166" ht="21.75" hidden="1" customHeight="1" outlineLevel="7">
      <c r="A7166" s="95"/>
      <c r="B7166" s="96"/>
      <c r="C7166" s="97"/>
      <c r="D7166" s="2013" t="s">
        <v>737</v>
      </c>
      <c r="E7166" s="2013"/>
      <c r="F7166" s="2013"/>
      <c r="G7166" s="494"/>
    </row>
    <row r="7167" ht="11.25" hidden="1" customHeight="1" outlineLevel="7">
      <c r="A7167" s="95"/>
      <c r="B7167" s="96"/>
      <c r="C7167" s="97"/>
      <c r="D7167" s="2013" t="s">
        <v>738</v>
      </c>
      <c r="E7167" s="2013"/>
      <c r="F7167" s="2013"/>
      <c r="G7167" s="494"/>
    </row>
    <row r="7168" ht="11.25" hidden="1" customHeight="1" outlineLevel="7">
      <c r="A7168" s="95"/>
      <c r="B7168" s="96"/>
      <c r="C7168" s="97"/>
      <c r="D7168" s="2013" t="s">
        <v>739</v>
      </c>
      <c r="E7168" s="2013"/>
      <c r="F7168" s="2013"/>
      <c r="G7168" s="494"/>
    </row>
    <row r="7169" ht="11.25" hidden="1" customHeight="1" outlineLevel="7">
      <c r="A7169" s="70"/>
      <c r="B7169" s="71"/>
      <c r="C7169" s="72"/>
      <c r="D7169" s="2017" t="s">
        <v>740</v>
      </c>
      <c r="E7169" s="2017"/>
      <c r="F7169" s="2017"/>
      <c r="G7169" s="494"/>
    </row>
    <row r="7170" ht="11.25" hidden="1" customHeight="1" outlineLevel="7">
      <c r="A7170" s="107"/>
      <c r="B7170" s="108"/>
      <c r="C7170" s="109"/>
      <c r="D7170" s="2013" t="s">
        <v>741</v>
      </c>
      <c r="E7170" s="2013"/>
      <c r="F7170" s="2013"/>
      <c r="G7170" s="494"/>
    </row>
    <row r="7171" ht="11.25" hidden="1" customHeight="1" outlineLevel="7">
      <c r="A7171" s="70"/>
      <c r="B7171" s="71"/>
      <c r="C7171" s="72"/>
      <c r="D7171" s="2017" t="s">
        <v>742</v>
      </c>
      <c r="E7171" s="2017"/>
      <c r="F7171" s="2017"/>
      <c r="G7171" s="494"/>
    </row>
    <row r="7172" ht="11.25" hidden="1" customHeight="1" outlineLevel="7">
      <c r="A7172" s="107"/>
      <c r="B7172" s="108"/>
      <c r="C7172" s="109"/>
      <c r="D7172" s="2013" t="s">
        <v>744</v>
      </c>
      <c r="E7172" s="2013"/>
      <c r="F7172" s="2013"/>
      <c r="G7172" s="494"/>
    </row>
    <row r="7173" ht="21.75" hidden="1" customHeight="1" outlineLevel="7">
      <c r="A7173" s="107"/>
      <c r="B7173" s="108"/>
      <c r="C7173" s="109"/>
      <c r="D7173" s="2013" t="s">
        <v>745</v>
      </c>
      <c r="E7173" s="2013"/>
      <c r="F7173" s="2013"/>
      <c r="G7173" s="494"/>
    </row>
    <row r="7174" ht="21.75" hidden="1" customHeight="1" outlineLevel="7">
      <c r="A7174" s="107"/>
      <c r="B7174" s="108"/>
      <c r="C7174" s="109"/>
      <c r="D7174" s="2013" t="s">
        <v>746</v>
      </c>
      <c r="E7174" s="2013"/>
      <c r="F7174" s="2013"/>
      <c r="G7174" s="494"/>
    </row>
    <row r="7175" ht="21.75" hidden="1" customHeight="1" outlineLevel="7">
      <c r="A7175" s="107"/>
      <c r="B7175" s="108"/>
      <c r="C7175" s="109"/>
      <c r="D7175" s="2013" t="s">
        <v>748</v>
      </c>
      <c r="E7175" s="2013"/>
      <c r="F7175" s="2013"/>
      <c r="G7175" s="494"/>
    </row>
    <row r="7176" ht="21.75" hidden="1" customHeight="1" outlineLevel="7">
      <c r="A7176" s="107"/>
      <c r="B7176" s="108"/>
      <c r="C7176" s="109"/>
      <c r="D7176" s="2013" t="s">
        <v>749</v>
      </c>
      <c r="E7176" s="2013"/>
      <c r="F7176" s="2013"/>
      <c r="G7176" s="494"/>
    </row>
    <row r="7177" ht="11.25" hidden="1" customHeight="1" outlineLevel="7">
      <c r="A7177" s="107"/>
      <c r="B7177" s="108"/>
      <c r="C7177" s="109"/>
      <c r="D7177" s="2013" t="s">
        <v>751</v>
      </c>
      <c r="E7177" s="2013"/>
      <c r="F7177" s="2013"/>
      <c r="G7177" s="494"/>
    </row>
    <row r="7178" ht="11.25" hidden="1" customHeight="1" outlineLevel="7">
      <c r="A7178" s="107"/>
      <c r="B7178" s="108"/>
      <c r="C7178" s="109"/>
      <c r="D7178" s="2013" t="s">
        <v>752</v>
      </c>
      <c r="E7178" s="2013"/>
      <c r="F7178" s="2013"/>
      <c r="G7178" s="494"/>
    </row>
    <row r="7179" ht="11.25" hidden="1" customHeight="1" outlineLevel="7">
      <c r="A7179" s="107"/>
      <c r="B7179" s="108"/>
      <c r="C7179" s="109"/>
      <c r="D7179" s="2013" t="s">
        <v>756</v>
      </c>
      <c r="E7179" s="2013"/>
      <c r="F7179" s="2013"/>
      <c r="G7179" s="494"/>
    </row>
    <row r="7180" ht="21.75" hidden="1" customHeight="1" outlineLevel="7">
      <c r="A7180" s="107"/>
      <c r="B7180" s="108"/>
      <c r="C7180" s="109"/>
      <c r="D7180" s="2013" t="s">
        <v>757</v>
      </c>
      <c r="E7180" s="2013"/>
      <c r="F7180" s="2013"/>
      <c r="G7180" s="494"/>
    </row>
    <row r="7181" ht="11.25" hidden="1" customHeight="1" outlineLevel="7">
      <c r="A7181" s="107"/>
      <c r="B7181" s="108"/>
      <c r="C7181" s="109"/>
      <c r="D7181" s="2013" t="s">
        <v>758</v>
      </c>
      <c r="E7181" s="2013"/>
      <c r="F7181" s="2013"/>
      <c r="G7181" s="494"/>
    </row>
    <row r="7182" ht="11.25" hidden="1" customHeight="1" outlineLevel="7">
      <c r="A7182" s="107"/>
      <c r="B7182" s="108"/>
      <c r="C7182" s="109"/>
      <c r="D7182" s="2013" t="s">
        <v>759</v>
      </c>
      <c r="E7182" s="2013"/>
      <c r="F7182" s="2013"/>
      <c r="G7182" s="494"/>
    </row>
    <row r="7183" ht="11.25" hidden="1" customHeight="1" outlineLevel="7">
      <c r="A7183" s="107"/>
      <c r="B7183" s="108"/>
      <c r="C7183" s="109"/>
      <c r="D7183" s="2013" t="s">
        <v>760</v>
      </c>
      <c r="E7183" s="2013"/>
      <c r="F7183" s="2013"/>
      <c r="G7183" s="494"/>
    </row>
    <row r="7184" ht="21.75" hidden="1" customHeight="1" outlineLevel="7">
      <c r="A7184" s="107"/>
      <c r="B7184" s="108"/>
      <c r="C7184" s="109"/>
      <c r="D7184" s="2013" t="s">
        <v>400</v>
      </c>
      <c r="E7184" s="2013"/>
      <c r="F7184" s="2013"/>
      <c r="G7184" s="494"/>
    </row>
    <row r="7185" ht="11.25" hidden="1" customHeight="1" outlineLevel="7">
      <c r="A7185" s="107"/>
      <c r="B7185" s="108"/>
      <c r="C7185" s="109"/>
      <c r="D7185" s="2013" t="s">
        <v>761</v>
      </c>
      <c r="E7185" s="2013"/>
      <c r="F7185" s="2013"/>
      <c r="G7185" s="494"/>
    </row>
    <row r="7186" ht="21.75" hidden="1" customHeight="1" outlineLevel="7">
      <c r="A7186" s="95"/>
      <c r="B7186" s="96"/>
      <c r="C7186" s="97"/>
      <c r="D7186" s="2013" t="s">
        <v>762</v>
      </c>
      <c r="E7186" s="2013"/>
      <c r="F7186" s="2013"/>
      <c r="G7186" s="494"/>
    </row>
    <row r="7187" ht="11.25" hidden="1" customHeight="1" outlineLevel="7">
      <c r="A7187" s="104"/>
      <c r="B7187" s="105"/>
      <c r="C7187" s="106"/>
      <c r="D7187" s="2017" t="s">
        <v>763</v>
      </c>
      <c r="E7187" s="2017"/>
      <c r="F7187" s="2017"/>
      <c r="G7187" s="494"/>
    </row>
    <row r="7188" ht="11.25" hidden="1" customHeight="1" outlineLevel="7">
      <c r="A7188" s="70"/>
      <c r="B7188" s="71"/>
      <c r="C7188" s="72"/>
      <c r="D7188" s="2017" t="s">
        <v>765</v>
      </c>
      <c r="E7188" s="2017"/>
      <c r="F7188" s="2017"/>
      <c r="G7188" s="494"/>
    </row>
    <row r="7189" ht="11.25" hidden="1" customHeight="1" outlineLevel="7">
      <c r="A7189" s="107"/>
      <c r="B7189" s="108"/>
      <c r="C7189" s="109"/>
      <c r="D7189" s="2013" t="s">
        <v>766</v>
      </c>
      <c r="E7189" s="2013"/>
      <c r="F7189" s="2013"/>
      <c r="G7189" s="494"/>
    </row>
    <row r="7190" ht="11.25" hidden="1" customHeight="1" outlineLevel="7">
      <c r="A7190" s="107"/>
      <c r="B7190" s="108"/>
      <c r="C7190" s="109"/>
      <c r="D7190" s="2013" t="s">
        <v>767</v>
      </c>
      <c r="E7190" s="2013"/>
      <c r="F7190" s="2013"/>
      <c r="G7190" s="494"/>
    </row>
    <row r="7191" ht="21.75" hidden="1" customHeight="1" outlineLevel="7">
      <c r="A7191" s="107"/>
      <c r="B7191" s="108"/>
      <c r="C7191" s="109"/>
      <c r="D7191" s="2013" t="s">
        <v>770</v>
      </c>
      <c r="E7191" s="2013"/>
      <c r="F7191" s="2013"/>
      <c r="G7191" s="494"/>
    </row>
    <row r="7192" ht="11.25" hidden="1" customHeight="1" outlineLevel="7">
      <c r="A7192" s="70"/>
      <c r="B7192" s="71"/>
      <c r="C7192" s="72"/>
      <c r="D7192" s="2017" t="s">
        <v>771</v>
      </c>
      <c r="E7192" s="2017"/>
      <c r="F7192" s="2017"/>
      <c r="G7192" s="494"/>
    </row>
    <row r="7193" ht="11.25" hidden="1" customHeight="1" outlineLevel="7">
      <c r="A7193" s="107"/>
      <c r="B7193" s="108"/>
      <c r="C7193" s="109"/>
      <c r="D7193" s="2013" t="s">
        <v>773</v>
      </c>
      <c r="E7193" s="2013"/>
      <c r="F7193" s="2013"/>
      <c r="G7193" s="494"/>
    </row>
    <row r="7194" ht="11.25" hidden="1" customHeight="1" outlineLevel="7">
      <c r="A7194" s="107"/>
      <c r="B7194" s="108"/>
      <c r="C7194" s="109"/>
      <c r="D7194" s="2013" t="s">
        <v>775</v>
      </c>
      <c r="E7194" s="2013"/>
      <c r="F7194" s="2013"/>
      <c r="G7194" s="494"/>
    </row>
    <row r="7195" ht="21.75" hidden="1" customHeight="1" outlineLevel="7">
      <c r="A7195" s="107"/>
      <c r="B7195" s="108"/>
      <c r="C7195" s="109"/>
      <c r="D7195" s="2013" t="s">
        <v>777</v>
      </c>
      <c r="E7195" s="2013"/>
      <c r="F7195" s="2013"/>
      <c r="G7195" s="494"/>
    </row>
    <row r="7196" ht="11.25" hidden="1" customHeight="1" outlineLevel="7">
      <c r="A7196" s="107"/>
      <c r="B7196" s="108"/>
      <c r="C7196" s="109"/>
      <c r="D7196" s="2013" t="s">
        <v>778</v>
      </c>
      <c r="E7196" s="2013"/>
      <c r="F7196" s="2013"/>
      <c r="G7196" s="494"/>
    </row>
    <row r="7197" ht="11.25" hidden="1" customHeight="1" outlineLevel="7">
      <c r="A7197" s="107"/>
      <c r="B7197" s="108"/>
      <c r="C7197" s="109"/>
      <c r="D7197" s="2013" t="s">
        <v>779</v>
      </c>
      <c r="E7197" s="2013"/>
      <c r="F7197" s="2013"/>
      <c r="G7197" s="494"/>
    </row>
    <row r="7198" ht="11.25" hidden="1" customHeight="1" outlineLevel="7">
      <c r="A7198" s="95"/>
      <c r="B7198" s="96"/>
      <c r="C7198" s="97"/>
      <c r="D7198" s="2013" t="s">
        <v>781</v>
      </c>
      <c r="E7198" s="2013"/>
      <c r="F7198" s="2013"/>
      <c r="G7198" s="494"/>
    </row>
    <row r="7199" ht="11.25" hidden="1" customHeight="1" outlineLevel="7">
      <c r="A7199" s="104"/>
      <c r="B7199" s="105"/>
      <c r="C7199" s="106"/>
      <c r="D7199" s="2017" t="s">
        <v>782</v>
      </c>
      <c r="E7199" s="2017"/>
      <c r="F7199" s="2017"/>
      <c r="G7199" s="494"/>
    </row>
    <row r="7200" ht="21.75" hidden="1" customHeight="1" outlineLevel="7">
      <c r="A7200" s="95"/>
      <c r="B7200" s="96"/>
      <c r="C7200" s="97"/>
      <c r="D7200" s="2013" t="s">
        <v>783</v>
      </c>
      <c r="E7200" s="2013"/>
      <c r="F7200" s="2013"/>
      <c r="G7200" s="494"/>
    </row>
    <row r="7201" ht="11.25" hidden="1" customHeight="1" outlineLevel="7">
      <c r="A7201" s="95"/>
      <c r="B7201" s="96"/>
      <c r="C7201" s="97"/>
      <c r="D7201" s="2013" t="s">
        <v>784</v>
      </c>
      <c r="E7201" s="2013"/>
      <c r="F7201" s="2013"/>
      <c r="G7201" s="494"/>
    </row>
    <row r="7202" ht="11.25" hidden="1" customHeight="1" outlineLevel="7">
      <c r="A7202" s="95"/>
      <c r="B7202" s="96"/>
      <c r="C7202" s="97"/>
      <c r="D7202" s="2013" t="s">
        <v>785</v>
      </c>
      <c r="E7202" s="2013"/>
      <c r="F7202" s="2013"/>
      <c r="G7202" s="494"/>
    </row>
    <row r="7203" ht="11.25" hidden="1" customHeight="1" outlineLevel="7">
      <c r="A7203" s="95"/>
      <c r="B7203" s="96"/>
      <c r="C7203" s="97"/>
      <c r="D7203" s="2013" t="s">
        <v>1018</v>
      </c>
      <c r="E7203" s="2013"/>
      <c r="F7203" s="2013"/>
      <c r="G7203" s="494"/>
    </row>
    <row r="7204" ht="11.25" hidden="1" customHeight="1" outlineLevel="7">
      <c r="A7204" s="104"/>
      <c r="B7204" s="105"/>
      <c r="C7204" s="106"/>
      <c r="D7204" s="2017" t="s">
        <v>789</v>
      </c>
      <c r="E7204" s="2017"/>
      <c r="F7204" s="2017"/>
      <c r="G7204" s="494"/>
    </row>
    <row r="7205" ht="21.75" hidden="1" customHeight="1" outlineLevel="7">
      <c r="A7205" s="95"/>
      <c r="B7205" s="96"/>
      <c r="C7205" s="97"/>
      <c r="D7205" s="2013" t="s">
        <v>791</v>
      </c>
      <c r="E7205" s="2013"/>
      <c r="F7205" s="2013"/>
      <c r="G7205" s="494"/>
    </row>
    <row r="7206" ht="21.75" hidden="1" customHeight="1" outlineLevel="7">
      <c r="A7206" s="95"/>
      <c r="B7206" s="96"/>
      <c r="C7206" s="97"/>
      <c r="D7206" s="2013" t="s">
        <v>793</v>
      </c>
      <c r="E7206" s="2013"/>
      <c r="F7206" s="2013"/>
      <c r="G7206" s="494"/>
    </row>
    <row r="7207" ht="11.25" hidden="1" customHeight="1" outlineLevel="7">
      <c r="A7207" s="95"/>
      <c r="B7207" s="96"/>
      <c r="C7207" s="97"/>
      <c r="D7207" s="2013" t="s">
        <v>795</v>
      </c>
      <c r="E7207" s="2013"/>
      <c r="F7207" s="2013"/>
      <c r="G7207" s="494"/>
    </row>
    <row r="7208" ht="11.25" hidden="1" customHeight="1" outlineLevel="7">
      <c r="A7208" s="95"/>
      <c r="B7208" s="96"/>
      <c r="C7208" s="97"/>
      <c r="D7208" s="2013" t="s">
        <v>796</v>
      </c>
      <c r="E7208" s="2013"/>
      <c r="F7208" s="2013"/>
      <c r="G7208" s="494"/>
    </row>
    <row r="7209" ht="11.25" hidden="1" customHeight="1" outlineLevel="7">
      <c r="A7209" s="95"/>
      <c r="B7209" s="96"/>
      <c r="C7209" s="97"/>
      <c r="D7209" s="2013" t="s">
        <v>798</v>
      </c>
      <c r="E7209" s="2013"/>
      <c r="F7209" s="2013"/>
      <c r="G7209" s="494"/>
    </row>
    <row r="7210" ht="11.25" hidden="1" customHeight="1" outlineLevel="7">
      <c r="A7210" s="95"/>
      <c r="B7210" s="96"/>
      <c r="C7210" s="97"/>
      <c r="D7210" s="2013" t="s">
        <v>799</v>
      </c>
      <c r="E7210" s="2013"/>
      <c r="F7210" s="2013"/>
      <c r="G7210" s="494"/>
    </row>
    <row r="7211" ht="11.25" hidden="1" customHeight="1" outlineLevel="7">
      <c r="A7211" s="95"/>
      <c r="B7211" s="96"/>
      <c r="C7211" s="97"/>
      <c r="D7211" s="2013" t="s">
        <v>801</v>
      </c>
      <c r="E7211" s="2013"/>
      <c r="F7211" s="2013"/>
      <c r="G7211" s="494"/>
    </row>
    <row r="7212" ht="11.25" hidden="1" customHeight="1" outlineLevel="7">
      <c r="A7212" s="104"/>
      <c r="B7212" s="105"/>
      <c r="C7212" s="106"/>
      <c r="D7212" s="2017" t="s">
        <v>802</v>
      </c>
      <c r="E7212" s="2017"/>
      <c r="F7212" s="2017"/>
      <c r="G7212" s="494"/>
    </row>
    <row r="7213" ht="11.25" hidden="1" customHeight="1" outlineLevel="7">
      <c r="A7213" s="95"/>
      <c r="B7213" s="96"/>
      <c r="C7213" s="97"/>
      <c r="D7213" s="2013" t="s">
        <v>804</v>
      </c>
      <c r="E7213" s="2013"/>
      <c r="F7213" s="2013"/>
      <c r="G7213" s="494"/>
    </row>
    <row r="7214" ht="11.25" hidden="1" customHeight="1" outlineLevel="7">
      <c r="A7214" s="95"/>
      <c r="B7214" s="96"/>
      <c r="C7214" s="97"/>
      <c r="D7214" s="2013" t="s">
        <v>805</v>
      </c>
      <c r="E7214" s="2013"/>
      <c r="F7214" s="2013"/>
      <c r="G7214" s="494"/>
    </row>
    <row r="7215" ht="11.25" hidden="1" customHeight="1" outlineLevel="7">
      <c r="A7215" s="95"/>
      <c r="B7215" s="96"/>
      <c r="C7215" s="97"/>
      <c r="D7215" s="2013" t="s">
        <v>806</v>
      </c>
      <c r="E7215" s="2013"/>
      <c r="F7215" s="2013"/>
      <c r="G7215" s="494"/>
    </row>
    <row r="7216" ht="11.25" hidden="1" customHeight="1" outlineLevel="7">
      <c r="A7216" s="95"/>
      <c r="B7216" s="96"/>
      <c r="C7216" s="97"/>
      <c r="D7216" s="2013" t="s">
        <v>808</v>
      </c>
      <c r="E7216" s="2013"/>
      <c r="F7216" s="2013"/>
      <c r="G7216" s="494"/>
    </row>
    <row r="7217" ht="21.75" hidden="1" customHeight="1" outlineLevel="7">
      <c r="A7217" s="95"/>
      <c r="B7217" s="96"/>
      <c r="C7217" s="97"/>
      <c r="D7217" s="2013" t="s">
        <v>809</v>
      </c>
      <c r="E7217" s="2013"/>
      <c r="F7217" s="2013"/>
      <c r="G7217" s="494"/>
    </row>
    <row r="7218" ht="11.25" hidden="1" customHeight="1" outlineLevel="7">
      <c r="A7218" s="95"/>
      <c r="B7218" s="96"/>
      <c r="C7218" s="97"/>
      <c r="D7218" s="2013" t="s">
        <v>810</v>
      </c>
      <c r="E7218" s="2013"/>
      <c r="F7218" s="2013"/>
      <c r="G7218" s="494"/>
    </row>
    <row r="7219" ht="11.25" hidden="1" customHeight="1" outlineLevel="7">
      <c r="A7219" s="115"/>
      <c r="B7219" s="116"/>
      <c r="C7219" s="117"/>
      <c r="D7219" s="2013" t="s">
        <v>812</v>
      </c>
      <c r="E7219" s="2013"/>
      <c r="F7219" s="2013"/>
      <c r="G7219" s="494"/>
    </row>
    <row r="7220" ht="11.25" hidden="1" customHeight="1" outlineLevel="7">
      <c r="A7220" s="104"/>
      <c r="B7220" s="105"/>
      <c r="C7220" s="106"/>
      <c r="D7220" s="2017" t="s">
        <v>813</v>
      </c>
      <c r="E7220" s="2017"/>
      <c r="F7220" s="2017"/>
      <c r="G7220" s="494"/>
    </row>
    <row r="7221" ht="11.25" hidden="1" customHeight="1" outlineLevel="7">
      <c r="A7221" s="70"/>
      <c r="B7221" s="71"/>
      <c r="C7221" s="72"/>
      <c r="D7221" s="2017" t="s">
        <v>815</v>
      </c>
      <c r="E7221" s="2017"/>
      <c r="F7221" s="2017"/>
      <c r="G7221" s="494"/>
    </row>
    <row r="7222" ht="11.25" hidden="1" customHeight="1" outlineLevel="7">
      <c r="A7222" s="107"/>
      <c r="B7222" s="108"/>
      <c r="C7222" s="109"/>
      <c r="D7222" s="2013" t="s">
        <v>820</v>
      </c>
      <c r="E7222" s="2013"/>
      <c r="F7222" s="2013"/>
      <c r="G7222" s="494"/>
    </row>
    <row r="7223" ht="11.25" hidden="1" customHeight="1" outlineLevel="7">
      <c r="A7223" s="107"/>
      <c r="B7223" s="108"/>
      <c r="C7223" s="109"/>
      <c r="D7223" s="2013" t="s">
        <v>821</v>
      </c>
      <c r="E7223" s="2013"/>
      <c r="F7223" s="2013"/>
      <c r="G7223" s="494"/>
    </row>
    <row r="7224" ht="11.25" hidden="1" customHeight="1" outlineLevel="7">
      <c r="A7224" s="95"/>
      <c r="B7224" s="96"/>
      <c r="C7224" s="97"/>
      <c r="D7224" s="2013" t="s">
        <v>822</v>
      </c>
      <c r="E7224" s="2013"/>
      <c r="F7224" s="2013"/>
      <c r="G7224" s="494"/>
    </row>
    <row r="7225" ht="11.25" hidden="1" customHeight="1" outlineLevel="7">
      <c r="A7225" s="95"/>
      <c r="B7225" s="96"/>
      <c r="C7225" s="97"/>
      <c r="D7225" s="2013" t="s">
        <v>823</v>
      </c>
      <c r="E7225" s="2013"/>
      <c r="F7225" s="2013"/>
      <c r="G7225" s="494"/>
    </row>
    <row r="7226" ht="11.25" hidden="1" customHeight="1" outlineLevel="7">
      <c r="A7226" s="95"/>
      <c r="B7226" s="96"/>
      <c r="C7226" s="97"/>
      <c r="D7226" s="2013" t="s">
        <v>824</v>
      </c>
      <c r="E7226" s="2013"/>
      <c r="F7226" s="2013"/>
      <c r="G7226" s="494"/>
    </row>
    <row r="7227" ht="11.25" hidden="1" customHeight="1" outlineLevel="7">
      <c r="A7227" s="95"/>
      <c r="B7227" s="96"/>
      <c r="C7227" s="97"/>
      <c r="D7227" s="2013" t="s">
        <v>825</v>
      </c>
      <c r="E7227" s="2013"/>
      <c r="F7227" s="2013"/>
      <c r="G7227" s="494"/>
    </row>
    <row r="7228" ht="11.25" hidden="1" customHeight="1" outlineLevel="7">
      <c r="A7228" s="70"/>
      <c r="B7228" s="71"/>
      <c r="C7228" s="72"/>
      <c r="D7228" s="2017" t="s">
        <v>826</v>
      </c>
      <c r="E7228" s="2017"/>
      <c r="F7228" s="2017"/>
      <c r="G7228" s="494"/>
    </row>
    <row r="7229" ht="11.25" hidden="1" customHeight="1" outlineLevel="7">
      <c r="A7229" s="107"/>
      <c r="B7229" s="108"/>
      <c r="C7229" s="109"/>
      <c r="D7229" s="2013" t="s">
        <v>828</v>
      </c>
      <c r="E7229" s="2013"/>
      <c r="F7229" s="2013"/>
      <c r="G7229" s="494"/>
    </row>
    <row r="7230" ht="21.75" hidden="1" customHeight="1" outlineLevel="7">
      <c r="A7230" s="107"/>
      <c r="B7230" s="108"/>
      <c r="C7230" s="109"/>
      <c r="D7230" s="2013" t="s">
        <v>829</v>
      </c>
      <c r="E7230" s="2013"/>
      <c r="F7230" s="2013"/>
      <c r="G7230" s="494"/>
    </row>
    <row r="7231" ht="11.25" hidden="1" customHeight="1" outlineLevel="7">
      <c r="A7231" s="70"/>
      <c r="B7231" s="71"/>
      <c r="C7231" s="72"/>
      <c r="D7231" s="2017" t="s">
        <v>831</v>
      </c>
      <c r="E7231" s="2017"/>
      <c r="F7231" s="2017"/>
      <c r="G7231" s="494"/>
    </row>
    <row r="7232" ht="11.25" hidden="1" customHeight="1" outlineLevel="7">
      <c r="A7232" s="107"/>
      <c r="B7232" s="108"/>
      <c r="C7232" s="109"/>
      <c r="D7232" s="2013" t="s">
        <v>833</v>
      </c>
      <c r="E7232" s="2013"/>
      <c r="F7232" s="2013"/>
      <c r="G7232" s="494"/>
    </row>
    <row r="7233" ht="21.75" hidden="1" customHeight="1" outlineLevel="7">
      <c r="A7233" s="95"/>
      <c r="B7233" s="96"/>
      <c r="C7233" s="97"/>
      <c r="D7233" s="2013" t="s">
        <v>834</v>
      </c>
      <c r="E7233" s="2013"/>
      <c r="F7233" s="2013"/>
      <c r="G7233" s="494"/>
    </row>
    <row r="7234" ht="11.25" hidden="1" customHeight="1" outlineLevel="7">
      <c r="A7234" s="95"/>
      <c r="B7234" s="96"/>
      <c r="C7234" s="97"/>
      <c r="D7234" s="2013" t="s">
        <v>835</v>
      </c>
      <c r="E7234" s="2013"/>
      <c r="F7234" s="2013"/>
      <c r="G7234" s="494"/>
    </row>
    <row r="7235" ht="11.25" hidden="1" customHeight="1" outlineLevel="7">
      <c r="A7235" s="95"/>
      <c r="B7235" s="96"/>
      <c r="C7235" s="97"/>
      <c r="D7235" s="2013" t="s">
        <v>836</v>
      </c>
      <c r="E7235" s="2013"/>
      <c r="F7235" s="2013"/>
      <c r="G7235" s="494"/>
    </row>
    <row r="7236" ht="11.25" hidden="1" customHeight="1" outlineLevel="7">
      <c r="A7236" s="95"/>
      <c r="B7236" s="96"/>
      <c r="C7236" s="97"/>
      <c r="D7236" s="2013" t="s">
        <v>837</v>
      </c>
      <c r="E7236" s="2013"/>
      <c r="F7236" s="2013"/>
      <c r="G7236" s="494"/>
    </row>
    <row r="7237" ht="11.25" hidden="1" customHeight="1" outlineLevel="7">
      <c r="A7237" s="83"/>
      <c r="B7237" s="84"/>
      <c r="C7237" s="85"/>
      <c r="D7237" s="2017" t="s">
        <v>963</v>
      </c>
      <c r="E7237" s="2017"/>
      <c r="F7237" s="2017"/>
      <c r="G7237" s="494"/>
    </row>
    <row r="7238" ht="11.25" hidden="1" customHeight="1" outlineLevel="7">
      <c r="A7238" s="86"/>
      <c r="B7238" s="87"/>
      <c r="C7238" s="88"/>
      <c r="D7238" s="2017" t="s">
        <v>14</v>
      </c>
      <c r="E7238" s="2017"/>
      <c r="F7238" s="2017"/>
      <c r="G7238" s="494"/>
    </row>
    <row r="7239" ht="11.25" hidden="1" customHeight="1" outlineLevel="7">
      <c r="A7239" s="101"/>
      <c r="B7239" s="102"/>
      <c r="C7239" s="103"/>
      <c r="D7239" s="2017" t="s">
        <v>529</v>
      </c>
      <c r="E7239" s="2017"/>
      <c r="F7239" s="2017"/>
      <c r="G7239" s="494"/>
    </row>
    <row r="7240" ht="11.25" hidden="1" customHeight="1" outlineLevel="7">
      <c r="A7240" s="104"/>
      <c r="B7240" s="105"/>
      <c r="C7240" s="106"/>
      <c r="D7240" s="2017" t="s">
        <v>964</v>
      </c>
      <c r="E7240" s="2017"/>
      <c r="F7240" s="2017"/>
      <c r="G7240" s="494"/>
    </row>
    <row r="7241" ht="11.25" hidden="1" customHeight="1" outlineLevel="7">
      <c r="A7241" s="95"/>
      <c r="B7241" s="96"/>
      <c r="C7241" s="97"/>
      <c r="D7241" s="2013" t="s">
        <v>546</v>
      </c>
      <c r="E7241" s="2013"/>
      <c r="F7241" s="2013"/>
      <c r="G7241" s="494"/>
    </row>
    <row r="7242" ht="11.25" hidden="1" customHeight="1" outlineLevel="7">
      <c r="A7242" s="104"/>
      <c r="B7242" s="105"/>
      <c r="C7242" s="106"/>
      <c r="D7242" s="2017" t="s">
        <v>554</v>
      </c>
      <c r="E7242" s="2017"/>
      <c r="F7242" s="2017"/>
      <c r="G7242" s="494"/>
    </row>
    <row r="7243" ht="11.25" hidden="1" customHeight="1" outlineLevel="7">
      <c r="A7243" s="95"/>
      <c r="B7243" s="96"/>
      <c r="C7243" s="97"/>
      <c r="D7243" s="2013" t="s">
        <v>557</v>
      </c>
      <c r="E7243" s="2013"/>
      <c r="F7243" s="2013"/>
      <c r="G7243" s="494"/>
    </row>
    <row r="7244" ht="11.25" hidden="1" customHeight="1" outlineLevel="7">
      <c r="A7244" s="95"/>
      <c r="B7244" s="96"/>
      <c r="C7244" s="97"/>
      <c r="D7244" s="2013" t="s">
        <v>559</v>
      </c>
      <c r="E7244" s="2013"/>
      <c r="F7244" s="2013"/>
      <c r="G7244" s="494"/>
    </row>
    <row r="7245" ht="11.25" hidden="1" customHeight="1" outlineLevel="7">
      <c r="A7245" s="95"/>
      <c r="B7245" s="96"/>
      <c r="C7245" s="97"/>
      <c r="D7245" s="2013" t="s">
        <v>564</v>
      </c>
      <c r="E7245" s="2013"/>
      <c r="F7245" s="2013"/>
      <c r="G7245" s="494"/>
    </row>
    <row r="7246" ht="11.25" hidden="1" customHeight="1" outlineLevel="7">
      <c r="A7246" s="95"/>
      <c r="B7246" s="96"/>
      <c r="C7246" s="97"/>
      <c r="D7246" s="2013" t="s">
        <v>565</v>
      </c>
      <c r="E7246" s="2013"/>
      <c r="F7246" s="2013"/>
      <c r="G7246" s="494"/>
    </row>
    <row r="7247" ht="11.25" hidden="1" customHeight="1" outlineLevel="7">
      <c r="A7247" s="95"/>
      <c r="B7247" s="96"/>
      <c r="C7247" s="97"/>
      <c r="D7247" s="2013" t="s">
        <v>566</v>
      </c>
      <c r="E7247" s="2013"/>
      <c r="F7247" s="2013"/>
      <c r="G7247" s="494"/>
    </row>
    <row r="7248" ht="11.25" hidden="1" customHeight="1" outlineLevel="7">
      <c r="A7248" s="95"/>
      <c r="B7248" s="96"/>
      <c r="C7248" s="97"/>
      <c r="D7248" s="2013" t="s">
        <v>567</v>
      </c>
      <c r="E7248" s="2013"/>
      <c r="F7248" s="2013"/>
      <c r="G7248" s="494"/>
    </row>
    <row r="7249" ht="11.25" hidden="1" customHeight="1" outlineLevel="7">
      <c r="A7249" s="95"/>
      <c r="B7249" s="96"/>
      <c r="C7249" s="97"/>
      <c r="D7249" s="2013" t="s">
        <v>569</v>
      </c>
      <c r="E7249" s="2013"/>
      <c r="F7249" s="2013"/>
      <c r="G7249" s="494"/>
    </row>
    <row r="7250" ht="11.25" hidden="1" customHeight="1" outlineLevel="7">
      <c r="A7250" s="95"/>
      <c r="B7250" s="96"/>
      <c r="C7250" s="97"/>
      <c r="D7250" s="2013" t="s">
        <v>570</v>
      </c>
      <c r="E7250" s="2013"/>
      <c r="F7250" s="2013"/>
      <c r="G7250" s="494"/>
    </row>
    <row r="7251" ht="11.25" hidden="1" customHeight="1" outlineLevel="7">
      <c r="A7251" s="86"/>
      <c r="B7251" s="87"/>
      <c r="C7251" s="88"/>
      <c r="D7251" s="2017" t="s">
        <v>571</v>
      </c>
      <c r="E7251" s="2017"/>
      <c r="F7251" s="2017"/>
      <c r="G7251" s="494"/>
    </row>
    <row r="7252" ht="11.25" hidden="1" customHeight="1" outlineLevel="7">
      <c r="A7252" s="101"/>
      <c r="B7252" s="102"/>
      <c r="C7252" s="103"/>
      <c r="D7252" s="2017" t="s">
        <v>572</v>
      </c>
      <c r="E7252" s="2017"/>
      <c r="F7252" s="2017"/>
      <c r="G7252" s="494"/>
    </row>
    <row r="7253" ht="11.25" hidden="1" customHeight="1" outlineLevel="7">
      <c r="A7253" s="104"/>
      <c r="B7253" s="105"/>
      <c r="C7253" s="106"/>
      <c r="D7253" s="2017" t="s">
        <v>573</v>
      </c>
      <c r="E7253" s="2017"/>
      <c r="F7253" s="2017"/>
      <c r="G7253" s="494"/>
    </row>
    <row r="7254" ht="11.25" hidden="1" customHeight="1" outlineLevel="7">
      <c r="A7254" s="95"/>
      <c r="B7254" s="96"/>
      <c r="C7254" s="97"/>
      <c r="D7254" s="2013" t="s">
        <v>582</v>
      </c>
      <c r="E7254" s="2013"/>
      <c r="F7254" s="2013"/>
      <c r="G7254" s="494"/>
    </row>
    <row r="7255" ht="11.25" hidden="1" customHeight="1" outlineLevel="7">
      <c r="A7255" s="95"/>
      <c r="B7255" s="96"/>
      <c r="C7255" s="97"/>
      <c r="D7255" s="2013" t="s">
        <v>585</v>
      </c>
      <c r="E7255" s="2013"/>
      <c r="F7255" s="2013"/>
      <c r="G7255" s="494"/>
    </row>
    <row r="7256" ht="11.25" hidden="1" customHeight="1" outlineLevel="7">
      <c r="A7256" s="104"/>
      <c r="B7256" s="105"/>
      <c r="C7256" s="106"/>
      <c r="D7256" s="2017" t="s">
        <v>586</v>
      </c>
      <c r="E7256" s="2017"/>
      <c r="F7256" s="2017"/>
      <c r="G7256" s="494"/>
    </row>
    <row r="7257" ht="11.25" hidden="1" customHeight="1" outlineLevel="7">
      <c r="A7257" s="95"/>
      <c r="B7257" s="96"/>
      <c r="C7257" s="97"/>
      <c r="D7257" s="2013" t="s">
        <v>965</v>
      </c>
      <c r="E7257" s="2013"/>
      <c r="F7257" s="2013"/>
      <c r="G7257" s="494"/>
    </row>
    <row r="7258" ht="11.25" hidden="1" customHeight="1" outlineLevel="7">
      <c r="A7258" s="86"/>
      <c r="B7258" s="87"/>
      <c r="C7258" s="88"/>
      <c r="D7258" s="2017" t="s">
        <v>617</v>
      </c>
      <c r="E7258" s="2017"/>
      <c r="F7258" s="2017"/>
      <c r="G7258" s="494"/>
    </row>
    <row r="7259" ht="11.25" hidden="1" customHeight="1" outlineLevel="7">
      <c r="A7259" s="89"/>
      <c r="B7259" s="90"/>
      <c r="C7259" s="91"/>
      <c r="D7259" s="2013" t="s">
        <v>619</v>
      </c>
      <c r="E7259" s="2013"/>
      <c r="F7259" s="2013"/>
      <c r="G7259" s="494"/>
    </row>
    <row r="7260" ht="11.25" hidden="1" customHeight="1" outlineLevel="7">
      <c r="A7260" s="89"/>
      <c r="B7260" s="90"/>
      <c r="C7260" s="91"/>
      <c r="D7260" s="2013" t="s">
        <v>620</v>
      </c>
      <c r="E7260" s="2013"/>
      <c r="F7260" s="2013"/>
      <c r="G7260" s="494"/>
    </row>
    <row r="7261" ht="11.25" hidden="1" customHeight="1" outlineLevel="7">
      <c r="A7261" s="89"/>
      <c r="B7261" s="90"/>
      <c r="C7261" s="91"/>
      <c r="D7261" s="2013" t="s">
        <v>624</v>
      </c>
      <c r="E7261" s="2013"/>
      <c r="F7261" s="2013"/>
      <c r="G7261" s="494"/>
    </row>
    <row r="7262" ht="11.25" hidden="1" customHeight="1" outlineLevel="7">
      <c r="A7262" s="89"/>
      <c r="B7262" s="90"/>
      <c r="C7262" s="91"/>
      <c r="D7262" s="2013" t="s">
        <v>626</v>
      </c>
      <c r="E7262" s="2013"/>
      <c r="F7262" s="2013"/>
      <c r="G7262" s="494"/>
    </row>
    <row r="7263" ht="11.25" hidden="1" customHeight="1" outlineLevel="7">
      <c r="A7263" s="101"/>
      <c r="B7263" s="102"/>
      <c r="C7263" s="103"/>
      <c r="D7263" s="2017" t="s">
        <v>630</v>
      </c>
      <c r="E7263" s="2017"/>
      <c r="F7263" s="2017"/>
      <c r="G7263" s="494"/>
    </row>
    <row r="7264" ht="11.25" hidden="1" customHeight="1" outlineLevel="7">
      <c r="A7264" s="115"/>
      <c r="B7264" s="116"/>
      <c r="C7264" s="117"/>
      <c r="D7264" s="2013" t="s">
        <v>632</v>
      </c>
      <c r="E7264" s="2013"/>
      <c r="F7264" s="2013"/>
      <c r="G7264" s="494"/>
    </row>
    <row r="7265" ht="21.75" hidden="1" customHeight="1" outlineLevel="7">
      <c r="A7265" s="115"/>
      <c r="B7265" s="116"/>
      <c r="C7265" s="117"/>
      <c r="D7265" s="2013" t="s">
        <v>634</v>
      </c>
      <c r="E7265" s="2013"/>
      <c r="F7265" s="2013"/>
      <c r="G7265" s="494"/>
    </row>
    <row r="7266" ht="21.75" hidden="1" customHeight="1" outlineLevel="7">
      <c r="A7266" s="115"/>
      <c r="B7266" s="116"/>
      <c r="C7266" s="117"/>
      <c r="D7266" s="2013" t="s">
        <v>636</v>
      </c>
      <c r="E7266" s="2013"/>
      <c r="F7266" s="2013"/>
      <c r="G7266" s="494"/>
    </row>
    <row r="7267" ht="21.75" hidden="1" customHeight="1" outlineLevel="7">
      <c r="A7267" s="115"/>
      <c r="B7267" s="116"/>
      <c r="C7267" s="117"/>
      <c r="D7267" s="2013" t="s">
        <v>638</v>
      </c>
      <c r="E7267" s="2013"/>
      <c r="F7267" s="2013"/>
      <c r="G7267" s="494"/>
    </row>
    <row r="7268" ht="11.25" hidden="1" customHeight="1" outlineLevel="7">
      <c r="A7268" s="86"/>
      <c r="B7268" s="87"/>
      <c r="C7268" s="88"/>
      <c r="D7268" s="2017" t="s">
        <v>641</v>
      </c>
      <c r="E7268" s="2017"/>
      <c r="F7268" s="2017"/>
      <c r="G7268" s="494"/>
    </row>
    <row r="7269" ht="21.75" hidden="1" customHeight="1" outlineLevel="7">
      <c r="A7269" s="101"/>
      <c r="B7269" s="102"/>
      <c r="C7269" s="103"/>
      <c r="D7269" s="2017" t="s">
        <v>642</v>
      </c>
      <c r="E7269" s="2017"/>
      <c r="F7269" s="2017"/>
      <c r="G7269" s="494"/>
    </row>
    <row r="7270" ht="21.75" hidden="1" customHeight="1" outlineLevel="7">
      <c r="A7270" s="115"/>
      <c r="B7270" s="116"/>
      <c r="C7270" s="117"/>
      <c r="D7270" s="2013" t="s">
        <v>643</v>
      </c>
      <c r="E7270" s="2013"/>
      <c r="F7270" s="2013"/>
      <c r="G7270" s="494"/>
    </row>
    <row r="7271" ht="21.75" hidden="1" customHeight="1" outlineLevel="7">
      <c r="A7271" s="115"/>
      <c r="B7271" s="116"/>
      <c r="C7271" s="117"/>
      <c r="D7271" s="2013" t="s">
        <v>645</v>
      </c>
      <c r="E7271" s="2013"/>
      <c r="F7271" s="2013"/>
      <c r="G7271" s="494"/>
    </row>
    <row r="7272" ht="21.75" hidden="1" customHeight="1" outlineLevel="7">
      <c r="A7272" s="115"/>
      <c r="B7272" s="116"/>
      <c r="C7272" s="117"/>
      <c r="D7272" s="2013" t="s">
        <v>647</v>
      </c>
      <c r="E7272" s="2013"/>
      <c r="F7272" s="2013"/>
      <c r="G7272" s="494"/>
    </row>
    <row r="7273" ht="21.75" hidden="1" customHeight="1" outlineLevel="7">
      <c r="A7273" s="115"/>
      <c r="B7273" s="116"/>
      <c r="C7273" s="117"/>
      <c r="D7273" s="2013" t="s">
        <v>649</v>
      </c>
      <c r="E7273" s="2013"/>
      <c r="F7273" s="2013"/>
      <c r="G7273" s="494"/>
    </row>
    <row r="7274" ht="21.75" hidden="1" customHeight="1" outlineLevel="7">
      <c r="A7274" s="115"/>
      <c r="B7274" s="116"/>
      <c r="C7274" s="117"/>
      <c r="D7274" s="2013" t="s">
        <v>651</v>
      </c>
      <c r="E7274" s="2013"/>
      <c r="F7274" s="2013"/>
      <c r="G7274" s="494"/>
    </row>
    <row r="7275" ht="21.75" hidden="1" customHeight="1" outlineLevel="7">
      <c r="A7275" s="101"/>
      <c r="B7275" s="102"/>
      <c r="C7275" s="103"/>
      <c r="D7275" s="2017" t="s">
        <v>966</v>
      </c>
      <c r="E7275" s="2017"/>
      <c r="F7275" s="2017"/>
      <c r="G7275" s="494"/>
    </row>
    <row r="7276" ht="11.25" hidden="1" customHeight="1" outlineLevel="7">
      <c r="A7276" s="115"/>
      <c r="B7276" s="116"/>
      <c r="C7276" s="117"/>
      <c r="D7276" s="2013" t="s">
        <v>655</v>
      </c>
      <c r="E7276" s="2013"/>
      <c r="F7276" s="2013"/>
      <c r="G7276" s="494"/>
    </row>
    <row r="7277" ht="21.75" hidden="1" customHeight="1" outlineLevel="7">
      <c r="A7277" s="115"/>
      <c r="B7277" s="116"/>
      <c r="C7277" s="117"/>
      <c r="D7277" s="2013" t="s">
        <v>657</v>
      </c>
      <c r="E7277" s="2013"/>
      <c r="F7277" s="2013"/>
      <c r="G7277" s="494"/>
    </row>
    <row r="7278" ht="21.75" hidden="1" customHeight="1" outlineLevel="7">
      <c r="A7278" s="115"/>
      <c r="B7278" s="116"/>
      <c r="C7278" s="117"/>
      <c r="D7278" s="2013" t="s">
        <v>659</v>
      </c>
      <c r="E7278" s="2013"/>
      <c r="F7278" s="2013"/>
      <c r="G7278" s="494"/>
    </row>
    <row r="7279" ht="21.75" hidden="1" customHeight="1" outlineLevel="7">
      <c r="A7279" s="115"/>
      <c r="B7279" s="116"/>
      <c r="C7279" s="117"/>
      <c r="D7279" s="2013" t="s">
        <v>661</v>
      </c>
      <c r="E7279" s="2013"/>
      <c r="F7279" s="2013"/>
      <c r="G7279" s="494"/>
    </row>
    <row r="7280" ht="11.25" hidden="1" customHeight="1" outlineLevel="7">
      <c r="A7280" s="115"/>
      <c r="B7280" s="116"/>
      <c r="C7280" s="117"/>
      <c r="D7280" s="2013" t="s">
        <v>663</v>
      </c>
      <c r="E7280" s="2013"/>
      <c r="F7280" s="2013"/>
      <c r="G7280" s="494"/>
    </row>
    <row r="7281" ht="11.25" hidden="1" customHeight="1" outlineLevel="7">
      <c r="A7281" s="101"/>
      <c r="B7281" s="102"/>
      <c r="C7281" s="103"/>
      <c r="D7281" s="2017" t="s">
        <v>667</v>
      </c>
      <c r="E7281" s="2017"/>
      <c r="F7281" s="2017"/>
      <c r="G7281" s="494"/>
    </row>
    <row r="7282" ht="11.25" hidden="1" customHeight="1" outlineLevel="7">
      <c r="A7282" s="115"/>
      <c r="B7282" s="116"/>
      <c r="C7282" s="117"/>
      <c r="D7282" s="2013" t="s">
        <v>667</v>
      </c>
      <c r="E7282" s="2013"/>
      <c r="F7282" s="2013"/>
      <c r="G7282" s="494"/>
    </row>
    <row r="7283" ht="21.75" hidden="1" customHeight="1" outlineLevel="7">
      <c r="A7283" s="115"/>
      <c r="B7283" s="116"/>
      <c r="C7283" s="117"/>
      <c r="D7283" s="2013" t="s">
        <v>669</v>
      </c>
      <c r="E7283" s="2013"/>
      <c r="F7283" s="2013"/>
      <c r="G7283" s="494"/>
    </row>
    <row r="7284" ht="21.75" hidden="1" customHeight="1" outlineLevel="7">
      <c r="A7284" s="115"/>
      <c r="B7284" s="116"/>
      <c r="C7284" s="117"/>
      <c r="D7284" s="2013" t="s">
        <v>671</v>
      </c>
      <c r="E7284" s="2013"/>
      <c r="F7284" s="2013"/>
      <c r="G7284" s="494"/>
    </row>
    <row r="7285" ht="21.75" hidden="1" customHeight="1" outlineLevel="7">
      <c r="A7285" s="115"/>
      <c r="B7285" s="116"/>
      <c r="C7285" s="117"/>
      <c r="D7285" s="2013" t="s">
        <v>673</v>
      </c>
      <c r="E7285" s="2013"/>
      <c r="F7285" s="2013"/>
      <c r="G7285" s="494"/>
    </row>
    <row r="7286" ht="21.75" hidden="1" customHeight="1" outlineLevel="7">
      <c r="A7286" s="115"/>
      <c r="B7286" s="116"/>
      <c r="C7286" s="117"/>
      <c r="D7286" s="2013" t="s">
        <v>675</v>
      </c>
      <c r="E7286" s="2013"/>
      <c r="F7286" s="2013"/>
      <c r="G7286" s="494"/>
    </row>
    <row r="7287" ht="21.75" hidden="1" customHeight="1" outlineLevel="7">
      <c r="A7287" s="101"/>
      <c r="B7287" s="102"/>
      <c r="C7287" s="103"/>
      <c r="D7287" s="2017" t="s">
        <v>677</v>
      </c>
      <c r="E7287" s="2017"/>
      <c r="F7287" s="2017"/>
      <c r="G7287" s="494"/>
    </row>
    <row r="7288" ht="21.75" hidden="1" customHeight="1" outlineLevel="7">
      <c r="A7288" s="115"/>
      <c r="B7288" s="116"/>
      <c r="C7288" s="117"/>
      <c r="D7288" s="2013" t="s">
        <v>679</v>
      </c>
      <c r="E7288" s="2013"/>
      <c r="F7288" s="2013"/>
      <c r="G7288" s="494"/>
    </row>
    <row r="7289" ht="21.75" hidden="1" customHeight="1" outlineLevel="7">
      <c r="A7289" s="115"/>
      <c r="B7289" s="116"/>
      <c r="C7289" s="117"/>
      <c r="D7289" s="2013" t="s">
        <v>681</v>
      </c>
      <c r="E7289" s="2013"/>
      <c r="F7289" s="2013"/>
      <c r="G7289" s="494"/>
    </row>
    <row r="7290" ht="21.75" hidden="1" customHeight="1" outlineLevel="7">
      <c r="A7290" s="115"/>
      <c r="B7290" s="116"/>
      <c r="C7290" s="117"/>
      <c r="D7290" s="2013" t="s">
        <v>683</v>
      </c>
      <c r="E7290" s="2013"/>
      <c r="F7290" s="2013"/>
      <c r="G7290" s="494"/>
    </row>
    <row r="7291" ht="21.75" hidden="1" customHeight="1" outlineLevel="7">
      <c r="A7291" s="115"/>
      <c r="B7291" s="116"/>
      <c r="C7291" s="117"/>
      <c r="D7291" s="2013" t="s">
        <v>685</v>
      </c>
      <c r="E7291" s="2013"/>
      <c r="F7291" s="2013"/>
      <c r="G7291" s="494"/>
    </row>
    <row r="7292" ht="21.75" hidden="1" customHeight="1" outlineLevel="7">
      <c r="A7292" s="115"/>
      <c r="B7292" s="116"/>
      <c r="C7292" s="117"/>
      <c r="D7292" s="2013" t="s">
        <v>687</v>
      </c>
      <c r="E7292" s="2013"/>
      <c r="F7292" s="2013"/>
      <c r="G7292" s="494"/>
    </row>
    <row r="7293" ht="11.25" hidden="1" customHeight="1" outlineLevel="7">
      <c r="A7293" s="86"/>
      <c r="B7293" s="87"/>
      <c r="C7293" s="88"/>
      <c r="D7293" s="2017" t="s">
        <v>689</v>
      </c>
      <c r="E7293" s="2017"/>
      <c r="F7293" s="2017"/>
      <c r="G7293" s="494"/>
    </row>
    <row r="7294" ht="11.25" hidden="1" customHeight="1" outlineLevel="7">
      <c r="A7294" s="89"/>
      <c r="B7294" s="90"/>
      <c r="C7294" s="91"/>
      <c r="D7294" s="2013" t="s">
        <v>696</v>
      </c>
      <c r="E7294" s="2013"/>
      <c r="F7294" s="2013"/>
      <c r="G7294" s="494"/>
    </row>
    <row r="7295" ht="11.25" hidden="1" customHeight="1" outlineLevel="7">
      <c r="A7295" s="86"/>
      <c r="B7295" s="87"/>
      <c r="C7295" s="88"/>
      <c r="D7295" s="2017" t="s">
        <v>698</v>
      </c>
      <c r="E7295" s="2017"/>
      <c r="F7295" s="2017"/>
      <c r="G7295" s="494"/>
    </row>
    <row r="7296" ht="11.25" hidden="1" customHeight="1" outlineLevel="7">
      <c r="A7296" s="101"/>
      <c r="B7296" s="102"/>
      <c r="C7296" s="103"/>
      <c r="D7296" s="2017" t="s">
        <v>702</v>
      </c>
      <c r="E7296" s="2017"/>
      <c r="F7296" s="2017"/>
      <c r="G7296" s="494"/>
    </row>
    <row r="7297" ht="11.25" hidden="1" customHeight="1" outlineLevel="7">
      <c r="A7297" s="104"/>
      <c r="B7297" s="105"/>
      <c r="C7297" s="106"/>
      <c r="D7297" s="2017" t="s">
        <v>704</v>
      </c>
      <c r="E7297" s="2017"/>
      <c r="F7297" s="2017"/>
      <c r="G7297" s="494"/>
    </row>
    <row r="7298" ht="11.25" hidden="1" customHeight="1" outlineLevel="7">
      <c r="A7298" s="95"/>
      <c r="B7298" s="96"/>
      <c r="C7298" s="97"/>
      <c r="D7298" s="2013" t="s">
        <v>705</v>
      </c>
      <c r="E7298" s="2013"/>
      <c r="F7298" s="2013"/>
      <c r="G7298" s="494"/>
    </row>
    <row r="7299" ht="11.25" hidden="1" customHeight="1" outlineLevel="7">
      <c r="A7299" s="95"/>
      <c r="B7299" s="96"/>
      <c r="C7299" s="97"/>
      <c r="D7299" s="2013" t="s">
        <v>706</v>
      </c>
      <c r="E7299" s="2013"/>
      <c r="F7299" s="2013"/>
      <c r="G7299" s="494"/>
    </row>
    <row r="7300" ht="11.25" hidden="1" customHeight="1" outlineLevel="7">
      <c r="A7300" s="95"/>
      <c r="B7300" s="96"/>
      <c r="C7300" s="97"/>
      <c r="D7300" s="2013" t="s">
        <v>708</v>
      </c>
      <c r="E7300" s="2013"/>
      <c r="F7300" s="2013"/>
      <c r="G7300" s="494"/>
    </row>
    <row r="7301" ht="11.25" hidden="1" customHeight="1" outlineLevel="7">
      <c r="A7301" s="95"/>
      <c r="B7301" s="96"/>
      <c r="C7301" s="97"/>
      <c r="D7301" s="2013" t="s">
        <v>709</v>
      </c>
      <c r="E7301" s="2013"/>
      <c r="F7301" s="2013"/>
      <c r="G7301" s="494"/>
    </row>
    <row r="7302" ht="11.25" hidden="1" customHeight="1" outlineLevel="7">
      <c r="A7302" s="95"/>
      <c r="B7302" s="96"/>
      <c r="C7302" s="97"/>
      <c r="D7302" s="2013" t="s">
        <v>710</v>
      </c>
      <c r="E7302" s="2013"/>
      <c r="F7302" s="2013"/>
      <c r="G7302" s="494"/>
    </row>
    <row r="7303" ht="11.25" hidden="1" customHeight="1" outlineLevel="7">
      <c r="A7303" s="95"/>
      <c r="B7303" s="96"/>
      <c r="C7303" s="97"/>
      <c r="D7303" s="2013" t="s">
        <v>711</v>
      </c>
      <c r="E7303" s="2013"/>
      <c r="F7303" s="2013"/>
      <c r="G7303" s="494"/>
    </row>
    <row r="7304" ht="11.25" hidden="1" customHeight="1" outlineLevel="7">
      <c r="A7304" s="104"/>
      <c r="B7304" s="105"/>
      <c r="C7304" s="106"/>
      <c r="D7304" s="2017" t="s">
        <v>712</v>
      </c>
      <c r="E7304" s="2017"/>
      <c r="F7304" s="2017"/>
      <c r="G7304" s="494"/>
    </row>
    <row r="7305" ht="21.75" hidden="1" customHeight="1" outlineLevel="7">
      <c r="A7305" s="95"/>
      <c r="B7305" s="96"/>
      <c r="C7305" s="97"/>
      <c r="D7305" s="2013" t="s">
        <v>717</v>
      </c>
      <c r="E7305" s="2013"/>
      <c r="F7305" s="2013"/>
      <c r="G7305" s="494"/>
    </row>
    <row r="7306" ht="11.25" hidden="1" customHeight="1" outlineLevel="7">
      <c r="A7306" s="104"/>
      <c r="B7306" s="105"/>
      <c r="C7306" s="106"/>
      <c r="D7306" s="2017" t="s">
        <v>720</v>
      </c>
      <c r="E7306" s="2017"/>
      <c r="F7306" s="2017"/>
      <c r="G7306" s="494"/>
    </row>
    <row r="7307" ht="11.25" hidden="1" customHeight="1" outlineLevel="7">
      <c r="A7307" s="95"/>
      <c r="B7307" s="96"/>
      <c r="C7307" s="97"/>
      <c r="D7307" s="2013" t="s">
        <v>721</v>
      </c>
      <c r="E7307" s="2013"/>
      <c r="F7307" s="2013"/>
      <c r="G7307" s="494"/>
    </row>
    <row r="7308" ht="11.25" hidden="1" customHeight="1" outlineLevel="7">
      <c r="A7308" s="95"/>
      <c r="B7308" s="96"/>
      <c r="C7308" s="97"/>
      <c r="D7308" s="2013" t="s">
        <v>722</v>
      </c>
      <c r="E7308" s="2013"/>
      <c r="F7308" s="2013"/>
      <c r="G7308" s="494"/>
    </row>
    <row r="7309" ht="11.25" hidden="1" customHeight="1" outlineLevel="7">
      <c r="A7309" s="104"/>
      <c r="B7309" s="105"/>
      <c r="C7309" s="106"/>
      <c r="D7309" s="2017" t="s">
        <v>724</v>
      </c>
      <c r="E7309" s="2017"/>
      <c r="F7309" s="2017"/>
      <c r="G7309" s="494"/>
    </row>
    <row r="7310" ht="11.25" hidden="1" customHeight="1" outlineLevel="7">
      <c r="A7310" s="95"/>
      <c r="B7310" s="96"/>
      <c r="C7310" s="97"/>
      <c r="D7310" s="2013" t="s">
        <v>725</v>
      </c>
      <c r="E7310" s="2013"/>
      <c r="F7310" s="2013"/>
      <c r="G7310" s="494"/>
    </row>
    <row r="7311" ht="11.25" hidden="1" customHeight="1" outlineLevel="7">
      <c r="A7311" s="95"/>
      <c r="B7311" s="96"/>
      <c r="C7311" s="97"/>
      <c r="D7311" s="2013" t="s">
        <v>726</v>
      </c>
      <c r="E7311" s="2013"/>
      <c r="F7311" s="2013"/>
      <c r="G7311" s="494"/>
    </row>
    <row r="7312" ht="11.25" hidden="1" customHeight="1" outlineLevel="7">
      <c r="A7312" s="95"/>
      <c r="B7312" s="96"/>
      <c r="C7312" s="97"/>
      <c r="D7312" s="2013" t="s">
        <v>729</v>
      </c>
      <c r="E7312" s="2013"/>
      <c r="F7312" s="2013"/>
      <c r="G7312" s="494"/>
    </row>
    <row r="7313" ht="11.25" hidden="1" customHeight="1" outlineLevel="7">
      <c r="A7313" s="95"/>
      <c r="B7313" s="96"/>
      <c r="C7313" s="97"/>
      <c r="D7313" s="2013" t="s">
        <v>730</v>
      </c>
      <c r="E7313" s="2013"/>
      <c r="F7313" s="2013"/>
      <c r="G7313" s="494"/>
    </row>
    <row r="7314" ht="11.25" hidden="1" customHeight="1" outlineLevel="7">
      <c r="A7314" s="104"/>
      <c r="B7314" s="105"/>
      <c r="C7314" s="106"/>
      <c r="D7314" s="2017" t="s">
        <v>967</v>
      </c>
      <c r="E7314" s="2017"/>
      <c r="F7314" s="2017"/>
      <c r="G7314" s="494"/>
    </row>
    <row r="7315" ht="11.25" hidden="1" customHeight="1" outlineLevel="7">
      <c r="A7315" s="95"/>
      <c r="B7315" s="96"/>
      <c r="C7315" s="97"/>
      <c r="D7315" s="2013" t="s">
        <v>968</v>
      </c>
      <c r="E7315" s="2013"/>
      <c r="F7315" s="2013"/>
      <c r="G7315" s="494"/>
    </row>
    <row r="7316" ht="11.25" hidden="1" customHeight="1" outlineLevel="7">
      <c r="A7316" s="95"/>
      <c r="B7316" s="96"/>
      <c r="C7316" s="97"/>
      <c r="D7316" s="2013" t="s">
        <v>1196</v>
      </c>
      <c r="E7316" s="2013"/>
      <c r="F7316" s="2013"/>
      <c r="G7316" s="494"/>
    </row>
    <row r="7317" ht="11.25" hidden="1" customHeight="1" outlineLevel="7">
      <c r="A7317" s="115"/>
      <c r="B7317" s="116"/>
      <c r="C7317" s="117"/>
      <c r="D7317" s="2013" t="s">
        <v>731</v>
      </c>
      <c r="E7317" s="2013"/>
      <c r="F7317" s="2013"/>
      <c r="G7317" s="494"/>
    </row>
    <row r="7318" ht="11.25" hidden="1" customHeight="1" outlineLevel="7">
      <c r="A7318" s="104"/>
      <c r="B7318" s="105"/>
      <c r="C7318" s="106"/>
      <c r="D7318" s="2017" t="s">
        <v>732</v>
      </c>
      <c r="E7318" s="2017"/>
      <c r="F7318" s="2017"/>
      <c r="G7318" s="494"/>
    </row>
    <row r="7319" ht="21.75" hidden="1" customHeight="1" outlineLevel="7">
      <c r="A7319" s="95"/>
      <c r="B7319" s="96"/>
      <c r="C7319" s="97"/>
      <c r="D7319" s="2013" t="s">
        <v>969</v>
      </c>
      <c r="E7319" s="2013"/>
      <c r="F7319" s="2013"/>
      <c r="G7319" s="494"/>
    </row>
    <row r="7320" ht="21.75" hidden="1" customHeight="1" outlineLevel="7">
      <c r="A7320" s="95"/>
      <c r="B7320" s="96"/>
      <c r="C7320" s="97"/>
      <c r="D7320" s="2013" t="s">
        <v>1197</v>
      </c>
      <c r="E7320" s="2013"/>
      <c r="F7320" s="2013"/>
      <c r="G7320" s="494"/>
    </row>
    <row r="7321" ht="11.25" hidden="1" customHeight="1" outlineLevel="7">
      <c r="A7321" s="95"/>
      <c r="B7321" s="96"/>
      <c r="C7321" s="97"/>
      <c r="D7321" s="2013" t="s">
        <v>734</v>
      </c>
      <c r="E7321" s="2013"/>
      <c r="F7321" s="2013"/>
      <c r="G7321" s="494"/>
    </row>
    <row r="7322" ht="11.25" hidden="1" customHeight="1" outlineLevel="7">
      <c r="A7322" s="95"/>
      <c r="B7322" s="96"/>
      <c r="C7322" s="97"/>
      <c r="D7322" s="2013" t="s">
        <v>735</v>
      </c>
      <c r="E7322" s="2013"/>
      <c r="F7322" s="2013"/>
      <c r="G7322" s="494"/>
    </row>
    <row r="7323" ht="11.25" hidden="1" customHeight="1" outlineLevel="7">
      <c r="A7323" s="115"/>
      <c r="B7323" s="116"/>
      <c r="C7323" s="117"/>
      <c r="D7323" s="2013" t="s">
        <v>736</v>
      </c>
      <c r="E7323" s="2013"/>
      <c r="F7323" s="2013"/>
      <c r="G7323" s="494"/>
    </row>
    <row r="7324" ht="11.25" hidden="1" customHeight="1" outlineLevel="7">
      <c r="A7324" s="104"/>
      <c r="B7324" s="105"/>
      <c r="C7324" s="106"/>
      <c r="D7324" s="2017" t="s">
        <v>970</v>
      </c>
      <c r="E7324" s="2017"/>
      <c r="F7324" s="2017"/>
      <c r="G7324" s="494"/>
    </row>
    <row r="7325" ht="11.25" hidden="1" customHeight="1" outlineLevel="7">
      <c r="A7325" s="95"/>
      <c r="B7325" s="96"/>
      <c r="C7325" s="97"/>
      <c r="D7325" s="2013" t="s">
        <v>971</v>
      </c>
      <c r="E7325" s="2013"/>
      <c r="F7325" s="2013"/>
      <c r="G7325" s="494"/>
    </row>
    <row r="7326" ht="11.25" hidden="1" customHeight="1" outlineLevel="7">
      <c r="A7326" s="95"/>
      <c r="B7326" s="96"/>
      <c r="C7326" s="97"/>
      <c r="D7326" s="2013" t="s">
        <v>741</v>
      </c>
      <c r="E7326" s="2013"/>
      <c r="F7326" s="2013"/>
      <c r="G7326" s="494"/>
    </row>
    <row r="7327" ht="11.25" hidden="1" customHeight="1" outlineLevel="7">
      <c r="A7327" s="104"/>
      <c r="B7327" s="105"/>
      <c r="C7327" s="106"/>
      <c r="D7327" s="2017" t="s">
        <v>742</v>
      </c>
      <c r="E7327" s="2017"/>
      <c r="F7327" s="2017"/>
      <c r="G7327" s="494"/>
    </row>
    <row r="7328" ht="11.25" hidden="1" customHeight="1" outlineLevel="7">
      <c r="A7328" s="95"/>
      <c r="B7328" s="96"/>
      <c r="C7328" s="97"/>
      <c r="D7328" s="2013" t="s">
        <v>744</v>
      </c>
      <c r="E7328" s="2013"/>
      <c r="F7328" s="2013"/>
      <c r="G7328" s="494"/>
    </row>
    <row r="7329" ht="11.25" hidden="1" customHeight="1" outlineLevel="7">
      <c r="A7329" s="95"/>
      <c r="B7329" s="96"/>
      <c r="C7329" s="97"/>
      <c r="D7329" s="2013" t="s">
        <v>756</v>
      </c>
      <c r="E7329" s="2013"/>
      <c r="F7329" s="2013"/>
      <c r="G7329" s="494"/>
    </row>
    <row r="7330" ht="21.75" hidden="1" customHeight="1" outlineLevel="7">
      <c r="A7330" s="95"/>
      <c r="B7330" s="96"/>
      <c r="C7330" s="97"/>
      <c r="D7330" s="2013" t="s">
        <v>757</v>
      </c>
      <c r="E7330" s="2013"/>
      <c r="F7330" s="2013"/>
      <c r="G7330" s="494"/>
    </row>
    <row r="7331" ht="11.25" hidden="1" customHeight="1" outlineLevel="7">
      <c r="A7331" s="95"/>
      <c r="B7331" s="96"/>
      <c r="C7331" s="97"/>
      <c r="D7331" s="2013" t="s">
        <v>758</v>
      </c>
      <c r="E7331" s="2013"/>
      <c r="F7331" s="2013"/>
      <c r="G7331" s="494"/>
    </row>
    <row r="7332" ht="11.25" hidden="1" customHeight="1" outlineLevel="7">
      <c r="A7332" s="95"/>
      <c r="B7332" s="96"/>
      <c r="C7332" s="97"/>
      <c r="D7332" s="2013" t="s">
        <v>759</v>
      </c>
      <c r="E7332" s="2013"/>
      <c r="F7332" s="2013"/>
      <c r="G7332" s="494"/>
    </row>
    <row r="7333" ht="11.25" hidden="1" customHeight="1" outlineLevel="7">
      <c r="A7333" s="95"/>
      <c r="B7333" s="96"/>
      <c r="C7333" s="97"/>
      <c r="D7333" s="2013" t="s">
        <v>972</v>
      </c>
      <c r="E7333" s="2013"/>
      <c r="F7333" s="2013"/>
      <c r="G7333" s="494"/>
    </row>
    <row r="7334" ht="11.25" hidden="1" customHeight="1" outlineLevel="7">
      <c r="A7334" s="95"/>
      <c r="B7334" s="96"/>
      <c r="C7334" s="97"/>
      <c r="D7334" s="2013" t="s">
        <v>760</v>
      </c>
      <c r="E7334" s="2013"/>
      <c r="F7334" s="2013"/>
      <c r="G7334" s="494"/>
    </row>
    <row r="7335" ht="11.25" hidden="1" customHeight="1" outlineLevel="7">
      <c r="A7335" s="101"/>
      <c r="B7335" s="102"/>
      <c r="C7335" s="103"/>
      <c r="D7335" s="2017" t="s">
        <v>763</v>
      </c>
      <c r="E7335" s="2017"/>
      <c r="F7335" s="2017"/>
      <c r="G7335" s="494"/>
    </row>
    <row r="7336" ht="11.25" hidden="1" customHeight="1" outlineLevel="7">
      <c r="A7336" s="104"/>
      <c r="B7336" s="105"/>
      <c r="C7336" s="106"/>
      <c r="D7336" s="2017" t="s">
        <v>765</v>
      </c>
      <c r="E7336" s="2017"/>
      <c r="F7336" s="2017"/>
      <c r="G7336" s="494"/>
    </row>
    <row r="7337" ht="11.25" hidden="1" customHeight="1" outlineLevel="7">
      <c r="A7337" s="95"/>
      <c r="B7337" s="96"/>
      <c r="C7337" s="97"/>
      <c r="D7337" s="2013" t="s">
        <v>766</v>
      </c>
      <c r="E7337" s="2013"/>
      <c r="F7337" s="2013"/>
      <c r="G7337" s="494"/>
    </row>
    <row r="7338" ht="11.25" hidden="1" customHeight="1" outlineLevel="7">
      <c r="A7338" s="95"/>
      <c r="B7338" s="96"/>
      <c r="C7338" s="97"/>
      <c r="D7338" s="2013" t="s">
        <v>767</v>
      </c>
      <c r="E7338" s="2013"/>
      <c r="F7338" s="2013"/>
      <c r="G7338" s="494"/>
    </row>
    <row r="7339" ht="21.75" hidden="1" customHeight="1" outlineLevel="7">
      <c r="A7339" s="95"/>
      <c r="B7339" s="96"/>
      <c r="C7339" s="97"/>
      <c r="D7339" s="2013" t="s">
        <v>768</v>
      </c>
      <c r="E7339" s="2013"/>
      <c r="F7339" s="2013"/>
      <c r="G7339" s="494"/>
    </row>
    <row r="7340" ht="21.75" hidden="1" customHeight="1" outlineLevel="7">
      <c r="A7340" s="95"/>
      <c r="B7340" s="96"/>
      <c r="C7340" s="97"/>
      <c r="D7340" s="2013" t="s">
        <v>769</v>
      </c>
      <c r="E7340" s="2013"/>
      <c r="F7340" s="2013"/>
      <c r="G7340" s="494"/>
    </row>
    <row r="7341" ht="21.75" hidden="1" customHeight="1" outlineLevel="7">
      <c r="A7341" s="95"/>
      <c r="B7341" s="96"/>
      <c r="C7341" s="97"/>
      <c r="D7341" s="2013" t="s">
        <v>770</v>
      </c>
      <c r="E7341" s="2013"/>
      <c r="F7341" s="2013"/>
      <c r="G7341" s="494"/>
    </row>
    <row r="7342" ht="11.25" hidden="1" customHeight="1" outlineLevel="7">
      <c r="A7342" s="104"/>
      <c r="B7342" s="105"/>
      <c r="C7342" s="106"/>
      <c r="D7342" s="2017" t="s">
        <v>771</v>
      </c>
      <c r="E7342" s="2017"/>
      <c r="F7342" s="2017"/>
      <c r="G7342" s="494"/>
    </row>
    <row r="7343" ht="11.25" hidden="1" customHeight="1" outlineLevel="7">
      <c r="A7343" s="95"/>
      <c r="B7343" s="96"/>
      <c r="C7343" s="97"/>
      <c r="D7343" s="2013" t="s">
        <v>773</v>
      </c>
      <c r="E7343" s="2013"/>
      <c r="F7343" s="2013"/>
      <c r="G7343" s="494"/>
    </row>
    <row r="7344" ht="11.25" hidden="1" customHeight="1" outlineLevel="7">
      <c r="A7344" s="95"/>
      <c r="B7344" s="96"/>
      <c r="C7344" s="97"/>
      <c r="D7344" s="2013" t="s">
        <v>775</v>
      </c>
      <c r="E7344" s="2013"/>
      <c r="F7344" s="2013"/>
      <c r="G7344" s="494"/>
    </row>
    <row r="7345" ht="21.75" hidden="1" customHeight="1" outlineLevel="7">
      <c r="A7345" s="95"/>
      <c r="B7345" s="96"/>
      <c r="C7345" s="97"/>
      <c r="D7345" s="2013" t="s">
        <v>777</v>
      </c>
      <c r="E7345" s="2013"/>
      <c r="F7345" s="2013"/>
      <c r="G7345" s="494"/>
    </row>
    <row r="7346" ht="11.25" hidden="1" customHeight="1" outlineLevel="7">
      <c r="A7346" s="95"/>
      <c r="B7346" s="96"/>
      <c r="C7346" s="97"/>
      <c r="D7346" s="2013" t="s">
        <v>778</v>
      </c>
      <c r="E7346" s="2013"/>
      <c r="F7346" s="2013"/>
      <c r="G7346" s="494"/>
    </row>
    <row r="7347" ht="11.25" hidden="1" customHeight="1" outlineLevel="7">
      <c r="A7347" s="95"/>
      <c r="B7347" s="96"/>
      <c r="C7347" s="97"/>
      <c r="D7347" s="2013" t="s">
        <v>779</v>
      </c>
      <c r="E7347" s="2013"/>
      <c r="F7347" s="2013"/>
      <c r="G7347" s="494"/>
    </row>
    <row r="7348" ht="11.25" hidden="1" customHeight="1" outlineLevel="7">
      <c r="A7348" s="115"/>
      <c r="B7348" s="116"/>
      <c r="C7348" s="117"/>
      <c r="D7348" s="2013" t="s">
        <v>781</v>
      </c>
      <c r="E7348" s="2013"/>
      <c r="F7348" s="2013"/>
      <c r="G7348" s="494"/>
    </row>
    <row r="7349" ht="11.25" hidden="1" customHeight="1" outlineLevel="7">
      <c r="A7349" s="101"/>
      <c r="B7349" s="102"/>
      <c r="C7349" s="103"/>
      <c r="D7349" s="2017" t="s">
        <v>782</v>
      </c>
      <c r="E7349" s="2017"/>
      <c r="F7349" s="2017"/>
      <c r="G7349" s="494"/>
    </row>
    <row r="7350" ht="11.25" hidden="1" customHeight="1" outlineLevel="7">
      <c r="A7350" s="115"/>
      <c r="B7350" s="116"/>
      <c r="C7350" s="117"/>
      <c r="D7350" s="2013" t="s">
        <v>786</v>
      </c>
      <c r="E7350" s="2013"/>
      <c r="F7350" s="2013"/>
      <c r="G7350" s="494"/>
    </row>
    <row r="7351" ht="11.25" hidden="1" customHeight="1" outlineLevel="7">
      <c r="A7351" s="101"/>
      <c r="B7351" s="102"/>
      <c r="C7351" s="103"/>
      <c r="D7351" s="2017" t="s">
        <v>789</v>
      </c>
      <c r="E7351" s="2017"/>
      <c r="F7351" s="2017"/>
      <c r="G7351" s="494"/>
    </row>
    <row r="7352" ht="21.75" hidden="1" customHeight="1" outlineLevel="7">
      <c r="A7352" s="115"/>
      <c r="B7352" s="116"/>
      <c r="C7352" s="117"/>
      <c r="D7352" s="2013" t="s">
        <v>791</v>
      </c>
      <c r="E7352" s="2013"/>
      <c r="F7352" s="2013"/>
      <c r="G7352" s="494"/>
    </row>
    <row r="7353" ht="11.25" hidden="1" customHeight="1" outlineLevel="7">
      <c r="A7353" s="115"/>
      <c r="B7353" s="116"/>
      <c r="C7353" s="117"/>
      <c r="D7353" s="2013" t="s">
        <v>973</v>
      </c>
      <c r="E7353" s="2013"/>
      <c r="F7353" s="2013"/>
      <c r="G7353" s="494"/>
    </row>
    <row r="7354" ht="11.25" hidden="1" customHeight="1" outlineLevel="7">
      <c r="A7354" s="115"/>
      <c r="B7354" s="116"/>
      <c r="C7354" s="117"/>
      <c r="D7354" s="2013" t="s">
        <v>796</v>
      </c>
      <c r="E7354" s="2013"/>
      <c r="F7354" s="2013"/>
      <c r="G7354" s="494"/>
    </row>
    <row r="7355" ht="11.25" hidden="1" customHeight="1" outlineLevel="7">
      <c r="A7355" s="115"/>
      <c r="B7355" s="116"/>
      <c r="C7355" s="117"/>
      <c r="D7355" s="2013" t="s">
        <v>798</v>
      </c>
      <c r="E7355" s="2013"/>
      <c r="F7355" s="2013"/>
      <c r="G7355" s="494"/>
    </row>
    <row r="7356" ht="11.25" hidden="1" customHeight="1" outlineLevel="7">
      <c r="A7356" s="115"/>
      <c r="B7356" s="116"/>
      <c r="C7356" s="117"/>
      <c r="D7356" s="2013" t="s">
        <v>799</v>
      </c>
      <c r="E7356" s="2013"/>
      <c r="F7356" s="2013"/>
      <c r="G7356" s="494"/>
    </row>
    <row r="7357" ht="11.25" hidden="1" customHeight="1" outlineLevel="7">
      <c r="A7357" s="115"/>
      <c r="B7357" s="116"/>
      <c r="C7357" s="117"/>
      <c r="D7357" s="2013" t="s">
        <v>801</v>
      </c>
      <c r="E7357" s="2013"/>
      <c r="F7357" s="2013"/>
      <c r="G7357" s="494"/>
    </row>
    <row r="7358" ht="11.25" hidden="1" customHeight="1" outlineLevel="7">
      <c r="A7358" s="115"/>
      <c r="B7358" s="116"/>
      <c r="C7358" s="117"/>
      <c r="D7358" s="2013" t="s">
        <v>974</v>
      </c>
      <c r="E7358" s="2013"/>
      <c r="F7358" s="2013"/>
      <c r="G7358" s="494"/>
    </row>
    <row r="7359" ht="11.25" hidden="1" customHeight="1" outlineLevel="7">
      <c r="A7359" s="101"/>
      <c r="B7359" s="102"/>
      <c r="C7359" s="103"/>
      <c r="D7359" s="2017" t="s">
        <v>802</v>
      </c>
      <c r="E7359" s="2017"/>
      <c r="F7359" s="2017"/>
      <c r="G7359" s="494"/>
    </row>
    <row r="7360" ht="11.25" hidden="1" customHeight="1" outlineLevel="7">
      <c r="A7360" s="115"/>
      <c r="B7360" s="116"/>
      <c r="C7360" s="117"/>
      <c r="D7360" s="2013" t="s">
        <v>808</v>
      </c>
      <c r="E7360" s="2013"/>
      <c r="F7360" s="2013"/>
      <c r="G7360" s="494"/>
    </row>
    <row r="7361" ht="11.25" hidden="1" customHeight="1" outlineLevel="7">
      <c r="A7361" s="101"/>
      <c r="B7361" s="102"/>
      <c r="C7361" s="103"/>
      <c r="D7361" s="2017" t="s">
        <v>813</v>
      </c>
      <c r="E7361" s="2017"/>
      <c r="F7361" s="2017"/>
      <c r="G7361" s="494"/>
    </row>
    <row r="7362" ht="11.25" hidden="1" customHeight="1" outlineLevel="7">
      <c r="A7362" s="104"/>
      <c r="B7362" s="105"/>
      <c r="C7362" s="106"/>
      <c r="D7362" s="2017" t="s">
        <v>815</v>
      </c>
      <c r="E7362" s="2017"/>
      <c r="F7362" s="2017"/>
      <c r="G7362" s="494"/>
    </row>
    <row r="7363" ht="21.75" hidden="1" customHeight="1" outlineLevel="7">
      <c r="A7363" s="95"/>
      <c r="B7363" s="96"/>
      <c r="C7363" s="97"/>
      <c r="D7363" s="2013" t="s">
        <v>819</v>
      </c>
      <c r="E7363" s="2013"/>
      <c r="F7363" s="2013"/>
      <c r="G7363" s="494"/>
    </row>
    <row r="7364" ht="11.25" hidden="1" customHeight="1" outlineLevel="7">
      <c r="A7364" s="95"/>
      <c r="B7364" s="96"/>
      <c r="C7364" s="97"/>
      <c r="D7364" s="2013" t="s">
        <v>820</v>
      </c>
      <c r="E7364" s="2013"/>
      <c r="F7364" s="2013"/>
      <c r="G7364" s="494"/>
    </row>
    <row r="7365" ht="11.25" hidden="1" customHeight="1" outlineLevel="7">
      <c r="A7365" s="115"/>
      <c r="B7365" s="116"/>
      <c r="C7365" s="117"/>
      <c r="D7365" s="2013" t="s">
        <v>822</v>
      </c>
      <c r="E7365" s="2013"/>
      <c r="F7365" s="2013"/>
      <c r="G7365" s="494"/>
    </row>
    <row r="7366" ht="11.25" hidden="1" customHeight="1" outlineLevel="7">
      <c r="A7366" s="115"/>
      <c r="B7366" s="116"/>
      <c r="C7366" s="117"/>
      <c r="D7366" s="2013" t="s">
        <v>824</v>
      </c>
      <c r="E7366" s="2013"/>
      <c r="F7366" s="2013"/>
      <c r="G7366" s="494"/>
    </row>
    <row r="7367" ht="11.25" hidden="1" customHeight="1" outlineLevel="7">
      <c r="A7367" s="115"/>
      <c r="B7367" s="116"/>
      <c r="C7367" s="117"/>
      <c r="D7367" s="2013" t="s">
        <v>825</v>
      </c>
      <c r="E7367" s="2013"/>
      <c r="F7367" s="2013"/>
      <c r="G7367" s="494"/>
    </row>
    <row r="7368" ht="11.25" hidden="1" customHeight="1" outlineLevel="7">
      <c r="A7368" s="104"/>
      <c r="B7368" s="105"/>
      <c r="C7368" s="106"/>
      <c r="D7368" s="2017" t="s">
        <v>826</v>
      </c>
      <c r="E7368" s="2017"/>
      <c r="F7368" s="2017"/>
      <c r="G7368" s="494"/>
    </row>
    <row r="7369" ht="11.25" hidden="1" customHeight="1" outlineLevel="7">
      <c r="A7369" s="95"/>
      <c r="B7369" s="96"/>
      <c r="C7369" s="97"/>
      <c r="D7369" s="2013" t="s">
        <v>828</v>
      </c>
      <c r="E7369" s="2013"/>
      <c r="F7369" s="2013"/>
      <c r="G7369" s="494"/>
    </row>
    <row r="7370" ht="21.75" hidden="1" customHeight="1" outlineLevel="7">
      <c r="A7370" s="95"/>
      <c r="B7370" s="96"/>
      <c r="C7370" s="97"/>
      <c r="D7370" s="2013" t="s">
        <v>829</v>
      </c>
      <c r="E7370" s="2013"/>
      <c r="F7370" s="2013"/>
      <c r="G7370" s="494"/>
    </row>
    <row r="7371" ht="21.75" hidden="1" customHeight="1" outlineLevel="7">
      <c r="A7371" s="115"/>
      <c r="B7371" s="116"/>
      <c r="C7371" s="117"/>
      <c r="D7371" s="2013" t="s">
        <v>834</v>
      </c>
      <c r="E7371" s="2013"/>
      <c r="F7371" s="2013"/>
      <c r="G7371" s="494"/>
    </row>
    <row r="7372" ht="11.25" hidden="1" customHeight="1" outlineLevel="7">
      <c r="A7372" s="115"/>
      <c r="B7372" s="116"/>
      <c r="C7372" s="117"/>
      <c r="D7372" s="2013" t="s">
        <v>975</v>
      </c>
      <c r="E7372" s="2013"/>
      <c r="F7372" s="2013"/>
      <c r="G7372" s="494"/>
    </row>
    <row r="7373" ht="11.25" hidden="1" customHeight="1" outlineLevel="7">
      <c r="A7373" s="115"/>
      <c r="B7373" s="116"/>
      <c r="C7373" s="117"/>
      <c r="D7373" s="2013" t="s">
        <v>835</v>
      </c>
      <c r="E7373" s="2013"/>
      <c r="F7373" s="2013"/>
      <c r="G7373" s="494"/>
    </row>
    <row r="7374" ht="11.25" hidden="1" customHeight="1" outlineLevel="7">
      <c r="A7374" s="115"/>
      <c r="B7374" s="116"/>
      <c r="C7374" s="117"/>
      <c r="D7374" s="2013" t="s">
        <v>837</v>
      </c>
      <c r="E7374" s="2013"/>
      <c r="F7374" s="2013"/>
      <c r="G7374" s="494"/>
    </row>
    <row r="7375" ht="11.25" hidden="1" customHeight="1" outlineLevel="7">
      <c r="A7375" s="115"/>
      <c r="B7375" s="116"/>
      <c r="C7375" s="117"/>
      <c r="D7375" s="2013" t="s">
        <v>976</v>
      </c>
      <c r="E7375" s="2013"/>
      <c r="F7375" s="2013"/>
      <c r="G7375" s="494"/>
    </row>
    <row r="7376" ht="11.25" hidden="1" customHeight="1" outlineLevel="7">
      <c r="A7376" s="115"/>
      <c r="B7376" s="116"/>
      <c r="C7376" s="117"/>
      <c r="D7376" s="2013" t="s">
        <v>977</v>
      </c>
      <c r="E7376" s="2013"/>
      <c r="F7376" s="2013"/>
      <c r="G7376" s="494"/>
    </row>
    <row r="7377" ht="11.25" hidden="1" customHeight="1" outlineLevel="7">
      <c r="A7377" s="115"/>
      <c r="B7377" s="116"/>
      <c r="C7377" s="117"/>
      <c r="D7377" s="2013" t="s">
        <v>978</v>
      </c>
      <c r="E7377" s="2013"/>
      <c r="F7377" s="2013"/>
      <c r="G7377" s="494"/>
    </row>
    <row r="7378" ht="11.25" hidden="1" customHeight="1" outlineLevel="7">
      <c r="A7378" s="115"/>
      <c r="B7378" s="116"/>
      <c r="C7378" s="117"/>
      <c r="D7378" s="2013" t="s">
        <v>1198</v>
      </c>
      <c r="E7378" s="2013"/>
      <c r="F7378" s="2013"/>
      <c r="G7378" s="494"/>
    </row>
    <row r="7379" ht="11.25" hidden="1" customHeight="1" outlineLevel="7">
      <c r="A7379" s="115"/>
      <c r="B7379" s="116"/>
      <c r="C7379" s="117"/>
      <c r="D7379" s="2013" t="s">
        <v>979</v>
      </c>
      <c r="E7379" s="2013"/>
      <c r="F7379" s="2013"/>
      <c r="G7379" s="494"/>
    </row>
    <row r="7380" ht="11.25" hidden="1" customHeight="1" outlineLevel="7">
      <c r="A7380" s="80"/>
      <c r="B7380" s="81"/>
      <c r="C7380" s="82"/>
      <c r="D7380" s="2017" t="s">
        <v>984</v>
      </c>
      <c r="E7380" s="2017"/>
      <c r="F7380" s="2017"/>
      <c r="G7380" s="494"/>
    </row>
    <row r="7381" ht="11.25" hidden="1" customHeight="1" outlineLevel="7">
      <c r="A7381" s="98"/>
      <c r="B7381" s="99"/>
      <c r="C7381" s="100"/>
      <c r="D7381" s="2013" t="s">
        <v>988</v>
      </c>
      <c r="E7381" s="2013"/>
      <c r="F7381" s="2013"/>
      <c r="G7381" s="494"/>
    </row>
    <row r="7382" ht="11.25" hidden="1" customHeight="1" outlineLevel="7">
      <c r="A7382" s="80"/>
      <c r="B7382" s="81"/>
      <c r="C7382" s="82"/>
      <c r="D7382" s="2017" t="s">
        <v>405</v>
      </c>
      <c r="E7382" s="2017"/>
      <c r="F7382" s="2017"/>
      <c r="G7382" s="494"/>
    </row>
    <row r="7383" ht="11.25" hidden="1" customHeight="1" outlineLevel="7">
      <c r="A7383" s="83"/>
      <c r="B7383" s="84"/>
      <c r="C7383" s="85"/>
      <c r="D7383" s="2017" t="s">
        <v>853</v>
      </c>
      <c r="E7383" s="2017"/>
      <c r="F7383" s="2017"/>
      <c r="G7383" s="494"/>
    </row>
    <row r="7384" ht="11.25" hidden="1" customHeight="1" outlineLevel="7">
      <c r="A7384" s="118"/>
      <c r="B7384" s="119"/>
      <c r="C7384" s="120"/>
      <c r="D7384" s="2013" t="s">
        <v>856</v>
      </c>
      <c r="E7384" s="2013"/>
      <c r="F7384" s="2013"/>
      <c r="G7384" s="494"/>
    </row>
    <row r="7385" ht="11.25" hidden="1" customHeight="1" outlineLevel="7">
      <c r="A7385" s="83"/>
      <c r="B7385" s="84"/>
      <c r="C7385" s="85"/>
      <c r="D7385" s="2017" t="s">
        <v>864</v>
      </c>
      <c r="E7385" s="2017"/>
      <c r="F7385" s="2017"/>
      <c r="G7385" s="494"/>
    </row>
    <row r="7386" ht="11.25" hidden="1" customHeight="1" outlineLevel="7">
      <c r="A7386" s="118"/>
      <c r="B7386" s="119"/>
      <c r="C7386" s="120"/>
      <c r="D7386" s="2013" t="s">
        <v>865</v>
      </c>
      <c r="E7386" s="2013"/>
      <c r="F7386" s="2013"/>
      <c r="G7386" s="494"/>
    </row>
    <row r="7387" ht="11.25" hidden="1" customHeight="1" outlineLevel="7">
      <c r="A7387" s="83"/>
      <c r="B7387" s="84"/>
      <c r="C7387" s="85"/>
      <c r="D7387" s="2017" t="s">
        <v>866</v>
      </c>
      <c r="E7387" s="2017"/>
      <c r="F7387" s="2017"/>
      <c r="G7387" s="494"/>
    </row>
    <row r="7388" ht="11.25" hidden="1" customHeight="1" outlineLevel="7">
      <c r="A7388" s="118"/>
      <c r="B7388" s="119"/>
      <c r="C7388" s="120"/>
      <c r="D7388" s="2013" t="s">
        <v>867</v>
      </c>
      <c r="E7388" s="2013"/>
      <c r="F7388" s="2013"/>
      <c r="G7388" s="494"/>
    </row>
    <row r="7389" ht="11.25" hidden="1" customHeight="1" outlineLevel="7">
      <c r="A7389" s="83"/>
      <c r="B7389" s="84"/>
      <c r="C7389" s="85"/>
      <c r="D7389" s="2017" t="s">
        <v>871</v>
      </c>
      <c r="E7389" s="2017"/>
      <c r="F7389" s="2017"/>
      <c r="G7389" s="494"/>
    </row>
    <row r="7390" ht="11.25" hidden="1" customHeight="1" outlineLevel="7">
      <c r="A7390" s="118"/>
      <c r="B7390" s="119"/>
      <c r="C7390" s="120"/>
      <c r="D7390" s="2013" t="s">
        <v>872</v>
      </c>
      <c r="E7390" s="2013"/>
      <c r="F7390" s="2013"/>
      <c r="G7390" s="494"/>
    </row>
    <row r="7391" ht="21.75" hidden="1" customHeight="1" outlineLevel="7">
      <c r="A7391" s="118"/>
      <c r="B7391" s="119"/>
      <c r="C7391" s="120"/>
      <c r="D7391" s="2013" t="s">
        <v>873</v>
      </c>
      <c r="E7391" s="2013"/>
      <c r="F7391" s="2013"/>
      <c r="G7391" s="494"/>
    </row>
    <row r="7392" ht="11.25" hidden="1" customHeight="1" outlineLevel="7">
      <c r="A7392" s="118"/>
      <c r="B7392" s="119"/>
      <c r="C7392" s="120"/>
      <c r="D7392" s="2013" t="s">
        <v>874</v>
      </c>
      <c r="E7392" s="2013"/>
      <c r="F7392" s="2013"/>
      <c r="G7392" s="494"/>
    </row>
    <row r="7393" ht="11.25" hidden="1" customHeight="1" outlineLevel="7">
      <c r="A7393" s="98"/>
      <c r="B7393" s="99"/>
      <c r="C7393" s="100"/>
      <c r="D7393" s="2013" t="s">
        <v>879</v>
      </c>
      <c r="E7393" s="2013"/>
      <c r="F7393" s="2013"/>
      <c r="G7393" s="494"/>
    </row>
    <row r="7394" ht="21.75" hidden="1" customHeight="1" outlineLevel="7">
      <c r="A7394" s="98"/>
      <c r="B7394" s="99"/>
      <c r="C7394" s="100"/>
      <c r="D7394" s="2013" t="s">
        <v>880</v>
      </c>
      <c r="E7394" s="2013"/>
      <c r="F7394" s="2013"/>
      <c r="G7394" s="494"/>
    </row>
    <row r="7395" ht="11.25" hidden="1" customHeight="1" outlineLevel="7">
      <c r="A7395" s="80"/>
      <c r="B7395" s="81"/>
      <c r="C7395" s="82"/>
      <c r="D7395" s="2017" t="s">
        <v>887</v>
      </c>
      <c r="E7395" s="2017"/>
      <c r="F7395" s="2017"/>
      <c r="G7395" s="494"/>
    </row>
    <row r="7396" ht="11.25" hidden="1" customHeight="1" outlineLevel="7">
      <c r="A7396" s="83"/>
      <c r="B7396" s="84"/>
      <c r="C7396" s="85"/>
      <c r="D7396" s="2017" t="s">
        <v>893</v>
      </c>
      <c r="E7396" s="2017"/>
      <c r="F7396" s="2017"/>
      <c r="G7396" s="494"/>
    </row>
    <row r="7397" ht="11.25" hidden="1" customHeight="1" outlineLevel="7">
      <c r="A7397" s="118"/>
      <c r="B7397" s="119"/>
      <c r="C7397" s="120"/>
      <c r="D7397" s="2013" t="s">
        <v>895</v>
      </c>
      <c r="E7397" s="2013"/>
      <c r="F7397" s="2013"/>
      <c r="G7397" s="494"/>
    </row>
    <row r="7398" ht="11.25" hidden="1" customHeight="1" outlineLevel="7">
      <c r="A7398" s="83"/>
      <c r="B7398" s="84"/>
      <c r="C7398" s="85"/>
      <c r="D7398" s="2017" t="s">
        <v>898</v>
      </c>
      <c r="E7398" s="2017"/>
      <c r="F7398" s="2017"/>
      <c r="G7398" s="494"/>
    </row>
    <row r="7399" ht="11.25" hidden="1" customHeight="1" outlineLevel="7">
      <c r="A7399" s="118"/>
      <c r="B7399" s="119"/>
      <c r="C7399" s="120"/>
      <c r="D7399" s="2013" t="s">
        <v>901</v>
      </c>
      <c r="E7399" s="2013"/>
      <c r="F7399" s="2013"/>
      <c r="G7399" s="494"/>
    </row>
    <row r="7400" ht="11.25" hidden="1" customHeight="1" outlineLevel="7">
      <c r="A7400" s="83"/>
      <c r="B7400" s="84"/>
      <c r="C7400" s="85"/>
      <c r="D7400" s="2017" t="s">
        <v>903</v>
      </c>
      <c r="E7400" s="2017"/>
      <c r="F7400" s="2017"/>
      <c r="G7400" s="494"/>
    </row>
    <row r="7401" ht="11.25" hidden="1" customHeight="1" outlineLevel="7">
      <c r="A7401" s="118"/>
      <c r="B7401" s="119"/>
      <c r="C7401" s="120"/>
      <c r="D7401" s="2013" t="s">
        <v>904</v>
      </c>
      <c r="E7401" s="2013"/>
      <c r="F7401" s="2013"/>
      <c r="G7401" s="494"/>
    </row>
    <row r="7402" ht="11.25" hidden="1" customHeight="1" outlineLevel="7">
      <c r="A7402" s="83"/>
      <c r="B7402" s="84"/>
      <c r="C7402" s="85"/>
      <c r="D7402" s="2017" t="s">
        <v>905</v>
      </c>
      <c r="E7402" s="2017"/>
      <c r="F7402" s="2017"/>
      <c r="G7402" s="494"/>
    </row>
    <row r="7403" ht="11.25" hidden="1" customHeight="1" outlineLevel="7">
      <c r="A7403" s="118"/>
      <c r="B7403" s="119"/>
      <c r="C7403" s="120"/>
      <c r="D7403" s="2013" t="s">
        <v>905</v>
      </c>
      <c r="E7403" s="2013"/>
      <c r="F7403" s="2013"/>
      <c r="G7403" s="494"/>
    </row>
    <row r="7404" ht="11.25" hidden="1" customHeight="1" outlineLevel="7">
      <c r="A7404" s="83"/>
      <c r="B7404" s="84"/>
      <c r="C7404" s="85"/>
      <c r="D7404" s="2017" t="s">
        <v>907</v>
      </c>
      <c r="E7404" s="2017"/>
      <c r="F7404" s="2017"/>
      <c r="G7404" s="494"/>
    </row>
    <row r="7405" ht="11.25" hidden="1" customHeight="1" outlineLevel="7">
      <c r="A7405" s="118"/>
      <c r="B7405" s="119"/>
      <c r="C7405" s="120"/>
      <c r="D7405" s="2013" t="s">
        <v>104</v>
      </c>
      <c r="E7405" s="2013"/>
      <c r="F7405" s="2013"/>
      <c r="G7405" s="494"/>
    </row>
    <row r="7406" ht="11.25" hidden="1" customHeight="1" outlineLevel="7">
      <c r="A7406" s="86"/>
      <c r="B7406" s="87"/>
      <c r="C7406" s="88"/>
      <c r="D7406" s="2017" t="s">
        <v>908</v>
      </c>
      <c r="E7406" s="2017"/>
      <c r="F7406" s="2017"/>
      <c r="G7406" s="494"/>
    </row>
    <row r="7407" ht="11.25" hidden="1" customHeight="1" outlineLevel="7">
      <c r="A7407" s="89"/>
      <c r="B7407" s="90"/>
      <c r="C7407" s="91"/>
      <c r="D7407" s="2013" t="s">
        <v>106</v>
      </c>
      <c r="E7407" s="2013"/>
      <c r="F7407" s="2013"/>
      <c r="G7407" s="494"/>
    </row>
    <row r="7408" ht="11.25" hidden="1" customHeight="1" outlineLevel="7">
      <c r="A7408" s="89"/>
      <c r="B7408" s="90"/>
      <c r="C7408" s="91"/>
      <c r="D7408" s="2013" t="s">
        <v>108</v>
      </c>
      <c r="E7408" s="2013"/>
      <c r="F7408" s="2013"/>
      <c r="G7408" s="494"/>
    </row>
    <row r="7409" ht="11.25" hidden="1" customHeight="1" outlineLevel="7">
      <c r="A7409" s="98"/>
      <c r="B7409" s="99"/>
      <c r="C7409" s="100"/>
      <c r="D7409" s="2013" t="s">
        <v>404</v>
      </c>
      <c r="E7409" s="2013"/>
      <c r="F7409" s="2013"/>
      <c r="G7409" s="494"/>
    </row>
    <row r="7410" ht="11.25" hidden="1" customHeight="1" outlineLevel="7">
      <c r="A7410" s="83"/>
      <c r="B7410" s="84"/>
      <c r="C7410" s="85"/>
      <c r="D7410" s="2017" t="s">
        <v>909</v>
      </c>
      <c r="E7410" s="2017"/>
      <c r="F7410" s="2017"/>
      <c r="G7410" s="494"/>
    </row>
    <row r="7411" ht="11.25" hidden="1" customHeight="1" outlineLevel="7">
      <c r="A7411" s="118"/>
      <c r="B7411" s="119"/>
      <c r="C7411" s="120"/>
      <c r="D7411" s="2013" t="s">
        <v>910</v>
      </c>
      <c r="E7411" s="2013"/>
      <c r="F7411" s="2013"/>
      <c r="G7411" s="494"/>
    </row>
    <row r="7412" ht="11.25" hidden="1" customHeight="1" outlineLevel="7">
      <c r="A7412" s="118"/>
      <c r="B7412" s="119"/>
      <c r="C7412" s="120"/>
      <c r="D7412" s="2013" t="s">
        <v>912</v>
      </c>
      <c r="E7412" s="2013"/>
      <c r="F7412" s="2013"/>
      <c r="G7412" s="494"/>
    </row>
    <row r="7413" ht="11.25" hidden="1" customHeight="1" outlineLevel="7">
      <c r="A7413" s="118"/>
      <c r="B7413" s="119"/>
      <c r="C7413" s="120"/>
      <c r="D7413" s="2013" t="s">
        <v>913</v>
      </c>
      <c r="E7413" s="2013"/>
      <c r="F7413" s="2013"/>
      <c r="G7413" s="494"/>
    </row>
    <row r="7414" ht="11.25" hidden="1" customHeight="1" outlineLevel="7">
      <c r="A7414" s="118"/>
      <c r="B7414" s="119"/>
      <c r="C7414" s="120"/>
      <c r="D7414" s="2013" t="s">
        <v>914</v>
      </c>
      <c r="E7414" s="2013"/>
      <c r="F7414" s="2013"/>
      <c r="G7414" s="494"/>
    </row>
    <row r="7415" ht="11.25" hidden="1" customHeight="1" outlineLevel="7">
      <c r="A7415" s="118"/>
      <c r="B7415" s="119"/>
      <c r="C7415" s="120"/>
      <c r="D7415" s="2013" t="s">
        <v>916</v>
      </c>
      <c r="E7415" s="2013"/>
      <c r="F7415" s="2013"/>
      <c r="G7415" s="494"/>
    </row>
    <row r="7416" ht="11.25" hidden="1" customHeight="1" outlineLevel="7">
      <c r="A7416" s="83"/>
      <c r="B7416" s="84"/>
      <c r="C7416" s="85"/>
      <c r="D7416" s="2017" t="s">
        <v>917</v>
      </c>
      <c r="E7416" s="2017"/>
      <c r="F7416" s="2017"/>
      <c r="G7416" s="494"/>
    </row>
    <row r="7417" ht="11.25" hidden="1" customHeight="1" outlineLevel="7">
      <c r="A7417" s="118"/>
      <c r="B7417" s="119"/>
      <c r="C7417" s="120"/>
      <c r="D7417" s="2013" t="s">
        <v>918</v>
      </c>
      <c r="E7417" s="2013"/>
      <c r="F7417" s="2013"/>
      <c r="G7417" s="494"/>
    </row>
    <row r="7418" ht="11.25" hidden="1" customHeight="1" outlineLevel="7">
      <c r="A7418" s="118"/>
      <c r="B7418" s="119"/>
      <c r="C7418" s="120"/>
      <c r="D7418" s="2013" t="s">
        <v>225</v>
      </c>
      <c r="E7418" s="2013"/>
      <c r="F7418" s="2013"/>
      <c r="G7418" s="494"/>
    </row>
    <row r="7419" ht="11.25" hidden="1" customHeight="1" outlineLevel="7">
      <c r="A7419" s="118"/>
      <c r="B7419" s="119"/>
      <c r="C7419" s="120"/>
      <c r="D7419" s="2013" t="s">
        <v>226</v>
      </c>
      <c r="E7419" s="2013"/>
      <c r="F7419" s="2013"/>
      <c r="G7419" s="494"/>
    </row>
    <row r="7420" ht="11.25" hidden="1" customHeight="1" outlineLevel="7">
      <c r="A7420" s="118"/>
      <c r="B7420" s="119"/>
      <c r="C7420" s="120"/>
      <c r="D7420" s="2013" t="s">
        <v>227</v>
      </c>
      <c r="E7420" s="2013"/>
      <c r="F7420" s="2013"/>
      <c r="G7420" s="494"/>
    </row>
    <row r="7421" ht="11.25" hidden="1" customHeight="1" outlineLevel="7">
      <c r="A7421" s="118"/>
      <c r="B7421" s="119"/>
      <c r="C7421" s="120"/>
      <c r="D7421" s="2013" t="s">
        <v>228</v>
      </c>
      <c r="E7421" s="2013"/>
      <c r="F7421" s="2013"/>
      <c r="G7421" s="494"/>
    </row>
    <row r="7422" ht="11.25" hidden="1" customHeight="1" outlineLevel="7">
      <c r="A7422" s="118"/>
      <c r="B7422" s="119"/>
      <c r="C7422" s="120"/>
      <c r="D7422" s="2013" t="s">
        <v>229</v>
      </c>
      <c r="E7422" s="2013"/>
      <c r="F7422" s="2013"/>
      <c r="G7422" s="494"/>
    </row>
    <row r="7423" ht="11.25" hidden="1" customHeight="1" outlineLevel="7">
      <c r="A7423" s="98"/>
      <c r="B7423" s="99"/>
      <c r="C7423" s="100"/>
      <c r="D7423" s="2013" t="s">
        <v>920</v>
      </c>
      <c r="E7423" s="2013"/>
      <c r="F7423" s="2013"/>
      <c r="G7423" s="494"/>
    </row>
    <row r="7424" ht="21.75" hidden="1" customHeight="1" outlineLevel="7">
      <c r="A7424" s="98"/>
      <c r="B7424" s="99"/>
      <c r="C7424" s="100"/>
      <c r="D7424" s="2013" t="s">
        <v>231</v>
      </c>
      <c r="E7424" s="2013"/>
      <c r="F7424" s="2013"/>
      <c r="G7424" s="494"/>
    </row>
    <row r="7425" ht="21.75" hidden="1" customHeight="1" outlineLevel="7">
      <c r="A7425" s="83"/>
      <c r="B7425" s="84"/>
      <c r="C7425" s="85"/>
      <c r="D7425" s="2017" t="s">
        <v>921</v>
      </c>
      <c r="E7425" s="2017"/>
      <c r="F7425" s="2017"/>
      <c r="G7425" s="494"/>
    </row>
    <row r="7426" ht="11.25" hidden="1" customHeight="1" outlineLevel="7">
      <c r="A7426" s="118"/>
      <c r="B7426" s="119"/>
      <c r="C7426" s="120"/>
      <c r="D7426" s="2013" t="s">
        <v>922</v>
      </c>
      <c r="E7426" s="2013"/>
      <c r="F7426" s="2013"/>
      <c r="G7426" s="494"/>
    </row>
    <row r="7427" ht="21.75" hidden="1" customHeight="1" outlineLevel="7">
      <c r="A7427" s="118"/>
      <c r="B7427" s="119"/>
      <c r="C7427" s="120"/>
      <c r="D7427" s="2013" t="s">
        <v>1206</v>
      </c>
      <c r="E7427" s="2013"/>
      <c r="F7427" s="2013"/>
      <c r="G7427" s="494"/>
    </row>
    <row r="7428" ht="11.25" hidden="1" customHeight="1" outlineLevel="7">
      <c r="A7428" s="118"/>
      <c r="B7428" s="119"/>
      <c r="C7428" s="120"/>
      <c r="D7428" s="2013" t="s">
        <v>923</v>
      </c>
      <c r="E7428" s="2013"/>
      <c r="F7428" s="2013"/>
      <c r="G7428" s="494"/>
    </row>
    <row r="7429" ht="21.75" hidden="1" customHeight="1" outlineLevel="7">
      <c r="A7429" s="118"/>
      <c r="B7429" s="119"/>
      <c r="C7429" s="120"/>
      <c r="D7429" s="2013" t="s">
        <v>924</v>
      </c>
      <c r="E7429" s="2013"/>
      <c r="F7429" s="2013"/>
      <c r="G7429" s="494"/>
    </row>
    <row r="7430" ht="11.25" hidden="1" customHeight="1" outlineLevel="7">
      <c r="A7430" s="83"/>
      <c r="B7430" s="84"/>
      <c r="C7430" s="85"/>
      <c r="D7430" s="2017" t="s">
        <v>925</v>
      </c>
      <c r="E7430" s="2017"/>
      <c r="F7430" s="2017"/>
      <c r="G7430" s="494"/>
    </row>
    <row r="7431" ht="21.75" hidden="1" customHeight="1" outlineLevel="7">
      <c r="A7431" s="118"/>
      <c r="B7431" s="119"/>
      <c r="C7431" s="120"/>
      <c r="D7431" s="2013" t="s">
        <v>1193</v>
      </c>
      <c r="E7431" s="2013"/>
      <c r="F7431" s="2013"/>
      <c r="G7431" s="494"/>
    </row>
    <row r="7432" ht="21.75" hidden="1" customHeight="1" outlineLevel="7">
      <c r="A7432" s="118"/>
      <c r="B7432" s="119"/>
      <c r="C7432" s="120"/>
      <c r="D7432" s="2013" t="s">
        <v>926</v>
      </c>
      <c r="E7432" s="2013"/>
      <c r="F7432" s="2013"/>
      <c r="G7432" s="494"/>
    </row>
    <row r="7433" ht="11.25" hidden="1" customHeight="1" outlineLevel="7">
      <c r="A7433" s="118"/>
      <c r="B7433" s="119"/>
      <c r="C7433" s="120"/>
      <c r="D7433" s="2013" t="s">
        <v>1194</v>
      </c>
      <c r="E7433" s="2013"/>
      <c r="F7433" s="2013"/>
      <c r="G7433" s="494"/>
    </row>
    <row r="7434" ht="11.25" hidden="1" customHeight="1" outlineLevel="7">
      <c r="A7434" s="83"/>
      <c r="B7434" s="84"/>
      <c r="C7434" s="85"/>
      <c r="D7434" s="2017" t="s">
        <v>887</v>
      </c>
      <c r="E7434" s="2017"/>
      <c r="F7434" s="2017"/>
      <c r="G7434" s="494"/>
    </row>
    <row r="7435" ht="11.25" hidden="1" customHeight="1" outlineLevel="7">
      <c r="A7435" s="118"/>
      <c r="B7435" s="119"/>
      <c r="C7435" s="120"/>
      <c r="D7435" s="2013" t="s">
        <v>928</v>
      </c>
      <c r="E7435" s="2013"/>
      <c r="F7435" s="2013"/>
      <c r="G7435" s="494"/>
    </row>
    <row r="7436" ht="11.25" hidden="1" customHeight="1" outlineLevel="7">
      <c r="A7436" s="118"/>
      <c r="B7436" s="119"/>
      <c r="C7436" s="120"/>
      <c r="D7436" s="2013" t="s">
        <v>929</v>
      </c>
      <c r="E7436" s="2013"/>
      <c r="F7436" s="2013"/>
      <c r="G7436" s="494"/>
    </row>
    <row r="7437" ht="11.25" hidden="1" customHeight="1" outlineLevel="7">
      <c r="A7437" s="118"/>
      <c r="B7437" s="119"/>
      <c r="C7437" s="120"/>
      <c r="D7437" s="2013" t="s">
        <v>932</v>
      </c>
      <c r="E7437" s="2013"/>
      <c r="F7437" s="2013"/>
      <c r="G7437" s="494"/>
    </row>
    <row r="7438" ht="11.25" hidden="1" customHeight="1" outlineLevel="7">
      <c r="A7438" s="86"/>
      <c r="B7438" s="87"/>
      <c r="C7438" s="88"/>
      <c r="D7438" s="2017" t="s">
        <v>933</v>
      </c>
      <c r="E7438" s="2017"/>
      <c r="F7438" s="2017"/>
      <c r="G7438" s="494"/>
    </row>
    <row r="7439" ht="11.25" hidden="1" customHeight="1" outlineLevel="7">
      <c r="A7439" s="89"/>
      <c r="B7439" s="90"/>
      <c r="C7439" s="91"/>
      <c r="D7439" s="2013" t="s">
        <v>934</v>
      </c>
      <c r="E7439" s="2013"/>
      <c r="F7439" s="2013"/>
      <c r="G7439" s="494"/>
    </row>
    <row r="7440" ht="21.75" hidden="1" customHeight="1" outlineLevel="7">
      <c r="A7440" s="89"/>
      <c r="B7440" s="90"/>
      <c r="C7440" s="91"/>
      <c r="D7440" s="2013" t="s">
        <v>935</v>
      </c>
      <c r="E7440" s="2013"/>
      <c r="F7440" s="2013"/>
      <c r="G7440" s="494"/>
    </row>
    <row r="7441" ht="11.25" hidden="1" customHeight="1" outlineLevel="7">
      <c r="A7441" s="89"/>
      <c r="B7441" s="90"/>
      <c r="C7441" s="91"/>
      <c r="D7441" s="2013" t="s">
        <v>936</v>
      </c>
      <c r="E7441" s="2013"/>
      <c r="F7441" s="2013"/>
      <c r="G7441" s="494"/>
    </row>
    <row r="7442" ht="21.75" hidden="1" customHeight="1" outlineLevel="7">
      <c r="A7442" s="89"/>
      <c r="B7442" s="90"/>
      <c r="C7442" s="91"/>
      <c r="D7442" s="2013" t="s">
        <v>937</v>
      </c>
      <c r="E7442" s="2013"/>
      <c r="F7442" s="2013"/>
      <c r="G7442" s="494"/>
    </row>
    <row r="7443" ht="21.75" hidden="1" customHeight="1" outlineLevel="7">
      <c r="A7443" s="89"/>
      <c r="B7443" s="90"/>
      <c r="C7443" s="91"/>
      <c r="D7443" s="2013" t="s">
        <v>232</v>
      </c>
      <c r="E7443" s="2013"/>
      <c r="F7443" s="2013"/>
      <c r="G7443" s="494"/>
    </row>
    <row r="7444" ht="21.75" hidden="1" customHeight="1" outlineLevel="7">
      <c r="A7444" s="89"/>
      <c r="B7444" s="90"/>
      <c r="C7444" s="91"/>
      <c r="D7444" s="2013" t="s">
        <v>233</v>
      </c>
      <c r="E7444" s="2013"/>
      <c r="F7444" s="2013"/>
      <c r="G7444" s="494"/>
    </row>
    <row r="7445" ht="11.25" hidden="1" customHeight="1" outlineLevel="7">
      <c r="A7445" s="118"/>
      <c r="B7445" s="119"/>
      <c r="C7445" s="120"/>
      <c r="D7445" s="2013" t="s">
        <v>406</v>
      </c>
      <c r="E7445" s="2013"/>
      <c r="F7445" s="2013"/>
      <c r="G7445" s="494"/>
    </row>
    <row r="7446" ht="11.25" hidden="1" customHeight="1" outlineLevel="7">
      <c r="A7446" s="118"/>
      <c r="B7446" s="119"/>
      <c r="C7446" s="120"/>
      <c r="D7446" s="2013" t="s">
        <v>407</v>
      </c>
      <c r="E7446" s="2013"/>
      <c r="F7446" s="2013"/>
      <c r="G7446" s="494"/>
    </row>
    <row r="7447" ht="11.25" hidden="1" customHeight="1" outlineLevel="7">
      <c r="A7447" s="118"/>
      <c r="B7447" s="119"/>
      <c r="C7447" s="120"/>
      <c r="D7447" s="2013" t="s">
        <v>938</v>
      </c>
      <c r="E7447" s="2013"/>
      <c r="F7447" s="2013"/>
      <c r="G7447" s="494"/>
    </row>
    <row r="7448" ht="11.25" hidden="1" customHeight="1" outlineLevel="7">
      <c r="A7448" s="118"/>
      <c r="B7448" s="119"/>
      <c r="C7448" s="120"/>
      <c r="D7448" s="2013" t="s">
        <v>939</v>
      </c>
      <c r="E7448" s="2013"/>
      <c r="F7448" s="2013"/>
      <c r="G7448" s="494"/>
    </row>
    <row r="7449" ht="11.25" hidden="1" customHeight="1" outlineLevel="7">
      <c r="A7449" s="118"/>
      <c r="B7449" s="119"/>
      <c r="C7449" s="120"/>
      <c r="D7449" s="2013" t="s">
        <v>415</v>
      </c>
      <c r="E7449" s="2013"/>
      <c r="F7449" s="2013"/>
      <c r="G7449" s="494"/>
    </row>
    <row r="7450" ht="11.25" hidden="1" customHeight="1" outlineLevel="7">
      <c r="A7450" s="118"/>
      <c r="B7450" s="119"/>
      <c r="C7450" s="120"/>
      <c r="D7450" s="2013" t="s">
        <v>940</v>
      </c>
      <c r="E7450" s="2013"/>
      <c r="F7450" s="2013"/>
      <c r="G7450" s="494"/>
    </row>
    <row r="7451" ht="11.25" hidden="1" customHeight="1" outlineLevel="7">
      <c r="A7451" s="118"/>
      <c r="B7451" s="119"/>
      <c r="C7451" s="120"/>
      <c r="D7451" s="2013" t="s">
        <v>941</v>
      </c>
      <c r="E7451" s="2013"/>
      <c r="F7451" s="2013"/>
      <c r="G7451" s="494"/>
    </row>
    <row r="7452" ht="11.25" hidden="1" customHeight="1" outlineLevel="7">
      <c r="A7452" s="118"/>
      <c r="B7452" s="119"/>
      <c r="C7452" s="120"/>
      <c r="D7452" s="2013" t="s">
        <v>942</v>
      </c>
      <c r="E7452" s="2013"/>
      <c r="F7452" s="2013"/>
      <c r="G7452" s="494"/>
    </row>
    <row r="7453" ht="11.25" hidden="1" customHeight="1" outlineLevel="7">
      <c r="A7453" s="118"/>
      <c r="B7453" s="119"/>
      <c r="C7453" s="120"/>
      <c r="D7453" s="2013" t="s">
        <v>409</v>
      </c>
      <c r="E7453" s="2013"/>
      <c r="F7453" s="2013"/>
      <c r="G7453" s="494"/>
    </row>
    <row r="7454" ht="11.25" hidden="1" customHeight="1" outlineLevel="7">
      <c r="A7454" s="118"/>
      <c r="B7454" s="119"/>
      <c r="C7454" s="120"/>
      <c r="D7454" s="2013" t="s">
        <v>943</v>
      </c>
      <c r="E7454" s="2013"/>
      <c r="F7454" s="2013"/>
      <c r="G7454" s="494"/>
    </row>
    <row r="7455" ht="11.25" hidden="1" customHeight="1" outlineLevel="7">
      <c r="A7455" s="118"/>
      <c r="B7455" s="119"/>
      <c r="C7455" s="120"/>
      <c r="D7455" s="2013" t="s">
        <v>944</v>
      </c>
      <c r="E7455" s="2013"/>
      <c r="F7455" s="2013"/>
      <c r="G7455" s="494"/>
    </row>
    <row r="7456" ht="11.25" hidden="1" customHeight="1" outlineLevel="7">
      <c r="A7456" s="118"/>
      <c r="B7456" s="119"/>
      <c r="C7456" s="120"/>
      <c r="D7456" s="2013" t="s">
        <v>413</v>
      </c>
      <c r="E7456" s="2013"/>
      <c r="F7456" s="2013"/>
      <c r="G7456" s="494"/>
    </row>
    <row r="7457" ht="21.75" hidden="1" customHeight="1" outlineLevel="7">
      <c r="A7457" s="118"/>
      <c r="B7457" s="119"/>
      <c r="C7457" s="120"/>
      <c r="D7457" s="2013" t="s">
        <v>945</v>
      </c>
      <c r="E7457" s="2013"/>
      <c r="F7457" s="2013"/>
      <c r="G7457" s="494"/>
    </row>
    <row r="7458" ht="21.75" hidden="1" customHeight="1" outlineLevel="7">
      <c r="A7458" s="118"/>
      <c r="B7458" s="119"/>
      <c r="C7458" s="120"/>
      <c r="D7458" s="2013" t="s">
        <v>419</v>
      </c>
      <c r="E7458" s="2013"/>
      <c r="F7458" s="2013"/>
      <c r="G7458" s="494"/>
    </row>
    <row r="7459" ht="21.75" hidden="1" customHeight="1" outlineLevel="7">
      <c r="A7459" s="118"/>
      <c r="B7459" s="119"/>
      <c r="C7459" s="120"/>
      <c r="D7459" s="2013" t="s">
        <v>946</v>
      </c>
      <c r="E7459" s="2013"/>
      <c r="F7459" s="2013"/>
      <c r="G7459" s="494"/>
    </row>
    <row r="7460" ht="11.25" hidden="1" customHeight="1" outlineLevel="7">
      <c r="A7460" s="86"/>
      <c r="B7460" s="87"/>
      <c r="C7460" s="88"/>
      <c r="D7460" s="2017" t="s">
        <v>410</v>
      </c>
      <c r="E7460" s="2017"/>
      <c r="F7460" s="2017"/>
      <c r="G7460" s="494"/>
    </row>
    <row r="7461" ht="21.75" hidden="1" customHeight="1" outlineLevel="7">
      <c r="A7461" s="89"/>
      <c r="B7461" s="90"/>
      <c r="C7461" s="91"/>
      <c r="D7461" s="2013" t="s">
        <v>947</v>
      </c>
      <c r="E7461" s="2013"/>
      <c r="F7461" s="2013"/>
      <c r="G7461" s="494"/>
    </row>
    <row r="7462" ht="11.25" hidden="1" customHeight="1" outlineLevel="7">
      <c r="A7462" s="89"/>
      <c r="B7462" s="90"/>
      <c r="C7462" s="91"/>
      <c r="D7462" s="2013" t="s">
        <v>948</v>
      </c>
      <c r="E7462" s="2013"/>
      <c r="F7462" s="2013"/>
      <c r="G7462" s="494"/>
    </row>
    <row r="7463" ht="11.25" hidden="1" customHeight="1" outlineLevel="7">
      <c r="A7463" s="89"/>
      <c r="B7463" s="90"/>
      <c r="C7463" s="91"/>
      <c r="D7463" s="2013" t="s">
        <v>949</v>
      </c>
      <c r="E7463" s="2013"/>
      <c r="F7463" s="2013"/>
      <c r="G7463" s="494"/>
    </row>
    <row r="7464" ht="21.75" hidden="1" customHeight="1" outlineLevel="7">
      <c r="A7464" s="89"/>
      <c r="B7464" s="90"/>
      <c r="C7464" s="91"/>
      <c r="D7464" s="2013" t="s">
        <v>950</v>
      </c>
      <c r="E7464" s="2013"/>
      <c r="F7464" s="2013"/>
      <c r="G7464" s="494"/>
    </row>
    <row r="7465" ht="11.25" hidden="1" customHeight="1" outlineLevel="7">
      <c r="A7465" s="86"/>
      <c r="B7465" s="87"/>
      <c r="C7465" s="88"/>
      <c r="D7465" s="2017" t="s">
        <v>951</v>
      </c>
      <c r="E7465" s="2017"/>
      <c r="F7465" s="2017"/>
      <c r="G7465" s="494"/>
    </row>
    <row r="7466" ht="21.75" hidden="1" customHeight="1" outlineLevel="7">
      <c r="A7466" s="89"/>
      <c r="B7466" s="90"/>
      <c r="C7466" s="91"/>
      <c r="D7466" s="2013" t="s">
        <v>411</v>
      </c>
      <c r="E7466" s="2013"/>
      <c r="F7466" s="2013"/>
      <c r="G7466" s="494"/>
    </row>
    <row r="7467" ht="11.25" hidden="1" customHeight="1" outlineLevel="7">
      <c r="A7467" s="89"/>
      <c r="B7467" s="90"/>
      <c r="C7467" s="91"/>
      <c r="D7467" s="2013" t="s">
        <v>1195</v>
      </c>
      <c r="E7467" s="2013"/>
      <c r="F7467" s="2013"/>
      <c r="G7467" s="494"/>
    </row>
    <row r="7468" ht="11.25" hidden="1" customHeight="1" outlineLevel="7">
      <c r="A7468" s="118"/>
      <c r="B7468" s="119"/>
      <c r="C7468" s="120"/>
      <c r="D7468" s="2013" t="s">
        <v>417</v>
      </c>
      <c r="E7468" s="2013"/>
      <c r="F7468" s="2013"/>
      <c r="G7468" s="494"/>
    </row>
    <row r="7469" ht="11.25" hidden="1" customHeight="1" outlineLevel="7">
      <c r="A7469" s="118"/>
      <c r="B7469" s="119"/>
      <c r="C7469" s="120"/>
      <c r="D7469" s="2013" t="s">
        <v>953</v>
      </c>
      <c r="E7469" s="2013"/>
      <c r="F7469" s="2013"/>
      <c r="G7469" s="494"/>
    </row>
    <row r="7470" ht="11.25" customHeight="1" outlineLevel="4" collapsed="1">
      <c r="A7470" s="2020" t="s">
        <v>1029</v>
      </c>
      <c r="B7470" s="2020"/>
      <c r="C7470" s="2020"/>
      <c r="D7470" s="2019" t="s">
        <v>508</v>
      </c>
      <c r="E7470" s="2019"/>
      <c r="F7470" s="2019"/>
      <c r="G7470" s="494"/>
    </row>
    <row r="7471" ht="11.25" hidden="1" customHeight="1" outlineLevel="5">
      <c r="A7471" s="107"/>
      <c r="B7471" s="108"/>
      <c r="C7471" s="109"/>
      <c r="D7471" s="98"/>
      <c r="E7471" s="99"/>
      <c r="F7471" s="100"/>
      <c r="G7471" s="494"/>
    </row>
    <row r="7472" ht="11.25" hidden="1" customHeight="1" outlineLevel="5">
      <c r="A7472" s="74"/>
      <c r="B7472" s="75"/>
      <c r="C7472" s="76"/>
      <c r="D7472" s="2017" t="s">
        <v>257</v>
      </c>
      <c r="E7472" s="2017"/>
      <c r="F7472" s="2017"/>
      <c r="G7472" s="494"/>
    </row>
    <row r="7473" ht="11.25" hidden="1" customHeight="1" outlineLevel="6">
      <c r="A7473" s="77"/>
      <c r="B7473" s="78"/>
      <c r="C7473" s="79"/>
      <c r="D7473" s="2017" t="s">
        <v>442</v>
      </c>
      <c r="E7473" s="2017"/>
      <c r="F7473" s="2017"/>
      <c r="G7473" s="494"/>
    </row>
    <row r="7474" ht="11.25" hidden="1" customHeight="1" outlineLevel="7">
      <c r="A7474" s="80"/>
      <c r="B7474" s="81"/>
      <c r="C7474" s="82"/>
      <c r="D7474" s="2017" t="s">
        <v>443</v>
      </c>
      <c r="E7474" s="2017"/>
      <c r="F7474" s="2017"/>
      <c r="G7474" s="494"/>
    </row>
    <row r="7475" ht="11.25" hidden="1" customHeight="1" outlineLevel="7">
      <c r="A7475" s="83"/>
      <c r="B7475" s="84"/>
      <c r="C7475" s="85"/>
      <c r="D7475" s="2017" t="s">
        <v>444</v>
      </c>
      <c r="E7475" s="2017"/>
      <c r="F7475" s="2017"/>
      <c r="G7475" s="494"/>
    </row>
    <row r="7476" ht="11.25" hidden="1" customHeight="1" outlineLevel="7">
      <c r="A7476" s="86"/>
      <c r="B7476" s="87"/>
      <c r="C7476" s="88"/>
      <c r="D7476" s="2017" t="s">
        <v>253</v>
      </c>
      <c r="E7476" s="2017"/>
      <c r="F7476" s="2017"/>
      <c r="G7476" s="494"/>
    </row>
    <row r="7477" ht="11.25" hidden="1" customHeight="1" outlineLevel="7">
      <c r="A7477" s="101"/>
      <c r="B7477" s="102"/>
      <c r="C7477" s="103"/>
      <c r="D7477" s="2017" t="s">
        <v>462</v>
      </c>
      <c r="E7477" s="2017"/>
      <c r="F7477" s="2017"/>
      <c r="G7477" s="494"/>
    </row>
    <row r="7478" ht="11.25" hidden="1" customHeight="1" outlineLevel="7">
      <c r="A7478" s="104"/>
      <c r="B7478" s="105"/>
      <c r="C7478" s="106"/>
      <c r="D7478" s="2017" t="s">
        <v>509</v>
      </c>
      <c r="E7478" s="2017"/>
      <c r="F7478" s="2017"/>
      <c r="G7478" s="494"/>
    </row>
    <row r="7479" ht="11.25" hidden="1" customHeight="1" outlineLevel="7">
      <c r="A7479" s="95"/>
      <c r="B7479" s="96"/>
      <c r="C7479" s="97"/>
      <c r="D7479" s="2013" t="s">
        <v>510</v>
      </c>
      <c r="E7479" s="2013"/>
      <c r="F7479" s="2013"/>
      <c r="G7479" s="494"/>
    </row>
    <row r="7480" ht="11.25" hidden="1" customHeight="1" outlineLevel="7">
      <c r="A7480" s="95"/>
      <c r="B7480" s="96"/>
      <c r="C7480" s="97"/>
      <c r="D7480" s="2013" t="s">
        <v>511</v>
      </c>
      <c r="E7480" s="2013"/>
      <c r="F7480" s="2013"/>
      <c r="G7480" s="494"/>
    </row>
    <row r="7481" ht="11.25" hidden="1" customHeight="1" outlineLevel="7">
      <c r="A7481" s="95"/>
      <c r="B7481" s="96"/>
      <c r="C7481" s="97"/>
      <c r="D7481" s="2013" t="s">
        <v>512</v>
      </c>
      <c r="E7481" s="2013"/>
      <c r="F7481" s="2013"/>
      <c r="G7481" s="494"/>
    </row>
    <row r="7482" ht="11.25" hidden="1" customHeight="1" outlineLevel="7">
      <c r="A7482" s="86"/>
      <c r="B7482" s="87"/>
      <c r="C7482" s="88"/>
      <c r="D7482" s="2017" t="s">
        <v>524</v>
      </c>
      <c r="E7482" s="2017"/>
      <c r="F7482" s="2017"/>
      <c r="G7482" s="494"/>
    </row>
    <row r="7483" ht="11.25" hidden="1" customHeight="1" outlineLevel="7">
      <c r="A7483" s="101"/>
      <c r="B7483" s="102"/>
      <c r="C7483" s="103"/>
      <c r="D7483" s="2017" t="s">
        <v>14</v>
      </c>
      <c r="E7483" s="2017"/>
      <c r="F7483" s="2017"/>
      <c r="G7483" s="494"/>
    </row>
    <row r="7484" ht="11.25" hidden="1" customHeight="1" outlineLevel="7">
      <c r="A7484" s="104"/>
      <c r="B7484" s="105"/>
      <c r="C7484" s="106"/>
      <c r="D7484" s="2017" t="s">
        <v>220</v>
      </c>
      <c r="E7484" s="2017"/>
      <c r="F7484" s="2017"/>
      <c r="G7484" s="494"/>
    </row>
    <row r="7485" ht="11.25" hidden="1" customHeight="1" outlineLevel="7">
      <c r="A7485" s="95"/>
      <c r="B7485" s="96"/>
      <c r="C7485" s="97"/>
      <c r="D7485" s="2013" t="s">
        <v>527</v>
      </c>
      <c r="E7485" s="2013"/>
      <c r="F7485" s="2013"/>
      <c r="G7485" s="494"/>
    </row>
    <row r="7486" ht="11.25" hidden="1" customHeight="1" outlineLevel="7">
      <c r="A7486" s="95"/>
      <c r="B7486" s="96"/>
      <c r="C7486" s="97"/>
      <c r="D7486" s="2013" t="s">
        <v>528</v>
      </c>
      <c r="E7486" s="2013"/>
      <c r="F7486" s="2013"/>
      <c r="G7486" s="494"/>
    </row>
    <row r="7487" ht="11.25" hidden="1" customHeight="1" outlineLevel="7">
      <c r="A7487" s="104"/>
      <c r="B7487" s="105"/>
      <c r="C7487" s="106"/>
      <c r="D7487" s="2017" t="s">
        <v>529</v>
      </c>
      <c r="E7487" s="2017"/>
      <c r="F7487" s="2017"/>
      <c r="G7487" s="494"/>
    </row>
    <row r="7488" ht="11.25" hidden="1" customHeight="1" outlineLevel="7">
      <c r="A7488" s="70"/>
      <c r="B7488" s="71"/>
      <c r="C7488" s="72"/>
      <c r="D7488" s="2017" t="s">
        <v>530</v>
      </c>
      <c r="E7488" s="2017"/>
      <c r="F7488" s="2017"/>
      <c r="G7488" s="494"/>
    </row>
    <row r="7489" ht="11.25" hidden="1" customHeight="1" outlineLevel="7">
      <c r="A7489" s="107"/>
      <c r="B7489" s="108"/>
      <c r="C7489" s="109"/>
      <c r="D7489" s="2013" t="s">
        <v>532</v>
      </c>
      <c r="E7489" s="2013"/>
      <c r="F7489" s="2013"/>
      <c r="G7489" s="494"/>
    </row>
    <row r="7490" ht="11.25" hidden="1" customHeight="1" outlineLevel="7">
      <c r="A7490" s="107"/>
      <c r="B7490" s="108"/>
      <c r="C7490" s="109"/>
      <c r="D7490" s="2013" t="s">
        <v>533</v>
      </c>
      <c r="E7490" s="2013"/>
      <c r="F7490" s="2013"/>
      <c r="G7490" s="494"/>
    </row>
    <row r="7491" ht="11.25" hidden="1" customHeight="1" outlineLevel="7">
      <c r="A7491" s="70"/>
      <c r="B7491" s="71"/>
      <c r="C7491" s="72"/>
      <c r="D7491" s="2017" t="s">
        <v>535</v>
      </c>
      <c r="E7491" s="2017"/>
      <c r="F7491" s="2017"/>
      <c r="G7491" s="494"/>
    </row>
    <row r="7492" ht="11.25" hidden="1" customHeight="1" outlineLevel="7">
      <c r="A7492" s="107"/>
      <c r="B7492" s="108"/>
      <c r="C7492" s="109"/>
      <c r="D7492" s="2013" t="s">
        <v>539</v>
      </c>
      <c r="E7492" s="2013"/>
      <c r="F7492" s="2013"/>
      <c r="G7492" s="495"/>
    </row>
    <row r="7493" ht="21.75" hidden="1" customHeight="1" outlineLevel="7">
      <c r="A7493" s="107"/>
      <c r="B7493" s="108"/>
      <c r="C7493" s="109"/>
      <c r="D7493" s="2013" t="s">
        <v>540</v>
      </c>
      <c r="E7493" s="2013"/>
      <c r="F7493" s="2013"/>
      <c r="G7493" s="494"/>
    </row>
    <row r="7494" ht="21.75" hidden="1" customHeight="1" outlineLevel="7">
      <c r="A7494" s="107"/>
      <c r="B7494" s="108"/>
      <c r="C7494" s="109"/>
      <c r="D7494" s="2013" t="s">
        <v>541</v>
      </c>
      <c r="E7494" s="2013"/>
      <c r="F7494" s="2013"/>
      <c r="G7494" s="494"/>
    </row>
    <row r="7495" ht="11.25" hidden="1" customHeight="1" outlineLevel="7">
      <c r="A7495" s="107"/>
      <c r="B7495" s="108"/>
      <c r="C7495" s="109"/>
      <c r="D7495" s="2013" t="s">
        <v>542</v>
      </c>
      <c r="E7495" s="2013"/>
      <c r="F7495" s="2013"/>
      <c r="G7495" s="494"/>
    </row>
    <row r="7496" ht="11.25" hidden="1" customHeight="1" outlineLevel="7">
      <c r="A7496" s="107"/>
      <c r="B7496" s="108"/>
      <c r="C7496" s="109"/>
      <c r="D7496" s="2013" t="s">
        <v>546</v>
      </c>
      <c r="E7496" s="2013"/>
      <c r="F7496" s="2013"/>
      <c r="G7496" s="494"/>
    </row>
    <row r="7497" ht="11.25" hidden="1" customHeight="1" outlineLevel="7">
      <c r="A7497" s="70"/>
      <c r="B7497" s="71"/>
      <c r="C7497" s="72"/>
      <c r="D7497" s="2017" t="s">
        <v>548</v>
      </c>
      <c r="E7497" s="2017"/>
      <c r="F7497" s="2017"/>
      <c r="G7497" s="494"/>
    </row>
    <row r="7498" ht="11.25" hidden="1" customHeight="1" outlineLevel="7">
      <c r="A7498" s="107"/>
      <c r="B7498" s="108"/>
      <c r="C7498" s="109"/>
      <c r="D7498" s="2013" t="s">
        <v>551</v>
      </c>
      <c r="E7498" s="2013"/>
      <c r="F7498" s="2013"/>
      <c r="G7498" s="494"/>
    </row>
    <row r="7499" ht="11.25" hidden="1" customHeight="1" outlineLevel="7">
      <c r="A7499" s="107"/>
      <c r="B7499" s="108"/>
      <c r="C7499" s="109"/>
      <c r="D7499" s="2013" t="s">
        <v>552</v>
      </c>
      <c r="E7499" s="2013"/>
      <c r="F7499" s="2013"/>
      <c r="G7499" s="494"/>
    </row>
    <row r="7500" ht="11.25" hidden="1" customHeight="1" outlineLevel="7">
      <c r="A7500" s="70"/>
      <c r="B7500" s="71"/>
      <c r="C7500" s="72"/>
      <c r="D7500" s="2017" t="s">
        <v>554</v>
      </c>
      <c r="E7500" s="2017"/>
      <c r="F7500" s="2017"/>
      <c r="G7500" s="494"/>
    </row>
    <row r="7501" ht="11.25" hidden="1" customHeight="1" outlineLevel="7">
      <c r="A7501" s="107"/>
      <c r="B7501" s="108"/>
      <c r="C7501" s="109"/>
      <c r="D7501" s="2013" t="s">
        <v>556</v>
      </c>
      <c r="E7501" s="2013"/>
      <c r="F7501" s="2013"/>
      <c r="G7501" s="494"/>
    </row>
    <row r="7502" ht="11.25" hidden="1" customHeight="1" outlineLevel="7">
      <c r="A7502" s="107"/>
      <c r="B7502" s="108"/>
      <c r="C7502" s="109"/>
      <c r="D7502" s="2013" t="s">
        <v>557</v>
      </c>
      <c r="E7502" s="2013"/>
      <c r="F7502" s="2013"/>
      <c r="G7502" s="494"/>
    </row>
    <row r="7503" ht="11.25" hidden="1" customHeight="1" outlineLevel="7">
      <c r="A7503" s="107"/>
      <c r="B7503" s="108"/>
      <c r="C7503" s="109"/>
      <c r="D7503" s="2013" t="s">
        <v>559</v>
      </c>
      <c r="E7503" s="2013"/>
      <c r="F7503" s="2013"/>
      <c r="G7503" s="494"/>
    </row>
    <row r="7504" ht="11.25" hidden="1" customHeight="1" outlineLevel="7">
      <c r="A7504" s="107"/>
      <c r="B7504" s="108"/>
      <c r="C7504" s="109"/>
      <c r="D7504" s="2013" t="s">
        <v>560</v>
      </c>
      <c r="E7504" s="2013"/>
      <c r="F7504" s="2013"/>
      <c r="G7504" s="494"/>
    </row>
    <row r="7505" ht="11.25" hidden="1" customHeight="1" outlineLevel="7">
      <c r="A7505" s="107"/>
      <c r="B7505" s="108"/>
      <c r="C7505" s="109"/>
      <c r="D7505" s="2013" t="s">
        <v>562</v>
      </c>
      <c r="E7505" s="2013"/>
      <c r="F7505" s="2013"/>
      <c r="G7505" s="494"/>
    </row>
    <row r="7506" ht="11.25" hidden="1" customHeight="1" outlineLevel="7">
      <c r="A7506" s="107"/>
      <c r="B7506" s="108"/>
      <c r="C7506" s="109"/>
      <c r="D7506" s="2013" t="s">
        <v>563</v>
      </c>
      <c r="E7506" s="2013"/>
      <c r="F7506" s="2013"/>
      <c r="G7506" s="494"/>
    </row>
    <row r="7507" ht="11.25" hidden="1" customHeight="1" outlineLevel="7">
      <c r="A7507" s="107"/>
      <c r="B7507" s="108"/>
      <c r="C7507" s="109"/>
      <c r="D7507" s="2013" t="s">
        <v>564</v>
      </c>
      <c r="E7507" s="2013"/>
      <c r="F7507" s="2013"/>
      <c r="G7507" s="494"/>
    </row>
    <row r="7508" ht="11.25" hidden="1" customHeight="1" outlineLevel="7">
      <c r="A7508" s="107"/>
      <c r="B7508" s="108"/>
      <c r="C7508" s="109"/>
      <c r="D7508" s="2013" t="s">
        <v>565</v>
      </c>
      <c r="E7508" s="2013"/>
      <c r="F7508" s="2013"/>
      <c r="G7508" s="494"/>
    </row>
    <row r="7509" ht="11.25" hidden="1" customHeight="1" outlineLevel="7">
      <c r="A7509" s="107"/>
      <c r="B7509" s="108"/>
      <c r="C7509" s="109"/>
      <c r="D7509" s="2013" t="s">
        <v>566</v>
      </c>
      <c r="E7509" s="2013"/>
      <c r="F7509" s="2013"/>
      <c r="G7509" s="494"/>
    </row>
    <row r="7510" ht="11.25" hidden="1" customHeight="1" outlineLevel="7">
      <c r="A7510" s="107"/>
      <c r="B7510" s="108"/>
      <c r="C7510" s="109"/>
      <c r="D7510" s="2013" t="s">
        <v>567</v>
      </c>
      <c r="E7510" s="2013"/>
      <c r="F7510" s="2013"/>
      <c r="G7510" s="494"/>
    </row>
    <row r="7511" ht="11.25" hidden="1" customHeight="1" outlineLevel="7">
      <c r="A7511" s="107"/>
      <c r="B7511" s="108"/>
      <c r="C7511" s="109"/>
      <c r="D7511" s="2013" t="s">
        <v>569</v>
      </c>
      <c r="E7511" s="2013"/>
      <c r="F7511" s="2013"/>
      <c r="G7511" s="494"/>
    </row>
    <row r="7512" ht="11.25" hidden="1" customHeight="1" outlineLevel="7">
      <c r="A7512" s="107"/>
      <c r="B7512" s="108"/>
      <c r="C7512" s="109"/>
      <c r="D7512" s="2013" t="s">
        <v>570</v>
      </c>
      <c r="E7512" s="2013"/>
      <c r="F7512" s="2013"/>
      <c r="G7512" s="494"/>
    </row>
    <row r="7513" ht="11.25" hidden="1" customHeight="1" outlineLevel="7">
      <c r="A7513" s="101"/>
      <c r="B7513" s="102"/>
      <c r="C7513" s="103"/>
      <c r="D7513" s="2017" t="s">
        <v>571</v>
      </c>
      <c r="E7513" s="2017"/>
      <c r="F7513" s="2017"/>
      <c r="G7513" s="494"/>
    </row>
    <row r="7514" ht="11.25" hidden="1" customHeight="1" outlineLevel="7">
      <c r="A7514" s="104"/>
      <c r="B7514" s="105"/>
      <c r="C7514" s="106"/>
      <c r="D7514" s="2017" t="s">
        <v>572</v>
      </c>
      <c r="E7514" s="2017"/>
      <c r="F7514" s="2017"/>
      <c r="G7514" s="494"/>
    </row>
    <row r="7515" ht="11.25" hidden="1" customHeight="1" outlineLevel="7">
      <c r="A7515" s="70"/>
      <c r="B7515" s="71"/>
      <c r="C7515" s="72"/>
      <c r="D7515" s="2017" t="s">
        <v>573</v>
      </c>
      <c r="E7515" s="2017"/>
      <c r="F7515" s="2017"/>
      <c r="G7515" s="494"/>
    </row>
    <row r="7516" ht="11.25" hidden="1" customHeight="1" outlineLevel="7">
      <c r="A7516" s="107"/>
      <c r="B7516" s="108"/>
      <c r="C7516" s="109"/>
      <c r="D7516" s="2013" t="s">
        <v>576</v>
      </c>
      <c r="E7516" s="2013"/>
      <c r="F7516" s="2013"/>
      <c r="G7516" s="494"/>
    </row>
    <row r="7517" ht="21.75" hidden="1" customHeight="1" outlineLevel="7">
      <c r="A7517" s="107"/>
      <c r="B7517" s="108"/>
      <c r="C7517" s="109"/>
      <c r="D7517" s="2013" t="s">
        <v>577</v>
      </c>
      <c r="E7517" s="2013"/>
      <c r="F7517" s="2013"/>
      <c r="G7517" s="494"/>
    </row>
    <row r="7518" ht="21.75" hidden="1" customHeight="1" outlineLevel="7">
      <c r="A7518" s="107"/>
      <c r="B7518" s="108"/>
      <c r="C7518" s="109"/>
      <c r="D7518" s="2013" t="s">
        <v>578</v>
      </c>
      <c r="E7518" s="2013"/>
      <c r="F7518" s="2013"/>
      <c r="G7518" s="494"/>
    </row>
    <row r="7519" ht="11.25" hidden="1" customHeight="1" outlineLevel="7">
      <c r="A7519" s="107"/>
      <c r="B7519" s="108"/>
      <c r="C7519" s="109"/>
      <c r="D7519" s="2013" t="s">
        <v>579</v>
      </c>
      <c r="E7519" s="2013"/>
      <c r="F7519" s="2013"/>
      <c r="G7519" s="494"/>
    </row>
    <row r="7520" ht="11.25" hidden="1" customHeight="1" outlineLevel="7">
      <c r="A7520" s="107"/>
      <c r="B7520" s="108"/>
      <c r="C7520" s="109"/>
      <c r="D7520" s="2013" t="s">
        <v>582</v>
      </c>
      <c r="E7520" s="2013"/>
      <c r="F7520" s="2013"/>
      <c r="G7520" s="494"/>
    </row>
    <row r="7521" ht="11.25" hidden="1" customHeight="1" outlineLevel="7">
      <c r="A7521" s="107"/>
      <c r="B7521" s="108"/>
      <c r="C7521" s="109"/>
      <c r="D7521" s="2013" t="s">
        <v>583</v>
      </c>
      <c r="E7521" s="2013"/>
      <c r="F7521" s="2013"/>
      <c r="G7521" s="494"/>
    </row>
    <row r="7522" ht="11.25" hidden="1" customHeight="1" outlineLevel="7">
      <c r="A7522" s="107"/>
      <c r="B7522" s="108"/>
      <c r="C7522" s="109"/>
      <c r="D7522" s="2013" t="s">
        <v>585</v>
      </c>
      <c r="E7522" s="2013"/>
      <c r="F7522" s="2013"/>
      <c r="G7522" s="494"/>
    </row>
    <row r="7523" ht="11.25" hidden="1" customHeight="1" outlineLevel="7">
      <c r="A7523" s="70"/>
      <c r="B7523" s="71"/>
      <c r="C7523" s="72"/>
      <c r="D7523" s="2017" t="s">
        <v>586</v>
      </c>
      <c r="E7523" s="2017"/>
      <c r="F7523" s="2017"/>
      <c r="G7523" s="494"/>
    </row>
    <row r="7524" ht="11.25" hidden="1" customHeight="1" outlineLevel="7">
      <c r="A7524" s="107"/>
      <c r="B7524" s="108"/>
      <c r="C7524" s="109"/>
      <c r="D7524" s="2013" t="s">
        <v>589</v>
      </c>
      <c r="E7524" s="2013"/>
      <c r="F7524" s="2013"/>
      <c r="G7524" s="494"/>
    </row>
    <row r="7525" ht="21.75" hidden="1" customHeight="1" outlineLevel="7">
      <c r="A7525" s="107"/>
      <c r="B7525" s="108"/>
      <c r="C7525" s="109"/>
      <c r="D7525" s="2013" t="s">
        <v>590</v>
      </c>
      <c r="E7525" s="2013"/>
      <c r="F7525" s="2013"/>
      <c r="G7525" s="494"/>
    </row>
    <row r="7526" ht="11.25" hidden="1" customHeight="1" outlineLevel="7">
      <c r="A7526" s="107"/>
      <c r="B7526" s="108"/>
      <c r="C7526" s="109"/>
      <c r="D7526" s="2013" t="s">
        <v>591</v>
      </c>
      <c r="E7526" s="2013"/>
      <c r="F7526" s="2013"/>
      <c r="G7526" s="494"/>
    </row>
    <row r="7527" ht="11.25" hidden="1" customHeight="1" outlineLevel="7">
      <c r="A7527" s="107"/>
      <c r="B7527" s="108"/>
      <c r="C7527" s="109"/>
      <c r="D7527" s="2013" t="s">
        <v>592</v>
      </c>
      <c r="E7527" s="2013"/>
      <c r="F7527" s="2013"/>
      <c r="G7527" s="494"/>
    </row>
    <row r="7528" ht="11.25" hidden="1" customHeight="1" outlineLevel="7">
      <c r="A7528" s="107"/>
      <c r="B7528" s="108"/>
      <c r="C7528" s="109"/>
      <c r="D7528" s="2013" t="s">
        <v>965</v>
      </c>
      <c r="E7528" s="2013"/>
      <c r="F7528" s="2013"/>
      <c r="G7528" s="494"/>
    </row>
    <row r="7529" ht="11.25" hidden="1" customHeight="1" outlineLevel="7">
      <c r="A7529" s="104"/>
      <c r="B7529" s="105"/>
      <c r="C7529" s="106"/>
      <c r="D7529" s="2017" t="s">
        <v>35</v>
      </c>
      <c r="E7529" s="2017"/>
      <c r="F7529" s="2017"/>
      <c r="G7529" s="494"/>
    </row>
    <row r="7530" ht="11.25" hidden="1" customHeight="1" outlineLevel="7">
      <c r="A7530" s="95"/>
      <c r="B7530" s="96"/>
      <c r="C7530" s="97"/>
      <c r="D7530" s="2013" t="s">
        <v>595</v>
      </c>
      <c r="E7530" s="2013"/>
      <c r="F7530" s="2013"/>
      <c r="G7530" s="494"/>
    </row>
    <row r="7531" ht="11.25" hidden="1" customHeight="1" outlineLevel="7">
      <c r="A7531" s="95"/>
      <c r="B7531" s="96"/>
      <c r="C7531" s="97"/>
      <c r="D7531" s="2013" t="s">
        <v>599</v>
      </c>
      <c r="E7531" s="2013"/>
      <c r="F7531" s="2013"/>
      <c r="G7531" s="494"/>
    </row>
    <row r="7532" ht="11.25" hidden="1" customHeight="1" outlineLevel="7">
      <c r="A7532" s="104"/>
      <c r="B7532" s="105"/>
      <c r="C7532" s="106"/>
      <c r="D7532" s="2017" t="s">
        <v>608</v>
      </c>
      <c r="E7532" s="2017"/>
      <c r="F7532" s="2017"/>
      <c r="G7532" s="494"/>
    </row>
    <row r="7533" ht="11.25" hidden="1" customHeight="1" outlineLevel="7">
      <c r="A7533" s="95"/>
      <c r="B7533" s="96"/>
      <c r="C7533" s="97"/>
      <c r="D7533" s="2013" t="s">
        <v>611</v>
      </c>
      <c r="E7533" s="2013"/>
      <c r="F7533" s="2013"/>
      <c r="G7533" s="494"/>
    </row>
    <row r="7534" ht="11.25" hidden="1" customHeight="1" outlineLevel="7">
      <c r="A7534" s="95"/>
      <c r="B7534" s="96"/>
      <c r="C7534" s="97"/>
      <c r="D7534" s="2013" t="s">
        <v>614</v>
      </c>
      <c r="E7534" s="2013"/>
      <c r="F7534" s="2013"/>
      <c r="G7534" s="494"/>
    </row>
    <row r="7535" ht="11.25" hidden="1" customHeight="1" outlineLevel="7">
      <c r="A7535" s="95"/>
      <c r="B7535" s="96"/>
      <c r="C7535" s="97"/>
      <c r="D7535" s="2013" t="s">
        <v>615</v>
      </c>
      <c r="E7535" s="2013"/>
      <c r="F7535" s="2013"/>
      <c r="G7535" s="494"/>
    </row>
    <row r="7536" ht="11.25" hidden="1" customHeight="1" outlineLevel="7">
      <c r="A7536" s="95"/>
      <c r="B7536" s="96"/>
      <c r="C7536" s="97"/>
      <c r="D7536" s="2013" t="s">
        <v>616</v>
      </c>
      <c r="E7536" s="2013"/>
      <c r="F7536" s="2013"/>
      <c r="G7536" s="494"/>
    </row>
    <row r="7537" ht="11.25" hidden="1" customHeight="1" outlineLevel="7">
      <c r="A7537" s="101"/>
      <c r="B7537" s="102"/>
      <c r="C7537" s="103"/>
      <c r="D7537" s="2017" t="s">
        <v>617</v>
      </c>
      <c r="E7537" s="2017"/>
      <c r="F7537" s="2017"/>
      <c r="G7537" s="494"/>
    </row>
    <row r="7538" ht="11.25" hidden="1" customHeight="1" outlineLevel="7">
      <c r="A7538" s="115"/>
      <c r="B7538" s="116"/>
      <c r="C7538" s="117"/>
      <c r="D7538" s="2013" t="s">
        <v>619</v>
      </c>
      <c r="E7538" s="2013"/>
      <c r="F7538" s="2013"/>
      <c r="G7538" s="494"/>
    </row>
    <row r="7539" ht="11.25" hidden="1" customHeight="1" outlineLevel="7">
      <c r="A7539" s="115"/>
      <c r="B7539" s="116"/>
      <c r="C7539" s="117"/>
      <c r="D7539" s="2013" t="s">
        <v>620</v>
      </c>
      <c r="E7539" s="2013"/>
      <c r="F7539" s="2013"/>
      <c r="G7539" s="494"/>
    </row>
    <row r="7540" ht="11.25" hidden="1" customHeight="1" outlineLevel="7">
      <c r="A7540" s="115"/>
      <c r="B7540" s="116"/>
      <c r="C7540" s="117"/>
      <c r="D7540" s="2013" t="s">
        <v>622</v>
      </c>
      <c r="E7540" s="2013"/>
      <c r="F7540" s="2013"/>
      <c r="G7540" s="494"/>
    </row>
    <row r="7541" ht="11.25" hidden="1" customHeight="1" outlineLevel="7">
      <c r="A7541" s="115"/>
      <c r="B7541" s="116"/>
      <c r="C7541" s="117"/>
      <c r="D7541" s="2013" t="s">
        <v>624</v>
      </c>
      <c r="E7541" s="2013"/>
      <c r="F7541" s="2013"/>
      <c r="G7541" s="494"/>
    </row>
    <row r="7542" ht="11.25" hidden="1" customHeight="1" outlineLevel="7">
      <c r="A7542" s="115"/>
      <c r="B7542" s="116"/>
      <c r="C7542" s="117"/>
      <c r="D7542" s="2013" t="s">
        <v>626</v>
      </c>
      <c r="E7542" s="2013"/>
      <c r="F7542" s="2013"/>
      <c r="G7542" s="494"/>
    </row>
    <row r="7543" ht="11.25" hidden="1" customHeight="1" outlineLevel="7">
      <c r="A7543" s="115"/>
      <c r="B7543" s="116"/>
      <c r="C7543" s="117"/>
      <c r="D7543" s="2013" t="s">
        <v>628</v>
      </c>
      <c r="E7543" s="2013"/>
      <c r="F7543" s="2013"/>
      <c r="G7543" s="494"/>
    </row>
    <row r="7544" ht="11.25" hidden="1" customHeight="1" outlineLevel="7">
      <c r="A7544" s="104"/>
      <c r="B7544" s="105"/>
      <c r="C7544" s="106"/>
      <c r="D7544" s="2017" t="s">
        <v>630</v>
      </c>
      <c r="E7544" s="2017"/>
      <c r="F7544" s="2017"/>
      <c r="G7544" s="494"/>
    </row>
    <row r="7545" ht="11.25" hidden="1" customHeight="1" outlineLevel="7">
      <c r="A7545" s="95"/>
      <c r="B7545" s="96"/>
      <c r="C7545" s="97"/>
      <c r="D7545" s="2013" t="s">
        <v>632</v>
      </c>
      <c r="E7545" s="2013"/>
      <c r="F7545" s="2013"/>
      <c r="G7545" s="494"/>
    </row>
    <row r="7546" ht="21.75" hidden="1" customHeight="1" outlineLevel="7">
      <c r="A7546" s="95"/>
      <c r="B7546" s="96"/>
      <c r="C7546" s="97"/>
      <c r="D7546" s="2013" t="s">
        <v>634</v>
      </c>
      <c r="E7546" s="2013"/>
      <c r="F7546" s="2013"/>
      <c r="G7546" s="494"/>
    </row>
    <row r="7547" ht="21.75" hidden="1" customHeight="1" outlineLevel="7">
      <c r="A7547" s="95"/>
      <c r="B7547" s="96"/>
      <c r="C7547" s="97"/>
      <c r="D7547" s="2013" t="s">
        <v>636</v>
      </c>
      <c r="E7547" s="2013"/>
      <c r="F7547" s="2013"/>
      <c r="G7547" s="494"/>
    </row>
    <row r="7548" ht="21.75" hidden="1" customHeight="1" outlineLevel="7">
      <c r="A7548" s="95"/>
      <c r="B7548" s="96"/>
      <c r="C7548" s="97"/>
      <c r="D7548" s="2013" t="s">
        <v>638</v>
      </c>
      <c r="E7548" s="2013"/>
      <c r="F7548" s="2013"/>
      <c r="G7548" s="494"/>
    </row>
    <row r="7549" ht="11.25" hidden="1" customHeight="1" outlineLevel="7">
      <c r="A7549" s="101"/>
      <c r="B7549" s="102"/>
      <c r="C7549" s="103"/>
      <c r="D7549" s="2017" t="s">
        <v>641</v>
      </c>
      <c r="E7549" s="2017"/>
      <c r="F7549" s="2017"/>
      <c r="G7549" s="494"/>
    </row>
    <row r="7550" ht="21.75" hidden="1" customHeight="1" outlineLevel="7">
      <c r="A7550" s="104"/>
      <c r="B7550" s="105"/>
      <c r="C7550" s="106"/>
      <c r="D7550" s="2017" t="s">
        <v>642</v>
      </c>
      <c r="E7550" s="2017"/>
      <c r="F7550" s="2017"/>
      <c r="G7550" s="494"/>
    </row>
    <row r="7551" ht="21.75" hidden="1" customHeight="1" outlineLevel="7">
      <c r="A7551" s="95"/>
      <c r="B7551" s="96"/>
      <c r="C7551" s="97"/>
      <c r="D7551" s="2013" t="s">
        <v>643</v>
      </c>
      <c r="E7551" s="2013"/>
      <c r="F7551" s="2013"/>
      <c r="G7551" s="494"/>
    </row>
    <row r="7552" ht="21.75" hidden="1" customHeight="1" outlineLevel="7">
      <c r="A7552" s="95"/>
      <c r="B7552" s="96"/>
      <c r="C7552" s="97"/>
      <c r="D7552" s="2013" t="s">
        <v>645</v>
      </c>
      <c r="E7552" s="2013"/>
      <c r="F7552" s="2013"/>
      <c r="G7552" s="494"/>
    </row>
    <row r="7553" ht="21.75" hidden="1" customHeight="1" outlineLevel="7">
      <c r="A7553" s="95"/>
      <c r="B7553" s="96"/>
      <c r="C7553" s="97"/>
      <c r="D7553" s="2013" t="s">
        <v>647</v>
      </c>
      <c r="E7553" s="2013"/>
      <c r="F7553" s="2013"/>
      <c r="G7553" s="494"/>
    </row>
    <row r="7554" ht="21.75" hidden="1" customHeight="1" outlineLevel="7">
      <c r="A7554" s="95"/>
      <c r="B7554" s="96"/>
      <c r="C7554" s="97"/>
      <c r="D7554" s="2013" t="s">
        <v>649</v>
      </c>
      <c r="E7554" s="2013"/>
      <c r="F7554" s="2013"/>
      <c r="G7554" s="494"/>
    </row>
    <row r="7555" ht="21.75" hidden="1" customHeight="1" outlineLevel="7">
      <c r="A7555" s="95"/>
      <c r="B7555" s="96"/>
      <c r="C7555" s="97"/>
      <c r="D7555" s="2013" t="s">
        <v>651</v>
      </c>
      <c r="E7555" s="2013"/>
      <c r="F7555" s="2013"/>
      <c r="G7555" s="494"/>
    </row>
    <row r="7556" ht="11.25" hidden="1" customHeight="1" outlineLevel="7">
      <c r="A7556" s="104"/>
      <c r="B7556" s="105"/>
      <c r="C7556" s="106"/>
      <c r="D7556" s="2017" t="s">
        <v>653</v>
      </c>
      <c r="E7556" s="2017"/>
      <c r="F7556" s="2017"/>
      <c r="G7556" s="494"/>
    </row>
    <row r="7557" ht="11.25" hidden="1" customHeight="1" outlineLevel="7">
      <c r="A7557" s="95"/>
      <c r="B7557" s="96"/>
      <c r="C7557" s="97"/>
      <c r="D7557" s="2013" t="s">
        <v>655</v>
      </c>
      <c r="E7557" s="2013"/>
      <c r="F7557" s="2013"/>
      <c r="G7557" s="494"/>
    </row>
    <row r="7558" ht="21.75" hidden="1" customHeight="1" outlineLevel="7">
      <c r="A7558" s="95"/>
      <c r="B7558" s="96"/>
      <c r="C7558" s="97"/>
      <c r="D7558" s="2013" t="s">
        <v>657</v>
      </c>
      <c r="E7558" s="2013"/>
      <c r="F7558" s="2013"/>
      <c r="G7558" s="494"/>
    </row>
    <row r="7559" ht="21.75" hidden="1" customHeight="1" outlineLevel="7">
      <c r="A7559" s="95"/>
      <c r="B7559" s="96"/>
      <c r="C7559" s="97"/>
      <c r="D7559" s="2013" t="s">
        <v>659</v>
      </c>
      <c r="E7559" s="2013"/>
      <c r="F7559" s="2013"/>
      <c r="G7559" s="494"/>
    </row>
    <row r="7560" ht="21.75" hidden="1" customHeight="1" outlineLevel="7">
      <c r="A7560" s="95"/>
      <c r="B7560" s="96"/>
      <c r="C7560" s="97"/>
      <c r="D7560" s="2013" t="s">
        <v>661</v>
      </c>
      <c r="E7560" s="2013"/>
      <c r="F7560" s="2013"/>
      <c r="G7560" s="494"/>
    </row>
    <row r="7561" ht="11.25" hidden="1" customHeight="1" outlineLevel="7">
      <c r="A7561" s="95"/>
      <c r="B7561" s="96"/>
      <c r="C7561" s="97"/>
      <c r="D7561" s="2013" t="s">
        <v>663</v>
      </c>
      <c r="E7561" s="2013"/>
      <c r="F7561" s="2013"/>
      <c r="G7561" s="494"/>
    </row>
    <row r="7562" ht="21.75" hidden="1" customHeight="1" outlineLevel="7">
      <c r="A7562" s="104"/>
      <c r="B7562" s="105"/>
      <c r="C7562" s="106"/>
      <c r="D7562" s="2017" t="s">
        <v>665</v>
      </c>
      <c r="E7562" s="2017"/>
      <c r="F7562" s="2017"/>
      <c r="G7562" s="494"/>
    </row>
    <row r="7563" ht="11.25" hidden="1" customHeight="1" outlineLevel="7">
      <c r="A7563" s="95"/>
      <c r="B7563" s="96"/>
      <c r="C7563" s="97"/>
      <c r="D7563" s="2013" t="s">
        <v>667</v>
      </c>
      <c r="E7563" s="2013"/>
      <c r="F7563" s="2013"/>
      <c r="G7563" s="494"/>
    </row>
    <row r="7564" ht="21.75" hidden="1" customHeight="1" outlineLevel="7">
      <c r="A7564" s="95"/>
      <c r="B7564" s="96"/>
      <c r="C7564" s="97"/>
      <c r="D7564" s="2013" t="s">
        <v>669</v>
      </c>
      <c r="E7564" s="2013"/>
      <c r="F7564" s="2013"/>
      <c r="G7564" s="494"/>
    </row>
    <row r="7565" ht="21.75" hidden="1" customHeight="1" outlineLevel="7">
      <c r="A7565" s="95"/>
      <c r="B7565" s="96"/>
      <c r="C7565" s="97"/>
      <c r="D7565" s="2013" t="s">
        <v>671</v>
      </c>
      <c r="E7565" s="2013"/>
      <c r="F7565" s="2013"/>
      <c r="G7565" s="494"/>
    </row>
    <row r="7566" ht="21.75" hidden="1" customHeight="1" outlineLevel="7">
      <c r="A7566" s="95"/>
      <c r="B7566" s="96"/>
      <c r="C7566" s="97"/>
      <c r="D7566" s="2013" t="s">
        <v>673</v>
      </c>
      <c r="E7566" s="2013"/>
      <c r="F7566" s="2013"/>
      <c r="G7566" s="494"/>
    </row>
    <row r="7567" ht="21.75" hidden="1" customHeight="1" outlineLevel="7">
      <c r="A7567" s="95"/>
      <c r="B7567" s="96"/>
      <c r="C7567" s="97"/>
      <c r="D7567" s="2013" t="s">
        <v>675</v>
      </c>
      <c r="E7567" s="2013"/>
      <c r="F7567" s="2013"/>
      <c r="G7567" s="494"/>
    </row>
    <row r="7568" ht="21.75" hidden="1" customHeight="1" outlineLevel="7">
      <c r="A7568" s="104"/>
      <c r="B7568" s="105"/>
      <c r="C7568" s="106"/>
      <c r="D7568" s="2017" t="s">
        <v>677</v>
      </c>
      <c r="E7568" s="2017"/>
      <c r="F7568" s="2017"/>
      <c r="G7568" s="494"/>
    </row>
    <row r="7569" ht="21.75" hidden="1" customHeight="1" outlineLevel="7">
      <c r="A7569" s="95"/>
      <c r="B7569" s="96"/>
      <c r="C7569" s="97"/>
      <c r="D7569" s="2013" t="s">
        <v>679</v>
      </c>
      <c r="E7569" s="2013"/>
      <c r="F7569" s="2013"/>
      <c r="G7569" s="494"/>
    </row>
    <row r="7570" ht="21.75" hidden="1" customHeight="1" outlineLevel="7">
      <c r="A7570" s="95"/>
      <c r="B7570" s="96"/>
      <c r="C7570" s="97"/>
      <c r="D7570" s="2013" t="s">
        <v>681</v>
      </c>
      <c r="E7570" s="2013"/>
      <c r="F7570" s="2013"/>
      <c r="G7570" s="494"/>
    </row>
    <row r="7571" ht="21.75" hidden="1" customHeight="1" outlineLevel="7">
      <c r="A7571" s="95"/>
      <c r="B7571" s="96"/>
      <c r="C7571" s="97"/>
      <c r="D7571" s="2013" t="s">
        <v>683</v>
      </c>
      <c r="E7571" s="2013"/>
      <c r="F7571" s="2013"/>
      <c r="G7571" s="494"/>
    </row>
    <row r="7572" ht="21.75" hidden="1" customHeight="1" outlineLevel="7">
      <c r="A7572" s="95"/>
      <c r="B7572" s="96"/>
      <c r="C7572" s="97"/>
      <c r="D7572" s="2013" t="s">
        <v>685</v>
      </c>
      <c r="E7572" s="2013"/>
      <c r="F7572" s="2013"/>
      <c r="G7572" s="494"/>
    </row>
    <row r="7573" ht="21.75" hidden="1" customHeight="1" outlineLevel="7">
      <c r="A7573" s="95"/>
      <c r="B7573" s="96"/>
      <c r="C7573" s="97"/>
      <c r="D7573" s="2013" t="s">
        <v>687</v>
      </c>
      <c r="E7573" s="2013"/>
      <c r="F7573" s="2013"/>
      <c r="G7573" s="494"/>
    </row>
    <row r="7574" ht="11.25" hidden="1" customHeight="1" outlineLevel="7">
      <c r="A7574" s="101"/>
      <c r="B7574" s="102"/>
      <c r="C7574" s="103"/>
      <c r="D7574" s="2017" t="s">
        <v>689</v>
      </c>
      <c r="E7574" s="2017"/>
      <c r="F7574" s="2017"/>
      <c r="G7574" s="494"/>
    </row>
    <row r="7575" ht="11.25" hidden="1" customHeight="1" outlineLevel="7">
      <c r="A7575" s="115"/>
      <c r="B7575" s="116"/>
      <c r="C7575" s="117"/>
      <c r="D7575" s="2013" t="s">
        <v>692</v>
      </c>
      <c r="E7575" s="2013"/>
      <c r="F7575" s="2013"/>
      <c r="G7575" s="494"/>
    </row>
    <row r="7576" ht="11.25" hidden="1" customHeight="1" outlineLevel="7">
      <c r="A7576" s="115"/>
      <c r="B7576" s="116"/>
      <c r="C7576" s="117"/>
      <c r="D7576" s="2013" t="s">
        <v>693</v>
      </c>
      <c r="E7576" s="2013"/>
      <c r="F7576" s="2013"/>
      <c r="G7576" s="494"/>
    </row>
    <row r="7577" ht="11.25" hidden="1" customHeight="1" outlineLevel="7">
      <c r="A7577" s="115"/>
      <c r="B7577" s="116"/>
      <c r="C7577" s="117"/>
      <c r="D7577" s="2013" t="s">
        <v>694</v>
      </c>
      <c r="E7577" s="2013"/>
      <c r="F7577" s="2013"/>
      <c r="G7577" s="494"/>
    </row>
    <row r="7578" ht="11.25" hidden="1" customHeight="1" outlineLevel="7">
      <c r="A7578" s="115"/>
      <c r="B7578" s="116"/>
      <c r="C7578" s="117"/>
      <c r="D7578" s="2013" t="s">
        <v>695</v>
      </c>
      <c r="E7578" s="2013"/>
      <c r="F7578" s="2013"/>
      <c r="G7578" s="494"/>
    </row>
    <row r="7579" ht="11.25" hidden="1" customHeight="1" outlineLevel="7">
      <c r="A7579" s="115"/>
      <c r="B7579" s="116"/>
      <c r="C7579" s="117"/>
      <c r="D7579" s="2013" t="s">
        <v>696</v>
      </c>
      <c r="E7579" s="2013"/>
      <c r="F7579" s="2013"/>
      <c r="G7579" s="494"/>
    </row>
    <row r="7580" ht="11.25" hidden="1" customHeight="1" outlineLevel="7">
      <c r="A7580" s="101"/>
      <c r="B7580" s="102"/>
      <c r="C7580" s="103"/>
      <c r="D7580" s="2017" t="s">
        <v>698</v>
      </c>
      <c r="E7580" s="2017"/>
      <c r="F7580" s="2017"/>
      <c r="G7580" s="494"/>
    </row>
    <row r="7581" ht="11.25" hidden="1" customHeight="1" outlineLevel="7">
      <c r="A7581" s="104"/>
      <c r="B7581" s="105"/>
      <c r="C7581" s="106"/>
      <c r="D7581" s="2017" t="s">
        <v>699</v>
      </c>
      <c r="E7581" s="2017"/>
      <c r="F7581" s="2017"/>
      <c r="G7581" s="494"/>
    </row>
    <row r="7582" ht="11.25" hidden="1" customHeight="1" outlineLevel="7">
      <c r="A7582" s="95"/>
      <c r="B7582" s="96"/>
      <c r="C7582" s="97"/>
      <c r="D7582" s="2013" t="s">
        <v>701</v>
      </c>
      <c r="E7582" s="2013"/>
      <c r="F7582" s="2013"/>
      <c r="G7582" s="494"/>
    </row>
    <row r="7583" ht="11.25" hidden="1" customHeight="1" outlineLevel="7">
      <c r="A7583" s="104"/>
      <c r="B7583" s="105"/>
      <c r="C7583" s="106"/>
      <c r="D7583" s="2017" t="s">
        <v>702</v>
      </c>
      <c r="E7583" s="2017"/>
      <c r="F7583" s="2017"/>
      <c r="G7583" s="494"/>
    </row>
    <row r="7584" ht="11.25" hidden="1" customHeight="1" outlineLevel="7">
      <c r="A7584" s="70"/>
      <c r="B7584" s="71"/>
      <c r="C7584" s="72"/>
      <c r="D7584" s="2017" t="s">
        <v>704</v>
      </c>
      <c r="E7584" s="2017"/>
      <c r="F7584" s="2017"/>
      <c r="G7584" s="494"/>
    </row>
    <row r="7585" ht="11.25" hidden="1" customHeight="1" outlineLevel="7">
      <c r="A7585" s="107"/>
      <c r="B7585" s="108"/>
      <c r="C7585" s="109"/>
      <c r="D7585" s="2013" t="s">
        <v>705</v>
      </c>
      <c r="E7585" s="2013"/>
      <c r="F7585" s="2013"/>
      <c r="G7585" s="494"/>
    </row>
    <row r="7586" ht="11.25" hidden="1" customHeight="1" outlineLevel="7">
      <c r="A7586" s="107"/>
      <c r="B7586" s="108"/>
      <c r="C7586" s="109"/>
      <c r="D7586" s="2013" t="s">
        <v>706</v>
      </c>
      <c r="E7586" s="2013"/>
      <c r="F7586" s="2013"/>
      <c r="G7586" s="494"/>
    </row>
    <row r="7587" ht="11.25" hidden="1" customHeight="1" outlineLevel="7">
      <c r="A7587" s="107"/>
      <c r="B7587" s="108"/>
      <c r="C7587" s="109"/>
      <c r="D7587" s="2013" t="s">
        <v>707</v>
      </c>
      <c r="E7587" s="2013"/>
      <c r="F7587" s="2013"/>
      <c r="G7587" s="494"/>
    </row>
    <row r="7588" ht="11.25" hidden="1" customHeight="1" outlineLevel="7">
      <c r="A7588" s="107"/>
      <c r="B7588" s="108"/>
      <c r="C7588" s="109"/>
      <c r="D7588" s="2013" t="s">
        <v>708</v>
      </c>
      <c r="E7588" s="2013"/>
      <c r="F7588" s="2013"/>
      <c r="G7588" s="494"/>
    </row>
    <row r="7589" ht="11.25" hidden="1" customHeight="1" outlineLevel="7">
      <c r="A7589" s="107"/>
      <c r="B7589" s="108"/>
      <c r="C7589" s="109"/>
      <c r="D7589" s="2013" t="s">
        <v>709</v>
      </c>
      <c r="E7589" s="2013"/>
      <c r="F7589" s="2013"/>
      <c r="G7589" s="494"/>
    </row>
    <row r="7590" ht="11.25" hidden="1" customHeight="1" outlineLevel="7">
      <c r="A7590" s="107"/>
      <c r="B7590" s="108"/>
      <c r="C7590" s="109"/>
      <c r="D7590" s="2013" t="s">
        <v>710</v>
      </c>
      <c r="E7590" s="2013"/>
      <c r="F7590" s="2013"/>
      <c r="G7590" s="494"/>
    </row>
    <row r="7591" ht="11.25" hidden="1" customHeight="1" outlineLevel="7">
      <c r="A7591" s="107"/>
      <c r="B7591" s="108"/>
      <c r="C7591" s="109"/>
      <c r="D7591" s="2013" t="s">
        <v>711</v>
      </c>
      <c r="E7591" s="2013"/>
      <c r="F7591" s="2013"/>
      <c r="G7591" s="494"/>
    </row>
    <row r="7592" ht="11.25" hidden="1" customHeight="1" outlineLevel="7">
      <c r="A7592" s="70"/>
      <c r="B7592" s="71"/>
      <c r="C7592" s="72"/>
      <c r="D7592" s="2017" t="s">
        <v>712</v>
      </c>
      <c r="E7592" s="2017"/>
      <c r="F7592" s="2017"/>
      <c r="G7592" s="494"/>
    </row>
    <row r="7593" ht="11.25" hidden="1" customHeight="1" outlineLevel="7">
      <c r="A7593" s="107"/>
      <c r="B7593" s="108"/>
      <c r="C7593" s="109"/>
      <c r="D7593" s="2013" t="s">
        <v>713</v>
      </c>
      <c r="E7593" s="2013"/>
      <c r="F7593" s="2013"/>
      <c r="G7593" s="494"/>
    </row>
    <row r="7594" ht="11.25" hidden="1" customHeight="1" outlineLevel="7">
      <c r="A7594" s="107"/>
      <c r="B7594" s="108"/>
      <c r="C7594" s="109"/>
      <c r="D7594" s="2013" t="s">
        <v>714</v>
      </c>
      <c r="E7594" s="2013"/>
      <c r="F7594" s="2013"/>
      <c r="G7594" s="494"/>
    </row>
    <row r="7595" ht="11.25" hidden="1" customHeight="1" outlineLevel="7">
      <c r="A7595" s="107"/>
      <c r="B7595" s="108"/>
      <c r="C7595" s="109"/>
      <c r="D7595" s="2013" t="s">
        <v>715</v>
      </c>
      <c r="E7595" s="2013"/>
      <c r="F7595" s="2013"/>
      <c r="G7595" s="494"/>
    </row>
    <row r="7596" ht="11.25" hidden="1" customHeight="1" outlineLevel="7">
      <c r="A7596" s="107"/>
      <c r="B7596" s="108"/>
      <c r="C7596" s="109"/>
      <c r="D7596" s="2013" t="s">
        <v>716</v>
      </c>
      <c r="E7596" s="2013"/>
      <c r="F7596" s="2013"/>
      <c r="G7596" s="494"/>
    </row>
    <row r="7597" ht="21.75" hidden="1" customHeight="1" outlineLevel="7">
      <c r="A7597" s="107"/>
      <c r="B7597" s="108"/>
      <c r="C7597" s="109"/>
      <c r="D7597" s="2013" t="s">
        <v>717</v>
      </c>
      <c r="E7597" s="2013"/>
      <c r="F7597" s="2013"/>
      <c r="G7597" s="494"/>
    </row>
    <row r="7598" ht="11.25" hidden="1" customHeight="1" outlineLevel="7">
      <c r="A7598" s="107"/>
      <c r="B7598" s="108"/>
      <c r="C7598" s="109"/>
      <c r="D7598" s="2013" t="s">
        <v>718</v>
      </c>
      <c r="E7598" s="2013"/>
      <c r="F7598" s="2013"/>
      <c r="G7598" s="494"/>
    </row>
    <row r="7599" ht="11.25" hidden="1" customHeight="1" outlineLevel="7">
      <c r="A7599" s="107"/>
      <c r="B7599" s="108"/>
      <c r="C7599" s="109"/>
      <c r="D7599" s="2013" t="s">
        <v>719</v>
      </c>
      <c r="E7599" s="2013"/>
      <c r="F7599" s="2013"/>
      <c r="G7599" s="494"/>
    </row>
    <row r="7600" ht="11.25" hidden="1" customHeight="1" outlineLevel="7">
      <c r="A7600" s="70"/>
      <c r="B7600" s="71"/>
      <c r="C7600" s="72"/>
      <c r="D7600" s="2017" t="s">
        <v>720</v>
      </c>
      <c r="E7600" s="2017"/>
      <c r="F7600" s="2017"/>
      <c r="G7600" s="494"/>
    </row>
    <row r="7601" ht="11.25" hidden="1" customHeight="1" outlineLevel="7">
      <c r="A7601" s="107"/>
      <c r="B7601" s="108"/>
      <c r="C7601" s="109"/>
      <c r="D7601" s="2013" t="s">
        <v>721</v>
      </c>
      <c r="E7601" s="2013"/>
      <c r="F7601" s="2013"/>
      <c r="G7601" s="494"/>
    </row>
    <row r="7602" ht="11.25" hidden="1" customHeight="1" outlineLevel="7">
      <c r="A7602" s="107"/>
      <c r="B7602" s="108"/>
      <c r="C7602" s="109"/>
      <c r="D7602" s="2013" t="s">
        <v>722</v>
      </c>
      <c r="E7602" s="2013"/>
      <c r="F7602" s="2013"/>
      <c r="G7602" s="494"/>
    </row>
    <row r="7603" ht="11.25" hidden="1" customHeight="1" outlineLevel="7">
      <c r="A7603" s="107"/>
      <c r="B7603" s="108"/>
      <c r="C7603" s="109"/>
      <c r="D7603" s="2013" t="s">
        <v>723</v>
      </c>
      <c r="E7603" s="2013"/>
      <c r="F7603" s="2013"/>
      <c r="G7603" s="494"/>
    </row>
    <row r="7604" ht="11.25" hidden="1" customHeight="1" outlineLevel="7">
      <c r="A7604" s="70"/>
      <c r="B7604" s="71"/>
      <c r="C7604" s="72"/>
      <c r="D7604" s="2017" t="s">
        <v>724</v>
      </c>
      <c r="E7604" s="2017"/>
      <c r="F7604" s="2017"/>
      <c r="G7604" s="494"/>
    </row>
    <row r="7605" ht="11.25" hidden="1" customHeight="1" outlineLevel="7">
      <c r="A7605" s="107"/>
      <c r="B7605" s="108"/>
      <c r="C7605" s="109"/>
      <c r="D7605" s="2013" t="s">
        <v>725</v>
      </c>
      <c r="E7605" s="2013"/>
      <c r="F7605" s="2013"/>
      <c r="G7605" s="494"/>
    </row>
    <row r="7606" ht="11.25" hidden="1" customHeight="1" outlineLevel="7">
      <c r="A7606" s="107"/>
      <c r="B7606" s="108"/>
      <c r="C7606" s="109"/>
      <c r="D7606" s="2013" t="s">
        <v>726</v>
      </c>
      <c r="E7606" s="2013"/>
      <c r="F7606" s="2013"/>
      <c r="G7606" s="494"/>
    </row>
    <row r="7607" ht="11.25" hidden="1" customHeight="1" outlineLevel="7">
      <c r="A7607" s="107"/>
      <c r="B7607" s="108"/>
      <c r="C7607" s="109"/>
      <c r="D7607" s="2013" t="s">
        <v>727</v>
      </c>
      <c r="E7607" s="2013"/>
      <c r="F7607" s="2013"/>
      <c r="G7607" s="494"/>
    </row>
    <row r="7608" ht="21.75" hidden="1" customHeight="1" outlineLevel="7">
      <c r="A7608" s="107"/>
      <c r="B7608" s="108"/>
      <c r="C7608" s="109"/>
      <c r="D7608" s="2013" t="s">
        <v>728</v>
      </c>
      <c r="E7608" s="2013"/>
      <c r="F7608" s="2013"/>
      <c r="G7608" s="494"/>
    </row>
    <row r="7609" ht="11.25" hidden="1" customHeight="1" outlineLevel="7">
      <c r="A7609" s="107"/>
      <c r="B7609" s="108"/>
      <c r="C7609" s="109"/>
      <c r="D7609" s="2013" t="s">
        <v>729</v>
      </c>
      <c r="E7609" s="2013"/>
      <c r="F7609" s="2013"/>
      <c r="G7609" s="494"/>
    </row>
    <row r="7610" ht="11.25" hidden="1" customHeight="1" outlineLevel="7">
      <c r="A7610" s="107"/>
      <c r="B7610" s="108"/>
      <c r="C7610" s="109"/>
      <c r="D7610" s="2013" t="s">
        <v>730</v>
      </c>
      <c r="E7610" s="2013"/>
      <c r="F7610" s="2013"/>
      <c r="G7610" s="494"/>
    </row>
    <row r="7611" ht="11.25" hidden="1" customHeight="1" outlineLevel="7">
      <c r="A7611" s="95"/>
      <c r="B7611" s="96"/>
      <c r="C7611" s="97"/>
      <c r="D7611" s="2013" t="s">
        <v>731</v>
      </c>
      <c r="E7611" s="2013"/>
      <c r="F7611" s="2013"/>
      <c r="G7611" s="494"/>
    </row>
    <row r="7612" ht="11.25" hidden="1" customHeight="1" outlineLevel="7">
      <c r="A7612" s="70"/>
      <c r="B7612" s="71"/>
      <c r="C7612" s="72"/>
      <c r="D7612" s="2017" t="s">
        <v>732</v>
      </c>
      <c r="E7612" s="2017"/>
      <c r="F7612" s="2017"/>
      <c r="G7612" s="494"/>
    </row>
    <row r="7613" ht="11.25" hidden="1" customHeight="1" outlineLevel="7">
      <c r="A7613" s="107"/>
      <c r="B7613" s="108"/>
      <c r="C7613" s="109"/>
      <c r="D7613" s="2013" t="s">
        <v>733</v>
      </c>
      <c r="E7613" s="2013"/>
      <c r="F7613" s="2013"/>
      <c r="G7613" s="494"/>
    </row>
    <row r="7614" ht="11.25" hidden="1" customHeight="1" outlineLevel="7">
      <c r="A7614" s="107"/>
      <c r="B7614" s="108"/>
      <c r="C7614" s="109"/>
      <c r="D7614" s="2013" t="s">
        <v>735</v>
      </c>
      <c r="E7614" s="2013"/>
      <c r="F7614" s="2013"/>
      <c r="G7614" s="494"/>
    </row>
    <row r="7615" ht="11.25" hidden="1" customHeight="1" outlineLevel="7">
      <c r="A7615" s="95"/>
      <c r="B7615" s="96"/>
      <c r="C7615" s="97"/>
      <c r="D7615" s="2013" t="s">
        <v>736</v>
      </c>
      <c r="E7615" s="2013"/>
      <c r="F7615" s="2013"/>
      <c r="G7615" s="494"/>
    </row>
    <row r="7616" ht="21.75" hidden="1" customHeight="1" outlineLevel="7">
      <c r="A7616" s="95"/>
      <c r="B7616" s="96"/>
      <c r="C7616" s="97"/>
      <c r="D7616" s="2013" t="s">
        <v>737</v>
      </c>
      <c r="E7616" s="2013"/>
      <c r="F7616" s="2013"/>
      <c r="G7616" s="494"/>
    </row>
    <row r="7617" ht="11.25" hidden="1" customHeight="1" outlineLevel="7">
      <c r="A7617" s="95"/>
      <c r="B7617" s="96"/>
      <c r="C7617" s="97"/>
      <c r="D7617" s="2013" t="s">
        <v>738</v>
      </c>
      <c r="E7617" s="2013"/>
      <c r="F7617" s="2013"/>
      <c r="G7617" s="494"/>
    </row>
    <row r="7618" ht="11.25" hidden="1" customHeight="1" outlineLevel="7">
      <c r="A7618" s="95"/>
      <c r="B7618" s="96"/>
      <c r="C7618" s="97"/>
      <c r="D7618" s="2013" t="s">
        <v>739</v>
      </c>
      <c r="E7618" s="2013"/>
      <c r="F7618" s="2013"/>
      <c r="G7618" s="494"/>
    </row>
    <row r="7619" ht="11.25" hidden="1" customHeight="1" outlineLevel="7">
      <c r="A7619" s="70"/>
      <c r="B7619" s="71"/>
      <c r="C7619" s="72"/>
      <c r="D7619" s="2017" t="s">
        <v>740</v>
      </c>
      <c r="E7619" s="2017"/>
      <c r="F7619" s="2017"/>
      <c r="G7619" s="494"/>
    </row>
    <row r="7620" ht="11.25" hidden="1" customHeight="1" outlineLevel="7">
      <c r="A7620" s="107"/>
      <c r="B7620" s="108"/>
      <c r="C7620" s="109"/>
      <c r="D7620" s="2013" t="s">
        <v>741</v>
      </c>
      <c r="E7620" s="2013"/>
      <c r="F7620" s="2013"/>
      <c r="G7620" s="494"/>
    </row>
    <row r="7621" ht="11.25" hidden="1" customHeight="1" outlineLevel="7">
      <c r="A7621" s="70"/>
      <c r="B7621" s="71"/>
      <c r="C7621" s="72"/>
      <c r="D7621" s="2017" t="s">
        <v>742</v>
      </c>
      <c r="E7621" s="2017"/>
      <c r="F7621" s="2017"/>
      <c r="G7621" s="494"/>
    </row>
    <row r="7622" ht="11.25" hidden="1" customHeight="1" outlineLevel="7">
      <c r="A7622" s="107"/>
      <c r="B7622" s="108"/>
      <c r="C7622" s="109"/>
      <c r="D7622" s="2013" t="s">
        <v>744</v>
      </c>
      <c r="E7622" s="2013"/>
      <c r="F7622" s="2013"/>
      <c r="G7622" s="494"/>
    </row>
    <row r="7623" ht="21.75" hidden="1" customHeight="1" outlineLevel="7">
      <c r="A7623" s="107"/>
      <c r="B7623" s="108"/>
      <c r="C7623" s="109"/>
      <c r="D7623" s="2013" t="s">
        <v>745</v>
      </c>
      <c r="E7623" s="2013"/>
      <c r="F7623" s="2013"/>
      <c r="G7623" s="494"/>
    </row>
    <row r="7624" ht="21.75" hidden="1" customHeight="1" outlineLevel="7">
      <c r="A7624" s="107"/>
      <c r="B7624" s="108"/>
      <c r="C7624" s="109"/>
      <c r="D7624" s="2013" t="s">
        <v>746</v>
      </c>
      <c r="E7624" s="2013"/>
      <c r="F7624" s="2013"/>
      <c r="G7624" s="494"/>
    </row>
    <row r="7625" ht="21.75" hidden="1" customHeight="1" outlineLevel="7">
      <c r="A7625" s="107"/>
      <c r="B7625" s="108"/>
      <c r="C7625" s="109"/>
      <c r="D7625" s="2013" t="s">
        <v>748</v>
      </c>
      <c r="E7625" s="2013"/>
      <c r="F7625" s="2013"/>
      <c r="G7625" s="494"/>
    </row>
    <row r="7626" ht="21.75" hidden="1" customHeight="1" outlineLevel="7">
      <c r="A7626" s="107"/>
      <c r="B7626" s="108"/>
      <c r="C7626" s="109"/>
      <c r="D7626" s="2013" t="s">
        <v>749</v>
      </c>
      <c r="E7626" s="2013"/>
      <c r="F7626" s="2013"/>
      <c r="G7626" s="494"/>
    </row>
    <row r="7627" ht="11.25" hidden="1" customHeight="1" outlineLevel="7">
      <c r="A7627" s="107"/>
      <c r="B7627" s="108"/>
      <c r="C7627" s="109"/>
      <c r="D7627" s="2013" t="s">
        <v>751</v>
      </c>
      <c r="E7627" s="2013"/>
      <c r="F7627" s="2013"/>
      <c r="G7627" s="494"/>
    </row>
    <row r="7628" ht="11.25" hidden="1" customHeight="1" outlineLevel="7">
      <c r="A7628" s="107"/>
      <c r="B7628" s="108"/>
      <c r="C7628" s="109"/>
      <c r="D7628" s="2013" t="s">
        <v>752</v>
      </c>
      <c r="E7628" s="2013"/>
      <c r="F7628" s="2013"/>
      <c r="G7628" s="494"/>
    </row>
    <row r="7629" ht="11.25" hidden="1" customHeight="1" outlineLevel="7">
      <c r="A7629" s="107"/>
      <c r="B7629" s="108"/>
      <c r="C7629" s="109"/>
      <c r="D7629" s="2013" t="s">
        <v>843</v>
      </c>
      <c r="E7629" s="2013"/>
      <c r="F7629" s="2013"/>
      <c r="G7629" s="494"/>
    </row>
    <row r="7630" ht="11.25" hidden="1" customHeight="1" outlineLevel="7">
      <c r="A7630" s="107"/>
      <c r="B7630" s="108"/>
      <c r="C7630" s="109"/>
      <c r="D7630" s="2013" t="s">
        <v>758</v>
      </c>
      <c r="E7630" s="2013"/>
      <c r="F7630" s="2013"/>
      <c r="G7630" s="494"/>
    </row>
    <row r="7631" ht="11.25" hidden="1" customHeight="1" outlineLevel="7">
      <c r="A7631" s="107"/>
      <c r="B7631" s="108"/>
      <c r="C7631" s="109"/>
      <c r="D7631" s="2013" t="s">
        <v>759</v>
      </c>
      <c r="E7631" s="2013"/>
      <c r="F7631" s="2013"/>
      <c r="G7631" s="494"/>
    </row>
    <row r="7632" ht="21.75" hidden="1" customHeight="1" outlineLevel="7">
      <c r="A7632" s="107"/>
      <c r="B7632" s="108"/>
      <c r="C7632" s="109"/>
      <c r="D7632" s="2013" t="s">
        <v>400</v>
      </c>
      <c r="E7632" s="2013"/>
      <c r="F7632" s="2013"/>
      <c r="G7632" s="494"/>
    </row>
    <row r="7633" ht="11.25" hidden="1" customHeight="1" outlineLevel="7">
      <c r="A7633" s="107"/>
      <c r="B7633" s="108"/>
      <c r="C7633" s="109"/>
      <c r="D7633" s="2013" t="s">
        <v>761</v>
      </c>
      <c r="E7633" s="2013"/>
      <c r="F7633" s="2013"/>
      <c r="G7633" s="494"/>
    </row>
    <row r="7634" ht="11.25" hidden="1" customHeight="1" outlineLevel="7">
      <c r="A7634" s="104"/>
      <c r="B7634" s="105"/>
      <c r="C7634" s="106"/>
      <c r="D7634" s="2017" t="s">
        <v>763</v>
      </c>
      <c r="E7634" s="2017"/>
      <c r="F7634" s="2017"/>
      <c r="G7634" s="494"/>
    </row>
    <row r="7635" ht="11.25" hidden="1" customHeight="1" outlineLevel="7">
      <c r="A7635" s="70"/>
      <c r="B7635" s="71"/>
      <c r="C7635" s="72"/>
      <c r="D7635" s="2017" t="s">
        <v>765</v>
      </c>
      <c r="E7635" s="2017"/>
      <c r="F7635" s="2017"/>
      <c r="G7635" s="494"/>
    </row>
    <row r="7636" ht="11.25" hidden="1" customHeight="1" outlineLevel="7">
      <c r="A7636" s="107"/>
      <c r="B7636" s="108"/>
      <c r="C7636" s="109"/>
      <c r="D7636" s="2013" t="s">
        <v>766</v>
      </c>
      <c r="E7636" s="2013"/>
      <c r="F7636" s="2013"/>
      <c r="G7636" s="494"/>
    </row>
    <row r="7637" ht="11.25" hidden="1" customHeight="1" outlineLevel="7">
      <c r="A7637" s="107"/>
      <c r="B7637" s="108"/>
      <c r="C7637" s="109"/>
      <c r="D7637" s="2013" t="s">
        <v>767</v>
      </c>
      <c r="E7637" s="2013"/>
      <c r="F7637" s="2013"/>
      <c r="G7637" s="494"/>
    </row>
    <row r="7638" ht="21.75" hidden="1" customHeight="1" outlineLevel="7">
      <c r="A7638" s="107"/>
      <c r="B7638" s="108"/>
      <c r="C7638" s="109"/>
      <c r="D7638" s="2013" t="s">
        <v>770</v>
      </c>
      <c r="E7638" s="2013"/>
      <c r="F7638" s="2013"/>
      <c r="G7638" s="494"/>
    </row>
    <row r="7639" ht="11.25" hidden="1" customHeight="1" outlineLevel="7">
      <c r="A7639" s="70"/>
      <c r="B7639" s="71"/>
      <c r="C7639" s="72"/>
      <c r="D7639" s="2017" t="s">
        <v>771</v>
      </c>
      <c r="E7639" s="2017"/>
      <c r="F7639" s="2017"/>
      <c r="G7639" s="494"/>
    </row>
    <row r="7640" ht="11.25" hidden="1" customHeight="1" outlineLevel="7">
      <c r="A7640" s="107"/>
      <c r="B7640" s="108"/>
      <c r="C7640" s="109"/>
      <c r="D7640" s="2013" t="s">
        <v>773</v>
      </c>
      <c r="E7640" s="2013"/>
      <c r="F7640" s="2013"/>
      <c r="G7640" s="494"/>
    </row>
    <row r="7641" ht="11.25" hidden="1" customHeight="1" outlineLevel="7">
      <c r="A7641" s="107"/>
      <c r="B7641" s="108"/>
      <c r="C7641" s="109"/>
      <c r="D7641" s="2013" t="s">
        <v>775</v>
      </c>
      <c r="E7641" s="2013"/>
      <c r="F7641" s="2013"/>
      <c r="G7641" s="494"/>
    </row>
    <row r="7642" ht="21.75" hidden="1" customHeight="1" outlineLevel="7">
      <c r="A7642" s="107"/>
      <c r="B7642" s="108"/>
      <c r="C7642" s="109"/>
      <c r="D7642" s="2013" t="s">
        <v>777</v>
      </c>
      <c r="E7642" s="2013"/>
      <c r="F7642" s="2013"/>
      <c r="G7642" s="494"/>
    </row>
    <row r="7643" ht="11.25" hidden="1" customHeight="1" outlineLevel="7">
      <c r="A7643" s="107"/>
      <c r="B7643" s="108"/>
      <c r="C7643" s="109"/>
      <c r="D7643" s="2013" t="s">
        <v>778</v>
      </c>
      <c r="E7643" s="2013"/>
      <c r="F7643" s="2013"/>
      <c r="G7643" s="494"/>
    </row>
    <row r="7644" ht="11.25" hidden="1" customHeight="1" outlineLevel="7">
      <c r="A7644" s="107"/>
      <c r="B7644" s="108"/>
      <c r="C7644" s="109"/>
      <c r="D7644" s="2013" t="s">
        <v>779</v>
      </c>
      <c r="E7644" s="2013"/>
      <c r="F7644" s="2013"/>
      <c r="G7644" s="494"/>
    </row>
    <row r="7645" ht="11.25" hidden="1" customHeight="1" outlineLevel="7">
      <c r="A7645" s="95"/>
      <c r="B7645" s="96"/>
      <c r="C7645" s="97"/>
      <c r="D7645" s="2013" t="s">
        <v>781</v>
      </c>
      <c r="E7645" s="2013"/>
      <c r="F7645" s="2013"/>
      <c r="G7645" s="494"/>
    </row>
    <row r="7646" ht="11.25" hidden="1" customHeight="1" outlineLevel="7">
      <c r="A7646" s="104"/>
      <c r="B7646" s="105"/>
      <c r="C7646" s="106"/>
      <c r="D7646" s="2017" t="s">
        <v>782</v>
      </c>
      <c r="E7646" s="2017"/>
      <c r="F7646" s="2017"/>
      <c r="G7646" s="494"/>
    </row>
    <row r="7647" ht="21.75" hidden="1" customHeight="1" outlineLevel="7">
      <c r="A7647" s="95"/>
      <c r="B7647" s="96"/>
      <c r="C7647" s="97"/>
      <c r="D7647" s="2013" t="s">
        <v>783</v>
      </c>
      <c r="E7647" s="2013"/>
      <c r="F7647" s="2013"/>
      <c r="G7647" s="494"/>
    </row>
    <row r="7648" ht="11.25" hidden="1" customHeight="1" outlineLevel="7">
      <c r="A7648" s="95"/>
      <c r="B7648" s="96"/>
      <c r="C7648" s="97"/>
      <c r="D7648" s="2013" t="s">
        <v>784</v>
      </c>
      <c r="E7648" s="2013"/>
      <c r="F7648" s="2013"/>
      <c r="G7648" s="494"/>
    </row>
    <row r="7649" ht="11.25" hidden="1" customHeight="1" outlineLevel="7">
      <c r="A7649" s="95"/>
      <c r="B7649" s="96"/>
      <c r="C7649" s="97"/>
      <c r="D7649" s="2013" t="s">
        <v>785</v>
      </c>
      <c r="E7649" s="2013"/>
      <c r="F7649" s="2013"/>
      <c r="G7649" s="494"/>
    </row>
    <row r="7650" ht="11.25" hidden="1" customHeight="1" outlineLevel="7">
      <c r="A7650" s="104"/>
      <c r="B7650" s="105"/>
      <c r="C7650" s="106"/>
      <c r="D7650" s="2017" t="s">
        <v>789</v>
      </c>
      <c r="E7650" s="2017"/>
      <c r="F7650" s="2017"/>
      <c r="G7650" s="494"/>
    </row>
    <row r="7651" ht="21.75" hidden="1" customHeight="1" outlineLevel="7">
      <c r="A7651" s="95"/>
      <c r="B7651" s="96"/>
      <c r="C7651" s="97"/>
      <c r="D7651" s="2013" t="s">
        <v>791</v>
      </c>
      <c r="E7651" s="2013"/>
      <c r="F7651" s="2013"/>
      <c r="G7651" s="494"/>
    </row>
    <row r="7652" ht="21.75" hidden="1" customHeight="1" outlineLevel="7">
      <c r="A7652" s="95"/>
      <c r="B7652" s="96"/>
      <c r="C7652" s="97"/>
      <c r="D7652" s="2013" t="s">
        <v>793</v>
      </c>
      <c r="E7652" s="2013"/>
      <c r="F7652" s="2013"/>
      <c r="G7652" s="494"/>
    </row>
    <row r="7653" ht="11.25" hidden="1" customHeight="1" outlineLevel="7">
      <c r="A7653" s="95"/>
      <c r="B7653" s="96"/>
      <c r="C7653" s="97"/>
      <c r="D7653" s="2013" t="s">
        <v>795</v>
      </c>
      <c r="E7653" s="2013"/>
      <c r="F7653" s="2013"/>
      <c r="G7653" s="494"/>
    </row>
    <row r="7654" ht="11.25" hidden="1" customHeight="1" outlineLevel="7">
      <c r="A7654" s="95"/>
      <c r="B7654" s="96"/>
      <c r="C7654" s="97"/>
      <c r="D7654" s="2013" t="s">
        <v>796</v>
      </c>
      <c r="E7654" s="2013"/>
      <c r="F7654" s="2013"/>
      <c r="G7654" s="494"/>
    </row>
    <row r="7655" ht="11.25" hidden="1" customHeight="1" outlineLevel="7">
      <c r="A7655" s="95"/>
      <c r="B7655" s="96"/>
      <c r="C7655" s="97"/>
      <c r="D7655" s="2013" t="s">
        <v>798</v>
      </c>
      <c r="E7655" s="2013"/>
      <c r="F7655" s="2013"/>
      <c r="G7655" s="494"/>
    </row>
    <row r="7656" ht="11.25" hidden="1" customHeight="1" outlineLevel="7">
      <c r="A7656" s="95"/>
      <c r="B7656" s="96"/>
      <c r="C7656" s="97"/>
      <c r="D7656" s="2013" t="s">
        <v>799</v>
      </c>
      <c r="E7656" s="2013"/>
      <c r="F7656" s="2013"/>
      <c r="G7656" s="494"/>
    </row>
    <row r="7657" ht="11.25" hidden="1" customHeight="1" outlineLevel="7">
      <c r="A7657" s="95"/>
      <c r="B7657" s="96"/>
      <c r="C7657" s="97"/>
      <c r="D7657" s="2013" t="s">
        <v>844</v>
      </c>
      <c r="E7657" s="2013"/>
      <c r="F7657" s="2013"/>
      <c r="G7657" s="494"/>
    </row>
    <row r="7658" ht="11.25" hidden="1" customHeight="1" outlineLevel="7">
      <c r="A7658" s="104"/>
      <c r="B7658" s="105"/>
      <c r="C7658" s="106"/>
      <c r="D7658" s="2017" t="s">
        <v>802</v>
      </c>
      <c r="E7658" s="2017"/>
      <c r="F7658" s="2017"/>
      <c r="G7658" s="494"/>
    </row>
    <row r="7659" ht="11.25" hidden="1" customHeight="1" outlineLevel="7">
      <c r="A7659" s="95"/>
      <c r="B7659" s="96"/>
      <c r="C7659" s="97"/>
      <c r="D7659" s="2013" t="s">
        <v>804</v>
      </c>
      <c r="E7659" s="2013"/>
      <c r="F7659" s="2013"/>
      <c r="G7659" s="494"/>
    </row>
    <row r="7660" ht="11.25" hidden="1" customHeight="1" outlineLevel="7">
      <c r="A7660" s="95"/>
      <c r="B7660" s="96"/>
      <c r="C7660" s="97"/>
      <c r="D7660" s="2013" t="s">
        <v>805</v>
      </c>
      <c r="E7660" s="2013"/>
      <c r="F7660" s="2013"/>
      <c r="G7660" s="494"/>
    </row>
    <row r="7661" ht="11.25" hidden="1" customHeight="1" outlineLevel="7">
      <c r="A7661" s="95"/>
      <c r="B7661" s="96"/>
      <c r="C7661" s="97"/>
      <c r="D7661" s="2013" t="s">
        <v>806</v>
      </c>
      <c r="E7661" s="2013"/>
      <c r="F7661" s="2013"/>
      <c r="G7661" s="494"/>
    </row>
    <row r="7662" ht="11.25" hidden="1" customHeight="1" outlineLevel="7">
      <c r="A7662" s="95"/>
      <c r="B7662" s="96"/>
      <c r="C7662" s="97"/>
      <c r="D7662" s="2013" t="s">
        <v>808</v>
      </c>
      <c r="E7662" s="2013"/>
      <c r="F7662" s="2013"/>
      <c r="G7662" s="494"/>
    </row>
    <row r="7663" ht="21.75" hidden="1" customHeight="1" outlineLevel="7">
      <c r="A7663" s="95"/>
      <c r="B7663" s="96"/>
      <c r="C7663" s="97"/>
      <c r="D7663" s="2013" t="s">
        <v>809</v>
      </c>
      <c r="E7663" s="2013"/>
      <c r="F7663" s="2013"/>
      <c r="G7663" s="494"/>
    </row>
    <row r="7664" ht="11.25" hidden="1" customHeight="1" outlineLevel="7">
      <c r="A7664" s="95"/>
      <c r="B7664" s="96"/>
      <c r="C7664" s="97"/>
      <c r="D7664" s="2013" t="s">
        <v>810</v>
      </c>
      <c r="E7664" s="2013"/>
      <c r="F7664" s="2013"/>
      <c r="G7664" s="494"/>
    </row>
    <row r="7665" ht="11.25" hidden="1" customHeight="1" outlineLevel="7">
      <c r="A7665" s="115"/>
      <c r="B7665" s="116"/>
      <c r="C7665" s="117"/>
      <c r="D7665" s="2013" t="s">
        <v>812</v>
      </c>
      <c r="E7665" s="2013"/>
      <c r="F7665" s="2013"/>
      <c r="G7665" s="494"/>
    </row>
    <row r="7666" ht="11.25" hidden="1" customHeight="1" outlineLevel="7">
      <c r="A7666" s="104"/>
      <c r="B7666" s="105"/>
      <c r="C7666" s="106"/>
      <c r="D7666" s="2017" t="s">
        <v>813</v>
      </c>
      <c r="E7666" s="2017"/>
      <c r="F7666" s="2017"/>
      <c r="G7666" s="494"/>
    </row>
    <row r="7667" ht="11.25" hidden="1" customHeight="1" outlineLevel="7">
      <c r="A7667" s="70"/>
      <c r="B7667" s="71"/>
      <c r="C7667" s="72"/>
      <c r="D7667" s="2017" t="s">
        <v>815</v>
      </c>
      <c r="E7667" s="2017"/>
      <c r="F7667" s="2017"/>
      <c r="G7667" s="494"/>
    </row>
    <row r="7668" ht="11.25" hidden="1" customHeight="1" outlineLevel="7">
      <c r="A7668" s="107"/>
      <c r="B7668" s="108"/>
      <c r="C7668" s="109"/>
      <c r="D7668" s="2013" t="s">
        <v>820</v>
      </c>
      <c r="E7668" s="2013"/>
      <c r="F7668" s="2013"/>
      <c r="G7668" s="494"/>
    </row>
    <row r="7669" ht="11.25" hidden="1" customHeight="1" outlineLevel="7">
      <c r="A7669" s="95"/>
      <c r="B7669" s="96"/>
      <c r="C7669" s="97"/>
      <c r="D7669" s="2013" t="s">
        <v>822</v>
      </c>
      <c r="E7669" s="2013"/>
      <c r="F7669" s="2013"/>
      <c r="G7669" s="494"/>
    </row>
    <row r="7670" ht="11.25" hidden="1" customHeight="1" outlineLevel="7">
      <c r="A7670" s="95"/>
      <c r="B7670" s="96"/>
      <c r="C7670" s="97"/>
      <c r="D7670" s="2013" t="s">
        <v>823</v>
      </c>
      <c r="E7670" s="2013"/>
      <c r="F7670" s="2013"/>
      <c r="G7670" s="494"/>
    </row>
    <row r="7671" ht="11.25" hidden="1" customHeight="1" outlineLevel="7">
      <c r="A7671" s="95"/>
      <c r="B7671" s="96"/>
      <c r="C7671" s="97"/>
      <c r="D7671" s="2013" t="s">
        <v>824</v>
      </c>
      <c r="E7671" s="2013"/>
      <c r="F7671" s="2013"/>
      <c r="G7671" s="494"/>
    </row>
    <row r="7672" ht="11.25" hidden="1" customHeight="1" outlineLevel="7">
      <c r="A7672" s="95"/>
      <c r="B7672" s="96"/>
      <c r="C7672" s="97"/>
      <c r="D7672" s="2013" t="s">
        <v>825</v>
      </c>
      <c r="E7672" s="2013"/>
      <c r="F7672" s="2013"/>
      <c r="G7672" s="494"/>
    </row>
    <row r="7673" ht="11.25" hidden="1" customHeight="1" outlineLevel="7">
      <c r="A7673" s="70"/>
      <c r="B7673" s="71"/>
      <c r="C7673" s="72"/>
      <c r="D7673" s="2017" t="s">
        <v>826</v>
      </c>
      <c r="E7673" s="2017"/>
      <c r="F7673" s="2017"/>
      <c r="G7673" s="494"/>
    </row>
    <row r="7674" ht="11.25" hidden="1" customHeight="1" outlineLevel="7">
      <c r="A7674" s="107"/>
      <c r="B7674" s="108"/>
      <c r="C7674" s="109"/>
      <c r="D7674" s="2013" t="s">
        <v>828</v>
      </c>
      <c r="E7674" s="2013"/>
      <c r="F7674" s="2013"/>
      <c r="G7674" s="494"/>
    </row>
    <row r="7675" ht="21.75" hidden="1" customHeight="1" outlineLevel="7">
      <c r="A7675" s="107"/>
      <c r="B7675" s="108"/>
      <c r="C7675" s="109"/>
      <c r="D7675" s="2013" t="s">
        <v>829</v>
      </c>
      <c r="E7675" s="2013"/>
      <c r="F7675" s="2013"/>
      <c r="G7675" s="494"/>
    </row>
    <row r="7676" ht="11.25" hidden="1" customHeight="1" outlineLevel="7">
      <c r="A7676" s="70"/>
      <c r="B7676" s="71"/>
      <c r="C7676" s="72"/>
      <c r="D7676" s="2017" t="s">
        <v>831</v>
      </c>
      <c r="E7676" s="2017"/>
      <c r="F7676" s="2017"/>
      <c r="G7676" s="494"/>
    </row>
    <row r="7677" ht="11.25" hidden="1" customHeight="1" outlineLevel="7">
      <c r="A7677" s="107"/>
      <c r="B7677" s="108"/>
      <c r="C7677" s="109"/>
      <c r="D7677" s="2013" t="s">
        <v>833</v>
      </c>
      <c r="E7677" s="2013"/>
      <c r="F7677" s="2013"/>
      <c r="G7677" s="494"/>
    </row>
    <row r="7678" ht="21.75" hidden="1" customHeight="1" outlineLevel="7">
      <c r="A7678" s="95"/>
      <c r="B7678" s="96"/>
      <c r="C7678" s="97"/>
      <c r="D7678" s="2013" t="s">
        <v>834</v>
      </c>
      <c r="E7678" s="2013"/>
      <c r="F7678" s="2013"/>
      <c r="G7678" s="494"/>
    </row>
    <row r="7679" ht="11.25" hidden="1" customHeight="1" outlineLevel="7">
      <c r="A7679" s="95"/>
      <c r="B7679" s="96"/>
      <c r="C7679" s="97"/>
      <c r="D7679" s="2013" t="s">
        <v>837</v>
      </c>
      <c r="E7679" s="2013"/>
      <c r="F7679" s="2013"/>
      <c r="G7679" s="494"/>
    </row>
    <row r="7680" ht="11.25" hidden="1" customHeight="1" outlineLevel="7">
      <c r="A7680" s="83"/>
      <c r="B7680" s="84"/>
      <c r="C7680" s="85"/>
      <c r="D7680" s="2017" t="s">
        <v>963</v>
      </c>
      <c r="E7680" s="2017"/>
      <c r="F7680" s="2017"/>
      <c r="G7680" s="494"/>
    </row>
    <row r="7681" ht="11.25" hidden="1" customHeight="1" outlineLevel="7">
      <c r="A7681" s="86"/>
      <c r="B7681" s="87"/>
      <c r="C7681" s="88"/>
      <c r="D7681" s="2017" t="s">
        <v>14</v>
      </c>
      <c r="E7681" s="2017"/>
      <c r="F7681" s="2017"/>
      <c r="G7681" s="494"/>
    </row>
    <row r="7682" ht="11.25" hidden="1" customHeight="1" outlineLevel="7">
      <c r="A7682" s="101"/>
      <c r="B7682" s="102"/>
      <c r="C7682" s="103"/>
      <c r="D7682" s="2017" t="s">
        <v>529</v>
      </c>
      <c r="E7682" s="2017"/>
      <c r="F7682" s="2017"/>
      <c r="G7682" s="494"/>
    </row>
    <row r="7683" ht="11.25" hidden="1" customHeight="1" outlineLevel="7">
      <c r="A7683" s="104"/>
      <c r="B7683" s="105"/>
      <c r="C7683" s="106"/>
      <c r="D7683" s="2017" t="s">
        <v>964</v>
      </c>
      <c r="E7683" s="2017"/>
      <c r="F7683" s="2017"/>
      <c r="G7683" s="494"/>
    </row>
    <row r="7684" ht="11.25" hidden="1" customHeight="1" outlineLevel="7">
      <c r="A7684" s="95"/>
      <c r="B7684" s="96"/>
      <c r="C7684" s="97"/>
      <c r="D7684" s="2013" t="s">
        <v>546</v>
      </c>
      <c r="E7684" s="2013"/>
      <c r="F7684" s="2013"/>
      <c r="G7684" s="494"/>
    </row>
    <row r="7685" ht="11.25" hidden="1" customHeight="1" outlineLevel="7">
      <c r="A7685" s="104"/>
      <c r="B7685" s="105"/>
      <c r="C7685" s="106"/>
      <c r="D7685" s="2017" t="s">
        <v>554</v>
      </c>
      <c r="E7685" s="2017"/>
      <c r="F7685" s="2017"/>
      <c r="G7685" s="494"/>
    </row>
    <row r="7686" ht="11.25" hidden="1" customHeight="1" outlineLevel="7">
      <c r="A7686" s="95"/>
      <c r="B7686" s="96"/>
      <c r="C7686" s="97"/>
      <c r="D7686" s="2013" t="s">
        <v>557</v>
      </c>
      <c r="E7686" s="2013"/>
      <c r="F7686" s="2013"/>
      <c r="G7686" s="494"/>
    </row>
    <row r="7687" ht="11.25" hidden="1" customHeight="1" outlineLevel="7">
      <c r="A7687" s="95"/>
      <c r="B7687" s="96"/>
      <c r="C7687" s="97"/>
      <c r="D7687" s="2013" t="s">
        <v>559</v>
      </c>
      <c r="E7687" s="2013"/>
      <c r="F7687" s="2013"/>
      <c r="G7687" s="494"/>
    </row>
    <row r="7688" ht="11.25" hidden="1" customHeight="1" outlineLevel="7">
      <c r="A7688" s="95"/>
      <c r="B7688" s="96"/>
      <c r="C7688" s="97"/>
      <c r="D7688" s="2013" t="s">
        <v>564</v>
      </c>
      <c r="E7688" s="2013"/>
      <c r="F7688" s="2013"/>
      <c r="G7688" s="494"/>
    </row>
    <row r="7689" ht="11.25" hidden="1" customHeight="1" outlineLevel="7">
      <c r="A7689" s="95"/>
      <c r="B7689" s="96"/>
      <c r="C7689" s="97"/>
      <c r="D7689" s="2013" t="s">
        <v>565</v>
      </c>
      <c r="E7689" s="2013"/>
      <c r="F7689" s="2013"/>
      <c r="G7689" s="494"/>
    </row>
    <row r="7690" ht="11.25" hidden="1" customHeight="1" outlineLevel="7">
      <c r="A7690" s="95"/>
      <c r="B7690" s="96"/>
      <c r="C7690" s="97"/>
      <c r="D7690" s="2013" t="s">
        <v>566</v>
      </c>
      <c r="E7690" s="2013"/>
      <c r="F7690" s="2013"/>
      <c r="G7690" s="494"/>
    </row>
    <row r="7691" ht="11.25" hidden="1" customHeight="1" outlineLevel="7">
      <c r="A7691" s="95"/>
      <c r="B7691" s="96"/>
      <c r="C7691" s="97"/>
      <c r="D7691" s="2013" t="s">
        <v>567</v>
      </c>
      <c r="E7691" s="2013"/>
      <c r="F7691" s="2013"/>
      <c r="G7691" s="494"/>
    </row>
    <row r="7692" ht="11.25" hidden="1" customHeight="1" outlineLevel="7">
      <c r="A7692" s="95"/>
      <c r="B7692" s="96"/>
      <c r="C7692" s="97"/>
      <c r="D7692" s="2013" t="s">
        <v>569</v>
      </c>
      <c r="E7692" s="2013"/>
      <c r="F7692" s="2013"/>
      <c r="G7692" s="494"/>
    </row>
    <row r="7693" ht="11.25" hidden="1" customHeight="1" outlineLevel="7">
      <c r="A7693" s="95"/>
      <c r="B7693" s="96"/>
      <c r="C7693" s="97"/>
      <c r="D7693" s="2013" t="s">
        <v>570</v>
      </c>
      <c r="E7693" s="2013"/>
      <c r="F7693" s="2013"/>
      <c r="G7693" s="494"/>
    </row>
    <row r="7694" ht="11.25" hidden="1" customHeight="1" outlineLevel="7">
      <c r="A7694" s="86"/>
      <c r="B7694" s="87"/>
      <c r="C7694" s="88"/>
      <c r="D7694" s="2017" t="s">
        <v>571</v>
      </c>
      <c r="E7694" s="2017"/>
      <c r="F7694" s="2017"/>
      <c r="G7694" s="494"/>
    </row>
    <row r="7695" ht="11.25" hidden="1" customHeight="1" outlineLevel="7">
      <c r="A7695" s="101"/>
      <c r="B7695" s="102"/>
      <c r="C7695" s="103"/>
      <c r="D7695" s="2017" t="s">
        <v>572</v>
      </c>
      <c r="E7695" s="2017"/>
      <c r="F7695" s="2017"/>
      <c r="G7695" s="494"/>
    </row>
    <row r="7696" ht="11.25" hidden="1" customHeight="1" outlineLevel="7">
      <c r="A7696" s="104"/>
      <c r="B7696" s="105"/>
      <c r="C7696" s="106"/>
      <c r="D7696" s="2017" t="s">
        <v>573</v>
      </c>
      <c r="E7696" s="2017"/>
      <c r="F7696" s="2017"/>
      <c r="G7696" s="494"/>
    </row>
    <row r="7697" ht="11.25" hidden="1" customHeight="1" outlineLevel="7">
      <c r="A7697" s="95"/>
      <c r="B7697" s="96"/>
      <c r="C7697" s="97"/>
      <c r="D7697" s="2013" t="s">
        <v>582</v>
      </c>
      <c r="E7697" s="2013"/>
      <c r="F7697" s="2013"/>
      <c r="G7697" s="494"/>
    </row>
    <row r="7698" ht="11.25" hidden="1" customHeight="1" outlineLevel="7">
      <c r="A7698" s="95"/>
      <c r="B7698" s="96"/>
      <c r="C7698" s="97"/>
      <c r="D7698" s="2013" t="s">
        <v>585</v>
      </c>
      <c r="E7698" s="2013"/>
      <c r="F7698" s="2013"/>
      <c r="G7698" s="494"/>
    </row>
    <row r="7699" ht="11.25" hidden="1" customHeight="1" outlineLevel="7">
      <c r="A7699" s="104"/>
      <c r="B7699" s="105"/>
      <c r="C7699" s="106"/>
      <c r="D7699" s="2017" t="s">
        <v>586</v>
      </c>
      <c r="E7699" s="2017"/>
      <c r="F7699" s="2017"/>
      <c r="G7699" s="494"/>
    </row>
    <row r="7700" ht="11.25" hidden="1" customHeight="1" outlineLevel="7">
      <c r="A7700" s="95"/>
      <c r="B7700" s="96"/>
      <c r="C7700" s="97"/>
      <c r="D7700" s="2013" t="s">
        <v>965</v>
      </c>
      <c r="E7700" s="2013"/>
      <c r="F7700" s="2013"/>
      <c r="G7700" s="494"/>
    </row>
    <row r="7701" ht="11.25" hidden="1" customHeight="1" outlineLevel="7">
      <c r="A7701" s="86"/>
      <c r="B7701" s="87"/>
      <c r="C7701" s="88"/>
      <c r="D7701" s="2017" t="s">
        <v>617</v>
      </c>
      <c r="E7701" s="2017"/>
      <c r="F7701" s="2017"/>
      <c r="G7701" s="494"/>
    </row>
    <row r="7702" ht="11.25" hidden="1" customHeight="1" outlineLevel="7">
      <c r="A7702" s="89"/>
      <c r="B7702" s="90"/>
      <c r="C7702" s="91"/>
      <c r="D7702" s="2013" t="s">
        <v>619</v>
      </c>
      <c r="E7702" s="2013"/>
      <c r="F7702" s="2013"/>
      <c r="G7702" s="494"/>
    </row>
    <row r="7703" ht="11.25" hidden="1" customHeight="1" outlineLevel="7">
      <c r="A7703" s="89"/>
      <c r="B7703" s="90"/>
      <c r="C7703" s="91"/>
      <c r="D7703" s="2013" t="s">
        <v>620</v>
      </c>
      <c r="E7703" s="2013"/>
      <c r="F7703" s="2013"/>
      <c r="G7703" s="494"/>
    </row>
    <row r="7704" ht="11.25" hidden="1" customHeight="1" outlineLevel="7">
      <c r="A7704" s="89"/>
      <c r="B7704" s="90"/>
      <c r="C7704" s="91"/>
      <c r="D7704" s="2013" t="s">
        <v>624</v>
      </c>
      <c r="E7704" s="2013"/>
      <c r="F7704" s="2013"/>
      <c r="G7704" s="494"/>
    </row>
    <row r="7705" ht="11.25" hidden="1" customHeight="1" outlineLevel="7">
      <c r="A7705" s="89"/>
      <c r="B7705" s="90"/>
      <c r="C7705" s="91"/>
      <c r="D7705" s="2013" t="s">
        <v>626</v>
      </c>
      <c r="E7705" s="2013"/>
      <c r="F7705" s="2013"/>
      <c r="G7705" s="494"/>
    </row>
    <row r="7706" ht="11.25" hidden="1" customHeight="1" outlineLevel="7">
      <c r="A7706" s="101"/>
      <c r="B7706" s="102"/>
      <c r="C7706" s="103"/>
      <c r="D7706" s="2017" t="s">
        <v>630</v>
      </c>
      <c r="E7706" s="2017"/>
      <c r="F7706" s="2017"/>
      <c r="G7706" s="494"/>
    </row>
    <row r="7707" ht="11.25" hidden="1" customHeight="1" outlineLevel="7">
      <c r="A7707" s="115"/>
      <c r="B7707" s="116"/>
      <c r="C7707" s="117"/>
      <c r="D7707" s="2013" t="s">
        <v>632</v>
      </c>
      <c r="E7707" s="2013"/>
      <c r="F7707" s="2013"/>
      <c r="G7707" s="494"/>
    </row>
    <row r="7708" ht="21.75" hidden="1" customHeight="1" outlineLevel="7">
      <c r="A7708" s="115"/>
      <c r="B7708" s="116"/>
      <c r="C7708" s="117"/>
      <c r="D7708" s="2013" t="s">
        <v>634</v>
      </c>
      <c r="E7708" s="2013"/>
      <c r="F7708" s="2013"/>
      <c r="G7708" s="494"/>
    </row>
    <row r="7709" ht="21.75" hidden="1" customHeight="1" outlineLevel="7">
      <c r="A7709" s="115"/>
      <c r="B7709" s="116"/>
      <c r="C7709" s="117"/>
      <c r="D7709" s="2013" t="s">
        <v>636</v>
      </c>
      <c r="E7709" s="2013"/>
      <c r="F7709" s="2013"/>
      <c r="G7709" s="494"/>
    </row>
    <row r="7710" ht="21.75" hidden="1" customHeight="1" outlineLevel="7">
      <c r="A7710" s="115"/>
      <c r="B7710" s="116"/>
      <c r="C7710" s="117"/>
      <c r="D7710" s="2013" t="s">
        <v>638</v>
      </c>
      <c r="E7710" s="2013"/>
      <c r="F7710" s="2013"/>
      <c r="G7710" s="494"/>
    </row>
    <row r="7711" ht="11.25" hidden="1" customHeight="1" outlineLevel="7">
      <c r="A7711" s="86"/>
      <c r="B7711" s="87"/>
      <c r="C7711" s="88"/>
      <c r="D7711" s="2017" t="s">
        <v>641</v>
      </c>
      <c r="E7711" s="2017"/>
      <c r="F7711" s="2017"/>
      <c r="G7711" s="494"/>
    </row>
    <row r="7712" ht="21.75" hidden="1" customHeight="1" outlineLevel="7">
      <c r="A7712" s="101"/>
      <c r="B7712" s="102"/>
      <c r="C7712" s="103"/>
      <c r="D7712" s="2017" t="s">
        <v>642</v>
      </c>
      <c r="E7712" s="2017"/>
      <c r="F7712" s="2017"/>
      <c r="G7712" s="494"/>
    </row>
    <row r="7713" ht="21.75" hidden="1" customHeight="1" outlineLevel="7">
      <c r="A7713" s="115"/>
      <c r="B7713" s="116"/>
      <c r="C7713" s="117"/>
      <c r="D7713" s="2013" t="s">
        <v>643</v>
      </c>
      <c r="E7713" s="2013"/>
      <c r="F7713" s="2013"/>
      <c r="G7713" s="494"/>
    </row>
    <row r="7714" ht="21.75" hidden="1" customHeight="1" outlineLevel="7">
      <c r="A7714" s="115"/>
      <c r="B7714" s="116"/>
      <c r="C7714" s="117"/>
      <c r="D7714" s="2013" t="s">
        <v>645</v>
      </c>
      <c r="E7714" s="2013"/>
      <c r="F7714" s="2013"/>
      <c r="G7714" s="494"/>
    </row>
    <row r="7715" ht="21.75" hidden="1" customHeight="1" outlineLevel="7">
      <c r="A7715" s="115"/>
      <c r="B7715" s="116"/>
      <c r="C7715" s="117"/>
      <c r="D7715" s="2013" t="s">
        <v>647</v>
      </c>
      <c r="E7715" s="2013"/>
      <c r="F7715" s="2013"/>
      <c r="G7715" s="494"/>
    </row>
    <row r="7716" ht="21.75" hidden="1" customHeight="1" outlineLevel="7">
      <c r="A7716" s="115"/>
      <c r="B7716" s="116"/>
      <c r="C7716" s="117"/>
      <c r="D7716" s="2013" t="s">
        <v>649</v>
      </c>
      <c r="E7716" s="2013"/>
      <c r="F7716" s="2013"/>
      <c r="G7716" s="494"/>
    </row>
    <row r="7717" ht="21.75" hidden="1" customHeight="1" outlineLevel="7">
      <c r="A7717" s="115"/>
      <c r="B7717" s="116"/>
      <c r="C7717" s="117"/>
      <c r="D7717" s="2013" t="s">
        <v>651</v>
      </c>
      <c r="E7717" s="2013"/>
      <c r="F7717" s="2013"/>
      <c r="G7717" s="494"/>
    </row>
    <row r="7718" ht="21.75" hidden="1" customHeight="1" outlineLevel="7">
      <c r="A7718" s="101"/>
      <c r="B7718" s="102"/>
      <c r="C7718" s="103"/>
      <c r="D7718" s="2017" t="s">
        <v>966</v>
      </c>
      <c r="E7718" s="2017"/>
      <c r="F7718" s="2017"/>
      <c r="G7718" s="494"/>
    </row>
    <row r="7719" ht="11.25" hidden="1" customHeight="1" outlineLevel="7">
      <c r="A7719" s="115"/>
      <c r="B7719" s="116"/>
      <c r="C7719" s="117"/>
      <c r="D7719" s="2013" t="s">
        <v>655</v>
      </c>
      <c r="E7719" s="2013"/>
      <c r="F7719" s="2013"/>
      <c r="G7719" s="494"/>
    </row>
    <row r="7720" ht="21.75" hidden="1" customHeight="1" outlineLevel="7">
      <c r="A7720" s="115"/>
      <c r="B7720" s="116"/>
      <c r="C7720" s="117"/>
      <c r="D7720" s="2013" t="s">
        <v>657</v>
      </c>
      <c r="E7720" s="2013"/>
      <c r="F7720" s="2013"/>
      <c r="G7720" s="494"/>
    </row>
    <row r="7721" ht="21.75" hidden="1" customHeight="1" outlineLevel="7">
      <c r="A7721" s="115"/>
      <c r="B7721" s="116"/>
      <c r="C7721" s="117"/>
      <c r="D7721" s="2013" t="s">
        <v>659</v>
      </c>
      <c r="E7721" s="2013"/>
      <c r="F7721" s="2013"/>
      <c r="G7721" s="494"/>
    </row>
    <row r="7722" ht="21.75" hidden="1" customHeight="1" outlineLevel="7">
      <c r="A7722" s="115"/>
      <c r="B7722" s="116"/>
      <c r="C7722" s="117"/>
      <c r="D7722" s="2013" t="s">
        <v>661</v>
      </c>
      <c r="E7722" s="2013"/>
      <c r="F7722" s="2013"/>
      <c r="G7722" s="494"/>
    </row>
    <row r="7723" ht="11.25" hidden="1" customHeight="1" outlineLevel="7">
      <c r="A7723" s="115"/>
      <c r="B7723" s="116"/>
      <c r="C7723" s="117"/>
      <c r="D7723" s="2013" t="s">
        <v>663</v>
      </c>
      <c r="E7723" s="2013"/>
      <c r="F7723" s="2013"/>
      <c r="G7723" s="494"/>
    </row>
    <row r="7724" ht="11.25" hidden="1" customHeight="1" outlineLevel="7">
      <c r="A7724" s="101"/>
      <c r="B7724" s="102"/>
      <c r="C7724" s="103"/>
      <c r="D7724" s="2017" t="s">
        <v>667</v>
      </c>
      <c r="E7724" s="2017"/>
      <c r="F7724" s="2017"/>
      <c r="G7724" s="494"/>
    </row>
    <row r="7725" ht="11.25" hidden="1" customHeight="1" outlineLevel="7">
      <c r="A7725" s="115"/>
      <c r="B7725" s="116"/>
      <c r="C7725" s="117"/>
      <c r="D7725" s="2013" t="s">
        <v>667</v>
      </c>
      <c r="E7725" s="2013"/>
      <c r="F7725" s="2013"/>
      <c r="G7725" s="494"/>
    </row>
    <row r="7726" ht="21.75" hidden="1" customHeight="1" outlineLevel="7">
      <c r="A7726" s="115"/>
      <c r="B7726" s="116"/>
      <c r="C7726" s="117"/>
      <c r="D7726" s="2013" t="s">
        <v>669</v>
      </c>
      <c r="E7726" s="2013"/>
      <c r="F7726" s="2013"/>
      <c r="G7726" s="494"/>
    </row>
    <row r="7727" ht="21.75" hidden="1" customHeight="1" outlineLevel="7">
      <c r="A7727" s="115"/>
      <c r="B7727" s="116"/>
      <c r="C7727" s="117"/>
      <c r="D7727" s="2013" t="s">
        <v>671</v>
      </c>
      <c r="E7727" s="2013"/>
      <c r="F7727" s="2013"/>
      <c r="G7727" s="494"/>
    </row>
    <row r="7728" ht="21.75" hidden="1" customHeight="1" outlineLevel="7">
      <c r="A7728" s="115"/>
      <c r="B7728" s="116"/>
      <c r="C7728" s="117"/>
      <c r="D7728" s="2013" t="s">
        <v>673</v>
      </c>
      <c r="E7728" s="2013"/>
      <c r="F7728" s="2013"/>
      <c r="G7728" s="494"/>
    </row>
    <row r="7729" ht="21.75" hidden="1" customHeight="1" outlineLevel="7">
      <c r="A7729" s="115"/>
      <c r="B7729" s="116"/>
      <c r="C7729" s="117"/>
      <c r="D7729" s="2013" t="s">
        <v>675</v>
      </c>
      <c r="E7729" s="2013"/>
      <c r="F7729" s="2013"/>
      <c r="G7729" s="494"/>
    </row>
    <row r="7730" ht="21.75" hidden="1" customHeight="1" outlineLevel="7">
      <c r="A7730" s="101"/>
      <c r="B7730" s="102"/>
      <c r="C7730" s="103"/>
      <c r="D7730" s="2017" t="s">
        <v>677</v>
      </c>
      <c r="E7730" s="2017"/>
      <c r="F7730" s="2017"/>
      <c r="G7730" s="494"/>
    </row>
    <row r="7731" ht="21.75" hidden="1" customHeight="1" outlineLevel="7">
      <c r="A7731" s="115"/>
      <c r="B7731" s="116"/>
      <c r="C7731" s="117"/>
      <c r="D7731" s="2013" t="s">
        <v>679</v>
      </c>
      <c r="E7731" s="2013"/>
      <c r="F7731" s="2013"/>
      <c r="G7731" s="494"/>
    </row>
    <row r="7732" ht="21.75" hidden="1" customHeight="1" outlineLevel="7">
      <c r="A7732" s="115"/>
      <c r="B7732" s="116"/>
      <c r="C7732" s="117"/>
      <c r="D7732" s="2013" t="s">
        <v>681</v>
      </c>
      <c r="E7732" s="2013"/>
      <c r="F7732" s="2013"/>
      <c r="G7732" s="494"/>
    </row>
    <row r="7733" ht="21.75" hidden="1" customHeight="1" outlineLevel="7">
      <c r="A7733" s="115"/>
      <c r="B7733" s="116"/>
      <c r="C7733" s="117"/>
      <c r="D7733" s="2013" t="s">
        <v>683</v>
      </c>
      <c r="E7733" s="2013"/>
      <c r="F7733" s="2013"/>
      <c r="G7733" s="494"/>
    </row>
    <row r="7734" ht="21.75" hidden="1" customHeight="1" outlineLevel="7">
      <c r="A7734" s="115"/>
      <c r="B7734" s="116"/>
      <c r="C7734" s="117"/>
      <c r="D7734" s="2013" t="s">
        <v>685</v>
      </c>
      <c r="E7734" s="2013"/>
      <c r="F7734" s="2013"/>
      <c r="G7734" s="494"/>
    </row>
    <row r="7735" ht="21.75" hidden="1" customHeight="1" outlineLevel="7">
      <c r="A7735" s="115"/>
      <c r="B7735" s="116"/>
      <c r="C7735" s="117"/>
      <c r="D7735" s="2013" t="s">
        <v>687</v>
      </c>
      <c r="E7735" s="2013"/>
      <c r="F7735" s="2013"/>
      <c r="G7735" s="494"/>
    </row>
    <row r="7736" ht="11.25" hidden="1" customHeight="1" outlineLevel="7">
      <c r="A7736" s="86"/>
      <c r="B7736" s="87"/>
      <c r="C7736" s="88"/>
      <c r="D7736" s="2017" t="s">
        <v>689</v>
      </c>
      <c r="E7736" s="2017"/>
      <c r="F7736" s="2017"/>
      <c r="G7736" s="494"/>
    </row>
    <row r="7737" ht="11.25" hidden="1" customHeight="1" outlineLevel="7">
      <c r="A7737" s="89"/>
      <c r="B7737" s="90"/>
      <c r="C7737" s="91"/>
      <c r="D7737" s="2013" t="s">
        <v>696</v>
      </c>
      <c r="E7737" s="2013"/>
      <c r="F7737" s="2013"/>
      <c r="G7737" s="494"/>
    </row>
    <row r="7738" ht="11.25" hidden="1" customHeight="1" outlineLevel="7">
      <c r="A7738" s="86"/>
      <c r="B7738" s="87"/>
      <c r="C7738" s="88"/>
      <c r="D7738" s="2017" t="s">
        <v>698</v>
      </c>
      <c r="E7738" s="2017"/>
      <c r="F7738" s="2017"/>
      <c r="G7738" s="494"/>
    </row>
    <row r="7739" ht="11.25" hidden="1" customHeight="1" outlineLevel="7">
      <c r="A7739" s="101"/>
      <c r="B7739" s="102"/>
      <c r="C7739" s="103"/>
      <c r="D7739" s="2017" t="s">
        <v>702</v>
      </c>
      <c r="E7739" s="2017"/>
      <c r="F7739" s="2017"/>
      <c r="G7739" s="494"/>
    </row>
    <row r="7740" ht="11.25" hidden="1" customHeight="1" outlineLevel="7">
      <c r="A7740" s="104"/>
      <c r="B7740" s="105"/>
      <c r="C7740" s="106"/>
      <c r="D7740" s="2017" t="s">
        <v>704</v>
      </c>
      <c r="E7740" s="2017"/>
      <c r="F7740" s="2017"/>
      <c r="G7740" s="494"/>
    </row>
    <row r="7741" ht="11.25" hidden="1" customHeight="1" outlineLevel="7">
      <c r="A7741" s="95"/>
      <c r="B7741" s="96"/>
      <c r="C7741" s="97"/>
      <c r="D7741" s="2013" t="s">
        <v>705</v>
      </c>
      <c r="E7741" s="2013"/>
      <c r="F7741" s="2013"/>
      <c r="G7741" s="494"/>
    </row>
    <row r="7742" ht="11.25" hidden="1" customHeight="1" outlineLevel="7">
      <c r="A7742" s="95"/>
      <c r="B7742" s="96"/>
      <c r="C7742" s="97"/>
      <c r="D7742" s="2013" t="s">
        <v>706</v>
      </c>
      <c r="E7742" s="2013"/>
      <c r="F7742" s="2013"/>
      <c r="G7742" s="494"/>
    </row>
    <row r="7743" ht="11.25" hidden="1" customHeight="1" outlineLevel="7">
      <c r="A7743" s="95"/>
      <c r="B7743" s="96"/>
      <c r="C7743" s="97"/>
      <c r="D7743" s="2013" t="s">
        <v>708</v>
      </c>
      <c r="E7743" s="2013"/>
      <c r="F7743" s="2013"/>
      <c r="G7743" s="494"/>
    </row>
    <row r="7744" ht="11.25" hidden="1" customHeight="1" outlineLevel="7">
      <c r="A7744" s="95"/>
      <c r="B7744" s="96"/>
      <c r="C7744" s="97"/>
      <c r="D7744" s="2013" t="s">
        <v>709</v>
      </c>
      <c r="E7744" s="2013"/>
      <c r="F7744" s="2013"/>
      <c r="G7744" s="494"/>
    </row>
    <row r="7745" ht="11.25" hidden="1" customHeight="1" outlineLevel="7">
      <c r="A7745" s="95"/>
      <c r="B7745" s="96"/>
      <c r="C7745" s="97"/>
      <c r="D7745" s="2013" t="s">
        <v>710</v>
      </c>
      <c r="E7745" s="2013"/>
      <c r="F7745" s="2013"/>
      <c r="G7745" s="494"/>
    </row>
    <row r="7746" ht="11.25" hidden="1" customHeight="1" outlineLevel="7">
      <c r="A7746" s="95"/>
      <c r="B7746" s="96"/>
      <c r="C7746" s="97"/>
      <c r="D7746" s="2013" t="s">
        <v>711</v>
      </c>
      <c r="E7746" s="2013"/>
      <c r="F7746" s="2013"/>
      <c r="G7746" s="494"/>
    </row>
    <row r="7747" ht="11.25" hidden="1" customHeight="1" outlineLevel="7">
      <c r="A7747" s="104"/>
      <c r="B7747" s="105"/>
      <c r="C7747" s="106"/>
      <c r="D7747" s="2017" t="s">
        <v>712</v>
      </c>
      <c r="E7747" s="2017"/>
      <c r="F7747" s="2017"/>
      <c r="G7747" s="494"/>
    </row>
    <row r="7748" ht="21.75" hidden="1" customHeight="1" outlineLevel="7">
      <c r="A7748" s="95"/>
      <c r="B7748" s="96"/>
      <c r="C7748" s="97"/>
      <c r="D7748" s="2013" t="s">
        <v>717</v>
      </c>
      <c r="E7748" s="2013"/>
      <c r="F7748" s="2013"/>
      <c r="G7748" s="494"/>
    </row>
    <row r="7749" ht="11.25" hidden="1" customHeight="1" outlineLevel="7">
      <c r="A7749" s="104"/>
      <c r="B7749" s="105"/>
      <c r="C7749" s="106"/>
      <c r="D7749" s="2017" t="s">
        <v>720</v>
      </c>
      <c r="E7749" s="2017"/>
      <c r="F7749" s="2017"/>
      <c r="G7749" s="494"/>
    </row>
    <row r="7750" ht="11.25" hidden="1" customHeight="1" outlineLevel="7">
      <c r="A7750" s="95"/>
      <c r="B7750" s="96"/>
      <c r="C7750" s="97"/>
      <c r="D7750" s="2013" t="s">
        <v>721</v>
      </c>
      <c r="E7750" s="2013"/>
      <c r="F7750" s="2013"/>
      <c r="G7750" s="494"/>
    </row>
    <row r="7751" ht="11.25" hidden="1" customHeight="1" outlineLevel="7">
      <c r="A7751" s="95"/>
      <c r="B7751" s="96"/>
      <c r="C7751" s="97"/>
      <c r="D7751" s="2013" t="s">
        <v>722</v>
      </c>
      <c r="E7751" s="2013"/>
      <c r="F7751" s="2013"/>
      <c r="G7751" s="494"/>
    </row>
    <row r="7752" ht="11.25" hidden="1" customHeight="1" outlineLevel="7">
      <c r="A7752" s="104"/>
      <c r="B7752" s="105"/>
      <c r="C7752" s="106"/>
      <c r="D7752" s="2017" t="s">
        <v>724</v>
      </c>
      <c r="E7752" s="2017"/>
      <c r="F7752" s="2017"/>
      <c r="G7752" s="494"/>
    </row>
    <row r="7753" ht="11.25" hidden="1" customHeight="1" outlineLevel="7">
      <c r="A7753" s="95"/>
      <c r="B7753" s="96"/>
      <c r="C7753" s="97"/>
      <c r="D7753" s="2013" t="s">
        <v>725</v>
      </c>
      <c r="E7753" s="2013"/>
      <c r="F7753" s="2013"/>
      <c r="G7753" s="494"/>
    </row>
    <row r="7754" ht="11.25" hidden="1" customHeight="1" outlineLevel="7">
      <c r="A7754" s="95"/>
      <c r="B7754" s="96"/>
      <c r="C7754" s="97"/>
      <c r="D7754" s="2013" t="s">
        <v>726</v>
      </c>
      <c r="E7754" s="2013"/>
      <c r="F7754" s="2013"/>
      <c r="G7754" s="494"/>
    </row>
    <row r="7755" ht="11.25" hidden="1" customHeight="1" outlineLevel="7">
      <c r="A7755" s="95"/>
      <c r="B7755" s="96"/>
      <c r="C7755" s="97"/>
      <c r="D7755" s="2013" t="s">
        <v>729</v>
      </c>
      <c r="E7755" s="2013"/>
      <c r="F7755" s="2013"/>
      <c r="G7755" s="494"/>
    </row>
    <row r="7756" ht="11.25" hidden="1" customHeight="1" outlineLevel="7">
      <c r="A7756" s="95"/>
      <c r="B7756" s="96"/>
      <c r="C7756" s="97"/>
      <c r="D7756" s="2013" t="s">
        <v>730</v>
      </c>
      <c r="E7756" s="2013"/>
      <c r="F7756" s="2013"/>
      <c r="G7756" s="494"/>
    </row>
    <row r="7757" ht="11.25" hidden="1" customHeight="1" outlineLevel="7">
      <c r="A7757" s="104"/>
      <c r="B7757" s="105"/>
      <c r="C7757" s="106"/>
      <c r="D7757" s="2017" t="s">
        <v>967</v>
      </c>
      <c r="E7757" s="2017"/>
      <c r="F7757" s="2017"/>
      <c r="G7757" s="494"/>
    </row>
    <row r="7758" ht="11.25" hidden="1" customHeight="1" outlineLevel="7">
      <c r="A7758" s="95"/>
      <c r="B7758" s="96"/>
      <c r="C7758" s="97"/>
      <c r="D7758" s="2013" t="s">
        <v>968</v>
      </c>
      <c r="E7758" s="2013"/>
      <c r="F7758" s="2013"/>
      <c r="G7758" s="494"/>
    </row>
    <row r="7759" ht="11.25" hidden="1" customHeight="1" outlineLevel="7">
      <c r="A7759" s="95"/>
      <c r="B7759" s="96"/>
      <c r="C7759" s="97"/>
      <c r="D7759" s="2013" t="s">
        <v>1196</v>
      </c>
      <c r="E7759" s="2013"/>
      <c r="F7759" s="2013"/>
      <c r="G7759" s="494"/>
    </row>
    <row r="7760" ht="11.25" hidden="1" customHeight="1" outlineLevel="7">
      <c r="A7760" s="115"/>
      <c r="B7760" s="116"/>
      <c r="C7760" s="117"/>
      <c r="D7760" s="2013" t="s">
        <v>731</v>
      </c>
      <c r="E7760" s="2013"/>
      <c r="F7760" s="2013"/>
      <c r="G7760" s="494"/>
    </row>
    <row r="7761" ht="11.25" hidden="1" customHeight="1" outlineLevel="7">
      <c r="A7761" s="104"/>
      <c r="B7761" s="105"/>
      <c r="C7761" s="106"/>
      <c r="D7761" s="2017" t="s">
        <v>732</v>
      </c>
      <c r="E7761" s="2017"/>
      <c r="F7761" s="2017"/>
      <c r="G7761" s="494"/>
    </row>
    <row r="7762" ht="21.75" hidden="1" customHeight="1" outlineLevel="7">
      <c r="A7762" s="95"/>
      <c r="B7762" s="96"/>
      <c r="C7762" s="97"/>
      <c r="D7762" s="2013" t="s">
        <v>969</v>
      </c>
      <c r="E7762" s="2013"/>
      <c r="F7762" s="2013"/>
      <c r="G7762" s="494"/>
    </row>
    <row r="7763" ht="21.75" hidden="1" customHeight="1" outlineLevel="7">
      <c r="A7763" s="95"/>
      <c r="B7763" s="96"/>
      <c r="C7763" s="97"/>
      <c r="D7763" s="2013" t="s">
        <v>1197</v>
      </c>
      <c r="E7763" s="2013"/>
      <c r="F7763" s="2013"/>
      <c r="G7763" s="494"/>
    </row>
    <row r="7764" ht="11.25" hidden="1" customHeight="1" outlineLevel="7">
      <c r="A7764" s="95"/>
      <c r="B7764" s="96"/>
      <c r="C7764" s="97"/>
      <c r="D7764" s="2013" t="s">
        <v>734</v>
      </c>
      <c r="E7764" s="2013"/>
      <c r="F7764" s="2013"/>
      <c r="G7764" s="494"/>
    </row>
    <row r="7765" ht="11.25" hidden="1" customHeight="1" outlineLevel="7">
      <c r="A7765" s="95"/>
      <c r="B7765" s="96"/>
      <c r="C7765" s="97"/>
      <c r="D7765" s="2013" t="s">
        <v>735</v>
      </c>
      <c r="E7765" s="2013"/>
      <c r="F7765" s="2013"/>
      <c r="G7765" s="494"/>
    </row>
    <row r="7766" ht="11.25" hidden="1" customHeight="1" outlineLevel="7">
      <c r="A7766" s="115"/>
      <c r="B7766" s="116"/>
      <c r="C7766" s="117"/>
      <c r="D7766" s="2013" t="s">
        <v>736</v>
      </c>
      <c r="E7766" s="2013"/>
      <c r="F7766" s="2013"/>
      <c r="G7766" s="494"/>
    </row>
    <row r="7767" ht="11.25" hidden="1" customHeight="1" outlineLevel="7">
      <c r="A7767" s="104"/>
      <c r="B7767" s="105"/>
      <c r="C7767" s="106"/>
      <c r="D7767" s="2017" t="s">
        <v>970</v>
      </c>
      <c r="E7767" s="2017"/>
      <c r="F7767" s="2017"/>
      <c r="G7767" s="494"/>
    </row>
    <row r="7768" ht="11.25" hidden="1" customHeight="1" outlineLevel="7">
      <c r="A7768" s="95"/>
      <c r="B7768" s="96"/>
      <c r="C7768" s="97"/>
      <c r="D7768" s="2013" t="s">
        <v>971</v>
      </c>
      <c r="E7768" s="2013"/>
      <c r="F7768" s="2013"/>
      <c r="G7768" s="494"/>
    </row>
    <row r="7769" ht="11.25" hidden="1" customHeight="1" outlineLevel="7">
      <c r="A7769" s="95"/>
      <c r="B7769" s="96"/>
      <c r="C7769" s="97"/>
      <c r="D7769" s="2013" t="s">
        <v>741</v>
      </c>
      <c r="E7769" s="2013"/>
      <c r="F7769" s="2013"/>
      <c r="G7769" s="494"/>
    </row>
    <row r="7770" ht="11.25" hidden="1" customHeight="1" outlineLevel="7">
      <c r="A7770" s="104"/>
      <c r="B7770" s="105"/>
      <c r="C7770" s="106"/>
      <c r="D7770" s="2017" t="s">
        <v>742</v>
      </c>
      <c r="E7770" s="2017"/>
      <c r="F7770" s="2017"/>
      <c r="G7770" s="494"/>
    </row>
    <row r="7771" ht="11.25" hidden="1" customHeight="1" outlineLevel="7">
      <c r="A7771" s="95"/>
      <c r="B7771" s="96"/>
      <c r="C7771" s="97"/>
      <c r="D7771" s="2013" t="s">
        <v>744</v>
      </c>
      <c r="E7771" s="2013"/>
      <c r="F7771" s="2013"/>
      <c r="G7771" s="494"/>
    </row>
    <row r="7772" ht="11.25" hidden="1" customHeight="1" outlineLevel="7">
      <c r="A7772" s="95"/>
      <c r="B7772" s="96"/>
      <c r="C7772" s="97"/>
      <c r="D7772" s="2013" t="s">
        <v>756</v>
      </c>
      <c r="E7772" s="2013"/>
      <c r="F7772" s="2013"/>
      <c r="G7772" s="494"/>
    </row>
    <row r="7773" ht="21.75" hidden="1" customHeight="1" outlineLevel="7">
      <c r="A7773" s="95"/>
      <c r="B7773" s="96"/>
      <c r="C7773" s="97"/>
      <c r="D7773" s="2013" t="s">
        <v>757</v>
      </c>
      <c r="E7773" s="2013"/>
      <c r="F7773" s="2013"/>
      <c r="G7773" s="494"/>
    </row>
    <row r="7774" ht="11.25" hidden="1" customHeight="1" outlineLevel="7">
      <c r="A7774" s="95"/>
      <c r="B7774" s="96"/>
      <c r="C7774" s="97"/>
      <c r="D7774" s="2013" t="s">
        <v>758</v>
      </c>
      <c r="E7774" s="2013"/>
      <c r="F7774" s="2013"/>
      <c r="G7774" s="494"/>
    </row>
    <row r="7775" ht="11.25" hidden="1" customHeight="1" outlineLevel="7">
      <c r="A7775" s="95"/>
      <c r="B7775" s="96"/>
      <c r="C7775" s="97"/>
      <c r="D7775" s="2013" t="s">
        <v>759</v>
      </c>
      <c r="E7775" s="2013"/>
      <c r="F7775" s="2013"/>
      <c r="G7775" s="494"/>
    </row>
    <row r="7776" ht="11.25" hidden="1" customHeight="1" outlineLevel="7">
      <c r="A7776" s="95"/>
      <c r="B7776" s="96"/>
      <c r="C7776" s="97"/>
      <c r="D7776" s="2013" t="s">
        <v>972</v>
      </c>
      <c r="E7776" s="2013"/>
      <c r="F7776" s="2013"/>
      <c r="G7776" s="494"/>
    </row>
    <row r="7777" ht="11.25" hidden="1" customHeight="1" outlineLevel="7">
      <c r="A7777" s="95"/>
      <c r="B7777" s="96"/>
      <c r="C7777" s="97"/>
      <c r="D7777" s="2013" t="s">
        <v>760</v>
      </c>
      <c r="E7777" s="2013"/>
      <c r="F7777" s="2013"/>
      <c r="G7777" s="494"/>
    </row>
    <row r="7778" ht="11.25" hidden="1" customHeight="1" outlineLevel="7">
      <c r="A7778" s="101"/>
      <c r="B7778" s="102"/>
      <c r="C7778" s="103"/>
      <c r="D7778" s="2017" t="s">
        <v>763</v>
      </c>
      <c r="E7778" s="2017"/>
      <c r="F7778" s="2017"/>
      <c r="G7778" s="494"/>
    </row>
    <row r="7779" ht="11.25" hidden="1" customHeight="1" outlineLevel="7">
      <c r="A7779" s="104"/>
      <c r="B7779" s="105"/>
      <c r="C7779" s="106"/>
      <c r="D7779" s="2017" t="s">
        <v>765</v>
      </c>
      <c r="E7779" s="2017"/>
      <c r="F7779" s="2017"/>
      <c r="G7779" s="494"/>
    </row>
    <row r="7780" ht="11.25" hidden="1" customHeight="1" outlineLevel="7">
      <c r="A7780" s="95"/>
      <c r="B7780" s="96"/>
      <c r="C7780" s="97"/>
      <c r="D7780" s="2013" t="s">
        <v>766</v>
      </c>
      <c r="E7780" s="2013"/>
      <c r="F7780" s="2013"/>
      <c r="G7780" s="494"/>
    </row>
    <row r="7781" ht="11.25" hidden="1" customHeight="1" outlineLevel="7">
      <c r="A7781" s="95"/>
      <c r="B7781" s="96"/>
      <c r="C7781" s="97"/>
      <c r="D7781" s="2013" t="s">
        <v>767</v>
      </c>
      <c r="E7781" s="2013"/>
      <c r="F7781" s="2013"/>
      <c r="G7781" s="494"/>
    </row>
    <row r="7782" ht="21.75" hidden="1" customHeight="1" outlineLevel="7">
      <c r="A7782" s="95"/>
      <c r="B7782" s="96"/>
      <c r="C7782" s="97"/>
      <c r="D7782" s="2013" t="s">
        <v>768</v>
      </c>
      <c r="E7782" s="2013"/>
      <c r="F7782" s="2013"/>
      <c r="G7782" s="494"/>
    </row>
    <row r="7783" ht="21.75" hidden="1" customHeight="1" outlineLevel="7">
      <c r="A7783" s="95"/>
      <c r="B7783" s="96"/>
      <c r="C7783" s="97"/>
      <c r="D7783" s="2013" t="s">
        <v>769</v>
      </c>
      <c r="E7783" s="2013"/>
      <c r="F7783" s="2013"/>
      <c r="G7783" s="494"/>
    </row>
    <row r="7784" ht="21.75" hidden="1" customHeight="1" outlineLevel="7">
      <c r="A7784" s="95"/>
      <c r="B7784" s="96"/>
      <c r="C7784" s="97"/>
      <c r="D7784" s="2013" t="s">
        <v>770</v>
      </c>
      <c r="E7784" s="2013"/>
      <c r="F7784" s="2013"/>
      <c r="G7784" s="494"/>
    </row>
    <row r="7785" ht="11.25" hidden="1" customHeight="1" outlineLevel="7">
      <c r="A7785" s="104"/>
      <c r="B7785" s="105"/>
      <c r="C7785" s="106"/>
      <c r="D7785" s="2017" t="s">
        <v>771</v>
      </c>
      <c r="E7785" s="2017"/>
      <c r="F7785" s="2017"/>
      <c r="G7785" s="494"/>
    </row>
    <row r="7786" ht="11.25" hidden="1" customHeight="1" outlineLevel="7">
      <c r="A7786" s="95"/>
      <c r="B7786" s="96"/>
      <c r="C7786" s="97"/>
      <c r="D7786" s="2013" t="s">
        <v>773</v>
      </c>
      <c r="E7786" s="2013"/>
      <c r="F7786" s="2013"/>
      <c r="G7786" s="494"/>
    </row>
    <row r="7787" ht="11.25" hidden="1" customHeight="1" outlineLevel="7">
      <c r="A7787" s="95"/>
      <c r="B7787" s="96"/>
      <c r="C7787" s="97"/>
      <c r="D7787" s="2013" t="s">
        <v>775</v>
      </c>
      <c r="E7787" s="2013"/>
      <c r="F7787" s="2013"/>
      <c r="G7787" s="494"/>
    </row>
    <row r="7788" ht="21.75" hidden="1" customHeight="1" outlineLevel="7">
      <c r="A7788" s="95"/>
      <c r="B7788" s="96"/>
      <c r="C7788" s="97"/>
      <c r="D7788" s="2013" t="s">
        <v>777</v>
      </c>
      <c r="E7788" s="2013"/>
      <c r="F7788" s="2013"/>
      <c r="G7788" s="494"/>
    </row>
    <row r="7789" ht="11.25" hidden="1" customHeight="1" outlineLevel="7">
      <c r="A7789" s="95"/>
      <c r="B7789" s="96"/>
      <c r="C7789" s="97"/>
      <c r="D7789" s="2013" t="s">
        <v>778</v>
      </c>
      <c r="E7789" s="2013"/>
      <c r="F7789" s="2013"/>
      <c r="G7789" s="494"/>
    </row>
    <row r="7790" ht="11.25" hidden="1" customHeight="1" outlineLevel="7">
      <c r="A7790" s="95"/>
      <c r="B7790" s="96"/>
      <c r="C7790" s="97"/>
      <c r="D7790" s="2013" t="s">
        <v>779</v>
      </c>
      <c r="E7790" s="2013"/>
      <c r="F7790" s="2013"/>
      <c r="G7790" s="494"/>
    </row>
    <row r="7791" ht="11.25" hidden="1" customHeight="1" outlineLevel="7">
      <c r="A7791" s="115"/>
      <c r="B7791" s="116"/>
      <c r="C7791" s="117"/>
      <c r="D7791" s="2013" t="s">
        <v>781</v>
      </c>
      <c r="E7791" s="2013"/>
      <c r="F7791" s="2013"/>
      <c r="G7791" s="494"/>
    </row>
    <row r="7792" ht="11.25" hidden="1" customHeight="1" outlineLevel="7">
      <c r="A7792" s="101"/>
      <c r="B7792" s="102"/>
      <c r="C7792" s="103"/>
      <c r="D7792" s="2017" t="s">
        <v>782</v>
      </c>
      <c r="E7792" s="2017"/>
      <c r="F7792" s="2017"/>
      <c r="G7792" s="494"/>
    </row>
    <row r="7793" ht="11.25" hidden="1" customHeight="1" outlineLevel="7">
      <c r="A7793" s="115"/>
      <c r="B7793" s="116"/>
      <c r="C7793" s="117"/>
      <c r="D7793" s="2013" t="s">
        <v>786</v>
      </c>
      <c r="E7793" s="2013"/>
      <c r="F7793" s="2013"/>
      <c r="G7793" s="494"/>
    </row>
    <row r="7794" ht="11.25" hidden="1" customHeight="1" outlineLevel="7">
      <c r="A7794" s="101"/>
      <c r="B7794" s="102"/>
      <c r="C7794" s="103"/>
      <c r="D7794" s="2017" t="s">
        <v>789</v>
      </c>
      <c r="E7794" s="2017"/>
      <c r="F7794" s="2017"/>
      <c r="G7794" s="494"/>
    </row>
    <row r="7795" ht="21.75" hidden="1" customHeight="1" outlineLevel="7">
      <c r="A7795" s="115"/>
      <c r="B7795" s="116"/>
      <c r="C7795" s="117"/>
      <c r="D7795" s="2013" t="s">
        <v>791</v>
      </c>
      <c r="E7795" s="2013"/>
      <c r="F7795" s="2013"/>
      <c r="G7795" s="494"/>
    </row>
    <row r="7796" ht="11.25" hidden="1" customHeight="1" outlineLevel="7">
      <c r="A7796" s="115"/>
      <c r="B7796" s="116"/>
      <c r="C7796" s="117"/>
      <c r="D7796" s="2013" t="s">
        <v>973</v>
      </c>
      <c r="E7796" s="2013"/>
      <c r="F7796" s="2013"/>
      <c r="G7796" s="494"/>
    </row>
    <row r="7797" ht="11.25" hidden="1" customHeight="1" outlineLevel="7">
      <c r="A7797" s="115"/>
      <c r="B7797" s="116"/>
      <c r="C7797" s="117"/>
      <c r="D7797" s="2013" t="s">
        <v>796</v>
      </c>
      <c r="E7797" s="2013"/>
      <c r="F7797" s="2013"/>
      <c r="G7797" s="494"/>
    </row>
    <row r="7798" ht="11.25" hidden="1" customHeight="1" outlineLevel="7">
      <c r="A7798" s="115"/>
      <c r="B7798" s="116"/>
      <c r="C7798" s="117"/>
      <c r="D7798" s="2013" t="s">
        <v>798</v>
      </c>
      <c r="E7798" s="2013"/>
      <c r="F7798" s="2013"/>
      <c r="G7798" s="494"/>
    </row>
    <row r="7799" ht="11.25" hidden="1" customHeight="1" outlineLevel="7">
      <c r="A7799" s="115"/>
      <c r="B7799" s="116"/>
      <c r="C7799" s="117"/>
      <c r="D7799" s="2013" t="s">
        <v>799</v>
      </c>
      <c r="E7799" s="2013"/>
      <c r="F7799" s="2013"/>
      <c r="G7799" s="494"/>
    </row>
    <row r="7800" ht="11.25" hidden="1" customHeight="1" outlineLevel="7">
      <c r="A7800" s="115"/>
      <c r="B7800" s="116"/>
      <c r="C7800" s="117"/>
      <c r="D7800" s="2013" t="s">
        <v>801</v>
      </c>
      <c r="E7800" s="2013"/>
      <c r="F7800" s="2013"/>
      <c r="G7800" s="494"/>
    </row>
    <row r="7801" ht="11.25" hidden="1" customHeight="1" outlineLevel="7">
      <c r="A7801" s="115"/>
      <c r="B7801" s="116"/>
      <c r="C7801" s="117"/>
      <c r="D7801" s="2013" t="s">
        <v>974</v>
      </c>
      <c r="E7801" s="2013"/>
      <c r="F7801" s="2013"/>
      <c r="G7801" s="494"/>
    </row>
    <row r="7802" ht="11.25" hidden="1" customHeight="1" outlineLevel="7">
      <c r="A7802" s="101"/>
      <c r="B7802" s="102"/>
      <c r="C7802" s="103"/>
      <c r="D7802" s="2017" t="s">
        <v>802</v>
      </c>
      <c r="E7802" s="2017"/>
      <c r="F7802" s="2017"/>
      <c r="G7802" s="494"/>
    </row>
    <row r="7803" ht="11.25" hidden="1" customHeight="1" outlineLevel="7">
      <c r="A7803" s="115"/>
      <c r="B7803" s="116"/>
      <c r="C7803" s="117"/>
      <c r="D7803" s="2013" t="s">
        <v>808</v>
      </c>
      <c r="E7803" s="2013"/>
      <c r="F7803" s="2013"/>
      <c r="G7803" s="494"/>
    </row>
    <row r="7804" ht="11.25" hidden="1" customHeight="1" outlineLevel="7">
      <c r="A7804" s="101"/>
      <c r="B7804" s="102"/>
      <c r="C7804" s="103"/>
      <c r="D7804" s="2017" t="s">
        <v>813</v>
      </c>
      <c r="E7804" s="2017"/>
      <c r="F7804" s="2017"/>
      <c r="G7804" s="494"/>
    </row>
    <row r="7805" ht="11.25" hidden="1" customHeight="1" outlineLevel="7">
      <c r="A7805" s="104"/>
      <c r="B7805" s="105"/>
      <c r="C7805" s="106"/>
      <c r="D7805" s="2017" t="s">
        <v>815</v>
      </c>
      <c r="E7805" s="2017"/>
      <c r="F7805" s="2017"/>
      <c r="G7805" s="494"/>
    </row>
    <row r="7806" ht="21.75" hidden="1" customHeight="1" outlineLevel="7">
      <c r="A7806" s="95"/>
      <c r="B7806" s="96"/>
      <c r="C7806" s="97"/>
      <c r="D7806" s="2013" t="s">
        <v>819</v>
      </c>
      <c r="E7806" s="2013"/>
      <c r="F7806" s="2013"/>
      <c r="G7806" s="494"/>
    </row>
    <row r="7807" ht="11.25" hidden="1" customHeight="1" outlineLevel="7">
      <c r="A7807" s="95"/>
      <c r="B7807" s="96"/>
      <c r="C7807" s="97"/>
      <c r="D7807" s="2013" t="s">
        <v>820</v>
      </c>
      <c r="E7807" s="2013"/>
      <c r="F7807" s="2013"/>
      <c r="G7807" s="494"/>
    </row>
    <row r="7808" ht="11.25" hidden="1" customHeight="1" outlineLevel="7">
      <c r="A7808" s="115"/>
      <c r="B7808" s="116"/>
      <c r="C7808" s="117"/>
      <c r="D7808" s="2013" t="s">
        <v>822</v>
      </c>
      <c r="E7808" s="2013"/>
      <c r="F7808" s="2013"/>
      <c r="G7808" s="494"/>
    </row>
    <row r="7809" ht="11.25" hidden="1" customHeight="1" outlineLevel="7">
      <c r="A7809" s="115"/>
      <c r="B7809" s="116"/>
      <c r="C7809" s="117"/>
      <c r="D7809" s="2013" t="s">
        <v>824</v>
      </c>
      <c r="E7809" s="2013"/>
      <c r="F7809" s="2013"/>
      <c r="G7809" s="494"/>
    </row>
    <row r="7810" ht="11.25" hidden="1" customHeight="1" outlineLevel="7">
      <c r="A7810" s="115"/>
      <c r="B7810" s="116"/>
      <c r="C7810" s="117"/>
      <c r="D7810" s="2013" t="s">
        <v>825</v>
      </c>
      <c r="E7810" s="2013"/>
      <c r="F7810" s="2013"/>
      <c r="G7810" s="494"/>
    </row>
    <row r="7811" ht="11.25" hidden="1" customHeight="1" outlineLevel="7">
      <c r="A7811" s="104"/>
      <c r="B7811" s="105"/>
      <c r="C7811" s="106"/>
      <c r="D7811" s="2017" t="s">
        <v>826</v>
      </c>
      <c r="E7811" s="2017"/>
      <c r="F7811" s="2017"/>
      <c r="G7811" s="494"/>
    </row>
    <row r="7812" ht="11.25" hidden="1" customHeight="1" outlineLevel="7">
      <c r="A7812" s="95"/>
      <c r="B7812" s="96"/>
      <c r="C7812" s="97"/>
      <c r="D7812" s="2013" t="s">
        <v>828</v>
      </c>
      <c r="E7812" s="2013"/>
      <c r="F7812" s="2013"/>
      <c r="G7812" s="494"/>
    </row>
    <row r="7813" ht="21.75" hidden="1" customHeight="1" outlineLevel="7">
      <c r="A7813" s="95"/>
      <c r="B7813" s="96"/>
      <c r="C7813" s="97"/>
      <c r="D7813" s="2013" t="s">
        <v>829</v>
      </c>
      <c r="E7813" s="2013"/>
      <c r="F7813" s="2013"/>
      <c r="G7813" s="494"/>
    </row>
    <row r="7814" ht="21.75" hidden="1" customHeight="1" outlineLevel="7">
      <c r="A7814" s="115"/>
      <c r="B7814" s="116"/>
      <c r="C7814" s="117"/>
      <c r="D7814" s="2013" t="s">
        <v>834</v>
      </c>
      <c r="E7814" s="2013"/>
      <c r="F7814" s="2013"/>
      <c r="G7814" s="494"/>
    </row>
    <row r="7815" ht="11.25" hidden="1" customHeight="1" outlineLevel="7">
      <c r="A7815" s="115"/>
      <c r="B7815" s="116"/>
      <c r="C7815" s="117"/>
      <c r="D7815" s="2013" t="s">
        <v>975</v>
      </c>
      <c r="E7815" s="2013"/>
      <c r="F7815" s="2013"/>
      <c r="G7815" s="494"/>
    </row>
    <row r="7816" ht="11.25" hidden="1" customHeight="1" outlineLevel="7">
      <c r="A7816" s="115"/>
      <c r="B7816" s="116"/>
      <c r="C7816" s="117"/>
      <c r="D7816" s="2013" t="s">
        <v>835</v>
      </c>
      <c r="E7816" s="2013"/>
      <c r="F7816" s="2013"/>
      <c r="G7816" s="494"/>
    </row>
    <row r="7817" ht="11.25" hidden="1" customHeight="1" outlineLevel="7">
      <c r="A7817" s="115"/>
      <c r="B7817" s="116"/>
      <c r="C7817" s="117"/>
      <c r="D7817" s="2013" t="s">
        <v>837</v>
      </c>
      <c r="E7817" s="2013"/>
      <c r="F7817" s="2013"/>
      <c r="G7817" s="494"/>
    </row>
    <row r="7818" ht="11.25" hidden="1" customHeight="1" outlineLevel="7">
      <c r="A7818" s="115"/>
      <c r="B7818" s="116"/>
      <c r="C7818" s="117"/>
      <c r="D7818" s="2013" t="s">
        <v>976</v>
      </c>
      <c r="E7818" s="2013"/>
      <c r="F7818" s="2013"/>
      <c r="G7818" s="494"/>
    </row>
    <row r="7819" ht="11.25" hidden="1" customHeight="1" outlineLevel="7">
      <c r="A7819" s="115"/>
      <c r="B7819" s="116"/>
      <c r="C7819" s="117"/>
      <c r="D7819" s="2013" t="s">
        <v>977</v>
      </c>
      <c r="E7819" s="2013"/>
      <c r="F7819" s="2013"/>
      <c r="G7819" s="494"/>
    </row>
    <row r="7820" ht="11.25" hidden="1" customHeight="1" outlineLevel="7">
      <c r="A7820" s="115"/>
      <c r="B7820" s="116"/>
      <c r="C7820" s="117"/>
      <c r="D7820" s="2013" t="s">
        <v>978</v>
      </c>
      <c r="E7820" s="2013"/>
      <c r="F7820" s="2013"/>
      <c r="G7820" s="494"/>
    </row>
    <row r="7821" ht="11.25" hidden="1" customHeight="1" outlineLevel="7">
      <c r="A7821" s="115"/>
      <c r="B7821" s="116"/>
      <c r="C7821" s="117"/>
      <c r="D7821" s="2013" t="s">
        <v>1198</v>
      </c>
      <c r="E7821" s="2013"/>
      <c r="F7821" s="2013"/>
      <c r="G7821" s="494"/>
    </row>
    <row r="7822" ht="11.25" hidden="1" customHeight="1" outlineLevel="7">
      <c r="A7822" s="115"/>
      <c r="B7822" s="116"/>
      <c r="C7822" s="117"/>
      <c r="D7822" s="2013" t="s">
        <v>979</v>
      </c>
      <c r="E7822" s="2013"/>
      <c r="F7822" s="2013"/>
      <c r="G7822" s="494"/>
    </row>
    <row r="7823" ht="11.25" hidden="1" customHeight="1" outlineLevel="7">
      <c r="A7823" s="80"/>
      <c r="B7823" s="81"/>
      <c r="C7823" s="82"/>
      <c r="D7823" s="2017" t="s">
        <v>405</v>
      </c>
      <c r="E7823" s="2017"/>
      <c r="F7823" s="2017"/>
      <c r="G7823" s="494"/>
    </row>
    <row r="7824" ht="11.25" hidden="1" customHeight="1" outlineLevel="7">
      <c r="A7824" s="83"/>
      <c r="B7824" s="84"/>
      <c r="C7824" s="85"/>
      <c r="D7824" s="2017" t="s">
        <v>864</v>
      </c>
      <c r="E7824" s="2017"/>
      <c r="F7824" s="2017"/>
      <c r="G7824" s="494"/>
    </row>
    <row r="7825" ht="11.25" hidden="1" customHeight="1" outlineLevel="7">
      <c r="A7825" s="118"/>
      <c r="B7825" s="119"/>
      <c r="C7825" s="120"/>
      <c r="D7825" s="2013" t="s">
        <v>865</v>
      </c>
      <c r="E7825" s="2013"/>
      <c r="F7825" s="2013"/>
      <c r="G7825" s="494"/>
    </row>
    <row r="7826" ht="11.25" hidden="1" customHeight="1" outlineLevel="7">
      <c r="A7826" s="83"/>
      <c r="B7826" s="84"/>
      <c r="C7826" s="85"/>
      <c r="D7826" s="2017" t="s">
        <v>866</v>
      </c>
      <c r="E7826" s="2017"/>
      <c r="F7826" s="2017"/>
      <c r="G7826" s="494"/>
    </row>
    <row r="7827" ht="11.25" hidden="1" customHeight="1" outlineLevel="7">
      <c r="A7827" s="118"/>
      <c r="B7827" s="119"/>
      <c r="C7827" s="120"/>
      <c r="D7827" s="2013" t="s">
        <v>867</v>
      </c>
      <c r="E7827" s="2013"/>
      <c r="F7827" s="2013"/>
      <c r="G7827" s="494"/>
    </row>
    <row r="7828" ht="21.75" hidden="1" customHeight="1" outlineLevel="7">
      <c r="A7828" s="98"/>
      <c r="B7828" s="99"/>
      <c r="C7828" s="100"/>
      <c r="D7828" s="2013" t="s">
        <v>880</v>
      </c>
      <c r="E7828" s="2013"/>
      <c r="F7828" s="2013"/>
      <c r="G7828" s="494"/>
    </row>
    <row r="7829" ht="11.25" hidden="1" customHeight="1" outlineLevel="7">
      <c r="A7829" s="80"/>
      <c r="B7829" s="81"/>
      <c r="C7829" s="82"/>
      <c r="D7829" s="2017" t="s">
        <v>887</v>
      </c>
      <c r="E7829" s="2017"/>
      <c r="F7829" s="2017"/>
      <c r="G7829" s="494"/>
    </row>
    <row r="7830" ht="11.25" hidden="1" customHeight="1" outlineLevel="7">
      <c r="A7830" s="83"/>
      <c r="B7830" s="84"/>
      <c r="C7830" s="85"/>
      <c r="D7830" s="2017" t="s">
        <v>893</v>
      </c>
      <c r="E7830" s="2017"/>
      <c r="F7830" s="2017"/>
      <c r="G7830" s="494"/>
    </row>
    <row r="7831" ht="11.25" hidden="1" customHeight="1" outlineLevel="7">
      <c r="A7831" s="118"/>
      <c r="B7831" s="119"/>
      <c r="C7831" s="120"/>
      <c r="D7831" s="2013" t="s">
        <v>895</v>
      </c>
      <c r="E7831" s="2013"/>
      <c r="F7831" s="2013"/>
      <c r="G7831" s="494"/>
    </row>
    <row r="7832" ht="11.25" hidden="1" customHeight="1" outlineLevel="7">
      <c r="A7832" s="83"/>
      <c r="B7832" s="84"/>
      <c r="C7832" s="85"/>
      <c r="D7832" s="2017" t="s">
        <v>903</v>
      </c>
      <c r="E7832" s="2017"/>
      <c r="F7832" s="2017"/>
      <c r="G7832" s="494"/>
    </row>
    <row r="7833" ht="11.25" hidden="1" customHeight="1" outlineLevel="7">
      <c r="A7833" s="118"/>
      <c r="B7833" s="119"/>
      <c r="C7833" s="120"/>
      <c r="D7833" s="2013" t="s">
        <v>904</v>
      </c>
      <c r="E7833" s="2013"/>
      <c r="F7833" s="2013"/>
      <c r="G7833" s="494"/>
    </row>
    <row r="7834" ht="11.25" hidden="1" customHeight="1" outlineLevel="7">
      <c r="A7834" s="83"/>
      <c r="B7834" s="84"/>
      <c r="C7834" s="85"/>
      <c r="D7834" s="2017" t="s">
        <v>905</v>
      </c>
      <c r="E7834" s="2017"/>
      <c r="F7834" s="2017"/>
      <c r="G7834" s="494"/>
    </row>
    <row r="7835" ht="11.25" hidden="1" customHeight="1" outlineLevel="7">
      <c r="A7835" s="118"/>
      <c r="B7835" s="119"/>
      <c r="C7835" s="120"/>
      <c r="D7835" s="2013" t="s">
        <v>905</v>
      </c>
      <c r="E7835" s="2013"/>
      <c r="F7835" s="2013"/>
      <c r="G7835" s="494"/>
    </row>
    <row r="7836" ht="11.25" hidden="1" customHeight="1" outlineLevel="7">
      <c r="A7836" s="83"/>
      <c r="B7836" s="84"/>
      <c r="C7836" s="85"/>
      <c r="D7836" s="2017" t="s">
        <v>907</v>
      </c>
      <c r="E7836" s="2017"/>
      <c r="F7836" s="2017"/>
      <c r="G7836" s="494"/>
    </row>
    <row r="7837" ht="11.25" hidden="1" customHeight="1" outlineLevel="7">
      <c r="A7837" s="118"/>
      <c r="B7837" s="119"/>
      <c r="C7837" s="120"/>
      <c r="D7837" s="2013" t="s">
        <v>104</v>
      </c>
      <c r="E7837" s="2013"/>
      <c r="F7837" s="2013"/>
      <c r="G7837" s="494"/>
    </row>
    <row r="7838" ht="11.25" hidden="1" customHeight="1" outlineLevel="7">
      <c r="A7838" s="86"/>
      <c r="B7838" s="87"/>
      <c r="C7838" s="88"/>
      <c r="D7838" s="2017" t="s">
        <v>908</v>
      </c>
      <c r="E7838" s="2017"/>
      <c r="F7838" s="2017"/>
      <c r="G7838" s="494"/>
    </row>
    <row r="7839" ht="11.25" hidden="1" customHeight="1" outlineLevel="7">
      <c r="A7839" s="89"/>
      <c r="B7839" s="90"/>
      <c r="C7839" s="91"/>
      <c r="D7839" s="2013" t="s">
        <v>106</v>
      </c>
      <c r="E7839" s="2013"/>
      <c r="F7839" s="2013"/>
      <c r="G7839" s="494"/>
    </row>
    <row r="7840" ht="11.25" hidden="1" customHeight="1" outlineLevel="7">
      <c r="A7840" s="89"/>
      <c r="B7840" s="90"/>
      <c r="C7840" s="91"/>
      <c r="D7840" s="2013" t="s">
        <v>108</v>
      </c>
      <c r="E7840" s="2013"/>
      <c r="F7840" s="2013"/>
      <c r="G7840" s="494"/>
    </row>
    <row r="7841" ht="11.25" hidden="1" customHeight="1" outlineLevel="7">
      <c r="A7841" s="98"/>
      <c r="B7841" s="99"/>
      <c r="C7841" s="100"/>
      <c r="D7841" s="2013" t="s">
        <v>404</v>
      </c>
      <c r="E7841" s="2013"/>
      <c r="F7841" s="2013"/>
      <c r="G7841" s="494"/>
    </row>
    <row r="7842" ht="11.25" hidden="1" customHeight="1" outlineLevel="7">
      <c r="A7842" s="83"/>
      <c r="B7842" s="84"/>
      <c r="C7842" s="85"/>
      <c r="D7842" s="2017" t="s">
        <v>909</v>
      </c>
      <c r="E7842" s="2017"/>
      <c r="F7842" s="2017"/>
      <c r="G7842" s="494"/>
    </row>
    <row r="7843" ht="11.25" hidden="1" customHeight="1" outlineLevel="7">
      <c r="A7843" s="118"/>
      <c r="B7843" s="119"/>
      <c r="C7843" s="120"/>
      <c r="D7843" s="2013" t="s">
        <v>910</v>
      </c>
      <c r="E7843" s="2013"/>
      <c r="F7843" s="2013"/>
      <c r="G7843" s="494"/>
    </row>
    <row r="7844" ht="21.75" hidden="1" customHeight="1" outlineLevel="7">
      <c r="A7844" s="118"/>
      <c r="B7844" s="119"/>
      <c r="C7844" s="120"/>
      <c r="D7844" s="2013" t="s">
        <v>911</v>
      </c>
      <c r="E7844" s="2013"/>
      <c r="F7844" s="2013"/>
      <c r="G7844" s="494"/>
    </row>
    <row r="7845" ht="11.25" hidden="1" customHeight="1" outlineLevel="7">
      <c r="A7845" s="118"/>
      <c r="B7845" s="119"/>
      <c r="C7845" s="120"/>
      <c r="D7845" s="2013" t="s">
        <v>912</v>
      </c>
      <c r="E7845" s="2013"/>
      <c r="F7845" s="2013"/>
      <c r="G7845" s="494"/>
    </row>
    <row r="7846" ht="11.25" hidden="1" customHeight="1" outlineLevel="7">
      <c r="A7846" s="118"/>
      <c r="B7846" s="119"/>
      <c r="C7846" s="120"/>
      <c r="D7846" s="2013" t="s">
        <v>913</v>
      </c>
      <c r="E7846" s="2013"/>
      <c r="F7846" s="2013"/>
      <c r="G7846" s="494"/>
    </row>
    <row r="7847" ht="11.25" hidden="1" customHeight="1" outlineLevel="7">
      <c r="A7847" s="118"/>
      <c r="B7847" s="119"/>
      <c r="C7847" s="120"/>
      <c r="D7847" s="2013" t="s">
        <v>914</v>
      </c>
      <c r="E7847" s="2013"/>
      <c r="F7847" s="2013"/>
      <c r="G7847" s="494"/>
    </row>
    <row r="7848" ht="21.75" hidden="1" customHeight="1" outlineLevel="7">
      <c r="A7848" s="118"/>
      <c r="B7848" s="119"/>
      <c r="C7848" s="120"/>
      <c r="D7848" s="2013" t="s">
        <v>915</v>
      </c>
      <c r="E7848" s="2013"/>
      <c r="F7848" s="2013"/>
      <c r="G7848" s="494"/>
    </row>
    <row r="7849" ht="11.25" hidden="1" customHeight="1" outlineLevel="7">
      <c r="A7849" s="118"/>
      <c r="B7849" s="119"/>
      <c r="C7849" s="120"/>
      <c r="D7849" s="2013" t="s">
        <v>916</v>
      </c>
      <c r="E7849" s="2013"/>
      <c r="F7849" s="2013"/>
      <c r="G7849" s="494"/>
    </row>
    <row r="7850" ht="11.25" hidden="1" customHeight="1" outlineLevel="7">
      <c r="A7850" s="83"/>
      <c r="B7850" s="84"/>
      <c r="C7850" s="85"/>
      <c r="D7850" s="2017" t="s">
        <v>917</v>
      </c>
      <c r="E7850" s="2017"/>
      <c r="F7850" s="2017"/>
      <c r="G7850" s="494"/>
    </row>
    <row r="7851" ht="11.25" hidden="1" customHeight="1" outlineLevel="7">
      <c r="A7851" s="118"/>
      <c r="B7851" s="119"/>
      <c r="C7851" s="120"/>
      <c r="D7851" s="2013" t="s">
        <v>225</v>
      </c>
      <c r="E7851" s="2013"/>
      <c r="F7851" s="2013"/>
      <c r="G7851" s="494"/>
    </row>
    <row r="7852" ht="11.25" hidden="1" customHeight="1" outlineLevel="7">
      <c r="A7852" s="118"/>
      <c r="B7852" s="119"/>
      <c r="C7852" s="120"/>
      <c r="D7852" s="2013" t="s">
        <v>226</v>
      </c>
      <c r="E7852" s="2013"/>
      <c r="F7852" s="2013"/>
      <c r="G7852" s="494"/>
    </row>
    <row r="7853" ht="11.25" hidden="1" customHeight="1" outlineLevel="7">
      <c r="A7853" s="118"/>
      <c r="B7853" s="119"/>
      <c r="C7853" s="120"/>
      <c r="D7853" s="2013" t="s">
        <v>227</v>
      </c>
      <c r="E7853" s="2013"/>
      <c r="F7853" s="2013"/>
      <c r="G7853" s="494"/>
    </row>
    <row r="7854" ht="11.25" hidden="1" customHeight="1" outlineLevel="7">
      <c r="A7854" s="118"/>
      <c r="B7854" s="119"/>
      <c r="C7854" s="120"/>
      <c r="D7854" s="2013" t="s">
        <v>228</v>
      </c>
      <c r="E7854" s="2013"/>
      <c r="F7854" s="2013"/>
      <c r="G7854" s="494"/>
    </row>
    <row r="7855" ht="11.25" hidden="1" customHeight="1" outlineLevel="7">
      <c r="A7855" s="118"/>
      <c r="B7855" s="119"/>
      <c r="C7855" s="120"/>
      <c r="D7855" s="2013" t="s">
        <v>229</v>
      </c>
      <c r="E7855" s="2013"/>
      <c r="F7855" s="2013"/>
      <c r="G7855" s="494"/>
    </row>
    <row r="7856" ht="11.25" hidden="1" customHeight="1" outlineLevel="7">
      <c r="A7856" s="98"/>
      <c r="B7856" s="99"/>
      <c r="C7856" s="100"/>
      <c r="D7856" s="2013" t="s">
        <v>920</v>
      </c>
      <c r="E7856" s="2013"/>
      <c r="F7856" s="2013"/>
      <c r="G7856" s="494"/>
    </row>
    <row r="7857" ht="21.75" hidden="1" customHeight="1" outlineLevel="7">
      <c r="A7857" s="98"/>
      <c r="B7857" s="99"/>
      <c r="C7857" s="100"/>
      <c r="D7857" s="2013" t="s">
        <v>231</v>
      </c>
      <c r="E7857" s="2013"/>
      <c r="F7857" s="2013"/>
      <c r="G7857" s="494"/>
    </row>
    <row r="7858" ht="21.75" hidden="1" customHeight="1" outlineLevel="7">
      <c r="A7858" s="83"/>
      <c r="B7858" s="84"/>
      <c r="C7858" s="85"/>
      <c r="D7858" s="2017" t="s">
        <v>921</v>
      </c>
      <c r="E7858" s="2017"/>
      <c r="F7858" s="2017"/>
      <c r="G7858" s="494"/>
    </row>
    <row r="7859" ht="11.25" hidden="1" customHeight="1" outlineLevel="7">
      <c r="A7859" s="118"/>
      <c r="B7859" s="119"/>
      <c r="C7859" s="120"/>
      <c r="D7859" s="2013" t="s">
        <v>922</v>
      </c>
      <c r="E7859" s="2013"/>
      <c r="F7859" s="2013"/>
      <c r="G7859" s="494"/>
    </row>
    <row r="7860" ht="21.75" hidden="1" customHeight="1" outlineLevel="7">
      <c r="A7860" s="118"/>
      <c r="B7860" s="119"/>
      <c r="C7860" s="120"/>
      <c r="D7860" s="2013" t="s">
        <v>1206</v>
      </c>
      <c r="E7860" s="2013"/>
      <c r="F7860" s="2013"/>
      <c r="G7860" s="494"/>
    </row>
    <row r="7861" ht="11.25" hidden="1" customHeight="1" outlineLevel="7">
      <c r="A7861" s="118"/>
      <c r="B7861" s="119"/>
      <c r="C7861" s="120"/>
      <c r="D7861" s="2013" t="s">
        <v>923</v>
      </c>
      <c r="E7861" s="2013"/>
      <c r="F7861" s="2013"/>
      <c r="G7861" s="494"/>
    </row>
    <row r="7862" ht="21.75" hidden="1" customHeight="1" outlineLevel="7">
      <c r="A7862" s="118"/>
      <c r="B7862" s="119"/>
      <c r="C7862" s="120"/>
      <c r="D7862" s="2013" t="s">
        <v>924</v>
      </c>
      <c r="E7862" s="2013"/>
      <c r="F7862" s="2013"/>
      <c r="G7862" s="494"/>
    </row>
    <row r="7863" ht="11.25" hidden="1" customHeight="1" outlineLevel="7">
      <c r="A7863" s="83"/>
      <c r="B7863" s="84"/>
      <c r="C7863" s="85"/>
      <c r="D7863" s="2017" t="s">
        <v>925</v>
      </c>
      <c r="E7863" s="2017"/>
      <c r="F7863" s="2017"/>
      <c r="G7863" s="494"/>
    </row>
    <row r="7864" ht="21.75" hidden="1" customHeight="1" outlineLevel="7">
      <c r="A7864" s="118"/>
      <c r="B7864" s="119"/>
      <c r="C7864" s="120"/>
      <c r="D7864" s="2013" t="s">
        <v>1193</v>
      </c>
      <c r="E7864" s="2013"/>
      <c r="F7864" s="2013"/>
      <c r="G7864" s="494"/>
    </row>
    <row r="7865" ht="21.75" hidden="1" customHeight="1" outlineLevel="7">
      <c r="A7865" s="118"/>
      <c r="B7865" s="119"/>
      <c r="C7865" s="120"/>
      <c r="D7865" s="2013" t="s">
        <v>926</v>
      </c>
      <c r="E7865" s="2013"/>
      <c r="F7865" s="2013"/>
      <c r="G7865" s="494"/>
    </row>
    <row r="7866" ht="11.25" hidden="1" customHeight="1" outlineLevel="7">
      <c r="A7866" s="118"/>
      <c r="B7866" s="119"/>
      <c r="C7866" s="120"/>
      <c r="D7866" s="2013" t="s">
        <v>1194</v>
      </c>
      <c r="E7866" s="2013"/>
      <c r="F7866" s="2013"/>
      <c r="G7866" s="494"/>
    </row>
    <row r="7867" ht="11.25" hidden="1" customHeight="1" outlineLevel="7">
      <c r="A7867" s="83"/>
      <c r="B7867" s="84"/>
      <c r="C7867" s="85"/>
      <c r="D7867" s="2017" t="s">
        <v>887</v>
      </c>
      <c r="E7867" s="2017"/>
      <c r="F7867" s="2017"/>
      <c r="G7867" s="494"/>
    </row>
    <row r="7868" ht="11.25" hidden="1" customHeight="1" outlineLevel="7">
      <c r="A7868" s="118"/>
      <c r="B7868" s="119"/>
      <c r="C7868" s="120"/>
      <c r="D7868" s="2013" t="s">
        <v>928</v>
      </c>
      <c r="E7868" s="2013"/>
      <c r="F7868" s="2013"/>
      <c r="G7868" s="494"/>
    </row>
    <row r="7869" ht="11.25" hidden="1" customHeight="1" outlineLevel="7">
      <c r="A7869" s="118"/>
      <c r="B7869" s="119"/>
      <c r="C7869" s="120"/>
      <c r="D7869" s="2013" t="s">
        <v>929</v>
      </c>
      <c r="E7869" s="2013"/>
      <c r="F7869" s="2013"/>
      <c r="G7869" s="494"/>
    </row>
    <row r="7870" ht="11.25" hidden="1" customHeight="1" outlineLevel="7">
      <c r="A7870" s="118"/>
      <c r="B7870" s="119"/>
      <c r="C7870" s="120"/>
      <c r="D7870" s="2013" t="s">
        <v>932</v>
      </c>
      <c r="E7870" s="2013"/>
      <c r="F7870" s="2013"/>
      <c r="G7870" s="494"/>
    </row>
    <row r="7871" ht="11.25" hidden="1" customHeight="1" outlineLevel="7">
      <c r="A7871" s="86"/>
      <c r="B7871" s="87"/>
      <c r="C7871" s="88"/>
      <c r="D7871" s="2017" t="s">
        <v>933</v>
      </c>
      <c r="E7871" s="2017"/>
      <c r="F7871" s="2017"/>
      <c r="G7871" s="494"/>
    </row>
    <row r="7872" ht="11.25" hidden="1" customHeight="1" outlineLevel="7">
      <c r="A7872" s="89"/>
      <c r="B7872" s="90"/>
      <c r="C7872" s="91"/>
      <c r="D7872" s="2013" t="s">
        <v>934</v>
      </c>
      <c r="E7872" s="2013"/>
      <c r="F7872" s="2013"/>
      <c r="G7872" s="494"/>
    </row>
    <row r="7873" ht="21.75" hidden="1" customHeight="1" outlineLevel="7">
      <c r="A7873" s="89"/>
      <c r="B7873" s="90"/>
      <c r="C7873" s="91"/>
      <c r="D7873" s="2013" t="s">
        <v>935</v>
      </c>
      <c r="E7873" s="2013"/>
      <c r="F7873" s="2013"/>
      <c r="G7873" s="494"/>
    </row>
    <row r="7874" ht="11.25" hidden="1" customHeight="1" outlineLevel="7">
      <c r="A7874" s="89"/>
      <c r="B7874" s="90"/>
      <c r="C7874" s="91"/>
      <c r="D7874" s="2013" t="s">
        <v>936</v>
      </c>
      <c r="E7874" s="2013"/>
      <c r="F7874" s="2013"/>
      <c r="G7874" s="494"/>
    </row>
    <row r="7875" ht="21.75" hidden="1" customHeight="1" outlineLevel="7">
      <c r="A7875" s="89"/>
      <c r="B7875" s="90"/>
      <c r="C7875" s="91"/>
      <c r="D7875" s="2013" t="s">
        <v>937</v>
      </c>
      <c r="E7875" s="2013"/>
      <c r="F7875" s="2013"/>
      <c r="G7875" s="494"/>
    </row>
    <row r="7876" ht="21.75" hidden="1" customHeight="1" outlineLevel="7">
      <c r="A7876" s="89"/>
      <c r="B7876" s="90"/>
      <c r="C7876" s="91"/>
      <c r="D7876" s="2013" t="s">
        <v>233</v>
      </c>
      <c r="E7876" s="2013"/>
      <c r="F7876" s="2013"/>
      <c r="G7876" s="494"/>
    </row>
    <row r="7877" ht="11.25" hidden="1" customHeight="1" outlineLevel="7">
      <c r="A7877" s="118"/>
      <c r="B7877" s="119"/>
      <c r="C7877" s="120"/>
      <c r="D7877" s="2013" t="s">
        <v>406</v>
      </c>
      <c r="E7877" s="2013"/>
      <c r="F7877" s="2013"/>
      <c r="G7877" s="494"/>
    </row>
    <row r="7878" ht="11.25" hidden="1" customHeight="1" outlineLevel="7">
      <c r="A7878" s="118"/>
      <c r="B7878" s="119"/>
      <c r="C7878" s="120"/>
      <c r="D7878" s="2013" t="s">
        <v>407</v>
      </c>
      <c r="E7878" s="2013"/>
      <c r="F7878" s="2013"/>
      <c r="G7878" s="494"/>
    </row>
    <row r="7879" ht="11.25" hidden="1" customHeight="1" outlineLevel="7">
      <c r="A7879" s="118"/>
      <c r="B7879" s="119"/>
      <c r="C7879" s="120"/>
      <c r="D7879" s="2013" t="s">
        <v>938</v>
      </c>
      <c r="E7879" s="2013"/>
      <c r="F7879" s="2013"/>
      <c r="G7879" s="494"/>
    </row>
    <row r="7880" ht="11.25" hidden="1" customHeight="1" outlineLevel="7">
      <c r="A7880" s="118"/>
      <c r="B7880" s="119"/>
      <c r="C7880" s="120"/>
      <c r="D7880" s="2013" t="s">
        <v>939</v>
      </c>
      <c r="E7880" s="2013"/>
      <c r="F7880" s="2013"/>
      <c r="G7880" s="494"/>
    </row>
    <row r="7881" ht="11.25" hidden="1" customHeight="1" outlineLevel="7">
      <c r="A7881" s="118"/>
      <c r="B7881" s="119"/>
      <c r="C7881" s="120"/>
      <c r="D7881" s="2013" t="s">
        <v>415</v>
      </c>
      <c r="E7881" s="2013"/>
      <c r="F7881" s="2013"/>
      <c r="G7881" s="494"/>
    </row>
    <row r="7882" ht="11.25" hidden="1" customHeight="1" outlineLevel="7">
      <c r="A7882" s="118"/>
      <c r="B7882" s="119"/>
      <c r="C7882" s="120"/>
      <c r="D7882" s="2013" t="s">
        <v>940</v>
      </c>
      <c r="E7882" s="2013"/>
      <c r="F7882" s="2013"/>
      <c r="G7882" s="494"/>
    </row>
    <row r="7883" ht="11.25" hidden="1" customHeight="1" outlineLevel="7">
      <c r="A7883" s="118"/>
      <c r="B7883" s="119"/>
      <c r="C7883" s="120"/>
      <c r="D7883" s="2013" t="s">
        <v>941</v>
      </c>
      <c r="E7883" s="2013"/>
      <c r="F7883" s="2013"/>
      <c r="G7883" s="494"/>
    </row>
    <row r="7884" ht="11.25" hidden="1" customHeight="1" outlineLevel="7">
      <c r="A7884" s="118"/>
      <c r="B7884" s="119"/>
      <c r="C7884" s="120"/>
      <c r="D7884" s="2013" t="s">
        <v>942</v>
      </c>
      <c r="E7884" s="2013"/>
      <c r="F7884" s="2013"/>
      <c r="G7884" s="494"/>
    </row>
    <row r="7885" ht="11.25" hidden="1" customHeight="1" outlineLevel="7">
      <c r="A7885" s="118"/>
      <c r="B7885" s="119"/>
      <c r="C7885" s="120"/>
      <c r="D7885" s="2013" t="s">
        <v>409</v>
      </c>
      <c r="E7885" s="2013"/>
      <c r="F7885" s="2013"/>
      <c r="G7885" s="494"/>
    </row>
    <row r="7886" ht="11.25" hidden="1" customHeight="1" outlineLevel="7">
      <c r="A7886" s="118"/>
      <c r="B7886" s="119"/>
      <c r="C7886" s="120"/>
      <c r="D7886" s="2013" t="s">
        <v>943</v>
      </c>
      <c r="E7886" s="2013"/>
      <c r="F7886" s="2013"/>
      <c r="G7886" s="494"/>
    </row>
    <row r="7887" ht="11.25" hidden="1" customHeight="1" outlineLevel="7">
      <c r="A7887" s="118"/>
      <c r="B7887" s="119"/>
      <c r="C7887" s="120"/>
      <c r="D7887" s="2013" t="s">
        <v>944</v>
      </c>
      <c r="E7887" s="2013"/>
      <c r="F7887" s="2013"/>
      <c r="G7887" s="494"/>
    </row>
    <row r="7888" ht="11.25" hidden="1" customHeight="1" outlineLevel="7">
      <c r="A7888" s="118"/>
      <c r="B7888" s="119"/>
      <c r="C7888" s="120"/>
      <c r="D7888" s="2013" t="s">
        <v>413</v>
      </c>
      <c r="E7888" s="2013"/>
      <c r="F7888" s="2013"/>
      <c r="G7888" s="494"/>
    </row>
    <row r="7889" ht="21.75" hidden="1" customHeight="1" outlineLevel="7">
      <c r="A7889" s="118"/>
      <c r="B7889" s="119"/>
      <c r="C7889" s="120"/>
      <c r="D7889" s="2013" t="s">
        <v>945</v>
      </c>
      <c r="E7889" s="2013"/>
      <c r="F7889" s="2013"/>
      <c r="G7889" s="494"/>
    </row>
    <row r="7890" ht="21.75" hidden="1" customHeight="1" outlineLevel="7">
      <c r="A7890" s="118"/>
      <c r="B7890" s="119"/>
      <c r="C7890" s="120"/>
      <c r="D7890" s="2013" t="s">
        <v>419</v>
      </c>
      <c r="E7890" s="2013"/>
      <c r="F7890" s="2013"/>
      <c r="G7890" s="494"/>
    </row>
    <row r="7891" ht="21.75" hidden="1" customHeight="1" outlineLevel="7">
      <c r="A7891" s="118"/>
      <c r="B7891" s="119"/>
      <c r="C7891" s="120"/>
      <c r="D7891" s="2013" t="s">
        <v>946</v>
      </c>
      <c r="E7891" s="2013"/>
      <c r="F7891" s="2013"/>
      <c r="G7891" s="494"/>
    </row>
    <row r="7892" ht="11.25" hidden="1" customHeight="1" outlineLevel="7">
      <c r="A7892" s="86"/>
      <c r="B7892" s="87"/>
      <c r="C7892" s="88"/>
      <c r="D7892" s="2017" t="s">
        <v>410</v>
      </c>
      <c r="E7892" s="2017"/>
      <c r="F7892" s="2017"/>
      <c r="G7892" s="494"/>
    </row>
    <row r="7893" ht="21.75" hidden="1" customHeight="1" outlineLevel="7">
      <c r="A7893" s="89"/>
      <c r="B7893" s="90"/>
      <c r="C7893" s="91"/>
      <c r="D7893" s="2013" t="s">
        <v>947</v>
      </c>
      <c r="E7893" s="2013"/>
      <c r="F7893" s="2013"/>
      <c r="G7893" s="494"/>
    </row>
    <row r="7894" ht="11.25" hidden="1" customHeight="1" outlineLevel="7">
      <c r="A7894" s="89"/>
      <c r="B7894" s="90"/>
      <c r="C7894" s="91"/>
      <c r="D7894" s="2013" t="s">
        <v>948</v>
      </c>
      <c r="E7894" s="2013"/>
      <c r="F7894" s="2013"/>
      <c r="G7894" s="494"/>
    </row>
    <row r="7895" ht="11.25" hidden="1" customHeight="1" outlineLevel="7">
      <c r="A7895" s="89"/>
      <c r="B7895" s="90"/>
      <c r="C7895" s="91"/>
      <c r="D7895" s="2013" t="s">
        <v>949</v>
      </c>
      <c r="E7895" s="2013"/>
      <c r="F7895" s="2013"/>
      <c r="G7895" s="494"/>
    </row>
    <row r="7896" ht="21.75" hidden="1" customHeight="1" outlineLevel="7">
      <c r="A7896" s="89"/>
      <c r="B7896" s="90"/>
      <c r="C7896" s="91"/>
      <c r="D7896" s="2013" t="s">
        <v>950</v>
      </c>
      <c r="E7896" s="2013"/>
      <c r="F7896" s="2013"/>
      <c r="G7896" s="494"/>
    </row>
    <row r="7897" ht="11.25" hidden="1" customHeight="1" outlineLevel="7">
      <c r="A7897" s="86"/>
      <c r="B7897" s="87"/>
      <c r="C7897" s="88"/>
      <c r="D7897" s="2017" t="s">
        <v>951</v>
      </c>
      <c r="E7897" s="2017"/>
      <c r="F7897" s="2017"/>
      <c r="G7897" s="494"/>
    </row>
    <row r="7898" ht="11.25" hidden="1" customHeight="1" outlineLevel="7">
      <c r="A7898" s="89"/>
      <c r="B7898" s="90"/>
      <c r="C7898" s="91"/>
      <c r="D7898" s="2013" t="s">
        <v>1195</v>
      </c>
      <c r="E7898" s="2013"/>
      <c r="F7898" s="2013"/>
      <c r="G7898" s="494"/>
    </row>
    <row r="7899" ht="11.25" hidden="1" customHeight="1" outlineLevel="7">
      <c r="A7899" s="118"/>
      <c r="B7899" s="119"/>
      <c r="C7899" s="120"/>
      <c r="D7899" s="2013" t="s">
        <v>417</v>
      </c>
      <c r="E7899" s="2013"/>
      <c r="F7899" s="2013"/>
      <c r="G7899" s="494"/>
    </row>
    <row r="7900" ht="11.25" hidden="1" customHeight="1" outlineLevel="7">
      <c r="A7900" s="118"/>
      <c r="B7900" s="119"/>
      <c r="C7900" s="120"/>
      <c r="D7900" s="2013" t="s">
        <v>953</v>
      </c>
      <c r="E7900" s="2013"/>
      <c r="F7900" s="2013"/>
      <c r="G7900" s="494"/>
    </row>
    <row r="7901" ht="11.25" hidden="1" customHeight="1" outlineLevel="2">
      <c r="A7901" s="2012" t="s">
        <v>1030</v>
      </c>
      <c r="B7901" s="2012"/>
      <c r="C7901" s="2012"/>
      <c r="D7901" s="2015" t="s">
        <v>1031</v>
      </c>
      <c r="E7901" s="2015"/>
      <c r="F7901" s="2015"/>
      <c r="G7901" s="494"/>
    </row>
    <row r="7902" ht="11.25" hidden="1" customHeight="1" outlineLevel="3">
      <c r="A7902" s="2012" t="s">
        <v>1032</v>
      </c>
      <c r="B7902" s="2012"/>
      <c r="C7902" s="2012"/>
      <c r="D7902" s="2016" t="s">
        <v>513</v>
      </c>
      <c r="E7902" s="2016"/>
      <c r="F7902" s="2016"/>
      <c r="G7902" s="494"/>
    </row>
    <row r="7903" ht="11.25" hidden="1" customHeight="1" outlineLevel="4">
      <c r="A7903" s="66"/>
      <c r="B7903" s="67"/>
      <c r="C7903" s="68"/>
      <c r="D7903" s="2019" t="s">
        <v>514</v>
      </c>
      <c r="E7903" s="2019"/>
      <c r="F7903" s="2019"/>
      <c r="G7903" s="494"/>
    </row>
    <row r="7904" ht="11.25" hidden="1" customHeight="1" outlineLevel="5">
      <c r="A7904" s="107"/>
      <c r="B7904" s="108"/>
      <c r="C7904" s="109"/>
      <c r="D7904" s="98"/>
      <c r="E7904" s="99"/>
      <c r="F7904" s="100"/>
      <c r="G7904" s="494"/>
    </row>
    <row r="7905" ht="11.25" hidden="1" customHeight="1" outlineLevel="4">
      <c r="A7905" s="66"/>
      <c r="B7905" s="67"/>
      <c r="C7905" s="68"/>
      <c r="D7905" s="2019" t="s">
        <v>522</v>
      </c>
      <c r="E7905" s="2019"/>
      <c r="F7905" s="2019"/>
      <c r="G7905" s="494"/>
    </row>
    <row r="7906" ht="11.25" hidden="1" customHeight="1" outlineLevel="5">
      <c r="A7906" s="107"/>
      <c r="B7906" s="108"/>
      <c r="C7906" s="109"/>
      <c r="D7906" s="98"/>
      <c r="E7906" s="99"/>
      <c r="F7906" s="100"/>
      <c r="G7906" s="494"/>
    </row>
    <row r="7907" ht="11.25" hidden="1" customHeight="1" outlineLevel="3">
      <c r="A7907" s="2020" t="s">
        <v>1033</v>
      </c>
      <c r="B7907" s="2020"/>
      <c r="C7907" s="2020"/>
      <c r="D7907" s="2014" t="s">
        <v>440</v>
      </c>
      <c r="E7907" s="2014"/>
      <c r="F7907" s="2014"/>
      <c r="G7907" s="494"/>
    </row>
    <row r="7908" ht="11.25" hidden="1" customHeight="1" outlineLevel="4">
      <c r="A7908" s="95"/>
      <c r="B7908" s="96"/>
      <c r="C7908" s="97"/>
      <c r="D7908" s="98"/>
      <c r="E7908" s="99"/>
      <c r="F7908" s="100"/>
      <c r="G7908" s="494"/>
    </row>
    <row r="7909" ht="11.25" hidden="1" customHeight="1" outlineLevel="3">
      <c r="A7909" s="2020" t="s">
        <v>1034</v>
      </c>
      <c r="B7909" s="2020"/>
      <c r="C7909" s="2020"/>
      <c r="D7909" s="2014" t="s">
        <v>453</v>
      </c>
      <c r="E7909" s="2014"/>
      <c r="F7909" s="2014"/>
      <c r="G7909" s="494"/>
    </row>
    <row r="7910" ht="11.25" hidden="1" customHeight="1" outlineLevel="4">
      <c r="A7910" s="95"/>
      <c r="B7910" s="96"/>
      <c r="C7910" s="97"/>
      <c r="D7910" s="98"/>
      <c r="E7910" s="99"/>
      <c r="F7910" s="100"/>
      <c r="G7910" s="494"/>
    </row>
    <row r="7911" ht="11.25" hidden="1" customHeight="1" outlineLevel="3">
      <c r="A7911" s="2012" t="s">
        <v>1035</v>
      </c>
      <c r="B7911" s="2012"/>
      <c r="C7911" s="2012"/>
      <c r="D7911" s="2016" t="s">
        <v>459</v>
      </c>
      <c r="E7911" s="2016"/>
      <c r="F7911" s="2016"/>
      <c r="G7911" s="494"/>
    </row>
    <row r="7912" ht="11.25" hidden="1" customHeight="1" outlineLevel="4">
      <c r="A7912" s="2020" t="s">
        <v>1036</v>
      </c>
      <c r="B7912" s="2020"/>
      <c r="C7912" s="2020"/>
      <c r="D7912" s="2019" t="s">
        <v>461</v>
      </c>
      <c r="E7912" s="2019"/>
      <c r="F7912" s="2019"/>
      <c r="G7912" s="494"/>
    </row>
    <row r="7913" ht="11.25" hidden="1" customHeight="1" outlineLevel="5">
      <c r="A7913" s="107"/>
      <c r="B7913" s="108"/>
      <c r="C7913" s="109"/>
      <c r="D7913" s="98"/>
      <c r="E7913" s="99"/>
      <c r="F7913" s="100"/>
      <c r="G7913" s="494"/>
    </row>
    <row r="7914" ht="11.25" hidden="1" customHeight="1" outlineLevel="4">
      <c r="A7914" s="2020" t="s">
        <v>1037</v>
      </c>
      <c r="B7914" s="2020"/>
      <c r="C7914" s="2020"/>
      <c r="D7914" s="2019" t="s">
        <v>508</v>
      </c>
      <c r="E7914" s="2019"/>
      <c r="F7914" s="2019"/>
      <c r="G7914" s="494"/>
    </row>
    <row r="7915" ht="11.25" customHeight="1" outlineLevel="5">
      <c r="A7915" s="107"/>
      <c r="B7915" s="108"/>
      <c r="C7915" s="109"/>
      <c r="D7915" s="98"/>
      <c r="E7915" s="99"/>
      <c r="F7915" s="100"/>
      <c r="G7915" s="494"/>
    </row>
    <row r="7916" ht="11.25" customHeight="1" outlineLevel="1">
      <c r="A7916" s="2012" t="s">
        <v>216</v>
      </c>
      <c r="B7916" s="2012"/>
      <c r="C7916" s="2012"/>
      <c r="D7916" s="2018" t="s">
        <v>1038</v>
      </c>
      <c r="E7916" s="2018"/>
      <c r="F7916" s="2018"/>
      <c r="G7916" s="494"/>
    </row>
    <row r="7917" ht="11.25" customHeight="1" outlineLevel="2">
      <c r="A7917" s="2012" t="s">
        <v>1039</v>
      </c>
      <c r="B7917" s="2012"/>
      <c r="C7917" s="2012"/>
      <c r="D7917" s="2015" t="s">
        <v>513</v>
      </c>
      <c r="E7917" s="2015"/>
      <c r="F7917" s="2015"/>
      <c r="G7917" s="494"/>
    </row>
    <row r="7918" ht="11.25" customHeight="1" outlineLevel="3">
      <c r="A7918" s="2020" t="s">
        <v>1040</v>
      </c>
      <c r="B7918" s="2020"/>
      <c r="C7918" s="2020"/>
      <c r="D7918" s="2014" t="s">
        <v>514</v>
      </c>
      <c r="E7918" s="2014"/>
      <c r="F7918" s="2014"/>
      <c r="G7918" s="494"/>
    </row>
    <row r="7919" ht="11.25" customHeight="1" outlineLevel="4">
      <c r="A7919" s="95"/>
      <c r="B7919" s="96"/>
      <c r="C7919" s="97"/>
      <c r="D7919" s="98"/>
      <c r="E7919" s="99"/>
      <c r="F7919" s="100"/>
      <c r="G7919" s="494"/>
    </row>
    <row r="7920" ht="11.25" customHeight="1" outlineLevel="3">
      <c r="A7920" s="2020" t="s">
        <v>1041</v>
      </c>
      <c r="B7920" s="2020"/>
      <c r="C7920" s="2020"/>
      <c r="D7920" s="2014" t="s">
        <v>522</v>
      </c>
      <c r="E7920" s="2014"/>
      <c r="F7920" s="2014"/>
      <c r="G7920" s="494"/>
    </row>
    <row r="7921" ht="11.25" customHeight="1" outlineLevel="4">
      <c r="A7921" s="95"/>
      <c r="B7921" s="96"/>
      <c r="C7921" s="97"/>
      <c r="D7921" s="98"/>
      <c r="E7921" s="99"/>
      <c r="F7921" s="100"/>
      <c r="G7921" s="494"/>
    </row>
    <row r="7922" ht="11.25" customHeight="1" outlineLevel="2">
      <c r="A7922" s="2020" t="s">
        <v>1042</v>
      </c>
      <c r="B7922" s="2020"/>
      <c r="C7922" s="2020"/>
      <c r="D7922" s="2021" t="s">
        <v>440</v>
      </c>
      <c r="E7922" s="2021"/>
      <c r="F7922" s="2021"/>
      <c r="G7922" s="494"/>
    </row>
    <row r="7923" ht="11.25" hidden="1" customHeight="1" outlineLevel="3">
      <c r="A7923" s="115"/>
      <c r="B7923" s="116"/>
      <c r="C7923" s="117"/>
      <c r="D7923" s="98"/>
      <c r="E7923" s="99"/>
      <c r="F7923" s="100"/>
      <c r="G7923" s="495"/>
    </row>
    <row r="7924" ht="11.25" hidden="1" customHeight="1" outlineLevel="3">
      <c r="A7924" s="104"/>
      <c r="B7924" s="105"/>
      <c r="C7924" s="106"/>
      <c r="D7924" s="2017" t="s">
        <v>257</v>
      </c>
      <c r="E7924" s="2017"/>
      <c r="F7924" s="2017"/>
      <c r="G7924" s="495"/>
    </row>
    <row r="7925" ht="11.25" hidden="1" customHeight="1" outlineLevel="4">
      <c r="A7925" s="70"/>
      <c r="B7925" s="71"/>
      <c r="C7925" s="72"/>
      <c r="D7925" s="2017" t="s">
        <v>442</v>
      </c>
      <c r="E7925" s="2017"/>
      <c r="F7925" s="2017"/>
      <c r="G7925" s="495"/>
    </row>
    <row r="7926" ht="11.25" hidden="1" customHeight="1" outlineLevel="5">
      <c r="A7926" s="74"/>
      <c r="B7926" s="75"/>
      <c r="C7926" s="76"/>
      <c r="D7926" s="2017" t="s">
        <v>443</v>
      </c>
      <c r="E7926" s="2017"/>
      <c r="F7926" s="2017"/>
      <c r="G7926" s="494"/>
    </row>
    <row r="7927" ht="11.25" hidden="1" customHeight="1" outlineLevel="6">
      <c r="A7927" s="77"/>
      <c r="B7927" s="78"/>
      <c r="C7927" s="79"/>
      <c r="D7927" s="2017" t="s">
        <v>444</v>
      </c>
      <c r="E7927" s="2017"/>
      <c r="F7927" s="2017"/>
      <c r="G7927" s="495"/>
    </row>
    <row r="7928" ht="11.25" hidden="1" customHeight="1" outlineLevel="7">
      <c r="A7928" s="80"/>
      <c r="B7928" s="81"/>
      <c r="C7928" s="82"/>
      <c r="D7928" s="2017" t="s">
        <v>253</v>
      </c>
      <c r="E7928" s="2017"/>
      <c r="F7928" s="2017"/>
      <c r="G7928" s="494"/>
    </row>
    <row r="7929" ht="11.25" hidden="1" customHeight="1" outlineLevel="7">
      <c r="A7929" s="83"/>
      <c r="B7929" s="84"/>
      <c r="C7929" s="85"/>
      <c r="D7929" s="2017" t="s">
        <v>445</v>
      </c>
      <c r="E7929" s="2017"/>
      <c r="F7929" s="2017"/>
      <c r="G7929" s="495"/>
    </row>
    <row r="7930" ht="11.25" hidden="1" customHeight="1" outlineLevel="7">
      <c r="A7930" s="118"/>
      <c r="B7930" s="119"/>
      <c r="C7930" s="120"/>
      <c r="D7930" s="2013" t="s">
        <v>446</v>
      </c>
      <c r="E7930" s="2013"/>
      <c r="F7930" s="2013"/>
      <c r="G7930" s="494"/>
    </row>
    <row r="7931" ht="11.25" hidden="1" customHeight="1" outlineLevel="7">
      <c r="A7931" s="118"/>
      <c r="B7931" s="119"/>
      <c r="C7931" s="120"/>
      <c r="D7931" s="2013" t="s">
        <v>447</v>
      </c>
      <c r="E7931" s="2013"/>
      <c r="F7931" s="2013"/>
      <c r="G7931" s="494"/>
    </row>
    <row r="7932" ht="11.25" hidden="1" customHeight="1" outlineLevel="7">
      <c r="A7932" s="118"/>
      <c r="B7932" s="119"/>
      <c r="C7932" s="120"/>
      <c r="D7932" s="2013" t="s">
        <v>448</v>
      </c>
      <c r="E7932" s="2013"/>
      <c r="F7932" s="2013"/>
      <c r="G7932" s="494"/>
    </row>
    <row r="7933" ht="11.25" hidden="1" customHeight="1" outlineLevel="7">
      <c r="A7933" s="118"/>
      <c r="B7933" s="119"/>
      <c r="C7933" s="120"/>
      <c r="D7933" s="2013" t="s">
        <v>449</v>
      </c>
      <c r="E7933" s="2013"/>
      <c r="F7933" s="2013"/>
      <c r="G7933" s="494"/>
    </row>
    <row r="7934" ht="11.25" hidden="1" customHeight="1" outlineLevel="7">
      <c r="A7934" s="118"/>
      <c r="B7934" s="119"/>
      <c r="C7934" s="120"/>
      <c r="D7934" s="2013" t="s">
        <v>450</v>
      </c>
      <c r="E7934" s="2013"/>
      <c r="F7934" s="2013"/>
      <c r="G7934" s="494"/>
    </row>
    <row r="7935" ht="11.25" hidden="1" customHeight="1" outlineLevel="7">
      <c r="A7935" s="83"/>
      <c r="B7935" s="84"/>
      <c r="C7935" s="85"/>
      <c r="D7935" s="2017" t="s">
        <v>454</v>
      </c>
      <c r="E7935" s="2017"/>
      <c r="F7935" s="2017"/>
      <c r="G7935" s="494"/>
    </row>
    <row r="7936" ht="11.25" hidden="1" customHeight="1" outlineLevel="7">
      <c r="A7936" s="118"/>
      <c r="B7936" s="119"/>
      <c r="C7936" s="120"/>
      <c r="D7936" s="2013" t="s">
        <v>455</v>
      </c>
      <c r="E7936" s="2013"/>
      <c r="F7936" s="2013"/>
      <c r="G7936" s="495"/>
    </row>
    <row r="7937" ht="11.25" hidden="1" customHeight="1" outlineLevel="7">
      <c r="A7937" s="118"/>
      <c r="B7937" s="119"/>
      <c r="C7937" s="120"/>
      <c r="D7937" s="2013" t="s">
        <v>456</v>
      </c>
      <c r="E7937" s="2013"/>
      <c r="F7937" s="2013"/>
      <c r="G7937" s="494"/>
    </row>
    <row r="7938" ht="11.25" hidden="1" customHeight="1" outlineLevel="7">
      <c r="A7938" s="118"/>
      <c r="B7938" s="119"/>
      <c r="C7938" s="120"/>
      <c r="D7938" s="2013" t="s">
        <v>457</v>
      </c>
      <c r="E7938" s="2013"/>
      <c r="F7938" s="2013"/>
      <c r="G7938" s="495"/>
    </row>
    <row r="7939" ht="11.25" hidden="1" customHeight="1" outlineLevel="7">
      <c r="A7939" s="118"/>
      <c r="B7939" s="119"/>
      <c r="C7939" s="120"/>
      <c r="D7939" s="2013" t="s">
        <v>458</v>
      </c>
      <c r="E7939" s="2013"/>
      <c r="F7939" s="2013"/>
      <c r="G7939" s="495"/>
    </row>
    <row r="7940" ht="11.25" hidden="1" customHeight="1" outlineLevel="7">
      <c r="A7940" s="83"/>
      <c r="B7940" s="84"/>
      <c r="C7940" s="85"/>
      <c r="D7940" s="2017" t="s">
        <v>462</v>
      </c>
      <c r="E7940" s="2017"/>
      <c r="F7940" s="2017"/>
      <c r="G7940" s="494"/>
    </row>
    <row r="7941" ht="11.25" hidden="1" customHeight="1" outlineLevel="7">
      <c r="A7941" s="86"/>
      <c r="B7941" s="87"/>
      <c r="C7941" s="88"/>
      <c r="D7941" s="2017" t="s">
        <v>463</v>
      </c>
      <c r="E7941" s="2017"/>
      <c r="F7941" s="2017"/>
      <c r="G7941" s="495"/>
    </row>
    <row r="7942" ht="11.25" hidden="1" customHeight="1" outlineLevel="7">
      <c r="A7942" s="101"/>
      <c r="B7942" s="102"/>
      <c r="C7942" s="103"/>
      <c r="D7942" s="2017" t="s">
        <v>464</v>
      </c>
      <c r="E7942" s="2017"/>
      <c r="F7942" s="2017"/>
      <c r="G7942" s="494"/>
    </row>
    <row r="7943" ht="11.25" hidden="1" customHeight="1" outlineLevel="7">
      <c r="A7943" s="115"/>
      <c r="B7943" s="116"/>
      <c r="C7943" s="117"/>
      <c r="D7943" s="2013" t="s">
        <v>465</v>
      </c>
      <c r="E7943" s="2013"/>
      <c r="F7943" s="2013"/>
      <c r="G7943" s="491">
        <v>-110092.56376</v>
      </c>
    </row>
    <row r="7944" ht="11.25" hidden="1" customHeight="1" outlineLevel="7">
      <c r="A7944" s="115"/>
      <c r="B7944" s="116"/>
      <c r="C7944" s="117"/>
      <c r="D7944" s="2013" t="s">
        <v>466</v>
      </c>
      <c r="E7944" s="2013"/>
      <c r="F7944" s="2013"/>
      <c r="G7944" s="495"/>
    </row>
    <row r="7945" ht="11.25" hidden="1" customHeight="1" outlineLevel="7">
      <c r="A7945" s="115"/>
      <c r="B7945" s="116"/>
      <c r="C7945" s="117"/>
      <c r="D7945" s="2013" t="s">
        <v>467</v>
      </c>
      <c r="E7945" s="2013"/>
      <c r="F7945" s="2013"/>
      <c r="G7945" s="495"/>
    </row>
    <row r="7946" ht="21.75" hidden="1" customHeight="1" outlineLevel="7">
      <c r="A7946" s="115"/>
      <c r="B7946" s="116"/>
      <c r="C7946" s="117"/>
      <c r="D7946" s="2013" t="s">
        <v>468</v>
      </c>
      <c r="E7946" s="2013"/>
      <c r="F7946" s="2013"/>
      <c r="G7946" s="494"/>
    </row>
    <row r="7947" ht="11.25" hidden="1" customHeight="1" outlineLevel="7">
      <c r="A7947" s="115"/>
      <c r="B7947" s="116"/>
      <c r="C7947" s="117"/>
      <c r="D7947" s="2013" t="s">
        <v>469</v>
      </c>
      <c r="E7947" s="2013"/>
      <c r="F7947" s="2013"/>
      <c r="G7947" s="495"/>
    </row>
    <row r="7948" ht="11.25" hidden="1" customHeight="1" outlineLevel="7">
      <c r="A7948" s="115"/>
      <c r="B7948" s="116"/>
      <c r="C7948" s="117"/>
      <c r="D7948" s="2013" t="s">
        <v>470</v>
      </c>
      <c r="E7948" s="2013"/>
      <c r="F7948" s="2013"/>
      <c r="G7948" s="494"/>
    </row>
    <row r="7949" ht="11.25" hidden="1" customHeight="1" outlineLevel="7">
      <c r="A7949" s="115"/>
      <c r="B7949" s="116"/>
      <c r="C7949" s="117"/>
      <c r="D7949" s="2013" t="s">
        <v>471</v>
      </c>
      <c r="E7949" s="2013"/>
      <c r="F7949" s="2013"/>
      <c r="G7949" s="494"/>
    </row>
    <row r="7950" ht="11.25" hidden="1" customHeight="1" outlineLevel="7">
      <c r="A7950" s="115"/>
      <c r="B7950" s="116"/>
      <c r="C7950" s="117"/>
      <c r="D7950" s="2013" t="s">
        <v>472</v>
      </c>
      <c r="E7950" s="2013"/>
      <c r="F7950" s="2013"/>
      <c r="G7950" s="494"/>
    </row>
    <row r="7951" ht="11.25" hidden="1" customHeight="1" outlineLevel="7">
      <c r="A7951" s="115"/>
      <c r="B7951" s="116"/>
      <c r="C7951" s="117"/>
      <c r="D7951" s="2013" t="s">
        <v>473</v>
      </c>
      <c r="E7951" s="2013"/>
      <c r="F7951" s="2013"/>
      <c r="G7951" s="494"/>
    </row>
    <row r="7952" ht="11.25" hidden="1" customHeight="1" outlineLevel="7">
      <c r="A7952" s="115"/>
      <c r="B7952" s="116"/>
      <c r="C7952" s="117"/>
      <c r="D7952" s="2013" t="s">
        <v>474</v>
      </c>
      <c r="E7952" s="2013"/>
      <c r="F7952" s="2013"/>
      <c r="G7952" s="494"/>
    </row>
    <row r="7953" ht="11.25" hidden="1" customHeight="1" outlineLevel="7">
      <c r="A7953" s="115"/>
      <c r="B7953" s="116"/>
      <c r="C7953" s="117"/>
      <c r="D7953" s="2013" t="s">
        <v>475</v>
      </c>
      <c r="E7953" s="2013"/>
      <c r="F7953" s="2013"/>
      <c r="G7953" s="494"/>
    </row>
    <row r="7954" ht="11.25" hidden="1" customHeight="1" outlineLevel="7">
      <c r="A7954" s="89"/>
      <c r="B7954" s="90"/>
      <c r="C7954" s="91"/>
      <c r="D7954" s="2013" t="s">
        <v>476</v>
      </c>
      <c r="E7954" s="2013"/>
      <c r="F7954" s="2013"/>
      <c r="G7954" s="494"/>
    </row>
    <row r="7955" ht="11.25" hidden="1" customHeight="1" outlineLevel="7">
      <c r="A7955" s="89"/>
      <c r="B7955" s="90"/>
      <c r="C7955" s="91"/>
      <c r="D7955" s="2013" t="s">
        <v>477</v>
      </c>
      <c r="E7955" s="2013"/>
      <c r="F7955" s="2013"/>
      <c r="G7955" s="494"/>
    </row>
    <row r="7956" ht="11.25" hidden="1" customHeight="1" outlineLevel="7">
      <c r="A7956" s="89"/>
      <c r="B7956" s="90"/>
      <c r="C7956" s="91"/>
      <c r="D7956" s="2013" t="s">
        <v>478</v>
      </c>
      <c r="E7956" s="2013"/>
      <c r="F7956" s="2013"/>
      <c r="G7956" s="492">
        <v>-184057.45848</v>
      </c>
    </row>
    <row r="7957" ht="11.25" hidden="1" customHeight="1" outlineLevel="7">
      <c r="A7957" s="89"/>
      <c r="B7957" s="90"/>
      <c r="C7957" s="91"/>
      <c r="D7957" s="2013" t="s">
        <v>479</v>
      </c>
      <c r="E7957" s="2013"/>
      <c r="F7957" s="2013"/>
      <c r="G7957" s="494"/>
    </row>
    <row r="7958" ht="11.25" hidden="1" customHeight="1" outlineLevel="7">
      <c r="A7958" s="89"/>
      <c r="B7958" s="90"/>
      <c r="C7958" s="91"/>
      <c r="D7958" s="2013" t="s">
        <v>480</v>
      </c>
      <c r="E7958" s="2013"/>
      <c r="F7958" s="2013"/>
      <c r="G7958" s="493">
        <v>-184057.45848</v>
      </c>
    </row>
    <row r="7959" ht="11.25" hidden="1" customHeight="1" outlineLevel="7">
      <c r="A7959" s="89"/>
      <c r="B7959" s="90"/>
      <c r="C7959" s="91"/>
      <c r="D7959" s="2013" t="s">
        <v>481</v>
      </c>
      <c r="E7959" s="2013"/>
      <c r="F7959" s="2013"/>
      <c r="G7959" s="493">
        <v>-184057.45848</v>
      </c>
    </row>
    <row r="7960" ht="32.25" hidden="1" customHeight="1" outlineLevel="7">
      <c r="A7960" s="89"/>
      <c r="B7960" s="90"/>
      <c r="C7960" s="91"/>
      <c r="D7960" s="2013" t="s">
        <v>482</v>
      </c>
      <c r="E7960" s="2013"/>
      <c r="F7960" s="2013"/>
      <c r="G7960" s="493">
        <v>901901.21360000002</v>
      </c>
    </row>
    <row r="7961" ht="11.25" hidden="1" customHeight="1" outlineLevel="7">
      <c r="A7961" s="101"/>
      <c r="B7961" s="102"/>
      <c r="C7961" s="103"/>
      <c r="D7961" s="2017" t="s">
        <v>483</v>
      </c>
      <c r="E7961" s="2017"/>
      <c r="F7961" s="2017"/>
      <c r="G7961" s="493">
        <v>1019387.6216900001</v>
      </c>
    </row>
    <row r="7962" ht="11.25" hidden="1" customHeight="1" outlineLevel="7">
      <c r="A7962" s="115"/>
      <c r="B7962" s="116"/>
      <c r="C7962" s="117"/>
      <c r="D7962" s="2013" t="s">
        <v>484</v>
      </c>
      <c r="E7962" s="2013"/>
      <c r="F7962" s="2013"/>
      <c r="G7962" s="493">
        <v>5205231.6170600001</v>
      </c>
    </row>
    <row r="7963" ht="21.75" hidden="1" customHeight="1" outlineLevel="7">
      <c r="A7963" s="115"/>
      <c r="B7963" s="116"/>
      <c r="C7963" s="117"/>
      <c r="D7963" s="2013" t="s">
        <v>485</v>
      </c>
      <c r="E7963" s="2013"/>
      <c r="F7963" s="2013"/>
      <c r="G7963" s="493">
        <v>5249083.2963399999</v>
      </c>
    </row>
    <row r="7964" ht="11.25" hidden="1" customHeight="1" outlineLevel="7">
      <c r="A7964" s="89"/>
      <c r="B7964" s="90"/>
      <c r="C7964" s="91"/>
      <c r="D7964" s="2013" t="s">
        <v>486</v>
      </c>
      <c r="E7964" s="2013"/>
      <c r="F7964" s="2013"/>
      <c r="G7964" s="493">
        <v>621805.92966999998</v>
      </c>
    </row>
    <row r="7965" ht="11.25" hidden="1" customHeight="1" outlineLevel="7">
      <c r="A7965" s="101"/>
      <c r="B7965" s="102"/>
      <c r="C7965" s="103"/>
      <c r="D7965" s="2017" t="s">
        <v>487</v>
      </c>
      <c r="E7965" s="2017"/>
      <c r="F7965" s="2017"/>
      <c r="G7965" s="494"/>
    </row>
    <row r="7966" ht="11.25" hidden="1" customHeight="1" outlineLevel="7">
      <c r="A7966" s="115"/>
      <c r="B7966" s="116"/>
      <c r="C7966" s="117"/>
      <c r="D7966" s="2013" t="s">
        <v>488</v>
      </c>
      <c r="E7966" s="2013"/>
      <c r="F7966" s="2013"/>
      <c r="G7966" s="493">
        <v>66944.933810000002</v>
      </c>
    </row>
    <row r="7967" ht="11.25" hidden="1" customHeight="1" outlineLevel="7">
      <c r="A7967" s="115"/>
      <c r="B7967" s="116"/>
      <c r="C7967" s="117"/>
      <c r="D7967" s="2013" t="s">
        <v>489</v>
      </c>
      <c r="E7967" s="2013"/>
      <c r="F7967" s="2013"/>
      <c r="G7967" s="493">
        <v>1441333.05106</v>
      </c>
    </row>
    <row r="7968" ht="11.25" hidden="1" customHeight="1" outlineLevel="7">
      <c r="A7968" s="115"/>
      <c r="B7968" s="116"/>
      <c r="C7968" s="117"/>
      <c r="D7968" s="2013" t="s">
        <v>490</v>
      </c>
      <c r="E7968" s="2013"/>
      <c r="F7968" s="2013"/>
      <c r="G7968" s="493">
        <v>3118999.3818000001</v>
      </c>
    </row>
    <row r="7969" ht="11.25" hidden="1" customHeight="1" outlineLevel="7">
      <c r="A7969" s="115"/>
      <c r="B7969" s="116"/>
      <c r="C7969" s="117"/>
      <c r="D7969" s="2013" t="s">
        <v>491</v>
      </c>
      <c r="E7969" s="2013"/>
      <c r="F7969" s="2013"/>
      <c r="G7969" s="493">
        <v>-15284.678</v>
      </c>
    </row>
    <row r="7970" ht="11.25" hidden="1" customHeight="1" outlineLevel="7">
      <c r="A7970" s="115"/>
      <c r="B7970" s="116"/>
      <c r="C7970" s="117"/>
      <c r="D7970" s="2013" t="s">
        <v>492</v>
      </c>
      <c r="E7970" s="2013"/>
      <c r="F7970" s="2013"/>
      <c r="G7970" s="493">
        <v>-1177.3848</v>
      </c>
    </row>
    <row r="7971" ht="11.25" hidden="1" customHeight="1" outlineLevel="7">
      <c r="A7971" s="115"/>
      <c r="B7971" s="116"/>
      <c r="C7971" s="117"/>
      <c r="D7971" s="2013" t="s">
        <v>493</v>
      </c>
      <c r="E7971" s="2013"/>
      <c r="F7971" s="2013"/>
      <c r="G7971" s="493">
        <v>-2951.4162000000001</v>
      </c>
    </row>
    <row r="7972" ht="11.25" hidden="1" customHeight="1" outlineLevel="7">
      <c r="A7972" s="115"/>
      <c r="B7972" s="116"/>
      <c r="C7972" s="117"/>
      <c r="D7972" s="2013" t="s">
        <v>494</v>
      </c>
      <c r="E7972" s="2013"/>
      <c r="F7972" s="2013"/>
      <c r="G7972" s="493">
        <v>-6810.3801999999996</v>
      </c>
    </row>
    <row r="7973" ht="11.25" hidden="1" customHeight="1" outlineLevel="7">
      <c r="A7973" s="115"/>
      <c r="B7973" s="116"/>
      <c r="C7973" s="117"/>
      <c r="D7973" s="2013" t="s">
        <v>495</v>
      </c>
      <c r="E7973" s="2013"/>
      <c r="F7973" s="2013"/>
      <c r="G7973" s="493">
        <v>-4345.4967999999999</v>
      </c>
    </row>
    <row r="7974" ht="11.25" hidden="1" customHeight="1" outlineLevel="7">
      <c r="A7974" s="101"/>
      <c r="B7974" s="102"/>
      <c r="C7974" s="103"/>
      <c r="D7974" s="2017" t="s">
        <v>496</v>
      </c>
      <c r="E7974" s="2017"/>
      <c r="F7974" s="2017"/>
      <c r="G7974" s="493">
        <v>-28567.00128</v>
      </c>
    </row>
    <row r="7975" ht="11.25" hidden="1" customHeight="1" outlineLevel="7">
      <c r="A7975" s="115"/>
      <c r="B7975" s="116"/>
      <c r="C7975" s="117"/>
      <c r="D7975" s="2013" t="s">
        <v>497</v>
      </c>
      <c r="E7975" s="2013"/>
      <c r="F7975" s="2013"/>
      <c r="G7975" s="493">
        <v>-28567.00128</v>
      </c>
    </row>
    <row r="7976" ht="11.25" hidden="1" customHeight="1" outlineLevel="7">
      <c r="A7976" s="115"/>
      <c r="B7976" s="116"/>
      <c r="C7976" s="117"/>
      <c r="D7976" s="2013" t="s">
        <v>498</v>
      </c>
      <c r="E7976" s="2013"/>
      <c r="F7976" s="2013"/>
      <c r="G7976" s="493">
        <v>-1671.8797999999999</v>
      </c>
    </row>
    <row r="7977" ht="21.75" hidden="1" customHeight="1" outlineLevel="7">
      <c r="A7977" s="115"/>
      <c r="B7977" s="116"/>
      <c r="C7977" s="117"/>
      <c r="D7977" s="2013" t="s">
        <v>499</v>
      </c>
      <c r="E7977" s="2013"/>
      <c r="F7977" s="2013"/>
      <c r="G7977" s="496">
        <v>-537.95360000000005</v>
      </c>
    </row>
    <row r="7978" ht="11.25" hidden="1" customHeight="1" outlineLevel="7">
      <c r="A7978" s="115"/>
      <c r="B7978" s="116"/>
      <c r="C7978" s="117"/>
      <c r="D7978" s="2013" t="s">
        <v>500</v>
      </c>
      <c r="E7978" s="2013"/>
      <c r="F7978" s="2013"/>
      <c r="G7978" s="496">
        <v>-538.04039999999998</v>
      </c>
    </row>
    <row r="7979" ht="11.25" hidden="1" customHeight="1" outlineLevel="7">
      <c r="A7979" s="101"/>
      <c r="B7979" s="102"/>
      <c r="C7979" s="103"/>
      <c r="D7979" s="2017" t="s">
        <v>501</v>
      </c>
      <c r="E7979" s="2017"/>
      <c r="F7979" s="2017"/>
      <c r="G7979" s="494"/>
    </row>
    <row r="7980" ht="11.25" hidden="1" customHeight="1" outlineLevel="7">
      <c r="A7980" s="115"/>
      <c r="B7980" s="116"/>
      <c r="C7980" s="117"/>
      <c r="D7980" s="2013" t="s">
        <v>502</v>
      </c>
      <c r="E7980" s="2013"/>
      <c r="F7980" s="2013"/>
      <c r="G7980" s="496">
        <v>-595.88580000000002</v>
      </c>
    </row>
    <row r="7981" ht="11.25" hidden="1" customHeight="1" outlineLevel="7">
      <c r="A7981" s="115"/>
      <c r="B7981" s="116"/>
      <c r="C7981" s="117"/>
      <c r="D7981" s="2013" t="s">
        <v>503</v>
      </c>
      <c r="E7981" s="2013"/>
      <c r="F7981" s="2013"/>
      <c r="G7981" s="494"/>
    </row>
    <row r="7982" ht="11.25" hidden="1" customHeight="1" outlineLevel="7">
      <c r="A7982" s="115"/>
      <c r="B7982" s="116"/>
      <c r="C7982" s="117"/>
      <c r="D7982" s="2013" t="s">
        <v>504</v>
      </c>
      <c r="E7982" s="2013"/>
      <c r="F7982" s="2013"/>
      <c r="G7982" s="494"/>
    </row>
    <row r="7983" ht="11.25" hidden="1" customHeight="1" outlineLevel="7">
      <c r="A7983" s="115"/>
      <c r="B7983" s="116"/>
      <c r="C7983" s="117"/>
      <c r="D7983" s="2013" t="s">
        <v>1184</v>
      </c>
      <c r="E7983" s="2013"/>
      <c r="F7983" s="2013"/>
      <c r="G7983" s="494"/>
    </row>
    <row r="7984" ht="11.25" hidden="1" customHeight="1" outlineLevel="7">
      <c r="A7984" s="89"/>
      <c r="B7984" s="90"/>
      <c r="C7984" s="91"/>
      <c r="D7984" s="2013" t="s">
        <v>505</v>
      </c>
      <c r="E7984" s="2013"/>
      <c r="F7984" s="2013"/>
      <c r="G7984" s="494"/>
    </row>
    <row r="7985" ht="21.75" hidden="1" customHeight="1" outlineLevel="7">
      <c r="A7985" s="89"/>
      <c r="B7985" s="90"/>
      <c r="C7985" s="91"/>
      <c r="D7985" s="2013" t="s">
        <v>506</v>
      </c>
      <c r="E7985" s="2013"/>
      <c r="F7985" s="2013"/>
      <c r="G7985" s="494"/>
    </row>
    <row r="7986" ht="11.25" hidden="1" customHeight="1" outlineLevel="7">
      <c r="A7986" s="86"/>
      <c r="B7986" s="87"/>
      <c r="C7986" s="88"/>
      <c r="D7986" s="2017" t="s">
        <v>509</v>
      </c>
      <c r="E7986" s="2017"/>
      <c r="F7986" s="2017"/>
      <c r="G7986" s="494"/>
    </row>
    <row r="7987" ht="11.25" hidden="1" customHeight="1" outlineLevel="7">
      <c r="A7987" s="89"/>
      <c r="B7987" s="90"/>
      <c r="C7987" s="91"/>
      <c r="D7987" s="2013" t="s">
        <v>510</v>
      </c>
      <c r="E7987" s="2013"/>
      <c r="F7987" s="2013"/>
      <c r="G7987" s="494"/>
    </row>
    <row r="7988" ht="11.25" hidden="1" customHeight="1" outlineLevel="7">
      <c r="A7988" s="89"/>
      <c r="B7988" s="90"/>
      <c r="C7988" s="91"/>
      <c r="D7988" s="2013" t="s">
        <v>511</v>
      </c>
      <c r="E7988" s="2013"/>
      <c r="F7988" s="2013"/>
      <c r="G7988" s="496">
        <v>-609.62300000000005</v>
      </c>
    </row>
    <row r="7989" ht="11.25" hidden="1" customHeight="1" outlineLevel="7">
      <c r="A7989" s="89"/>
      <c r="B7989" s="90"/>
      <c r="C7989" s="91"/>
      <c r="D7989" s="2013" t="s">
        <v>512</v>
      </c>
      <c r="E7989" s="2013"/>
      <c r="F7989" s="2013"/>
      <c r="G7989" s="494"/>
    </row>
    <row r="7990" ht="11.25" hidden="1" customHeight="1" outlineLevel="7">
      <c r="A7990" s="80"/>
      <c r="B7990" s="81"/>
      <c r="C7990" s="82"/>
      <c r="D7990" s="2017" t="s">
        <v>524</v>
      </c>
      <c r="E7990" s="2017"/>
      <c r="F7990" s="2017"/>
      <c r="G7990" s="494"/>
    </row>
    <row r="7991" ht="11.25" hidden="1" customHeight="1" outlineLevel="7">
      <c r="A7991" s="83"/>
      <c r="B7991" s="84"/>
      <c r="C7991" s="85"/>
      <c r="D7991" s="2017" t="s">
        <v>14</v>
      </c>
      <c r="E7991" s="2017"/>
      <c r="F7991" s="2017"/>
      <c r="G7991" s="494"/>
    </row>
    <row r="7992" ht="11.25" hidden="1" customHeight="1" outlineLevel="7">
      <c r="A7992" s="86"/>
      <c r="B7992" s="87"/>
      <c r="C7992" s="88"/>
      <c r="D7992" s="2017" t="s">
        <v>525</v>
      </c>
      <c r="E7992" s="2017"/>
      <c r="F7992" s="2017"/>
      <c r="G7992" s="494"/>
    </row>
    <row r="7993" ht="21.75" hidden="1" customHeight="1" outlineLevel="7">
      <c r="A7993" s="89"/>
      <c r="B7993" s="90"/>
      <c r="C7993" s="91"/>
      <c r="D7993" s="2013" t="s">
        <v>526</v>
      </c>
      <c r="E7993" s="2013"/>
      <c r="F7993" s="2013"/>
      <c r="G7993" s="494"/>
    </row>
    <row r="7994" ht="11.25" hidden="1" customHeight="1" outlineLevel="7">
      <c r="A7994" s="86"/>
      <c r="B7994" s="87"/>
      <c r="C7994" s="88"/>
      <c r="D7994" s="2017" t="s">
        <v>220</v>
      </c>
      <c r="E7994" s="2017"/>
      <c r="F7994" s="2017"/>
      <c r="G7994" s="496">
        <v>-495.40260000000001</v>
      </c>
    </row>
    <row r="7995" ht="11.25" hidden="1" customHeight="1" outlineLevel="7">
      <c r="A7995" s="89"/>
      <c r="B7995" s="90"/>
      <c r="C7995" s="91"/>
      <c r="D7995" s="2013" t="s">
        <v>527</v>
      </c>
      <c r="E7995" s="2013"/>
      <c r="F7995" s="2013"/>
      <c r="G7995" s="493">
        <v>-1351.2231999999999</v>
      </c>
    </row>
    <row r="7996" ht="11.25" hidden="1" customHeight="1" outlineLevel="7">
      <c r="A7996" s="89"/>
      <c r="B7996" s="90"/>
      <c r="C7996" s="91"/>
      <c r="D7996" s="2013" t="s">
        <v>528</v>
      </c>
      <c r="E7996" s="2013"/>
      <c r="F7996" s="2013"/>
      <c r="G7996" s="493">
        <v>-1319.0247999999999</v>
      </c>
    </row>
    <row r="7997" ht="11.25" hidden="1" customHeight="1" outlineLevel="7">
      <c r="A7997" s="86"/>
      <c r="B7997" s="87"/>
      <c r="C7997" s="88"/>
      <c r="D7997" s="2017" t="s">
        <v>529</v>
      </c>
      <c r="E7997" s="2017"/>
      <c r="F7997" s="2017"/>
      <c r="G7997" s="496">
        <v>-32.198399999999999</v>
      </c>
    </row>
    <row r="7998" ht="11.25" hidden="1" customHeight="1" outlineLevel="7">
      <c r="A7998" s="101"/>
      <c r="B7998" s="102"/>
      <c r="C7998" s="103"/>
      <c r="D7998" s="2017" t="s">
        <v>530</v>
      </c>
      <c r="E7998" s="2017"/>
      <c r="F7998" s="2017"/>
      <c r="G7998" s="494"/>
    </row>
    <row r="7999" ht="11.25" hidden="1" customHeight="1" outlineLevel="7">
      <c r="A7999" s="115"/>
      <c r="B7999" s="116"/>
      <c r="C7999" s="117"/>
      <c r="D7999" s="2013" t="s">
        <v>532</v>
      </c>
      <c r="E7999" s="2013"/>
      <c r="F7999" s="2013"/>
      <c r="G7999" s="493">
        <v>-9248.6975999999995</v>
      </c>
    </row>
    <row r="8000" ht="11.25" hidden="1" customHeight="1" outlineLevel="7">
      <c r="A8000" s="115"/>
      <c r="B8000" s="116"/>
      <c r="C8000" s="117"/>
      <c r="D8000" s="2013" t="s">
        <v>533</v>
      </c>
      <c r="E8000" s="2013"/>
      <c r="F8000" s="2013"/>
      <c r="G8000" s="494"/>
    </row>
    <row r="8001" ht="11.25" hidden="1" customHeight="1" outlineLevel="7">
      <c r="A8001" s="89"/>
      <c r="B8001" s="90"/>
      <c r="C8001" s="91"/>
      <c r="D8001" s="2013" t="s">
        <v>841</v>
      </c>
      <c r="E8001" s="2013"/>
      <c r="F8001" s="2013"/>
      <c r="G8001" s="494"/>
    </row>
    <row r="8002" ht="11.25" hidden="1" customHeight="1" outlineLevel="7">
      <c r="A8002" s="101"/>
      <c r="B8002" s="102"/>
      <c r="C8002" s="103"/>
      <c r="D8002" s="2017" t="s">
        <v>535</v>
      </c>
      <c r="E8002" s="2017"/>
      <c r="F8002" s="2017"/>
      <c r="G8002" s="494"/>
    </row>
    <row r="8003" ht="11.25" hidden="1" customHeight="1" outlineLevel="7">
      <c r="A8003" s="115"/>
      <c r="B8003" s="116"/>
      <c r="C8003" s="117"/>
      <c r="D8003" s="2013" t="s">
        <v>537</v>
      </c>
      <c r="E8003" s="2013"/>
      <c r="F8003" s="2013"/>
      <c r="G8003" s="494"/>
    </row>
    <row r="8004" ht="11.25" hidden="1" customHeight="1" outlineLevel="7">
      <c r="A8004" s="115"/>
      <c r="B8004" s="116"/>
      <c r="C8004" s="117"/>
      <c r="D8004" s="2013" t="s">
        <v>538</v>
      </c>
      <c r="E8004" s="2013"/>
      <c r="F8004" s="2013"/>
      <c r="G8004" s="494"/>
    </row>
    <row r="8005" ht="11.25" hidden="1" customHeight="1" outlineLevel="7">
      <c r="A8005" s="115"/>
      <c r="B8005" s="116"/>
      <c r="C8005" s="117"/>
      <c r="D8005" s="2013" t="s">
        <v>539</v>
      </c>
      <c r="E8005" s="2013"/>
      <c r="F8005" s="2013"/>
      <c r="G8005" s="493">
        <v>-9248.6975999999995</v>
      </c>
    </row>
    <row r="8006" ht="21.75" hidden="1" customHeight="1" outlineLevel="7">
      <c r="A8006" s="115"/>
      <c r="B8006" s="116"/>
      <c r="C8006" s="117"/>
      <c r="D8006" s="2013" t="s">
        <v>540</v>
      </c>
      <c r="E8006" s="2013"/>
      <c r="F8006" s="2013"/>
      <c r="G8006" s="494"/>
    </row>
    <row r="8007" ht="21.75" hidden="1" customHeight="1" outlineLevel="7">
      <c r="A8007" s="115"/>
      <c r="B8007" s="116"/>
      <c r="C8007" s="117"/>
      <c r="D8007" s="2013" t="s">
        <v>541</v>
      </c>
      <c r="E8007" s="2013"/>
      <c r="F8007" s="2013"/>
      <c r="G8007" s="494"/>
    </row>
    <row r="8008" ht="11.25" hidden="1" customHeight="1" outlineLevel="7">
      <c r="A8008" s="115"/>
      <c r="B8008" s="116"/>
      <c r="C8008" s="117"/>
      <c r="D8008" s="2013" t="s">
        <v>542</v>
      </c>
      <c r="E8008" s="2013"/>
      <c r="F8008" s="2013"/>
      <c r="G8008" s="493">
        <v>-1173.79648</v>
      </c>
    </row>
    <row r="8009" ht="11.25" hidden="1" customHeight="1" outlineLevel="7">
      <c r="A8009" s="115"/>
      <c r="B8009" s="116"/>
      <c r="C8009" s="117"/>
      <c r="D8009" s="2013" t="s">
        <v>543</v>
      </c>
      <c r="E8009" s="2013"/>
      <c r="F8009" s="2013"/>
      <c r="G8009" s="496">
        <v>-96.9696</v>
      </c>
    </row>
    <row r="8010" ht="11.25" hidden="1" customHeight="1" outlineLevel="7">
      <c r="A8010" s="115"/>
      <c r="B8010" s="116"/>
      <c r="C8010" s="117"/>
      <c r="D8010" s="2013" t="s">
        <v>545</v>
      </c>
      <c r="E8010" s="2013"/>
      <c r="F8010" s="2013"/>
      <c r="G8010" s="494"/>
    </row>
    <row r="8011" ht="11.25" hidden="1" customHeight="1" outlineLevel="7">
      <c r="A8011" s="115"/>
      <c r="B8011" s="116"/>
      <c r="C8011" s="117"/>
      <c r="D8011" s="2013" t="s">
        <v>546</v>
      </c>
      <c r="E8011" s="2013"/>
      <c r="F8011" s="2013"/>
      <c r="G8011" s="493">
        <v>-1076.8268800000001</v>
      </c>
    </row>
    <row r="8012" ht="11.25" hidden="1" customHeight="1" outlineLevel="7">
      <c r="A8012" s="115"/>
      <c r="B8012" s="116"/>
      <c r="C8012" s="117"/>
      <c r="D8012" s="2013" t="s">
        <v>547</v>
      </c>
      <c r="E8012" s="2013"/>
      <c r="F8012" s="2013"/>
      <c r="G8012" s="494"/>
    </row>
    <row r="8013" ht="11.25" hidden="1" customHeight="1" outlineLevel="7">
      <c r="A8013" s="101"/>
      <c r="B8013" s="102"/>
      <c r="C8013" s="103"/>
      <c r="D8013" s="2017" t="s">
        <v>548</v>
      </c>
      <c r="E8013" s="2017"/>
      <c r="F8013" s="2017"/>
      <c r="G8013" s="496">
        <v>-289.66460000000001</v>
      </c>
    </row>
    <row r="8014" ht="11.25" hidden="1" customHeight="1" outlineLevel="7">
      <c r="A8014" s="115"/>
      <c r="B8014" s="116"/>
      <c r="C8014" s="117"/>
      <c r="D8014" s="2013" t="s">
        <v>549</v>
      </c>
      <c r="E8014" s="2013"/>
      <c r="F8014" s="2013"/>
      <c r="G8014" s="494"/>
    </row>
    <row r="8015" ht="11.25" hidden="1" customHeight="1" outlineLevel="7">
      <c r="A8015" s="115"/>
      <c r="B8015" s="116"/>
      <c r="C8015" s="117"/>
      <c r="D8015" s="2013" t="s">
        <v>550</v>
      </c>
      <c r="E8015" s="2013"/>
      <c r="F8015" s="2013"/>
      <c r="G8015" s="494"/>
    </row>
    <row r="8016" ht="11.25" hidden="1" customHeight="1" outlineLevel="7">
      <c r="A8016" s="115"/>
      <c r="B8016" s="116"/>
      <c r="C8016" s="117"/>
      <c r="D8016" s="2013" t="s">
        <v>551</v>
      </c>
      <c r="E8016" s="2013"/>
      <c r="F8016" s="2013"/>
      <c r="G8016" s="496">
        <v>-273.42399999999998</v>
      </c>
    </row>
    <row r="8017" ht="11.25" hidden="1" customHeight="1" outlineLevel="7">
      <c r="A8017" s="115"/>
      <c r="B8017" s="116"/>
      <c r="C8017" s="117"/>
      <c r="D8017" s="2013" t="s">
        <v>552</v>
      </c>
      <c r="E8017" s="2013"/>
      <c r="F8017" s="2013"/>
      <c r="G8017" s="496">
        <v>-16.240600000000001</v>
      </c>
    </row>
    <row r="8018" ht="11.25" hidden="1" customHeight="1" outlineLevel="7">
      <c r="A8018" s="115"/>
      <c r="B8018" s="116"/>
      <c r="C8018" s="117"/>
      <c r="D8018" s="2013" t="s">
        <v>553</v>
      </c>
      <c r="E8018" s="2013"/>
      <c r="F8018" s="2013"/>
      <c r="G8018" s="494"/>
    </row>
    <row r="8019" ht="11.25" hidden="1" customHeight="1" outlineLevel="7">
      <c r="A8019" s="101"/>
      <c r="B8019" s="102"/>
      <c r="C8019" s="103"/>
      <c r="D8019" s="2017" t="s">
        <v>554</v>
      </c>
      <c r="E8019" s="2017"/>
      <c r="F8019" s="2017"/>
      <c r="G8019" s="493">
        <v>-13726.714</v>
      </c>
    </row>
    <row r="8020" ht="11.25" hidden="1" customHeight="1" outlineLevel="7">
      <c r="A8020" s="115"/>
      <c r="B8020" s="116"/>
      <c r="C8020" s="117"/>
      <c r="D8020" s="2013" t="s">
        <v>556</v>
      </c>
      <c r="E8020" s="2013"/>
      <c r="F8020" s="2013"/>
      <c r="G8020" s="494"/>
    </row>
    <row r="8021" ht="11.25" hidden="1" customHeight="1" outlineLevel="7">
      <c r="A8021" s="115"/>
      <c r="B8021" s="116"/>
      <c r="C8021" s="117"/>
      <c r="D8021" s="2013" t="s">
        <v>557</v>
      </c>
      <c r="E8021" s="2013"/>
      <c r="F8021" s="2013"/>
      <c r="G8021" s="494"/>
    </row>
    <row r="8022" ht="11.25" hidden="1" customHeight="1" outlineLevel="7">
      <c r="A8022" s="115"/>
      <c r="B8022" s="116"/>
      <c r="C8022" s="117"/>
      <c r="D8022" s="2013" t="s">
        <v>559</v>
      </c>
      <c r="E8022" s="2013"/>
      <c r="F8022" s="2013"/>
      <c r="G8022" s="494"/>
    </row>
    <row r="8023" ht="11.25" hidden="1" customHeight="1" outlineLevel="7">
      <c r="A8023" s="115"/>
      <c r="B8023" s="116"/>
      <c r="C8023" s="117"/>
      <c r="D8023" s="2013" t="s">
        <v>560</v>
      </c>
      <c r="E8023" s="2013"/>
      <c r="F8023" s="2013"/>
      <c r="G8023" s="494"/>
    </row>
    <row r="8024" ht="11.25" hidden="1" customHeight="1" outlineLevel="7">
      <c r="A8024" s="115"/>
      <c r="B8024" s="116"/>
      <c r="C8024" s="117"/>
      <c r="D8024" s="2013" t="s">
        <v>562</v>
      </c>
      <c r="E8024" s="2013"/>
      <c r="F8024" s="2013"/>
      <c r="G8024" s="493">
        <v>-4185843.9953700001</v>
      </c>
    </row>
    <row r="8025" ht="11.25" hidden="1" customHeight="1" outlineLevel="7">
      <c r="A8025" s="115"/>
      <c r="B8025" s="116"/>
      <c r="C8025" s="117"/>
      <c r="D8025" s="2013" t="s">
        <v>563</v>
      </c>
      <c r="E8025" s="2013"/>
      <c r="F8025" s="2013"/>
      <c r="G8025" s="493">
        <v>-1576430.8038600001</v>
      </c>
    </row>
    <row r="8026" ht="11.25" hidden="1" customHeight="1" outlineLevel="7">
      <c r="A8026" s="115"/>
      <c r="B8026" s="116"/>
      <c r="C8026" s="117"/>
      <c r="D8026" s="2013" t="s">
        <v>564</v>
      </c>
      <c r="E8026" s="2013"/>
      <c r="F8026" s="2013"/>
      <c r="G8026" s="493">
        <v>-1371528.1673600001</v>
      </c>
    </row>
    <row r="8027" ht="11.25" hidden="1" customHeight="1" outlineLevel="7">
      <c r="A8027" s="115"/>
      <c r="B8027" s="116"/>
      <c r="C8027" s="117"/>
      <c r="D8027" s="2013" t="s">
        <v>565</v>
      </c>
      <c r="E8027" s="2013"/>
      <c r="F8027" s="2013"/>
      <c r="G8027" s="493">
        <v>-1371528.1673600001</v>
      </c>
    </row>
    <row r="8028" ht="11.25" hidden="1" customHeight="1" outlineLevel="7">
      <c r="A8028" s="115"/>
      <c r="B8028" s="116"/>
      <c r="C8028" s="117"/>
      <c r="D8028" s="2013" t="s">
        <v>566</v>
      </c>
      <c r="E8028" s="2013"/>
      <c r="F8028" s="2013"/>
      <c r="G8028" s="493">
        <v>-27281.272280000001</v>
      </c>
    </row>
    <row r="8029" ht="11.25" hidden="1" customHeight="1" outlineLevel="7">
      <c r="A8029" s="115"/>
      <c r="B8029" s="116"/>
      <c r="C8029" s="117"/>
      <c r="D8029" s="2013" t="s">
        <v>567</v>
      </c>
      <c r="E8029" s="2013"/>
      <c r="F8029" s="2013"/>
      <c r="G8029" s="493">
        <v>-21906.99381</v>
      </c>
    </row>
    <row r="8030" ht="11.25" hidden="1" customHeight="1" outlineLevel="7">
      <c r="A8030" s="115"/>
      <c r="B8030" s="116"/>
      <c r="C8030" s="117"/>
      <c r="D8030" s="2013" t="s">
        <v>568</v>
      </c>
      <c r="E8030" s="2013"/>
      <c r="F8030" s="2013"/>
      <c r="G8030" s="493">
        <v>-5374.2784700000002</v>
      </c>
    </row>
    <row r="8031" ht="11.25" hidden="1" customHeight="1" outlineLevel="7">
      <c r="A8031" s="115"/>
      <c r="B8031" s="116"/>
      <c r="C8031" s="117"/>
      <c r="D8031" s="2013" t="s">
        <v>569</v>
      </c>
      <c r="E8031" s="2013"/>
      <c r="F8031" s="2013"/>
      <c r="G8031" s="493">
        <v>-177621.36423000001</v>
      </c>
    </row>
    <row r="8032" ht="11.25" hidden="1" customHeight="1" outlineLevel="7">
      <c r="A8032" s="115"/>
      <c r="B8032" s="116"/>
      <c r="C8032" s="117"/>
      <c r="D8032" s="2013" t="s">
        <v>570</v>
      </c>
      <c r="E8032" s="2013"/>
      <c r="F8032" s="2013"/>
      <c r="G8032" s="493">
        <v>-34173.841670000002</v>
      </c>
    </row>
    <row r="8033" ht="11.25" hidden="1" customHeight="1" outlineLevel="7">
      <c r="A8033" s="83"/>
      <c r="B8033" s="84"/>
      <c r="C8033" s="85"/>
      <c r="D8033" s="2017" t="s">
        <v>571</v>
      </c>
      <c r="E8033" s="2017"/>
      <c r="F8033" s="2017"/>
      <c r="G8033" s="493">
        <v>-2099.9862600000001</v>
      </c>
    </row>
    <row r="8034" ht="11.25" hidden="1" customHeight="1" outlineLevel="7">
      <c r="A8034" s="86"/>
      <c r="B8034" s="87"/>
      <c r="C8034" s="88"/>
      <c r="D8034" s="2017" t="s">
        <v>572</v>
      </c>
      <c r="E8034" s="2017"/>
      <c r="F8034" s="2017"/>
      <c r="G8034" s="493">
        <v>-32073.85541</v>
      </c>
    </row>
    <row r="8035" ht="11.25" hidden="1" customHeight="1" outlineLevel="7">
      <c r="A8035" s="101"/>
      <c r="B8035" s="102"/>
      <c r="C8035" s="103"/>
      <c r="D8035" s="2017" t="s">
        <v>573</v>
      </c>
      <c r="E8035" s="2017"/>
      <c r="F8035" s="2017"/>
      <c r="G8035" s="494"/>
    </row>
    <row r="8036" ht="11.25" hidden="1" customHeight="1" outlineLevel="7">
      <c r="A8036" s="115"/>
      <c r="B8036" s="116"/>
      <c r="C8036" s="117"/>
      <c r="D8036" s="2013" t="s">
        <v>574</v>
      </c>
      <c r="E8036" s="2013"/>
      <c r="F8036" s="2013"/>
      <c r="G8036" s="493">
        <v>-36094.860970000002</v>
      </c>
    </row>
    <row r="8037" ht="11.25" hidden="1" customHeight="1" outlineLevel="7">
      <c r="A8037" s="115"/>
      <c r="B8037" s="116"/>
      <c r="C8037" s="117"/>
      <c r="D8037" s="2013" t="s">
        <v>575</v>
      </c>
      <c r="E8037" s="2013"/>
      <c r="F8037" s="2013"/>
      <c r="G8037" s="493">
        <v>-5051.8879999999999</v>
      </c>
    </row>
    <row r="8038" ht="11.25" hidden="1" customHeight="1" outlineLevel="7">
      <c r="A8038" s="115"/>
      <c r="B8038" s="116"/>
      <c r="C8038" s="117"/>
      <c r="D8038" s="2013" t="s">
        <v>576</v>
      </c>
      <c r="E8038" s="2013"/>
      <c r="F8038" s="2013"/>
      <c r="G8038" s="496">
        <v>-249.696</v>
      </c>
    </row>
    <row r="8039" ht="21.75" hidden="1" customHeight="1" outlineLevel="7">
      <c r="A8039" s="115"/>
      <c r="B8039" s="116"/>
      <c r="C8039" s="117"/>
      <c r="D8039" s="2013" t="s">
        <v>577</v>
      </c>
      <c r="E8039" s="2013"/>
      <c r="F8039" s="2013"/>
      <c r="G8039" s="496">
        <v>-554.44007999999997</v>
      </c>
    </row>
    <row r="8040" ht="21.75" hidden="1" customHeight="1" outlineLevel="7">
      <c r="A8040" s="115"/>
      <c r="B8040" s="116"/>
      <c r="C8040" s="117"/>
      <c r="D8040" s="2013" t="s">
        <v>578</v>
      </c>
      <c r="E8040" s="2013"/>
      <c r="F8040" s="2013"/>
      <c r="G8040" s="496">
        <v>-367.43826999999999</v>
      </c>
    </row>
    <row r="8041" ht="11.25" hidden="1" customHeight="1" outlineLevel="7">
      <c r="A8041" s="115"/>
      <c r="B8041" s="116"/>
      <c r="C8041" s="117"/>
      <c r="D8041" s="2013" t="s">
        <v>579</v>
      </c>
      <c r="E8041" s="2013"/>
      <c r="F8041" s="2013"/>
      <c r="G8041" s="493">
        <v>-2314.39374</v>
      </c>
    </row>
    <row r="8042" ht="11.25" hidden="1" customHeight="1" outlineLevel="7">
      <c r="A8042" s="115"/>
      <c r="B8042" s="116"/>
      <c r="C8042" s="117"/>
      <c r="D8042" s="2013" t="s">
        <v>580</v>
      </c>
      <c r="E8042" s="2013"/>
      <c r="F8042" s="2013"/>
      <c r="G8042" s="496">
        <v>-877.03009999999995</v>
      </c>
    </row>
    <row r="8043" ht="11.25" hidden="1" customHeight="1" outlineLevel="7">
      <c r="A8043" s="115"/>
      <c r="B8043" s="116"/>
      <c r="C8043" s="117"/>
      <c r="D8043" s="2013" t="s">
        <v>581</v>
      </c>
      <c r="E8043" s="2013"/>
      <c r="F8043" s="2013"/>
      <c r="G8043" s="493">
        <v>-21603.382239999999</v>
      </c>
    </row>
    <row r="8044" ht="11.25" hidden="1" customHeight="1" outlineLevel="7">
      <c r="A8044" s="115"/>
      <c r="B8044" s="116"/>
      <c r="C8044" s="117"/>
      <c r="D8044" s="2013" t="s">
        <v>582</v>
      </c>
      <c r="E8044" s="2013"/>
      <c r="F8044" s="2013"/>
      <c r="G8044" s="496">
        <v>-660.45600000000002</v>
      </c>
    </row>
    <row r="8045" ht="11.25" hidden="1" customHeight="1" outlineLevel="7">
      <c r="A8045" s="115"/>
      <c r="B8045" s="116"/>
      <c r="C8045" s="117"/>
      <c r="D8045" s="2013" t="s">
        <v>583</v>
      </c>
      <c r="E8045" s="2013"/>
      <c r="F8045" s="2013"/>
      <c r="G8045" s="493">
        <v>-4236.0957399999998</v>
      </c>
    </row>
    <row r="8046" ht="11.25" hidden="1" customHeight="1" outlineLevel="7">
      <c r="A8046" s="115"/>
      <c r="B8046" s="116"/>
      <c r="C8046" s="117"/>
      <c r="D8046" s="2013" t="s">
        <v>584</v>
      </c>
      <c r="E8046" s="2013"/>
      <c r="F8046" s="2013"/>
      <c r="G8046" s="496">
        <v>-180.04079999999999</v>
      </c>
    </row>
    <row r="8047" ht="11.25" hidden="1" customHeight="1" outlineLevel="7">
      <c r="A8047" s="115"/>
      <c r="B8047" s="116"/>
      <c r="C8047" s="117"/>
      <c r="D8047" s="2013" t="s">
        <v>585</v>
      </c>
      <c r="E8047" s="2013"/>
      <c r="F8047" s="2013"/>
      <c r="G8047" s="493">
        <v>-59808.284800000001</v>
      </c>
    </row>
    <row r="8048" ht="11.25" hidden="1" customHeight="1" outlineLevel="7">
      <c r="A8048" s="101"/>
      <c r="B8048" s="102"/>
      <c r="C8048" s="103"/>
      <c r="D8048" s="2017" t="s">
        <v>586</v>
      </c>
      <c r="E8048" s="2017"/>
      <c r="F8048" s="2017"/>
      <c r="G8048" s="493">
        <v>-56895.164799999999</v>
      </c>
    </row>
    <row r="8049" ht="11.25" hidden="1" customHeight="1" outlineLevel="7">
      <c r="A8049" s="115"/>
      <c r="B8049" s="116"/>
      <c r="C8049" s="117"/>
      <c r="D8049" s="2013" t="s">
        <v>587</v>
      </c>
      <c r="E8049" s="2013"/>
      <c r="F8049" s="2013"/>
      <c r="G8049" s="494"/>
    </row>
    <row r="8050" ht="11.25" hidden="1" customHeight="1" outlineLevel="7">
      <c r="A8050" s="115"/>
      <c r="B8050" s="116"/>
      <c r="C8050" s="117"/>
      <c r="D8050" s="2013" t="s">
        <v>588</v>
      </c>
      <c r="E8050" s="2013"/>
      <c r="F8050" s="2013"/>
      <c r="G8050" s="494"/>
    </row>
    <row r="8051" ht="11.25" hidden="1" customHeight="1" outlineLevel="7">
      <c r="A8051" s="115"/>
      <c r="B8051" s="116"/>
      <c r="C8051" s="117"/>
      <c r="D8051" s="2013" t="s">
        <v>589</v>
      </c>
      <c r="E8051" s="2013"/>
      <c r="F8051" s="2013"/>
      <c r="G8051" s="493">
        <v>-2913.1199999999999</v>
      </c>
    </row>
    <row r="8052" ht="21.75" hidden="1" customHeight="1" outlineLevel="7">
      <c r="A8052" s="115"/>
      <c r="B8052" s="116"/>
      <c r="C8052" s="117"/>
      <c r="D8052" s="2013" t="s">
        <v>590</v>
      </c>
      <c r="E8052" s="2013"/>
      <c r="F8052" s="2013"/>
      <c r="G8052" s="494"/>
    </row>
    <row r="8053" ht="11.25" hidden="1" customHeight="1" outlineLevel="7">
      <c r="A8053" s="115"/>
      <c r="B8053" s="116"/>
      <c r="C8053" s="117"/>
      <c r="D8053" s="2013" t="s">
        <v>591</v>
      </c>
      <c r="E8053" s="2013"/>
      <c r="F8053" s="2013"/>
      <c r="G8053" s="493">
        <v>-47544.376779999999</v>
      </c>
    </row>
    <row r="8054" ht="11.25" hidden="1" customHeight="1" outlineLevel="7">
      <c r="A8054" s="115"/>
      <c r="B8054" s="116"/>
      <c r="C8054" s="117"/>
      <c r="D8054" s="2013" t="s">
        <v>592</v>
      </c>
      <c r="E8054" s="2013"/>
      <c r="F8054" s="2013"/>
      <c r="G8054" s="493">
        <v>-6995.6390600000004</v>
      </c>
    </row>
    <row r="8055" ht="11.25" hidden="1" customHeight="1" outlineLevel="7">
      <c r="A8055" s="115"/>
      <c r="B8055" s="116"/>
      <c r="C8055" s="117"/>
      <c r="D8055" s="2013" t="s">
        <v>593</v>
      </c>
      <c r="E8055" s="2013"/>
      <c r="F8055" s="2013"/>
      <c r="G8055" s="493">
        <v>-26839.88523</v>
      </c>
    </row>
    <row r="8056" ht="11.25" hidden="1" customHeight="1" outlineLevel="7">
      <c r="A8056" s="115"/>
      <c r="B8056" s="116"/>
      <c r="C8056" s="117"/>
      <c r="D8056" s="2013" t="s">
        <v>965</v>
      </c>
      <c r="E8056" s="2013"/>
      <c r="F8056" s="2013"/>
      <c r="G8056" s="496">
        <v>-632.78098</v>
      </c>
    </row>
    <row r="8057" ht="11.25" hidden="1" customHeight="1" outlineLevel="7">
      <c r="A8057" s="115"/>
      <c r="B8057" s="116"/>
      <c r="C8057" s="117"/>
      <c r="D8057" s="2013" t="s">
        <v>594</v>
      </c>
      <c r="E8057" s="2013"/>
      <c r="F8057" s="2013"/>
      <c r="G8057" s="496">
        <v>-989.52683000000002</v>
      </c>
    </row>
    <row r="8058" ht="11.25" hidden="1" customHeight="1" outlineLevel="7">
      <c r="A8058" s="86"/>
      <c r="B8058" s="87"/>
      <c r="C8058" s="88"/>
      <c r="D8058" s="2017" t="s">
        <v>35</v>
      </c>
      <c r="E8058" s="2017"/>
      <c r="F8058" s="2017"/>
      <c r="G8058" s="496">
        <v>-520.66831000000002</v>
      </c>
    </row>
    <row r="8059" ht="11.25" hidden="1" customHeight="1" outlineLevel="7">
      <c r="A8059" s="89"/>
      <c r="B8059" s="90"/>
      <c r="C8059" s="91"/>
      <c r="D8059" s="2013" t="s">
        <v>595</v>
      </c>
      <c r="E8059" s="2013"/>
      <c r="F8059" s="2013"/>
      <c r="G8059" s="496">
        <v>-454.62407000000002</v>
      </c>
    </row>
    <row r="8060" ht="11.25" hidden="1" customHeight="1" outlineLevel="7">
      <c r="A8060" s="89"/>
      <c r="B8060" s="90"/>
      <c r="C8060" s="91"/>
      <c r="D8060" s="2013" t="s">
        <v>596</v>
      </c>
      <c r="E8060" s="2013"/>
      <c r="F8060" s="2013"/>
      <c r="G8060" s="493">
        <v>-1117.93444</v>
      </c>
    </row>
    <row r="8061" ht="11.25" hidden="1" customHeight="1" outlineLevel="7">
      <c r="A8061" s="89"/>
      <c r="B8061" s="90"/>
      <c r="C8061" s="91"/>
      <c r="D8061" s="2013" t="s">
        <v>598</v>
      </c>
      <c r="E8061" s="2013"/>
      <c r="F8061" s="2013"/>
      <c r="G8061" s="496">
        <v>-824.60109</v>
      </c>
    </row>
    <row r="8062" ht="11.25" hidden="1" customHeight="1" outlineLevel="7">
      <c r="A8062" s="89"/>
      <c r="B8062" s="90"/>
      <c r="C8062" s="91"/>
      <c r="D8062" s="2013" t="s">
        <v>599</v>
      </c>
      <c r="E8062" s="2013"/>
      <c r="F8062" s="2013"/>
      <c r="G8062" s="493">
        <v>-5461.9514600000002</v>
      </c>
    </row>
    <row r="8063" ht="11.25" hidden="1" customHeight="1" outlineLevel="7">
      <c r="A8063" s="86"/>
      <c r="B8063" s="87"/>
      <c r="C8063" s="88"/>
      <c r="D8063" s="2017" t="s">
        <v>601</v>
      </c>
      <c r="E8063" s="2017"/>
      <c r="F8063" s="2017"/>
      <c r="G8063" s="496">
        <v>405.31801999999999</v>
      </c>
    </row>
    <row r="8064" ht="11.25" hidden="1" customHeight="1" outlineLevel="7">
      <c r="A8064" s="101"/>
      <c r="B8064" s="102"/>
      <c r="C8064" s="103"/>
      <c r="D8064" s="2017" t="s">
        <v>602</v>
      </c>
      <c r="E8064" s="2017"/>
      <c r="F8064" s="2017"/>
      <c r="G8064" s="496">
        <v>-660.60212999999999</v>
      </c>
    </row>
    <row r="8065" ht="11.25" hidden="1" customHeight="1" outlineLevel="7">
      <c r="A8065" s="115"/>
      <c r="B8065" s="116"/>
      <c r="C8065" s="117"/>
      <c r="D8065" s="2013" t="s">
        <v>603</v>
      </c>
      <c r="E8065" s="2013"/>
      <c r="F8065" s="2013"/>
      <c r="G8065" s="493">
        <v>-2792.1636199999998</v>
      </c>
    </row>
    <row r="8066" ht="11.25" hidden="1" customHeight="1" outlineLevel="7">
      <c r="A8066" s="115"/>
      <c r="B8066" s="116"/>
      <c r="C8066" s="117"/>
      <c r="D8066" s="2013" t="s">
        <v>604</v>
      </c>
      <c r="E8066" s="2013"/>
      <c r="F8066" s="2013"/>
      <c r="G8066" s="496">
        <v>-659.31758000000002</v>
      </c>
    </row>
    <row r="8067" ht="11.25" hidden="1" customHeight="1" outlineLevel="7">
      <c r="A8067" s="89"/>
      <c r="B8067" s="90"/>
      <c r="C8067" s="91"/>
      <c r="D8067" s="2013" t="s">
        <v>605</v>
      </c>
      <c r="E8067" s="2013"/>
      <c r="F8067" s="2013"/>
      <c r="G8067" s="493">
        <v>-690475.78231000004</v>
      </c>
    </row>
    <row r="8068" ht="21.75" hidden="1" customHeight="1" outlineLevel="7">
      <c r="A8068" s="89"/>
      <c r="B8068" s="90"/>
      <c r="C8068" s="91"/>
      <c r="D8068" s="2013" t="s">
        <v>606</v>
      </c>
      <c r="E8068" s="2013"/>
      <c r="F8068" s="2013"/>
      <c r="G8068" s="493">
        <v>-25460.37138</v>
      </c>
    </row>
    <row r="8069" ht="11.25" hidden="1" customHeight="1" outlineLevel="7">
      <c r="A8069" s="118"/>
      <c r="B8069" s="119"/>
      <c r="C8069" s="120"/>
      <c r="D8069" s="2013" t="s">
        <v>607</v>
      </c>
      <c r="E8069" s="2013"/>
      <c r="F8069" s="2013"/>
      <c r="G8069" s="493">
        <v>-6663.76001</v>
      </c>
    </row>
    <row r="8070" ht="11.25" hidden="1" customHeight="1" outlineLevel="7">
      <c r="A8070" s="86"/>
      <c r="B8070" s="87"/>
      <c r="C8070" s="88"/>
      <c r="D8070" s="2017" t="s">
        <v>608</v>
      </c>
      <c r="E8070" s="2017"/>
      <c r="F8070" s="2017"/>
      <c r="G8070" s="494"/>
    </row>
    <row r="8071" ht="11.25" hidden="1" customHeight="1" outlineLevel="7">
      <c r="A8071" s="89"/>
      <c r="B8071" s="90"/>
      <c r="C8071" s="91"/>
      <c r="D8071" s="2013" t="s">
        <v>609</v>
      </c>
      <c r="E8071" s="2013"/>
      <c r="F8071" s="2013"/>
      <c r="G8071" s="496">
        <v>-163.19999999999999</v>
      </c>
    </row>
    <row r="8072" ht="11.25" hidden="1" customHeight="1" outlineLevel="7">
      <c r="A8072" s="89"/>
      <c r="B8072" s="90"/>
      <c r="C8072" s="91"/>
      <c r="D8072" s="2013" t="s">
        <v>610</v>
      </c>
      <c r="E8072" s="2013"/>
      <c r="F8072" s="2013"/>
      <c r="G8072" s="496">
        <v>-698.98748000000001</v>
      </c>
    </row>
    <row r="8073" ht="11.25" hidden="1" customHeight="1" outlineLevel="7">
      <c r="A8073" s="89"/>
      <c r="B8073" s="90"/>
      <c r="C8073" s="91"/>
      <c r="D8073" s="2013" t="s">
        <v>611</v>
      </c>
      <c r="E8073" s="2013"/>
      <c r="F8073" s="2013"/>
      <c r="G8073" s="496">
        <v>-807.64880000000005</v>
      </c>
    </row>
    <row r="8074" ht="11.25" hidden="1" customHeight="1" outlineLevel="7">
      <c r="A8074" s="89"/>
      <c r="B8074" s="90"/>
      <c r="C8074" s="91"/>
      <c r="D8074" s="2013" t="s">
        <v>612</v>
      </c>
      <c r="E8074" s="2013"/>
      <c r="F8074" s="2013"/>
      <c r="G8074" s="493">
        <v>-1439.1112000000001</v>
      </c>
    </row>
    <row r="8075" ht="11.25" hidden="1" customHeight="1" outlineLevel="7">
      <c r="A8075" s="89"/>
      <c r="B8075" s="90"/>
      <c r="C8075" s="91"/>
      <c r="D8075" s="2013" t="s">
        <v>838</v>
      </c>
      <c r="E8075" s="2013"/>
      <c r="F8075" s="2013"/>
      <c r="G8075" s="493">
        <v>-2077.1672199999998</v>
      </c>
    </row>
    <row r="8076" ht="11.25" hidden="1" customHeight="1" outlineLevel="7">
      <c r="A8076" s="89"/>
      <c r="B8076" s="90"/>
      <c r="C8076" s="91"/>
      <c r="D8076" s="2013" t="s">
        <v>613</v>
      </c>
      <c r="E8076" s="2013"/>
      <c r="F8076" s="2013"/>
      <c r="G8076" s="496">
        <v>-156.27440000000001</v>
      </c>
    </row>
    <row r="8077" ht="11.25" hidden="1" customHeight="1" outlineLevel="7">
      <c r="A8077" s="89"/>
      <c r="B8077" s="90"/>
      <c r="C8077" s="91"/>
      <c r="D8077" s="2013" t="s">
        <v>614</v>
      </c>
      <c r="E8077" s="2013"/>
      <c r="F8077" s="2013"/>
      <c r="G8077" s="494"/>
    </row>
    <row r="8078" ht="11.25" hidden="1" customHeight="1" outlineLevel="7">
      <c r="A8078" s="89"/>
      <c r="B8078" s="90"/>
      <c r="C8078" s="91"/>
      <c r="D8078" s="2013" t="s">
        <v>615</v>
      </c>
      <c r="E8078" s="2013"/>
      <c r="F8078" s="2013"/>
      <c r="G8078" s="496">
        <v>-504.54090000000002</v>
      </c>
    </row>
    <row r="8079" ht="11.25" hidden="1" customHeight="1" outlineLevel="7">
      <c r="A8079" s="89"/>
      <c r="B8079" s="90"/>
      <c r="C8079" s="91"/>
      <c r="D8079" s="2013" t="s">
        <v>616</v>
      </c>
      <c r="E8079" s="2013"/>
      <c r="F8079" s="2013"/>
      <c r="G8079" s="496">
        <v>-564.27556000000004</v>
      </c>
    </row>
    <row r="8080" ht="11.25" hidden="1" customHeight="1" outlineLevel="7">
      <c r="A8080" s="83"/>
      <c r="B8080" s="84"/>
      <c r="C8080" s="85"/>
      <c r="D8080" s="2017" t="s">
        <v>617</v>
      </c>
      <c r="E8080" s="2017"/>
      <c r="F8080" s="2017"/>
      <c r="G8080" s="496">
        <v>-149.82336000000001</v>
      </c>
    </row>
    <row r="8081" ht="11.25" hidden="1" customHeight="1" outlineLevel="7">
      <c r="A8081" s="118"/>
      <c r="B8081" s="119"/>
      <c r="C8081" s="120"/>
      <c r="D8081" s="2013" t="s">
        <v>619</v>
      </c>
      <c r="E8081" s="2013"/>
      <c r="F8081" s="2013"/>
      <c r="G8081" s="496">
        <v>-102.73108999999999</v>
      </c>
    </row>
    <row r="8082" ht="11.25" hidden="1" customHeight="1" outlineLevel="7">
      <c r="A8082" s="118"/>
      <c r="B8082" s="119"/>
      <c r="C8082" s="120"/>
      <c r="D8082" s="2013" t="s">
        <v>620</v>
      </c>
      <c r="E8082" s="2013"/>
      <c r="F8082" s="2013"/>
      <c r="G8082" s="493">
        <v>-18796.611369999999</v>
      </c>
    </row>
    <row r="8083" ht="11.25" hidden="1" customHeight="1" outlineLevel="7">
      <c r="A8083" s="118"/>
      <c r="B8083" s="119"/>
      <c r="C8083" s="120"/>
      <c r="D8083" s="2013" t="s">
        <v>622</v>
      </c>
      <c r="E8083" s="2013"/>
      <c r="F8083" s="2013"/>
      <c r="G8083" s="496">
        <v>-484.46879999999999</v>
      </c>
    </row>
    <row r="8084" ht="11.25" hidden="1" customHeight="1" outlineLevel="7">
      <c r="A8084" s="118"/>
      <c r="B8084" s="119"/>
      <c r="C8084" s="120"/>
      <c r="D8084" s="2013" t="s">
        <v>624</v>
      </c>
      <c r="E8084" s="2013"/>
      <c r="F8084" s="2013"/>
      <c r="G8084" s="493">
        <v>-1403.5288</v>
      </c>
    </row>
    <row r="8085" ht="11.25" hidden="1" customHeight="1" outlineLevel="7">
      <c r="A8085" s="118"/>
      <c r="B8085" s="119"/>
      <c r="C8085" s="120"/>
      <c r="D8085" s="2013" t="s">
        <v>626</v>
      </c>
      <c r="E8085" s="2013"/>
      <c r="F8085" s="2013"/>
      <c r="G8085" s="493">
        <v>-3224.9520000000002</v>
      </c>
    </row>
    <row r="8086" ht="11.25" hidden="1" customHeight="1" outlineLevel="7">
      <c r="A8086" s="118"/>
      <c r="B8086" s="119"/>
      <c r="C8086" s="120"/>
      <c r="D8086" s="2013" t="s">
        <v>628</v>
      </c>
      <c r="E8086" s="2013"/>
      <c r="F8086" s="2013"/>
      <c r="G8086" s="496">
        <v>-436.83679999999998</v>
      </c>
    </row>
    <row r="8087" ht="11.25" hidden="1" customHeight="1" outlineLevel="7">
      <c r="A8087" s="86"/>
      <c r="B8087" s="87"/>
      <c r="C8087" s="88"/>
      <c r="D8087" s="2017" t="s">
        <v>630</v>
      </c>
      <c r="E8087" s="2017"/>
      <c r="F8087" s="2017"/>
      <c r="G8087" s="493">
        <v>-2902.6480000000001</v>
      </c>
    </row>
    <row r="8088" ht="11.25" hidden="1" customHeight="1" outlineLevel="7">
      <c r="A8088" s="89"/>
      <c r="B8088" s="90"/>
      <c r="C8088" s="91"/>
      <c r="D8088" s="2013" t="s">
        <v>632</v>
      </c>
      <c r="E8088" s="2013"/>
      <c r="F8088" s="2013"/>
      <c r="G8088" s="493">
        <v>-1024.5721699999999</v>
      </c>
    </row>
    <row r="8089" ht="21.75" hidden="1" customHeight="1" outlineLevel="7">
      <c r="A8089" s="89"/>
      <c r="B8089" s="90"/>
      <c r="C8089" s="91"/>
      <c r="D8089" s="2013" t="s">
        <v>634</v>
      </c>
      <c r="E8089" s="2013"/>
      <c r="F8089" s="2013"/>
      <c r="G8089" s="493">
        <v>-2239.9888000000001</v>
      </c>
    </row>
    <row r="8090" ht="21.75" hidden="1" customHeight="1" outlineLevel="7">
      <c r="A8090" s="89"/>
      <c r="B8090" s="90"/>
      <c r="C8090" s="91"/>
      <c r="D8090" s="2013" t="s">
        <v>636</v>
      </c>
      <c r="E8090" s="2013"/>
      <c r="F8090" s="2013"/>
      <c r="G8090" s="494"/>
    </row>
    <row r="8091" ht="21.75" hidden="1" customHeight="1" outlineLevel="7">
      <c r="A8091" s="89"/>
      <c r="B8091" s="90"/>
      <c r="C8091" s="91"/>
      <c r="D8091" s="2013" t="s">
        <v>638</v>
      </c>
      <c r="E8091" s="2013"/>
      <c r="F8091" s="2013"/>
      <c r="G8091" s="493">
        <v>-7079.616</v>
      </c>
    </row>
    <row r="8092" ht="11.25" hidden="1" customHeight="1" outlineLevel="7">
      <c r="A8092" s="83"/>
      <c r="B8092" s="84"/>
      <c r="C8092" s="85"/>
      <c r="D8092" s="2017" t="s">
        <v>641</v>
      </c>
      <c r="E8092" s="2017"/>
      <c r="F8092" s="2017"/>
      <c r="G8092" s="496">
        <v>-442.11378999999999</v>
      </c>
    </row>
    <row r="8093" ht="21.75" hidden="1" customHeight="1" outlineLevel="7">
      <c r="A8093" s="86"/>
      <c r="B8093" s="87"/>
      <c r="C8093" s="88"/>
      <c r="D8093" s="2017" t="s">
        <v>642</v>
      </c>
      <c r="E8093" s="2017"/>
      <c r="F8093" s="2017"/>
      <c r="G8093" s="494"/>
    </row>
    <row r="8094" ht="21.75" hidden="1" customHeight="1" outlineLevel="7">
      <c r="A8094" s="89"/>
      <c r="B8094" s="90"/>
      <c r="C8094" s="91"/>
      <c r="D8094" s="2013" t="s">
        <v>643</v>
      </c>
      <c r="E8094" s="2013"/>
      <c r="F8094" s="2013"/>
      <c r="G8094" s="494"/>
    </row>
    <row r="8095" ht="21.75" hidden="1" customHeight="1" outlineLevel="7">
      <c r="A8095" s="89"/>
      <c r="B8095" s="90"/>
      <c r="C8095" s="91"/>
      <c r="D8095" s="2013" t="s">
        <v>645</v>
      </c>
      <c r="E8095" s="2013"/>
      <c r="F8095" s="2013"/>
      <c r="G8095" s="494"/>
    </row>
    <row r="8096" ht="21.75" hidden="1" customHeight="1" outlineLevel="7">
      <c r="A8096" s="89"/>
      <c r="B8096" s="90"/>
      <c r="C8096" s="91"/>
      <c r="D8096" s="2013" t="s">
        <v>647</v>
      </c>
      <c r="E8096" s="2013"/>
      <c r="F8096" s="2013"/>
      <c r="G8096" s="496">
        <v>-442.11378999999999</v>
      </c>
    </row>
    <row r="8097" ht="21.75" hidden="1" customHeight="1" outlineLevel="7">
      <c r="A8097" s="89"/>
      <c r="B8097" s="90"/>
      <c r="C8097" s="91"/>
      <c r="D8097" s="2013" t="s">
        <v>649</v>
      </c>
      <c r="E8097" s="2013"/>
      <c r="F8097" s="2013"/>
      <c r="G8097" s="493">
        <v>-655690.90535000002</v>
      </c>
    </row>
    <row r="8098" ht="21.75" hidden="1" customHeight="1" outlineLevel="7">
      <c r="A8098" s="89"/>
      <c r="B8098" s="90"/>
      <c r="C8098" s="91"/>
      <c r="D8098" s="2013" t="s">
        <v>651</v>
      </c>
      <c r="E8098" s="2013"/>
      <c r="F8098" s="2013"/>
      <c r="G8098" s="493">
        <v>-323532.46227999998</v>
      </c>
    </row>
    <row r="8099" ht="11.25" hidden="1" customHeight="1" outlineLevel="7">
      <c r="A8099" s="86"/>
      <c r="B8099" s="87"/>
      <c r="C8099" s="88"/>
      <c r="D8099" s="2017" t="s">
        <v>653</v>
      </c>
      <c r="E8099" s="2017"/>
      <c r="F8099" s="2017"/>
      <c r="G8099" s="493">
        <v>-243714.62192000001</v>
      </c>
    </row>
    <row r="8100" ht="11.25" hidden="1" customHeight="1" outlineLevel="7">
      <c r="A8100" s="89"/>
      <c r="B8100" s="90"/>
      <c r="C8100" s="91"/>
      <c r="D8100" s="2013" t="s">
        <v>655</v>
      </c>
      <c r="E8100" s="2013"/>
      <c r="F8100" s="2013"/>
      <c r="G8100" s="493">
        <v>-79817.840360000002</v>
      </c>
    </row>
    <row r="8101" ht="21.75" hidden="1" customHeight="1" outlineLevel="7">
      <c r="A8101" s="89"/>
      <c r="B8101" s="90"/>
      <c r="C8101" s="91"/>
      <c r="D8101" s="2013" t="s">
        <v>657</v>
      </c>
      <c r="E8101" s="2013"/>
      <c r="F8101" s="2013"/>
      <c r="G8101" s="493">
        <v>-332158.44306999998</v>
      </c>
    </row>
    <row r="8102" ht="21.75" hidden="1" customHeight="1" outlineLevel="7">
      <c r="A8102" s="89"/>
      <c r="B8102" s="90"/>
      <c r="C8102" s="91"/>
      <c r="D8102" s="2013" t="s">
        <v>659</v>
      </c>
      <c r="E8102" s="2013"/>
      <c r="F8102" s="2013"/>
      <c r="G8102" s="494"/>
    </row>
    <row r="8103" ht="21.75" hidden="1" customHeight="1" outlineLevel="7">
      <c r="A8103" s="89"/>
      <c r="B8103" s="90"/>
      <c r="C8103" s="91"/>
      <c r="D8103" s="2013" t="s">
        <v>661</v>
      </c>
      <c r="E8103" s="2013"/>
      <c r="F8103" s="2013"/>
      <c r="G8103" s="493">
        <v>-2158.0799999999999</v>
      </c>
    </row>
    <row r="8104" ht="11.25" hidden="1" customHeight="1" outlineLevel="7">
      <c r="A8104" s="89"/>
      <c r="B8104" s="90"/>
      <c r="C8104" s="91"/>
      <c r="D8104" s="2013" t="s">
        <v>663</v>
      </c>
      <c r="E8104" s="2013"/>
      <c r="F8104" s="2013"/>
      <c r="G8104" s="493">
        <v>-6724.31178</v>
      </c>
    </row>
    <row r="8105" ht="21.75" hidden="1" customHeight="1" outlineLevel="7">
      <c r="A8105" s="86"/>
      <c r="B8105" s="87"/>
      <c r="C8105" s="88"/>
      <c r="D8105" s="2017" t="s">
        <v>665</v>
      </c>
      <c r="E8105" s="2017"/>
      <c r="F8105" s="2017"/>
      <c r="G8105" s="493">
        <v>-1042.3288</v>
      </c>
    </row>
    <row r="8106" ht="11.25" hidden="1" customHeight="1" outlineLevel="7">
      <c r="A8106" s="89"/>
      <c r="B8106" s="90"/>
      <c r="C8106" s="91"/>
      <c r="D8106" s="2013" t="s">
        <v>667</v>
      </c>
      <c r="E8106" s="2013"/>
      <c r="F8106" s="2013"/>
      <c r="G8106" s="494"/>
    </row>
    <row r="8107" ht="21.75" hidden="1" customHeight="1" outlineLevel="7">
      <c r="A8107" s="89"/>
      <c r="B8107" s="90"/>
      <c r="C8107" s="91"/>
      <c r="D8107" s="2013" t="s">
        <v>669</v>
      </c>
      <c r="E8107" s="2013"/>
      <c r="F8107" s="2013"/>
      <c r="G8107" s="496">
        <v>-319.10440999999997</v>
      </c>
    </row>
    <row r="8108" ht="21.75" hidden="1" customHeight="1" outlineLevel="7">
      <c r="A8108" s="89"/>
      <c r="B8108" s="90"/>
      <c r="C8108" s="91"/>
      <c r="D8108" s="2013" t="s">
        <v>671</v>
      </c>
      <c r="E8108" s="2013"/>
      <c r="F8108" s="2013"/>
      <c r="G8108" s="496">
        <v>-763.42276000000004</v>
      </c>
    </row>
    <row r="8109" ht="21.75" hidden="1" customHeight="1" outlineLevel="7">
      <c r="A8109" s="89"/>
      <c r="B8109" s="90"/>
      <c r="C8109" s="91"/>
      <c r="D8109" s="2013" t="s">
        <v>673</v>
      </c>
      <c r="E8109" s="2013"/>
      <c r="F8109" s="2013"/>
      <c r="G8109" s="496">
        <v>148.97120000000001</v>
      </c>
    </row>
    <row r="8110" ht="21.75" hidden="1" customHeight="1" outlineLevel="7">
      <c r="A8110" s="89"/>
      <c r="B8110" s="90"/>
      <c r="C8110" s="91"/>
      <c r="D8110" s="2013" t="s">
        <v>675</v>
      </c>
      <c r="E8110" s="2013"/>
      <c r="F8110" s="2013"/>
      <c r="G8110" s="496">
        <v>-93.121750000000006</v>
      </c>
    </row>
    <row r="8111" ht="21.75" hidden="1" customHeight="1" outlineLevel="7">
      <c r="A8111" s="86"/>
      <c r="B8111" s="87"/>
      <c r="C8111" s="88"/>
      <c r="D8111" s="2017" t="s">
        <v>677</v>
      </c>
      <c r="E8111" s="2017"/>
      <c r="F8111" s="2017"/>
      <c r="G8111" s="493">
        <v>-2403.0105699999999</v>
      </c>
    </row>
    <row r="8112" ht="21.75" hidden="1" customHeight="1" outlineLevel="7">
      <c r="A8112" s="89"/>
      <c r="B8112" s="90"/>
      <c r="C8112" s="91"/>
      <c r="D8112" s="2013" t="s">
        <v>679</v>
      </c>
      <c r="E8112" s="2013"/>
      <c r="F8112" s="2013"/>
      <c r="G8112" s="493">
        <v>-1060.3376000000001</v>
      </c>
    </row>
    <row r="8113" ht="21.75" hidden="1" customHeight="1" outlineLevel="7">
      <c r="A8113" s="89"/>
      <c r="B8113" s="90"/>
      <c r="C8113" s="91"/>
      <c r="D8113" s="2013" t="s">
        <v>681</v>
      </c>
      <c r="E8113" s="2013"/>
      <c r="F8113" s="2013"/>
      <c r="G8113" s="493">
        <v>-1191.9570900000001</v>
      </c>
    </row>
    <row r="8114" ht="21.75" hidden="1" customHeight="1" outlineLevel="7">
      <c r="A8114" s="89"/>
      <c r="B8114" s="90"/>
      <c r="C8114" s="91"/>
      <c r="D8114" s="2013" t="s">
        <v>683</v>
      </c>
      <c r="E8114" s="2013"/>
      <c r="F8114" s="2013"/>
      <c r="G8114" s="493">
        <v>-899162.25875000004</v>
      </c>
    </row>
    <row r="8115" ht="21.75" hidden="1" customHeight="1" outlineLevel="7">
      <c r="A8115" s="89"/>
      <c r="B8115" s="90"/>
      <c r="C8115" s="91"/>
      <c r="D8115" s="2013" t="s">
        <v>685</v>
      </c>
      <c r="E8115" s="2013"/>
      <c r="F8115" s="2013"/>
      <c r="G8115" s="493">
        <v>-488592.15049999999</v>
      </c>
    </row>
    <row r="8116" ht="21.75" hidden="1" customHeight="1" outlineLevel="7">
      <c r="A8116" s="89"/>
      <c r="B8116" s="90"/>
      <c r="C8116" s="91"/>
      <c r="D8116" s="2013" t="s">
        <v>687</v>
      </c>
      <c r="E8116" s="2013"/>
      <c r="F8116" s="2013"/>
      <c r="G8116" s="493">
        <v>-79507.831720000002</v>
      </c>
    </row>
    <row r="8117" ht="11.25" hidden="1" customHeight="1" outlineLevel="7">
      <c r="A8117" s="83"/>
      <c r="B8117" s="84"/>
      <c r="C8117" s="85"/>
      <c r="D8117" s="2017" t="s">
        <v>689</v>
      </c>
      <c r="E8117" s="2017"/>
      <c r="F8117" s="2017"/>
      <c r="G8117" s="493">
        <v>-51706.102590000002</v>
      </c>
    </row>
    <row r="8118" ht="11.25" hidden="1" customHeight="1" outlineLevel="7">
      <c r="A8118" s="118"/>
      <c r="B8118" s="119"/>
      <c r="C8118" s="120"/>
      <c r="D8118" s="2013" t="s">
        <v>691</v>
      </c>
      <c r="E8118" s="2013"/>
      <c r="F8118" s="2013"/>
      <c r="G8118" s="493">
        <v>-6822.7760200000002</v>
      </c>
    </row>
    <row r="8119" ht="11.25" hidden="1" customHeight="1" outlineLevel="7">
      <c r="A8119" s="118"/>
      <c r="B8119" s="119"/>
      <c r="C8119" s="120"/>
      <c r="D8119" s="2013" t="s">
        <v>692</v>
      </c>
      <c r="E8119" s="2013"/>
      <c r="F8119" s="2013"/>
      <c r="G8119" s="493">
        <v>-137524.23764000001</v>
      </c>
    </row>
    <row r="8120" ht="11.25" hidden="1" customHeight="1" outlineLevel="7">
      <c r="A8120" s="118"/>
      <c r="B8120" s="119"/>
      <c r="C8120" s="120"/>
      <c r="D8120" s="2013" t="s">
        <v>693</v>
      </c>
      <c r="E8120" s="2013"/>
      <c r="F8120" s="2013"/>
      <c r="G8120" s="494"/>
    </row>
    <row r="8121" ht="11.25" hidden="1" customHeight="1" outlineLevel="7">
      <c r="A8121" s="118"/>
      <c r="B8121" s="119"/>
      <c r="C8121" s="120"/>
      <c r="D8121" s="2013" t="s">
        <v>694</v>
      </c>
      <c r="E8121" s="2013"/>
      <c r="F8121" s="2013"/>
      <c r="G8121" s="493">
        <v>-135009.16028000001</v>
      </c>
    </row>
    <row r="8122" ht="11.25" hidden="1" customHeight="1" outlineLevel="7">
      <c r="A8122" s="118"/>
      <c r="B8122" s="119"/>
      <c r="C8122" s="120"/>
      <c r="D8122" s="2013" t="s">
        <v>695</v>
      </c>
      <c r="E8122" s="2013"/>
      <c r="F8122" s="2013"/>
      <c r="G8122" s="493">
        <v>-67699.538849999997</v>
      </c>
    </row>
    <row r="8123" ht="11.25" hidden="1" customHeight="1" outlineLevel="7">
      <c r="A8123" s="118"/>
      <c r="B8123" s="119"/>
      <c r="C8123" s="120"/>
      <c r="D8123" s="2013" t="s">
        <v>696</v>
      </c>
      <c r="E8123" s="2013"/>
      <c r="F8123" s="2013"/>
      <c r="G8123" s="493">
        <v>-12150.81357</v>
      </c>
    </row>
    <row r="8124" ht="11.25" hidden="1" customHeight="1" outlineLevel="7">
      <c r="A8124" s="83"/>
      <c r="B8124" s="84"/>
      <c r="C8124" s="85"/>
      <c r="D8124" s="2017" t="s">
        <v>698</v>
      </c>
      <c r="E8124" s="2017"/>
      <c r="F8124" s="2017"/>
      <c r="G8124" s="493">
        <v>-29473.949369999998</v>
      </c>
    </row>
    <row r="8125" ht="11.25" hidden="1" customHeight="1" outlineLevel="7">
      <c r="A8125" s="86"/>
      <c r="B8125" s="87"/>
      <c r="C8125" s="88"/>
      <c r="D8125" s="2017" t="s">
        <v>699</v>
      </c>
      <c r="E8125" s="2017"/>
      <c r="F8125" s="2017"/>
      <c r="G8125" s="493">
        <v>-25684.858489999999</v>
      </c>
    </row>
    <row r="8126" ht="11.25" hidden="1" customHeight="1" outlineLevel="7">
      <c r="A8126" s="89"/>
      <c r="B8126" s="90"/>
      <c r="C8126" s="91"/>
      <c r="D8126" s="2013" t="s">
        <v>700</v>
      </c>
      <c r="E8126" s="2013"/>
      <c r="F8126" s="2013"/>
      <c r="G8126" s="493">
        <v>-271508.72538999998</v>
      </c>
    </row>
    <row r="8127" ht="11.25" hidden="1" customHeight="1" outlineLevel="7">
      <c r="A8127" s="89"/>
      <c r="B8127" s="90"/>
      <c r="C8127" s="91"/>
      <c r="D8127" s="2013" t="s">
        <v>701</v>
      </c>
      <c r="E8127" s="2013"/>
      <c r="F8127" s="2013"/>
      <c r="G8127" s="493">
        <v>-195757.43191000001</v>
      </c>
    </row>
    <row r="8128" ht="11.25" hidden="1" customHeight="1" outlineLevel="7">
      <c r="A8128" s="86"/>
      <c r="B8128" s="87"/>
      <c r="C8128" s="88"/>
      <c r="D8128" s="2017" t="s">
        <v>702</v>
      </c>
      <c r="E8128" s="2017"/>
      <c r="F8128" s="2017"/>
      <c r="G8128" s="493">
        <v>-166190.42503000001</v>
      </c>
    </row>
    <row r="8129" ht="11.25" hidden="1" customHeight="1" outlineLevel="7">
      <c r="A8129" s="101"/>
      <c r="B8129" s="102"/>
      <c r="C8129" s="103"/>
      <c r="D8129" s="2017" t="s">
        <v>704</v>
      </c>
      <c r="E8129" s="2017"/>
      <c r="F8129" s="2017"/>
      <c r="G8129" s="493">
        <v>-5624.9843199999996</v>
      </c>
    </row>
    <row r="8130" ht="11.25" hidden="1" customHeight="1" outlineLevel="7">
      <c r="A8130" s="115"/>
      <c r="B8130" s="116"/>
      <c r="C8130" s="117"/>
      <c r="D8130" s="2013" t="s">
        <v>705</v>
      </c>
      <c r="E8130" s="2013"/>
      <c r="F8130" s="2013"/>
      <c r="G8130" s="493">
        <v>-6454.7951199999998</v>
      </c>
    </row>
    <row r="8131" ht="11.25" hidden="1" customHeight="1" outlineLevel="7">
      <c r="A8131" s="115"/>
      <c r="B8131" s="116"/>
      <c r="C8131" s="117"/>
      <c r="D8131" s="2013" t="s">
        <v>706</v>
      </c>
      <c r="E8131" s="2013"/>
      <c r="F8131" s="2013"/>
      <c r="G8131" s="493">
        <v>-2661.0282999999999</v>
      </c>
    </row>
    <row r="8132" ht="11.25" hidden="1" customHeight="1" outlineLevel="7">
      <c r="A8132" s="115"/>
      <c r="B8132" s="116"/>
      <c r="C8132" s="117"/>
      <c r="D8132" s="2013" t="s">
        <v>707</v>
      </c>
      <c r="E8132" s="2013"/>
      <c r="F8132" s="2013"/>
      <c r="G8132" s="493">
        <v>-14826.199140000001</v>
      </c>
    </row>
    <row r="8133" ht="11.25" hidden="1" customHeight="1" outlineLevel="7">
      <c r="A8133" s="115"/>
      <c r="B8133" s="116"/>
      <c r="C8133" s="117"/>
      <c r="D8133" s="2013" t="s">
        <v>708</v>
      </c>
      <c r="E8133" s="2013"/>
      <c r="F8133" s="2013"/>
      <c r="G8133" s="493">
        <v>-46545.976049999997</v>
      </c>
    </row>
    <row r="8134" ht="11.25" hidden="1" customHeight="1" outlineLevel="7">
      <c r="A8134" s="115"/>
      <c r="B8134" s="116"/>
      <c r="C8134" s="117"/>
      <c r="D8134" s="2013" t="s">
        <v>709</v>
      </c>
      <c r="E8134" s="2013"/>
      <c r="F8134" s="2013"/>
      <c r="G8134" s="493">
        <v>-39660.509019999998</v>
      </c>
    </row>
    <row r="8135" ht="11.25" hidden="1" customHeight="1" outlineLevel="7">
      <c r="A8135" s="115"/>
      <c r="B8135" s="116"/>
      <c r="C8135" s="117"/>
      <c r="D8135" s="2013" t="s">
        <v>710</v>
      </c>
      <c r="E8135" s="2013"/>
      <c r="F8135" s="2013"/>
      <c r="G8135" s="493">
        <v>-1309.9275399999999</v>
      </c>
    </row>
    <row r="8136" ht="11.25" hidden="1" customHeight="1" outlineLevel="7">
      <c r="A8136" s="115"/>
      <c r="B8136" s="116"/>
      <c r="C8136" s="117"/>
      <c r="D8136" s="2013" t="s">
        <v>711</v>
      </c>
      <c r="E8136" s="2013"/>
      <c r="F8136" s="2013"/>
      <c r="G8136" s="493">
        <v>-1503.17166</v>
      </c>
    </row>
    <row r="8137" ht="11.25" hidden="1" customHeight="1" outlineLevel="7">
      <c r="A8137" s="101"/>
      <c r="B8137" s="102"/>
      <c r="C8137" s="103"/>
      <c r="D8137" s="2017" t="s">
        <v>712</v>
      </c>
      <c r="E8137" s="2017"/>
      <c r="F8137" s="2017"/>
      <c r="G8137" s="496">
        <v>-619.69105000000002</v>
      </c>
    </row>
    <row r="8138" ht="11.25" hidden="1" customHeight="1" outlineLevel="7">
      <c r="A8138" s="115"/>
      <c r="B8138" s="116"/>
      <c r="C8138" s="117"/>
      <c r="D8138" s="2013" t="s">
        <v>713</v>
      </c>
      <c r="E8138" s="2013"/>
      <c r="F8138" s="2013"/>
      <c r="G8138" s="493">
        <v>-3452.6767799999998</v>
      </c>
    </row>
    <row r="8139" ht="11.25" hidden="1" customHeight="1" outlineLevel="7">
      <c r="A8139" s="115"/>
      <c r="B8139" s="116"/>
      <c r="C8139" s="117"/>
      <c r="D8139" s="2013" t="s">
        <v>714</v>
      </c>
      <c r="E8139" s="2013"/>
      <c r="F8139" s="2013"/>
      <c r="G8139" s="493">
        <v>-3650.6647499999999</v>
      </c>
    </row>
    <row r="8140" ht="11.25" hidden="1" customHeight="1" outlineLevel="7">
      <c r="A8140" s="115"/>
      <c r="B8140" s="116"/>
      <c r="C8140" s="117"/>
      <c r="D8140" s="2013" t="s">
        <v>715</v>
      </c>
      <c r="E8140" s="2013"/>
      <c r="F8140" s="2013"/>
      <c r="G8140" s="493">
        <v>-3110.62833</v>
      </c>
    </row>
    <row r="8141" ht="11.25" hidden="1" customHeight="1" outlineLevel="7">
      <c r="A8141" s="115"/>
      <c r="B8141" s="116"/>
      <c r="C8141" s="117"/>
      <c r="D8141" s="2013" t="s">
        <v>716</v>
      </c>
      <c r="E8141" s="2013"/>
      <c r="F8141" s="2013"/>
      <c r="G8141" s="496">
        <v>-102.73909</v>
      </c>
    </row>
    <row r="8142" ht="21.75" hidden="1" customHeight="1" outlineLevel="7">
      <c r="A8142" s="115"/>
      <c r="B8142" s="116"/>
      <c r="C8142" s="117"/>
      <c r="D8142" s="2013" t="s">
        <v>717</v>
      </c>
      <c r="E8142" s="2013"/>
      <c r="F8142" s="2013"/>
      <c r="G8142" s="496">
        <v>-117.89579000000001</v>
      </c>
    </row>
    <row r="8143" ht="11.25" hidden="1" customHeight="1" outlineLevel="7">
      <c r="A8143" s="115"/>
      <c r="B8143" s="116"/>
      <c r="C8143" s="117"/>
      <c r="D8143" s="2013" t="s">
        <v>718</v>
      </c>
      <c r="E8143" s="2013"/>
      <c r="F8143" s="2013"/>
      <c r="G8143" s="496">
        <v>-48.6036</v>
      </c>
    </row>
    <row r="8144" ht="11.25" hidden="1" customHeight="1" outlineLevel="7">
      <c r="A8144" s="115"/>
      <c r="B8144" s="116"/>
      <c r="C8144" s="117"/>
      <c r="D8144" s="2013" t="s">
        <v>719</v>
      </c>
      <c r="E8144" s="2013"/>
      <c r="F8144" s="2013"/>
      <c r="G8144" s="496">
        <v>-270.79793999999998</v>
      </c>
    </row>
    <row r="8145" ht="11.25" hidden="1" customHeight="1" outlineLevel="7">
      <c r="A8145" s="101"/>
      <c r="B8145" s="102"/>
      <c r="C8145" s="103"/>
      <c r="D8145" s="2017" t="s">
        <v>720</v>
      </c>
      <c r="E8145" s="2017"/>
      <c r="F8145" s="2017"/>
      <c r="G8145" s="493">
        <v>-25554.652679999999</v>
      </c>
    </row>
    <row r="8146" ht="11.25" hidden="1" customHeight="1" outlineLevel="7">
      <c r="A8146" s="115"/>
      <c r="B8146" s="116"/>
      <c r="C8146" s="117"/>
      <c r="D8146" s="2013" t="s">
        <v>721</v>
      </c>
      <c r="E8146" s="2013"/>
      <c r="F8146" s="2013"/>
      <c r="G8146" s="493">
        <v>-21774.396239999998</v>
      </c>
    </row>
    <row r="8147" ht="11.25" hidden="1" customHeight="1" outlineLevel="7">
      <c r="A8147" s="115"/>
      <c r="B8147" s="116"/>
      <c r="C8147" s="117"/>
      <c r="D8147" s="2013" t="s">
        <v>722</v>
      </c>
      <c r="E8147" s="2013"/>
      <c r="F8147" s="2013"/>
      <c r="G8147" s="496">
        <v>-719.17578000000003</v>
      </c>
    </row>
    <row r="8148" ht="11.25" hidden="1" customHeight="1" outlineLevel="7">
      <c r="A8148" s="115"/>
      <c r="B8148" s="116"/>
      <c r="C8148" s="117"/>
      <c r="D8148" s="2013" t="s">
        <v>723</v>
      </c>
      <c r="E8148" s="2013"/>
      <c r="F8148" s="2013"/>
      <c r="G8148" s="496">
        <v>-825.27062999999998</v>
      </c>
    </row>
    <row r="8149" ht="11.25" hidden="1" customHeight="1" outlineLevel="7">
      <c r="A8149" s="101"/>
      <c r="B8149" s="102"/>
      <c r="C8149" s="103"/>
      <c r="D8149" s="2017" t="s">
        <v>724</v>
      </c>
      <c r="E8149" s="2017"/>
      <c r="F8149" s="2017"/>
      <c r="G8149" s="496">
        <v>-340.22314</v>
      </c>
    </row>
    <row r="8150" ht="11.25" hidden="1" customHeight="1" outlineLevel="7">
      <c r="A8150" s="115"/>
      <c r="B8150" s="116"/>
      <c r="C8150" s="117"/>
      <c r="D8150" s="2013" t="s">
        <v>725</v>
      </c>
      <c r="E8150" s="2013"/>
      <c r="F8150" s="2013"/>
      <c r="G8150" s="493">
        <v>-1895.58689</v>
      </c>
    </row>
    <row r="8151" ht="11.25" hidden="1" customHeight="1" outlineLevel="7">
      <c r="A8151" s="115"/>
      <c r="B8151" s="116"/>
      <c r="C8151" s="117"/>
      <c r="D8151" s="2013" t="s">
        <v>726</v>
      </c>
      <c r="E8151" s="2013"/>
      <c r="F8151" s="2013"/>
      <c r="G8151" s="493">
        <v>-490009.99672</v>
      </c>
    </row>
    <row r="8152" ht="11.25" hidden="1" customHeight="1" outlineLevel="7">
      <c r="A8152" s="115"/>
      <c r="B8152" s="116"/>
      <c r="C8152" s="117"/>
      <c r="D8152" s="2013" t="s">
        <v>727</v>
      </c>
      <c r="E8152" s="2013"/>
      <c r="F8152" s="2013"/>
      <c r="G8152" s="493">
        <v>-2223.9470799999999</v>
      </c>
    </row>
    <row r="8153" ht="21.75" hidden="1" customHeight="1" outlineLevel="7">
      <c r="A8153" s="115"/>
      <c r="B8153" s="116"/>
      <c r="C8153" s="117"/>
      <c r="D8153" s="2013" t="s">
        <v>728</v>
      </c>
      <c r="E8153" s="2013"/>
      <c r="F8153" s="2013"/>
      <c r="G8153" s="493">
        <v>-99395.550579999996</v>
      </c>
    </row>
    <row r="8154" ht="11.25" hidden="1" customHeight="1" outlineLevel="7">
      <c r="A8154" s="115"/>
      <c r="B8154" s="116"/>
      <c r="C8154" s="117"/>
      <c r="D8154" s="2013" t="s">
        <v>729</v>
      </c>
      <c r="E8154" s="2013"/>
      <c r="F8154" s="2013"/>
      <c r="G8154" s="493">
        <v>-6176.5311199999996</v>
      </c>
    </row>
    <row r="8155" ht="11.25" hidden="1" customHeight="1" outlineLevel="7">
      <c r="A8155" s="115"/>
      <c r="B8155" s="116"/>
      <c r="C8155" s="117"/>
      <c r="D8155" s="2013" t="s">
        <v>730</v>
      </c>
      <c r="E8155" s="2013"/>
      <c r="F8155" s="2013"/>
      <c r="G8155" s="493">
        <v>-61788.16274</v>
      </c>
    </row>
    <row r="8156" ht="11.25" hidden="1" customHeight="1" outlineLevel="7">
      <c r="A8156" s="101"/>
      <c r="B8156" s="102"/>
      <c r="C8156" s="103"/>
      <c r="D8156" s="2017" t="s">
        <v>967</v>
      </c>
      <c r="E8156" s="2017"/>
      <c r="F8156" s="2017"/>
      <c r="G8156" s="493">
        <v>-73359.935310000001</v>
      </c>
    </row>
    <row r="8157" ht="11.25" hidden="1" customHeight="1" outlineLevel="7">
      <c r="A8157" s="115"/>
      <c r="B8157" s="116"/>
      <c r="C8157" s="117"/>
      <c r="D8157" s="2013" t="s">
        <v>1185</v>
      </c>
      <c r="E8157" s="2013"/>
      <c r="F8157" s="2013"/>
      <c r="G8157" s="493">
        <v>-247065.86988000001</v>
      </c>
    </row>
    <row r="8158" ht="11.25" hidden="1" customHeight="1" outlineLevel="7">
      <c r="A8158" s="89"/>
      <c r="B8158" s="90"/>
      <c r="C8158" s="91"/>
      <c r="D8158" s="2013" t="s">
        <v>731</v>
      </c>
      <c r="E8158" s="2013"/>
      <c r="F8158" s="2013"/>
      <c r="G8158" s="493">
        <v>-258256.42834000001</v>
      </c>
    </row>
    <row r="8159" ht="11.25" hidden="1" customHeight="1" outlineLevel="7">
      <c r="A8159" s="101"/>
      <c r="B8159" s="102"/>
      <c r="C8159" s="103"/>
      <c r="D8159" s="2017" t="s">
        <v>732</v>
      </c>
      <c r="E8159" s="2017"/>
      <c r="F8159" s="2017"/>
      <c r="G8159" s="493">
        <v>-10230.587170000001</v>
      </c>
    </row>
    <row r="8160" ht="11.25" hidden="1" customHeight="1" outlineLevel="7">
      <c r="A8160" s="115"/>
      <c r="B8160" s="116"/>
      <c r="C8160" s="117"/>
      <c r="D8160" s="2013" t="s">
        <v>733</v>
      </c>
      <c r="E8160" s="2013"/>
      <c r="F8160" s="2013"/>
      <c r="G8160" s="493">
        <v>-9794.5277999999998</v>
      </c>
    </row>
    <row r="8161" ht="21.75" hidden="1" customHeight="1" outlineLevel="7">
      <c r="A8161" s="115"/>
      <c r="B8161" s="116"/>
      <c r="C8161" s="117"/>
      <c r="D8161" s="2013" t="s">
        <v>1186</v>
      </c>
      <c r="E8161" s="2013"/>
      <c r="F8161" s="2013"/>
      <c r="G8161" s="496">
        <v>-436.05937</v>
      </c>
    </row>
    <row r="8162" ht="11.25" hidden="1" customHeight="1" outlineLevel="7">
      <c r="A8162" s="115"/>
      <c r="B8162" s="116"/>
      <c r="C8162" s="117"/>
      <c r="D8162" s="2013" t="s">
        <v>735</v>
      </c>
      <c r="E8162" s="2013"/>
      <c r="F8162" s="2013"/>
      <c r="G8162" s="493">
        <v>-66005.304010000007</v>
      </c>
    </row>
    <row r="8163" ht="11.25" hidden="1" customHeight="1" outlineLevel="7">
      <c r="A8163" s="89"/>
      <c r="B8163" s="90"/>
      <c r="C8163" s="91"/>
      <c r="D8163" s="2013" t="s">
        <v>736</v>
      </c>
      <c r="E8163" s="2013"/>
      <c r="F8163" s="2013"/>
      <c r="G8163" s="493">
        <v>-8328.0520199999992</v>
      </c>
    </row>
    <row r="8164" ht="21.75" hidden="1" customHeight="1" outlineLevel="7">
      <c r="A8164" s="89"/>
      <c r="B8164" s="90"/>
      <c r="C8164" s="91"/>
      <c r="D8164" s="2013" t="s">
        <v>737</v>
      </c>
      <c r="E8164" s="2013"/>
      <c r="F8164" s="2013"/>
      <c r="G8164" s="493">
        <v>-3632.2505900000001</v>
      </c>
    </row>
    <row r="8165" ht="11.25" hidden="1" customHeight="1" outlineLevel="7">
      <c r="A8165" s="89"/>
      <c r="B8165" s="90"/>
      <c r="C8165" s="91"/>
      <c r="D8165" s="2013" t="s">
        <v>738</v>
      </c>
      <c r="E8165" s="2013"/>
      <c r="F8165" s="2013"/>
      <c r="G8165" s="493">
        <v>-1037.1083599999999</v>
      </c>
    </row>
    <row r="8166" ht="11.25" hidden="1" customHeight="1" outlineLevel="7">
      <c r="A8166" s="89"/>
      <c r="B8166" s="90"/>
      <c r="C8166" s="91"/>
      <c r="D8166" s="2013" t="s">
        <v>739</v>
      </c>
      <c r="E8166" s="2013"/>
      <c r="F8166" s="2013"/>
      <c r="G8166" s="496">
        <v>-299.01695000000001</v>
      </c>
    </row>
    <row r="8167" ht="11.25" hidden="1" customHeight="1" outlineLevel="7">
      <c r="A8167" s="101"/>
      <c r="B8167" s="102"/>
      <c r="C8167" s="103"/>
      <c r="D8167" s="2017" t="s">
        <v>740</v>
      </c>
      <c r="E8167" s="2017"/>
      <c r="F8167" s="2017"/>
      <c r="G8167" s="496">
        <v>-291.98732000000001</v>
      </c>
    </row>
    <row r="8168" ht="11.25" hidden="1" customHeight="1" outlineLevel="7">
      <c r="A8168" s="115"/>
      <c r="B8168" s="116"/>
      <c r="C8168" s="117"/>
      <c r="D8168" s="2013" t="s">
        <v>741</v>
      </c>
      <c r="E8168" s="2013"/>
      <c r="F8168" s="2013"/>
      <c r="G8168" s="496">
        <v>-17.40193</v>
      </c>
    </row>
    <row r="8169" ht="11.25" hidden="1" customHeight="1" outlineLevel="7">
      <c r="A8169" s="101"/>
      <c r="B8169" s="102"/>
      <c r="C8169" s="103"/>
      <c r="D8169" s="2017" t="s">
        <v>742</v>
      </c>
      <c r="E8169" s="2017"/>
      <c r="F8169" s="2017"/>
      <c r="G8169" s="493">
        <v>-3050.2868699999999</v>
      </c>
    </row>
    <row r="8170" ht="11.25" hidden="1" customHeight="1" outlineLevel="7">
      <c r="A8170" s="115"/>
      <c r="B8170" s="116"/>
      <c r="C8170" s="117"/>
      <c r="D8170" s="2013" t="s">
        <v>744</v>
      </c>
      <c r="E8170" s="2013"/>
      <c r="F8170" s="2013"/>
      <c r="G8170" s="494"/>
    </row>
    <row r="8171" ht="21.75" hidden="1" customHeight="1" outlineLevel="7">
      <c r="A8171" s="115"/>
      <c r="B8171" s="116"/>
      <c r="C8171" s="117"/>
      <c r="D8171" s="2013" t="s">
        <v>745</v>
      </c>
      <c r="E8171" s="2013"/>
      <c r="F8171" s="2013"/>
      <c r="G8171" s="493">
        <v>-2714.24665</v>
      </c>
    </row>
    <row r="8172" ht="21.75" hidden="1" customHeight="1" outlineLevel="7">
      <c r="A8172" s="115"/>
      <c r="B8172" s="116"/>
      <c r="C8172" s="117"/>
      <c r="D8172" s="2013" t="s">
        <v>746</v>
      </c>
      <c r="E8172" s="2013"/>
      <c r="F8172" s="2013"/>
      <c r="G8172" s="496">
        <v>-610.06380999999999</v>
      </c>
    </row>
    <row r="8173" ht="21.75" hidden="1" customHeight="1" outlineLevel="7">
      <c r="A8173" s="115"/>
      <c r="B8173" s="116"/>
      <c r="C8173" s="117"/>
      <c r="D8173" s="2013" t="s">
        <v>748</v>
      </c>
      <c r="E8173" s="2013"/>
      <c r="F8173" s="2013"/>
      <c r="G8173" s="496">
        <v>-307.63101999999998</v>
      </c>
    </row>
    <row r="8174" ht="21.75" hidden="1" customHeight="1" outlineLevel="7">
      <c r="A8174" s="115"/>
      <c r="B8174" s="116"/>
      <c r="C8174" s="117"/>
      <c r="D8174" s="2013" t="s">
        <v>749</v>
      </c>
      <c r="E8174" s="2013"/>
      <c r="F8174" s="2013"/>
      <c r="G8174" s="493">
        <v>-1377.1198199999999</v>
      </c>
    </row>
    <row r="8175" ht="11.25" hidden="1" customHeight="1" outlineLevel="7">
      <c r="A8175" s="115"/>
      <c r="B8175" s="116"/>
      <c r="C8175" s="117"/>
      <c r="D8175" s="2013" t="s">
        <v>751</v>
      </c>
      <c r="E8175" s="2013"/>
      <c r="F8175" s="2013"/>
      <c r="G8175" s="496">
        <v>-96.796030000000002</v>
      </c>
    </row>
    <row r="8176" ht="11.25" hidden="1" customHeight="1" outlineLevel="7">
      <c r="A8176" s="115"/>
      <c r="B8176" s="116"/>
      <c r="C8176" s="117"/>
      <c r="D8176" s="2013" t="s">
        <v>752</v>
      </c>
      <c r="E8176" s="2013"/>
      <c r="F8176" s="2013"/>
      <c r="G8176" s="496">
        <v>-36.53586</v>
      </c>
    </row>
    <row r="8177" ht="21.75" hidden="1" customHeight="1" outlineLevel="7">
      <c r="A8177" s="115"/>
      <c r="B8177" s="116"/>
      <c r="C8177" s="117"/>
      <c r="D8177" s="2013" t="s">
        <v>754</v>
      </c>
      <c r="E8177" s="2013"/>
      <c r="F8177" s="2013"/>
      <c r="G8177" s="496">
        <v>-283.89553999999998</v>
      </c>
    </row>
    <row r="8178" ht="11.25" hidden="1" customHeight="1" outlineLevel="7">
      <c r="A8178" s="115"/>
      <c r="B8178" s="116"/>
      <c r="C8178" s="117"/>
      <c r="D8178" s="2013" t="s">
        <v>755</v>
      </c>
      <c r="E8178" s="2013"/>
      <c r="F8178" s="2013"/>
      <c r="G8178" s="496">
        <v>-2.20458</v>
      </c>
    </row>
    <row r="8179" ht="11.25" hidden="1" customHeight="1" outlineLevel="7">
      <c r="A8179" s="115"/>
      <c r="B8179" s="116"/>
      <c r="C8179" s="117"/>
      <c r="D8179" s="2013" t="s">
        <v>756</v>
      </c>
      <c r="E8179" s="2013"/>
      <c r="F8179" s="2013"/>
      <c r="G8179" s="493">
        <v>-8798.6322400000008</v>
      </c>
    </row>
    <row r="8180" ht="21.75" hidden="1" customHeight="1" outlineLevel="7">
      <c r="A8180" s="115"/>
      <c r="B8180" s="116"/>
      <c r="C8180" s="117"/>
      <c r="D8180" s="2013" t="s">
        <v>757</v>
      </c>
      <c r="E8180" s="2013"/>
      <c r="F8180" s="2013"/>
      <c r="G8180" s="493">
        <v>-2779.34728</v>
      </c>
    </row>
    <row r="8181" ht="11.25" hidden="1" customHeight="1" outlineLevel="7">
      <c r="A8181" s="115"/>
      <c r="B8181" s="116"/>
      <c r="C8181" s="117"/>
      <c r="D8181" s="2013" t="s">
        <v>843</v>
      </c>
      <c r="E8181" s="2013"/>
      <c r="F8181" s="2013"/>
      <c r="G8181" s="493">
        <v>-5647.9433099999997</v>
      </c>
    </row>
    <row r="8182" ht="11.25" hidden="1" customHeight="1" outlineLevel="7">
      <c r="A8182" s="115"/>
      <c r="B8182" s="116"/>
      <c r="C8182" s="117"/>
      <c r="D8182" s="2013" t="s">
        <v>758</v>
      </c>
      <c r="E8182" s="2013"/>
      <c r="F8182" s="2013"/>
      <c r="G8182" s="496">
        <v>-371.34165000000002</v>
      </c>
    </row>
    <row r="8183" ht="11.25" hidden="1" customHeight="1" outlineLevel="7">
      <c r="A8183" s="115"/>
      <c r="B8183" s="116"/>
      <c r="C8183" s="117"/>
      <c r="D8183" s="2013" t="s">
        <v>759</v>
      </c>
      <c r="E8183" s="2013"/>
      <c r="F8183" s="2013"/>
      <c r="G8183" s="493">
        <v>-24498.282640000001</v>
      </c>
    </row>
    <row r="8184" ht="11.25" hidden="1" customHeight="1" outlineLevel="7">
      <c r="A8184" s="115"/>
      <c r="B8184" s="116"/>
      <c r="C8184" s="117"/>
      <c r="D8184" s="2013" t="s">
        <v>760</v>
      </c>
      <c r="E8184" s="2013"/>
      <c r="F8184" s="2013"/>
      <c r="G8184" s="493">
        <v>-2511.1115199999999</v>
      </c>
    </row>
    <row r="8185" ht="11.25" hidden="1" customHeight="1" outlineLevel="7">
      <c r="A8185" s="115"/>
      <c r="B8185" s="116"/>
      <c r="C8185" s="117"/>
      <c r="D8185" s="2013" t="s">
        <v>839</v>
      </c>
      <c r="E8185" s="2013"/>
      <c r="F8185" s="2013"/>
      <c r="G8185" s="493">
        <v>-7158.3911099999996</v>
      </c>
    </row>
    <row r="8186" ht="21.75" hidden="1" customHeight="1" outlineLevel="7">
      <c r="A8186" s="115"/>
      <c r="B8186" s="116"/>
      <c r="C8186" s="117"/>
      <c r="D8186" s="2013" t="s">
        <v>400</v>
      </c>
      <c r="E8186" s="2013"/>
      <c r="F8186" s="2013"/>
      <c r="G8186" s="493">
        <v>-1692.1662100000001</v>
      </c>
    </row>
    <row r="8187" ht="11.25" hidden="1" customHeight="1" outlineLevel="7">
      <c r="A8187" s="115"/>
      <c r="B8187" s="116"/>
      <c r="C8187" s="117"/>
      <c r="D8187" s="2013" t="s">
        <v>401</v>
      </c>
      <c r="E8187" s="2013"/>
      <c r="F8187" s="2013"/>
      <c r="G8187" s="493">
        <v>-5475.54594</v>
      </c>
    </row>
    <row r="8188" ht="11.25" hidden="1" customHeight="1" outlineLevel="7">
      <c r="A8188" s="115"/>
      <c r="B8188" s="116"/>
      <c r="C8188" s="117"/>
      <c r="D8188" s="2013" t="s">
        <v>761</v>
      </c>
      <c r="E8188" s="2013"/>
      <c r="F8188" s="2013"/>
      <c r="G8188" s="493">
        <v>-7386.92418</v>
      </c>
    </row>
    <row r="8189" ht="21.75" hidden="1" customHeight="1" outlineLevel="7">
      <c r="A8189" s="89"/>
      <c r="B8189" s="90"/>
      <c r="C8189" s="91"/>
      <c r="D8189" s="2013" t="s">
        <v>762</v>
      </c>
      <c r="E8189" s="2013"/>
      <c r="F8189" s="2013"/>
      <c r="G8189" s="496">
        <v>-274.14366999999999</v>
      </c>
    </row>
    <row r="8190" ht="11.25" hidden="1" customHeight="1" outlineLevel="7">
      <c r="A8190" s="86"/>
      <c r="B8190" s="87"/>
      <c r="C8190" s="88"/>
      <c r="D8190" s="2017" t="s">
        <v>763</v>
      </c>
      <c r="E8190" s="2017"/>
      <c r="F8190" s="2017"/>
      <c r="G8190" s="493">
        <v>-2400</v>
      </c>
    </row>
    <row r="8191" ht="11.25" hidden="1" customHeight="1" outlineLevel="7">
      <c r="A8191" s="101"/>
      <c r="B8191" s="102"/>
      <c r="C8191" s="103"/>
      <c r="D8191" s="2017" t="s">
        <v>765</v>
      </c>
      <c r="E8191" s="2017"/>
      <c r="F8191" s="2017"/>
      <c r="G8191" s="493">
        <v>-2400</v>
      </c>
    </row>
    <row r="8192" ht="11.25" hidden="1" customHeight="1" outlineLevel="7">
      <c r="A8192" s="115"/>
      <c r="B8192" s="116"/>
      <c r="C8192" s="117"/>
      <c r="D8192" s="2013" t="s">
        <v>766</v>
      </c>
      <c r="E8192" s="2013"/>
      <c r="F8192" s="2013"/>
      <c r="G8192" s="496">
        <v>-20.34291</v>
      </c>
    </row>
    <row r="8193" ht="11.25" hidden="1" customHeight="1" outlineLevel="7">
      <c r="A8193" s="115"/>
      <c r="B8193" s="116"/>
      <c r="C8193" s="117"/>
      <c r="D8193" s="2013" t="s">
        <v>767</v>
      </c>
      <c r="E8193" s="2013"/>
      <c r="F8193" s="2013"/>
      <c r="G8193" s="493">
        <v>-2198.4948899999999</v>
      </c>
    </row>
    <row r="8194" ht="21.75" hidden="1" customHeight="1" outlineLevel="7">
      <c r="A8194" s="115"/>
      <c r="B8194" s="116"/>
      <c r="C8194" s="117"/>
      <c r="D8194" s="2013" t="s">
        <v>770</v>
      </c>
      <c r="E8194" s="2013"/>
      <c r="F8194" s="2013"/>
      <c r="G8194" s="493">
        <v>-1446.10142</v>
      </c>
    </row>
    <row r="8195" ht="11.25" hidden="1" customHeight="1" outlineLevel="7">
      <c r="A8195" s="101"/>
      <c r="B8195" s="102"/>
      <c r="C8195" s="103"/>
      <c r="D8195" s="2017" t="s">
        <v>771</v>
      </c>
      <c r="E8195" s="2017"/>
      <c r="F8195" s="2017"/>
      <c r="G8195" s="496">
        <v>-237.51083</v>
      </c>
    </row>
    <row r="8196" ht="11.25" hidden="1" customHeight="1" outlineLevel="7">
      <c r="A8196" s="115"/>
      <c r="B8196" s="116"/>
      <c r="C8196" s="117"/>
      <c r="D8196" s="2013" t="s">
        <v>773</v>
      </c>
      <c r="E8196" s="2013"/>
      <c r="F8196" s="2013"/>
      <c r="G8196" s="496">
        <v>-514.88264000000004</v>
      </c>
    </row>
    <row r="8197" ht="11.25" hidden="1" customHeight="1" outlineLevel="7">
      <c r="A8197" s="115"/>
      <c r="B8197" s="116"/>
      <c r="C8197" s="117"/>
      <c r="D8197" s="2013" t="s">
        <v>775</v>
      </c>
      <c r="E8197" s="2013"/>
      <c r="F8197" s="2013"/>
      <c r="G8197" s="493">
        <v>-12427.492560000001</v>
      </c>
    </row>
    <row r="8198" ht="21.75" hidden="1" customHeight="1" outlineLevel="7">
      <c r="A8198" s="115"/>
      <c r="B8198" s="116"/>
      <c r="C8198" s="117"/>
      <c r="D8198" s="2013" t="s">
        <v>777</v>
      </c>
      <c r="E8198" s="2013"/>
      <c r="F8198" s="2013"/>
      <c r="G8198" s="493">
        <v>-1037.49433</v>
      </c>
    </row>
    <row r="8199" ht="11.25" hidden="1" customHeight="1" outlineLevel="7">
      <c r="A8199" s="115"/>
      <c r="B8199" s="116"/>
      <c r="C8199" s="117"/>
      <c r="D8199" s="2013" t="s">
        <v>778</v>
      </c>
      <c r="E8199" s="2013"/>
      <c r="F8199" s="2013"/>
      <c r="G8199" s="496">
        <v>-366.13801000000001</v>
      </c>
    </row>
    <row r="8200" ht="11.25" hidden="1" customHeight="1" outlineLevel="7">
      <c r="A8200" s="115"/>
      <c r="B8200" s="116"/>
      <c r="C8200" s="117"/>
      <c r="D8200" s="2013" t="s">
        <v>779</v>
      </c>
      <c r="E8200" s="2013"/>
      <c r="F8200" s="2013"/>
      <c r="G8200" s="496">
        <v>-516.23915</v>
      </c>
    </row>
    <row r="8201" ht="11.25" hidden="1" customHeight="1" outlineLevel="7">
      <c r="A8201" s="89"/>
      <c r="B8201" s="90"/>
      <c r="C8201" s="91"/>
      <c r="D8201" s="2013" t="s">
        <v>781</v>
      </c>
      <c r="E8201" s="2013"/>
      <c r="F8201" s="2013"/>
      <c r="G8201" s="493">
        <v>-1398.8149000000001</v>
      </c>
    </row>
    <row r="8202" ht="11.25" hidden="1" customHeight="1" outlineLevel="7">
      <c r="A8202" s="86"/>
      <c r="B8202" s="87"/>
      <c r="C8202" s="88"/>
      <c r="D8202" s="2017" t="s">
        <v>782</v>
      </c>
      <c r="E8202" s="2017"/>
      <c r="F8202" s="2017"/>
      <c r="G8202" s="493">
        <v>-1398.8149000000001</v>
      </c>
    </row>
    <row r="8203" ht="21.75" hidden="1" customHeight="1" outlineLevel="7">
      <c r="A8203" s="89"/>
      <c r="B8203" s="90"/>
      <c r="C8203" s="91"/>
      <c r="D8203" s="2013" t="s">
        <v>783</v>
      </c>
      <c r="E8203" s="2013"/>
      <c r="F8203" s="2013"/>
      <c r="G8203" s="496">
        <v>-975.58720000000005</v>
      </c>
    </row>
    <row r="8204" ht="11.25" hidden="1" customHeight="1" outlineLevel="7">
      <c r="A8204" s="89"/>
      <c r="B8204" s="90"/>
      <c r="C8204" s="91"/>
      <c r="D8204" s="2013" t="s">
        <v>784</v>
      </c>
      <c r="E8204" s="2013"/>
      <c r="F8204" s="2013"/>
      <c r="G8204" s="496">
        <v>-896.21113000000003</v>
      </c>
    </row>
    <row r="8205" ht="11.25" hidden="1" customHeight="1" outlineLevel="7">
      <c r="A8205" s="89"/>
      <c r="B8205" s="90"/>
      <c r="C8205" s="91"/>
      <c r="D8205" s="2013" t="s">
        <v>785</v>
      </c>
      <c r="E8205" s="2013"/>
      <c r="F8205" s="2013"/>
      <c r="G8205" s="496">
        <v>-151.16191000000001</v>
      </c>
    </row>
    <row r="8206" ht="11.25" hidden="1" customHeight="1" outlineLevel="7">
      <c r="A8206" s="89"/>
      <c r="B8206" s="90"/>
      <c r="C8206" s="91"/>
      <c r="D8206" s="2013" t="s">
        <v>1018</v>
      </c>
      <c r="E8206" s="2013"/>
      <c r="F8206" s="2013"/>
      <c r="G8206" s="493">
        <v>-2658.0492399999998</v>
      </c>
    </row>
    <row r="8207" ht="11.25" hidden="1" customHeight="1" outlineLevel="7">
      <c r="A8207" s="89"/>
      <c r="B8207" s="90"/>
      <c r="C8207" s="91"/>
      <c r="D8207" s="2013" t="s">
        <v>787</v>
      </c>
      <c r="E8207" s="2013"/>
      <c r="F8207" s="2013"/>
      <c r="G8207" s="496">
        <v>-7.9699400000000002</v>
      </c>
    </row>
    <row r="8208" ht="11.25" hidden="1" customHeight="1" outlineLevel="7">
      <c r="A8208" s="89"/>
      <c r="B8208" s="90"/>
      <c r="C8208" s="91"/>
      <c r="D8208" s="2013" t="s">
        <v>788</v>
      </c>
      <c r="E8208" s="2013"/>
      <c r="F8208" s="2013"/>
      <c r="G8208" s="496">
        <v>-467.32441999999998</v>
      </c>
    </row>
    <row r="8209" ht="11.25" hidden="1" customHeight="1" outlineLevel="7">
      <c r="A8209" s="86"/>
      <c r="B8209" s="87"/>
      <c r="C8209" s="88"/>
      <c r="D8209" s="2017" t="s">
        <v>789</v>
      </c>
      <c r="E8209" s="2017"/>
      <c r="F8209" s="2017"/>
      <c r="G8209" s="496">
        <v>-245.84442999999999</v>
      </c>
    </row>
    <row r="8210" ht="21.75" hidden="1" customHeight="1" outlineLevel="7">
      <c r="A8210" s="89"/>
      <c r="B8210" s="90"/>
      <c r="C8210" s="91"/>
      <c r="D8210" s="2013" t="s">
        <v>791</v>
      </c>
      <c r="E8210" s="2013"/>
      <c r="F8210" s="2013"/>
      <c r="G8210" s="496">
        <v>-279.21636000000001</v>
      </c>
    </row>
    <row r="8211" ht="21.75" hidden="1" customHeight="1" outlineLevel="7">
      <c r="A8211" s="89"/>
      <c r="B8211" s="90"/>
      <c r="C8211" s="91"/>
      <c r="D8211" s="2013" t="s">
        <v>793</v>
      </c>
      <c r="E8211" s="2013"/>
      <c r="F8211" s="2013"/>
      <c r="G8211" s="494"/>
    </row>
    <row r="8212" ht="11.25" hidden="1" customHeight="1" outlineLevel="7">
      <c r="A8212" s="89"/>
      <c r="B8212" s="90"/>
      <c r="C8212" s="91"/>
      <c r="D8212" s="2013" t="s">
        <v>795</v>
      </c>
      <c r="E8212" s="2013"/>
      <c r="F8212" s="2013"/>
      <c r="G8212" s="496">
        <v>-684.81920000000002</v>
      </c>
    </row>
    <row r="8213" ht="11.25" hidden="1" customHeight="1" outlineLevel="7">
      <c r="A8213" s="89"/>
      <c r="B8213" s="90"/>
      <c r="C8213" s="91"/>
      <c r="D8213" s="2013" t="s">
        <v>796</v>
      </c>
      <c r="E8213" s="2013"/>
      <c r="F8213" s="2013"/>
      <c r="G8213" s="496">
        <v>-262.75839999999999</v>
      </c>
    </row>
    <row r="8214" ht="11.25" hidden="1" customHeight="1" outlineLevel="7">
      <c r="A8214" s="89"/>
      <c r="B8214" s="90"/>
      <c r="C8214" s="91"/>
      <c r="D8214" s="2013" t="s">
        <v>798</v>
      </c>
      <c r="E8214" s="2013"/>
      <c r="F8214" s="2013"/>
      <c r="G8214" s="494"/>
    </row>
    <row r="8215" ht="11.25" hidden="1" customHeight="1" outlineLevel="7">
      <c r="A8215" s="89"/>
      <c r="B8215" s="90"/>
      <c r="C8215" s="91"/>
      <c r="D8215" s="2013" t="s">
        <v>799</v>
      </c>
      <c r="E8215" s="2013"/>
      <c r="F8215" s="2013"/>
      <c r="G8215" s="494"/>
    </row>
    <row r="8216" ht="11.25" hidden="1" customHeight="1" outlineLevel="7">
      <c r="A8216" s="89"/>
      <c r="B8216" s="90"/>
      <c r="C8216" s="91"/>
      <c r="D8216" s="2013" t="s">
        <v>801</v>
      </c>
      <c r="E8216" s="2013"/>
      <c r="F8216" s="2013"/>
      <c r="G8216" s="494"/>
    </row>
    <row r="8217" ht="11.25" hidden="1" customHeight="1" outlineLevel="7">
      <c r="A8217" s="89"/>
      <c r="B8217" s="90"/>
      <c r="C8217" s="91"/>
      <c r="D8217" s="2013" t="s">
        <v>844</v>
      </c>
      <c r="E8217" s="2013"/>
      <c r="F8217" s="2013"/>
      <c r="G8217" s="493">
        <v>5805.74478</v>
      </c>
    </row>
    <row r="8218" ht="11.25" hidden="1" customHeight="1" outlineLevel="7">
      <c r="A8218" s="86"/>
      <c r="B8218" s="87"/>
      <c r="C8218" s="88"/>
      <c r="D8218" s="2017" t="s">
        <v>802</v>
      </c>
      <c r="E8218" s="2017"/>
      <c r="F8218" s="2017"/>
      <c r="G8218" s="496">
        <v>-124.69311999999999</v>
      </c>
    </row>
    <row r="8219" ht="11.25" hidden="1" customHeight="1" outlineLevel="7">
      <c r="A8219" s="89"/>
      <c r="B8219" s="90"/>
      <c r="C8219" s="91"/>
      <c r="D8219" s="2013" t="s">
        <v>804</v>
      </c>
      <c r="E8219" s="2013"/>
      <c r="F8219" s="2013"/>
      <c r="G8219" s="496">
        <v>10.4832</v>
      </c>
    </row>
    <row r="8220" ht="11.25" hidden="1" customHeight="1" outlineLevel="7">
      <c r="A8220" s="89"/>
      <c r="B8220" s="90"/>
      <c r="C8220" s="91"/>
      <c r="D8220" s="2013" t="s">
        <v>805</v>
      </c>
      <c r="E8220" s="2013"/>
      <c r="F8220" s="2013"/>
      <c r="G8220" s="496">
        <v>-202.80000000000001</v>
      </c>
    </row>
    <row r="8221" ht="11.25" hidden="1" customHeight="1" outlineLevel="7">
      <c r="A8221" s="89"/>
      <c r="B8221" s="90"/>
      <c r="C8221" s="91"/>
      <c r="D8221" s="2013" t="s">
        <v>806</v>
      </c>
      <c r="E8221" s="2013"/>
      <c r="F8221" s="2013"/>
      <c r="G8221" s="496">
        <v>7.0720000000000001</v>
      </c>
    </row>
    <row r="8222" ht="11.25" hidden="1" customHeight="1" outlineLevel="7">
      <c r="A8222" s="89"/>
      <c r="B8222" s="90"/>
      <c r="C8222" s="91"/>
      <c r="D8222" s="2013" t="s">
        <v>808</v>
      </c>
      <c r="E8222" s="2013"/>
      <c r="F8222" s="2013"/>
      <c r="G8222" s="496">
        <v>-818.03904</v>
      </c>
    </row>
    <row r="8223" ht="21.75" hidden="1" customHeight="1" outlineLevel="7">
      <c r="A8223" s="89"/>
      <c r="B8223" s="90"/>
      <c r="C8223" s="91"/>
      <c r="D8223" s="2013" t="s">
        <v>809</v>
      </c>
      <c r="E8223" s="2013"/>
      <c r="F8223" s="2013"/>
      <c r="G8223" s="496">
        <v>-325.48649999999998</v>
      </c>
    </row>
    <row r="8224" ht="11.25" hidden="1" customHeight="1" outlineLevel="7">
      <c r="A8224" s="89"/>
      <c r="B8224" s="90"/>
      <c r="C8224" s="91"/>
      <c r="D8224" s="2013" t="s">
        <v>810</v>
      </c>
      <c r="E8224" s="2013"/>
      <c r="F8224" s="2013"/>
      <c r="G8224" s="493">
        <v>-17132.10153</v>
      </c>
    </row>
    <row r="8225" ht="11.25" hidden="1" customHeight="1" outlineLevel="7">
      <c r="A8225" s="118"/>
      <c r="B8225" s="119"/>
      <c r="C8225" s="120"/>
      <c r="D8225" s="2013" t="s">
        <v>812</v>
      </c>
      <c r="E8225" s="2013"/>
      <c r="F8225" s="2013"/>
      <c r="G8225" s="493">
        <v>-5715.5190400000001</v>
      </c>
    </row>
    <row r="8226" ht="11.25" hidden="1" customHeight="1" outlineLevel="7">
      <c r="A8226" s="86"/>
      <c r="B8226" s="87"/>
      <c r="C8226" s="88"/>
      <c r="D8226" s="2017" t="s">
        <v>813</v>
      </c>
      <c r="E8226" s="2017"/>
      <c r="F8226" s="2017"/>
      <c r="G8226" s="493">
        <v>-1421.21128</v>
      </c>
    </row>
    <row r="8227" ht="11.25" hidden="1" customHeight="1" outlineLevel="7">
      <c r="A8227" s="101"/>
      <c r="B8227" s="102"/>
      <c r="C8227" s="103"/>
      <c r="D8227" s="2017" t="s">
        <v>815</v>
      </c>
      <c r="E8227" s="2017"/>
      <c r="F8227" s="2017"/>
      <c r="G8227" s="493">
        <v>-3592.51737</v>
      </c>
    </row>
    <row r="8228" ht="11.25" hidden="1" customHeight="1" outlineLevel="7">
      <c r="A8228" s="115"/>
      <c r="B8228" s="116"/>
      <c r="C8228" s="117"/>
      <c r="D8228" s="2013" t="s">
        <v>816</v>
      </c>
      <c r="E8228" s="2013"/>
      <c r="F8228" s="2013"/>
      <c r="G8228" s="496">
        <v>-701.79039</v>
      </c>
    </row>
    <row r="8229" ht="11.25" hidden="1" customHeight="1" outlineLevel="7">
      <c r="A8229" s="115"/>
      <c r="B8229" s="116"/>
      <c r="C8229" s="117"/>
      <c r="D8229" s="2013" t="s">
        <v>817</v>
      </c>
      <c r="E8229" s="2013"/>
      <c r="F8229" s="2013"/>
      <c r="G8229" s="493">
        <v>-11209.26434</v>
      </c>
    </row>
    <row r="8230" ht="21.75" hidden="1" customHeight="1" outlineLevel="7">
      <c r="A8230" s="115"/>
      <c r="B8230" s="116"/>
      <c r="C8230" s="117"/>
      <c r="D8230" s="2013" t="s">
        <v>818</v>
      </c>
      <c r="E8230" s="2013"/>
      <c r="F8230" s="2013"/>
      <c r="G8230" s="493">
        <v>-2352.3579599999998</v>
      </c>
    </row>
    <row r="8231" ht="21.75" hidden="1" customHeight="1" outlineLevel="7">
      <c r="A8231" s="115"/>
      <c r="B8231" s="116"/>
      <c r="C8231" s="117"/>
      <c r="D8231" s="2013" t="s">
        <v>819</v>
      </c>
      <c r="E8231" s="2013"/>
      <c r="F8231" s="2013"/>
      <c r="G8231" s="493">
        <v>-7741.23297</v>
      </c>
    </row>
    <row r="8232" ht="11.25" hidden="1" customHeight="1" outlineLevel="7">
      <c r="A8232" s="115"/>
      <c r="B8232" s="116"/>
      <c r="C8232" s="117"/>
      <c r="D8232" s="2013" t="s">
        <v>820</v>
      </c>
      <c r="E8232" s="2013"/>
      <c r="F8232" s="2013"/>
      <c r="G8232" s="496">
        <v>-288.22262000000001</v>
      </c>
    </row>
    <row r="8233" ht="11.25" hidden="1" customHeight="1" outlineLevel="7">
      <c r="A8233" s="115"/>
      <c r="B8233" s="116"/>
      <c r="C8233" s="117"/>
      <c r="D8233" s="2013" t="s">
        <v>821</v>
      </c>
      <c r="E8233" s="2013"/>
      <c r="F8233" s="2013"/>
      <c r="G8233" s="496">
        <v>-504.95589000000001</v>
      </c>
    </row>
    <row r="8234" ht="11.25" hidden="1" customHeight="1" outlineLevel="7">
      <c r="A8234" s="89"/>
      <c r="B8234" s="90"/>
      <c r="C8234" s="91"/>
      <c r="D8234" s="2013" t="s">
        <v>822</v>
      </c>
      <c r="E8234" s="2013"/>
      <c r="F8234" s="2013"/>
      <c r="G8234" s="496">
        <v>-322.49489999999997</v>
      </c>
    </row>
    <row r="8235" ht="11.25" hidden="1" customHeight="1" outlineLevel="7">
      <c r="A8235" s="89"/>
      <c r="B8235" s="90"/>
      <c r="C8235" s="91"/>
      <c r="D8235" s="2013" t="s">
        <v>823</v>
      </c>
      <c r="E8235" s="2013"/>
      <c r="F8235" s="2013"/>
      <c r="G8235" s="496">
        <v>-207.31815</v>
      </c>
    </row>
    <row r="8236" ht="11.25" hidden="1" customHeight="1" outlineLevel="7">
      <c r="A8236" s="89"/>
      <c r="B8236" s="90"/>
      <c r="C8236" s="91"/>
      <c r="D8236" s="2013" t="s">
        <v>824</v>
      </c>
      <c r="E8236" s="2013"/>
      <c r="F8236" s="2013"/>
      <c r="G8236" s="493">
        <v>-15113.013199999999</v>
      </c>
    </row>
    <row r="8237" ht="11.25" hidden="1" customHeight="1" outlineLevel="7">
      <c r="A8237" s="89"/>
      <c r="B8237" s="90"/>
      <c r="C8237" s="91"/>
      <c r="D8237" s="2013" t="s">
        <v>825</v>
      </c>
      <c r="E8237" s="2013"/>
      <c r="F8237" s="2013"/>
      <c r="G8237" s="493">
        <v>-3221.2323999999999</v>
      </c>
    </row>
    <row r="8238" ht="11.25" hidden="1" customHeight="1" outlineLevel="7">
      <c r="A8238" s="101"/>
      <c r="B8238" s="102"/>
      <c r="C8238" s="103"/>
      <c r="D8238" s="2017" t="s">
        <v>826</v>
      </c>
      <c r="E8238" s="2017"/>
      <c r="F8238" s="2017"/>
      <c r="G8238" s="494"/>
    </row>
    <row r="8239" ht="11.25" hidden="1" customHeight="1" outlineLevel="7">
      <c r="A8239" s="115"/>
      <c r="B8239" s="116"/>
      <c r="C8239" s="117"/>
      <c r="D8239" s="2013" t="s">
        <v>828</v>
      </c>
      <c r="E8239" s="2013"/>
      <c r="F8239" s="2013"/>
      <c r="G8239" s="493">
        <v>-3571.5183999999999</v>
      </c>
    </row>
    <row r="8240" ht="21.75" hidden="1" customHeight="1" outlineLevel="7">
      <c r="A8240" s="115"/>
      <c r="B8240" s="116"/>
      <c r="C8240" s="117"/>
      <c r="D8240" s="2013" t="s">
        <v>829</v>
      </c>
      <c r="E8240" s="2013"/>
      <c r="F8240" s="2013"/>
      <c r="G8240" s="494"/>
    </row>
    <row r="8241" ht="11.25" hidden="1" customHeight="1" outlineLevel="7">
      <c r="A8241" s="101"/>
      <c r="B8241" s="102"/>
      <c r="C8241" s="103"/>
      <c r="D8241" s="2017" t="s">
        <v>831</v>
      </c>
      <c r="E8241" s="2017"/>
      <c r="F8241" s="2017"/>
      <c r="G8241" s="493">
        <v>-3730.6992</v>
      </c>
    </row>
    <row r="8242" ht="11.25" hidden="1" customHeight="1" outlineLevel="7">
      <c r="A8242" s="115"/>
      <c r="B8242" s="116"/>
      <c r="C8242" s="117"/>
      <c r="D8242" s="2013" t="s">
        <v>833</v>
      </c>
      <c r="E8242" s="2013"/>
      <c r="F8242" s="2013"/>
      <c r="G8242" s="493">
        <v>-4589.5631999999996</v>
      </c>
    </row>
    <row r="8243" ht="21.75" hidden="1" customHeight="1" outlineLevel="7">
      <c r="A8243" s="89"/>
      <c r="B8243" s="90"/>
      <c r="C8243" s="91"/>
      <c r="D8243" s="2013" t="s">
        <v>834</v>
      </c>
      <c r="E8243" s="2013"/>
      <c r="F8243" s="2013"/>
      <c r="G8243" s="493">
        <v>-26820.682219999999</v>
      </c>
    </row>
    <row r="8244" ht="11.25" hidden="1" customHeight="1" outlineLevel="7">
      <c r="A8244" s="89"/>
      <c r="B8244" s="90"/>
      <c r="C8244" s="91"/>
      <c r="D8244" s="2013" t="s">
        <v>835</v>
      </c>
      <c r="E8244" s="2013"/>
      <c r="F8244" s="2013"/>
      <c r="G8244" s="493">
        <v>-1003.99377</v>
      </c>
    </row>
    <row r="8245" ht="11.25" hidden="1" customHeight="1" outlineLevel="7">
      <c r="A8245" s="89"/>
      <c r="B8245" s="90"/>
      <c r="C8245" s="91"/>
      <c r="D8245" s="2013" t="s">
        <v>836</v>
      </c>
      <c r="E8245" s="2013"/>
      <c r="F8245" s="2013"/>
      <c r="G8245" s="496">
        <v>-31.593640000000001</v>
      </c>
    </row>
    <row r="8246" ht="11.25" hidden="1" customHeight="1" outlineLevel="7">
      <c r="A8246" s="89"/>
      <c r="B8246" s="90"/>
      <c r="C8246" s="91"/>
      <c r="D8246" s="2013" t="s">
        <v>837</v>
      </c>
      <c r="E8246" s="2013"/>
      <c r="F8246" s="2013"/>
      <c r="G8246" s="493">
        <v>-9700.2165000000005</v>
      </c>
    </row>
    <row r="8247" ht="11.25" hidden="1" customHeight="1" outlineLevel="6">
      <c r="A8247" s="77"/>
      <c r="B8247" s="78"/>
      <c r="C8247" s="79"/>
      <c r="D8247" s="2017" t="s">
        <v>963</v>
      </c>
      <c r="E8247" s="2017"/>
      <c r="F8247" s="2017"/>
      <c r="G8247" s="496">
        <v>-391.94153</v>
      </c>
    </row>
    <row r="8248" ht="11.25" hidden="1" customHeight="1" outlineLevel="7">
      <c r="A8248" s="80"/>
      <c r="B8248" s="81"/>
      <c r="C8248" s="82"/>
      <c r="D8248" s="2017" t="s">
        <v>14</v>
      </c>
      <c r="E8248" s="2017"/>
      <c r="F8248" s="2017"/>
      <c r="G8248" s="493">
        <v>-1026.6087600000001</v>
      </c>
    </row>
    <row r="8249" ht="11.25" hidden="1" customHeight="1" outlineLevel="7">
      <c r="A8249" s="83"/>
      <c r="B8249" s="84"/>
      <c r="C8249" s="85"/>
      <c r="D8249" s="2017" t="s">
        <v>529</v>
      </c>
      <c r="E8249" s="2017"/>
      <c r="F8249" s="2017"/>
      <c r="G8249" s="493">
        <v>-14666.328020000001</v>
      </c>
    </row>
    <row r="8250" ht="11.25" hidden="1" customHeight="1" outlineLevel="7">
      <c r="A8250" s="86"/>
      <c r="B8250" s="87"/>
      <c r="C8250" s="88"/>
      <c r="D8250" s="2017" t="s">
        <v>964</v>
      </c>
      <c r="E8250" s="2017"/>
      <c r="F8250" s="2017"/>
      <c r="G8250" s="494"/>
    </row>
    <row r="8251" ht="11.25" hidden="1" customHeight="1" outlineLevel="7">
      <c r="A8251" s="89"/>
      <c r="B8251" s="90"/>
      <c r="C8251" s="91"/>
      <c r="D8251" s="2013" t="s">
        <v>546</v>
      </c>
      <c r="E8251" s="2013"/>
      <c r="F8251" s="2013"/>
      <c r="G8251" s="494"/>
    </row>
    <row r="8252" ht="11.25" hidden="1" customHeight="1" outlineLevel="7">
      <c r="A8252" s="86"/>
      <c r="B8252" s="87"/>
      <c r="C8252" s="88"/>
      <c r="D8252" s="2017" t="s">
        <v>554</v>
      </c>
      <c r="E8252" s="2017"/>
      <c r="F8252" s="2017"/>
      <c r="G8252" s="493">
        <v>-77241.195340000006</v>
      </c>
    </row>
    <row r="8253" ht="11.25" hidden="1" customHeight="1" outlineLevel="7">
      <c r="A8253" s="89"/>
      <c r="B8253" s="90"/>
      <c r="C8253" s="91"/>
      <c r="D8253" s="2013" t="s">
        <v>557</v>
      </c>
      <c r="E8253" s="2013"/>
      <c r="F8253" s="2013"/>
      <c r="G8253" s="494"/>
    </row>
    <row r="8254" ht="11.25" hidden="1" customHeight="1" outlineLevel="7">
      <c r="A8254" s="89"/>
      <c r="B8254" s="90"/>
      <c r="C8254" s="91"/>
      <c r="D8254" s="2013" t="s">
        <v>559</v>
      </c>
      <c r="E8254" s="2013"/>
      <c r="F8254" s="2013"/>
      <c r="G8254" s="493">
        <v>-1413.0932399999999</v>
      </c>
    </row>
    <row r="8255" ht="11.25" hidden="1" customHeight="1" outlineLevel="7">
      <c r="A8255" s="89"/>
      <c r="B8255" s="90"/>
      <c r="C8255" s="91"/>
      <c r="D8255" s="2013" t="s">
        <v>564</v>
      </c>
      <c r="E8255" s="2013"/>
      <c r="F8255" s="2013"/>
      <c r="G8255" s="493">
        <v>-1332.864</v>
      </c>
    </row>
    <row r="8256" ht="11.25" hidden="1" customHeight="1" outlineLevel="7">
      <c r="A8256" s="89"/>
      <c r="B8256" s="90"/>
      <c r="C8256" s="91"/>
      <c r="D8256" s="2013" t="s">
        <v>565</v>
      </c>
      <c r="E8256" s="2013"/>
      <c r="F8256" s="2013"/>
      <c r="G8256" s="493">
        <v>-74403.43651</v>
      </c>
    </row>
    <row r="8257" ht="11.25" hidden="1" customHeight="1" outlineLevel="7">
      <c r="A8257" s="89"/>
      <c r="B8257" s="90"/>
      <c r="C8257" s="91"/>
      <c r="D8257" s="2013" t="s">
        <v>566</v>
      </c>
      <c r="E8257" s="2013"/>
      <c r="F8257" s="2013"/>
      <c r="G8257" s="496">
        <v>-0.13500999999999999</v>
      </c>
    </row>
    <row r="8258" ht="11.25" hidden="1" customHeight="1" outlineLevel="7">
      <c r="A8258" s="89"/>
      <c r="B8258" s="90"/>
      <c r="C8258" s="91"/>
      <c r="D8258" s="2013" t="s">
        <v>567</v>
      </c>
      <c r="E8258" s="2013"/>
      <c r="F8258" s="2013"/>
      <c r="G8258" s="496">
        <v>-91.666579999999996</v>
      </c>
    </row>
    <row r="8259" ht="11.25" hidden="1" customHeight="1" outlineLevel="7">
      <c r="A8259" s="89"/>
      <c r="B8259" s="90"/>
      <c r="C8259" s="91"/>
      <c r="D8259" s="2013" t="s">
        <v>569</v>
      </c>
      <c r="E8259" s="2013"/>
      <c r="F8259" s="2013"/>
      <c r="G8259" s="496">
        <v>-694.37120000000004</v>
      </c>
    </row>
    <row r="8260" ht="11.25" hidden="1" customHeight="1" outlineLevel="7">
      <c r="A8260" s="89"/>
      <c r="B8260" s="90"/>
      <c r="C8260" s="91"/>
      <c r="D8260" s="2013" t="s">
        <v>570</v>
      </c>
      <c r="E8260" s="2013"/>
      <c r="F8260" s="2013"/>
      <c r="G8260" s="493">
        <v>-45019.173669999996</v>
      </c>
    </row>
    <row r="8261" ht="11.25" hidden="1" customHeight="1" outlineLevel="7">
      <c r="A8261" s="80"/>
      <c r="B8261" s="81"/>
      <c r="C8261" s="82"/>
      <c r="D8261" s="2017" t="s">
        <v>571</v>
      </c>
      <c r="E8261" s="2017"/>
      <c r="F8261" s="2017"/>
      <c r="G8261" s="493">
        <v>-35002.639999999999</v>
      </c>
    </row>
    <row r="8262" ht="11.25" hidden="1" customHeight="1" outlineLevel="7">
      <c r="A8262" s="83"/>
      <c r="B8262" s="84"/>
      <c r="C8262" s="85"/>
      <c r="D8262" s="2017" t="s">
        <v>572</v>
      </c>
      <c r="E8262" s="2017"/>
      <c r="F8262" s="2017"/>
      <c r="G8262" s="493">
        <v>-34369.279999999999</v>
      </c>
    </row>
    <row r="8263" ht="11.25" hidden="1" customHeight="1" outlineLevel="7">
      <c r="A8263" s="86"/>
      <c r="B8263" s="87"/>
      <c r="C8263" s="88"/>
      <c r="D8263" s="2017" t="s">
        <v>573</v>
      </c>
      <c r="E8263" s="2017"/>
      <c r="F8263" s="2017"/>
      <c r="G8263" s="494"/>
    </row>
    <row r="8264" ht="11.25" hidden="1" customHeight="1" outlineLevel="7">
      <c r="A8264" s="89"/>
      <c r="B8264" s="90"/>
      <c r="C8264" s="91"/>
      <c r="D8264" s="2013" t="s">
        <v>582</v>
      </c>
      <c r="E8264" s="2013"/>
      <c r="F8264" s="2013"/>
      <c r="G8264" s="494"/>
    </row>
    <row r="8265" ht="11.25" hidden="1" customHeight="1" outlineLevel="7">
      <c r="A8265" s="89"/>
      <c r="B8265" s="90"/>
      <c r="C8265" s="91"/>
      <c r="D8265" s="2013" t="s">
        <v>585</v>
      </c>
      <c r="E8265" s="2013"/>
      <c r="F8265" s="2013"/>
      <c r="G8265" s="494"/>
    </row>
    <row r="8266" ht="11.25" hidden="1" customHeight="1" outlineLevel="7">
      <c r="A8266" s="86"/>
      <c r="B8266" s="87"/>
      <c r="C8266" s="88"/>
      <c r="D8266" s="2017" t="s">
        <v>586</v>
      </c>
      <c r="E8266" s="2017"/>
      <c r="F8266" s="2017"/>
      <c r="G8266" s="494"/>
    </row>
    <row r="8267" ht="11.25" hidden="1" customHeight="1" outlineLevel="7">
      <c r="A8267" s="89"/>
      <c r="B8267" s="90"/>
      <c r="C8267" s="91"/>
      <c r="D8267" s="2013" t="s">
        <v>965</v>
      </c>
      <c r="E8267" s="2013"/>
      <c r="F8267" s="2013"/>
      <c r="G8267" s="496">
        <v>-633.36000000000001</v>
      </c>
    </row>
    <row r="8268" ht="11.25" hidden="1" customHeight="1" outlineLevel="7">
      <c r="A8268" s="80"/>
      <c r="B8268" s="81"/>
      <c r="C8268" s="82"/>
      <c r="D8268" s="2017" t="s">
        <v>617</v>
      </c>
      <c r="E8268" s="2017"/>
      <c r="F8268" s="2017"/>
      <c r="G8268" s="493">
        <v>-2235.6693</v>
      </c>
    </row>
    <row r="8269" ht="11.25" hidden="1" customHeight="1" outlineLevel="7">
      <c r="A8269" s="98"/>
      <c r="B8269" s="99"/>
      <c r="C8269" s="100"/>
      <c r="D8269" s="2013" t="s">
        <v>619</v>
      </c>
      <c r="E8269" s="2013"/>
      <c r="F8269" s="2013"/>
      <c r="G8269" s="496">
        <v>-414.83573999999999</v>
      </c>
    </row>
    <row r="8270" ht="11.25" hidden="1" customHeight="1" outlineLevel="7">
      <c r="A8270" s="98"/>
      <c r="B8270" s="99"/>
      <c r="C8270" s="100"/>
      <c r="D8270" s="2013" t="s">
        <v>620</v>
      </c>
      <c r="E8270" s="2013"/>
      <c r="F8270" s="2013"/>
      <c r="G8270" s="496">
        <v>-19.34571</v>
      </c>
    </row>
    <row r="8271" ht="11.25" hidden="1" customHeight="1" outlineLevel="7">
      <c r="A8271" s="98"/>
      <c r="B8271" s="99"/>
      <c r="C8271" s="100"/>
      <c r="D8271" s="2013" t="s">
        <v>624</v>
      </c>
      <c r="E8271" s="2013"/>
      <c r="F8271" s="2013"/>
      <c r="G8271" s="493">
        <v>-3027.6180300000001</v>
      </c>
    </row>
    <row r="8272" ht="11.25" hidden="1" customHeight="1" outlineLevel="7">
      <c r="A8272" s="98"/>
      <c r="B8272" s="99"/>
      <c r="C8272" s="100"/>
      <c r="D8272" s="2013" t="s">
        <v>626</v>
      </c>
      <c r="E8272" s="2013"/>
      <c r="F8272" s="2013"/>
      <c r="G8272" s="493">
        <v>-4293.53791</v>
      </c>
    </row>
    <row r="8273" ht="11.25" hidden="1" customHeight="1" outlineLevel="7">
      <c r="A8273" s="83"/>
      <c r="B8273" s="84"/>
      <c r="C8273" s="85"/>
      <c r="D8273" s="2017" t="s">
        <v>630</v>
      </c>
      <c r="E8273" s="2017"/>
      <c r="F8273" s="2017"/>
      <c r="G8273" s="496">
        <v>-855.34663999999998</v>
      </c>
    </row>
    <row r="8274" ht="11.25" hidden="1" customHeight="1" outlineLevel="7">
      <c r="A8274" s="118"/>
      <c r="B8274" s="119"/>
      <c r="C8274" s="120"/>
      <c r="D8274" s="2013" t="s">
        <v>632</v>
      </c>
      <c r="E8274" s="2013"/>
      <c r="F8274" s="2013"/>
      <c r="G8274" s="493">
        <v>-3438.1912699999998</v>
      </c>
    </row>
    <row r="8275" ht="21.75" hidden="1" customHeight="1" outlineLevel="7">
      <c r="A8275" s="118"/>
      <c r="B8275" s="119"/>
      <c r="C8275" s="120"/>
      <c r="D8275" s="2013" t="s">
        <v>634</v>
      </c>
      <c r="E8275" s="2013"/>
      <c r="F8275" s="2013"/>
      <c r="G8275" s="494"/>
    </row>
    <row r="8276" ht="21.75" hidden="1" customHeight="1" outlineLevel="7">
      <c r="A8276" s="118"/>
      <c r="B8276" s="119"/>
      <c r="C8276" s="120"/>
      <c r="D8276" s="2013" t="s">
        <v>636</v>
      </c>
      <c r="E8276" s="2013"/>
      <c r="F8276" s="2013"/>
      <c r="G8276" s="494"/>
    </row>
    <row r="8277" ht="21.75" hidden="1" customHeight="1" outlineLevel="7">
      <c r="A8277" s="118"/>
      <c r="B8277" s="119"/>
      <c r="C8277" s="120"/>
      <c r="D8277" s="2013" t="s">
        <v>638</v>
      </c>
      <c r="E8277" s="2013"/>
      <c r="F8277" s="2013"/>
      <c r="G8277" s="494"/>
    </row>
    <row r="8278" ht="11.25" hidden="1" customHeight="1" outlineLevel="7">
      <c r="A8278" s="80"/>
      <c r="B8278" s="81"/>
      <c r="C8278" s="82"/>
      <c r="D8278" s="2017" t="s">
        <v>641</v>
      </c>
      <c r="E8278" s="2017"/>
      <c r="F8278" s="2017"/>
      <c r="G8278" s="496">
        <v>31.1478</v>
      </c>
    </row>
    <row r="8279" ht="21.75" hidden="1" customHeight="1" outlineLevel="7">
      <c r="A8279" s="83"/>
      <c r="B8279" s="84"/>
      <c r="C8279" s="85"/>
      <c r="D8279" s="2017" t="s">
        <v>642</v>
      </c>
      <c r="E8279" s="2017"/>
      <c r="F8279" s="2017"/>
      <c r="G8279" s="494"/>
    </row>
    <row r="8280" ht="21.75" hidden="1" customHeight="1" outlineLevel="7">
      <c r="A8280" s="118"/>
      <c r="B8280" s="119"/>
      <c r="C8280" s="120"/>
      <c r="D8280" s="2013" t="s">
        <v>643</v>
      </c>
      <c r="E8280" s="2013"/>
      <c r="F8280" s="2013"/>
      <c r="G8280" s="496">
        <v>-56.674779999999998</v>
      </c>
    </row>
    <row r="8281" ht="21.75" hidden="1" customHeight="1" outlineLevel="7">
      <c r="A8281" s="118"/>
      <c r="B8281" s="119"/>
      <c r="C8281" s="120"/>
      <c r="D8281" s="2013" t="s">
        <v>645</v>
      </c>
      <c r="E8281" s="2013"/>
      <c r="F8281" s="2013"/>
      <c r="G8281" s="493">
        <v>-117486.40807999999</v>
      </c>
    </row>
    <row r="8282" ht="21.75" hidden="1" customHeight="1" outlineLevel="7">
      <c r="A8282" s="118"/>
      <c r="B8282" s="119"/>
      <c r="C8282" s="120"/>
      <c r="D8282" s="2013" t="s">
        <v>647</v>
      </c>
      <c r="E8282" s="2013"/>
      <c r="F8282" s="2013"/>
      <c r="G8282" s="493">
        <v>-3640.2502399999998</v>
      </c>
    </row>
    <row r="8283" ht="21.75" hidden="1" customHeight="1" outlineLevel="7">
      <c r="A8283" s="118"/>
      <c r="B8283" s="119"/>
      <c r="C8283" s="120"/>
      <c r="D8283" s="2013" t="s">
        <v>649</v>
      </c>
      <c r="E8283" s="2013"/>
      <c r="F8283" s="2013"/>
      <c r="G8283" s="493">
        <v>-3640.2502399999998</v>
      </c>
    </row>
    <row r="8284" ht="21.75" hidden="1" customHeight="1" outlineLevel="7">
      <c r="A8284" s="118"/>
      <c r="B8284" s="119"/>
      <c r="C8284" s="120"/>
      <c r="D8284" s="2013" t="s">
        <v>651</v>
      </c>
      <c r="E8284" s="2013"/>
      <c r="F8284" s="2013"/>
      <c r="G8284" s="496">
        <v>-731.70123999999998</v>
      </c>
    </row>
    <row r="8285" ht="21.75" hidden="1" customHeight="1" outlineLevel="7">
      <c r="A8285" s="83"/>
      <c r="B8285" s="84"/>
      <c r="C8285" s="85"/>
      <c r="D8285" s="2017" t="s">
        <v>966</v>
      </c>
      <c r="E8285" s="2017"/>
      <c r="F8285" s="2017"/>
      <c r="G8285" s="496">
        <v>-731.70123999999998</v>
      </c>
    </row>
    <row r="8286" ht="11.25" hidden="1" customHeight="1" outlineLevel="7">
      <c r="A8286" s="118"/>
      <c r="B8286" s="119"/>
      <c r="C8286" s="120"/>
      <c r="D8286" s="2013" t="s">
        <v>655</v>
      </c>
      <c r="E8286" s="2013"/>
      <c r="F8286" s="2013"/>
      <c r="G8286" s="493">
        <v>-2908.549</v>
      </c>
    </row>
    <row r="8287" ht="21.75" hidden="1" customHeight="1" outlineLevel="7">
      <c r="A8287" s="118"/>
      <c r="B8287" s="119"/>
      <c r="C8287" s="120"/>
      <c r="D8287" s="2013" t="s">
        <v>657</v>
      </c>
      <c r="E8287" s="2013"/>
      <c r="F8287" s="2013"/>
      <c r="G8287" s="496">
        <v>-51.741149999999998</v>
      </c>
    </row>
    <row r="8288" ht="21.75" hidden="1" customHeight="1" outlineLevel="7">
      <c r="A8288" s="118"/>
      <c r="B8288" s="119"/>
      <c r="C8288" s="120"/>
      <c r="D8288" s="2013" t="s">
        <v>659</v>
      </c>
      <c r="E8288" s="2013"/>
      <c r="F8288" s="2013"/>
      <c r="G8288" s="496">
        <v>-174.79723999999999</v>
      </c>
    </row>
    <row r="8289" ht="21.75" hidden="1" customHeight="1" outlineLevel="7">
      <c r="A8289" s="118"/>
      <c r="B8289" s="119"/>
      <c r="C8289" s="120"/>
      <c r="D8289" s="2013" t="s">
        <v>661</v>
      </c>
      <c r="E8289" s="2013"/>
      <c r="F8289" s="2013"/>
      <c r="G8289" s="496">
        <v>-91.979830000000007</v>
      </c>
    </row>
    <row r="8290" ht="11.25" hidden="1" customHeight="1" outlineLevel="7">
      <c r="A8290" s="118"/>
      <c r="B8290" s="119"/>
      <c r="C8290" s="120"/>
      <c r="D8290" s="2013" t="s">
        <v>663</v>
      </c>
      <c r="E8290" s="2013"/>
      <c r="F8290" s="2013"/>
      <c r="G8290" s="496">
        <v>-42.680349999999997</v>
      </c>
    </row>
    <row r="8291" ht="11.25" hidden="1" customHeight="1" outlineLevel="7">
      <c r="A8291" s="83"/>
      <c r="B8291" s="84"/>
      <c r="C8291" s="85"/>
      <c r="D8291" s="2017" t="s">
        <v>667</v>
      </c>
      <c r="E8291" s="2017"/>
      <c r="F8291" s="2017"/>
      <c r="G8291" s="496">
        <v>-699.18894</v>
      </c>
    </row>
    <row r="8292" ht="11.25" hidden="1" customHeight="1" outlineLevel="7">
      <c r="A8292" s="118"/>
      <c r="B8292" s="119"/>
      <c r="C8292" s="120"/>
      <c r="D8292" s="2013" t="s">
        <v>667</v>
      </c>
      <c r="E8292" s="2013"/>
      <c r="F8292" s="2013"/>
      <c r="G8292" s="493">
        <v>-1135.57142</v>
      </c>
    </row>
    <row r="8293" ht="21.75" hidden="1" customHeight="1" outlineLevel="7">
      <c r="A8293" s="118"/>
      <c r="B8293" s="119"/>
      <c r="C8293" s="120"/>
      <c r="D8293" s="2013" t="s">
        <v>669</v>
      </c>
      <c r="E8293" s="2013"/>
      <c r="F8293" s="2013"/>
      <c r="G8293" s="496">
        <v>-409.60818999999998</v>
      </c>
    </row>
    <row r="8294" ht="21.75" hidden="1" customHeight="1" outlineLevel="7">
      <c r="A8294" s="118"/>
      <c r="B8294" s="119"/>
      <c r="C8294" s="120"/>
      <c r="D8294" s="2013" t="s">
        <v>671</v>
      </c>
      <c r="E8294" s="2013"/>
      <c r="F8294" s="2013"/>
      <c r="G8294" s="496">
        <v>-302.98187999999999</v>
      </c>
    </row>
    <row r="8295" ht="21.75" hidden="1" customHeight="1" outlineLevel="7">
      <c r="A8295" s="118"/>
      <c r="B8295" s="119"/>
      <c r="C8295" s="120"/>
      <c r="D8295" s="2013" t="s">
        <v>673</v>
      </c>
      <c r="E8295" s="2013"/>
      <c r="F8295" s="2013"/>
      <c r="G8295" s="496">
        <v>-533.94728999999995</v>
      </c>
    </row>
    <row r="8296" ht="21.75" hidden="1" customHeight="1" outlineLevel="7">
      <c r="A8296" s="118"/>
      <c r="B8296" s="119"/>
      <c r="C8296" s="120"/>
      <c r="D8296" s="2013" t="s">
        <v>675</v>
      </c>
      <c r="E8296" s="2013"/>
      <c r="F8296" s="2013"/>
      <c r="G8296" s="496">
        <v>-533.94728999999995</v>
      </c>
    </row>
    <row r="8297" ht="21.75" hidden="1" customHeight="1" outlineLevel="7">
      <c r="A8297" s="83"/>
      <c r="B8297" s="84"/>
      <c r="C8297" s="85"/>
      <c r="D8297" s="2017" t="s">
        <v>677</v>
      </c>
      <c r="E8297" s="2017"/>
      <c r="F8297" s="2017"/>
      <c r="G8297" s="496">
        <v>-417.41579999999999</v>
      </c>
    </row>
    <row r="8298" ht="21.75" hidden="1" customHeight="1" outlineLevel="7">
      <c r="A8298" s="118"/>
      <c r="B8298" s="119"/>
      <c r="C8298" s="120"/>
      <c r="D8298" s="2013" t="s">
        <v>679</v>
      </c>
      <c r="E8298" s="2013"/>
      <c r="F8298" s="2013"/>
      <c r="G8298" s="496">
        <v>-399.58647999999999</v>
      </c>
    </row>
    <row r="8299" ht="21.75" hidden="1" customHeight="1" outlineLevel="7">
      <c r="A8299" s="118"/>
      <c r="B8299" s="119"/>
      <c r="C8299" s="120"/>
      <c r="D8299" s="2013" t="s">
        <v>681</v>
      </c>
      <c r="E8299" s="2013"/>
      <c r="F8299" s="2013"/>
      <c r="G8299" s="496">
        <v>-17.829319999999999</v>
      </c>
    </row>
    <row r="8300" ht="21.75" hidden="1" customHeight="1" outlineLevel="7">
      <c r="A8300" s="118"/>
      <c r="B8300" s="119"/>
      <c r="C8300" s="120"/>
      <c r="D8300" s="2013" t="s">
        <v>683</v>
      </c>
      <c r="E8300" s="2013"/>
      <c r="F8300" s="2013"/>
      <c r="G8300" s="496">
        <v>-116.53149000000001</v>
      </c>
    </row>
    <row r="8301" ht="21.75" hidden="1" customHeight="1" outlineLevel="7">
      <c r="A8301" s="118"/>
      <c r="B8301" s="119"/>
      <c r="C8301" s="120"/>
      <c r="D8301" s="2013" t="s">
        <v>685</v>
      </c>
      <c r="E8301" s="2013"/>
      <c r="F8301" s="2013"/>
      <c r="G8301" s="496">
        <v>-116.53149000000001</v>
      </c>
    </row>
    <row r="8302" ht="21.75" hidden="1" customHeight="1" outlineLevel="7">
      <c r="A8302" s="118"/>
      <c r="B8302" s="119"/>
      <c r="C8302" s="120"/>
      <c r="D8302" s="2013" t="s">
        <v>687</v>
      </c>
      <c r="E8302" s="2013"/>
      <c r="F8302" s="2013"/>
      <c r="G8302" s="493">
        <v>-71621.377689999994</v>
      </c>
    </row>
    <row r="8303" ht="11.25" hidden="1" customHeight="1" outlineLevel="7">
      <c r="A8303" s="80"/>
      <c r="B8303" s="81"/>
      <c r="C8303" s="82"/>
      <c r="D8303" s="2017" t="s">
        <v>689</v>
      </c>
      <c r="E8303" s="2017"/>
      <c r="F8303" s="2017"/>
      <c r="G8303" s="493">
        <v>-31256.770339999999</v>
      </c>
    </row>
    <row r="8304" ht="11.25" hidden="1" customHeight="1" outlineLevel="7">
      <c r="A8304" s="98"/>
      <c r="B8304" s="99"/>
      <c r="C8304" s="100"/>
      <c r="D8304" s="2013" t="s">
        <v>696</v>
      </c>
      <c r="E8304" s="2013"/>
      <c r="F8304" s="2013"/>
      <c r="G8304" s="493">
        <v>-3583.1729300000002</v>
      </c>
    </row>
    <row r="8305" ht="11.25" hidden="1" customHeight="1" outlineLevel="7">
      <c r="A8305" s="80"/>
      <c r="B8305" s="81"/>
      <c r="C8305" s="82"/>
      <c r="D8305" s="2017" t="s">
        <v>698</v>
      </c>
      <c r="E8305" s="2017"/>
      <c r="F8305" s="2017"/>
      <c r="G8305" s="493">
        <v>-2959.71479</v>
      </c>
    </row>
    <row r="8306" ht="11.25" hidden="1" customHeight="1" outlineLevel="7">
      <c r="A8306" s="83"/>
      <c r="B8306" s="84"/>
      <c r="C8306" s="85"/>
      <c r="D8306" s="2017" t="s">
        <v>702</v>
      </c>
      <c r="E8306" s="2017"/>
      <c r="F8306" s="2017"/>
      <c r="G8306" s="493">
        <v>-6586.6995100000004</v>
      </c>
    </row>
    <row r="8307" ht="11.25" hidden="1" customHeight="1" outlineLevel="7">
      <c r="A8307" s="86"/>
      <c r="B8307" s="87"/>
      <c r="C8307" s="88"/>
      <c r="D8307" s="2017" t="s">
        <v>704</v>
      </c>
      <c r="E8307" s="2017"/>
      <c r="F8307" s="2017"/>
      <c r="G8307" s="493">
        <v>-27235.020120000001</v>
      </c>
    </row>
    <row r="8308" ht="11.25" hidden="1" customHeight="1" outlineLevel="7">
      <c r="A8308" s="89"/>
      <c r="B8308" s="90"/>
      <c r="C8308" s="91"/>
      <c r="D8308" s="2013" t="s">
        <v>705</v>
      </c>
      <c r="E8308" s="2013"/>
      <c r="F8308" s="2013"/>
      <c r="G8308" s="493">
        <v>-5399.5937700000004</v>
      </c>
    </row>
    <row r="8309" ht="11.25" hidden="1" customHeight="1" outlineLevel="7">
      <c r="A8309" s="89"/>
      <c r="B8309" s="90"/>
      <c r="C8309" s="91"/>
      <c r="D8309" s="2013" t="s">
        <v>706</v>
      </c>
      <c r="E8309" s="2013"/>
      <c r="F8309" s="2013"/>
      <c r="G8309" s="496">
        <v>-598.29192</v>
      </c>
    </row>
    <row r="8310" ht="11.25" hidden="1" customHeight="1" outlineLevel="7">
      <c r="A8310" s="89"/>
      <c r="B8310" s="90"/>
      <c r="C8310" s="91"/>
      <c r="D8310" s="2013" t="s">
        <v>708</v>
      </c>
      <c r="E8310" s="2013"/>
      <c r="F8310" s="2013"/>
      <c r="G8310" s="493">
        <v>-11640.919019999999</v>
      </c>
    </row>
    <row r="8311" ht="11.25" hidden="1" customHeight="1" outlineLevel="7">
      <c r="A8311" s="89"/>
      <c r="B8311" s="90"/>
      <c r="C8311" s="91"/>
      <c r="D8311" s="2013" t="s">
        <v>709</v>
      </c>
      <c r="E8311" s="2013"/>
      <c r="F8311" s="2013"/>
      <c r="G8311" s="493">
        <v>-9596.2154100000007</v>
      </c>
    </row>
    <row r="8312" ht="11.25" hidden="1" customHeight="1" outlineLevel="7">
      <c r="A8312" s="89"/>
      <c r="B8312" s="90"/>
      <c r="C8312" s="91"/>
      <c r="D8312" s="2013" t="s">
        <v>710</v>
      </c>
      <c r="E8312" s="2013"/>
      <c r="F8312" s="2013"/>
      <c r="G8312" s="493">
        <v>-19337.771379999998</v>
      </c>
    </row>
    <row r="8313" ht="11.25" hidden="1" customHeight="1" outlineLevel="7">
      <c r="A8313" s="89"/>
      <c r="B8313" s="90"/>
      <c r="C8313" s="91"/>
      <c r="D8313" s="2013" t="s">
        <v>711</v>
      </c>
      <c r="E8313" s="2013"/>
      <c r="F8313" s="2013"/>
      <c r="G8313" s="493">
        <v>-13966.168600000001</v>
      </c>
    </row>
    <row r="8314" ht="11.25" hidden="1" customHeight="1" outlineLevel="7">
      <c r="A8314" s="86"/>
      <c r="B8314" s="87"/>
      <c r="C8314" s="88"/>
      <c r="D8314" s="2017" t="s">
        <v>712</v>
      </c>
      <c r="E8314" s="2017"/>
      <c r="F8314" s="2017"/>
      <c r="G8314" s="493">
        <v>-8655.3397100000002</v>
      </c>
    </row>
    <row r="8315" ht="21.75" hidden="1" customHeight="1" outlineLevel="7">
      <c r="A8315" s="89"/>
      <c r="B8315" s="90"/>
      <c r="C8315" s="91"/>
      <c r="D8315" s="2013" t="s">
        <v>717</v>
      </c>
      <c r="E8315" s="2013"/>
      <c r="F8315" s="2013"/>
      <c r="G8315" s="493">
        <v>-1871.26198</v>
      </c>
    </row>
    <row r="8316" ht="11.25" hidden="1" customHeight="1" outlineLevel="7">
      <c r="A8316" s="86"/>
      <c r="B8316" s="87"/>
      <c r="C8316" s="88"/>
      <c r="D8316" s="2017" t="s">
        <v>720</v>
      </c>
      <c r="E8316" s="2017"/>
      <c r="F8316" s="2017"/>
      <c r="G8316" s="493">
        <v>-2269.9791799999998</v>
      </c>
    </row>
    <row r="8317" ht="11.25" hidden="1" customHeight="1" outlineLevel="7">
      <c r="A8317" s="89"/>
      <c r="B8317" s="90"/>
      <c r="C8317" s="91"/>
      <c r="D8317" s="2013" t="s">
        <v>721</v>
      </c>
      <c r="E8317" s="2013"/>
      <c r="F8317" s="2013"/>
      <c r="G8317" s="496">
        <v>-116.6669</v>
      </c>
    </row>
    <row r="8318" ht="11.25" hidden="1" customHeight="1" outlineLevel="7">
      <c r="A8318" s="89"/>
      <c r="B8318" s="90"/>
      <c r="C8318" s="91"/>
      <c r="D8318" s="2013" t="s">
        <v>722</v>
      </c>
      <c r="E8318" s="2013"/>
      <c r="F8318" s="2013"/>
      <c r="G8318" s="493">
        <v>-1052.92083</v>
      </c>
    </row>
    <row r="8319" ht="11.25" hidden="1" customHeight="1" outlineLevel="7">
      <c r="A8319" s="86"/>
      <c r="B8319" s="87"/>
      <c r="C8319" s="88"/>
      <c r="D8319" s="2017" t="s">
        <v>724</v>
      </c>
      <c r="E8319" s="2017"/>
      <c r="F8319" s="2017"/>
      <c r="G8319" s="493">
        <v>-3652.69049</v>
      </c>
    </row>
    <row r="8320" ht="11.25" hidden="1" customHeight="1" outlineLevel="7">
      <c r="A8320" s="89"/>
      <c r="B8320" s="90"/>
      <c r="C8320" s="91"/>
      <c r="D8320" s="2013" t="s">
        <v>725</v>
      </c>
      <c r="E8320" s="2013"/>
      <c r="F8320" s="2013"/>
      <c r="G8320" s="493">
        <v>-2263.7042700000002</v>
      </c>
    </row>
    <row r="8321" ht="11.25" hidden="1" customHeight="1" outlineLevel="7">
      <c r="A8321" s="89"/>
      <c r="B8321" s="90"/>
      <c r="C8321" s="91"/>
      <c r="D8321" s="2013" t="s">
        <v>726</v>
      </c>
      <c r="E8321" s="2013"/>
      <c r="F8321" s="2013"/>
      <c r="G8321" s="496">
        <v>-489.40699000000001</v>
      </c>
    </row>
    <row r="8322" ht="11.25" hidden="1" customHeight="1" outlineLevel="7">
      <c r="A8322" s="89"/>
      <c r="B8322" s="90"/>
      <c r="C8322" s="91"/>
      <c r="D8322" s="2013" t="s">
        <v>729</v>
      </c>
      <c r="E8322" s="2013"/>
      <c r="F8322" s="2013"/>
      <c r="G8322" s="496">
        <v>-593.68687</v>
      </c>
    </row>
    <row r="8323" ht="11.25" hidden="1" customHeight="1" outlineLevel="7">
      <c r="A8323" s="89"/>
      <c r="B8323" s="90"/>
      <c r="C8323" s="91"/>
      <c r="D8323" s="2013" t="s">
        <v>730</v>
      </c>
      <c r="E8323" s="2013"/>
      <c r="F8323" s="2013"/>
      <c r="G8323" s="496">
        <v>-30.51296</v>
      </c>
    </row>
    <row r="8324" ht="11.25" hidden="1" customHeight="1" outlineLevel="7">
      <c r="A8324" s="86"/>
      <c r="B8324" s="87"/>
      <c r="C8324" s="88"/>
      <c r="D8324" s="2017" t="s">
        <v>967</v>
      </c>
      <c r="E8324" s="2017"/>
      <c r="F8324" s="2017"/>
      <c r="G8324" s="496">
        <v>-275.37939999999998</v>
      </c>
    </row>
    <row r="8325" ht="11.25" hidden="1" customHeight="1" outlineLevel="7">
      <c r="A8325" s="89"/>
      <c r="B8325" s="90"/>
      <c r="C8325" s="91"/>
      <c r="D8325" s="2013" t="s">
        <v>968</v>
      </c>
      <c r="E8325" s="2013"/>
      <c r="F8325" s="2013"/>
      <c r="G8325" s="496">
        <v>-286.48489000000001</v>
      </c>
    </row>
    <row r="8326" ht="11.25" hidden="1" customHeight="1" outlineLevel="7">
      <c r="A8326" s="89"/>
      <c r="B8326" s="90"/>
      <c r="C8326" s="91"/>
      <c r="D8326" s="2013" t="s">
        <v>1196</v>
      </c>
      <c r="E8326" s="2013"/>
      <c r="F8326" s="2013"/>
      <c r="G8326" s="496">
        <v>-177.54498000000001</v>
      </c>
    </row>
    <row r="8327" ht="11.25" hidden="1" customHeight="1" outlineLevel="7">
      <c r="A8327" s="118"/>
      <c r="B8327" s="119"/>
      <c r="C8327" s="120"/>
      <c r="D8327" s="2013" t="s">
        <v>731</v>
      </c>
      <c r="E8327" s="2013"/>
      <c r="F8327" s="2013"/>
      <c r="G8327" s="496">
        <v>-38.384889999999999</v>
      </c>
    </row>
    <row r="8328" ht="11.25" hidden="1" customHeight="1" outlineLevel="7">
      <c r="A8328" s="86"/>
      <c r="B8328" s="87"/>
      <c r="C8328" s="88"/>
      <c r="D8328" s="2017" t="s">
        <v>732</v>
      </c>
      <c r="E8328" s="2017"/>
      <c r="F8328" s="2017"/>
      <c r="G8328" s="496">
        <v>-46.563630000000003</v>
      </c>
    </row>
    <row r="8329" ht="21.75" hidden="1" customHeight="1" outlineLevel="7">
      <c r="A8329" s="89"/>
      <c r="B8329" s="90"/>
      <c r="C8329" s="91"/>
      <c r="D8329" s="2013" t="s">
        <v>969</v>
      </c>
      <c r="E8329" s="2013"/>
      <c r="F8329" s="2013"/>
      <c r="G8329" s="496">
        <v>-2.3931</v>
      </c>
    </row>
    <row r="8330" ht="21.75" hidden="1" customHeight="1" outlineLevel="7">
      <c r="A8330" s="89"/>
      <c r="B8330" s="90"/>
      <c r="C8330" s="91"/>
      <c r="D8330" s="2013" t="s">
        <v>1197</v>
      </c>
      <c r="E8330" s="2013"/>
      <c r="F8330" s="2013"/>
      <c r="G8330" s="496">
        <v>-21.598289999999999</v>
      </c>
    </row>
    <row r="8331" ht="11.25" hidden="1" customHeight="1" outlineLevel="7">
      <c r="A8331" s="89"/>
      <c r="B8331" s="90"/>
      <c r="C8331" s="91"/>
      <c r="D8331" s="2013" t="s">
        <v>734</v>
      </c>
      <c r="E8331" s="2013"/>
      <c r="F8331" s="2013"/>
      <c r="G8331" s="493">
        <v>-1432.4274</v>
      </c>
    </row>
    <row r="8332" ht="11.25" hidden="1" customHeight="1" outlineLevel="7">
      <c r="A8332" s="89"/>
      <c r="B8332" s="90"/>
      <c r="C8332" s="91"/>
      <c r="D8332" s="2013" t="s">
        <v>735</v>
      </c>
      <c r="E8332" s="2013"/>
      <c r="F8332" s="2013"/>
      <c r="G8332" s="496">
        <v>-887.72720000000004</v>
      </c>
    </row>
    <row r="8333" ht="11.25" hidden="1" customHeight="1" outlineLevel="7">
      <c r="A8333" s="118"/>
      <c r="B8333" s="119"/>
      <c r="C8333" s="120"/>
      <c r="D8333" s="2013" t="s">
        <v>736</v>
      </c>
      <c r="E8333" s="2013"/>
      <c r="F8333" s="2013"/>
      <c r="G8333" s="496">
        <v>-191.92428000000001</v>
      </c>
    </row>
    <row r="8334" ht="11.25" hidden="1" customHeight="1" outlineLevel="7">
      <c r="A8334" s="86"/>
      <c r="B8334" s="87"/>
      <c r="C8334" s="88"/>
      <c r="D8334" s="2017" t="s">
        <v>970</v>
      </c>
      <c r="E8334" s="2017"/>
      <c r="F8334" s="2017"/>
      <c r="G8334" s="496">
        <v>-232.81828999999999</v>
      </c>
    </row>
    <row r="8335" ht="11.25" hidden="1" customHeight="1" outlineLevel="7">
      <c r="A8335" s="89"/>
      <c r="B8335" s="90"/>
      <c r="C8335" s="91"/>
      <c r="D8335" s="2013" t="s">
        <v>971</v>
      </c>
      <c r="E8335" s="2013"/>
      <c r="F8335" s="2013"/>
      <c r="G8335" s="496">
        <v>-11.965780000000001</v>
      </c>
    </row>
    <row r="8336" ht="11.25" hidden="1" customHeight="1" outlineLevel="7">
      <c r="A8336" s="89"/>
      <c r="B8336" s="90"/>
      <c r="C8336" s="91"/>
      <c r="D8336" s="2013" t="s">
        <v>741</v>
      </c>
      <c r="E8336" s="2013"/>
      <c r="F8336" s="2013"/>
      <c r="G8336" s="496">
        <v>-107.99185</v>
      </c>
    </row>
    <row r="8337" ht="11.25" hidden="1" customHeight="1" outlineLevel="7">
      <c r="A8337" s="86"/>
      <c r="B8337" s="87"/>
      <c r="C8337" s="88"/>
      <c r="D8337" s="2017" t="s">
        <v>742</v>
      </c>
      <c r="E8337" s="2017"/>
      <c r="F8337" s="2017"/>
      <c r="G8337" s="496">
        <v>-14.149839999999999</v>
      </c>
    </row>
    <row r="8338" ht="11.25" hidden="1" customHeight="1" outlineLevel="7">
      <c r="A8338" s="89"/>
      <c r="B8338" s="90"/>
      <c r="C8338" s="91"/>
      <c r="D8338" s="2013" t="s">
        <v>744</v>
      </c>
      <c r="E8338" s="2013"/>
      <c r="F8338" s="2013"/>
      <c r="G8338" s="496">
        <v>-14.149839999999999</v>
      </c>
    </row>
    <row r="8339" ht="11.25" hidden="1" customHeight="1" outlineLevel="7">
      <c r="A8339" s="89"/>
      <c r="B8339" s="90"/>
      <c r="C8339" s="91"/>
      <c r="D8339" s="2013" t="s">
        <v>756</v>
      </c>
      <c r="E8339" s="2013"/>
      <c r="F8339" s="2013"/>
      <c r="G8339" s="493">
        <v>-22338.911639999998</v>
      </c>
    </row>
    <row r="8340" ht="21.75" hidden="1" customHeight="1" outlineLevel="7">
      <c r="A8340" s="89"/>
      <c r="B8340" s="90"/>
      <c r="C8340" s="91"/>
      <c r="D8340" s="2013" t="s">
        <v>757</v>
      </c>
      <c r="E8340" s="2013"/>
      <c r="F8340" s="2013"/>
      <c r="G8340" s="493">
        <v>-7004.7272400000002</v>
      </c>
    </row>
    <row r="8341" ht="11.25" hidden="1" customHeight="1" outlineLevel="7">
      <c r="A8341" s="89"/>
      <c r="B8341" s="90"/>
      <c r="C8341" s="91"/>
      <c r="D8341" s="2013" t="s">
        <v>758</v>
      </c>
      <c r="E8341" s="2013"/>
      <c r="F8341" s="2013"/>
      <c r="G8341" s="496">
        <v>-618.30444999999997</v>
      </c>
    </row>
    <row r="8342" ht="11.25" hidden="1" customHeight="1" outlineLevel="7">
      <c r="A8342" s="89"/>
      <c r="B8342" s="90"/>
      <c r="C8342" s="91"/>
      <c r="D8342" s="2013" t="s">
        <v>759</v>
      </c>
      <c r="E8342" s="2013"/>
      <c r="F8342" s="2013"/>
      <c r="G8342" s="496">
        <v>-217.91389000000001</v>
      </c>
    </row>
    <row r="8343" ht="11.25" hidden="1" customHeight="1" outlineLevel="7">
      <c r="A8343" s="89"/>
      <c r="B8343" s="90"/>
      <c r="C8343" s="91"/>
      <c r="D8343" s="2013" t="s">
        <v>972</v>
      </c>
      <c r="E8343" s="2013"/>
      <c r="F8343" s="2013"/>
      <c r="G8343" s="496">
        <v>-49.875480000000003</v>
      </c>
    </row>
    <row r="8344" ht="11.25" hidden="1" customHeight="1" outlineLevel="7">
      <c r="A8344" s="89"/>
      <c r="B8344" s="90"/>
      <c r="C8344" s="91"/>
      <c r="D8344" s="2013" t="s">
        <v>760</v>
      </c>
      <c r="E8344" s="2013"/>
      <c r="F8344" s="2013"/>
      <c r="G8344" s="496">
        <v>-47.125340000000001</v>
      </c>
    </row>
    <row r="8345" ht="11.25" hidden="1" customHeight="1" outlineLevel="7">
      <c r="A8345" s="83"/>
      <c r="B8345" s="84"/>
      <c r="C8345" s="85"/>
      <c r="D8345" s="2017" t="s">
        <v>763</v>
      </c>
      <c r="E8345" s="2017"/>
      <c r="F8345" s="2017"/>
      <c r="G8345" s="496">
        <v>-17.771049999999999</v>
      </c>
    </row>
    <row r="8346" ht="11.25" hidden="1" customHeight="1" outlineLevel="7">
      <c r="A8346" s="86"/>
      <c r="B8346" s="87"/>
      <c r="C8346" s="88"/>
      <c r="D8346" s="2017" t="s">
        <v>765</v>
      </c>
      <c r="E8346" s="2017"/>
      <c r="F8346" s="2017"/>
      <c r="G8346" s="496">
        <v>-263.94382999999999</v>
      </c>
    </row>
    <row r="8347" ht="11.25" hidden="1" customHeight="1" outlineLevel="7">
      <c r="A8347" s="89"/>
      <c r="B8347" s="90"/>
      <c r="C8347" s="91"/>
      <c r="D8347" s="2013" t="s">
        <v>766</v>
      </c>
      <c r="E8347" s="2013"/>
      <c r="F8347" s="2013"/>
      <c r="G8347" s="496">
        <v>-21.674859999999999</v>
      </c>
    </row>
    <row r="8348" ht="11.25" hidden="1" customHeight="1" outlineLevel="7">
      <c r="A8348" s="89"/>
      <c r="B8348" s="90"/>
      <c r="C8348" s="91"/>
      <c r="D8348" s="2013" t="s">
        <v>767</v>
      </c>
      <c r="E8348" s="2013"/>
      <c r="F8348" s="2013"/>
      <c r="G8348" s="496">
        <v>-48.4771</v>
      </c>
    </row>
    <row r="8349" ht="21.75" hidden="1" customHeight="1" outlineLevel="7">
      <c r="A8349" s="89"/>
      <c r="B8349" s="90"/>
      <c r="C8349" s="91"/>
      <c r="D8349" s="2013" t="s">
        <v>768</v>
      </c>
      <c r="E8349" s="2013"/>
      <c r="F8349" s="2013"/>
      <c r="G8349" s="496">
        <v>-48.4771</v>
      </c>
    </row>
    <row r="8350" ht="21.75" hidden="1" customHeight="1" outlineLevel="7">
      <c r="A8350" s="89"/>
      <c r="B8350" s="90"/>
      <c r="C8350" s="91"/>
      <c r="D8350" s="2013" t="s">
        <v>769</v>
      </c>
      <c r="E8350" s="2013"/>
      <c r="F8350" s="2013"/>
      <c r="G8350" s="496">
        <v>-808.16675999999995</v>
      </c>
    </row>
    <row r="8351" ht="21.75" hidden="1" customHeight="1" outlineLevel="7">
      <c r="A8351" s="89"/>
      <c r="B8351" s="90"/>
      <c r="C8351" s="91"/>
      <c r="D8351" s="2013" t="s">
        <v>770</v>
      </c>
      <c r="E8351" s="2013"/>
      <c r="F8351" s="2013"/>
      <c r="G8351" s="496">
        <v>-67.3446</v>
      </c>
    </row>
    <row r="8352" ht="11.25" hidden="1" customHeight="1" outlineLevel="7">
      <c r="A8352" s="86"/>
      <c r="B8352" s="87"/>
      <c r="C8352" s="88"/>
      <c r="D8352" s="2017" t="s">
        <v>771</v>
      </c>
      <c r="E8352" s="2017"/>
      <c r="F8352" s="2017"/>
      <c r="G8352" s="496">
        <v>-740.82216000000005</v>
      </c>
    </row>
    <row r="8353" ht="11.25" hidden="1" customHeight="1" outlineLevel="7">
      <c r="A8353" s="89"/>
      <c r="B8353" s="90"/>
      <c r="C8353" s="91"/>
      <c r="D8353" s="2013" t="s">
        <v>773</v>
      </c>
      <c r="E8353" s="2013"/>
      <c r="F8353" s="2013"/>
      <c r="G8353" s="493">
        <v>-1142.0376200000001</v>
      </c>
    </row>
    <row r="8354" ht="11.25" hidden="1" customHeight="1" outlineLevel="7">
      <c r="A8354" s="89"/>
      <c r="B8354" s="90"/>
      <c r="C8354" s="91"/>
      <c r="D8354" s="2013" t="s">
        <v>775</v>
      </c>
      <c r="E8354" s="2013"/>
      <c r="F8354" s="2013"/>
      <c r="G8354" s="496">
        <v>-119.64941</v>
      </c>
    </row>
    <row r="8355" ht="21.75" hidden="1" customHeight="1" outlineLevel="7">
      <c r="A8355" s="89"/>
      <c r="B8355" s="90"/>
      <c r="C8355" s="91"/>
      <c r="D8355" s="2013" t="s">
        <v>777</v>
      </c>
      <c r="E8355" s="2013"/>
      <c r="F8355" s="2013"/>
      <c r="G8355" s="496">
        <v>-173.19854000000001</v>
      </c>
    </row>
    <row r="8356" ht="11.25" hidden="1" customHeight="1" outlineLevel="7">
      <c r="A8356" s="89"/>
      <c r="B8356" s="90"/>
      <c r="C8356" s="91"/>
      <c r="D8356" s="2013" t="s">
        <v>778</v>
      </c>
      <c r="E8356" s="2013"/>
      <c r="F8356" s="2013"/>
      <c r="G8356" s="496">
        <v>-846.27638000000002</v>
      </c>
    </row>
    <row r="8357" ht="11.25" hidden="1" customHeight="1" outlineLevel="7">
      <c r="A8357" s="89"/>
      <c r="B8357" s="90"/>
      <c r="C8357" s="91"/>
      <c r="D8357" s="2013" t="s">
        <v>779</v>
      </c>
      <c r="E8357" s="2013"/>
      <c r="F8357" s="2013"/>
      <c r="G8357" s="496">
        <v>-2.9132899999999999</v>
      </c>
    </row>
    <row r="8358" ht="11.25" hidden="1" customHeight="1" outlineLevel="7">
      <c r="A8358" s="118"/>
      <c r="B8358" s="119"/>
      <c r="C8358" s="120"/>
      <c r="D8358" s="2013" t="s">
        <v>781</v>
      </c>
      <c r="E8358" s="2013"/>
      <c r="F8358" s="2013"/>
      <c r="G8358" s="493">
        <v>-1351.76531</v>
      </c>
    </row>
    <row r="8359" ht="11.25" hidden="1" customHeight="1" outlineLevel="7">
      <c r="A8359" s="83"/>
      <c r="B8359" s="84"/>
      <c r="C8359" s="85"/>
      <c r="D8359" s="2017" t="s">
        <v>782</v>
      </c>
      <c r="E8359" s="2017"/>
      <c r="F8359" s="2017"/>
      <c r="G8359" s="496">
        <v>-419.51337000000001</v>
      </c>
    </row>
    <row r="8360" ht="11.25" hidden="1" customHeight="1" outlineLevel="7">
      <c r="A8360" s="118"/>
      <c r="B8360" s="119"/>
      <c r="C8360" s="120"/>
      <c r="D8360" s="2013" t="s">
        <v>786</v>
      </c>
      <c r="E8360" s="2013"/>
      <c r="F8360" s="2013"/>
      <c r="G8360" s="496">
        <v>-932.25193000000002</v>
      </c>
    </row>
    <row r="8361" ht="11.25" hidden="1" customHeight="1" outlineLevel="7">
      <c r="A8361" s="83"/>
      <c r="B8361" s="84"/>
      <c r="C8361" s="85"/>
      <c r="D8361" s="2017" t="s">
        <v>789</v>
      </c>
      <c r="E8361" s="2017"/>
      <c r="F8361" s="2017"/>
      <c r="G8361" s="496">
        <v>-106.97591</v>
      </c>
    </row>
    <row r="8362" ht="21.75" hidden="1" customHeight="1" outlineLevel="7">
      <c r="A8362" s="118"/>
      <c r="B8362" s="119"/>
      <c r="C8362" s="120"/>
      <c r="D8362" s="2013" t="s">
        <v>791</v>
      </c>
      <c r="E8362" s="2013"/>
      <c r="F8362" s="2013"/>
      <c r="G8362" s="496">
        <v>-638.95608000000004</v>
      </c>
    </row>
    <row r="8363" ht="11.25" hidden="1" customHeight="1" outlineLevel="7">
      <c r="A8363" s="118"/>
      <c r="B8363" s="119"/>
      <c r="C8363" s="120"/>
      <c r="D8363" s="2013" t="s">
        <v>973</v>
      </c>
      <c r="E8363" s="2013"/>
      <c r="F8363" s="2013"/>
      <c r="G8363" s="496">
        <v>-122.1581</v>
      </c>
    </row>
    <row r="8364" ht="11.25" hidden="1" customHeight="1" outlineLevel="7">
      <c r="A8364" s="118"/>
      <c r="B8364" s="119"/>
      <c r="C8364" s="120"/>
      <c r="D8364" s="2013" t="s">
        <v>796</v>
      </c>
      <c r="E8364" s="2013"/>
      <c r="F8364" s="2013"/>
      <c r="G8364" s="496">
        <v>-116.53149000000001</v>
      </c>
    </row>
    <row r="8365" ht="11.25" hidden="1" customHeight="1" outlineLevel="7">
      <c r="A8365" s="118"/>
      <c r="B8365" s="119"/>
      <c r="C8365" s="120"/>
      <c r="D8365" s="2013" t="s">
        <v>798</v>
      </c>
      <c r="E8365" s="2013"/>
      <c r="F8365" s="2013"/>
      <c r="G8365" s="496">
        <v>-75.652709999999999</v>
      </c>
    </row>
    <row r="8366" ht="11.25" hidden="1" customHeight="1" outlineLevel="7">
      <c r="A8366" s="118"/>
      <c r="B8366" s="119"/>
      <c r="C8366" s="120"/>
      <c r="D8366" s="2013" t="s">
        <v>799</v>
      </c>
      <c r="E8366" s="2013"/>
      <c r="F8366" s="2013"/>
      <c r="G8366" s="496">
        <v>-324.61378000000002</v>
      </c>
    </row>
    <row r="8367" ht="11.25" hidden="1" customHeight="1" outlineLevel="7">
      <c r="A8367" s="118"/>
      <c r="B8367" s="119"/>
      <c r="C8367" s="120"/>
      <c r="D8367" s="2013" t="s">
        <v>801</v>
      </c>
      <c r="E8367" s="2013"/>
      <c r="F8367" s="2013"/>
      <c r="G8367" s="493">
        <v>-1046.9655399999999</v>
      </c>
    </row>
    <row r="8368" ht="11.25" hidden="1" customHeight="1" outlineLevel="7">
      <c r="A8368" s="118"/>
      <c r="B8368" s="119"/>
      <c r="C8368" s="120"/>
      <c r="D8368" s="2013" t="s">
        <v>974</v>
      </c>
      <c r="E8368" s="2013"/>
      <c r="F8368" s="2013"/>
      <c r="G8368" s="496">
        <v>-290.79687999999999</v>
      </c>
    </row>
    <row r="8369" ht="11.25" hidden="1" customHeight="1" outlineLevel="7">
      <c r="A8369" s="83"/>
      <c r="B8369" s="84"/>
      <c r="C8369" s="85"/>
      <c r="D8369" s="2017" t="s">
        <v>802</v>
      </c>
      <c r="E8369" s="2017"/>
      <c r="F8369" s="2017"/>
      <c r="G8369" s="496">
        <v>-5.9817900000000002</v>
      </c>
    </row>
    <row r="8370" ht="11.25" hidden="1" customHeight="1" outlineLevel="7">
      <c r="A8370" s="118"/>
      <c r="B8370" s="119"/>
      <c r="C8370" s="120"/>
      <c r="D8370" s="2013" t="s">
        <v>808</v>
      </c>
      <c r="E8370" s="2013"/>
      <c r="F8370" s="2013"/>
      <c r="G8370" s="496">
        <v>-284.81509</v>
      </c>
    </row>
    <row r="8371" ht="11.25" hidden="1" customHeight="1" outlineLevel="7">
      <c r="A8371" s="83"/>
      <c r="B8371" s="84"/>
      <c r="C8371" s="85"/>
      <c r="D8371" s="2017" t="s">
        <v>813</v>
      </c>
      <c r="E8371" s="2017"/>
      <c r="F8371" s="2017"/>
      <c r="G8371" s="496">
        <v>-952.28160000000003</v>
      </c>
    </row>
    <row r="8372" ht="11.25" hidden="1" customHeight="1" outlineLevel="7">
      <c r="A8372" s="86"/>
      <c r="B8372" s="87"/>
      <c r="C8372" s="88"/>
      <c r="D8372" s="2017" t="s">
        <v>815</v>
      </c>
      <c r="E8372" s="2017"/>
      <c r="F8372" s="2017"/>
      <c r="G8372" s="496">
        <v>-48.477089999999997</v>
      </c>
    </row>
    <row r="8373" ht="21.75" hidden="1" customHeight="1" outlineLevel="7">
      <c r="A8373" s="89"/>
      <c r="B8373" s="90"/>
      <c r="C8373" s="91"/>
      <c r="D8373" s="2013" t="s">
        <v>819</v>
      </c>
      <c r="E8373" s="2013"/>
      <c r="F8373" s="2013"/>
      <c r="G8373" s="496">
        <v>-28.584949999999999</v>
      </c>
    </row>
    <row r="8374" ht="11.25" hidden="1" customHeight="1" outlineLevel="7">
      <c r="A8374" s="89"/>
      <c r="B8374" s="90"/>
      <c r="C8374" s="91"/>
      <c r="D8374" s="2013" t="s">
        <v>820</v>
      </c>
      <c r="E8374" s="2013"/>
      <c r="F8374" s="2013"/>
      <c r="G8374" s="496">
        <v>-209.75668999999999</v>
      </c>
    </row>
    <row r="8375" ht="11.25" hidden="1" customHeight="1" outlineLevel="7">
      <c r="A8375" s="118"/>
      <c r="B8375" s="119"/>
      <c r="C8375" s="120"/>
      <c r="D8375" s="2013" t="s">
        <v>822</v>
      </c>
      <c r="E8375" s="2013"/>
      <c r="F8375" s="2013"/>
      <c r="G8375" s="496">
        <v>-48.4771</v>
      </c>
    </row>
    <row r="8376" ht="11.25" hidden="1" customHeight="1" outlineLevel="7">
      <c r="A8376" s="118"/>
      <c r="B8376" s="119"/>
      <c r="C8376" s="120"/>
      <c r="D8376" s="2013" t="s">
        <v>824</v>
      </c>
      <c r="E8376" s="2013"/>
      <c r="F8376" s="2013"/>
      <c r="G8376" s="496">
        <v>-542.71325999999999</v>
      </c>
    </row>
    <row r="8377" ht="11.25" hidden="1" customHeight="1" outlineLevel="7">
      <c r="A8377" s="118"/>
      <c r="B8377" s="119"/>
      <c r="C8377" s="120"/>
      <c r="D8377" s="2013" t="s">
        <v>825</v>
      </c>
      <c r="E8377" s="2013"/>
      <c r="F8377" s="2013"/>
      <c r="G8377" s="496">
        <v>-48.94323</v>
      </c>
    </row>
    <row r="8378" ht="11.25" hidden="1" customHeight="1" outlineLevel="7">
      <c r="A8378" s="86"/>
      <c r="B8378" s="87"/>
      <c r="C8378" s="88"/>
      <c r="D8378" s="2017" t="s">
        <v>826</v>
      </c>
      <c r="E8378" s="2017"/>
      <c r="F8378" s="2017"/>
      <c r="G8378" s="496">
        <v>-25.329280000000001</v>
      </c>
    </row>
    <row r="8379" ht="11.25" hidden="1" customHeight="1" outlineLevel="7">
      <c r="A8379" s="89"/>
      <c r="B8379" s="90"/>
      <c r="C8379" s="91"/>
      <c r="D8379" s="2013" t="s">
        <v>828</v>
      </c>
      <c r="E8379" s="2013"/>
      <c r="F8379" s="2013"/>
      <c r="G8379" s="493">
        <v>-6917.8724300000003</v>
      </c>
    </row>
    <row r="8380" ht="21.75" hidden="1" customHeight="1" outlineLevel="7">
      <c r="A8380" s="89"/>
      <c r="B8380" s="90"/>
      <c r="C8380" s="91"/>
      <c r="D8380" s="2013" t="s">
        <v>829</v>
      </c>
      <c r="E8380" s="2013"/>
      <c r="F8380" s="2013"/>
      <c r="G8380" s="496">
        <v>-857.56271000000004</v>
      </c>
    </row>
    <row r="8381" ht="21.75" hidden="1" customHeight="1" outlineLevel="7">
      <c r="A8381" s="118"/>
      <c r="B8381" s="119"/>
      <c r="C8381" s="120"/>
      <c r="D8381" s="2013" t="s">
        <v>834</v>
      </c>
      <c r="E8381" s="2013"/>
      <c r="F8381" s="2013"/>
      <c r="G8381" s="496">
        <v>-156.86046999999999</v>
      </c>
    </row>
    <row r="8382" ht="11.25" hidden="1" customHeight="1" outlineLevel="7">
      <c r="A8382" s="118"/>
      <c r="B8382" s="119"/>
      <c r="C8382" s="120"/>
      <c r="D8382" s="2013" t="s">
        <v>975</v>
      </c>
      <c r="E8382" s="2013"/>
      <c r="F8382" s="2013"/>
      <c r="G8382" s="496">
        <v>-471.18169</v>
      </c>
    </row>
    <row r="8383" ht="11.25" hidden="1" customHeight="1" outlineLevel="7">
      <c r="A8383" s="118"/>
      <c r="B8383" s="119"/>
      <c r="C8383" s="120"/>
      <c r="D8383" s="2013" t="s">
        <v>835</v>
      </c>
      <c r="E8383" s="2013"/>
      <c r="F8383" s="2013"/>
      <c r="G8383" s="496">
        <v>-23.592500000000001</v>
      </c>
    </row>
    <row r="8384" ht="11.25" hidden="1" customHeight="1" outlineLevel="7">
      <c r="A8384" s="118"/>
      <c r="B8384" s="119"/>
      <c r="C8384" s="120"/>
      <c r="D8384" s="2013" t="s">
        <v>837</v>
      </c>
      <c r="E8384" s="2013"/>
      <c r="F8384" s="2013"/>
      <c r="G8384" s="496">
        <v>-119.28269</v>
      </c>
    </row>
    <row r="8385" ht="11.25" hidden="1" customHeight="1" outlineLevel="7">
      <c r="A8385" s="118"/>
      <c r="B8385" s="119"/>
      <c r="C8385" s="120"/>
      <c r="D8385" s="2013" t="s">
        <v>976</v>
      </c>
      <c r="E8385" s="2013"/>
      <c r="F8385" s="2013"/>
      <c r="G8385" s="496">
        <v>-86.645359999999997</v>
      </c>
    </row>
    <row r="8386" ht="11.25" hidden="1" customHeight="1" outlineLevel="7">
      <c r="A8386" s="118"/>
      <c r="B8386" s="119"/>
      <c r="C8386" s="120"/>
      <c r="D8386" s="2013" t="s">
        <v>977</v>
      </c>
      <c r="E8386" s="2013"/>
      <c r="F8386" s="2013"/>
      <c r="G8386" s="493">
        <v>-6037.0034299999998</v>
      </c>
    </row>
    <row r="8387" ht="11.25" hidden="1" customHeight="1" outlineLevel="7">
      <c r="A8387" s="118"/>
      <c r="B8387" s="119"/>
      <c r="C8387" s="120"/>
      <c r="D8387" s="2013" t="s">
        <v>978</v>
      </c>
      <c r="E8387" s="2013"/>
      <c r="F8387" s="2013"/>
      <c r="G8387" s="496">
        <v>-259.74869000000001</v>
      </c>
    </row>
    <row r="8388" ht="11.25" hidden="1" customHeight="1" outlineLevel="7">
      <c r="A8388" s="118"/>
      <c r="B8388" s="119"/>
      <c r="C8388" s="120"/>
      <c r="D8388" s="2013" t="s">
        <v>1198</v>
      </c>
      <c r="E8388" s="2013"/>
      <c r="F8388" s="2013"/>
      <c r="G8388" s="493">
        <v>-2458.8144900000002</v>
      </c>
    </row>
    <row r="8389" ht="11.25" hidden="1" customHeight="1" outlineLevel="7">
      <c r="A8389" s="118"/>
      <c r="B8389" s="119"/>
      <c r="C8389" s="120"/>
      <c r="D8389" s="2013" t="s">
        <v>979</v>
      </c>
      <c r="E8389" s="2013"/>
      <c r="F8389" s="2013"/>
      <c r="G8389" s="496">
        <v>-55.935110000000002</v>
      </c>
    </row>
    <row r="8390" ht="11.25" hidden="1" customHeight="1" outlineLevel="5">
      <c r="A8390" s="74"/>
      <c r="B8390" s="75"/>
      <c r="C8390" s="76"/>
      <c r="D8390" s="2017" t="s">
        <v>984</v>
      </c>
      <c r="E8390" s="2017"/>
      <c r="F8390" s="2017"/>
      <c r="G8390" s="493">
        <v>-3254.7245699999999</v>
      </c>
    </row>
    <row r="8391" ht="11.25" hidden="1" customHeight="1" outlineLevel="6">
      <c r="A8391" s="125"/>
      <c r="B8391" s="126"/>
      <c r="C8391" s="127"/>
      <c r="D8391" s="2013" t="s">
        <v>988</v>
      </c>
      <c r="E8391" s="2013"/>
      <c r="F8391" s="2013"/>
      <c r="G8391" s="496">
        <v>-7.7805600000000004</v>
      </c>
    </row>
    <row r="8392" ht="21.75" hidden="1" customHeight="1" outlineLevel="6">
      <c r="A8392" s="125"/>
      <c r="B8392" s="126"/>
      <c r="C8392" s="127"/>
      <c r="D8392" s="2013" t="s">
        <v>985</v>
      </c>
      <c r="E8392" s="2013"/>
      <c r="F8392" s="2013"/>
      <c r="G8392" s="496">
        <v>-23.3063</v>
      </c>
    </row>
    <row r="8393" ht="11.25" hidden="1" customHeight="1" outlineLevel="5">
      <c r="A8393" s="74"/>
      <c r="B8393" s="75"/>
      <c r="C8393" s="76"/>
      <c r="D8393" s="2017" t="s">
        <v>992</v>
      </c>
      <c r="E8393" s="2017"/>
      <c r="F8393" s="2017"/>
      <c r="G8393" s="496">
        <v>-87.552440000000004</v>
      </c>
    </row>
    <row r="8394" ht="11.25" hidden="1" customHeight="1" outlineLevel="6">
      <c r="A8394" s="125"/>
      <c r="B8394" s="126"/>
      <c r="C8394" s="127"/>
      <c r="D8394" s="2013" t="s">
        <v>994</v>
      </c>
      <c r="E8394" s="2013"/>
      <c r="F8394" s="2013"/>
      <c r="G8394" s="496">
        <v>-87.552440000000004</v>
      </c>
    </row>
    <row r="8395" ht="11.25" hidden="1" customHeight="1" outlineLevel="6">
      <c r="A8395" s="125"/>
      <c r="B8395" s="126"/>
      <c r="C8395" s="127"/>
      <c r="D8395" s="2013" t="s">
        <v>995</v>
      </c>
      <c r="E8395" s="2013"/>
      <c r="F8395" s="2013"/>
      <c r="G8395" s="493">
        <v>-1510.6602499999999</v>
      </c>
    </row>
    <row r="8396" ht="11.25" hidden="1" customHeight="1" outlineLevel="6">
      <c r="A8396" s="125"/>
      <c r="B8396" s="126"/>
      <c r="C8396" s="127"/>
      <c r="D8396" s="2013" t="s">
        <v>996</v>
      </c>
      <c r="E8396" s="2013"/>
      <c r="F8396" s="2013"/>
      <c r="G8396" s="496">
        <v>-36.814239999999998</v>
      </c>
    </row>
    <row r="8397" ht="11.25" hidden="1" customHeight="1" outlineLevel="6">
      <c r="A8397" s="125"/>
      <c r="B8397" s="126"/>
      <c r="C8397" s="127"/>
      <c r="D8397" s="2013" t="s">
        <v>997</v>
      </c>
      <c r="E8397" s="2013"/>
      <c r="F8397" s="2013"/>
      <c r="G8397" s="496">
        <v>-0.34999000000000002</v>
      </c>
    </row>
    <row r="8398" ht="21.75" hidden="1" customHeight="1" outlineLevel="6">
      <c r="A8398" s="125"/>
      <c r="B8398" s="126"/>
      <c r="C8398" s="127"/>
      <c r="D8398" s="2013" t="s">
        <v>999</v>
      </c>
      <c r="E8398" s="2013"/>
      <c r="F8398" s="2013"/>
      <c r="G8398" s="496">
        <v>-105.37331</v>
      </c>
    </row>
    <row r="8399" ht="11.25" hidden="1" customHeight="1" outlineLevel="5">
      <c r="A8399" s="74"/>
      <c r="B8399" s="75"/>
      <c r="C8399" s="76"/>
      <c r="D8399" s="2017" t="s">
        <v>405</v>
      </c>
      <c r="E8399" s="2017"/>
      <c r="F8399" s="2017"/>
      <c r="G8399" s="496">
        <v>-31.004940000000001</v>
      </c>
    </row>
    <row r="8400" ht="11.25" hidden="1" customHeight="1" outlineLevel="6">
      <c r="A8400" s="77"/>
      <c r="B8400" s="78"/>
      <c r="C8400" s="79"/>
      <c r="D8400" s="2017" t="s">
        <v>853</v>
      </c>
      <c r="E8400" s="2017"/>
      <c r="F8400" s="2017"/>
      <c r="G8400" s="496">
        <v>-443.97379999999998</v>
      </c>
    </row>
    <row r="8401" ht="11.25" hidden="1" customHeight="1" outlineLevel="7">
      <c r="A8401" s="121"/>
      <c r="B8401" s="122"/>
      <c r="C8401" s="123"/>
      <c r="D8401" s="2013" t="s">
        <v>856</v>
      </c>
      <c r="E8401" s="2013"/>
      <c r="F8401" s="2013"/>
      <c r="G8401" s="496">
        <v>-1.67805</v>
      </c>
    </row>
    <row r="8402" ht="11.25" hidden="1" customHeight="1" outlineLevel="6">
      <c r="A8402" s="77"/>
      <c r="B8402" s="78"/>
      <c r="C8402" s="79"/>
      <c r="D8402" s="2017" t="s">
        <v>858</v>
      </c>
      <c r="E8402" s="2017"/>
      <c r="F8402" s="2017"/>
      <c r="G8402" s="496">
        <v>-891.46591000000001</v>
      </c>
    </row>
    <row r="8403" ht="11.25" hidden="1" customHeight="1" outlineLevel="7">
      <c r="A8403" s="121"/>
      <c r="B8403" s="122"/>
      <c r="C8403" s="123"/>
      <c r="D8403" s="2013" t="s">
        <v>859</v>
      </c>
      <c r="E8403" s="2013"/>
      <c r="F8403" s="2013"/>
      <c r="G8403" s="496">
        <v>-4.0037500000000001</v>
      </c>
    </row>
    <row r="8404" ht="11.25" hidden="1" customHeight="1" outlineLevel="6">
      <c r="A8404" s="77"/>
      <c r="B8404" s="78"/>
      <c r="C8404" s="79"/>
      <c r="D8404" s="2017" t="s">
        <v>861</v>
      </c>
      <c r="E8404" s="2017"/>
      <c r="F8404" s="2017"/>
      <c r="G8404" s="496">
        <v>-4.0037500000000001</v>
      </c>
    </row>
    <row r="8405" ht="11.25" hidden="1" customHeight="1" outlineLevel="7">
      <c r="A8405" s="121"/>
      <c r="B8405" s="122"/>
      <c r="C8405" s="123"/>
      <c r="D8405" s="2013" t="s">
        <v>861</v>
      </c>
      <c r="E8405" s="2013"/>
      <c r="F8405" s="2013"/>
      <c r="G8405" s="493">
        <v>-6814.0955400000003</v>
      </c>
    </row>
    <row r="8406" ht="11.25" hidden="1" customHeight="1" outlineLevel="6">
      <c r="A8406" s="77"/>
      <c r="B8406" s="78"/>
      <c r="C8406" s="79"/>
      <c r="D8406" s="2017" t="s">
        <v>862</v>
      </c>
      <c r="E8406" s="2017"/>
      <c r="F8406" s="2017"/>
      <c r="G8406" s="496">
        <v>-28.433679999999999</v>
      </c>
    </row>
    <row r="8407" ht="11.25" hidden="1" customHeight="1" outlineLevel="7">
      <c r="A8407" s="121"/>
      <c r="B8407" s="122"/>
      <c r="C8407" s="123"/>
      <c r="D8407" s="2013" t="s">
        <v>863</v>
      </c>
      <c r="E8407" s="2013"/>
      <c r="F8407" s="2013"/>
      <c r="G8407" s="496">
        <v>-5.1273799999999996</v>
      </c>
    </row>
    <row r="8408" ht="11.25" hidden="1" customHeight="1" outlineLevel="6">
      <c r="A8408" s="77"/>
      <c r="B8408" s="78"/>
      <c r="C8408" s="79"/>
      <c r="D8408" s="2017" t="s">
        <v>864</v>
      </c>
      <c r="E8408" s="2017"/>
      <c r="F8408" s="2017"/>
      <c r="G8408" s="496">
        <v>-23.3063</v>
      </c>
    </row>
    <row r="8409" ht="11.25" hidden="1" customHeight="1" outlineLevel="7">
      <c r="A8409" s="121"/>
      <c r="B8409" s="122"/>
      <c r="C8409" s="123"/>
      <c r="D8409" s="2013" t="s">
        <v>865</v>
      </c>
      <c r="E8409" s="2013"/>
      <c r="F8409" s="2013"/>
      <c r="G8409" s="496">
        <v>-111.87023000000001</v>
      </c>
    </row>
    <row r="8410" ht="11.25" hidden="1" customHeight="1" outlineLevel="6">
      <c r="A8410" s="77"/>
      <c r="B8410" s="78"/>
      <c r="C8410" s="79"/>
      <c r="D8410" s="2017" t="s">
        <v>866</v>
      </c>
      <c r="E8410" s="2017"/>
      <c r="F8410" s="2017"/>
      <c r="G8410" s="496">
        <v>-40.551560000000002</v>
      </c>
    </row>
    <row r="8411" ht="11.25" hidden="1" customHeight="1" outlineLevel="7">
      <c r="A8411" s="121"/>
      <c r="B8411" s="122"/>
      <c r="C8411" s="123"/>
      <c r="D8411" s="2013" t="s">
        <v>867</v>
      </c>
      <c r="E8411" s="2013"/>
      <c r="F8411" s="2013"/>
      <c r="G8411" s="496">
        <v>-978.86451999999997</v>
      </c>
    </row>
    <row r="8412" ht="11.25" hidden="1" customHeight="1" outlineLevel="6">
      <c r="A8412" s="77"/>
      <c r="B8412" s="78"/>
      <c r="C8412" s="79"/>
      <c r="D8412" s="2017" t="s">
        <v>871</v>
      </c>
      <c r="E8412" s="2017"/>
      <c r="F8412" s="2017"/>
      <c r="G8412" s="496">
        <v>-36.322859999999999</v>
      </c>
    </row>
    <row r="8413" ht="11.25" hidden="1" customHeight="1" outlineLevel="7">
      <c r="A8413" s="121"/>
      <c r="B8413" s="122"/>
      <c r="C8413" s="123"/>
      <c r="D8413" s="2013" t="s">
        <v>872</v>
      </c>
      <c r="E8413" s="2013"/>
      <c r="F8413" s="2013"/>
      <c r="G8413" s="496">
        <v>-9.3225200000000008</v>
      </c>
    </row>
    <row r="8414" ht="21.75" hidden="1" customHeight="1" outlineLevel="7">
      <c r="A8414" s="121"/>
      <c r="B8414" s="122"/>
      <c r="C8414" s="123"/>
      <c r="D8414" s="2013" t="s">
        <v>873</v>
      </c>
      <c r="E8414" s="2013"/>
      <c r="F8414" s="2013"/>
      <c r="G8414" s="496">
        <v>-27.000340000000001</v>
      </c>
    </row>
    <row r="8415" ht="11.25" hidden="1" customHeight="1" outlineLevel="7">
      <c r="A8415" s="121"/>
      <c r="B8415" s="122"/>
      <c r="C8415" s="123"/>
      <c r="D8415" s="2013" t="s">
        <v>874</v>
      </c>
      <c r="E8415" s="2013"/>
      <c r="F8415" s="2013"/>
      <c r="G8415" s="496">
        <v>-33.889339999999997</v>
      </c>
    </row>
    <row r="8416" ht="21.75" hidden="1" customHeight="1" outlineLevel="7">
      <c r="A8416" s="121"/>
      <c r="B8416" s="122"/>
      <c r="C8416" s="123"/>
      <c r="D8416" s="2013" t="s">
        <v>875</v>
      </c>
      <c r="E8416" s="2013"/>
      <c r="F8416" s="2013"/>
      <c r="G8416" s="496">
        <v>-978.86452999999995</v>
      </c>
    </row>
    <row r="8417" ht="11.25" hidden="1" customHeight="1" outlineLevel="6">
      <c r="A8417" s="125"/>
      <c r="B8417" s="126"/>
      <c r="C8417" s="127"/>
      <c r="D8417" s="2013" t="s">
        <v>876</v>
      </c>
      <c r="E8417" s="2013"/>
      <c r="F8417" s="2013"/>
      <c r="G8417" s="496">
        <v>-559.35116000000005</v>
      </c>
    </row>
    <row r="8418" ht="11.25" hidden="1" customHeight="1" outlineLevel="6">
      <c r="A8418" s="125"/>
      <c r="B8418" s="126"/>
      <c r="C8418" s="127"/>
      <c r="D8418" s="2013" t="s">
        <v>879</v>
      </c>
      <c r="E8418" s="2013"/>
      <c r="F8418" s="2013"/>
      <c r="G8418" s="496">
        <v>-453.36529999999999</v>
      </c>
    </row>
    <row r="8419" ht="21.75" hidden="1" customHeight="1" outlineLevel="6">
      <c r="A8419" s="125"/>
      <c r="B8419" s="126"/>
      <c r="C8419" s="127"/>
      <c r="D8419" s="2013" t="s">
        <v>880</v>
      </c>
      <c r="E8419" s="2013"/>
      <c r="F8419" s="2013"/>
      <c r="G8419" s="493">
        <v>-2615.1123499999999</v>
      </c>
    </row>
    <row r="8420" ht="11.25" hidden="1" customHeight="1" outlineLevel="5">
      <c r="A8420" s="74"/>
      <c r="B8420" s="75"/>
      <c r="C8420" s="76"/>
      <c r="D8420" s="2017" t="s">
        <v>887</v>
      </c>
      <c r="E8420" s="2017"/>
      <c r="F8420" s="2017"/>
      <c r="G8420" s="496">
        <v>-628.87012000000004</v>
      </c>
    </row>
    <row r="8421" ht="11.25" hidden="1" customHeight="1" outlineLevel="6">
      <c r="A8421" s="77"/>
      <c r="B8421" s="78"/>
      <c r="C8421" s="79"/>
      <c r="D8421" s="2017" t="s">
        <v>893</v>
      </c>
      <c r="E8421" s="2017"/>
      <c r="F8421" s="2017"/>
      <c r="G8421" s="496">
        <v>-163.54786999999999</v>
      </c>
    </row>
    <row r="8422" ht="11.25" hidden="1" customHeight="1" outlineLevel="7">
      <c r="A8422" s="121"/>
      <c r="B8422" s="122"/>
      <c r="C8422" s="123"/>
      <c r="D8422" s="2013" t="s">
        <v>895</v>
      </c>
      <c r="E8422" s="2013"/>
      <c r="F8422" s="2013"/>
      <c r="G8422" s="496">
        <v>-70.851150000000004</v>
      </c>
    </row>
    <row r="8423" ht="11.25" hidden="1" customHeight="1" outlineLevel="6">
      <c r="A8423" s="77"/>
      <c r="B8423" s="78"/>
      <c r="C8423" s="79"/>
      <c r="D8423" s="2017" t="s">
        <v>898</v>
      </c>
      <c r="E8423" s="2017"/>
      <c r="F8423" s="2017"/>
      <c r="G8423" s="496">
        <v>-114.20086000000001</v>
      </c>
    </row>
    <row r="8424" ht="11.25" hidden="1" customHeight="1" outlineLevel="7">
      <c r="A8424" s="121"/>
      <c r="B8424" s="122"/>
      <c r="C8424" s="123"/>
      <c r="D8424" s="2013" t="s">
        <v>901</v>
      </c>
      <c r="E8424" s="2013"/>
      <c r="F8424" s="2013"/>
      <c r="G8424" s="493">
        <v>31508.58412</v>
      </c>
    </row>
    <row r="8425" ht="11.25" hidden="1" customHeight="1" outlineLevel="6">
      <c r="A8425" s="77"/>
      <c r="B8425" s="78"/>
      <c r="C8425" s="79"/>
      <c r="D8425" s="2017" t="s">
        <v>903</v>
      </c>
      <c r="E8425" s="2017"/>
      <c r="F8425" s="2017"/>
      <c r="G8425" s="493">
        <v>-1183.60004</v>
      </c>
    </row>
    <row r="8426" ht="11.25" hidden="1" customHeight="1" outlineLevel="7">
      <c r="A8426" s="121"/>
      <c r="B8426" s="122"/>
      <c r="C8426" s="123"/>
      <c r="D8426" s="2013" t="s">
        <v>904</v>
      </c>
      <c r="E8426" s="2013"/>
      <c r="F8426" s="2013"/>
      <c r="G8426" s="493">
        <v>32692.184160000001</v>
      </c>
    </row>
    <row r="8427" ht="11.25" hidden="1" customHeight="1" outlineLevel="6">
      <c r="A8427" s="77"/>
      <c r="B8427" s="78"/>
      <c r="C8427" s="79"/>
      <c r="D8427" s="2017" t="s">
        <v>905</v>
      </c>
      <c r="E8427" s="2017"/>
      <c r="F8427" s="2017"/>
      <c r="G8427" s="493">
        <v>-983724.59199999995</v>
      </c>
    </row>
    <row r="8428" ht="11.25" hidden="1" customHeight="1" outlineLevel="7">
      <c r="A8428" s="121"/>
      <c r="B8428" s="122"/>
      <c r="C8428" s="123"/>
      <c r="D8428" s="2013" t="s">
        <v>905</v>
      </c>
      <c r="E8428" s="2013"/>
      <c r="F8428" s="2013"/>
      <c r="G8428" s="493">
        <v>-627388.59199999995</v>
      </c>
    </row>
    <row r="8429" ht="11.25" hidden="1" customHeight="1" outlineLevel="6">
      <c r="A8429" s="77"/>
      <c r="B8429" s="78"/>
      <c r="C8429" s="79"/>
      <c r="D8429" s="2017" t="s">
        <v>907</v>
      </c>
      <c r="E8429" s="2017"/>
      <c r="F8429" s="2017"/>
      <c r="G8429" s="493">
        <v>-65485.703999999998</v>
      </c>
    </row>
    <row r="8430" ht="11.25" hidden="1" customHeight="1" outlineLevel="7">
      <c r="A8430" s="121"/>
      <c r="B8430" s="122"/>
      <c r="C8430" s="123"/>
      <c r="D8430" s="2013" t="s">
        <v>104</v>
      </c>
      <c r="E8430" s="2013"/>
      <c r="F8430" s="2013"/>
      <c r="G8430" s="493">
        <v>-289431.576</v>
      </c>
    </row>
    <row r="8431" ht="11.25" hidden="1" customHeight="1" outlineLevel="7">
      <c r="A8431" s="80"/>
      <c r="B8431" s="81"/>
      <c r="C8431" s="82"/>
      <c r="D8431" s="2017" t="s">
        <v>908</v>
      </c>
      <c r="E8431" s="2017"/>
      <c r="F8431" s="2017"/>
      <c r="G8431" s="493">
        <v>-1418.72</v>
      </c>
    </row>
    <row r="8432" ht="11.25" hidden="1" customHeight="1" outlineLevel="7">
      <c r="A8432" s="98"/>
      <c r="B8432" s="99"/>
      <c r="C8432" s="100"/>
      <c r="D8432" s="2013" t="s">
        <v>106</v>
      </c>
      <c r="E8432" s="2013"/>
      <c r="F8432" s="2013"/>
      <c r="G8432" s="494"/>
    </row>
    <row r="8433" ht="11.25" hidden="1" customHeight="1" outlineLevel="7">
      <c r="A8433" s="98"/>
      <c r="B8433" s="99"/>
      <c r="C8433" s="100"/>
      <c r="D8433" s="2013" t="s">
        <v>108</v>
      </c>
      <c r="E8433" s="2013"/>
      <c r="F8433" s="2013"/>
      <c r="G8433" s="493">
        <v>43421.987699999998</v>
      </c>
    </row>
    <row r="8434" ht="11.25" hidden="1" customHeight="1" outlineLevel="6">
      <c r="A8434" s="125"/>
      <c r="B8434" s="126"/>
      <c r="C8434" s="127"/>
      <c r="D8434" s="2013" t="s">
        <v>404</v>
      </c>
      <c r="E8434" s="2013"/>
      <c r="F8434" s="2013"/>
      <c r="G8434" s="494"/>
    </row>
    <row r="8435" ht="11.25" hidden="1" customHeight="1" outlineLevel="6">
      <c r="A8435" s="77"/>
      <c r="B8435" s="78"/>
      <c r="C8435" s="79"/>
      <c r="D8435" s="2017" t="s">
        <v>909</v>
      </c>
      <c r="E8435" s="2017"/>
      <c r="F8435" s="2017"/>
      <c r="G8435" s="494"/>
    </row>
    <row r="8436" ht="11.25" hidden="1" customHeight="1" outlineLevel="7">
      <c r="A8436" s="121"/>
      <c r="B8436" s="122"/>
      <c r="C8436" s="123"/>
      <c r="D8436" s="2013" t="s">
        <v>910</v>
      </c>
      <c r="E8436" s="2013"/>
      <c r="F8436" s="2013"/>
      <c r="G8436" s="494"/>
    </row>
    <row r="8437" ht="21.75" hidden="1" customHeight="1" outlineLevel="7">
      <c r="A8437" s="121"/>
      <c r="B8437" s="122"/>
      <c r="C8437" s="123"/>
      <c r="D8437" s="2013" t="s">
        <v>911</v>
      </c>
      <c r="E8437" s="2013"/>
      <c r="F8437" s="2013"/>
      <c r="G8437" s="493">
        <v>40000</v>
      </c>
    </row>
    <row r="8438" ht="11.25" hidden="1" customHeight="1" outlineLevel="7">
      <c r="A8438" s="121"/>
      <c r="B8438" s="122"/>
      <c r="C8438" s="123"/>
      <c r="D8438" s="2013" t="s">
        <v>912</v>
      </c>
      <c r="E8438" s="2013"/>
      <c r="F8438" s="2013"/>
      <c r="G8438" s="493">
        <v>40000</v>
      </c>
    </row>
    <row r="8439" ht="11.25" hidden="1" customHeight="1" outlineLevel="7">
      <c r="A8439" s="121"/>
      <c r="B8439" s="122"/>
      <c r="C8439" s="123"/>
      <c r="D8439" s="2013" t="s">
        <v>913</v>
      </c>
      <c r="E8439" s="2013"/>
      <c r="F8439" s="2013"/>
      <c r="G8439" s="494"/>
    </row>
    <row r="8440" ht="11.25" hidden="1" customHeight="1" outlineLevel="7">
      <c r="A8440" s="121"/>
      <c r="B8440" s="122"/>
      <c r="C8440" s="123"/>
      <c r="D8440" s="2013" t="s">
        <v>914</v>
      </c>
      <c r="E8440" s="2013"/>
      <c r="F8440" s="2013"/>
      <c r="G8440" s="494"/>
    </row>
    <row r="8441" ht="21.75" hidden="1" customHeight="1" outlineLevel="7">
      <c r="A8441" s="121"/>
      <c r="B8441" s="122"/>
      <c r="C8441" s="123"/>
      <c r="D8441" s="2013" t="s">
        <v>915</v>
      </c>
      <c r="E8441" s="2013"/>
      <c r="F8441" s="2013"/>
      <c r="G8441" s="494"/>
    </row>
    <row r="8442" ht="11.25" hidden="1" customHeight="1" outlineLevel="7">
      <c r="A8442" s="121"/>
      <c r="B8442" s="122"/>
      <c r="C8442" s="123"/>
      <c r="D8442" s="2013" t="s">
        <v>916</v>
      </c>
      <c r="E8442" s="2013"/>
      <c r="F8442" s="2013"/>
      <c r="G8442" s="494"/>
    </row>
    <row r="8443" ht="11.25" hidden="1" customHeight="1" outlineLevel="6">
      <c r="A8443" s="77"/>
      <c r="B8443" s="78"/>
      <c r="C8443" s="79"/>
      <c r="D8443" s="2017" t="s">
        <v>917</v>
      </c>
      <c r="E8443" s="2017"/>
      <c r="F8443" s="2017"/>
      <c r="G8443" s="496">
        <v>-164.20894999999999</v>
      </c>
    </row>
    <row r="8444" ht="11.25" hidden="1" customHeight="1" outlineLevel="7">
      <c r="A8444" s="121"/>
      <c r="B8444" s="122"/>
      <c r="C8444" s="123"/>
      <c r="D8444" s="2013" t="s">
        <v>918</v>
      </c>
      <c r="E8444" s="2013"/>
      <c r="F8444" s="2013"/>
      <c r="G8444" s="496">
        <v>-164.20894999999999</v>
      </c>
    </row>
    <row r="8445" ht="11.25" hidden="1" customHeight="1" outlineLevel="7">
      <c r="A8445" s="121"/>
      <c r="B8445" s="122"/>
      <c r="C8445" s="123"/>
      <c r="D8445" s="2013" t="s">
        <v>225</v>
      </c>
      <c r="E8445" s="2013"/>
      <c r="F8445" s="2013"/>
      <c r="G8445" s="494"/>
    </row>
    <row r="8446" ht="11.25" hidden="1" customHeight="1" outlineLevel="7">
      <c r="A8446" s="121"/>
      <c r="B8446" s="122"/>
      <c r="C8446" s="123"/>
      <c r="D8446" s="2013" t="s">
        <v>226</v>
      </c>
      <c r="E8446" s="2013"/>
      <c r="F8446" s="2013"/>
      <c r="G8446" s="494"/>
    </row>
    <row r="8447" ht="11.25" hidden="1" customHeight="1" outlineLevel="7">
      <c r="A8447" s="121"/>
      <c r="B8447" s="122"/>
      <c r="C8447" s="123"/>
      <c r="D8447" s="2013" t="s">
        <v>227</v>
      </c>
      <c r="E8447" s="2013"/>
      <c r="F8447" s="2013"/>
      <c r="G8447" s="493">
        <v>2391.0904</v>
      </c>
    </row>
    <row r="8448" ht="11.25" hidden="1" customHeight="1" outlineLevel="7">
      <c r="A8448" s="121"/>
      <c r="B8448" s="122"/>
      <c r="C8448" s="123"/>
      <c r="D8448" s="2013" t="s">
        <v>228</v>
      </c>
      <c r="E8448" s="2013"/>
      <c r="F8448" s="2013"/>
      <c r="G8448" s="494"/>
    </row>
    <row r="8449" ht="11.25" hidden="1" customHeight="1" outlineLevel="7">
      <c r="A8449" s="121"/>
      <c r="B8449" s="122"/>
      <c r="C8449" s="123"/>
      <c r="D8449" s="2013" t="s">
        <v>229</v>
      </c>
      <c r="E8449" s="2013"/>
      <c r="F8449" s="2013"/>
      <c r="G8449" s="494"/>
    </row>
    <row r="8450" ht="11.25" hidden="1" customHeight="1" outlineLevel="6">
      <c r="A8450" s="125"/>
      <c r="B8450" s="126"/>
      <c r="C8450" s="127"/>
      <c r="D8450" s="2013" t="s">
        <v>920</v>
      </c>
      <c r="E8450" s="2013"/>
      <c r="F8450" s="2013"/>
      <c r="G8450" s="494"/>
    </row>
    <row r="8451" ht="21.75" hidden="1" customHeight="1" outlineLevel="6">
      <c r="A8451" s="125"/>
      <c r="B8451" s="126"/>
      <c r="C8451" s="127"/>
      <c r="D8451" s="2013" t="s">
        <v>231</v>
      </c>
      <c r="E8451" s="2013"/>
      <c r="F8451" s="2013"/>
      <c r="G8451" s="493">
        <v>2391.0904</v>
      </c>
    </row>
    <row r="8452" ht="21.75" hidden="1" customHeight="1" outlineLevel="6">
      <c r="A8452" s="77"/>
      <c r="B8452" s="78"/>
      <c r="C8452" s="79"/>
      <c r="D8452" s="2017" t="s">
        <v>921</v>
      </c>
      <c r="E8452" s="2017"/>
      <c r="F8452" s="2017"/>
      <c r="G8452" s="494"/>
    </row>
    <row r="8453" ht="11.25" hidden="1" customHeight="1" outlineLevel="7">
      <c r="A8453" s="121"/>
      <c r="B8453" s="122"/>
      <c r="C8453" s="123"/>
      <c r="D8453" s="2013" t="s">
        <v>922</v>
      </c>
      <c r="E8453" s="2013"/>
      <c r="F8453" s="2013"/>
      <c r="G8453" s="494"/>
    </row>
    <row r="8454" ht="21.75" hidden="1" customHeight="1" outlineLevel="7">
      <c r="A8454" s="121"/>
      <c r="B8454" s="122"/>
      <c r="C8454" s="123"/>
      <c r="D8454" s="2013" t="s">
        <v>1206</v>
      </c>
      <c r="E8454" s="2013"/>
      <c r="F8454" s="2013"/>
      <c r="G8454" s="493">
        <v>1195.10625</v>
      </c>
    </row>
    <row r="8455" ht="11.25" hidden="1" customHeight="1" outlineLevel="7">
      <c r="A8455" s="121"/>
      <c r="B8455" s="122"/>
      <c r="C8455" s="123"/>
      <c r="D8455" s="2013" t="s">
        <v>923</v>
      </c>
      <c r="E8455" s="2013"/>
      <c r="F8455" s="2013"/>
      <c r="G8455" s="493">
        <v>-177164.6519</v>
      </c>
    </row>
    <row r="8456" ht="21.75" hidden="1" customHeight="1" outlineLevel="7">
      <c r="A8456" s="121"/>
      <c r="B8456" s="122"/>
      <c r="C8456" s="123"/>
      <c r="D8456" s="2013" t="s">
        <v>924</v>
      </c>
      <c r="E8456" s="2013"/>
      <c r="F8456" s="2013"/>
      <c r="G8456" s="496">
        <v>-64.783820000000006</v>
      </c>
    </row>
    <row r="8457" ht="11.25" hidden="1" customHeight="1" outlineLevel="6">
      <c r="A8457" s="77"/>
      <c r="B8457" s="78"/>
      <c r="C8457" s="79"/>
      <c r="D8457" s="2017" t="s">
        <v>925</v>
      </c>
      <c r="E8457" s="2017"/>
      <c r="F8457" s="2017"/>
      <c r="G8457" s="496">
        <v>-64.783820000000006</v>
      </c>
    </row>
    <row r="8458" ht="21.75" hidden="1" customHeight="1" outlineLevel="7">
      <c r="A8458" s="121"/>
      <c r="B8458" s="122"/>
      <c r="C8458" s="123"/>
      <c r="D8458" s="2013" t="s">
        <v>1193</v>
      </c>
      <c r="E8458" s="2013"/>
      <c r="F8458" s="2013"/>
      <c r="G8458" s="493">
        <v>-2301.2337499999999</v>
      </c>
    </row>
    <row r="8459" ht="21.75" hidden="1" customHeight="1" outlineLevel="7">
      <c r="A8459" s="121"/>
      <c r="B8459" s="122"/>
      <c r="C8459" s="123"/>
      <c r="D8459" s="2013" t="s">
        <v>926</v>
      </c>
      <c r="E8459" s="2013"/>
      <c r="F8459" s="2013"/>
      <c r="G8459" s="493">
        <v>-2301.2337499999999</v>
      </c>
    </row>
    <row r="8460" ht="11.25" hidden="1" customHeight="1" outlineLevel="7">
      <c r="A8460" s="121"/>
      <c r="B8460" s="122"/>
      <c r="C8460" s="123"/>
      <c r="D8460" s="2013" t="s">
        <v>1194</v>
      </c>
      <c r="E8460" s="2013"/>
      <c r="F8460" s="2013"/>
      <c r="G8460" s="493">
        <v>-12304.333549999999</v>
      </c>
    </row>
    <row r="8461" ht="11.25" hidden="1" customHeight="1" outlineLevel="6">
      <c r="A8461" s="77"/>
      <c r="B8461" s="78"/>
      <c r="C8461" s="79"/>
      <c r="D8461" s="2017" t="s">
        <v>887</v>
      </c>
      <c r="E8461" s="2017"/>
      <c r="F8461" s="2017"/>
      <c r="G8461" s="493">
        <v>-12304.333549999999</v>
      </c>
    </row>
    <row r="8462" ht="11.25" hidden="1" customHeight="1" outlineLevel="7">
      <c r="A8462" s="121"/>
      <c r="B8462" s="122"/>
      <c r="C8462" s="123"/>
      <c r="D8462" s="2013" t="s">
        <v>927</v>
      </c>
      <c r="E8462" s="2013"/>
      <c r="F8462" s="2013"/>
      <c r="G8462" s="493">
        <v>-8019.2191899999998</v>
      </c>
    </row>
    <row r="8463" ht="11.25" hidden="1" customHeight="1" outlineLevel="7">
      <c r="A8463" s="121"/>
      <c r="B8463" s="122"/>
      <c r="C8463" s="123"/>
      <c r="D8463" s="2013" t="s">
        <v>928</v>
      </c>
      <c r="E8463" s="2013"/>
      <c r="F8463" s="2013"/>
      <c r="G8463" s="493">
        <v>-8019.2191899999998</v>
      </c>
    </row>
    <row r="8464" ht="11.25" hidden="1" customHeight="1" outlineLevel="7">
      <c r="A8464" s="121"/>
      <c r="B8464" s="122"/>
      <c r="C8464" s="123"/>
      <c r="D8464" s="2013" t="s">
        <v>929</v>
      </c>
      <c r="E8464" s="2013"/>
      <c r="F8464" s="2013"/>
      <c r="G8464" s="493">
        <v>-43138.302009999999</v>
      </c>
    </row>
    <row r="8465" ht="11.25" hidden="1" customHeight="1" outlineLevel="7">
      <c r="A8465" s="121"/>
      <c r="B8465" s="122"/>
      <c r="C8465" s="123"/>
      <c r="D8465" s="2013" t="s">
        <v>932</v>
      </c>
      <c r="E8465" s="2013"/>
      <c r="F8465" s="2013"/>
      <c r="G8465" s="493">
        <v>-34688.593549999998</v>
      </c>
    </row>
    <row r="8466" ht="11.25" hidden="1" customHeight="1" outlineLevel="7">
      <c r="A8466" s="80"/>
      <c r="B8466" s="81"/>
      <c r="C8466" s="82"/>
      <c r="D8466" s="2017" t="s">
        <v>933</v>
      </c>
      <c r="E8466" s="2017"/>
      <c r="F8466" s="2017"/>
      <c r="G8466" s="493">
        <v>-8449.7084599999998</v>
      </c>
    </row>
    <row r="8467" ht="11.25" hidden="1" customHeight="1" outlineLevel="7">
      <c r="A8467" s="98"/>
      <c r="B8467" s="99"/>
      <c r="C8467" s="100"/>
      <c r="D8467" s="2013" t="s">
        <v>934</v>
      </c>
      <c r="E8467" s="2013"/>
      <c r="F8467" s="2013"/>
      <c r="G8467" s="493">
        <v>-5847.5546199999999</v>
      </c>
    </row>
    <row r="8468" ht="21.75" hidden="1" customHeight="1" outlineLevel="7">
      <c r="A8468" s="98"/>
      <c r="B8468" s="99"/>
      <c r="C8468" s="100"/>
      <c r="D8468" s="2013" t="s">
        <v>935</v>
      </c>
      <c r="E8468" s="2013"/>
      <c r="F8468" s="2013"/>
      <c r="G8468" s="493">
        <v>-2602.1538399999999</v>
      </c>
    </row>
    <row r="8469" ht="11.25" hidden="1" customHeight="1" outlineLevel="7">
      <c r="A8469" s="98"/>
      <c r="B8469" s="99"/>
      <c r="C8469" s="100"/>
      <c r="D8469" s="2013" t="s">
        <v>936</v>
      </c>
      <c r="E8469" s="2013"/>
      <c r="F8469" s="2013"/>
      <c r="G8469" s="493">
        <v>-2916.4995100000001</v>
      </c>
    </row>
    <row r="8470" ht="21.75" hidden="1" customHeight="1" outlineLevel="7">
      <c r="A8470" s="98"/>
      <c r="B8470" s="99"/>
      <c r="C8470" s="100"/>
      <c r="D8470" s="2013" t="s">
        <v>937</v>
      </c>
      <c r="E8470" s="2013"/>
      <c r="F8470" s="2013"/>
      <c r="G8470" s="496">
        <v>-788.68705</v>
      </c>
    </row>
    <row r="8471" ht="21.75" hidden="1" customHeight="1" outlineLevel="7">
      <c r="A8471" s="98"/>
      <c r="B8471" s="99"/>
      <c r="C8471" s="100"/>
      <c r="D8471" s="2013" t="s">
        <v>232</v>
      </c>
      <c r="E8471" s="2013"/>
      <c r="F8471" s="2013"/>
      <c r="G8471" s="496">
        <v>-118.31193</v>
      </c>
    </row>
    <row r="8472" ht="21.75" hidden="1" customHeight="1" outlineLevel="7">
      <c r="A8472" s="98"/>
      <c r="B8472" s="99"/>
      <c r="C8472" s="100"/>
      <c r="D8472" s="2013" t="s">
        <v>233</v>
      </c>
      <c r="E8472" s="2013"/>
      <c r="F8472" s="2013"/>
      <c r="G8472" s="494"/>
    </row>
    <row r="8473" ht="11.25" hidden="1" customHeight="1" outlineLevel="7">
      <c r="A8473" s="121"/>
      <c r="B8473" s="122"/>
      <c r="C8473" s="123"/>
      <c r="D8473" s="2013" t="s">
        <v>406</v>
      </c>
      <c r="E8473" s="2013"/>
      <c r="F8473" s="2013"/>
      <c r="G8473" s="496">
        <v>-67.949420000000003</v>
      </c>
    </row>
    <row r="8474" ht="11.25" hidden="1" customHeight="1" outlineLevel="7">
      <c r="A8474" s="121"/>
      <c r="B8474" s="122"/>
      <c r="C8474" s="123"/>
      <c r="D8474" s="2013" t="s">
        <v>407</v>
      </c>
      <c r="E8474" s="2013"/>
      <c r="F8474" s="2013"/>
      <c r="G8474" s="496">
        <v>-39.170839999999998</v>
      </c>
    </row>
    <row r="8475" ht="11.25" hidden="1" customHeight="1" outlineLevel="7">
      <c r="A8475" s="121"/>
      <c r="B8475" s="122"/>
      <c r="C8475" s="123"/>
      <c r="D8475" s="2013" t="s">
        <v>938</v>
      </c>
      <c r="E8475" s="2013"/>
      <c r="F8475" s="2013"/>
      <c r="G8475" s="496">
        <v>-278.41305</v>
      </c>
    </row>
    <row r="8476" ht="11.25" hidden="1" customHeight="1" outlineLevel="7">
      <c r="A8476" s="121"/>
      <c r="B8476" s="122"/>
      <c r="C8476" s="123"/>
      <c r="D8476" s="2013" t="s">
        <v>939</v>
      </c>
      <c r="E8476" s="2013"/>
      <c r="F8476" s="2013"/>
      <c r="G8476" s="494"/>
    </row>
    <row r="8477" ht="11.25" hidden="1" customHeight="1" outlineLevel="7">
      <c r="A8477" s="121"/>
      <c r="B8477" s="122"/>
      <c r="C8477" s="123"/>
      <c r="D8477" s="2013" t="s">
        <v>408</v>
      </c>
      <c r="E8477" s="2013"/>
      <c r="F8477" s="2013"/>
      <c r="G8477" s="496">
        <v>-284.84181000000001</v>
      </c>
    </row>
    <row r="8478" ht="11.25" hidden="1" customHeight="1" outlineLevel="7">
      <c r="A8478" s="121"/>
      <c r="B8478" s="122"/>
      <c r="C8478" s="123"/>
      <c r="D8478" s="2013" t="s">
        <v>415</v>
      </c>
      <c r="E8478" s="2013"/>
      <c r="F8478" s="2013"/>
      <c r="G8478" s="493">
        <v>-7694.7678299999998</v>
      </c>
    </row>
    <row r="8479" ht="11.25" hidden="1" customHeight="1" outlineLevel="7">
      <c r="A8479" s="121"/>
      <c r="B8479" s="122"/>
      <c r="C8479" s="123"/>
      <c r="D8479" s="2013" t="s">
        <v>940</v>
      </c>
      <c r="E8479" s="2013"/>
      <c r="F8479" s="2013"/>
      <c r="G8479" s="494"/>
    </row>
    <row r="8480" ht="11.25" hidden="1" customHeight="1" outlineLevel="7">
      <c r="A8480" s="121"/>
      <c r="B8480" s="122"/>
      <c r="C8480" s="123"/>
      <c r="D8480" s="2013" t="s">
        <v>941</v>
      </c>
      <c r="E8480" s="2013"/>
      <c r="F8480" s="2013"/>
      <c r="G8480" s="496">
        <v>-661.21217999999999</v>
      </c>
    </row>
    <row r="8481" ht="11.25" hidden="1" customHeight="1" outlineLevel="7">
      <c r="A8481" s="121"/>
      <c r="B8481" s="122"/>
      <c r="C8481" s="123"/>
      <c r="D8481" s="2013" t="s">
        <v>942</v>
      </c>
      <c r="E8481" s="2013"/>
      <c r="F8481" s="2013"/>
      <c r="G8481" s="493">
        <v>-1707.09428</v>
      </c>
    </row>
    <row r="8482" ht="11.25" hidden="1" customHeight="1" outlineLevel="7">
      <c r="A8482" s="121"/>
      <c r="B8482" s="122"/>
      <c r="C8482" s="123"/>
      <c r="D8482" s="2013" t="s">
        <v>409</v>
      </c>
      <c r="E8482" s="2013"/>
      <c r="F8482" s="2013"/>
      <c r="G8482" s="493">
        <v>-3082.10853</v>
      </c>
    </row>
    <row r="8483" ht="11.25" hidden="1" customHeight="1" outlineLevel="7">
      <c r="A8483" s="121"/>
      <c r="B8483" s="122"/>
      <c r="C8483" s="123"/>
      <c r="D8483" s="2013" t="s">
        <v>943</v>
      </c>
      <c r="E8483" s="2013"/>
      <c r="F8483" s="2013"/>
      <c r="G8483" s="496">
        <v>-894.12982</v>
      </c>
    </row>
    <row r="8484" ht="11.25" hidden="1" customHeight="1" outlineLevel="7">
      <c r="A8484" s="121"/>
      <c r="B8484" s="122"/>
      <c r="C8484" s="123"/>
      <c r="D8484" s="2013" t="s">
        <v>944</v>
      </c>
      <c r="E8484" s="2013"/>
      <c r="F8484" s="2013"/>
      <c r="G8484" s="493">
        <v>-1350.2230199999999</v>
      </c>
    </row>
    <row r="8485" ht="11.25" hidden="1" customHeight="1" outlineLevel="7">
      <c r="A8485" s="121"/>
      <c r="B8485" s="122"/>
      <c r="C8485" s="123"/>
      <c r="D8485" s="2013" t="s">
        <v>413</v>
      </c>
      <c r="E8485" s="2013"/>
      <c r="F8485" s="2013"/>
      <c r="G8485" s="493">
        <v>-23991.122660000001</v>
      </c>
    </row>
    <row r="8486" ht="21.75" hidden="1" customHeight="1" outlineLevel="7">
      <c r="A8486" s="121"/>
      <c r="B8486" s="122"/>
      <c r="C8486" s="123"/>
      <c r="D8486" s="2013" t="s">
        <v>945</v>
      </c>
      <c r="E8486" s="2013"/>
      <c r="F8486" s="2013"/>
      <c r="G8486" s="496">
        <v>-117.29425000000001</v>
      </c>
    </row>
    <row r="8487" ht="21.75" hidden="1" customHeight="1" outlineLevel="7">
      <c r="A8487" s="121"/>
      <c r="B8487" s="122"/>
      <c r="C8487" s="123"/>
      <c r="D8487" s="2013" t="s">
        <v>419</v>
      </c>
      <c r="E8487" s="2013"/>
      <c r="F8487" s="2013"/>
      <c r="G8487" s="496">
        <v>-113.43525</v>
      </c>
    </row>
    <row r="8488" ht="21.75" hidden="1" customHeight="1" outlineLevel="7">
      <c r="A8488" s="121"/>
      <c r="B8488" s="122"/>
      <c r="C8488" s="123"/>
      <c r="D8488" s="2013" t="s">
        <v>946</v>
      </c>
      <c r="E8488" s="2013"/>
      <c r="F8488" s="2013"/>
      <c r="G8488" s="496">
        <v>-12.267810000000001</v>
      </c>
    </row>
    <row r="8489" ht="11.25" hidden="1" customHeight="1" outlineLevel="7">
      <c r="A8489" s="80"/>
      <c r="B8489" s="81"/>
      <c r="C8489" s="82"/>
      <c r="D8489" s="2017" t="s">
        <v>410</v>
      </c>
      <c r="E8489" s="2017"/>
      <c r="F8489" s="2017"/>
      <c r="G8489" s="496">
        <v>-25.207830000000001</v>
      </c>
    </row>
    <row r="8490" ht="21.75" hidden="1" customHeight="1" outlineLevel="7">
      <c r="A8490" s="98"/>
      <c r="B8490" s="99"/>
      <c r="C8490" s="100"/>
      <c r="D8490" s="2013" t="s">
        <v>947</v>
      </c>
      <c r="E8490" s="2013"/>
      <c r="F8490" s="2013"/>
      <c r="G8490" s="496">
        <v>-12.60392</v>
      </c>
    </row>
    <row r="8491" ht="11.25" hidden="1" customHeight="1" outlineLevel="7">
      <c r="A8491" s="98"/>
      <c r="B8491" s="99"/>
      <c r="C8491" s="100"/>
      <c r="D8491" s="2013" t="s">
        <v>948</v>
      </c>
      <c r="E8491" s="2013"/>
      <c r="F8491" s="2013"/>
      <c r="G8491" s="496">
        <v>-63.355690000000003</v>
      </c>
    </row>
    <row r="8492" ht="11.25" hidden="1" customHeight="1" outlineLevel="7">
      <c r="A8492" s="98"/>
      <c r="B8492" s="99"/>
      <c r="C8492" s="100"/>
      <c r="D8492" s="2013" t="s">
        <v>949</v>
      </c>
      <c r="E8492" s="2013"/>
      <c r="F8492" s="2013"/>
      <c r="G8492" s="496">
        <v>-685.56296999999995</v>
      </c>
    </row>
    <row r="8493" ht="21.75" hidden="1" customHeight="1" outlineLevel="7">
      <c r="A8493" s="98"/>
      <c r="B8493" s="99"/>
      <c r="C8493" s="100"/>
      <c r="D8493" s="2013" t="s">
        <v>950</v>
      </c>
      <c r="E8493" s="2013"/>
      <c r="F8493" s="2013"/>
      <c r="G8493" s="496">
        <v>-48.735140000000001</v>
      </c>
    </row>
    <row r="8494" ht="11.25" hidden="1" customHeight="1" outlineLevel="7">
      <c r="A8494" s="80"/>
      <c r="B8494" s="81"/>
      <c r="C8494" s="82"/>
      <c r="D8494" s="2017" t="s">
        <v>951</v>
      </c>
      <c r="E8494" s="2017"/>
      <c r="F8494" s="2017"/>
      <c r="G8494" s="496">
        <v>-632.29647</v>
      </c>
    </row>
    <row r="8495" ht="21.75" hidden="1" customHeight="1" outlineLevel="7">
      <c r="A8495" s="98"/>
      <c r="B8495" s="99"/>
      <c r="C8495" s="100"/>
      <c r="D8495" s="2013" t="s">
        <v>411</v>
      </c>
      <c r="E8495" s="2013"/>
      <c r="F8495" s="2013"/>
      <c r="G8495" s="496">
        <v>-4.5313600000000003</v>
      </c>
    </row>
    <row r="8496" ht="21.75" hidden="1" customHeight="1" outlineLevel="7">
      <c r="A8496" s="98"/>
      <c r="B8496" s="99"/>
      <c r="C8496" s="100"/>
      <c r="D8496" s="2013" t="s">
        <v>412</v>
      </c>
      <c r="E8496" s="2013"/>
      <c r="F8496" s="2013"/>
      <c r="G8496" s="493">
        <v>-75029.410059999995</v>
      </c>
    </row>
    <row r="8497" ht="11.25" hidden="1" customHeight="1" outlineLevel="7">
      <c r="A8497" s="98"/>
      <c r="B8497" s="99"/>
      <c r="C8497" s="100"/>
      <c r="D8497" s="2013" t="s">
        <v>1195</v>
      </c>
      <c r="E8497" s="2013"/>
      <c r="F8497" s="2013"/>
      <c r="G8497" s="496">
        <v>-568.73433999999997</v>
      </c>
    </row>
    <row r="8498" ht="11.25" hidden="1" customHeight="1" outlineLevel="7">
      <c r="A8498" s="121"/>
      <c r="B8498" s="122"/>
      <c r="C8498" s="123"/>
      <c r="D8498" s="2013" t="s">
        <v>417</v>
      </c>
      <c r="E8498" s="2013"/>
      <c r="F8498" s="2013"/>
      <c r="G8498" s="493">
        <v>-10303.852070000001</v>
      </c>
    </row>
    <row r="8499" ht="11.25" hidden="1" customHeight="1" outlineLevel="7">
      <c r="A8499" s="121"/>
      <c r="B8499" s="122"/>
      <c r="C8499" s="123"/>
      <c r="D8499" s="2013" t="s">
        <v>953</v>
      </c>
      <c r="E8499" s="2013"/>
      <c r="F8499" s="2013"/>
      <c r="G8499" s="496">
        <v>-124.22189</v>
      </c>
    </row>
    <row r="8500" ht="21.75" hidden="1" customHeight="1" outlineLevel="7">
      <c r="A8500" s="121"/>
      <c r="B8500" s="122"/>
      <c r="C8500" s="123"/>
      <c r="D8500" s="2013" t="s">
        <v>956</v>
      </c>
      <c r="E8500" s="2013"/>
      <c r="F8500" s="2013"/>
      <c r="G8500" s="496">
        <v>-168.05222000000001</v>
      </c>
    </row>
    <row r="8501" ht="11.25" hidden="1" customHeight="1" outlineLevel="2">
      <c r="A8501" s="2020" t="s">
        <v>1043</v>
      </c>
      <c r="B8501" s="2020"/>
      <c r="C8501" s="2020"/>
      <c r="D8501" s="2021" t="s">
        <v>453</v>
      </c>
      <c r="E8501" s="2021"/>
      <c r="F8501" s="2021"/>
      <c r="G8501" s="493">
        <v>-5816.2857400000003</v>
      </c>
    </row>
    <row r="8502" ht="11.25" hidden="1" customHeight="1" outlineLevel="3">
      <c r="A8502" s="115"/>
      <c r="B8502" s="116"/>
      <c r="C8502" s="117"/>
      <c r="D8502" s="98"/>
      <c r="E8502" s="99"/>
      <c r="F8502" s="100"/>
      <c r="G8502" s="493">
        <v>-4798.9772599999997</v>
      </c>
    </row>
    <row r="8503" ht="11.25" hidden="1" customHeight="1" outlineLevel="3">
      <c r="A8503" s="104"/>
      <c r="B8503" s="105"/>
      <c r="C8503" s="106"/>
      <c r="D8503" s="2017" t="s">
        <v>257</v>
      </c>
      <c r="E8503" s="2017"/>
      <c r="F8503" s="2017"/>
      <c r="G8503" s="496">
        <v>-108.59657</v>
      </c>
    </row>
    <row r="8504" ht="11.25" hidden="1" customHeight="1" outlineLevel="4">
      <c r="A8504" s="70"/>
      <c r="B8504" s="71"/>
      <c r="C8504" s="72"/>
      <c r="D8504" s="2017" t="s">
        <v>442</v>
      </c>
      <c r="E8504" s="2017"/>
      <c r="F8504" s="2017"/>
      <c r="G8504" s="494"/>
    </row>
    <row r="8505" ht="11.25" hidden="1" customHeight="1" outlineLevel="5">
      <c r="A8505" s="74"/>
      <c r="B8505" s="75"/>
      <c r="C8505" s="76"/>
      <c r="D8505" s="2017" t="s">
        <v>443</v>
      </c>
      <c r="E8505" s="2017"/>
      <c r="F8505" s="2017"/>
      <c r="G8505" s="496">
        <v>-868.52470000000005</v>
      </c>
    </row>
    <row r="8506" ht="11.25" hidden="1" customHeight="1" outlineLevel="6">
      <c r="A8506" s="77"/>
      <c r="B8506" s="78"/>
      <c r="C8506" s="79"/>
      <c r="D8506" s="2017" t="s">
        <v>444</v>
      </c>
      <c r="E8506" s="2017"/>
      <c r="F8506" s="2017"/>
      <c r="G8506" s="496">
        <v>-40.18721</v>
      </c>
    </row>
    <row r="8507" ht="11.25" hidden="1" customHeight="1" outlineLevel="7">
      <c r="A8507" s="80"/>
      <c r="B8507" s="81"/>
      <c r="C8507" s="82"/>
      <c r="D8507" s="2017" t="s">
        <v>253</v>
      </c>
      <c r="E8507" s="2017"/>
      <c r="F8507" s="2017"/>
      <c r="G8507" s="494"/>
    </row>
    <row r="8508" ht="11.25" hidden="1" customHeight="1" outlineLevel="7">
      <c r="A8508" s="83"/>
      <c r="B8508" s="84"/>
      <c r="C8508" s="85"/>
      <c r="D8508" s="2017" t="s">
        <v>454</v>
      </c>
      <c r="E8508" s="2017"/>
      <c r="F8508" s="2017"/>
      <c r="G8508" s="493">
        <v>-7001.5900799999999</v>
      </c>
    </row>
    <row r="8509" ht="11.25" hidden="1" customHeight="1" outlineLevel="7">
      <c r="A8509" s="118"/>
      <c r="B8509" s="119"/>
      <c r="C8509" s="120"/>
      <c r="D8509" s="2013" t="s">
        <v>455</v>
      </c>
      <c r="E8509" s="2013"/>
      <c r="F8509" s="2013"/>
      <c r="G8509" s="493">
        <v>-4648.9058599999998</v>
      </c>
    </row>
    <row r="8510" ht="11.25" hidden="1" customHeight="1" outlineLevel="7">
      <c r="A8510" s="118"/>
      <c r="B8510" s="119"/>
      <c r="C8510" s="120"/>
      <c r="D8510" s="2013" t="s">
        <v>456</v>
      </c>
      <c r="E8510" s="2013"/>
      <c r="F8510" s="2013"/>
      <c r="G8510" s="496">
        <v>-539.16291000000001</v>
      </c>
    </row>
    <row r="8511" ht="11.25" hidden="1" customHeight="1" outlineLevel="7">
      <c r="A8511" s="118"/>
      <c r="B8511" s="119"/>
      <c r="C8511" s="120"/>
      <c r="D8511" s="2013" t="s">
        <v>457</v>
      </c>
      <c r="E8511" s="2013"/>
      <c r="F8511" s="2013"/>
      <c r="G8511" s="493">
        <v>-5432.8566499999997</v>
      </c>
    </row>
    <row r="8512" ht="11.25" hidden="1" customHeight="1" outlineLevel="7">
      <c r="A8512" s="118"/>
      <c r="B8512" s="119"/>
      <c r="C8512" s="120"/>
      <c r="D8512" s="2013" t="s">
        <v>458</v>
      </c>
      <c r="E8512" s="2013"/>
      <c r="F8512" s="2013"/>
      <c r="G8512" s="493">
        <v>-8000</v>
      </c>
    </row>
    <row r="8513" ht="11.25" hidden="1" customHeight="1" outlineLevel="7">
      <c r="A8513" s="80"/>
      <c r="B8513" s="81"/>
      <c r="C8513" s="82"/>
      <c r="D8513" s="2017" t="s">
        <v>524</v>
      </c>
      <c r="E8513" s="2017"/>
      <c r="F8513" s="2017"/>
      <c r="G8513" s="496">
        <v>-5.9143699999999999</v>
      </c>
    </row>
    <row r="8514" ht="11.25" hidden="1" customHeight="1" outlineLevel="7">
      <c r="A8514" s="83"/>
      <c r="B8514" s="84"/>
      <c r="C8514" s="85"/>
      <c r="D8514" s="2017" t="s">
        <v>14</v>
      </c>
      <c r="E8514" s="2017"/>
      <c r="F8514" s="2017"/>
      <c r="G8514" s="494"/>
    </row>
    <row r="8515" ht="11.25" hidden="1" customHeight="1" outlineLevel="7">
      <c r="A8515" s="86"/>
      <c r="B8515" s="87"/>
      <c r="C8515" s="88"/>
      <c r="D8515" s="2017" t="s">
        <v>220</v>
      </c>
      <c r="E8515" s="2017"/>
      <c r="F8515" s="2017"/>
      <c r="G8515" s="493">
        <v>-1015.12288</v>
      </c>
    </row>
    <row r="8516" ht="11.25" hidden="1" customHeight="1" outlineLevel="7">
      <c r="A8516" s="89"/>
      <c r="B8516" s="90"/>
      <c r="C8516" s="91"/>
      <c r="D8516" s="2013" t="s">
        <v>527</v>
      </c>
      <c r="E8516" s="2013"/>
      <c r="F8516" s="2013"/>
      <c r="G8516" s="493">
        <v>-1282.3124700000001</v>
      </c>
    </row>
    <row r="8517" ht="11.25" hidden="1" customHeight="1" outlineLevel="7">
      <c r="A8517" s="89"/>
      <c r="B8517" s="90"/>
      <c r="C8517" s="91"/>
      <c r="D8517" s="2013" t="s">
        <v>528</v>
      </c>
      <c r="E8517" s="2013"/>
      <c r="F8517" s="2013"/>
      <c r="G8517" s="493">
        <v>-1006.64775</v>
      </c>
    </row>
    <row r="8518" ht="11.25" hidden="1" customHeight="1" outlineLevel="7">
      <c r="A8518" s="86"/>
      <c r="B8518" s="87"/>
      <c r="C8518" s="88"/>
      <c r="D8518" s="2017" t="s">
        <v>529</v>
      </c>
      <c r="E8518" s="2017"/>
      <c r="F8518" s="2017"/>
      <c r="G8518" s="496">
        <v>-319.81319000000002</v>
      </c>
    </row>
    <row r="8519" ht="11.25" hidden="1" customHeight="1" outlineLevel="7">
      <c r="A8519" s="101"/>
      <c r="B8519" s="102"/>
      <c r="C8519" s="103"/>
      <c r="D8519" s="2017" t="s">
        <v>530</v>
      </c>
      <c r="E8519" s="2017"/>
      <c r="F8519" s="2017"/>
      <c r="G8519" s="496">
        <v>-903.61407999999994</v>
      </c>
    </row>
    <row r="8520" ht="11.25" hidden="1" customHeight="1" outlineLevel="7">
      <c r="A8520" s="115"/>
      <c r="B8520" s="116"/>
      <c r="C8520" s="117"/>
      <c r="D8520" s="2013" t="s">
        <v>532</v>
      </c>
      <c r="E8520" s="2013"/>
      <c r="F8520" s="2013"/>
      <c r="G8520" s="493">
        <v>-4055.4806199999998</v>
      </c>
    </row>
    <row r="8521" ht="11.25" hidden="1" customHeight="1" outlineLevel="7">
      <c r="A8521" s="115"/>
      <c r="B8521" s="116"/>
      <c r="C8521" s="117"/>
      <c r="D8521" s="2013" t="s">
        <v>533</v>
      </c>
      <c r="E8521" s="2013"/>
      <c r="F8521" s="2013"/>
      <c r="G8521" s="494"/>
    </row>
    <row r="8522" ht="11.25" hidden="1" customHeight="1" outlineLevel="7">
      <c r="A8522" s="101"/>
      <c r="B8522" s="102"/>
      <c r="C8522" s="103"/>
      <c r="D8522" s="2017" t="s">
        <v>535</v>
      </c>
      <c r="E8522" s="2017"/>
      <c r="F8522" s="2017"/>
      <c r="G8522" s="496">
        <v>-379.33339999999998</v>
      </c>
    </row>
    <row r="8523" ht="11.25" hidden="1" customHeight="1" outlineLevel="7">
      <c r="A8523" s="115"/>
      <c r="B8523" s="116"/>
      <c r="C8523" s="117"/>
      <c r="D8523" s="2013" t="s">
        <v>539</v>
      </c>
      <c r="E8523" s="2013"/>
      <c r="F8523" s="2013"/>
      <c r="G8523" s="493">
        <v>-1960.41779</v>
      </c>
    </row>
    <row r="8524" ht="21.75" hidden="1" customHeight="1" outlineLevel="7">
      <c r="A8524" s="115"/>
      <c r="B8524" s="116"/>
      <c r="C8524" s="117"/>
      <c r="D8524" s="2013" t="s">
        <v>540</v>
      </c>
      <c r="E8524" s="2013"/>
      <c r="F8524" s="2013"/>
      <c r="G8524" s="493">
        <v>-17636.730459999999</v>
      </c>
    </row>
    <row r="8525" ht="21.75" hidden="1" customHeight="1" outlineLevel="7">
      <c r="A8525" s="115"/>
      <c r="B8525" s="116"/>
      <c r="C8525" s="117"/>
      <c r="D8525" s="2013" t="s">
        <v>541</v>
      </c>
      <c r="E8525" s="2013"/>
      <c r="F8525" s="2013"/>
      <c r="G8525" s="493">
        <v>-12759.677949999999</v>
      </c>
    </row>
    <row r="8526" ht="11.25" hidden="1" customHeight="1" outlineLevel="7">
      <c r="A8526" s="115"/>
      <c r="B8526" s="116"/>
      <c r="C8526" s="117"/>
      <c r="D8526" s="2013" t="s">
        <v>542</v>
      </c>
      <c r="E8526" s="2013"/>
      <c r="F8526" s="2013"/>
      <c r="G8526" s="493">
        <v>-3041.7071500000002</v>
      </c>
    </row>
    <row r="8527" ht="11.25" hidden="1" customHeight="1" outlineLevel="7">
      <c r="A8527" s="115"/>
      <c r="B8527" s="116"/>
      <c r="C8527" s="117"/>
      <c r="D8527" s="2013" t="s">
        <v>546</v>
      </c>
      <c r="E8527" s="2013"/>
      <c r="F8527" s="2013"/>
      <c r="G8527" s="496">
        <v>-238.57374999999999</v>
      </c>
    </row>
    <row r="8528" ht="11.25" hidden="1" customHeight="1" outlineLevel="7">
      <c r="A8528" s="115"/>
      <c r="B8528" s="116"/>
      <c r="C8528" s="117"/>
      <c r="D8528" s="2013" t="s">
        <v>547</v>
      </c>
      <c r="E8528" s="2013"/>
      <c r="F8528" s="2013"/>
      <c r="G8528" s="493">
        <v>-1596.77161</v>
      </c>
    </row>
    <row r="8529" ht="11.25" hidden="1" customHeight="1" outlineLevel="7">
      <c r="A8529" s="101"/>
      <c r="B8529" s="102"/>
      <c r="C8529" s="103"/>
      <c r="D8529" s="2017" t="s">
        <v>548</v>
      </c>
      <c r="E8529" s="2017"/>
      <c r="F8529" s="2017"/>
      <c r="G8529" s="494"/>
    </row>
    <row r="8530" ht="11.25" hidden="1" customHeight="1" outlineLevel="7">
      <c r="A8530" s="115"/>
      <c r="B8530" s="116"/>
      <c r="C8530" s="117"/>
      <c r="D8530" s="2013" t="s">
        <v>551</v>
      </c>
      <c r="E8530" s="2013"/>
      <c r="F8530" s="2013"/>
      <c r="G8530" s="494"/>
    </row>
    <row r="8531" ht="11.25" hidden="1" customHeight="1" outlineLevel="7">
      <c r="A8531" s="115"/>
      <c r="B8531" s="116"/>
      <c r="C8531" s="117"/>
      <c r="D8531" s="2013" t="s">
        <v>552</v>
      </c>
      <c r="E8531" s="2013"/>
      <c r="F8531" s="2013"/>
      <c r="G8531" s="494"/>
    </row>
    <row r="8532" ht="11.25" hidden="1" customHeight="1" outlineLevel="7">
      <c r="A8532" s="115"/>
      <c r="B8532" s="116"/>
      <c r="C8532" s="117"/>
      <c r="D8532" s="2013" t="s">
        <v>553</v>
      </c>
      <c r="E8532" s="2013"/>
      <c r="F8532" s="2013"/>
      <c r="G8532" s="494"/>
    </row>
    <row r="8533" ht="11.25" hidden="1" customHeight="1" outlineLevel="7">
      <c r="A8533" s="101"/>
      <c r="B8533" s="102"/>
      <c r="C8533" s="103"/>
      <c r="D8533" s="2017" t="s">
        <v>554</v>
      </c>
      <c r="E8533" s="2017"/>
      <c r="F8533" s="2017"/>
      <c r="G8533" s="493">
        <v>-3835.1534499999998</v>
      </c>
    </row>
    <row r="8534" ht="11.25" hidden="1" customHeight="1" outlineLevel="7">
      <c r="A8534" s="115"/>
      <c r="B8534" s="116"/>
      <c r="C8534" s="117"/>
      <c r="D8534" s="2013" t="s">
        <v>556</v>
      </c>
      <c r="E8534" s="2013"/>
      <c r="F8534" s="2013"/>
      <c r="G8534" s="496">
        <v>-25.207830000000001</v>
      </c>
    </row>
    <row r="8535" ht="11.25" hidden="1" customHeight="1" outlineLevel="7">
      <c r="A8535" s="115"/>
      <c r="B8535" s="116"/>
      <c r="C8535" s="117"/>
      <c r="D8535" s="2013" t="s">
        <v>557</v>
      </c>
      <c r="E8535" s="2013"/>
      <c r="F8535" s="2013"/>
      <c r="G8535" s="494"/>
    </row>
    <row r="8536" ht="11.25" hidden="1" customHeight="1" outlineLevel="7">
      <c r="A8536" s="115"/>
      <c r="B8536" s="116"/>
      <c r="C8536" s="117"/>
      <c r="D8536" s="2013" t="s">
        <v>559</v>
      </c>
      <c r="E8536" s="2013"/>
      <c r="F8536" s="2013"/>
      <c r="G8536" s="494"/>
    </row>
    <row r="8537" ht="11.25" hidden="1" customHeight="1" outlineLevel="7">
      <c r="A8537" s="115"/>
      <c r="B8537" s="116"/>
      <c r="C8537" s="117"/>
      <c r="D8537" s="2013" t="s">
        <v>560</v>
      </c>
      <c r="E8537" s="2013"/>
      <c r="F8537" s="2013"/>
      <c r="G8537" s="494"/>
    </row>
    <row r="8538" ht="11.25" hidden="1" customHeight="1" outlineLevel="7">
      <c r="A8538" s="115"/>
      <c r="B8538" s="116"/>
      <c r="C8538" s="117"/>
      <c r="D8538" s="2013" t="s">
        <v>562</v>
      </c>
      <c r="E8538" s="2013"/>
      <c r="F8538" s="2013"/>
      <c r="G8538" s="494"/>
    </row>
    <row r="8539" ht="11.25" hidden="1" customHeight="1" outlineLevel="7">
      <c r="A8539" s="115"/>
      <c r="B8539" s="116"/>
      <c r="C8539" s="117"/>
      <c r="D8539" s="2013" t="s">
        <v>563</v>
      </c>
      <c r="E8539" s="2013"/>
      <c r="F8539" s="2013"/>
      <c r="G8539" s="494"/>
    </row>
    <row r="8540" ht="11.25" hidden="1" customHeight="1" outlineLevel="7">
      <c r="A8540" s="115"/>
      <c r="B8540" s="116"/>
      <c r="C8540" s="117"/>
      <c r="D8540" s="2013" t="s">
        <v>564</v>
      </c>
      <c r="E8540" s="2013"/>
      <c r="F8540" s="2013"/>
      <c r="G8540" s="494"/>
    </row>
    <row r="8541" ht="11.25" hidden="1" customHeight="1" outlineLevel="7">
      <c r="A8541" s="115"/>
      <c r="B8541" s="116"/>
      <c r="C8541" s="117"/>
      <c r="D8541" s="2013" t="s">
        <v>565</v>
      </c>
      <c r="E8541" s="2013"/>
      <c r="F8541" s="2013"/>
      <c r="G8541" s="492">
        <v>21741.53226</v>
      </c>
    </row>
    <row r="8542" ht="11.25" hidden="1" customHeight="1" outlineLevel="7">
      <c r="A8542" s="115"/>
      <c r="B8542" s="116"/>
      <c r="C8542" s="117"/>
      <c r="D8542" s="2013" t="s">
        <v>566</v>
      </c>
      <c r="E8542" s="2013"/>
      <c r="F8542" s="2013"/>
      <c r="G8542" s="494"/>
    </row>
    <row r="8543" ht="11.25" hidden="1" customHeight="1" outlineLevel="7">
      <c r="A8543" s="115"/>
      <c r="B8543" s="116"/>
      <c r="C8543" s="117"/>
      <c r="D8543" s="2013" t="s">
        <v>567</v>
      </c>
      <c r="E8543" s="2013"/>
      <c r="F8543" s="2013"/>
      <c r="G8543" s="493">
        <v>21741.53226</v>
      </c>
    </row>
    <row r="8544" ht="11.25" hidden="1" customHeight="1" outlineLevel="7">
      <c r="A8544" s="115"/>
      <c r="B8544" s="116"/>
      <c r="C8544" s="117"/>
      <c r="D8544" s="2013" t="s">
        <v>568</v>
      </c>
      <c r="E8544" s="2013"/>
      <c r="F8544" s="2013"/>
      <c r="G8544" s="493">
        <v>21741.53226</v>
      </c>
    </row>
    <row r="8545" ht="11.25" hidden="1" customHeight="1" outlineLevel="7">
      <c r="A8545" s="115"/>
      <c r="B8545" s="116"/>
      <c r="C8545" s="117"/>
      <c r="D8545" s="2013" t="s">
        <v>569</v>
      </c>
      <c r="E8545" s="2013"/>
      <c r="F8545" s="2013"/>
      <c r="G8545" s="493">
        <v>28402.572840000001</v>
      </c>
    </row>
    <row r="8546" ht="11.25" hidden="1" customHeight="1" outlineLevel="7">
      <c r="A8546" s="115"/>
      <c r="B8546" s="116"/>
      <c r="C8546" s="117"/>
      <c r="D8546" s="2013" t="s">
        <v>570</v>
      </c>
      <c r="E8546" s="2013"/>
      <c r="F8546" s="2013"/>
      <c r="G8546" s="493">
        <v>32403.185239999999</v>
      </c>
    </row>
    <row r="8547" ht="11.25" hidden="1" customHeight="1" outlineLevel="7">
      <c r="A8547" s="83"/>
      <c r="B8547" s="84"/>
      <c r="C8547" s="85"/>
      <c r="D8547" s="2017" t="s">
        <v>571</v>
      </c>
      <c r="E8547" s="2017"/>
      <c r="F8547" s="2017"/>
      <c r="G8547" s="493">
        <v>76423.389999999999</v>
      </c>
    </row>
    <row r="8548" ht="11.25" hidden="1" customHeight="1" outlineLevel="7">
      <c r="A8548" s="86"/>
      <c r="B8548" s="87"/>
      <c r="C8548" s="88"/>
      <c r="D8548" s="2017" t="s">
        <v>572</v>
      </c>
      <c r="E8548" s="2017"/>
      <c r="F8548" s="2017"/>
      <c r="G8548" s="493">
        <v>76423.389999999999</v>
      </c>
    </row>
    <row r="8549" ht="11.25" hidden="1" customHeight="1" outlineLevel="7">
      <c r="A8549" s="101"/>
      <c r="B8549" s="102"/>
      <c r="C8549" s="103"/>
      <c r="D8549" s="2017" t="s">
        <v>573</v>
      </c>
      <c r="E8549" s="2017"/>
      <c r="F8549" s="2017"/>
      <c r="G8549" s="493">
        <v>5886.924</v>
      </c>
    </row>
    <row r="8550" ht="11.25" hidden="1" customHeight="1" outlineLevel="7">
      <c r="A8550" s="115"/>
      <c r="B8550" s="116"/>
      <c r="C8550" s="117"/>
      <c r="D8550" s="2013" t="s">
        <v>576</v>
      </c>
      <c r="E8550" s="2013"/>
      <c r="F8550" s="2013"/>
      <c r="G8550" s="493">
        <v>14757.081</v>
      </c>
    </row>
    <row r="8551" ht="21.75" hidden="1" customHeight="1" outlineLevel="7">
      <c r="A8551" s="115"/>
      <c r="B8551" s="116"/>
      <c r="C8551" s="117"/>
      <c r="D8551" s="2013" t="s">
        <v>577</v>
      </c>
      <c r="E8551" s="2013"/>
      <c r="F8551" s="2013"/>
      <c r="G8551" s="493">
        <v>34051.900999999998</v>
      </c>
    </row>
    <row r="8552" ht="21.75" hidden="1" customHeight="1" outlineLevel="7">
      <c r="A8552" s="115"/>
      <c r="B8552" s="116"/>
      <c r="C8552" s="117"/>
      <c r="D8552" s="2013" t="s">
        <v>578</v>
      </c>
      <c r="E8552" s="2013"/>
      <c r="F8552" s="2013"/>
      <c r="G8552" s="493">
        <v>21727.484</v>
      </c>
    </row>
    <row r="8553" ht="11.25" hidden="1" customHeight="1" outlineLevel="7">
      <c r="A8553" s="115"/>
      <c r="B8553" s="116"/>
      <c r="C8553" s="117"/>
      <c r="D8553" s="2013" t="s">
        <v>579</v>
      </c>
      <c r="E8553" s="2013"/>
      <c r="F8553" s="2013"/>
      <c r="G8553" s="493">
        <v>-44020.204760000001</v>
      </c>
    </row>
    <row r="8554" ht="11.25" hidden="1" customHeight="1" outlineLevel="7">
      <c r="A8554" s="115"/>
      <c r="B8554" s="116"/>
      <c r="C8554" s="117"/>
      <c r="D8554" s="2013" t="s">
        <v>582</v>
      </c>
      <c r="E8554" s="2013"/>
      <c r="F8554" s="2013"/>
      <c r="G8554" s="493">
        <v>-1607.51558</v>
      </c>
    </row>
    <row r="8555" ht="11.25" hidden="1" customHeight="1" outlineLevel="7">
      <c r="A8555" s="115"/>
      <c r="B8555" s="116"/>
      <c r="C8555" s="117"/>
      <c r="D8555" s="2013" t="s">
        <v>583</v>
      </c>
      <c r="E8555" s="2013"/>
      <c r="F8555" s="2013"/>
      <c r="G8555" s="496">
        <v>-400.80649</v>
      </c>
    </row>
    <row r="8556" ht="11.25" hidden="1" customHeight="1" outlineLevel="7">
      <c r="A8556" s="115"/>
      <c r="B8556" s="116"/>
      <c r="C8556" s="117"/>
      <c r="D8556" s="2013" t="s">
        <v>584</v>
      </c>
      <c r="E8556" s="2013"/>
      <c r="F8556" s="2013"/>
      <c r="G8556" s="496">
        <v>-321.89138000000003</v>
      </c>
    </row>
    <row r="8557" ht="11.25" hidden="1" customHeight="1" outlineLevel="7">
      <c r="A8557" s="115"/>
      <c r="B8557" s="116"/>
      <c r="C8557" s="117"/>
      <c r="D8557" s="2013" t="s">
        <v>585</v>
      </c>
      <c r="E8557" s="2013"/>
      <c r="F8557" s="2013"/>
      <c r="G8557" s="496">
        <v>-78.915109999999999</v>
      </c>
    </row>
    <row r="8558" ht="11.25" hidden="1" customHeight="1" outlineLevel="7">
      <c r="A8558" s="101"/>
      <c r="B8558" s="102"/>
      <c r="C8558" s="103"/>
      <c r="D8558" s="2017" t="s">
        <v>586</v>
      </c>
      <c r="E8558" s="2017"/>
      <c r="F8558" s="2017"/>
      <c r="G8558" s="493">
        <v>-1206.7090900000001</v>
      </c>
    </row>
    <row r="8559" ht="11.25" hidden="1" customHeight="1" outlineLevel="7">
      <c r="A8559" s="115"/>
      <c r="B8559" s="116"/>
      <c r="C8559" s="117"/>
      <c r="D8559" s="2013" t="s">
        <v>589</v>
      </c>
      <c r="E8559" s="2013"/>
      <c r="F8559" s="2013"/>
      <c r="G8559" s="496">
        <v>-374.97838000000002</v>
      </c>
    </row>
    <row r="8560" ht="21.75" hidden="1" customHeight="1" outlineLevel="7">
      <c r="A8560" s="115"/>
      <c r="B8560" s="116"/>
      <c r="C8560" s="117"/>
      <c r="D8560" s="2013" t="s">
        <v>590</v>
      </c>
      <c r="E8560" s="2013"/>
      <c r="F8560" s="2013"/>
      <c r="G8560" s="496">
        <v>-30.831959999999999</v>
      </c>
    </row>
    <row r="8561" ht="11.25" hidden="1" customHeight="1" outlineLevel="7">
      <c r="A8561" s="115"/>
      <c r="B8561" s="116"/>
      <c r="C8561" s="117"/>
      <c r="D8561" s="2013" t="s">
        <v>591</v>
      </c>
      <c r="E8561" s="2013"/>
      <c r="F8561" s="2013"/>
      <c r="G8561" s="496">
        <v>-344.14641999999998</v>
      </c>
    </row>
    <row r="8562" ht="11.25" hidden="1" customHeight="1" outlineLevel="7">
      <c r="A8562" s="115"/>
      <c r="B8562" s="116"/>
      <c r="C8562" s="117"/>
      <c r="D8562" s="2013" t="s">
        <v>592</v>
      </c>
      <c r="E8562" s="2013"/>
      <c r="F8562" s="2013"/>
      <c r="G8562" s="496">
        <v>-117.191</v>
      </c>
    </row>
    <row r="8563" ht="11.25" hidden="1" customHeight="1" outlineLevel="7">
      <c r="A8563" s="115"/>
      <c r="B8563" s="116"/>
      <c r="C8563" s="117"/>
      <c r="D8563" s="2013" t="s">
        <v>965</v>
      </c>
      <c r="E8563" s="2013"/>
      <c r="F8563" s="2013"/>
      <c r="G8563" s="496">
        <v>-8.1402800000000006</v>
      </c>
    </row>
    <row r="8564" ht="11.25" hidden="1" customHeight="1" outlineLevel="7">
      <c r="A8564" s="115"/>
      <c r="B8564" s="116"/>
      <c r="C8564" s="117"/>
      <c r="D8564" s="2013" t="s">
        <v>594</v>
      </c>
      <c r="E8564" s="2013"/>
      <c r="F8564" s="2013"/>
      <c r="G8564" s="494"/>
    </row>
    <row r="8565" ht="11.25" hidden="1" customHeight="1" outlineLevel="7">
      <c r="A8565" s="86"/>
      <c r="B8565" s="87"/>
      <c r="C8565" s="88"/>
      <c r="D8565" s="2017" t="s">
        <v>35</v>
      </c>
      <c r="E8565" s="2017"/>
      <c r="F8565" s="2017"/>
      <c r="G8565" s="496">
        <v>-33.979889999999997</v>
      </c>
    </row>
    <row r="8566" ht="11.25" hidden="1" customHeight="1" outlineLevel="7">
      <c r="A8566" s="89"/>
      <c r="B8566" s="90"/>
      <c r="C8566" s="91"/>
      <c r="D8566" s="2013" t="s">
        <v>595</v>
      </c>
      <c r="E8566" s="2013"/>
      <c r="F8566" s="2013"/>
      <c r="G8566" s="496">
        <v>-12.87654</v>
      </c>
    </row>
    <row r="8567" ht="11.25" hidden="1" customHeight="1" outlineLevel="7">
      <c r="A8567" s="89"/>
      <c r="B8567" s="90"/>
      <c r="C8567" s="91"/>
      <c r="D8567" s="2013" t="s">
        <v>598</v>
      </c>
      <c r="E8567" s="2013"/>
      <c r="F8567" s="2013"/>
      <c r="G8567" s="496">
        <v>-62.194290000000002</v>
      </c>
    </row>
    <row r="8568" ht="11.25" hidden="1" customHeight="1" outlineLevel="7">
      <c r="A8568" s="89"/>
      <c r="B8568" s="90"/>
      <c r="C8568" s="91"/>
      <c r="D8568" s="2013" t="s">
        <v>599</v>
      </c>
      <c r="E8568" s="2013"/>
      <c r="F8568" s="2013"/>
      <c r="G8568" s="494"/>
    </row>
    <row r="8569" ht="11.25" hidden="1" customHeight="1" outlineLevel="7">
      <c r="A8569" s="86"/>
      <c r="B8569" s="87"/>
      <c r="C8569" s="88"/>
      <c r="D8569" s="2017" t="s">
        <v>608</v>
      </c>
      <c r="E8569" s="2017"/>
      <c r="F8569" s="2017"/>
      <c r="G8569" s="494"/>
    </row>
    <row r="8570" ht="11.25" hidden="1" customHeight="1" outlineLevel="7">
      <c r="A8570" s="89"/>
      <c r="B8570" s="90"/>
      <c r="C8570" s="91"/>
      <c r="D8570" s="2013" t="s">
        <v>609</v>
      </c>
      <c r="E8570" s="2013"/>
      <c r="F8570" s="2013"/>
      <c r="G8570" s="494"/>
    </row>
    <row r="8571" ht="11.25" hidden="1" customHeight="1" outlineLevel="7">
      <c r="A8571" s="89"/>
      <c r="B8571" s="90"/>
      <c r="C8571" s="91"/>
      <c r="D8571" s="2013" t="s">
        <v>611</v>
      </c>
      <c r="E8571" s="2013"/>
      <c r="F8571" s="2013"/>
      <c r="G8571" s="494"/>
    </row>
    <row r="8572" ht="11.25" hidden="1" customHeight="1" outlineLevel="7">
      <c r="A8572" s="89"/>
      <c r="B8572" s="90"/>
      <c r="C8572" s="91"/>
      <c r="D8572" s="2013" t="s">
        <v>838</v>
      </c>
      <c r="E8572" s="2013"/>
      <c r="F8572" s="2013"/>
      <c r="G8572" s="494"/>
    </row>
    <row r="8573" ht="11.25" hidden="1" customHeight="1" outlineLevel="7">
      <c r="A8573" s="89"/>
      <c r="B8573" s="90"/>
      <c r="C8573" s="91"/>
      <c r="D8573" s="2013" t="s">
        <v>613</v>
      </c>
      <c r="E8573" s="2013"/>
      <c r="F8573" s="2013"/>
      <c r="G8573" s="496">
        <v>-714.53971000000001</v>
      </c>
    </row>
    <row r="8574" ht="11.25" hidden="1" customHeight="1" outlineLevel="7">
      <c r="A8574" s="89"/>
      <c r="B8574" s="90"/>
      <c r="C8574" s="91"/>
      <c r="D8574" s="2013" t="s">
        <v>614</v>
      </c>
      <c r="E8574" s="2013"/>
      <c r="F8574" s="2013"/>
      <c r="G8574" s="496">
        <v>-102.70986000000001</v>
      </c>
    </row>
    <row r="8575" ht="11.25" hidden="1" customHeight="1" outlineLevel="7">
      <c r="A8575" s="89"/>
      <c r="B8575" s="90"/>
      <c r="C8575" s="91"/>
      <c r="D8575" s="2013" t="s">
        <v>615</v>
      </c>
      <c r="E8575" s="2013"/>
      <c r="F8575" s="2013"/>
      <c r="G8575" s="496">
        <v>-394.06276000000003</v>
      </c>
    </row>
    <row r="8576" ht="11.25" hidden="1" customHeight="1" outlineLevel="7">
      <c r="A8576" s="89"/>
      <c r="B8576" s="90"/>
      <c r="C8576" s="91"/>
      <c r="D8576" s="2013" t="s">
        <v>616</v>
      </c>
      <c r="E8576" s="2013"/>
      <c r="F8576" s="2013"/>
      <c r="G8576" s="496">
        <v>-9.2904800000000005</v>
      </c>
    </row>
    <row r="8577" ht="11.25" hidden="1" customHeight="1" outlineLevel="7">
      <c r="A8577" s="83"/>
      <c r="B8577" s="84"/>
      <c r="C8577" s="85"/>
      <c r="D8577" s="2017" t="s">
        <v>617</v>
      </c>
      <c r="E8577" s="2017"/>
      <c r="F8577" s="2017"/>
      <c r="G8577" s="496">
        <v>-14.528219999999999</v>
      </c>
    </row>
    <row r="8578" ht="11.25" hidden="1" customHeight="1" outlineLevel="7">
      <c r="A8578" s="118"/>
      <c r="B8578" s="119"/>
      <c r="C8578" s="120"/>
      <c r="D8578" s="2013" t="s">
        <v>619</v>
      </c>
      <c r="E8578" s="2013"/>
      <c r="F8578" s="2013"/>
      <c r="G8578" s="496">
        <v>-7.6444400000000003</v>
      </c>
    </row>
    <row r="8579" ht="11.25" hidden="1" customHeight="1" outlineLevel="7">
      <c r="A8579" s="118"/>
      <c r="B8579" s="119"/>
      <c r="C8579" s="120"/>
      <c r="D8579" s="2013" t="s">
        <v>620</v>
      </c>
      <c r="E8579" s="2013"/>
      <c r="F8579" s="2013"/>
      <c r="G8579" s="496">
        <v>-6.6747800000000002</v>
      </c>
    </row>
    <row r="8580" ht="11.25" hidden="1" customHeight="1" outlineLevel="7">
      <c r="A8580" s="118"/>
      <c r="B8580" s="119"/>
      <c r="C8580" s="120"/>
      <c r="D8580" s="2013" t="s">
        <v>622</v>
      </c>
      <c r="E8580" s="2013"/>
      <c r="F8580" s="2013"/>
      <c r="G8580" s="496">
        <v>-16.413499999999999</v>
      </c>
    </row>
    <row r="8581" ht="11.25" hidden="1" customHeight="1" outlineLevel="7">
      <c r="A8581" s="118"/>
      <c r="B8581" s="119"/>
      <c r="C8581" s="120"/>
      <c r="D8581" s="2013" t="s">
        <v>624</v>
      </c>
      <c r="E8581" s="2013"/>
      <c r="F8581" s="2013"/>
      <c r="G8581" s="496">
        <v>-12.106780000000001</v>
      </c>
    </row>
    <row r="8582" ht="11.25" hidden="1" customHeight="1" outlineLevel="7">
      <c r="A8582" s="118"/>
      <c r="B8582" s="119"/>
      <c r="C8582" s="120"/>
      <c r="D8582" s="2013" t="s">
        <v>626</v>
      </c>
      <c r="E8582" s="2013"/>
      <c r="F8582" s="2013"/>
      <c r="G8582" s="496">
        <v>-80.192279999999997</v>
      </c>
    </row>
    <row r="8583" ht="11.25" hidden="1" customHeight="1" outlineLevel="7">
      <c r="A8583" s="86"/>
      <c r="B8583" s="87"/>
      <c r="C8583" s="88"/>
      <c r="D8583" s="2017" t="s">
        <v>630</v>
      </c>
      <c r="E8583" s="2017"/>
      <c r="F8583" s="2017"/>
      <c r="G8583" s="496">
        <v>-10.54307</v>
      </c>
    </row>
    <row r="8584" ht="11.25" hidden="1" customHeight="1" outlineLevel="7">
      <c r="A8584" s="89"/>
      <c r="B8584" s="90"/>
      <c r="C8584" s="91"/>
      <c r="D8584" s="2013" t="s">
        <v>632</v>
      </c>
      <c r="E8584" s="2013"/>
      <c r="F8584" s="2013"/>
      <c r="G8584" s="496">
        <v>-9.69895</v>
      </c>
    </row>
    <row r="8585" ht="21.75" hidden="1" customHeight="1" outlineLevel="7">
      <c r="A8585" s="89"/>
      <c r="B8585" s="90"/>
      <c r="C8585" s="91"/>
      <c r="D8585" s="2013" t="s">
        <v>634</v>
      </c>
      <c r="E8585" s="2013"/>
      <c r="F8585" s="2013"/>
      <c r="G8585" s="496">
        <v>-40.994500000000002</v>
      </c>
    </row>
    <row r="8586" ht="21.75" hidden="1" customHeight="1" outlineLevel="7">
      <c r="A8586" s="89"/>
      <c r="B8586" s="90"/>
      <c r="C8586" s="91"/>
      <c r="D8586" s="2013" t="s">
        <v>636</v>
      </c>
      <c r="E8586" s="2013"/>
      <c r="F8586" s="2013"/>
      <c r="G8586" s="496">
        <v>-9.6800899999999999</v>
      </c>
    </row>
    <row r="8587" ht="21.75" hidden="1" customHeight="1" outlineLevel="7">
      <c r="A8587" s="89"/>
      <c r="B8587" s="90"/>
      <c r="C8587" s="91"/>
      <c r="D8587" s="2013" t="s">
        <v>638</v>
      </c>
      <c r="E8587" s="2013"/>
      <c r="F8587" s="2013"/>
      <c r="G8587" s="496">
        <v>-883.15422000000001</v>
      </c>
    </row>
    <row r="8588" ht="11.25" hidden="1" customHeight="1" outlineLevel="7">
      <c r="A8588" s="83"/>
      <c r="B8588" s="84"/>
      <c r="C8588" s="85"/>
      <c r="D8588" s="2017" t="s">
        <v>641</v>
      </c>
      <c r="E8588" s="2017"/>
      <c r="F8588" s="2017"/>
      <c r="G8588" s="496">
        <v>-74.195099999999996</v>
      </c>
    </row>
    <row r="8589" ht="21.75" hidden="1" customHeight="1" outlineLevel="7">
      <c r="A8589" s="86"/>
      <c r="B8589" s="87"/>
      <c r="C8589" s="88"/>
      <c r="D8589" s="2017" t="s">
        <v>642</v>
      </c>
      <c r="E8589" s="2017"/>
      <c r="F8589" s="2017"/>
      <c r="G8589" s="496">
        <v>-59.152349999999998</v>
      </c>
    </row>
    <row r="8590" ht="21.75" hidden="1" customHeight="1" outlineLevel="7">
      <c r="A8590" s="89"/>
      <c r="B8590" s="90"/>
      <c r="C8590" s="91"/>
      <c r="D8590" s="2013" t="s">
        <v>643</v>
      </c>
      <c r="E8590" s="2013"/>
      <c r="F8590" s="2013"/>
      <c r="G8590" s="496">
        <v>-10.26252</v>
      </c>
    </row>
    <row r="8591" ht="21.75" hidden="1" customHeight="1" outlineLevel="7">
      <c r="A8591" s="89"/>
      <c r="B8591" s="90"/>
      <c r="C8591" s="91"/>
      <c r="D8591" s="2013" t="s">
        <v>645</v>
      </c>
      <c r="E8591" s="2013"/>
      <c r="F8591" s="2013"/>
      <c r="G8591" s="494"/>
    </row>
    <row r="8592" ht="21.75" hidden="1" customHeight="1" outlineLevel="7">
      <c r="A8592" s="89"/>
      <c r="B8592" s="90"/>
      <c r="C8592" s="91"/>
      <c r="D8592" s="2013" t="s">
        <v>647</v>
      </c>
      <c r="E8592" s="2013"/>
      <c r="F8592" s="2013"/>
      <c r="G8592" s="494"/>
    </row>
    <row r="8593" ht="21.75" hidden="1" customHeight="1" outlineLevel="7">
      <c r="A8593" s="89"/>
      <c r="B8593" s="90"/>
      <c r="C8593" s="91"/>
      <c r="D8593" s="2013" t="s">
        <v>649</v>
      </c>
      <c r="E8593" s="2013"/>
      <c r="F8593" s="2013"/>
      <c r="G8593" s="496">
        <v>-30.496939999999999</v>
      </c>
    </row>
    <row r="8594" ht="21.75" hidden="1" customHeight="1" outlineLevel="7">
      <c r="A8594" s="89"/>
      <c r="B8594" s="90"/>
      <c r="C8594" s="91"/>
      <c r="D8594" s="2013" t="s">
        <v>651</v>
      </c>
      <c r="E8594" s="2013"/>
      <c r="F8594" s="2013"/>
      <c r="G8594" s="496">
        <v>-7.4076599999999999</v>
      </c>
    </row>
    <row r="8595" ht="11.25" hidden="1" customHeight="1" outlineLevel="7">
      <c r="A8595" s="86"/>
      <c r="B8595" s="87"/>
      <c r="C8595" s="88"/>
      <c r="D8595" s="2017" t="s">
        <v>653</v>
      </c>
      <c r="E8595" s="2017"/>
      <c r="F8595" s="2017"/>
      <c r="G8595" s="496">
        <v>-8.2846799999999998</v>
      </c>
    </row>
    <row r="8596" ht="11.25" hidden="1" customHeight="1" outlineLevel="7">
      <c r="A8596" s="89"/>
      <c r="B8596" s="90"/>
      <c r="C8596" s="91"/>
      <c r="D8596" s="2013" t="s">
        <v>655</v>
      </c>
      <c r="E8596" s="2013"/>
      <c r="F8596" s="2013"/>
      <c r="G8596" s="496">
        <v>-2.1997</v>
      </c>
    </row>
    <row r="8597" ht="21.75" hidden="1" customHeight="1" outlineLevel="7">
      <c r="A8597" s="89"/>
      <c r="B8597" s="90"/>
      <c r="C8597" s="91"/>
      <c r="D8597" s="2013" t="s">
        <v>657</v>
      </c>
      <c r="E8597" s="2013"/>
      <c r="F8597" s="2013"/>
      <c r="G8597" s="496">
        <v>-0.50085000000000002</v>
      </c>
    </row>
    <row r="8598" ht="21.75" hidden="1" customHeight="1" outlineLevel="7">
      <c r="A8598" s="89"/>
      <c r="B8598" s="90"/>
      <c r="C8598" s="91"/>
      <c r="D8598" s="2013" t="s">
        <v>659</v>
      </c>
      <c r="E8598" s="2013"/>
      <c r="F8598" s="2013"/>
      <c r="G8598" s="496">
        <v>-15.04275</v>
      </c>
    </row>
    <row r="8599" ht="21.75" hidden="1" customHeight="1" outlineLevel="7">
      <c r="A8599" s="89"/>
      <c r="B8599" s="90"/>
      <c r="C8599" s="91"/>
      <c r="D8599" s="2013" t="s">
        <v>661</v>
      </c>
      <c r="E8599" s="2013"/>
      <c r="F8599" s="2013"/>
      <c r="G8599" s="494"/>
    </row>
    <row r="8600" ht="11.25" hidden="1" customHeight="1" outlineLevel="7">
      <c r="A8600" s="89"/>
      <c r="B8600" s="90"/>
      <c r="C8600" s="91"/>
      <c r="D8600" s="2013" t="s">
        <v>663</v>
      </c>
      <c r="E8600" s="2013"/>
      <c r="F8600" s="2013"/>
      <c r="G8600" s="494"/>
    </row>
    <row r="8601" ht="21.75" hidden="1" customHeight="1" outlineLevel="7">
      <c r="A8601" s="86"/>
      <c r="B8601" s="87"/>
      <c r="C8601" s="88"/>
      <c r="D8601" s="2017" t="s">
        <v>665</v>
      </c>
      <c r="E8601" s="2017"/>
      <c r="F8601" s="2017"/>
      <c r="G8601" s="494"/>
    </row>
    <row r="8602" ht="11.25" hidden="1" customHeight="1" outlineLevel="7">
      <c r="A8602" s="89"/>
      <c r="B8602" s="90"/>
      <c r="C8602" s="91"/>
      <c r="D8602" s="2013" t="s">
        <v>667</v>
      </c>
      <c r="E8602" s="2013"/>
      <c r="F8602" s="2013"/>
      <c r="G8602" s="496">
        <v>-15.04275</v>
      </c>
    </row>
    <row r="8603" ht="21.75" hidden="1" customHeight="1" outlineLevel="7">
      <c r="A8603" s="89"/>
      <c r="B8603" s="90"/>
      <c r="C8603" s="91"/>
      <c r="D8603" s="2013" t="s">
        <v>669</v>
      </c>
      <c r="E8603" s="2013"/>
      <c r="F8603" s="2013"/>
      <c r="G8603" s="494"/>
    </row>
    <row r="8604" ht="21.75" hidden="1" customHeight="1" outlineLevel="7">
      <c r="A8604" s="89"/>
      <c r="B8604" s="90"/>
      <c r="C8604" s="91"/>
      <c r="D8604" s="2013" t="s">
        <v>671</v>
      </c>
      <c r="E8604" s="2013"/>
      <c r="F8604" s="2013"/>
      <c r="G8604" s="494"/>
    </row>
    <row r="8605" ht="21.75" hidden="1" customHeight="1" outlineLevel="7">
      <c r="A8605" s="89"/>
      <c r="B8605" s="90"/>
      <c r="C8605" s="91"/>
      <c r="D8605" s="2013" t="s">
        <v>673</v>
      </c>
      <c r="E8605" s="2013"/>
      <c r="F8605" s="2013"/>
      <c r="G8605" s="496">
        <v>-6.4911099999999999</v>
      </c>
    </row>
    <row r="8606" ht="21.75" hidden="1" customHeight="1" outlineLevel="7">
      <c r="A8606" s="89"/>
      <c r="B8606" s="90"/>
      <c r="C8606" s="91"/>
      <c r="D8606" s="2013" t="s">
        <v>675</v>
      </c>
      <c r="E8606" s="2013"/>
      <c r="F8606" s="2013"/>
      <c r="G8606" s="494"/>
    </row>
    <row r="8607" ht="21.75" hidden="1" customHeight="1" outlineLevel="7">
      <c r="A8607" s="86"/>
      <c r="B8607" s="87"/>
      <c r="C8607" s="88"/>
      <c r="D8607" s="2017" t="s">
        <v>677</v>
      </c>
      <c r="E8607" s="2017"/>
      <c r="F8607" s="2017"/>
      <c r="G8607" s="494"/>
    </row>
    <row r="8608" ht="21.75" hidden="1" customHeight="1" outlineLevel="7">
      <c r="A8608" s="89"/>
      <c r="B8608" s="90"/>
      <c r="C8608" s="91"/>
      <c r="D8608" s="2013" t="s">
        <v>679</v>
      </c>
      <c r="E8608" s="2013"/>
      <c r="F8608" s="2013"/>
      <c r="G8608" s="496">
        <v>-6.4911099999999999</v>
      </c>
    </row>
    <row r="8609" ht="21.75" hidden="1" customHeight="1" outlineLevel="7">
      <c r="A8609" s="89"/>
      <c r="B8609" s="90"/>
      <c r="C8609" s="91"/>
      <c r="D8609" s="2013" t="s">
        <v>681</v>
      </c>
      <c r="E8609" s="2013"/>
      <c r="F8609" s="2013"/>
      <c r="G8609" s="496">
        <v>-802.46801000000005</v>
      </c>
    </row>
    <row r="8610" ht="21.75" hidden="1" customHeight="1" outlineLevel="7">
      <c r="A8610" s="89"/>
      <c r="B8610" s="90"/>
      <c r="C8610" s="91"/>
      <c r="D8610" s="2013" t="s">
        <v>683</v>
      </c>
      <c r="E8610" s="2013"/>
      <c r="F8610" s="2013"/>
      <c r="G8610" s="494"/>
    </row>
    <row r="8611" ht="21.75" hidden="1" customHeight="1" outlineLevel="7">
      <c r="A8611" s="89"/>
      <c r="B8611" s="90"/>
      <c r="C8611" s="91"/>
      <c r="D8611" s="2013" t="s">
        <v>685</v>
      </c>
      <c r="E8611" s="2013"/>
      <c r="F8611" s="2013"/>
      <c r="G8611" s="496">
        <v>-4.6850899999999998</v>
      </c>
    </row>
    <row r="8612" ht="21.75" hidden="1" customHeight="1" outlineLevel="7">
      <c r="A8612" s="89"/>
      <c r="B8612" s="90"/>
      <c r="C8612" s="91"/>
      <c r="D8612" s="2013" t="s">
        <v>687</v>
      </c>
      <c r="E8612" s="2013"/>
      <c r="F8612" s="2013"/>
      <c r="G8612" s="496">
        <v>-744.85599999999999</v>
      </c>
    </row>
    <row r="8613" ht="11.25" hidden="1" customHeight="1" outlineLevel="7">
      <c r="A8613" s="83"/>
      <c r="B8613" s="84"/>
      <c r="C8613" s="85"/>
      <c r="D8613" s="2017" t="s">
        <v>689</v>
      </c>
      <c r="E8613" s="2017"/>
      <c r="F8613" s="2017"/>
      <c r="G8613" s="496">
        <v>-0.14566999999999999</v>
      </c>
    </row>
    <row r="8614" ht="11.25" hidden="1" customHeight="1" outlineLevel="7">
      <c r="A8614" s="118"/>
      <c r="B8614" s="119"/>
      <c r="C8614" s="120"/>
      <c r="D8614" s="2013" t="s">
        <v>692</v>
      </c>
      <c r="E8614" s="2013"/>
      <c r="F8614" s="2013"/>
      <c r="G8614" s="496">
        <v>-35.28096</v>
      </c>
    </row>
    <row r="8615" ht="11.25" hidden="1" customHeight="1" outlineLevel="7">
      <c r="A8615" s="118"/>
      <c r="B8615" s="119"/>
      <c r="C8615" s="120"/>
      <c r="D8615" s="2013" t="s">
        <v>693</v>
      </c>
      <c r="E8615" s="2013"/>
      <c r="F8615" s="2013"/>
      <c r="G8615" s="494"/>
    </row>
    <row r="8616" ht="11.25" hidden="1" customHeight="1" outlineLevel="7">
      <c r="A8616" s="118"/>
      <c r="B8616" s="119"/>
      <c r="C8616" s="120"/>
      <c r="D8616" s="2013" t="s">
        <v>694</v>
      </c>
      <c r="E8616" s="2013"/>
      <c r="F8616" s="2013"/>
      <c r="G8616" s="496">
        <v>-17.50029</v>
      </c>
    </row>
    <row r="8617" ht="11.25" hidden="1" customHeight="1" outlineLevel="7">
      <c r="A8617" s="118"/>
      <c r="B8617" s="119"/>
      <c r="C8617" s="120"/>
      <c r="D8617" s="2013" t="s">
        <v>695</v>
      </c>
      <c r="E8617" s="2013"/>
      <c r="F8617" s="2013"/>
      <c r="G8617" s="493">
        <v>-28849.230889999999</v>
      </c>
    </row>
    <row r="8618" ht="11.25" hidden="1" customHeight="1" outlineLevel="7">
      <c r="A8618" s="118"/>
      <c r="B8618" s="119"/>
      <c r="C8618" s="120"/>
      <c r="D8618" s="2013" t="s">
        <v>696</v>
      </c>
      <c r="E8618" s="2013"/>
      <c r="F8618" s="2013"/>
      <c r="G8618" s="493">
        <v>-14532.20796</v>
      </c>
    </row>
    <row r="8619" ht="11.25" hidden="1" customHeight="1" outlineLevel="7">
      <c r="A8619" s="83"/>
      <c r="B8619" s="84"/>
      <c r="C8619" s="85"/>
      <c r="D8619" s="2017" t="s">
        <v>698</v>
      </c>
      <c r="E8619" s="2017"/>
      <c r="F8619" s="2017"/>
      <c r="G8619" s="493">
        <v>-1790.35166</v>
      </c>
    </row>
    <row r="8620" ht="11.25" hidden="1" customHeight="1" outlineLevel="7">
      <c r="A8620" s="86"/>
      <c r="B8620" s="87"/>
      <c r="C8620" s="88"/>
      <c r="D8620" s="2017" t="s">
        <v>699</v>
      </c>
      <c r="E8620" s="2017"/>
      <c r="F8620" s="2017"/>
      <c r="G8620" s="493">
        <v>-1419.4683299999999</v>
      </c>
    </row>
    <row r="8621" ht="11.25" hidden="1" customHeight="1" outlineLevel="7">
      <c r="A8621" s="89"/>
      <c r="B8621" s="90"/>
      <c r="C8621" s="91"/>
      <c r="D8621" s="2013" t="s">
        <v>700</v>
      </c>
      <c r="E8621" s="2013"/>
      <c r="F8621" s="2013"/>
      <c r="G8621" s="496">
        <v>-219.68638999999999</v>
      </c>
    </row>
    <row r="8622" ht="11.25" hidden="1" customHeight="1" outlineLevel="7">
      <c r="A8622" s="89"/>
      <c r="B8622" s="90"/>
      <c r="C8622" s="91"/>
      <c r="D8622" s="2013" t="s">
        <v>701</v>
      </c>
      <c r="E8622" s="2013"/>
      <c r="F8622" s="2013"/>
      <c r="G8622" s="493">
        <v>-6323.5987500000001</v>
      </c>
    </row>
    <row r="8623" ht="11.25" hidden="1" customHeight="1" outlineLevel="7">
      <c r="A8623" s="86"/>
      <c r="B8623" s="87"/>
      <c r="C8623" s="88"/>
      <c r="D8623" s="2017" t="s">
        <v>702</v>
      </c>
      <c r="E8623" s="2017"/>
      <c r="F8623" s="2017"/>
      <c r="G8623" s="493">
        <v>-4563.9178000000002</v>
      </c>
    </row>
    <row r="8624" ht="11.25" hidden="1" customHeight="1" outlineLevel="7">
      <c r="A8624" s="101"/>
      <c r="B8624" s="102"/>
      <c r="C8624" s="103"/>
      <c r="D8624" s="2017" t="s">
        <v>704</v>
      </c>
      <c r="E8624" s="2017"/>
      <c r="F8624" s="2017"/>
      <c r="G8624" s="493">
        <v>-2129.4698199999998</v>
      </c>
    </row>
    <row r="8625" ht="11.25" hidden="1" customHeight="1" outlineLevel="7">
      <c r="A8625" s="115"/>
      <c r="B8625" s="116"/>
      <c r="C8625" s="117"/>
      <c r="D8625" s="2013" t="s">
        <v>705</v>
      </c>
      <c r="E8625" s="2013"/>
      <c r="F8625" s="2013"/>
      <c r="G8625" s="496">
        <v>-558.92346999999995</v>
      </c>
    </row>
    <row r="8626" ht="11.25" hidden="1" customHeight="1" outlineLevel="7">
      <c r="A8626" s="115"/>
      <c r="B8626" s="116"/>
      <c r="C8626" s="117"/>
      <c r="D8626" s="2013" t="s">
        <v>706</v>
      </c>
      <c r="E8626" s="2013"/>
      <c r="F8626" s="2013"/>
      <c r="G8626" s="493">
        <v>-1055.9839099999999</v>
      </c>
    </row>
    <row r="8627" ht="11.25" hidden="1" customHeight="1" outlineLevel="7">
      <c r="A8627" s="115"/>
      <c r="B8627" s="116"/>
      <c r="C8627" s="117"/>
      <c r="D8627" s="2013" t="s">
        <v>707</v>
      </c>
      <c r="E8627" s="2013"/>
      <c r="F8627" s="2013"/>
      <c r="G8627" s="496">
        <v>-819.54060000000004</v>
      </c>
    </row>
    <row r="8628" ht="11.25" hidden="1" customHeight="1" outlineLevel="7">
      <c r="A8628" s="115"/>
      <c r="B8628" s="116"/>
      <c r="C8628" s="117"/>
      <c r="D8628" s="2013" t="s">
        <v>708</v>
      </c>
      <c r="E8628" s="2013"/>
      <c r="F8628" s="2013"/>
      <c r="G8628" s="493">
        <v>-8712.46623</v>
      </c>
    </row>
    <row r="8629" ht="11.25" hidden="1" customHeight="1" outlineLevel="7">
      <c r="A8629" s="115"/>
      <c r="B8629" s="116"/>
      <c r="C8629" s="117"/>
      <c r="D8629" s="2013" t="s">
        <v>709</v>
      </c>
      <c r="E8629" s="2013"/>
      <c r="F8629" s="2013"/>
      <c r="G8629" s="493">
        <v>-6317.9814500000002</v>
      </c>
    </row>
    <row r="8630" ht="11.25" hidden="1" customHeight="1" outlineLevel="7">
      <c r="A8630" s="115"/>
      <c r="B8630" s="116"/>
      <c r="C8630" s="117"/>
      <c r="D8630" s="2013" t="s">
        <v>710</v>
      </c>
      <c r="E8630" s="2013"/>
      <c r="F8630" s="2013"/>
      <c r="G8630" s="493">
        <v>-5318.48351</v>
      </c>
    </row>
    <row r="8631" ht="11.25" hidden="1" customHeight="1" outlineLevel="7">
      <c r="A8631" s="115"/>
      <c r="B8631" s="116"/>
      <c r="C8631" s="117"/>
      <c r="D8631" s="2013" t="s">
        <v>711</v>
      </c>
      <c r="E8631" s="2013"/>
      <c r="F8631" s="2013"/>
      <c r="G8631" s="496">
        <v>-179.47961000000001</v>
      </c>
    </row>
    <row r="8632" ht="11.25" hidden="1" customHeight="1" outlineLevel="7">
      <c r="A8632" s="101"/>
      <c r="B8632" s="102"/>
      <c r="C8632" s="103"/>
      <c r="D8632" s="2017" t="s">
        <v>712</v>
      </c>
      <c r="E8632" s="2017"/>
      <c r="F8632" s="2017"/>
      <c r="G8632" s="496">
        <v>-231.26004</v>
      </c>
    </row>
    <row r="8633" ht="11.25" hidden="1" customHeight="1" outlineLevel="7">
      <c r="A8633" s="115"/>
      <c r="B8633" s="116"/>
      <c r="C8633" s="117"/>
      <c r="D8633" s="2013" t="s">
        <v>713</v>
      </c>
      <c r="E8633" s="2013"/>
      <c r="F8633" s="2013"/>
      <c r="G8633" s="496">
        <v>-122.40432</v>
      </c>
    </row>
    <row r="8634" ht="11.25" hidden="1" customHeight="1" outlineLevel="7">
      <c r="A8634" s="115"/>
      <c r="B8634" s="116"/>
      <c r="C8634" s="117"/>
      <c r="D8634" s="2013" t="s">
        <v>714</v>
      </c>
      <c r="E8634" s="2013"/>
      <c r="F8634" s="2013"/>
      <c r="G8634" s="496">
        <v>-466.35397</v>
      </c>
    </row>
    <row r="8635" ht="11.25" hidden="1" customHeight="1" outlineLevel="7">
      <c r="A8635" s="115"/>
      <c r="B8635" s="116"/>
      <c r="C8635" s="117"/>
      <c r="D8635" s="2013" t="s">
        <v>715</v>
      </c>
      <c r="E8635" s="2013"/>
      <c r="F8635" s="2013"/>
      <c r="G8635" s="493">
        <v>-1471.3106299999999</v>
      </c>
    </row>
    <row r="8636" ht="11.25" hidden="1" customHeight="1" outlineLevel="7">
      <c r="A8636" s="115"/>
      <c r="B8636" s="116"/>
      <c r="C8636" s="117"/>
      <c r="D8636" s="2013" t="s">
        <v>716</v>
      </c>
      <c r="E8636" s="2013"/>
      <c r="F8636" s="2013"/>
      <c r="G8636" s="493">
        <v>-1238.55089</v>
      </c>
    </row>
    <row r="8637" ht="21.75" hidden="1" customHeight="1" outlineLevel="7">
      <c r="A8637" s="115"/>
      <c r="B8637" s="116"/>
      <c r="C8637" s="117"/>
      <c r="D8637" s="2013" t="s">
        <v>717</v>
      </c>
      <c r="E8637" s="2013"/>
      <c r="F8637" s="2013"/>
      <c r="G8637" s="496">
        <v>-41.796329999999998</v>
      </c>
    </row>
    <row r="8638" ht="11.25" hidden="1" customHeight="1" outlineLevel="7">
      <c r="A8638" s="115"/>
      <c r="B8638" s="116"/>
      <c r="C8638" s="117"/>
      <c r="D8638" s="2013" t="s">
        <v>718</v>
      </c>
      <c r="E8638" s="2013"/>
      <c r="F8638" s="2013"/>
      <c r="G8638" s="496">
        <v>-53.855409999999999</v>
      </c>
    </row>
    <row r="8639" ht="11.25" hidden="1" customHeight="1" outlineLevel="7">
      <c r="A8639" s="115"/>
      <c r="B8639" s="116"/>
      <c r="C8639" s="117"/>
      <c r="D8639" s="2013" t="s">
        <v>719</v>
      </c>
      <c r="E8639" s="2013"/>
      <c r="F8639" s="2013"/>
      <c r="G8639" s="496">
        <v>-28.505420000000001</v>
      </c>
    </row>
    <row r="8640" ht="11.25" hidden="1" customHeight="1" outlineLevel="7">
      <c r="A8640" s="101"/>
      <c r="B8640" s="102"/>
      <c r="C8640" s="103"/>
      <c r="D8640" s="2017" t="s">
        <v>720</v>
      </c>
      <c r="E8640" s="2017"/>
      <c r="F8640" s="2017"/>
      <c r="G8640" s="496">
        <v>-108.60258</v>
      </c>
    </row>
    <row r="8641" ht="11.25" hidden="1" customHeight="1" outlineLevel="7">
      <c r="A8641" s="115"/>
      <c r="B8641" s="116"/>
      <c r="C8641" s="117"/>
      <c r="D8641" s="2013" t="s">
        <v>721</v>
      </c>
      <c r="E8641" s="2013"/>
      <c r="F8641" s="2013"/>
      <c r="G8641" s="496">
        <v>-115.39651000000001</v>
      </c>
    </row>
    <row r="8642" ht="11.25" hidden="1" customHeight="1" outlineLevel="7">
      <c r="A8642" s="115"/>
      <c r="B8642" s="116"/>
      <c r="C8642" s="117"/>
      <c r="D8642" s="2013" t="s">
        <v>722</v>
      </c>
      <c r="E8642" s="2013"/>
      <c r="F8642" s="2013"/>
      <c r="G8642" s="496">
        <v>-97.141329999999996</v>
      </c>
    </row>
    <row r="8643" ht="11.25" hidden="1" customHeight="1" outlineLevel="7">
      <c r="A8643" s="115"/>
      <c r="B8643" s="116"/>
      <c r="C8643" s="117"/>
      <c r="D8643" s="2013" t="s">
        <v>723</v>
      </c>
      <c r="E8643" s="2013"/>
      <c r="F8643" s="2013"/>
      <c r="G8643" s="496">
        <v>-3.278</v>
      </c>
    </row>
    <row r="8644" ht="11.25" hidden="1" customHeight="1" outlineLevel="7">
      <c r="A8644" s="101"/>
      <c r="B8644" s="102"/>
      <c r="C8644" s="103"/>
      <c r="D8644" s="2017" t="s">
        <v>724</v>
      </c>
      <c r="E8644" s="2017"/>
      <c r="F8644" s="2017"/>
      <c r="G8644" s="496">
        <v>-4.2234400000000001</v>
      </c>
    </row>
    <row r="8645" ht="11.25" hidden="1" customHeight="1" outlineLevel="7">
      <c r="A8645" s="115"/>
      <c r="B8645" s="116"/>
      <c r="C8645" s="117"/>
      <c r="D8645" s="2013" t="s">
        <v>725</v>
      </c>
      <c r="E8645" s="2013"/>
      <c r="F8645" s="2013"/>
      <c r="G8645" s="496">
        <v>-2.23597</v>
      </c>
    </row>
    <row r="8646" ht="11.25" hidden="1" customHeight="1" outlineLevel="7">
      <c r="A8646" s="115"/>
      <c r="B8646" s="116"/>
      <c r="C8646" s="117"/>
      <c r="D8646" s="2013" t="s">
        <v>726</v>
      </c>
      <c r="E8646" s="2013"/>
      <c r="F8646" s="2013"/>
      <c r="G8646" s="496">
        <v>-8.5177700000000005</v>
      </c>
    </row>
    <row r="8647" ht="11.25" hidden="1" customHeight="1" outlineLevel="7">
      <c r="A8647" s="115"/>
      <c r="B8647" s="116"/>
      <c r="C8647" s="117"/>
      <c r="D8647" s="2013" t="s">
        <v>727</v>
      </c>
      <c r="E8647" s="2013"/>
      <c r="F8647" s="2013"/>
      <c r="G8647" s="496">
        <v>-807.77764000000002</v>
      </c>
    </row>
    <row r="8648" ht="21.75" hidden="1" customHeight="1" outlineLevel="7">
      <c r="A8648" s="115"/>
      <c r="B8648" s="116"/>
      <c r="C8648" s="117"/>
      <c r="D8648" s="2013" t="s">
        <v>728</v>
      </c>
      <c r="E8648" s="2013"/>
      <c r="F8648" s="2013"/>
      <c r="G8648" s="496">
        <v>-679.98827000000006</v>
      </c>
    </row>
    <row r="8649" ht="11.25" hidden="1" customHeight="1" outlineLevel="7">
      <c r="A8649" s="115"/>
      <c r="B8649" s="116"/>
      <c r="C8649" s="117"/>
      <c r="D8649" s="2013" t="s">
        <v>729</v>
      </c>
      <c r="E8649" s="2013"/>
      <c r="F8649" s="2013"/>
      <c r="G8649" s="496">
        <v>-22.947040000000001</v>
      </c>
    </row>
    <row r="8650" ht="11.25" hidden="1" customHeight="1" outlineLevel="7">
      <c r="A8650" s="115"/>
      <c r="B8650" s="116"/>
      <c r="C8650" s="117"/>
      <c r="D8650" s="2013" t="s">
        <v>730</v>
      </c>
      <c r="E8650" s="2013"/>
      <c r="F8650" s="2013"/>
      <c r="G8650" s="496">
        <v>-29.56711</v>
      </c>
    </row>
    <row r="8651" ht="11.25" hidden="1" customHeight="1" outlineLevel="7">
      <c r="A8651" s="89"/>
      <c r="B8651" s="90"/>
      <c r="C8651" s="91"/>
      <c r="D8651" s="2013" t="s">
        <v>731</v>
      </c>
      <c r="E8651" s="2013"/>
      <c r="F8651" s="2013"/>
      <c r="G8651" s="496">
        <v>-15.64982</v>
      </c>
    </row>
    <row r="8652" ht="11.25" hidden="1" customHeight="1" outlineLevel="7">
      <c r="A8652" s="101"/>
      <c r="B8652" s="102"/>
      <c r="C8652" s="103"/>
      <c r="D8652" s="2017" t="s">
        <v>732</v>
      </c>
      <c r="E8652" s="2017"/>
      <c r="F8652" s="2017"/>
      <c r="G8652" s="496">
        <v>-59.625399999999999</v>
      </c>
    </row>
    <row r="8653" ht="11.25" hidden="1" customHeight="1" outlineLevel="7">
      <c r="A8653" s="115"/>
      <c r="B8653" s="116"/>
      <c r="C8653" s="117"/>
      <c r="D8653" s="2013" t="s">
        <v>733</v>
      </c>
      <c r="E8653" s="2013"/>
      <c r="F8653" s="2013"/>
      <c r="G8653" s="496">
        <v>-896.44460000000004</v>
      </c>
    </row>
    <row r="8654" ht="11.25" hidden="1" customHeight="1" outlineLevel="7">
      <c r="A8654" s="115"/>
      <c r="B8654" s="116"/>
      <c r="C8654" s="117"/>
      <c r="D8654" s="2013" t="s">
        <v>735</v>
      </c>
      <c r="E8654" s="2013"/>
      <c r="F8654" s="2013"/>
      <c r="G8654" s="494"/>
    </row>
    <row r="8655" ht="11.25" hidden="1" customHeight="1" outlineLevel="7">
      <c r="A8655" s="89"/>
      <c r="B8655" s="90"/>
      <c r="C8655" s="91"/>
      <c r="D8655" s="2013" t="s">
        <v>736</v>
      </c>
      <c r="E8655" s="2013"/>
      <c r="F8655" s="2013"/>
      <c r="G8655" s="494"/>
    </row>
    <row r="8656" ht="21.75" hidden="1" customHeight="1" outlineLevel="7">
      <c r="A8656" s="89"/>
      <c r="B8656" s="90"/>
      <c r="C8656" s="91"/>
      <c r="D8656" s="2013" t="s">
        <v>737</v>
      </c>
      <c r="E8656" s="2013"/>
      <c r="F8656" s="2013"/>
      <c r="G8656" s="494"/>
    </row>
    <row r="8657" ht="11.25" hidden="1" customHeight="1" outlineLevel="7">
      <c r="A8657" s="89"/>
      <c r="B8657" s="90"/>
      <c r="C8657" s="91"/>
      <c r="D8657" s="2013" t="s">
        <v>738</v>
      </c>
      <c r="E8657" s="2013"/>
      <c r="F8657" s="2013"/>
      <c r="G8657" s="496">
        <v>-79.188950000000006</v>
      </c>
    </row>
    <row r="8658" ht="11.25" hidden="1" customHeight="1" outlineLevel="7">
      <c r="A8658" s="89"/>
      <c r="B8658" s="90"/>
      <c r="C8658" s="91"/>
      <c r="D8658" s="2013" t="s">
        <v>739</v>
      </c>
      <c r="E8658" s="2013"/>
      <c r="F8658" s="2013"/>
      <c r="G8658" s="496">
        <v>-817.25564999999995</v>
      </c>
    </row>
    <row r="8659" ht="11.25" hidden="1" customHeight="1" outlineLevel="7">
      <c r="A8659" s="101"/>
      <c r="B8659" s="102"/>
      <c r="C8659" s="103"/>
      <c r="D8659" s="2017" t="s">
        <v>740</v>
      </c>
      <c r="E8659" s="2017"/>
      <c r="F8659" s="2017"/>
      <c r="G8659" s="493">
        <v>-3071.3932399999999</v>
      </c>
    </row>
    <row r="8660" ht="11.25" hidden="1" customHeight="1" outlineLevel="7">
      <c r="A8660" s="115"/>
      <c r="B8660" s="116"/>
      <c r="C8660" s="117"/>
      <c r="D8660" s="2013" t="s">
        <v>741</v>
      </c>
      <c r="E8660" s="2013"/>
      <c r="F8660" s="2013"/>
      <c r="G8660" s="493">
        <v>-1078.67922</v>
      </c>
    </row>
    <row r="8661" ht="11.25" hidden="1" customHeight="1" outlineLevel="7">
      <c r="A8661" s="101"/>
      <c r="B8661" s="102"/>
      <c r="C8661" s="103"/>
      <c r="D8661" s="2017" t="s">
        <v>742</v>
      </c>
      <c r="E8661" s="2017"/>
      <c r="F8661" s="2017"/>
      <c r="G8661" s="493">
        <v>-1072.277</v>
      </c>
    </row>
    <row r="8662" ht="11.25" hidden="1" customHeight="1" outlineLevel="7">
      <c r="A8662" s="115"/>
      <c r="B8662" s="116"/>
      <c r="C8662" s="117"/>
      <c r="D8662" s="2013" t="s">
        <v>744</v>
      </c>
      <c r="E8662" s="2013"/>
      <c r="F8662" s="2013"/>
      <c r="G8662" s="496">
        <v>-6.4022199999999998</v>
      </c>
    </row>
    <row r="8663" ht="21.75" hidden="1" customHeight="1" outlineLevel="7">
      <c r="A8663" s="115"/>
      <c r="B8663" s="116"/>
      <c r="C8663" s="117"/>
      <c r="D8663" s="2013" t="s">
        <v>745</v>
      </c>
      <c r="E8663" s="2013"/>
      <c r="F8663" s="2013"/>
      <c r="G8663" s="493">
        <v>-1087.37167</v>
      </c>
    </row>
    <row r="8664" ht="21.75" hidden="1" customHeight="1" outlineLevel="7">
      <c r="A8664" s="115"/>
      <c r="B8664" s="116"/>
      <c r="C8664" s="117"/>
      <c r="D8664" s="2013" t="s">
        <v>746</v>
      </c>
      <c r="E8664" s="2013"/>
      <c r="F8664" s="2013"/>
      <c r="G8664" s="496">
        <v>-122.27244</v>
      </c>
    </row>
    <row r="8665" ht="21.75" hidden="1" customHeight="1" outlineLevel="7">
      <c r="A8665" s="115"/>
      <c r="B8665" s="116"/>
      <c r="C8665" s="117"/>
      <c r="D8665" s="2013" t="s">
        <v>748</v>
      </c>
      <c r="E8665" s="2013"/>
      <c r="F8665" s="2013"/>
      <c r="G8665" s="496">
        <v>-53.328609999999998</v>
      </c>
    </row>
    <row r="8666" ht="21.75" hidden="1" customHeight="1" outlineLevel="7">
      <c r="A8666" s="115"/>
      <c r="B8666" s="116"/>
      <c r="C8666" s="117"/>
      <c r="D8666" s="2013" t="s">
        <v>749</v>
      </c>
      <c r="E8666" s="2013"/>
      <c r="F8666" s="2013"/>
      <c r="G8666" s="496">
        <v>-15.226889999999999</v>
      </c>
    </row>
    <row r="8667" ht="11.25" hidden="1" customHeight="1" outlineLevel="7">
      <c r="A8667" s="115"/>
      <c r="B8667" s="116"/>
      <c r="C8667" s="117"/>
      <c r="D8667" s="2013" t="s">
        <v>751</v>
      </c>
      <c r="E8667" s="2013"/>
      <c r="F8667" s="2013"/>
      <c r="G8667" s="496">
        <v>-4.3901599999999998</v>
      </c>
    </row>
    <row r="8668" ht="11.25" hidden="1" customHeight="1" outlineLevel="7">
      <c r="A8668" s="115"/>
      <c r="B8668" s="116"/>
      <c r="C8668" s="117"/>
      <c r="D8668" s="2013" t="s">
        <v>752</v>
      </c>
      <c r="E8668" s="2013"/>
      <c r="F8668" s="2013"/>
      <c r="G8668" s="496">
        <v>-4.2870299999999997</v>
      </c>
    </row>
    <row r="8669" ht="11.25" hidden="1" customHeight="1" outlineLevel="7">
      <c r="A8669" s="115"/>
      <c r="B8669" s="116"/>
      <c r="C8669" s="117"/>
      <c r="D8669" s="2013" t="s">
        <v>756</v>
      </c>
      <c r="E8669" s="2013"/>
      <c r="F8669" s="2013"/>
      <c r="G8669" s="496">
        <v>-0.25548999999999999</v>
      </c>
    </row>
    <row r="8670" ht="21.75" hidden="1" customHeight="1" outlineLevel="7">
      <c r="A8670" s="115"/>
      <c r="B8670" s="116"/>
      <c r="C8670" s="117"/>
      <c r="D8670" s="2013" t="s">
        <v>757</v>
      </c>
      <c r="E8670" s="2013"/>
      <c r="F8670" s="2013"/>
      <c r="G8670" s="496">
        <v>-44.784260000000003</v>
      </c>
    </row>
    <row r="8671" ht="11.25" hidden="1" customHeight="1" outlineLevel="7">
      <c r="A8671" s="115"/>
      <c r="B8671" s="116"/>
      <c r="C8671" s="117"/>
      <c r="D8671" s="2013" t="s">
        <v>758</v>
      </c>
      <c r="E8671" s="2013"/>
      <c r="F8671" s="2013"/>
      <c r="G8671" s="494"/>
    </row>
    <row r="8672" ht="11.25" hidden="1" customHeight="1" outlineLevel="7">
      <c r="A8672" s="115"/>
      <c r="B8672" s="116"/>
      <c r="C8672" s="117"/>
      <c r="D8672" s="2013" t="s">
        <v>759</v>
      </c>
      <c r="E8672" s="2013"/>
      <c r="F8672" s="2013"/>
      <c r="G8672" s="496">
        <v>-39.850529999999999</v>
      </c>
    </row>
    <row r="8673" ht="11.25" hidden="1" customHeight="1" outlineLevel="7">
      <c r="A8673" s="115"/>
      <c r="B8673" s="116"/>
      <c r="C8673" s="117"/>
      <c r="D8673" s="2013" t="s">
        <v>760</v>
      </c>
      <c r="E8673" s="2013"/>
      <c r="F8673" s="2013"/>
      <c r="G8673" s="496">
        <v>-8.9569500000000009</v>
      </c>
    </row>
    <row r="8674" ht="11.25" hidden="1" customHeight="1" outlineLevel="7">
      <c r="A8674" s="115"/>
      <c r="B8674" s="116"/>
      <c r="C8674" s="117"/>
      <c r="D8674" s="2013" t="s">
        <v>839</v>
      </c>
      <c r="E8674" s="2013"/>
      <c r="F8674" s="2013"/>
      <c r="G8674" s="496">
        <v>-4.5166300000000001</v>
      </c>
    </row>
    <row r="8675" ht="21.75" hidden="1" customHeight="1" outlineLevel="7">
      <c r="A8675" s="115"/>
      <c r="B8675" s="116"/>
      <c r="C8675" s="117"/>
      <c r="D8675" s="2013" t="s">
        <v>400</v>
      </c>
      <c r="E8675" s="2013"/>
      <c r="F8675" s="2013"/>
      <c r="G8675" s="496">
        <v>-20.21885</v>
      </c>
    </row>
    <row r="8676" ht="11.25" hidden="1" customHeight="1" outlineLevel="7">
      <c r="A8676" s="115"/>
      <c r="B8676" s="116"/>
      <c r="C8676" s="117"/>
      <c r="D8676" s="2013" t="s">
        <v>401</v>
      </c>
      <c r="E8676" s="2013"/>
      <c r="F8676" s="2013"/>
      <c r="G8676" s="496">
        <v>-1.42116</v>
      </c>
    </row>
    <row r="8677" ht="11.25" hidden="1" customHeight="1" outlineLevel="7">
      <c r="A8677" s="115"/>
      <c r="B8677" s="116"/>
      <c r="C8677" s="117"/>
      <c r="D8677" s="2013" t="s">
        <v>761</v>
      </c>
      <c r="E8677" s="2013"/>
      <c r="F8677" s="2013"/>
      <c r="G8677" s="496">
        <v>-0.53642000000000001</v>
      </c>
    </row>
    <row r="8678" ht="21.75" hidden="1" customHeight="1" outlineLevel="7">
      <c r="A8678" s="89"/>
      <c r="B8678" s="90"/>
      <c r="C8678" s="91"/>
      <c r="D8678" s="2013" t="s">
        <v>762</v>
      </c>
      <c r="E8678" s="2013"/>
      <c r="F8678" s="2013"/>
      <c r="G8678" s="496">
        <v>-4.1681499999999998</v>
      </c>
    </row>
    <row r="8679" ht="11.25" hidden="1" customHeight="1" outlineLevel="7">
      <c r="A8679" s="86"/>
      <c r="B8679" s="87"/>
      <c r="C8679" s="88"/>
      <c r="D8679" s="2017" t="s">
        <v>763</v>
      </c>
      <c r="E8679" s="2017"/>
      <c r="F8679" s="2017"/>
      <c r="G8679" s="496">
        <v>-0.032370000000000003</v>
      </c>
    </row>
    <row r="8680" ht="11.25" hidden="1" customHeight="1" outlineLevel="7">
      <c r="A8680" s="101"/>
      <c r="B8680" s="102"/>
      <c r="C8680" s="103"/>
      <c r="D8680" s="2017" t="s">
        <v>765</v>
      </c>
      <c r="E8680" s="2017"/>
      <c r="F8680" s="2017"/>
      <c r="G8680" s="496">
        <v>-129.18136999999999</v>
      </c>
    </row>
    <row r="8681" ht="11.25" hidden="1" customHeight="1" outlineLevel="7">
      <c r="A8681" s="115"/>
      <c r="B8681" s="116"/>
      <c r="C8681" s="117"/>
      <c r="D8681" s="2013" t="s">
        <v>766</v>
      </c>
      <c r="E8681" s="2013"/>
      <c r="F8681" s="2013"/>
      <c r="G8681" s="496">
        <v>-40.806330000000003</v>
      </c>
    </row>
    <row r="8682" ht="11.25" hidden="1" customHeight="1" outlineLevel="7">
      <c r="A8682" s="115"/>
      <c r="B8682" s="116"/>
      <c r="C8682" s="117"/>
      <c r="D8682" s="2013" t="s">
        <v>767</v>
      </c>
      <c r="E8682" s="2013"/>
      <c r="F8682" s="2013"/>
      <c r="G8682" s="496">
        <v>-82.923010000000005</v>
      </c>
    </row>
    <row r="8683" ht="21.75" hidden="1" customHeight="1" outlineLevel="7">
      <c r="A8683" s="115"/>
      <c r="B8683" s="116"/>
      <c r="C8683" s="117"/>
      <c r="D8683" s="2013" t="s">
        <v>770</v>
      </c>
      <c r="E8683" s="2013"/>
      <c r="F8683" s="2013"/>
      <c r="G8683" s="496">
        <v>-5.4520299999999997</v>
      </c>
    </row>
    <row r="8684" ht="11.25" hidden="1" customHeight="1" outlineLevel="7">
      <c r="A8684" s="101"/>
      <c r="B8684" s="102"/>
      <c r="C8684" s="103"/>
      <c r="D8684" s="2017" t="s">
        <v>771</v>
      </c>
      <c r="E8684" s="2017"/>
      <c r="F8684" s="2017"/>
      <c r="G8684" s="496">
        <v>-301.50340999999997</v>
      </c>
    </row>
    <row r="8685" ht="11.25" hidden="1" customHeight="1" outlineLevel="7">
      <c r="A8685" s="115"/>
      <c r="B8685" s="116"/>
      <c r="C8685" s="117"/>
      <c r="D8685" s="2013" t="s">
        <v>773</v>
      </c>
      <c r="E8685" s="2013"/>
      <c r="F8685" s="2013"/>
      <c r="G8685" s="496">
        <v>-4.7265199999999998</v>
      </c>
    </row>
    <row r="8686" ht="11.25" hidden="1" customHeight="1" outlineLevel="7">
      <c r="A8686" s="115"/>
      <c r="B8686" s="116"/>
      <c r="C8686" s="117"/>
      <c r="D8686" s="2013" t="s">
        <v>775</v>
      </c>
      <c r="E8686" s="2013"/>
      <c r="F8686" s="2013"/>
      <c r="G8686" s="496">
        <v>-97.639499999999998</v>
      </c>
    </row>
    <row r="8687" ht="21.75" hidden="1" customHeight="1" outlineLevel="7">
      <c r="A8687" s="115"/>
      <c r="B8687" s="116"/>
      <c r="C8687" s="117"/>
      <c r="D8687" s="2013" t="s">
        <v>777</v>
      </c>
      <c r="E8687" s="2013"/>
      <c r="F8687" s="2013"/>
      <c r="G8687" s="496">
        <v>-24.844360000000002</v>
      </c>
    </row>
    <row r="8688" ht="11.25" hidden="1" customHeight="1" outlineLevel="7">
      <c r="A8688" s="115"/>
      <c r="B8688" s="116"/>
      <c r="C8688" s="117"/>
      <c r="D8688" s="2013" t="s">
        <v>778</v>
      </c>
      <c r="E8688" s="2013"/>
      <c r="F8688" s="2013"/>
      <c r="G8688" s="496">
        <v>-61.81335</v>
      </c>
    </row>
    <row r="8689" ht="11.25" hidden="1" customHeight="1" outlineLevel="7">
      <c r="A8689" s="115"/>
      <c r="B8689" s="116"/>
      <c r="C8689" s="117"/>
      <c r="D8689" s="2013" t="s">
        <v>779</v>
      </c>
      <c r="E8689" s="2013"/>
      <c r="F8689" s="2013"/>
      <c r="G8689" s="496">
        <v>-108.4547</v>
      </c>
    </row>
    <row r="8690" ht="11.25" hidden="1" customHeight="1" outlineLevel="7">
      <c r="A8690" s="89"/>
      <c r="B8690" s="90"/>
      <c r="C8690" s="91"/>
      <c r="D8690" s="2013" t="s">
        <v>781</v>
      </c>
      <c r="E8690" s="2013"/>
      <c r="F8690" s="2013"/>
      <c r="G8690" s="496">
        <v>-4.0249800000000002</v>
      </c>
    </row>
    <row r="8691" ht="11.25" hidden="1" customHeight="1" outlineLevel="7">
      <c r="A8691" s="86"/>
      <c r="B8691" s="87"/>
      <c r="C8691" s="88"/>
      <c r="D8691" s="2017" t="s">
        <v>782</v>
      </c>
      <c r="E8691" s="2017"/>
      <c r="F8691" s="2017"/>
      <c r="G8691" s="496">
        <v>-0.29866999999999999</v>
      </c>
    </row>
    <row r="8692" ht="21.75" hidden="1" customHeight="1" outlineLevel="7">
      <c r="A8692" s="89"/>
      <c r="B8692" s="90"/>
      <c r="C8692" s="91"/>
      <c r="D8692" s="2013" t="s">
        <v>783</v>
      </c>
      <c r="E8692" s="2013"/>
      <c r="F8692" s="2013"/>
      <c r="G8692" s="496">
        <v>-28.791139999999999</v>
      </c>
    </row>
    <row r="8693" ht="11.25" hidden="1" customHeight="1" outlineLevel="7">
      <c r="A8693" s="89"/>
      <c r="B8693" s="90"/>
      <c r="C8693" s="91"/>
      <c r="D8693" s="2013" t="s">
        <v>784</v>
      </c>
      <c r="E8693" s="2013"/>
      <c r="F8693" s="2013"/>
      <c r="G8693" s="496">
        <v>-21.231639999999999</v>
      </c>
    </row>
    <row r="8694" ht="11.25" hidden="1" customHeight="1" outlineLevel="7">
      <c r="A8694" s="89"/>
      <c r="B8694" s="90"/>
      <c r="C8694" s="91"/>
      <c r="D8694" s="2013" t="s">
        <v>785</v>
      </c>
      <c r="E8694" s="2013"/>
      <c r="F8694" s="2013"/>
      <c r="G8694" s="496">
        <v>-7.5594999999999999</v>
      </c>
    </row>
    <row r="8695" ht="11.25" hidden="1" customHeight="1" outlineLevel="7">
      <c r="A8695" s="89"/>
      <c r="B8695" s="90"/>
      <c r="C8695" s="91"/>
      <c r="D8695" s="2013" t="s">
        <v>1018</v>
      </c>
      <c r="E8695" s="2013"/>
      <c r="F8695" s="2013"/>
      <c r="G8695" s="496">
        <v>-182.48009999999999</v>
      </c>
    </row>
    <row r="8696" ht="11.25" hidden="1" customHeight="1" outlineLevel="7">
      <c r="A8696" s="86"/>
      <c r="B8696" s="87"/>
      <c r="C8696" s="88"/>
      <c r="D8696" s="2017" t="s">
        <v>789</v>
      </c>
      <c r="E8696" s="2017"/>
      <c r="F8696" s="2017"/>
      <c r="G8696" s="496">
        <v>-15.232469999999999</v>
      </c>
    </row>
    <row r="8697" ht="21.75" hidden="1" customHeight="1" outlineLevel="7">
      <c r="A8697" s="89"/>
      <c r="B8697" s="90"/>
      <c r="C8697" s="91"/>
      <c r="D8697" s="2013" t="s">
        <v>791</v>
      </c>
      <c r="E8697" s="2013"/>
      <c r="F8697" s="2013"/>
      <c r="G8697" s="496">
        <v>-5.3756300000000001</v>
      </c>
    </row>
    <row r="8698" ht="21.75" hidden="1" customHeight="1" outlineLevel="7">
      <c r="A8698" s="89"/>
      <c r="B8698" s="90"/>
      <c r="C8698" s="91"/>
      <c r="D8698" s="2013" t="s">
        <v>793</v>
      </c>
      <c r="E8698" s="2013"/>
      <c r="F8698" s="2013"/>
      <c r="G8698" s="496">
        <v>-7.5794100000000002</v>
      </c>
    </row>
    <row r="8699" ht="11.25" hidden="1" customHeight="1" outlineLevel="7">
      <c r="A8699" s="89"/>
      <c r="B8699" s="90"/>
      <c r="C8699" s="91"/>
      <c r="D8699" s="2013" t="s">
        <v>795</v>
      </c>
      <c r="E8699" s="2013"/>
      <c r="F8699" s="2013"/>
      <c r="G8699" s="496">
        <v>-20.537379999999999</v>
      </c>
    </row>
    <row r="8700" ht="11.25" hidden="1" customHeight="1" outlineLevel="7">
      <c r="A8700" s="89"/>
      <c r="B8700" s="90"/>
      <c r="C8700" s="91"/>
      <c r="D8700" s="2013" t="s">
        <v>796</v>
      </c>
      <c r="E8700" s="2013"/>
      <c r="F8700" s="2013"/>
      <c r="G8700" s="496">
        <v>-20.537379999999999</v>
      </c>
    </row>
    <row r="8701" ht="11.25" hidden="1" customHeight="1" outlineLevel="7">
      <c r="A8701" s="89"/>
      <c r="B8701" s="90"/>
      <c r="C8701" s="91"/>
      <c r="D8701" s="2013" t="s">
        <v>798</v>
      </c>
      <c r="E8701" s="2013"/>
      <c r="F8701" s="2013"/>
      <c r="G8701" s="496">
        <v>-229.49033</v>
      </c>
    </row>
    <row r="8702" ht="11.25" hidden="1" customHeight="1" outlineLevel="7">
      <c r="A8702" s="89"/>
      <c r="B8702" s="90"/>
      <c r="C8702" s="91"/>
      <c r="D8702" s="2013" t="s">
        <v>799</v>
      </c>
      <c r="E8702" s="2013"/>
      <c r="F8702" s="2013"/>
      <c r="G8702" s="496">
        <v>-13.158160000000001</v>
      </c>
    </row>
    <row r="8703" ht="11.25" hidden="1" customHeight="1" outlineLevel="7">
      <c r="A8703" s="89"/>
      <c r="B8703" s="90"/>
      <c r="C8703" s="91"/>
      <c r="D8703" s="2013" t="s">
        <v>801</v>
      </c>
      <c r="E8703" s="2013"/>
      <c r="F8703" s="2013"/>
      <c r="G8703" s="496">
        <v>-2.21936</v>
      </c>
    </row>
    <row r="8704" ht="11.25" hidden="1" customHeight="1" outlineLevel="7">
      <c r="A8704" s="86"/>
      <c r="B8704" s="87"/>
      <c r="C8704" s="88"/>
      <c r="D8704" s="2017" t="s">
        <v>802</v>
      </c>
      <c r="E8704" s="2017"/>
      <c r="F8704" s="2017"/>
      <c r="G8704" s="496">
        <v>-39.025440000000003</v>
      </c>
    </row>
    <row r="8705" ht="11.25" hidden="1" customHeight="1" outlineLevel="7">
      <c r="A8705" s="89"/>
      <c r="B8705" s="90"/>
      <c r="C8705" s="91"/>
      <c r="D8705" s="2013" t="s">
        <v>804</v>
      </c>
      <c r="E8705" s="2013"/>
      <c r="F8705" s="2013"/>
      <c r="G8705" s="496">
        <v>-0.11701</v>
      </c>
    </row>
    <row r="8706" ht="11.25" hidden="1" customHeight="1" outlineLevel="7">
      <c r="A8706" s="89"/>
      <c r="B8706" s="90"/>
      <c r="C8706" s="91"/>
      <c r="D8706" s="2013" t="s">
        <v>805</v>
      </c>
      <c r="E8706" s="2013"/>
      <c r="F8706" s="2013"/>
      <c r="G8706" s="496">
        <v>-6.8612500000000001</v>
      </c>
    </row>
    <row r="8707" ht="11.25" hidden="1" customHeight="1" outlineLevel="7">
      <c r="A8707" s="89"/>
      <c r="B8707" s="90"/>
      <c r="C8707" s="91"/>
      <c r="D8707" s="2013" t="s">
        <v>806</v>
      </c>
      <c r="E8707" s="2013"/>
      <c r="F8707" s="2013"/>
      <c r="G8707" s="496">
        <v>-3.60948</v>
      </c>
    </row>
    <row r="8708" ht="11.25" hidden="1" customHeight="1" outlineLevel="7">
      <c r="A8708" s="89"/>
      <c r="B8708" s="90"/>
      <c r="C8708" s="91"/>
      <c r="D8708" s="2013" t="s">
        <v>808</v>
      </c>
      <c r="E8708" s="2013"/>
      <c r="F8708" s="2013"/>
      <c r="G8708" s="496">
        <v>-4.09945</v>
      </c>
    </row>
    <row r="8709" ht="21.75" hidden="1" customHeight="1" outlineLevel="7">
      <c r="A8709" s="89"/>
      <c r="B8709" s="90"/>
      <c r="C8709" s="91"/>
      <c r="D8709" s="2013" t="s">
        <v>809</v>
      </c>
      <c r="E8709" s="2013"/>
      <c r="F8709" s="2013"/>
      <c r="G8709" s="494"/>
    </row>
    <row r="8710" ht="11.25" hidden="1" customHeight="1" outlineLevel="7">
      <c r="A8710" s="89"/>
      <c r="B8710" s="90"/>
      <c r="C8710" s="91"/>
      <c r="D8710" s="2013" t="s">
        <v>810</v>
      </c>
      <c r="E8710" s="2013"/>
      <c r="F8710" s="2013"/>
      <c r="G8710" s="494"/>
    </row>
    <row r="8711" ht="11.25" hidden="1" customHeight="1" outlineLevel="7">
      <c r="A8711" s="118"/>
      <c r="B8711" s="119"/>
      <c r="C8711" s="120"/>
      <c r="D8711" s="2013" t="s">
        <v>812</v>
      </c>
      <c r="E8711" s="2013"/>
      <c r="F8711" s="2013"/>
      <c r="G8711" s="494"/>
    </row>
    <row r="8712" ht="11.25" hidden="1" customHeight="1" outlineLevel="7">
      <c r="A8712" s="86"/>
      <c r="B8712" s="87"/>
      <c r="C8712" s="88"/>
      <c r="D8712" s="2017" t="s">
        <v>813</v>
      </c>
      <c r="E8712" s="2017"/>
      <c r="F8712" s="2017"/>
      <c r="G8712" s="496">
        <v>-70.793440000000004</v>
      </c>
    </row>
    <row r="8713" ht="11.25" hidden="1" customHeight="1" outlineLevel="7">
      <c r="A8713" s="101"/>
      <c r="B8713" s="102"/>
      <c r="C8713" s="103"/>
      <c r="D8713" s="2017" t="s">
        <v>815</v>
      </c>
      <c r="E8713" s="2017"/>
      <c r="F8713" s="2017"/>
      <c r="G8713" s="496">
        <v>-1.83074</v>
      </c>
    </row>
    <row r="8714" ht="11.25" hidden="1" customHeight="1" outlineLevel="7">
      <c r="A8714" s="115"/>
      <c r="B8714" s="116"/>
      <c r="C8714" s="117"/>
      <c r="D8714" s="2013" t="s">
        <v>820</v>
      </c>
      <c r="E8714" s="2013"/>
      <c r="F8714" s="2013"/>
      <c r="G8714" s="496">
        <v>-52.415999999999997</v>
      </c>
    </row>
    <row r="8715" ht="11.25" hidden="1" customHeight="1" outlineLevel="7">
      <c r="A8715" s="115"/>
      <c r="B8715" s="116"/>
      <c r="C8715" s="117"/>
      <c r="D8715" s="2013" t="s">
        <v>821</v>
      </c>
      <c r="E8715" s="2013"/>
      <c r="F8715" s="2013"/>
      <c r="G8715" s="494"/>
    </row>
    <row r="8716" ht="11.25" hidden="1" customHeight="1" outlineLevel="7">
      <c r="A8716" s="89"/>
      <c r="B8716" s="90"/>
      <c r="C8716" s="91"/>
      <c r="D8716" s="2013" t="s">
        <v>822</v>
      </c>
      <c r="E8716" s="2013"/>
      <c r="F8716" s="2013"/>
      <c r="G8716" s="496">
        <v>-35.359999999999999</v>
      </c>
    </row>
    <row r="8717" ht="11.25" hidden="1" customHeight="1" outlineLevel="7">
      <c r="A8717" s="89"/>
      <c r="B8717" s="90"/>
      <c r="C8717" s="91"/>
      <c r="D8717" s="2013" t="s">
        <v>823</v>
      </c>
      <c r="E8717" s="2013"/>
      <c r="F8717" s="2013"/>
      <c r="G8717" s="494"/>
    </row>
    <row r="8718" ht="11.25" hidden="1" customHeight="1" outlineLevel="7">
      <c r="A8718" s="89"/>
      <c r="B8718" s="90"/>
      <c r="C8718" s="91"/>
      <c r="D8718" s="2013" t="s">
        <v>824</v>
      </c>
      <c r="E8718" s="2013"/>
      <c r="F8718" s="2013"/>
      <c r="G8718" s="496">
        <v>-4.7787899999999999</v>
      </c>
    </row>
    <row r="8719" ht="11.25" hidden="1" customHeight="1" outlineLevel="7">
      <c r="A8719" s="89"/>
      <c r="B8719" s="90"/>
      <c r="C8719" s="91"/>
      <c r="D8719" s="2013" t="s">
        <v>825</v>
      </c>
      <c r="E8719" s="2013"/>
      <c r="F8719" s="2013"/>
      <c r="G8719" s="496">
        <v>-251.53322</v>
      </c>
    </row>
    <row r="8720" ht="11.25" hidden="1" customHeight="1" outlineLevel="7">
      <c r="A8720" s="101"/>
      <c r="B8720" s="102"/>
      <c r="C8720" s="103"/>
      <c r="D8720" s="2017" t="s">
        <v>826</v>
      </c>
      <c r="E8720" s="2017"/>
      <c r="F8720" s="2017"/>
      <c r="G8720" s="496">
        <v>-83.915149999999997</v>
      </c>
    </row>
    <row r="8721" ht="11.25" hidden="1" customHeight="1" outlineLevel="7">
      <c r="A8721" s="115"/>
      <c r="B8721" s="116"/>
      <c r="C8721" s="117"/>
      <c r="D8721" s="2013" t="s">
        <v>828</v>
      </c>
      <c r="E8721" s="2013"/>
      <c r="F8721" s="2013"/>
      <c r="G8721" s="496">
        <v>-20.866199999999999</v>
      </c>
    </row>
    <row r="8722" ht="21.75" hidden="1" customHeight="1" outlineLevel="7">
      <c r="A8722" s="115"/>
      <c r="B8722" s="116"/>
      <c r="C8722" s="117"/>
      <c r="D8722" s="2013" t="s">
        <v>829</v>
      </c>
      <c r="E8722" s="2013"/>
      <c r="F8722" s="2013"/>
      <c r="G8722" s="496">
        <v>-52.745280000000001</v>
      </c>
    </row>
    <row r="8723" ht="11.25" hidden="1" customHeight="1" outlineLevel="7">
      <c r="A8723" s="101"/>
      <c r="B8723" s="102"/>
      <c r="C8723" s="103"/>
      <c r="D8723" s="2017" t="s">
        <v>831</v>
      </c>
      <c r="E8723" s="2017"/>
      <c r="F8723" s="2017"/>
      <c r="G8723" s="496">
        <v>-10.30367</v>
      </c>
    </row>
    <row r="8724" ht="11.25" hidden="1" customHeight="1" outlineLevel="7">
      <c r="A8724" s="115"/>
      <c r="B8724" s="116"/>
      <c r="C8724" s="117"/>
      <c r="D8724" s="2013" t="s">
        <v>833</v>
      </c>
      <c r="E8724" s="2013"/>
      <c r="F8724" s="2013"/>
      <c r="G8724" s="496">
        <v>-164.57423</v>
      </c>
    </row>
    <row r="8725" ht="21.75" hidden="1" customHeight="1" outlineLevel="7">
      <c r="A8725" s="89"/>
      <c r="B8725" s="90"/>
      <c r="C8725" s="91"/>
      <c r="D8725" s="2013" t="s">
        <v>834</v>
      </c>
      <c r="E8725" s="2013"/>
      <c r="F8725" s="2013"/>
      <c r="G8725" s="496">
        <v>-34.537280000000003</v>
      </c>
    </row>
    <row r="8726" ht="11.25" hidden="1" customHeight="1" outlineLevel="7">
      <c r="A8726" s="89"/>
      <c r="B8726" s="90"/>
      <c r="C8726" s="91"/>
      <c r="D8726" s="2013" t="s">
        <v>835</v>
      </c>
      <c r="E8726" s="2013"/>
      <c r="F8726" s="2013"/>
      <c r="G8726" s="496">
        <v>-113.65666</v>
      </c>
    </row>
    <row r="8727" ht="11.25" hidden="1" customHeight="1" outlineLevel="7">
      <c r="A8727" s="89"/>
      <c r="B8727" s="90"/>
      <c r="C8727" s="91"/>
      <c r="D8727" s="2013" t="s">
        <v>837</v>
      </c>
      <c r="E8727" s="2013"/>
      <c r="F8727" s="2013"/>
      <c r="G8727" s="496">
        <v>-4.2316799999999999</v>
      </c>
    </row>
    <row r="8728" ht="11.25" hidden="1" customHeight="1" outlineLevel="6">
      <c r="A8728" s="77"/>
      <c r="B8728" s="78"/>
      <c r="C8728" s="79"/>
      <c r="D8728" s="2017" t="s">
        <v>963</v>
      </c>
      <c r="E8728" s="2017"/>
      <c r="F8728" s="2017"/>
      <c r="G8728" s="496">
        <v>-7.4137500000000003</v>
      </c>
    </row>
    <row r="8729" ht="11.25" hidden="1" customHeight="1" outlineLevel="7">
      <c r="A8729" s="80"/>
      <c r="B8729" s="81"/>
      <c r="C8729" s="82"/>
      <c r="D8729" s="2017" t="s">
        <v>14</v>
      </c>
      <c r="E8729" s="2017"/>
      <c r="F8729" s="2017"/>
      <c r="G8729" s="496">
        <v>-4.7348600000000003</v>
      </c>
    </row>
    <row r="8730" ht="11.25" hidden="1" customHeight="1" outlineLevel="7">
      <c r="A8730" s="83"/>
      <c r="B8730" s="84"/>
      <c r="C8730" s="85"/>
      <c r="D8730" s="2017" t="s">
        <v>529</v>
      </c>
      <c r="E8730" s="2017"/>
      <c r="F8730" s="2017"/>
      <c r="G8730" s="496">
        <v>-3.0438399999999999</v>
      </c>
    </row>
    <row r="8731" ht="11.25" hidden="1" customHeight="1" outlineLevel="7">
      <c r="A8731" s="86"/>
      <c r="B8731" s="87"/>
      <c r="C8731" s="88"/>
      <c r="D8731" s="2017" t="s">
        <v>964</v>
      </c>
      <c r="E8731" s="2017"/>
      <c r="F8731" s="2017"/>
      <c r="G8731" s="494"/>
    </row>
    <row r="8732" ht="11.25" hidden="1" customHeight="1" outlineLevel="7">
      <c r="A8732" s="89"/>
      <c r="B8732" s="90"/>
      <c r="C8732" s="91"/>
      <c r="D8732" s="2013" t="s">
        <v>546</v>
      </c>
      <c r="E8732" s="2013"/>
      <c r="F8732" s="2013"/>
      <c r="G8732" s="494"/>
    </row>
    <row r="8733" ht="11.25" hidden="1" customHeight="1" outlineLevel="7">
      <c r="A8733" s="86"/>
      <c r="B8733" s="87"/>
      <c r="C8733" s="88"/>
      <c r="D8733" s="2017" t="s">
        <v>554</v>
      </c>
      <c r="E8733" s="2017"/>
      <c r="F8733" s="2017"/>
      <c r="G8733" s="494"/>
    </row>
    <row r="8734" ht="11.25" hidden="1" customHeight="1" outlineLevel="7">
      <c r="A8734" s="89"/>
      <c r="B8734" s="90"/>
      <c r="C8734" s="91"/>
      <c r="D8734" s="2013" t="s">
        <v>557</v>
      </c>
      <c r="E8734" s="2013"/>
      <c r="F8734" s="2013"/>
      <c r="G8734" s="494"/>
    </row>
    <row r="8735" ht="11.25" hidden="1" customHeight="1" outlineLevel="7">
      <c r="A8735" s="89"/>
      <c r="B8735" s="90"/>
      <c r="C8735" s="91"/>
      <c r="D8735" s="2013" t="s">
        <v>559</v>
      </c>
      <c r="E8735" s="2013"/>
      <c r="F8735" s="2013"/>
      <c r="G8735" s="494"/>
    </row>
    <row r="8736" ht="11.25" hidden="1" customHeight="1" outlineLevel="7">
      <c r="A8736" s="89"/>
      <c r="B8736" s="90"/>
      <c r="C8736" s="91"/>
      <c r="D8736" s="2013" t="s">
        <v>564</v>
      </c>
      <c r="E8736" s="2013"/>
      <c r="F8736" s="2013"/>
      <c r="G8736" s="496">
        <v>-393.78082000000001</v>
      </c>
    </row>
    <row r="8737" ht="11.25" hidden="1" customHeight="1" outlineLevel="7">
      <c r="A8737" s="89"/>
      <c r="B8737" s="90"/>
      <c r="C8737" s="91"/>
      <c r="D8737" s="2013" t="s">
        <v>565</v>
      </c>
      <c r="E8737" s="2013"/>
      <c r="F8737" s="2013"/>
      <c r="G8737" s="496">
        <v>-14.74062</v>
      </c>
    </row>
    <row r="8738" ht="11.25" hidden="1" customHeight="1" outlineLevel="7">
      <c r="A8738" s="89"/>
      <c r="B8738" s="90"/>
      <c r="C8738" s="91"/>
      <c r="D8738" s="2013" t="s">
        <v>566</v>
      </c>
      <c r="E8738" s="2013"/>
      <c r="F8738" s="2013"/>
      <c r="G8738" s="496">
        <v>-0.46385999999999999</v>
      </c>
    </row>
    <row r="8739" ht="11.25" hidden="1" customHeight="1" outlineLevel="7">
      <c r="A8739" s="89"/>
      <c r="B8739" s="90"/>
      <c r="C8739" s="91"/>
      <c r="D8739" s="2013" t="s">
        <v>567</v>
      </c>
      <c r="E8739" s="2013"/>
      <c r="F8739" s="2013"/>
      <c r="G8739" s="496">
        <v>-142.41842</v>
      </c>
    </row>
    <row r="8740" ht="11.25" hidden="1" customHeight="1" outlineLevel="7">
      <c r="A8740" s="89"/>
      <c r="B8740" s="90"/>
      <c r="C8740" s="91"/>
      <c r="D8740" s="2013" t="s">
        <v>569</v>
      </c>
      <c r="E8740" s="2013"/>
      <c r="F8740" s="2013"/>
      <c r="G8740" s="496">
        <v>-5.75448</v>
      </c>
    </row>
    <row r="8741" ht="11.25" hidden="1" customHeight="1" outlineLevel="7">
      <c r="A8741" s="89"/>
      <c r="B8741" s="90"/>
      <c r="C8741" s="91"/>
      <c r="D8741" s="2013" t="s">
        <v>570</v>
      </c>
      <c r="E8741" s="2013"/>
      <c r="F8741" s="2013"/>
      <c r="G8741" s="496">
        <v>-15.072649999999999</v>
      </c>
    </row>
    <row r="8742" ht="11.25" hidden="1" customHeight="1" outlineLevel="7">
      <c r="A8742" s="80"/>
      <c r="B8742" s="81"/>
      <c r="C8742" s="82"/>
      <c r="D8742" s="2017" t="s">
        <v>571</v>
      </c>
      <c r="E8742" s="2017"/>
      <c r="F8742" s="2017"/>
      <c r="G8742" s="496">
        <v>-215.33079000000001</v>
      </c>
    </row>
    <row r="8743" ht="11.25" hidden="1" customHeight="1" outlineLevel="7">
      <c r="A8743" s="83"/>
      <c r="B8743" s="84"/>
      <c r="C8743" s="85"/>
      <c r="D8743" s="2017" t="s">
        <v>572</v>
      </c>
      <c r="E8743" s="2017"/>
      <c r="F8743" s="2017"/>
      <c r="G8743" s="494"/>
    </row>
    <row r="8744" ht="11.25" hidden="1" customHeight="1" outlineLevel="7">
      <c r="A8744" s="86"/>
      <c r="B8744" s="87"/>
      <c r="C8744" s="88"/>
      <c r="D8744" s="2017" t="s">
        <v>573</v>
      </c>
      <c r="E8744" s="2017"/>
      <c r="F8744" s="2017"/>
      <c r="G8744" s="496">
        <v>-102.31366</v>
      </c>
    </row>
    <row r="8745" ht="11.25" hidden="1" customHeight="1" outlineLevel="7">
      <c r="A8745" s="89"/>
      <c r="B8745" s="90"/>
      <c r="C8745" s="91"/>
      <c r="D8745" s="2013" t="s">
        <v>582</v>
      </c>
      <c r="E8745" s="2013"/>
      <c r="F8745" s="2013"/>
      <c r="G8745" s="494"/>
    </row>
    <row r="8746" ht="11.25" hidden="1" customHeight="1" outlineLevel="7">
      <c r="A8746" s="89"/>
      <c r="B8746" s="90"/>
      <c r="C8746" s="91"/>
      <c r="D8746" s="2013" t="s">
        <v>585</v>
      </c>
      <c r="E8746" s="2013"/>
      <c r="F8746" s="2013"/>
      <c r="G8746" s="496">
        <v>0.01968</v>
      </c>
    </row>
    <row r="8747" ht="11.25" hidden="1" customHeight="1" outlineLevel="7">
      <c r="A8747" s="86"/>
      <c r="B8747" s="87"/>
      <c r="C8747" s="88"/>
      <c r="D8747" s="2017" t="s">
        <v>586</v>
      </c>
      <c r="E8747" s="2017"/>
      <c r="F8747" s="2017"/>
      <c r="G8747" s="494"/>
    </row>
    <row r="8748" ht="11.25" hidden="1" customHeight="1" outlineLevel="7">
      <c r="A8748" s="89"/>
      <c r="B8748" s="90"/>
      <c r="C8748" s="91"/>
      <c r="D8748" s="2013" t="s">
        <v>965</v>
      </c>
      <c r="E8748" s="2013"/>
      <c r="F8748" s="2013"/>
      <c r="G8748" s="496">
        <v>-100.98551</v>
      </c>
    </row>
    <row r="8749" ht="11.25" hidden="1" customHeight="1" outlineLevel="7">
      <c r="A8749" s="80"/>
      <c r="B8749" s="81"/>
      <c r="C8749" s="82"/>
      <c r="D8749" s="2017" t="s">
        <v>617</v>
      </c>
      <c r="E8749" s="2017"/>
      <c r="F8749" s="2017"/>
      <c r="G8749" s="496">
        <v>-0.00198</v>
      </c>
    </row>
    <row r="8750" ht="11.25" hidden="1" customHeight="1" outlineLevel="7">
      <c r="A8750" s="98"/>
      <c r="B8750" s="99"/>
      <c r="C8750" s="100"/>
      <c r="D8750" s="2013" t="s">
        <v>619</v>
      </c>
      <c r="E8750" s="2013"/>
      <c r="F8750" s="2013"/>
      <c r="G8750" s="496">
        <v>-1.34585</v>
      </c>
    </row>
    <row r="8751" ht="11.25" hidden="1" customHeight="1" outlineLevel="7">
      <c r="A8751" s="98"/>
      <c r="B8751" s="99"/>
      <c r="C8751" s="100"/>
      <c r="D8751" s="2013" t="s">
        <v>620</v>
      </c>
      <c r="E8751" s="2013"/>
      <c r="F8751" s="2013"/>
      <c r="G8751" s="496">
        <v>-10.194750000000001</v>
      </c>
    </row>
    <row r="8752" ht="11.25" hidden="1" customHeight="1" outlineLevel="7">
      <c r="A8752" s="98"/>
      <c r="B8752" s="99"/>
      <c r="C8752" s="100"/>
      <c r="D8752" s="2013" t="s">
        <v>624</v>
      </c>
      <c r="E8752" s="2013"/>
      <c r="F8752" s="2013"/>
      <c r="G8752" s="496">
        <v>-147.51990000000001</v>
      </c>
    </row>
    <row r="8753" ht="11.25" hidden="1" customHeight="1" outlineLevel="7">
      <c r="A8753" s="98"/>
      <c r="B8753" s="99"/>
      <c r="C8753" s="100"/>
      <c r="D8753" s="2013" t="s">
        <v>626</v>
      </c>
      <c r="E8753" s="2013"/>
      <c r="F8753" s="2013"/>
      <c r="G8753" s="494"/>
    </row>
    <row r="8754" ht="11.25" hidden="1" customHeight="1" outlineLevel="7">
      <c r="A8754" s="83"/>
      <c r="B8754" s="84"/>
      <c r="C8754" s="85"/>
      <c r="D8754" s="2017" t="s">
        <v>630</v>
      </c>
      <c r="E8754" s="2017"/>
      <c r="F8754" s="2017"/>
      <c r="G8754" s="494"/>
    </row>
    <row r="8755" ht="11.25" hidden="1" customHeight="1" outlineLevel="7">
      <c r="A8755" s="118"/>
      <c r="B8755" s="119"/>
      <c r="C8755" s="120"/>
      <c r="D8755" s="2013" t="s">
        <v>632</v>
      </c>
      <c r="E8755" s="2013"/>
      <c r="F8755" s="2013"/>
      <c r="G8755" s="494"/>
    </row>
    <row r="8756" ht="21.75" hidden="1" customHeight="1" outlineLevel="7">
      <c r="A8756" s="118"/>
      <c r="B8756" s="119"/>
      <c r="C8756" s="120"/>
      <c r="D8756" s="2013" t="s">
        <v>634</v>
      </c>
      <c r="E8756" s="2013"/>
      <c r="F8756" s="2013"/>
      <c r="G8756" s="496">
        <v>-32.824060000000003</v>
      </c>
    </row>
    <row r="8757" ht="21.75" hidden="1" customHeight="1" outlineLevel="7">
      <c r="A8757" s="118"/>
      <c r="B8757" s="119"/>
      <c r="C8757" s="120"/>
      <c r="D8757" s="2013" t="s">
        <v>636</v>
      </c>
      <c r="E8757" s="2013"/>
      <c r="F8757" s="2013"/>
      <c r="G8757" s="496">
        <v>-6.0906099999999999</v>
      </c>
    </row>
    <row r="8758" ht="21.75" hidden="1" customHeight="1" outlineLevel="7">
      <c r="A8758" s="118"/>
      <c r="B8758" s="119"/>
      <c r="C8758" s="120"/>
      <c r="D8758" s="2013" t="s">
        <v>638</v>
      </c>
      <c r="E8758" s="2013"/>
      <c r="F8758" s="2013"/>
      <c r="G8758" s="496">
        <v>-0.28403</v>
      </c>
    </row>
    <row r="8759" ht="11.25" hidden="1" customHeight="1" outlineLevel="7">
      <c r="A8759" s="80"/>
      <c r="B8759" s="81"/>
      <c r="C8759" s="82"/>
      <c r="D8759" s="2017" t="s">
        <v>641</v>
      </c>
      <c r="E8759" s="2017"/>
      <c r="F8759" s="2017"/>
      <c r="G8759" s="496">
        <v>-44.451439999999998</v>
      </c>
    </row>
    <row r="8760" ht="21.75" hidden="1" customHeight="1" outlineLevel="7">
      <c r="A8760" s="83"/>
      <c r="B8760" s="84"/>
      <c r="C8760" s="85"/>
      <c r="D8760" s="2017" t="s">
        <v>642</v>
      </c>
      <c r="E8760" s="2017"/>
      <c r="F8760" s="2017"/>
      <c r="G8760" s="496">
        <v>-63.037660000000002</v>
      </c>
    </row>
    <row r="8761" ht="21.75" hidden="1" customHeight="1" outlineLevel="7">
      <c r="A8761" s="118"/>
      <c r="B8761" s="119"/>
      <c r="C8761" s="120"/>
      <c r="D8761" s="2013" t="s">
        <v>643</v>
      </c>
      <c r="E8761" s="2013"/>
      <c r="F8761" s="2013"/>
      <c r="G8761" s="496">
        <v>-12.55819</v>
      </c>
    </row>
    <row r="8762" ht="21.75" hidden="1" customHeight="1" outlineLevel="7">
      <c r="A8762" s="118"/>
      <c r="B8762" s="119"/>
      <c r="C8762" s="120"/>
      <c r="D8762" s="2013" t="s">
        <v>645</v>
      </c>
      <c r="E8762" s="2013"/>
      <c r="F8762" s="2013"/>
      <c r="G8762" s="496">
        <v>-50.479469999999999</v>
      </c>
    </row>
    <row r="8763" ht="21.75" hidden="1" customHeight="1" outlineLevel="7">
      <c r="A8763" s="118"/>
      <c r="B8763" s="119"/>
      <c r="C8763" s="120"/>
      <c r="D8763" s="2013" t="s">
        <v>647</v>
      </c>
      <c r="E8763" s="2013"/>
      <c r="F8763" s="2013"/>
      <c r="G8763" s="494"/>
    </row>
    <row r="8764" ht="21.75" hidden="1" customHeight="1" outlineLevel="7">
      <c r="A8764" s="118"/>
      <c r="B8764" s="119"/>
      <c r="C8764" s="120"/>
      <c r="D8764" s="2013" t="s">
        <v>649</v>
      </c>
      <c r="E8764" s="2013"/>
      <c r="F8764" s="2013"/>
      <c r="G8764" s="494"/>
    </row>
    <row r="8765" ht="21.75" hidden="1" customHeight="1" outlineLevel="7">
      <c r="A8765" s="118"/>
      <c r="B8765" s="119"/>
      <c r="C8765" s="120"/>
      <c r="D8765" s="2013" t="s">
        <v>651</v>
      </c>
      <c r="E8765" s="2013"/>
      <c r="F8765" s="2013"/>
      <c r="G8765" s="494"/>
    </row>
    <row r="8766" ht="21.75" hidden="1" customHeight="1" outlineLevel="7">
      <c r="A8766" s="83"/>
      <c r="B8766" s="84"/>
      <c r="C8766" s="85"/>
      <c r="D8766" s="2017" t="s">
        <v>966</v>
      </c>
      <c r="E8766" s="2017"/>
      <c r="F8766" s="2017"/>
      <c r="G8766" s="494"/>
    </row>
    <row r="8767" ht="11.25" hidden="1" customHeight="1" outlineLevel="7">
      <c r="A8767" s="118"/>
      <c r="B8767" s="119"/>
      <c r="C8767" s="120"/>
      <c r="D8767" s="2013" t="s">
        <v>655</v>
      </c>
      <c r="E8767" s="2013"/>
      <c r="F8767" s="2013"/>
      <c r="G8767" s="496">
        <v>-0.83209999999999995</v>
      </c>
    </row>
    <row r="8768" ht="21.75" hidden="1" customHeight="1" outlineLevel="7">
      <c r="A8768" s="118"/>
      <c r="B8768" s="119"/>
      <c r="C8768" s="120"/>
      <c r="D8768" s="2013" t="s">
        <v>657</v>
      </c>
      <c r="E8768" s="2013"/>
      <c r="F8768" s="2013"/>
      <c r="G8768" s="493">
        <v>-4000.6124</v>
      </c>
    </row>
    <row r="8769" ht="21.75" hidden="1" customHeight="1" outlineLevel="7">
      <c r="A8769" s="118"/>
      <c r="B8769" s="119"/>
      <c r="C8769" s="120"/>
      <c r="D8769" s="2013" t="s">
        <v>659</v>
      </c>
      <c r="E8769" s="2013"/>
      <c r="F8769" s="2013"/>
      <c r="G8769" s="496">
        <v>-50.836869999999998</v>
      </c>
    </row>
    <row r="8770" ht="21.75" hidden="1" customHeight="1" outlineLevel="7">
      <c r="A8770" s="118"/>
      <c r="B8770" s="119"/>
      <c r="C8770" s="120"/>
      <c r="D8770" s="2013" t="s">
        <v>661</v>
      </c>
      <c r="E8770" s="2013"/>
      <c r="F8770" s="2013"/>
      <c r="G8770" s="496">
        <v>-50.836869999999998</v>
      </c>
    </row>
    <row r="8771" ht="11.25" hidden="1" customHeight="1" outlineLevel="7">
      <c r="A8771" s="118"/>
      <c r="B8771" s="119"/>
      <c r="C8771" s="120"/>
      <c r="D8771" s="2013" t="s">
        <v>663</v>
      </c>
      <c r="E8771" s="2013"/>
      <c r="F8771" s="2013"/>
      <c r="G8771" s="496">
        <v>-10.218360000000001</v>
      </c>
    </row>
    <row r="8772" ht="11.25" hidden="1" customHeight="1" outlineLevel="7">
      <c r="A8772" s="83"/>
      <c r="B8772" s="84"/>
      <c r="C8772" s="85"/>
      <c r="D8772" s="2017" t="s">
        <v>667</v>
      </c>
      <c r="E8772" s="2017"/>
      <c r="F8772" s="2017"/>
      <c r="G8772" s="496">
        <v>-10.218360000000001</v>
      </c>
    </row>
    <row r="8773" ht="11.25" hidden="1" customHeight="1" outlineLevel="7">
      <c r="A8773" s="118"/>
      <c r="B8773" s="119"/>
      <c r="C8773" s="120"/>
      <c r="D8773" s="2013" t="s">
        <v>667</v>
      </c>
      <c r="E8773" s="2013"/>
      <c r="F8773" s="2013"/>
      <c r="G8773" s="496">
        <v>-40.618510000000001</v>
      </c>
    </row>
    <row r="8774" ht="21.75" hidden="1" customHeight="1" outlineLevel="7">
      <c r="A8774" s="118"/>
      <c r="B8774" s="119"/>
      <c r="C8774" s="120"/>
      <c r="D8774" s="2013" t="s">
        <v>669</v>
      </c>
      <c r="E8774" s="2013"/>
      <c r="F8774" s="2013"/>
      <c r="G8774" s="496">
        <v>-0.72258</v>
      </c>
    </row>
    <row r="8775" ht="21.75" hidden="1" customHeight="1" outlineLevel="7">
      <c r="A8775" s="118"/>
      <c r="B8775" s="119"/>
      <c r="C8775" s="120"/>
      <c r="D8775" s="2013" t="s">
        <v>671</v>
      </c>
      <c r="E8775" s="2013"/>
      <c r="F8775" s="2013"/>
      <c r="G8775" s="496">
        <v>-2.4410799999999999</v>
      </c>
    </row>
    <row r="8776" ht="21.75" hidden="1" customHeight="1" outlineLevel="7">
      <c r="A8776" s="118"/>
      <c r="B8776" s="119"/>
      <c r="C8776" s="120"/>
      <c r="D8776" s="2013" t="s">
        <v>673</v>
      </c>
      <c r="E8776" s="2013"/>
      <c r="F8776" s="2013"/>
      <c r="G8776" s="496">
        <v>-1.2845200000000001</v>
      </c>
    </row>
    <row r="8777" ht="21.75" hidden="1" customHeight="1" outlineLevel="7">
      <c r="A8777" s="118"/>
      <c r="B8777" s="119"/>
      <c r="C8777" s="120"/>
      <c r="D8777" s="2013" t="s">
        <v>675</v>
      </c>
      <c r="E8777" s="2013"/>
      <c r="F8777" s="2013"/>
      <c r="G8777" s="496">
        <v>-0.59604000000000001</v>
      </c>
    </row>
    <row r="8778" ht="21.75" hidden="1" customHeight="1" outlineLevel="7">
      <c r="A8778" s="83"/>
      <c r="B8778" s="84"/>
      <c r="C8778" s="85"/>
      <c r="D8778" s="2017" t="s">
        <v>677</v>
      </c>
      <c r="E8778" s="2017"/>
      <c r="F8778" s="2017"/>
      <c r="G8778" s="496">
        <v>-9.7643299999999993</v>
      </c>
    </row>
    <row r="8779" ht="21.75" hidden="1" customHeight="1" outlineLevel="7">
      <c r="A8779" s="118"/>
      <c r="B8779" s="119"/>
      <c r="C8779" s="120"/>
      <c r="D8779" s="2013" t="s">
        <v>679</v>
      </c>
      <c r="E8779" s="2013"/>
      <c r="F8779" s="2013"/>
      <c r="G8779" s="496">
        <v>-15.85849</v>
      </c>
    </row>
    <row r="8780" ht="21.75" hidden="1" customHeight="1" outlineLevel="7">
      <c r="A8780" s="118"/>
      <c r="B8780" s="119"/>
      <c r="C8780" s="120"/>
      <c r="D8780" s="2013" t="s">
        <v>681</v>
      </c>
      <c r="E8780" s="2013"/>
      <c r="F8780" s="2013"/>
      <c r="G8780" s="496">
        <v>-5.7202599999999997</v>
      </c>
    </row>
    <row r="8781" ht="21.75" hidden="1" customHeight="1" outlineLevel="7">
      <c r="A8781" s="118"/>
      <c r="B8781" s="119"/>
      <c r="C8781" s="120"/>
      <c r="D8781" s="2013" t="s">
        <v>683</v>
      </c>
      <c r="E8781" s="2013"/>
      <c r="F8781" s="2013"/>
      <c r="G8781" s="496">
        <v>-4.2312099999999999</v>
      </c>
    </row>
    <row r="8782" ht="21.75" hidden="1" customHeight="1" outlineLevel="7">
      <c r="A8782" s="118"/>
      <c r="B8782" s="119"/>
      <c r="C8782" s="120"/>
      <c r="D8782" s="2013" t="s">
        <v>685</v>
      </c>
      <c r="E8782" s="2013"/>
      <c r="F8782" s="2013"/>
      <c r="G8782" s="496">
        <v>-7.45669</v>
      </c>
    </row>
    <row r="8783" ht="21.75" hidden="1" customHeight="1" outlineLevel="7">
      <c r="A8783" s="118"/>
      <c r="B8783" s="119"/>
      <c r="C8783" s="120"/>
      <c r="D8783" s="2013" t="s">
        <v>687</v>
      </c>
      <c r="E8783" s="2013"/>
      <c r="F8783" s="2013"/>
      <c r="G8783" s="496">
        <v>-7.45669</v>
      </c>
    </row>
    <row r="8784" ht="11.25" hidden="1" customHeight="1" outlineLevel="7">
      <c r="A8784" s="80"/>
      <c r="B8784" s="81"/>
      <c r="C8784" s="82"/>
      <c r="D8784" s="2017" t="s">
        <v>689</v>
      </c>
      <c r="E8784" s="2017"/>
      <c r="F8784" s="2017"/>
      <c r="G8784" s="496">
        <v>-5.8292999999999999</v>
      </c>
    </row>
    <row r="8785" ht="11.25" hidden="1" customHeight="1" outlineLevel="7">
      <c r="A8785" s="98"/>
      <c r="B8785" s="99"/>
      <c r="C8785" s="100"/>
      <c r="D8785" s="2013" t="s">
        <v>696</v>
      </c>
      <c r="E8785" s="2013"/>
      <c r="F8785" s="2013"/>
      <c r="G8785" s="496">
        <v>-5.5803099999999999</v>
      </c>
    </row>
    <row r="8786" ht="11.25" hidden="1" customHeight="1" outlineLevel="7">
      <c r="A8786" s="80"/>
      <c r="B8786" s="81"/>
      <c r="C8786" s="82"/>
      <c r="D8786" s="2017" t="s">
        <v>698</v>
      </c>
      <c r="E8786" s="2017"/>
      <c r="F8786" s="2017"/>
      <c r="G8786" s="496">
        <v>-0.24898999999999999</v>
      </c>
    </row>
    <row r="8787" ht="11.25" hidden="1" customHeight="1" outlineLevel="7">
      <c r="A8787" s="83"/>
      <c r="B8787" s="84"/>
      <c r="C8787" s="85"/>
      <c r="D8787" s="2017" t="s">
        <v>702</v>
      </c>
      <c r="E8787" s="2017"/>
      <c r="F8787" s="2017"/>
      <c r="G8787" s="496">
        <v>-1.6273899999999999</v>
      </c>
    </row>
    <row r="8788" ht="11.25" hidden="1" customHeight="1" outlineLevel="7">
      <c r="A8788" s="86"/>
      <c r="B8788" s="87"/>
      <c r="C8788" s="88"/>
      <c r="D8788" s="2017" t="s">
        <v>704</v>
      </c>
      <c r="E8788" s="2017"/>
      <c r="F8788" s="2017"/>
      <c r="G8788" s="496">
        <v>-1.6273899999999999</v>
      </c>
    </row>
    <row r="8789" ht="11.25" hidden="1" customHeight="1" outlineLevel="7">
      <c r="A8789" s="89"/>
      <c r="B8789" s="90"/>
      <c r="C8789" s="91"/>
      <c r="D8789" s="2013" t="s">
        <v>705</v>
      </c>
      <c r="E8789" s="2013"/>
      <c r="F8789" s="2013"/>
      <c r="G8789" s="493">
        <v>-2858.38904</v>
      </c>
    </row>
    <row r="8790" ht="11.25" hidden="1" customHeight="1" outlineLevel="7">
      <c r="A8790" s="89"/>
      <c r="B8790" s="90"/>
      <c r="C8790" s="91"/>
      <c r="D8790" s="2013" t="s">
        <v>706</v>
      </c>
      <c r="E8790" s="2013"/>
      <c r="F8790" s="2013"/>
      <c r="G8790" s="493">
        <v>-1302.9709600000001</v>
      </c>
    </row>
    <row r="8791" ht="11.25" hidden="1" customHeight="1" outlineLevel="7">
      <c r="A8791" s="89"/>
      <c r="B8791" s="90"/>
      <c r="C8791" s="91"/>
      <c r="D8791" s="2013" t="s">
        <v>708</v>
      </c>
      <c r="E8791" s="2013"/>
      <c r="F8791" s="2013"/>
      <c r="G8791" s="496">
        <v>-76.511939999999996</v>
      </c>
    </row>
    <row r="8792" ht="11.25" hidden="1" customHeight="1" outlineLevel="7">
      <c r="A8792" s="89"/>
      <c r="B8792" s="90"/>
      <c r="C8792" s="91"/>
      <c r="D8792" s="2013" t="s">
        <v>709</v>
      </c>
      <c r="E8792" s="2013"/>
      <c r="F8792" s="2013"/>
      <c r="G8792" s="496">
        <v>-120.10239</v>
      </c>
    </row>
    <row r="8793" ht="11.25" hidden="1" customHeight="1" outlineLevel="7">
      <c r="A8793" s="89"/>
      <c r="B8793" s="90"/>
      <c r="C8793" s="91"/>
      <c r="D8793" s="2013" t="s">
        <v>710</v>
      </c>
      <c r="E8793" s="2013"/>
      <c r="F8793" s="2013"/>
      <c r="G8793" s="496">
        <v>-350.85273999999998</v>
      </c>
    </row>
    <row r="8794" ht="11.25" hidden="1" customHeight="1" outlineLevel="7">
      <c r="A8794" s="89"/>
      <c r="B8794" s="90"/>
      <c r="C8794" s="91"/>
      <c r="D8794" s="2013" t="s">
        <v>711</v>
      </c>
      <c r="E8794" s="2013"/>
      <c r="F8794" s="2013"/>
      <c r="G8794" s="493">
        <v>-1007.95101</v>
      </c>
    </row>
    <row r="8795" ht="11.25" hidden="1" customHeight="1" outlineLevel="7">
      <c r="A8795" s="86"/>
      <c r="B8795" s="87"/>
      <c r="C8795" s="88"/>
      <c r="D8795" s="2017" t="s">
        <v>712</v>
      </c>
      <c r="E8795" s="2017"/>
      <c r="F8795" s="2017"/>
      <c r="G8795" s="496">
        <v>-217.69264999999999</v>
      </c>
    </row>
    <row r="8796" ht="21.75" hidden="1" customHeight="1" outlineLevel="7">
      <c r="A8796" s="89"/>
      <c r="B8796" s="90"/>
      <c r="C8796" s="91"/>
      <c r="D8796" s="2013" t="s">
        <v>717</v>
      </c>
      <c r="E8796" s="2013"/>
      <c r="F8796" s="2013"/>
      <c r="G8796" s="496">
        <v>-31.86918</v>
      </c>
    </row>
    <row r="8797" ht="11.25" hidden="1" customHeight="1" outlineLevel="7">
      <c r="A8797" s="86"/>
      <c r="B8797" s="87"/>
      <c r="C8797" s="88"/>
      <c r="D8797" s="2017" t="s">
        <v>720</v>
      </c>
      <c r="E8797" s="2017"/>
      <c r="F8797" s="2017"/>
      <c r="G8797" s="496">
        <v>-510.38727999999998</v>
      </c>
    </row>
    <row r="8798" ht="11.25" hidden="1" customHeight="1" outlineLevel="7">
      <c r="A8798" s="89"/>
      <c r="B8798" s="90"/>
      <c r="C8798" s="91"/>
      <c r="D8798" s="2013" t="s">
        <v>721</v>
      </c>
      <c r="E8798" s="2013"/>
      <c r="F8798" s="2013"/>
      <c r="G8798" s="496">
        <v>-248.00190000000001</v>
      </c>
    </row>
    <row r="8799" ht="11.25" hidden="1" customHeight="1" outlineLevel="7">
      <c r="A8799" s="89"/>
      <c r="B8799" s="90"/>
      <c r="C8799" s="91"/>
      <c r="D8799" s="2013" t="s">
        <v>722</v>
      </c>
      <c r="E8799" s="2013"/>
      <c r="F8799" s="2013"/>
      <c r="G8799" s="496">
        <v>-771.76460999999995</v>
      </c>
    </row>
    <row r="8800" ht="11.25" hidden="1" customHeight="1" outlineLevel="7">
      <c r="A8800" s="86"/>
      <c r="B8800" s="87"/>
      <c r="C8800" s="88"/>
      <c r="D8800" s="2017" t="s">
        <v>724</v>
      </c>
      <c r="E8800" s="2017"/>
      <c r="F8800" s="2017"/>
      <c r="G8800" s="496">
        <v>-557.38576</v>
      </c>
    </row>
    <row r="8801" ht="11.25" hidden="1" customHeight="1" outlineLevel="7">
      <c r="A8801" s="89"/>
      <c r="B8801" s="90"/>
      <c r="C8801" s="91"/>
      <c r="D8801" s="2013" t="s">
        <v>725</v>
      </c>
      <c r="E8801" s="2013"/>
      <c r="F8801" s="2013"/>
      <c r="G8801" s="496">
        <v>-360.83539999999999</v>
      </c>
    </row>
    <row r="8802" ht="11.25" hidden="1" customHeight="1" outlineLevel="7">
      <c r="A8802" s="89"/>
      <c r="B8802" s="90"/>
      <c r="C8802" s="91"/>
      <c r="D8802" s="2013" t="s">
        <v>726</v>
      </c>
      <c r="E8802" s="2013"/>
      <c r="F8802" s="2013"/>
      <c r="G8802" s="496">
        <v>-48.360370000000003</v>
      </c>
    </row>
    <row r="8803" ht="11.25" hidden="1" customHeight="1" outlineLevel="7">
      <c r="A8803" s="89"/>
      <c r="B8803" s="90"/>
      <c r="C8803" s="91"/>
      <c r="D8803" s="2013" t="s">
        <v>729</v>
      </c>
      <c r="E8803" s="2013"/>
      <c r="F8803" s="2013"/>
      <c r="G8803" s="496">
        <v>-99.525530000000003</v>
      </c>
    </row>
    <row r="8804" ht="11.25" hidden="1" customHeight="1" outlineLevel="7">
      <c r="A8804" s="89"/>
      <c r="B8804" s="90"/>
      <c r="C8804" s="91"/>
      <c r="D8804" s="2013" t="s">
        <v>730</v>
      </c>
      <c r="E8804" s="2013"/>
      <c r="F8804" s="2013"/>
      <c r="G8804" s="496">
        <v>-6.2144500000000003</v>
      </c>
    </row>
    <row r="8805" ht="11.25" hidden="1" customHeight="1" outlineLevel="7">
      <c r="A8805" s="86"/>
      <c r="B8805" s="87"/>
      <c r="C8805" s="88"/>
      <c r="D8805" s="2017" t="s">
        <v>967</v>
      </c>
      <c r="E8805" s="2017"/>
      <c r="F8805" s="2017"/>
      <c r="G8805" s="496">
        <v>-42.450009999999999</v>
      </c>
    </row>
    <row r="8806" ht="11.25" hidden="1" customHeight="1" outlineLevel="7">
      <c r="A8806" s="89"/>
      <c r="B8806" s="90"/>
      <c r="C8806" s="91"/>
      <c r="D8806" s="2013" t="s">
        <v>968</v>
      </c>
      <c r="E8806" s="2013"/>
      <c r="F8806" s="2013"/>
      <c r="G8806" s="496">
        <v>-145.77759</v>
      </c>
    </row>
    <row r="8807" ht="11.25" hidden="1" customHeight="1" outlineLevel="7">
      <c r="A8807" s="89"/>
      <c r="B8807" s="90"/>
      <c r="C8807" s="91"/>
      <c r="D8807" s="2013" t="s">
        <v>1196</v>
      </c>
      <c r="E8807" s="2013"/>
      <c r="F8807" s="2013"/>
      <c r="G8807" s="496">
        <v>-94.372290000000007</v>
      </c>
    </row>
    <row r="8808" ht="11.25" hidden="1" customHeight="1" outlineLevel="7">
      <c r="A8808" s="118"/>
      <c r="B8808" s="119"/>
      <c r="C8808" s="120"/>
      <c r="D8808" s="2013" t="s">
        <v>731</v>
      </c>
      <c r="E8808" s="2013"/>
      <c r="F8808" s="2013"/>
      <c r="G8808" s="496">
        <v>-12.648099999999999</v>
      </c>
    </row>
    <row r="8809" ht="11.25" hidden="1" customHeight="1" outlineLevel="7">
      <c r="A8809" s="86"/>
      <c r="B8809" s="87"/>
      <c r="C8809" s="88"/>
      <c r="D8809" s="2017" t="s">
        <v>732</v>
      </c>
      <c r="E8809" s="2017"/>
      <c r="F8809" s="2017"/>
      <c r="G8809" s="496">
        <v>-26.029669999999999</v>
      </c>
    </row>
    <row r="8810" ht="21.75" hidden="1" customHeight="1" outlineLevel="7">
      <c r="A8810" s="89"/>
      <c r="B8810" s="90"/>
      <c r="C8810" s="91"/>
      <c r="D8810" s="2013" t="s">
        <v>969</v>
      </c>
      <c r="E8810" s="2013"/>
      <c r="F8810" s="2013"/>
      <c r="G8810" s="496">
        <v>-1.6252500000000001</v>
      </c>
    </row>
    <row r="8811" ht="21.75" hidden="1" customHeight="1" outlineLevel="7">
      <c r="A8811" s="89"/>
      <c r="B8811" s="90"/>
      <c r="C8811" s="91"/>
      <c r="D8811" s="2013" t="s">
        <v>1197</v>
      </c>
      <c r="E8811" s="2013"/>
      <c r="F8811" s="2013"/>
      <c r="G8811" s="496">
        <v>-11.10228</v>
      </c>
    </row>
    <row r="8812" ht="11.25" hidden="1" customHeight="1" outlineLevel="7">
      <c r="A8812" s="89"/>
      <c r="B8812" s="90"/>
      <c r="C8812" s="91"/>
      <c r="D8812" s="2013" t="s">
        <v>734</v>
      </c>
      <c r="E8812" s="2013"/>
      <c r="F8812" s="2013"/>
      <c r="G8812" s="496">
        <v>-11.433439999999999</v>
      </c>
    </row>
    <row r="8813" ht="11.25" hidden="1" customHeight="1" outlineLevel="7">
      <c r="A8813" s="89"/>
      <c r="B8813" s="90"/>
      <c r="C8813" s="91"/>
      <c r="D8813" s="2013" t="s">
        <v>735</v>
      </c>
      <c r="E8813" s="2013"/>
      <c r="F8813" s="2013"/>
      <c r="G8813" s="496">
        <v>-7.4016700000000002</v>
      </c>
    </row>
    <row r="8814" ht="11.25" hidden="1" customHeight="1" outlineLevel="7">
      <c r="A8814" s="118"/>
      <c r="B8814" s="119"/>
      <c r="C8814" s="120"/>
      <c r="D8814" s="2013" t="s">
        <v>736</v>
      </c>
      <c r="E8814" s="2013"/>
      <c r="F8814" s="2013"/>
      <c r="G8814" s="496">
        <v>-0.99200999999999995</v>
      </c>
    </row>
    <row r="8815" ht="11.25" hidden="1" customHeight="1" outlineLevel="7">
      <c r="A8815" s="86"/>
      <c r="B8815" s="87"/>
      <c r="C8815" s="88"/>
      <c r="D8815" s="2017" t="s">
        <v>970</v>
      </c>
      <c r="E8815" s="2017"/>
      <c r="F8815" s="2017"/>
      <c r="G8815" s="496">
        <v>-2.04148</v>
      </c>
    </row>
    <row r="8816" ht="11.25" hidden="1" customHeight="1" outlineLevel="7">
      <c r="A8816" s="89"/>
      <c r="B8816" s="90"/>
      <c r="C8816" s="91"/>
      <c r="D8816" s="2013" t="s">
        <v>971</v>
      </c>
      <c r="E8816" s="2013"/>
      <c r="F8816" s="2013"/>
      <c r="G8816" s="496">
        <v>-0.12745000000000001</v>
      </c>
    </row>
    <row r="8817" ht="11.25" hidden="1" customHeight="1" outlineLevel="7">
      <c r="A8817" s="89"/>
      <c r="B8817" s="90"/>
      <c r="C8817" s="91"/>
      <c r="D8817" s="2013" t="s">
        <v>741</v>
      </c>
      <c r="E8817" s="2013"/>
      <c r="F8817" s="2013"/>
      <c r="G8817" s="496">
        <v>-0.87082999999999999</v>
      </c>
    </row>
    <row r="8818" ht="11.25" hidden="1" customHeight="1" outlineLevel="7">
      <c r="A8818" s="86"/>
      <c r="B8818" s="87"/>
      <c r="C8818" s="88"/>
      <c r="D8818" s="2017" t="s">
        <v>742</v>
      </c>
      <c r="E8818" s="2017"/>
      <c r="F8818" s="2017"/>
      <c r="G8818" s="496">
        <v>-57.167819999999999</v>
      </c>
    </row>
    <row r="8819" ht="11.25" hidden="1" customHeight="1" outlineLevel="7">
      <c r="A8819" s="89"/>
      <c r="B8819" s="90"/>
      <c r="C8819" s="91"/>
      <c r="D8819" s="2013" t="s">
        <v>744</v>
      </c>
      <c r="E8819" s="2013"/>
      <c r="F8819" s="2013"/>
      <c r="G8819" s="496">
        <v>-37.008749999999999</v>
      </c>
    </row>
    <row r="8820" ht="11.25" hidden="1" customHeight="1" outlineLevel="7">
      <c r="A8820" s="89"/>
      <c r="B8820" s="90"/>
      <c r="C8820" s="91"/>
      <c r="D8820" s="2013" t="s">
        <v>756</v>
      </c>
      <c r="E8820" s="2013"/>
      <c r="F8820" s="2013"/>
      <c r="G8820" s="496">
        <v>-4.9600400000000002</v>
      </c>
    </row>
    <row r="8821" ht="21.75" hidden="1" customHeight="1" outlineLevel="7">
      <c r="A8821" s="89"/>
      <c r="B8821" s="90"/>
      <c r="C8821" s="91"/>
      <c r="D8821" s="2013" t="s">
        <v>757</v>
      </c>
      <c r="E8821" s="2013"/>
      <c r="F8821" s="2013"/>
      <c r="G8821" s="496">
        <v>-10.207789999999999</v>
      </c>
    </row>
    <row r="8822" ht="11.25" hidden="1" customHeight="1" outlineLevel="7">
      <c r="A8822" s="89"/>
      <c r="B8822" s="90"/>
      <c r="C8822" s="91"/>
      <c r="D8822" s="2013" t="s">
        <v>758</v>
      </c>
      <c r="E8822" s="2013"/>
      <c r="F8822" s="2013"/>
      <c r="G8822" s="496">
        <v>-0.63744999999999996</v>
      </c>
    </row>
    <row r="8823" ht="11.25" hidden="1" customHeight="1" outlineLevel="7">
      <c r="A8823" s="89"/>
      <c r="B8823" s="90"/>
      <c r="C8823" s="91"/>
      <c r="D8823" s="2013" t="s">
        <v>759</v>
      </c>
      <c r="E8823" s="2013"/>
      <c r="F8823" s="2013"/>
      <c r="G8823" s="496">
        <v>-4.35379</v>
      </c>
    </row>
    <row r="8824" ht="11.25" hidden="1" customHeight="1" outlineLevel="7">
      <c r="A8824" s="89"/>
      <c r="B8824" s="90"/>
      <c r="C8824" s="91"/>
      <c r="D8824" s="2013" t="s">
        <v>972</v>
      </c>
      <c r="E8824" s="2013"/>
      <c r="F8824" s="2013"/>
      <c r="G8824" s="496">
        <v>-0.19761000000000001</v>
      </c>
    </row>
    <row r="8825" ht="11.25" hidden="1" customHeight="1" outlineLevel="7">
      <c r="A8825" s="89"/>
      <c r="B8825" s="90"/>
      <c r="C8825" s="91"/>
      <c r="D8825" s="2013" t="s">
        <v>760</v>
      </c>
      <c r="E8825" s="2013"/>
      <c r="F8825" s="2013"/>
      <c r="G8825" s="496">
        <v>-0.19761000000000001</v>
      </c>
    </row>
    <row r="8826" ht="11.25" hidden="1" customHeight="1" outlineLevel="7">
      <c r="A8826" s="83"/>
      <c r="B8826" s="84"/>
      <c r="C8826" s="85"/>
      <c r="D8826" s="2017" t="s">
        <v>763</v>
      </c>
      <c r="E8826" s="2017"/>
      <c r="F8826" s="2017"/>
      <c r="G8826" s="496">
        <v>-311.96758</v>
      </c>
    </row>
    <row r="8827" ht="11.25" hidden="1" customHeight="1" outlineLevel="7">
      <c r="A8827" s="86"/>
      <c r="B8827" s="87"/>
      <c r="C8827" s="88"/>
      <c r="D8827" s="2017" t="s">
        <v>765</v>
      </c>
      <c r="E8827" s="2017"/>
      <c r="F8827" s="2017"/>
      <c r="G8827" s="496">
        <v>-97.822469999999996</v>
      </c>
    </row>
    <row r="8828" ht="11.25" hidden="1" customHeight="1" outlineLevel="7">
      <c r="A8828" s="89"/>
      <c r="B8828" s="90"/>
      <c r="C8828" s="91"/>
      <c r="D8828" s="2013" t="s">
        <v>766</v>
      </c>
      <c r="E8828" s="2013"/>
      <c r="F8828" s="2013"/>
      <c r="G8828" s="496">
        <v>-8.6347400000000007</v>
      </c>
    </row>
    <row r="8829" ht="11.25" hidden="1" customHeight="1" outlineLevel="7">
      <c r="A8829" s="89"/>
      <c r="B8829" s="90"/>
      <c r="C8829" s="91"/>
      <c r="D8829" s="2013" t="s">
        <v>767</v>
      </c>
      <c r="E8829" s="2013"/>
      <c r="F8829" s="2013"/>
      <c r="G8829" s="496">
        <v>-3.0432100000000002</v>
      </c>
    </row>
    <row r="8830" ht="21.75" hidden="1" customHeight="1" outlineLevel="7">
      <c r="A8830" s="89"/>
      <c r="B8830" s="90"/>
      <c r="C8830" s="91"/>
      <c r="D8830" s="2013" t="s">
        <v>768</v>
      </c>
      <c r="E8830" s="2013"/>
      <c r="F8830" s="2013"/>
      <c r="G8830" s="496">
        <v>-0.69652000000000003</v>
      </c>
    </row>
    <row r="8831" ht="21.75" hidden="1" customHeight="1" outlineLevel="7">
      <c r="A8831" s="89"/>
      <c r="B8831" s="90"/>
      <c r="C8831" s="91"/>
      <c r="D8831" s="2013" t="s">
        <v>769</v>
      </c>
      <c r="E8831" s="2013"/>
      <c r="F8831" s="2013"/>
      <c r="G8831" s="496">
        <v>-0.65810999999999997</v>
      </c>
    </row>
    <row r="8832" ht="21.75" hidden="1" customHeight="1" outlineLevel="7">
      <c r="A8832" s="89"/>
      <c r="B8832" s="90"/>
      <c r="C8832" s="91"/>
      <c r="D8832" s="2013" t="s">
        <v>770</v>
      </c>
      <c r="E8832" s="2013"/>
      <c r="F8832" s="2013"/>
      <c r="G8832" s="496">
        <v>-0.24818000000000001</v>
      </c>
    </row>
    <row r="8833" ht="11.25" hidden="1" customHeight="1" outlineLevel="7">
      <c r="A8833" s="86"/>
      <c r="B8833" s="87"/>
      <c r="C8833" s="88"/>
      <c r="D8833" s="2017" t="s">
        <v>771</v>
      </c>
      <c r="E8833" s="2017"/>
      <c r="F8833" s="2017"/>
      <c r="G8833" s="496">
        <v>-3.6860300000000001</v>
      </c>
    </row>
    <row r="8834" ht="11.25" hidden="1" customHeight="1" outlineLevel="7">
      <c r="A8834" s="89"/>
      <c r="B8834" s="90"/>
      <c r="C8834" s="91"/>
      <c r="D8834" s="2013" t="s">
        <v>773</v>
      </c>
      <c r="E8834" s="2013"/>
      <c r="F8834" s="2013"/>
      <c r="G8834" s="496">
        <v>-0.30269000000000001</v>
      </c>
    </row>
    <row r="8835" ht="11.25" hidden="1" customHeight="1" outlineLevel="7">
      <c r="A8835" s="89"/>
      <c r="B8835" s="90"/>
      <c r="C8835" s="91"/>
      <c r="D8835" s="2013" t="s">
        <v>775</v>
      </c>
      <c r="E8835" s="2013"/>
      <c r="F8835" s="2013"/>
      <c r="G8835" s="496">
        <v>-0.67698999999999998</v>
      </c>
    </row>
    <row r="8836" ht="21.75" hidden="1" customHeight="1" outlineLevel="7">
      <c r="A8836" s="89"/>
      <c r="B8836" s="90"/>
      <c r="C8836" s="91"/>
      <c r="D8836" s="2013" t="s">
        <v>777</v>
      </c>
      <c r="E8836" s="2013"/>
      <c r="F8836" s="2013"/>
      <c r="G8836" s="496">
        <v>-0.67698999999999998</v>
      </c>
    </row>
    <row r="8837" ht="11.25" hidden="1" customHeight="1" outlineLevel="7">
      <c r="A8837" s="89"/>
      <c r="B8837" s="90"/>
      <c r="C8837" s="91"/>
      <c r="D8837" s="2013" t="s">
        <v>778</v>
      </c>
      <c r="E8837" s="2013"/>
      <c r="F8837" s="2013"/>
      <c r="G8837" s="496">
        <v>-11.28622</v>
      </c>
    </row>
    <row r="8838" ht="11.25" hidden="1" customHeight="1" outlineLevel="7">
      <c r="A8838" s="89"/>
      <c r="B8838" s="90"/>
      <c r="C8838" s="91"/>
      <c r="D8838" s="2013" t="s">
        <v>779</v>
      </c>
      <c r="E8838" s="2013"/>
      <c r="F8838" s="2013"/>
      <c r="G8838" s="496">
        <v>-0.94047999999999998</v>
      </c>
    </row>
    <row r="8839" ht="11.25" hidden="1" customHeight="1" outlineLevel="7">
      <c r="A8839" s="118"/>
      <c r="B8839" s="119"/>
      <c r="C8839" s="120"/>
      <c r="D8839" s="2013" t="s">
        <v>781</v>
      </c>
      <c r="E8839" s="2013"/>
      <c r="F8839" s="2013"/>
      <c r="G8839" s="496">
        <v>-10.345739999999999</v>
      </c>
    </row>
    <row r="8840" ht="11.25" hidden="1" customHeight="1" outlineLevel="7">
      <c r="A8840" s="83"/>
      <c r="B8840" s="84"/>
      <c r="C8840" s="85"/>
      <c r="D8840" s="2017" t="s">
        <v>782</v>
      </c>
      <c r="E8840" s="2017"/>
      <c r="F8840" s="2017"/>
      <c r="G8840" s="496">
        <v>-15.948790000000001</v>
      </c>
    </row>
    <row r="8841" ht="11.25" hidden="1" customHeight="1" outlineLevel="7">
      <c r="A8841" s="118"/>
      <c r="B8841" s="119"/>
      <c r="C8841" s="120"/>
      <c r="D8841" s="2013" t="s">
        <v>786</v>
      </c>
      <c r="E8841" s="2013"/>
      <c r="F8841" s="2013"/>
      <c r="G8841" s="496">
        <v>-1.67093</v>
      </c>
    </row>
    <row r="8842" ht="11.25" hidden="1" customHeight="1" outlineLevel="7">
      <c r="A8842" s="83"/>
      <c r="B8842" s="84"/>
      <c r="C8842" s="85"/>
      <c r="D8842" s="2017" t="s">
        <v>789</v>
      </c>
      <c r="E8842" s="2017"/>
      <c r="F8842" s="2017"/>
      <c r="G8842" s="496">
        <v>-2.4187500000000002</v>
      </c>
    </row>
    <row r="8843" ht="21.75" hidden="1" customHeight="1" outlineLevel="7">
      <c r="A8843" s="118"/>
      <c r="B8843" s="119"/>
      <c r="C8843" s="120"/>
      <c r="D8843" s="2013" t="s">
        <v>791</v>
      </c>
      <c r="E8843" s="2013"/>
      <c r="F8843" s="2013"/>
      <c r="G8843" s="496">
        <v>-11.818429999999999</v>
      </c>
    </row>
    <row r="8844" ht="11.25" hidden="1" customHeight="1" outlineLevel="7">
      <c r="A8844" s="118"/>
      <c r="B8844" s="119"/>
      <c r="C8844" s="120"/>
      <c r="D8844" s="2013" t="s">
        <v>973</v>
      </c>
      <c r="E8844" s="2013"/>
      <c r="F8844" s="2013"/>
      <c r="G8844" s="496">
        <v>-0.040680000000000001</v>
      </c>
    </row>
    <row r="8845" ht="11.25" hidden="1" customHeight="1" outlineLevel="7">
      <c r="A8845" s="118"/>
      <c r="B8845" s="119"/>
      <c r="C8845" s="120"/>
      <c r="D8845" s="2013" t="s">
        <v>796</v>
      </c>
      <c r="E8845" s="2013"/>
      <c r="F8845" s="2013"/>
      <c r="G8845" s="496">
        <v>-18.877690000000001</v>
      </c>
    </row>
    <row r="8846" ht="11.25" hidden="1" customHeight="1" outlineLevel="7">
      <c r="A8846" s="118"/>
      <c r="B8846" s="119"/>
      <c r="C8846" s="120"/>
      <c r="D8846" s="2013" t="s">
        <v>798</v>
      </c>
      <c r="E8846" s="2013"/>
      <c r="F8846" s="2013"/>
      <c r="G8846" s="496">
        <v>-5.8585900000000004</v>
      </c>
    </row>
    <row r="8847" ht="11.25" hidden="1" customHeight="1" outlineLevel="7">
      <c r="A8847" s="118"/>
      <c r="B8847" s="119"/>
      <c r="C8847" s="120"/>
      <c r="D8847" s="2013" t="s">
        <v>799</v>
      </c>
      <c r="E8847" s="2013"/>
      <c r="F8847" s="2013"/>
      <c r="G8847" s="496">
        <v>-13.0191</v>
      </c>
    </row>
    <row r="8848" ht="11.25" hidden="1" customHeight="1" outlineLevel="7">
      <c r="A8848" s="118"/>
      <c r="B8848" s="119"/>
      <c r="C8848" s="120"/>
      <c r="D8848" s="2013" t="s">
        <v>801</v>
      </c>
      <c r="E8848" s="2013"/>
      <c r="F8848" s="2013"/>
      <c r="G8848" s="496">
        <v>-1.49394</v>
      </c>
    </row>
    <row r="8849" ht="11.25" hidden="1" customHeight="1" outlineLevel="7">
      <c r="A8849" s="118"/>
      <c r="B8849" s="119"/>
      <c r="C8849" s="120"/>
      <c r="D8849" s="2013" t="s">
        <v>974</v>
      </c>
      <c r="E8849" s="2013"/>
      <c r="F8849" s="2013"/>
      <c r="G8849" s="496">
        <v>-8.9231599999999993</v>
      </c>
    </row>
    <row r="8850" ht="11.25" hidden="1" customHeight="1" outlineLevel="7">
      <c r="A8850" s="83"/>
      <c r="B8850" s="84"/>
      <c r="C8850" s="85"/>
      <c r="D8850" s="2017" t="s">
        <v>802</v>
      </c>
      <c r="E8850" s="2017"/>
      <c r="F8850" s="2017"/>
      <c r="G8850" s="496">
        <v>-1.7059599999999999</v>
      </c>
    </row>
    <row r="8851" ht="11.25" hidden="1" customHeight="1" outlineLevel="7">
      <c r="A8851" s="118"/>
      <c r="B8851" s="119"/>
      <c r="C8851" s="120"/>
      <c r="D8851" s="2013" t="s">
        <v>808</v>
      </c>
      <c r="E8851" s="2013"/>
      <c r="F8851" s="2013"/>
      <c r="G8851" s="496">
        <v>-1.6273899999999999</v>
      </c>
    </row>
    <row r="8852" ht="11.25" hidden="1" customHeight="1" outlineLevel="7">
      <c r="A8852" s="83"/>
      <c r="B8852" s="84"/>
      <c r="C8852" s="85"/>
      <c r="D8852" s="2017" t="s">
        <v>813</v>
      </c>
      <c r="E8852" s="2017"/>
      <c r="F8852" s="2017"/>
      <c r="G8852" s="496">
        <v>-1.0565100000000001</v>
      </c>
    </row>
    <row r="8853" ht="11.25" hidden="1" customHeight="1" outlineLevel="7">
      <c r="A8853" s="86"/>
      <c r="B8853" s="87"/>
      <c r="C8853" s="88"/>
      <c r="D8853" s="2017" t="s">
        <v>815</v>
      </c>
      <c r="E8853" s="2017"/>
      <c r="F8853" s="2017"/>
      <c r="G8853" s="496">
        <v>-4.5332999999999997</v>
      </c>
    </row>
    <row r="8854" ht="21.75" hidden="1" customHeight="1" outlineLevel="7">
      <c r="A8854" s="89"/>
      <c r="B8854" s="90"/>
      <c r="C8854" s="91"/>
      <c r="D8854" s="2013" t="s">
        <v>819</v>
      </c>
      <c r="E8854" s="2013"/>
      <c r="F8854" s="2013"/>
      <c r="G8854" s="496">
        <v>-14.621090000000001</v>
      </c>
    </row>
    <row r="8855" ht="11.25" hidden="1" customHeight="1" outlineLevel="7">
      <c r="A8855" s="89"/>
      <c r="B8855" s="90"/>
      <c r="C8855" s="91"/>
      <c r="D8855" s="2013" t="s">
        <v>820</v>
      </c>
      <c r="E8855" s="2013"/>
      <c r="F8855" s="2013"/>
      <c r="G8855" s="496">
        <v>-4.0610400000000002</v>
      </c>
    </row>
    <row r="8856" ht="11.25" hidden="1" customHeight="1" outlineLevel="7">
      <c r="A8856" s="118"/>
      <c r="B8856" s="119"/>
      <c r="C8856" s="120"/>
      <c r="D8856" s="2013" t="s">
        <v>822</v>
      </c>
      <c r="E8856" s="2013"/>
      <c r="F8856" s="2013"/>
      <c r="G8856" s="496">
        <v>-0.083540000000000003</v>
      </c>
    </row>
    <row r="8857" ht="11.25" hidden="1" customHeight="1" outlineLevel="7">
      <c r="A8857" s="118"/>
      <c r="B8857" s="119"/>
      <c r="C8857" s="120"/>
      <c r="D8857" s="2013" t="s">
        <v>824</v>
      </c>
      <c r="E8857" s="2013"/>
      <c r="F8857" s="2013"/>
      <c r="G8857" s="496">
        <v>-3.9775</v>
      </c>
    </row>
    <row r="8858" ht="11.25" hidden="1" customHeight="1" outlineLevel="7">
      <c r="A8858" s="118"/>
      <c r="B8858" s="119"/>
      <c r="C8858" s="120"/>
      <c r="D8858" s="2013" t="s">
        <v>825</v>
      </c>
      <c r="E8858" s="2013"/>
      <c r="F8858" s="2013"/>
      <c r="G8858" s="496">
        <v>-13.29881</v>
      </c>
    </row>
    <row r="8859" ht="11.25" hidden="1" customHeight="1" outlineLevel="7">
      <c r="A8859" s="86"/>
      <c r="B8859" s="87"/>
      <c r="C8859" s="88"/>
      <c r="D8859" s="2017" t="s">
        <v>826</v>
      </c>
      <c r="E8859" s="2017"/>
      <c r="F8859" s="2017"/>
      <c r="G8859" s="496">
        <v>-0.67700000000000005</v>
      </c>
    </row>
    <row r="8860" ht="11.25" hidden="1" customHeight="1" outlineLevel="7">
      <c r="A8860" s="89"/>
      <c r="B8860" s="90"/>
      <c r="C8860" s="91"/>
      <c r="D8860" s="2013" t="s">
        <v>828</v>
      </c>
      <c r="E8860" s="2013"/>
      <c r="F8860" s="2013"/>
      <c r="G8860" s="496">
        <v>-0.39918999999999999</v>
      </c>
    </row>
    <row r="8861" ht="21.75" hidden="1" customHeight="1" outlineLevel="7">
      <c r="A8861" s="89"/>
      <c r="B8861" s="90"/>
      <c r="C8861" s="91"/>
      <c r="D8861" s="2013" t="s">
        <v>829</v>
      </c>
      <c r="E8861" s="2013"/>
      <c r="F8861" s="2013"/>
      <c r="G8861" s="496">
        <v>-2.9293</v>
      </c>
    </row>
    <row r="8862" ht="21.75" hidden="1" customHeight="1" outlineLevel="7">
      <c r="A8862" s="118"/>
      <c r="B8862" s="119"/>
      <c r="C8862" s="120"/>
      <c r="D8862" s="2013" t="s">
        <v>834</v>
      </c>
      <c r="E8862" s="2013"/>
      <c r="F8862" s="2013"/>
      <c r="G8862" s="496">
        <v>-0.67698999999999998</v>
      </c>
    </row>
    <row r="8863" ht="11.25" hidden="1" customHeight="1" outlineLevel="7">
      <c r="A8863" s="118"/>
      <c r="B8863" s="119"/>
      <c r="C8863" s="120"/>
      <c r="D8863" s="2013" t="s">
        <v>975</v>
      </c>
      <c r="E8863" s="2013"/>
      <c r="F8863" s="2013"/>
      <c r="G8863" s="496">
        <v>-7.5791000000000004</v>
      </c>
    </row>
    <row r="8864" ht="11.25" hidden="1" customHeight="1" outlineLevel="7">
      <c r="A8864" s="118"/>
      <c r="B8864" s="119"/>
      <c r="C8864" s="120"/>
      <c r="D8864" s="2013" t="s">
        <v>835</v>
      </c>
      <c r="E8864" s="2013"/>
      <c r="F8864" s="2013"/>
      <c r="G8864" s="496">
        <v>-0.6835</v>
      </c>
    </row>
    <row r="8865" ht="11.25" hidden="1" customHeight="1" outlineLevel="7">
      <c r="A8865" s="118"/>
      <c r="B8865" s="119"/>
      <c r="C8865" s="120"/>
      <c r="D8865" s="2013" t="s">
        <v>837</v>
      </c>
      <c r="E8865" s="2013"/>
      <c r="F8865" s="2013"/>
      <c r="G8865" s="496">
        <v>-0.35372999999999999</v>
      </c>
    </row>
    <row r="8866" ht="11.25" hidden="1" customHeight="1" outlineLevel="7">
      <c r="A8866" s="118"/>
      <c r="B8866" s="119"/>
      <c r="C8866" s="120"/>
      <c r="D8866" s="2013" t="s">
        <v>976</v>
      </c>
      <c r="E8866" s="2013"/>
      <c r="F8866" s="2013"/>
      <c r="G8866" s="496">
        <v>-96.609549999999999</v>
      </c>
    </row>
    <row r="8867" ht="11.25" hidden="1" customHeight="1" outlineLevel="7">
      <c r="A8867" s="118"/>
      <c r="B8867" s="119"/>
      <c r="C8867" s="120"/>
      <c r="D8867" s="2013" t="s">
        <v>977</v>
      </c>
      <c r="E8867" s="2013"/>
      <c r="F8867" s="2013"/>
      <c r="G8867" s="496">
        <v>-11.976050000000001</v>
      </c>
    </row>
    <row r="8868" ht="11.25" hidden="1" customHeight="1" outlineLevel="7">
      <c r="A8868" s="118"/>
      <c r="B8868" s="119"/>
      <c r="C8868" s="120"/>
      <c r="D8868" s="2013" t="s">
        <v>978</v>
      </c>
      <c r="E8868" s="2013"/>
      <c r="F8868" s="2013"/>
      <c r="G8868" s="496">
        <v>-2.1905899999999998</v>
      </c>
    </row>
    <row r="8869" ht="11.25" hidden="1" customHeight="1" outlineLevel="7">
      <c r="A8869" s="118"/>
      <c r="B8869" s="119"/>
      <c r="C8869" s="120"/>
      <c r="D8869" s="2013" t="s">
        <v>1198</v>
      </c>
      <c r="E8869" s="2013"/>
      <c r="F8869" s="2013"/>
      <c r="G8869" s="496">
        <v>-6.5801499999999997</v>
      </c>
    </row>
    <row r="8870" ht="11.25" hidden="1" customHeight="1" outlineLevel="7">
      <c r="A8870" s="118"/>
      <c r="B8870" s="119"/>
      <c r="C8870" s="120"/>
      <c r="D8870" s="2013" t="s">
        <v>979</v>
      </c>
      <c r="E8870" s="2013"/>
      <c r="F8870" s="2013"/>
      <c r="G8870" s="496">
        <v>-0.32948</v>
      </c>
    </row>
    <row r="8871" ht="11.25" hidden="1" customHeight="1" outlineLevel="5">
      <c r="A8871" s="74"/>
      <c r="B8871" s="75"/>
      <c r="C8871" s="76"/>
      <c r="D8871" s="2017" t="s">
        <v>405</v>
      </c>
      <c r="E8871" s="2017"/>
      <c r="F8871" s="2017"/>
      <c r="G8871" s="496">
        <v>-1.66581</v>
      </c>
    </row>
    <row r="8872" ht="11.25" hidden="1" customHeight="1" outlineLevel="6">
      <c r="A8872" s="77"/>
      <c r="B8872" s="78"/>
      <c r="C8872" s="79"/>
      <c r="D8872" s="2017" t="s">
        <v>853</v>
      </c>
      <c r="E8872" s="2017"/>
      <c r="F8872" s="2017"/>
      <c r="G8872" s="496">
        <v>-1.2100200000000001</v>
      </c>
    </row>
    <row r="8873" ht="11.25" hidden="1" customHeight="1" outlineLevel="7">
      <c r="A8873" s="121"/>
      <c r="B8873" s="122"/>
      <c r="C8873" s="123"/>
      <c r="D8873" s="2013" t="s">
        <v>856</v>
      </c>
      <c r="E8873" s="2013"/>
      <c r="F8873" s="2013"/>
      <c r="G8873" s="496">
        <v>-84.308019999999999</v>
      </c>
    </row>
    <row r="8874" ht="11.25" hidden="1" customHeight="1" outlineLevel="6">
      <c r="A8874" s="77"/>
      <c r="B8874" s="78"/>
      <c r="C8874" s="79"/>
      <c r="D8874" s="2017" t="s">
        <v>864</v>
      </c>
      <c r="E8874" s="2017"/>
      <c r="F8874" s="2017"/>
      <c r="G8874" s="496">
        <v>-3.62744</v>
      </c>
    </row>
    <row r="8875" ht="11.25" hidden="1" customHeight="1" outlineLevel="7">
      <c r="A8875" s="121"/>
      <c r="B8875" s="122"/>
      <c r="C8875" s="123"/>
      <c r="D8875" s="2013" t="s">
        <v>865</v>
      </c>
      <c r="E8875" s="2013"/>
      <c r="F8875" s="2013"/>
      <c r="G8875" s="496">
        <v>-34.337850000000003</v>
      </c>
    </row>
    <row r="8876" ht="11.25" hidden="1" customHeight="1" outlineLevel="6">
      <c r="A8876" s="77"/>
      <c r="B8876" s="78"/>
      <c r="C8876" s="79"/>
      <c r="D8876" s="2017" t="s">
        <v>871</v>
      </c>
      <c r="E8876" s="2017"/>
      <c r="F8876" s="2017"/>
      <c r="G8876" s="496">
        <v>-0.78115000000000001</v>
      </c>
    </row>
    <row r="8877" ht="11.25" hidden="1" customHeight="1" outlineLevel="7">
      <c r="A8877" s="121"/>
      <c r="B8877" s="122"/>
      <c r="C8877" s="123"/>
      <c r="D8877" s="2013" t="s">
        <v>872</v>
      </c>
      <c r="E8877" s="2013"/>
      <c r="F8877" s="2013"/>
      <c r="G8877" s="496">
        <v>-45.452910000000003</v>
      </c>
    </row>
    <row r="8878" ht="21.75" hidden="1" customHeight="1" outlineLevel="7">
      <c r="A8878" s="121"/>
      <c r="B8878" s="122"/>
      <c r="C8878" s="123"/>
      <c r="D8878" s="2013" t="s">
        <v>873</v>
      </c>
      <c r="E8878" s="2013"/>
      <c r="F8878" s="2013"/>
      <c r="G8878" s="496">
        <v>-0.10867</v>
      </c>
    </row>
    <row r="8879" ht="11.25" hidden="1" customHeight="1" outlineLevel="7">
      <c r="A8879" s="121"/>
      <c r="B8879" s="122"/>
      <c r="C8879" s="123"/>
      <c r="D8879" s="2013" t="s">
        <v>874</v>
      </c>
      <c r="E8879" s="2013"/>
      <c r="F8879" s="2013"/>
      <c r="G8879" s="496">
        <v>-0.32547999999999999</v>
      </c>
    </row>
    <row r="8880" ht="11.25" hidden="1" customHeight="1" outlineLevel="6">
      <c r="A8880" s="125"/>
      <c r="B8880" s="126"/>
      <c r="C8880" s="127"/>
      <c r="D8880" s="2013" t="s">
        <v>879</v>
      </c>
      <c r="E8880" s="2013"/>
      <c r="F8880" s="2013"/>
      <c r="G8880" s="496">
        <v>-1.2226900000000001</v>
      </c>
    </row>
    <row r="8881" ht="21.75" hidden="1" customHeight="1" outlineLevel="6">
      <c r="A8881" s="125"/>
      <c r="B8881" s="126"/>
      <c r="C8881" s="127"/>
      <c r="D8881" s="2013" t="s">
        <v>880</v>
      </c>
      <c r="E8881" s="2013"/>
      <c r="F8881" s="2013"/>
      <c r="G8881" s="496">
        <v>-1.2226900000000001</v>
      </c>
    </row>
    <row r="8882" ht="11.25" hidden="1" customHeight="1" outlineLevel="5">
      <c r="A8882" s="74"/>
      <c r="B8882" s="75"/>
      <c r="C8882" s="76"/>
      <c r="D8882" s="2017" t="s">
        <v>887</v>
      </c>
      <c r="E8882" s="2017"/>
      <c r="F8882" s="2017"/>
      <c r="G8882" s="496">
        <v>-21.096689999999999</v>
      </c>
    </row>
    <row r="8883" ht="11.25" hidden="1" customHeight="1" outlineLevel="6">
      <c r="A8883" s="77"/>
      <c r="B8883" s="78"/>
      <c r="C8883" s="79"/>
      <c r="D8883" s="2017" t="s">
        <v>893</v>
      </c>
      <c r="E8883" s="2017"/>
      <c r="F8883" s="2017"/>
      <c r="G8883" s="496">
        <v>-0.51412000000000002</v>
      </c>
    </row>
    <row r="8884" ht="11.25" hidden="1" customHeight="1" outlineLevel="7">
      <c r="A8884" s="121"/>
      <c r="B8884" s="122"/>
      <c r="C8884" s="123"/>
      <c r="D8884" s="2013" t="s">
        <v>895</v>
      </c>
      <c r="E8884" s="2013"/>
      <c r="F8884" s="2013"/>
      <c r="G8884" s="496">
        <v>-0.0048900000000000002</v>
      </c>
    </row>
    <row r="8885" ht="11.25" hidden="1" customHeight="1" outlineLevel="6">
      <c r="A8885" s="77"/>
      <c r="B8885" s="78"/>
      <c r="C8885" s="79"/>
      <c r="D8885" s="2017" t="s">
        <v>898</v>
      </c>
      <c r="E8885" s="2017"/>
      <c r="F8885" s="2017"/>
      <c r="G8885" s="496">
        <v>-1.47156</v>
      </c>
    </row>
    <row r="8886" ht="11.25" hidden="1" customHeight="1" outlineLevel="7">
      <c r="A8886" s="121"/>
      <c r="B8886" s="122"/>
      <c r="C8886" s="123"/>
      <c r="D8886" s="2013" t="s">
        <v>901</v>
      </c>
      <c r="E8886" s="2013"/>
      <c r="F8886" s="2013"/>
      <c r="G8886" s="496">
        <v>-0.43298999999999999</v>
      </c>
    </row>
    <row r="8887" ht="11.25" hidden="1" customHeight="1" outlineLevel="6">
      <c r="A8887" s="77"/>
      <c r="B8887" s="78"/>
      <c r="C8887" s="79"/>
      <c r="D8887" s="2017" t="s">
        <v>903</v>
      </c>
      <c r="E8887" s="2017"/>
      <c r="F8887" s="2017"/>
      <c r="G8887" s="496">
        <v>-6.2001900000000001</v>
      </c>
    </row>
    <row r="8888" ht="11.25" hidden="1" customHeight="1" outlineLevel="7">
      <c r="A8888" s="121"/>
      <c r="B8888" s="122"/>
      <c r="C8888" s="123"/>
      <c r="D8888" s="2013" t="s">
        <v>904</v>
      </c>
      <c r="E8888" s="2013"/>
      <c r="F8888" s="2013"/>
      <c r="G8888" s="496">
        <v>-0.023429999999999999</v>
      </c>
    </row>
    <row r="8889" ht="11.25" hidden="1" customHeight="1" outlineLevel="6">
      <c r="A8889" s="77"/>
      <c r="B8889" s="78"/>
      <c r="C8889" s="79"/>
      <c r="D8889" s="2017" t="s">
        <v>905</v>
      </c>
      <c r="E8889" s="2017"/>
      <c r="F8889" s="2017"/>
      <c r="G8889" s="496">
        <v>-12.44951</v>
      </c>
    </row>
    <row r="8890" ht="11.25" hidden="1" customHeight="1" outlineLevel="7">
      <c r="A8890" s="121"/>
      <c r="B8890" s="122"/>
      <c r="C8890" s="123"/>
      <c r="D8890" s="2013" t="s">
        <v>905</v>
      </c>
      <c r="E8890" s="2013"/>
      <c r="F8890" s="2013"/>
      <c r="G8890" s="496">
        <v>-0.055910000000000001</v>
      </c>
    </row>
    <row r="8891" ht="11.25" hidden="1" customHeight="1" outlineLevel="6">
      <c r="A8891" s="77"/>
      <c r="B8891" s="78"/>
      <c r="C8891" s="79"/>
      <c r="D8891" s="2017" t="s">
        <v>907</v>
      </c>
      <c r="E8891" s="2017"/>
      <c r="F8891" s="2017"/>
      <c r="G8891" s="496">
        <v>-0.055910000000000001</v>
      </c>
    </row>
    <row r="8892" ht="11.25" hidden="1" customHeight="1" outlineLevel="7">
      <c r="A8892" s="121"/>
      <c r="B8892" s="122"/>
      <c r="C8892" s="123"/>
      <c r="D8892" s="2013" t="s">
        <v>104</v>
      </c>
      <c r="E8892" s="2013"/>
      <c r="F8892" s="2013"/>
      <c r="G8892" s="496">
        <v>-95.160269999999997</v>
      </c>
    </row>
    <row r="8893" ht="11.25" hidden="1" customHeight="1" outlineLevel="7">
      <c r="A8893" s="80"/>
      <c r="B8893" s="81"/>
      <c r="C8893" s="82"/>
      <c r="D8893" s="2017" t="s">
        <v>908</v>
      </c>
      <c r="E8893" s="2017"/>
      <c r="F8893" s="2017"/>
      <c r="G8893" s="496">
        <v>-0.39709</v>
      </c>
    </row>
    <row r="8894" ht="11.25" hidden="1" customHeight="1" outlineLevel="7">
      <c r="A8894" s="98"/>
      <c r="B8894" s="99"/>
      <c r="C8894" s="100"/>
      <c r="D8894" s="2013" t="s">
        <v>106</v>
      </c>
      <c r="E8894" s="2013"/>
      <c r="F8894" s="2013"/>
      <c r="G8894" s="496">
        <v>-0.071609999999999993</v>
      </c>
    </row>
    <row r="8895" ht="11.25" hidden="1" customHeight="1" outlineLevel="7">
      <c r="A8895" s="98"/>
      <c r="B8895" s="99"/>
      <c r="C8895" s="100"/>
      <c r="D8895" s="2013" t="s">
        <v>108</v>
      </c>
      <c r="E8895" s="2013"/>
      <c r="F8895" s="2013"/>
      <c r="G8895" s="496">
        <v>-0.32547999999999999</v>
      </c>
    </row>
    <row r="8896" ht="11.25" hidden="1" customHeight="1" outlineLevel="6">
      <c r="A8896" s="125"/>
      <c r="B8896" s="126"/>
      <c r="C8896" s="127"/>
      <c r="D8896" s="2013" t="s">
        <v>404</v>
      </c>
      <c r="E8896" s="2013"/>
      <c r="F8896" s="2013"/>
      <c r="G8896" s="496">
        <v>-1.56229</v>
      </c>
    </row>
    <row r="8897" ht="11.25" hidden="1" customHeight="1" outlineLevel="6">
      <c r="A8897" s="77"/>
      <c r="B8897" s="78"/>
      <c r="C8897" s="79"/>
      <c r="D8897" s="2017" t="s">
        <v>909</v>
      </c>
      <c r="E8897" s="2017"/>
      <c r="F8897" s="2017"/>
      <c r="G8897" s="496">
        <v>-0.56630999999999998</v>
      </c>
    </row>
    <row r="8898" ht="11.25" hidden="1" customHeight="1" outlineLevel="7">
      <c r="A8898" s="121"/>
      <c r="B8898" s="122"/>
      <c r="C8898" s="123"/>
      <c r="D8898" s="2013" t="s">
        <v>910</v>
      </c>
      <c r="E8898" s="2013"/>
      <c r="F8898" s="2013"/>
      <c r="G8898" s="496">
        <v>-13.67004</v>
      </c>
    </row>
    <row r="8899" ht="21.75" hidden="1" customHeight="1" outlineLevel="7">
      <c r="A8899" s="121"/>
      <c r="B8899" s="122"/>
      <c r="C8899" s="123"/>
      <c r="D8899" s="2013" t="s">
        <v>911</v>
      </c>
      <c r="E8899" s="2013"/>
      <c r="F8899" s="2013"/>
      <c r="G8899" s="496">
        <v>-0.50726000000000004</v>
      </c>
    </row>
    <row r="8900" ht="11.25" hidden="1" customHeight="1" outlineLevel="7">
      <c r="A8900" s="121"/>
      <c r="B8900" s="122"/>
      <c r="C8900" s="123"/>
      <c r="D8900" s="2013" t="s">
        <v>912</v>
      </c>
      <c r="E8900" s="2013"/>
      <c r="F8900" s="2013"/>
      <c r="G8900" s="496">
        <v>-0.13019</v>
      </c>
    </row>
    <row r="8901" ht="11.25" hidden="1" customHeight="1" outlineLevel="7">
      <c r="A8901" s="121"/>
      <c r="B8901" s="122"/>
      <c r="C8901" s="123"/>
      <c r="D8901" s="2013" t="s">
        <v>913</v>
      </c>
      <c r="E8901" s="2013"/>
      <c r="F8901" s="2013"/>
      <c r="G8901" s="496">
        <v>-0.37707000000000002</v>
      </c>
    </row>
    <row r="8902" ht="11.25" hidden="1" customHeight="1" outlineLevel="7">
      <c r="A8902" s="121"/>
      <c r="B8902" s="122"/>
      <c r="C8902" s="123"/>
      <c r="D8902" s="2013" t="s">
        <v>914</v>
      </c>
      <c r="E8902" s="2013"/>
      <c r="F8902" s="2013"/>
      <c r="G8902" s="496">
        <v>-0.47327000000000002</v>
      </c>
    </row>
    <row r="8903" ht="21.75" hidden="1" customHeight="1" outlineLevel="7">
      <c r="A8903" s="121"/>
      <c r="B8903" s="122"/>
      <c r="C8903" s="123"/>
      <c r="D8903" s="2013" t="s">
        <v>915</v>
      </c>
      <c r="E8903" s="2013"/>
      <c r="F8903" s="2013"/>
      <c r="G8903" s="496">
        <v>-13.67005</v>
      </c>
    </row>
    <row r="8904" ht="11.25" hidden="1" customHeight="1" outlineLevel="7">
      <c r="A8904" s="121"/>
      <c r="B8904" s="122"/>
      <c r="C8904" s="123"/>
      <c r="D8904" s="2013" t="s">
        <v>916</v>
      </c>
      <c r="E8904" s="2013"/>
      <c r="F8904" s="2013"/>
      <c r="G8904" s="496">
        <v>-7.8114600000000003</v>
      </c>
    </row>
    <row r="8905" ht="11.25" hidden="1" customHeight="1" outlineLevel="6">
      <c r="A8905" s="77"/>
      <c r="B8905" s="78"/>
      <c r="C8905" s="79"/>
      <c r="D8905" s="2017" t="s">
        <v>917</v>
      </c>
      <c r="E8905" s="2017"/>
      <c r="F8905" s="2017"/>
      <c r="G8905" s="496">
        <v>-6.33134</v>
      </c>
    </row>
    <row r="8906" ht="11.25" hidden="1" customHeight="1" outlineLevel="7">
      <c r="A8906" s="121"/>
      <c r="B8906" s="122"/>
      <c r="C8906" s="123"/>
      <c r="D8906" s="2013" t="s">
        <v>918</v>
      </c>
      <c r="E8906" s="2013"/>
      <c r="F8906" s="2013"/>
      <c r="G8906" s="496">
        <v>-36.520589999999999</v>
      </c>
    </row>
    <row r="8907" ht="11.25" hidden="1" customHeight="1" outlineLevel="7">
      <c r="A8907" s="121"/>
      <c r="B8907" s="122"/>
      <c r="C8907" s="123"/>
      <c r="D8907" s="2013" t="s">
        <v>225</v>
      </c>
      <c r="E8907" s="2013"/>
      <c r="F8907" s="2013"/>
      <c r="G8907" s="496">
        <v>-8.7822999999999993</v>
      </c>
    </row>
    <row r="8908" ht="11.25" hidden="1" customHeight="1" outlineLevel="7">
      <c r="A8908" s="121"/>
      <c r="B8908" s="122"/>
      <c r="C8908" s="123"/>
      <c r="D8908" s="2013" t="s">
        <v>226</v>
      </c>
      <c r="E8908" s="2013"/>
      <c r="F8908" s="2013"/>
      <c r="G8908" s="496">
        <v>-2.2839800000000001</v>
      </c>
    </row>
    <row r="8909" ht="11.25" hidden="1" customHeight="1" outlineLevel="7">
      <c r="A8909" s="121"/>
      <c r="B8909" s="122"/>
      <c r="C8909" s="123"/>
      <c r="D8909" s="2013" t="s">
        <v>227</v>
      </c>
      <c r="E8909" s="2013"/>
      <c r="F8909" s="2013"/>
      <c r="G8909" s="496">
        <v>-0.98945000000000005</v>
      </c>
    </row>
    <row r="8910" ht="11.25" hidden="1" customHeight="1" outlineLevel="7">
      <c r="A8910" s="121"/>
      <c r="B8910" s="122"/>
      <c r="C8910" s="123"/>
      <c r="D8910" s="2013" t="s">
        <v>228</v>
      </c>
      <c r="E8910" s="2013"/>
      <c r="F8910" s="2013"/>
      <c r="G8910" s="496">
        <v>-1.59484</v>
      </c>
    </row>
    <row r="8911" ht="11.25" hidden="1" customHeight="1" outlineLevel="7">
      <c r="A8911" s="121"/>
      <c r="B8911" s="122"/>
      <c r="C8911" s="123"/>
      <c r="D8911" s="2013" t="s">
        <v>229</v>
      </c>
      <c r="E8911" s="2013"/>
      <c r="F8911" s="2013"/>
      <c r="G8911" s="496">
        <v>33.174320000000002</v>
      </c>
    </row>
    <row r="8912" ht="11.25" hidden="1" customHeight="1" outlineLevel="6">
      <c r="A8912" s="125"/>
      <c r="B8912" s="126"/>
      <c r="C8912" s="127"/>
      <c r="D8912" s="2013" t="s">
        <v>920</v>
      </c>
      <c r="E8912" s="2013"/>
      <c r="F8912" s="2013"/>
      <c r="G8912" s="494"/>
    </row>
    <row r="8913" ht="21.75" hidden="1" customHeight="1" outlineLevel="6">
      <c r="A8913" s="125"/>
      <c r="B8913" s="126"/>
      <c r="C8913" s="127"/>
      <c r="D8913" s="2013" t="s">
        <v>231</v>
      </c>
      <c r="E8913" s="2013"/>
      <c r="F8913" s="2013"/>
      <c r="G8913" s="494"/>
    </row>
    <row r="8914" ht="21.75" hidden="1" customHeight="1" outlineLevel="6">
      <c r="A8914" s="77"/>
      <c r="B8914" s="78"/>
      <c r="C8914" s="79"/>
      <c r="D8914" s="2017" t="s">
        <v>921</v>
      </c>
      <c r="E8914" s="2017"/>
      <c r="F8914" s="2017"/>
      <c r="G8914" s="494"/>
    </row>
    <row r="8915" ht="11.25" hidden="1" customHeight="1" outlineLevel="7">
      <c r="A8915" s="121"/>
      <c r="B8915" s="122"/>
      <c r="C8915" s="123"/>
      <c r="D8915" s="2013" t="s">
        <v>922</v>
      </c>
      <c r="E8915" s="2013"/>
      <c r="F8915" s="2013"/>
      <c r="G8915" s="494"/>
    </row>
    <row r="8916" ht="21.75" hidden="1" customHeight="1" outlineLevel="7">
      <c r="A8916" s="121"/>
      <c r="B8916" s="122"/>
      <c r="C8916" s="123"/>
      <c r="D8916" s="2013" t="s">
        <v>1206</v>
      </c>
      <c r="E8916" s="2013"/>
      <c r="F8916" s="2013"/>
      <c r="G8916" s="494"/>
    </row>
    <row r="8917" ht="11.25" hidden="1" customHeight="1" outlineLevel="7">
      <c r="A8917" s="121"/>
      <c r="B8917" s="122"/>
      <c r="C8917" s="123"/>
      <c r="D8917" s="2013" t="s">
        <v>923</v>
      </c>
      <c r="E8917" s="2013"/>
      <c r="F8917" s="2013"/>
      <c r="G8917" s="494"/>
    </row>
    <row r="8918" ht="21.75" hidden="1" customHeight="1" outlineLevel="7">
      <c r="A8918" s="121"/>
      <c r="B8918" s="122"/>
      <c r="C8918" s="123"/>
      <c r="D8918" s="2013" t="s">
        <v>924</v>
      </c>
      <c r="E8918" s="2013"/>
      <c r="F8918" s="2013"/>
      <c r="G8918" s="494"/>
    </row>
    <row r="8919" ht="11.25" hidden="1" customHeight="1" outlineLevel="6">
      <c r="A8919" s="77"/>
      <c r="B8919" s="78"/>
      <c r="C8919" s="79"/>
      <c r="D8919" s="2017" t="s">
        <v>925</v>
      </c>
      <c r="E8919" s="2017"/>
      <c r="F8919" s="2017"/>
      <c r="G8919" s="494"/>
    </row>
    <row r="8920" ht="21.75" hidden="1" customHeight="1" outlineLevel="7">
      <c r="A8920" s="121"/>
      <c r="B8920" s="122"/>
      <c r="C8920" s="123"/>
      <c r="D8920" s="2013" t="s">
        <v>1193</v>
      </c>
      <c r="E8920" s="2013"/>
      <c r="F8920" s="2013"/>
      <c r="G8920" s="494"/>
    </row>
    <row r="8921" ht="21.75" hidden="1" customHeight="1" outlineLevel="7">
      <c r="A8921" s="121"/>
      <c r="B8921" s="122"/>
      <c r="C8921" s="123"/>
      <c r="D8921" s="2013" t="s">
        <v>926</v>
      </c>
      <c r="E8921" s="2013"/>
      <c r="F8921" s="2013"/>
      <c r="G8921" s="496">
        <v>33.174320000000002</v>
      </c>
    </row>
    <row r="8922" ht="11.25" hidden="1" customHeight="1" outlineLevel="7">
      <c r="A8922" s="121"/>
      <c r="B8922" s="122"/>
      <c r="C8922" s="123"/>
      <c r="D8922" s="2013" t="s">
        <v>1194</v>
      </c>
      <c r="E8922" s="2013"/>
      <c r="F8922" s="2013"/>
      <c r="G8922" s="493">
        <v>-6694.2148999999999</v>
      </c>
    </row>
    <row r="8923" ht="11.25" hidden="1" customHeight="1" outlineLevel="6">
      <c r="A8923" s="77"/>
      <c r="B8923" s="78"/>
      <c r="C8923" s="79"/>
      <c r="D8923" s="2017" t="s">
        <v>887</v>
      </c>
      <c r="E8923" s="2017"/>
      <c r="F8923" s="2017"/>
      <c r="G8923" s="496">
        <v>-0.95115000000000005</v>
      </c>
    </row>
    <row r="8924" ht="11.25" hidden="1" customHeight="1" outlineLevel="7">
      <c r="A8924" s="121"/>
      <c r="B8924" s="122"/>
      <c r="C8924" s="123"/>
      <c r="D8924" s="2013" t="s">
        <v>928</v>
      </c>
      <c r="E8924" s="2013"/>
      <c r="F8924" s="2013"/>
      <c r="G8924" s="496">
        <v>-0.95115000000000005</v>
      </c>
    </row>
    <row r="8925" ht="11.25" hidden="1" customHeight="1" outlineLevel="7">
      <c r="A8925" s="121"/>
      <c r="B8925" s="122"/>
      <c r="C8925" s="123"/>
      <c r="D8925" s="2013" t="s">
        <v>929</v>
      </c>
      <c r="E8925" s="2013"/>
      <c r="F8925" s="2013"/>
      <c r="G8925" s="496">
        <v>-33.786679999999997</v>
      </c>
    </row>
    <row r="8926" ht="11.25" hidden="1" customHeight="1" outlineLevel="7">
      <c r="A8926" s="121"/>
      <c r="B8926" s="122"/>
      <c r="C8926" s="123"/>
      <c r="D8926" s="2013" t="s">
        <v>932</v>
      </c>
      <c r="E8926" s="2013"/>
      <c r="F8926" s="2013"/>
      <c r="G8926" s="496">
        <v>-33.786679999999997</v>
      </c>
    </row>
    <row r="8927" ht="11.25" hidden="1" customHeight="1" outlineLevel="7">
      <c r="A8927" s="80"/>
      <c r="B8927" s="81"/>
      <c r="C8927" s="82"/>
      <c r="D8927" s="2017" t="s">
        <v>933</v>
      </c>
      <c r="E8927" s="2017"/>
      <c r="F8927" s="2017"/>
      <c r="G8927" s="496">
        <v>-4.4682199999999996</v>
      </c>
    </row>
    <row r="8928" ht="11.25" hidden="1" customHeight="1" outlineLevel="7">
      <c r="A8928" s="98"/>
      <c r="B8928" s="99"/>
      <c r="C8928" s="100"/>
      <c r="D8928" s="2013" t="s">
        <v>934</v>
      </c>
      <c r="E8928" s="2013"/>
      <c r="F8928" s="2013"/>
      <c r="G8928" s="496">
        <v>-4.4682199999999996</v>
      </c>
    </row>
    <row r="8929" ht="21.75" hidden="1" customHeight="1" outlineLevel="7">
      <c r="A8929" s="98"/>
      <c r="B8929" s="99"/>
      <c r="C8929" s="100"/>
      <c r="D8929" s="2013" t="s">
        <v>935</v>
      </c>
      <c r="E8929" s="2013"/>
      <c r="F8929" s="2013"/>
      <c r="G8929" s="496">
        <v>-1.3703099999999999</v>
      </c>
    </row>
    <row r="8930" ht="11.25" hidden="1" customHeight="1" outlineLevel="7">
      <c r="A8930" s="98"/>
      <c r="B8930" s="99"/>
      <c r="C8930" s="100"/>
      <c r="D8930" s="2013" t="s">
        <v>936</v>
      </c>
      <c r="E8930" s="2013"/>
      <c r="F8930" s="2013"/>
      <c r="G8930" s="496">
        <v>-1.3703099999999999</v>
      </c>
    </row>
    <row r="8931" ht="21.75" hidden="1" customHeight="1" outlineLevel="7">
      <c r="A8931" s="98"/>
      <c r="B8931" s="99"/>
      <c r="C8931" s="100"/>
      <c r="D8931" s="2013" t="s">
        <v>937</v>
      </c>
      <c r="E8931" s="2013"/>
      <c r="F8931" s="2013"/>
      <c r="G8931" s="493">
        <v>-1758.9284700000001</v>
      </c>
    </row>
    <row r="8932" ht="21.75" hidden="1" customHeight="1" outlineLevel="7">
      <c r="A8932" s="98"/>
      <c r="B8932" s="99"/>
      <c r="C8932" s="100"/>
      <c r="D8932" s="2013" t="s">
        <v>232</v>
      </c>
      <c r="E8932" s="2013"/>
      <c r="F8932" s="2013"/>
      <c r="G8932" s="493">
        <v>-1414.39861</v>
      </c>
    </row>
    <row r="8933" ht="21.75" hidden="1" customHeight="1" outlineLevel="7">
      <c r="A8933" s="98"/>
      <c r="B8933" s="99"/>
      <c r="C8933" s="100"/>
      <c r="D8933" s="2013" t="s">
        <v>233</v>
      </c>
      <c r="E8933" s="2013"/>
      <c r="F8933" s="2013"/>
      <c r="G8933" s="496">
        <v>-344.52985999999999</v>
      </c>
    </row>
    <row r="8934" ht="11.25" hidden="1" customHeight="1" outlineLevel="7">
      <c r="A8934" s="121"/>
      <c r="B8934" s="122"/>
      <c r="C8934" s="123"/>
      <c r="D8934" s="2013" t="s">
        <v>406</v>
      </c>
      <c r="E8934" s="2013"/>
      <c r="F8934" s="2013"/>
      <c r="G8934" s="496">
        <v>-238.42919000000001</v>
      </c>
    </row>
    <row r="8935" ht="11.25" hidden="1" customHeight="1" outlineLevel="7">
      <c r="A8935" s="121"/>
      <c r="B8935" s="122"/>
      <c r="C8935" s="123"/>
      <c r="D8935" s="2013" t="s">
        <v>407</v>
      </c>
      <c r="E8935" s="2013"/>
      <c r="F8935" s="2013"/>
      <c r="G8935" s="496">
        <v>-106.10066999999999</v>
      </c>
    </row>
    <row r="8936" ht="11.25" hidden="1" customHeight="1" outlineLevel="7">
      <c r="A8936" s="121"/>
      <c r="B8936" s="122"/>
      <c r="C8936" s="123"/>
      <c r="D8936" s="2013" t="s">
        <v>938</v>
      </c>
      <c r="E8936" s="2013"/>
      <c r="F8936" s="2013"/>
      <c r="G8936" s="496">
        <v>-118.91785</v>
      </c>
    </row>
    <row r="8937" ht="11.25" hidden="1" customHeight="1" outlineLevel="7">
      <c r="A8937" s="121"/>
      <c r="B8937" s="122"/>
      <c r="C8937" s="123"/>
      <c r="D8937" s="2013" t="s">
        <v>939</v>
      </c>
      <c r="E8937" s="2013"/>
      <c r="F8937" s="2013"/>
      <c r="G8937" s="496">
        <v>-32.158059999999999</v>
      </c>
    </row>
    <row r="8938" ht="11.25" hidden="1" customHeight="1" outlineLevel="7">
      <c r="A8938" s="121"/>
      <c r="B8938" s="122"/>
      <c r="C8938" s="123"/>
      <c r="D8938" s="2013" t="s">
        <v>415</v>
      </c>
      <c r="E8938" s="2013"/>
      <c r="F8938" s="2013"/>
      <c r="G8938" s="496">
        <v>-4.8240699999999999</v>
      </c>
    </row>
    <row r="8939" ht="11.25" hidden="1" customHeight="1" outlineLevel="7">
      <c r="A8939" s="121"/>
      <c r="B8939" s="122"/>
      <c r="C8939" s="123"/>
      <c r="D8939" s="2013" t="s">
        <v>940</v>
      </c>
      <c r="E8939" s="2013"/>
      <c r="F8939" s="2013"/>
      <c r="G8939" s="494"/>
    </row>
    <row r="8940" ht="11.25" hidden="1" customHeight="1" outlineLevel="7">
      <c r="A8940" s="121"/>
      <c r="B8940" s="122"/>
      <c r="C8940" s="123"/>
      <c r="D8940" s="2013" t="s">
        <v>941</v>
      </c>
      <c r="E8940" s="2013"/>
      <c r="F8940" s="2013"/>
      <c r="G8940" s="496">
        <v>-2.7705799999999998</v>
      </c>
    </row>
    <row r="8941" ht="11.25" hidden="1" customHeight="1" outlineLevel="7">
      <c r="A8941" s="121"/>
      <c r="B8941" s="122"/>
      <c r="C8941" s="123"/>
      <c r="D8941" s="2013" t="s">
        <v>942</v>
      </c>
      <c r="E8941" s="2013"/>
      <c r="F8941" s="2013"/>
      <c r="G8941" s="496">
        <v>-1.5971599999999999</v>
      </c>
    </row>
    <row r="8942" ht="11.25" hidden="1" customHeight="1" outlineLevel="7">
      <c r="A8942" s="121"/>
      <c r="B8942" s="122"/>
      <c r="C8942" s="123"/>
      <c r="D8942" s="2013" t="s">
        <v>409</v>
      </c>
      <c r="E8942" s="2013"/>
      <c r="F8942" s="2013"/>
      <c r="G8942" s="496">
        <v>-11.35206</v>
      </c>
    </row>
    <row r="8943" ht="11.25" hidden="1" customHeight="1" outlineLevel="7">
      <c r="A8943" s="121"/>
      <c r="B8943" s="122"/>
      <c r="C8943" s="123"/>
      <c r="D8943" s="2013" t="s">
        <v>943</v>
      </c>
      <c r="E8943" s="2013"/>
      <c r="F8943" s="2013"/>
      <c r="G8943" s="494"/>
    </row>
    <row r="8944" ht="11.25" hidden="1" customHeight="1" outlineLevel="7">
      <c r="A8944" s="121"/>
      <c r="B8944" s="122"/>
      <c r="C8944" s="123"/>
      <c r="D8944" s="2013" t="s">
        <v>944</v>
      </c>
      <c r="E8944" s="2013"/>
      <c r="F8944" s="2013"/>
      <c r="G8944" s="496">
        <v>-11.614190000000001</v>
      </c>
    </row>
    <row r="8945" ht="11.25" hidden="1" customHeight="1" outlineLevel="7">
      <c r="A8945" s="121"/>
      <c r="B8945" s="122"/>
      <c r="C8945" s="123"/>
      <c r="D8945" s="2013" t="s">
        <v>413</v>
      </c>
      <c r="E8945" s="2013"/>
      <c r="F8945" s="2013"/>
      <c r="G8945" s="496">
        <v>-313.74777</v>
      </c>
    </row>
    <row r="8946" ht="21.75" hidden="1" customHeight="1" outlineLevel="7">
      <c r="A8946" s="121"/>
      <c r="B8946" s="122"/>
      <c r="C8946" s="123"/>
      <c r="D8946" s="2013" t="s">
        <v>945</v>
      </c>
      <c r="E8946" s="2013"/>
      <c r="F8946" s="2013"/>
      <c r="G8946" s="494"/>
    </row>
    <row r="8947" ht="21.75" hidden="1" customHeight="1" outlineLevel="7">
      <c r="A8947" s="121"/>
      <c r="B8947" s="122"/>
      <c r="C8947" s="123"/>
      <c r="D8947" s="2013" t="s">
        <v>419</v>
      </c>
      <c r="E8947" s="2013"/>
      <c r="F8947" s="2013"/>
      <c r="G8947" s="496">
        <v>-26.960380000000001</v>
      </c>
    </row>
    <row r="8948" ht="21.75" hidden="1" customHeight="1" outlineLevel="7">
      <c r="A8948" s="121"/>
      <c r="B8948" s="122"/>
      <c r="C8948" s="123"/>
      <c r="D8948" s="2013" t="s">
        <v>946</v>
      </c>
      <c r="E8948" s="2013"/>
      <c r="F8948" s="2013"/>
      <c r="G8948" s="496">
        <v>-69.605360000000005</v>
      </c>
    </row>
    <row r="8949" ht="11.25" hidden="1" customHeight="1" outlineLevel="7">
      <c r="A8949" s="80"/>
      <c r="B8949" s="81"/>
      <c r="C8949" s="82"/>
      <c r="D8949" s="2017" t="s">
        <v>410</v>
      </c>
      <c r="E8949" s="2017"/>
      <c r="F8949" s="2017"/>
      <c r="G8949" s="496">
        <v>-125.67041</v>
      </c>
    </row>
    <row r="8950" ht="21.75" hidden="1" customHeight="1" outlineLevel="7">
      <c r="A8950" s="98"/>
      <c r="B8950" s="99"/>
      <c r="C8950" s="100"/>
      <c r="D8950" s="2013" t="s">
        <v>947</v>
      </c>
      <c r="E8950" s="2013"/>
      <c r="F8950" s="2013"/>
      <c r="G8950" s="496">
        <v>-36.4574</v>
      </c>
    </row>
    <row r="8951" ht="11.25" hidden="1" customHeight="1" outlineLevel="7">
      <c r="A8951" s="98"/>
      <c r="B8951" s="99"/>
      <c r="C8951" s="100"/>
      <c r="D8951" s="2013" t="s">
        <v>948</v>
      </c>
      <c r="E8951" s="2013"/>
      <c r="F8951" s="2013"/>
      <c r="G8951" s="496">
        <v>-55.054220000000001</v>
      </c>
    </row>
    <row r="8952" ht="11.25" hidden="1" customHeight="1" outlineLevel="7">
      <c r="A8952" s="98"/>
      <c r="B8952" s="99"/>
      <c r="C8952" s="100"/>
      <c r="D8952" s="2013" t="s">
        <v>949</v>
      </c>
      <c r="E8952" s="2013"/>
      <c r="F8952" s="2013"/>
      <c r="G8952" s="496">
        <v>-978.21812</v>
      </c>
    </row>
    <row r="8953" ht="21.75" hidden="1" customHeight="1" outlineLevel="7">
      <c r="A8953" s="98"/>
      <c r="B8953" s="99"/>
      <c r="C8953" s="100"/>
      <c r="D8953" s="2013" t="s">
        <v>950</v>
      </c>
      <c r="E8953" s="2013"/>
      <c r="F8953" s="2013"/>
      <c r="G8953" s="496">
        <v>-4.7825800000000003</v>
      </c>
    </row>
    <row r="8954" ht="11.25" hidden="1" customHeight="1" outlineLevel="7">
      <c r="A8954" s="80"/>
      <c r="B8954" s="81"/>
      <c r="C8954" s="82"/>
      <c r="D8954" s="2017" t="s">
        <v>951</v>
      </c>
      <c r="E8954" s="2017"/>
      <c r="F8954" s="2017"/>
      <c r="G8954" s="496">
        <v>-1.6654599999999999</v>
      </c>
    </row>
    <row r="8955" ht="21.75" hidden="1" customHeight="1" outlineLevel="7">
      <c r="A8955" s="98"/>
      <c r="B8955" s="99"/>
      <c r="C8955" s="100"/>
      <c r="D8955" s="2013" t="s">
        <v>411</v>
      </c>
      <c r="E8955" s="2013"/>
      <c r="F8955" s="2013"/>
      <c r="G8955" s="496">
        <v>-0.18012</v>
      </c>
    </row>
    <row r="8956" ht="11.25" hidden="1" customHeight="1" outlineLevel="7">
      <c r="A8956" s="98"/>
      <c r="B8956" s="99"/>
      <c r="C8956" s="100"/>
      <c r="D8956" s="2013" t="s">
        <v>1195</v>
      </c>
      <c r="E8956" s="2013"/>
      <c r="F8956" s="2013"/>
      <c r="G8956" s="496">
        <v>-0.37009999999999998</v>
      </c>
    </row>
    <row r="8957" ht="11.25" hidden="1" customHeight="1" outlineLevel="7">
      <c r="A8957" s="121"/>
      <c r="B8957" s="122"/>
      <c r="C8957" s="123"/>
      <c r="D8957" s="2013" t="s">
        <v>417</v>
      </c>
      <c r="E8957" s="2013"/>
      <c r="F8957" s="2013"/>
      <c r="G8957" s="496">
        <v>-0.18504999999999999</v>
      </c>
    </row>
    <row r="8958" ht="11.25" hidden="1" customHeight="1" outlineLevel="7">
      <c r="A8958" s="121"/>
      <c r="B8958" s="122"/>
      <c r="C8958" s="123"/>
      <c r="D8958" s="2013" t="s">
        <v>953</v>
      </c>
      <c r="E8958" s="2013"/>
      <c r="F8958" s="2013"/>
      <c r="G8958" s="496">
        <v>-0.93018999999999996</v>
      </c>
    </row>
    <row r="8959" ht="11.25" hidden="1" customHeight="1" outlineLevel="2">
      <c r="A8959" s="2012" t="s">
        <v>1044</v>
      </c>
      <c r="B8959" s="2012"/>
      <c r="C8959" s="2012"/>
      <c r="D8959" s="2015" t="s">
        <v>459</v>
      </c>
      <c r="E8959" s="2015"/>
      <c r="F8959" s="2015"/>
      <c r="G8959" s="496">
        <v>-10.065429999999999</v>
      </c>
    </row>
    <row r="8960" ht="11.25" hidden="1" customHeight="1" outlineLevel="3">
      <c r="A8960" s="2020" t="s">
        <v>1045</v>
      </c>
      <c r="B8960" s="2020"/>
      <c r="C8960" s="2020"/>
      <c r="D8960" s="2014" t="s">
        <v>461</v>
      </c>
      <c r="E8960" s="2014"/>
      <c r="F8960" s="2014"/>
      <c r="G8960" s="496">
        <v>-0.71553</v>
      </c>
    </row>
    <row r="8961" ht="11.25" hidden="1" customHeight="1" outlineLevel="4">
      <c r="A8961" s="95"/>
      <c r="B8961" s="96"/>
      <c r="C8961" s="97"/>
      <c r="D8961" s="98"/>
      <c r="E8961" s="99"/>
      <c r="F8961" s="100"/>
      <c r="G8961" s="496">
        <v>-9.2833699999999997</v>
      </c>
    </row>
    <row r="8962" ht="11.25" hidden="1" customHeight="1" outlineLevel="4">
      <c r="A8962" s="70"/>
      <c r="B8962" s="71"/>
      <c r="C8962" s="72"/>
      <c r="D8962" s="2017" t="s">
        <v>257</v>
      </c>
      <c r="E8962" s="2017"/>
      <c r="F8962" s="2017"/>
      <c r="G8962" s="496">
        <v>-0.066530000000000006</v>
      </c>
    </row>
    <row r="8963" ht="11.25" hidden="1" customHeight="1" outlineLevel="5">
      <c r="A8963" s="74"/>
      <c r="B8963" s="75"/>
      <c r="C8963" s="76"/>
      <c r="D8963" s="2017" t="s">
        <v>442</v>
      </c>
      <c r="E8963" s="2017"/>
      <c r="F8963" s="2017"/>
      <c r="G8963" s="493">
        <v>-3435.1547999999998</v>
      </c>
    </row>
    <row r="8964" ht="11.25" hidden="1" customHeight="1" outlineLevel="6">
      <c r="A8964" s="77"/>
      <c r="B8964" s="78"/>
      <c r="C8964" s="79"/>
      <c r="D8964" s="2017" t="s">
        <v>443</v>
      </c>
      <c r="E8964" s="2017"/>
      <c r="F8964" s="2017"/>
      <c r="G8964" s="496">
        <v>-699.67935</v>
      </c>
    </row>
    <row r="8965" ht="11.25" hidden="1" customHeight="1" outlineLevel="7">
      <c r="A8965" s="80"/>
      <c r="B8965" s="81"/>
      <c r="C8965" s="82"/>
      <c r="D8965" s="2017" t="s">
        <v>444</v>
      </c>
      <c r="E8965" s="2017"/>
      <c r="F8965" s="2017"/>
      <c r="G8965" s="496">
        <v>-0.23582</v>
      </c>
    </row>
    <row r="8966" ht="11.25" hidden="1" customHeight="1" outlineLevel="7">
      <c r="A8966" s="83"/>
      <c r="B8966" s="84"/>
      <c r="C8966" s="85"/>
      <c r="D8966" s="2017" t="s">
        <v>253</v>
      </c>
      <c r="E8966" s="2017"/>
      <c r="F8966" s="2017"/>
      <c r="G8966" s="496">
        <v>-2.4673400000000001</v>
      </c>
    </row>
    <row r="8967" ht="11.25" hidden="1" customHeight="1" outlineLevel="7">
      <c r="A8967" s="86"/>
      <c r="B8967" s="87"/>
      <c r="C8967" s="88"/>
      <c r="D8967" s="2017" t="s">
        <v>462</v>
      </c>
      <c r="E8967" s="2017"/>
      <c r="F8967" s="2017"/>
      <c r="G8967" s="496">
        <v>-940.39179000000001</v>
      </c>
    </row>
    <row r="8968" ht="11.25" hidden="1" customHeight="1" outlineLevel="7">
      <c r="A8968" s="101"/>
      <c r="B8968" s="102"/>
      <c r="C8968" s="103"/>
      <c r="D8968" s="2017" t="s">
        <v>463</v>
      </c>
      <c r="E8968" s="2017"/>
      <c r="F8968" s="2017"/>
      <c r="G8968" s="496">
        <v>-742.74734000000001</v>
      </c>
    </row>
    <row r="8969" ht="11.25" hidden="1" customHeight="1" outlineLevel="7">
      <c r="A8969" s="104"/>
      <c r="B8969" s="105"/>
      <c r="C8969" s="106"/>
      <c r="D8969" s="2017" t="s">
        <v>464</v>
      </c>
      <c r="E8969" s="2017"/>
      <c r="F8969" s="2017"/>
      <c r="G8969" s="496">
        <v>-1.5944100000000001</v>
      </c>
    </row>
    <row r="8970" ht="11.25" hidden="1" customHeight="1" outlineLevel="7">
      <c r="A8970" s="95"/>
      <c r="B8970" s="96"/>
      <c r="C8970" s="97"/>
      <c r="D8970" s="2013" t="s">
        <v>465</v>
      </c>
      <c r="E8970" s="2013"/>
      <c r="F8970" s="2013"/>
      <c r="G8970" s="494"/>
    </row>
    <row r="8971" ht="11.25" hidden="1" customHeight="1" outlineLevel="7">
      <c r="A8971" s="95"/>
      <c r="B8971" s="96"/>
      <c r="C8971" s="97"/>
      <c r="D8971" s="2013" t="s">
        <v>466</v>
      </c>
      <c r="E8971" s="2013"/>
      <c r="F8971" s="2013"/>
      <c r="G8971" s="496">
        <v>-195.46001000000001</v>
      </c>
    </row>
    <row r="8972" ht="11.25" hidden="1" customHeight="1" outlineLevel="7">
      <c r="A8972" s="95"/>
      <c r="B8972" s="96"/>
      <c r="C8972" s="97"/>
      <c r="D8972" s="2013" t="s">
        <v>467</v>
      </c>
      <c r="E8972" s="2013"/>
      <c r="F8972" s="2013"/>
      <c r="G8972" s="496">
        <v>-0.59003000000000005</v>
      </c>
    </row>
    <row r="8973" ht="21.75" hidden="1" customHeight="1" outlineLevel="7">
      <c r="A8973" s="95"/>
      <c r="B8973" s="96"/>
      <c r="C8973" s="97"/>
      <c r="D8973" s="2013" t="s">
        <v>468</v>
      </c>
      <c r="E8973" s="2013"/>
      <c r="F8973" s="2013"/>
      <c r="G8973" s="494"/>
    </row>
    <row r="8974" ht="11.25" hidden="1" customHeight="1" outlineLevel="7">
      <c r="A8974" s="95"/>
      <c r="B8974" s="96"/>
      <c r="C8974" s="97"/>
      <c r="D8974" s="2013" t="s">
        <v>469</v>
      </c>
      <c r="E8974" s="2013"/>
      <c r="F8974" s="2013"/>
      <c r="G8974" s="496">
        <v>-285.48401999999999</v>
      </c>
    </row>
    <row r="8975" ht="11.25" hidden="1" customHeight="1" outlineLevel="7">
      <c r="A8975" s="95"/>
      <c r="B8975" s="96"/>
      <c r="C8975" s="97"/>
      <c r="D8975" s="2013" t="s">
        <v>470</v>
      </c>
      <c r="E8975" s="2013"/>
      <c r="F8975" s="2013"/>
      <c r="G8975" s="496">
        <v>-68.255160000000004</v>
      </c>
    </row>
    <row r="8976" ht="11.25" hidden="1" customHeight="1" outlineLevel="7">
      <c r="A8976" s="95"/>
      <c r="B8976" s="96"/>
      <c r="C8976" s="97"/>
      <c r="D8976" s="2013" t="s">
        <v>471</v>
      </c>
      <c r="E8976" s="2013"/>
      <c r="F8976" s="2013"/>
      <c r="G8976" s="496">
        <v>-7.9159800000000002</v>
      </c>
    </row>
    <row r="8977" ht="11.25" hidden="1" customHeight="1" outlineLevel="7">
      <c r="A8977" s="95"/>
      <c r="B8977" s="96"/>
      <c r="C8977" s="97"/>
      <c r="D8977" s="2013" t="s">
        <v>472</v>
      </c>
      <c r="E8977" s="2013"/>
      <c r="F8977" s="2013"/>
      <c r="G8977" s="496">
        <v>-221.52021999999999</v>
      </c>
    </row>
    <row r="8978" ht="11.25" hidden="1" customHeight="1" outlineLevel="7">
      <c r="A8978" s="95"/>
      <c r="B8978" s="96"/>
      <c r="C8978" s="97"/>
      <c r="D8978" s="2013" t="s">
        <v>473</v>
      </c>
      <c r="E8978" s="2013"/>
      <c r="F8978" s="2013"/>
      <c r="G8978" s="496">
        <v>-0.086830000000000004</v>
      </c>
    </row>
    <row r="8979" ht="11.25" hidden="1" customHeight="1" outlineLevel="7">
      <c r="A8979" s="95"/>
      <c r="B8979" s="96"/>
      <c r="C8979" s="97"/>
      <c r="D8979" s="2013" t="s">
        <v>474</v>
      </c>
      <c r="E8979" s="2013"/>
      <c r="F8979" s="2013"/>
      <c r="G8979" s="494"/>
    </row>
    <row r="8980" ht="11.25" hidden="1" customHeight="1" outlineLevel="7">
      <c r="A8980" s="95"/>
      <c r="B8980" s="96"/>
      <c r="C8980" s="97"/>
      <c r="D8980" s="2013" t="s">
        <v>475</v>
      </c>
      <c r="E8980" s="2013"/>
      <c r="F8980" s="2013"/>
      <c r="G8980" s="496">
        <v>-41.390799999999999</v>
      </c>
    </row>
    <row r="8981" ht="11.25" hidden="1" customHeight="1" outlineLevel="7">
      <c r="A8981" s="115"/>
      <c r="B8981" s="116"/>
      <c r="C8981" s="117"/>
      <c r="D8981" s="2013" t="s">
        <v>476</v>
      </c>
      <c r="E8981" s="2013"/>
      <c r="F8981" s="2013"/>
      <c r="G8981" s="496">
        <v>-52.285229999999999</v>
      </c>
    </row>
    <row r="8982" ht="11.25" hidden="1" customHeight="1" outlineLevel="7">
      <c r="A8982" s="115"/>
      <c r="B8982" s="116"/>
      <c r="C8982" s="117"/>
      <c r="D8982" s="2013" t="s">
        <v>477</v>
      </c>
      <c r="E8982" s="2013"/>
      <c r="F8982" s="2013"/>
      <c r="G8982" s="496">
        <v>-41.04522</v>
      </c>
    </row>
    <row r="8983" ht="11.25" hidden="1" customHeight="1" outlineLevel="7">
      <c r="A8983" s="115"/>
      <c r="B8983" s="116"/>
      <c r="C8983" s="117"/>
      <c r="D8983" s="2013" t="s">
        <v>478</v>
      </c>
      <c r="E8983" s="2013"/>
      <c r="F8983" s="2013"/>
      <c r="G8983" s="496">
        <v>-4.6955</v>
      </c>
    </row>
    <row r="8984" ht="11.25" hidden="1" customHeight="1" outlineLevel="7">
      <c r="A8984" s="115"/>
      <c r="B8984" s="116"/>
      <c r="C8984" s="117"/>
      <c r="D8984" s="2013" t="s">
        <v>479</v>
      </c>
      <c r="E8984" s="2013"/>
      <c r="F8984" s="2013"/>
      <c r="G8984" s="496">
        <v>-13.26685</v>
      </c>
    </row>
    <row r="8985" ht="11.25" hidden="1" customHeight="1" outlineLevel="7">
      <c r="A8985" s="115"/>
      <c r="B8985" s="116"/>
      <c r="C8985" s="117"/>
      <c r="D8985" s="2013" t="s">
        <v>480</v>
      </c>
      <c r="E8985" s="2013"/>
      <c r="F8985" s="2013"/>
      <c r="G8985" s="496">
        <v>-1.47231</v>
      </c>
    </row>
    <row r="8986" ht="11.25" hidden="1" customHeight="1" outlineLevel="7">
      <c r="A8986" s="115"/>
      <c r="B8986" s="116"/>
      <c r="C8986" s="117"/>
      <c r="D8986" s="2013" t="s">
        <v>481</v>
      </c>
      <c r="E8986" s="2013"/>
      <c r="F8986" s="2013"/>
      <c r="G8986" s="494"/>
    </row>
    <row r="8987" ht="32.25" hidden="1" customHeight="1" outlineLevel="7">
      <c r="A8987" s="115"/>
      <c r="B8987" s="116"/>
      <c r="C8987" s="117"/>
      <c r="D8987" s="2013" t="s">
        <v>482</v>
      </c>
      <c r="E8987" s="2013"/>
      <c r="F8987" s="2013"/>
      <c r="G8987" s="496">
        <v>-15.467000000000001</v>
      </c>
    </row>
    <row r="8988" ht="11.25" hidden="1" customHeight="1" outlineLevel="7">
      <c r="A8988" s="104"/>
      <c r="B8988" s="105"/>
      <c r="C8988" s="106"/>
      <c r="D8988" s="2017" t="s">
        <v>483</v>
      </c>
      <c r="E8988" s="2017"/>
      <c r="F8988" s="2017"/>
      <c r="G8988" s="496">
        <v>-263.69456000000002</v>
      </c>
    </row>
    <row r="8989" ht="11.25" hidden="1" customHeight="1" outlineLevel="7">
      <c r="A8989" s="95"/>
      <c r="B8989" s="96"/>
      <c r="C8989" s="97"/>
      <c r="D8989" s="2013" t="s">
        <v>484</v>
      </c>
      <c r="E8989" s="2013"/>
      <c r="F8989" s="2013"/>
      <c r="G8989" s="496">
        <v>-719.12306000000001</v>
      </c>
    </row>
    <row r="8990" ht="21.75" hidden="1" customHeight="1" outlineLevel="7">
      <c r="A8990" s="95"/>
      <c r="B8990" s="96"/>
      <c r="C8990" s="97"/>
      <c r="D8990" s="2013" t="s">
        <v>485</v>
      </c>
      <c r="E8990" s="2013"/>
      <c r="F8990" s="2013"/>
      <c r="G8990" s="496">
        <v>-520.26527999999996</v>
      </c>
    </row>
    <row r="8991" ht="11.25" hidden="1" customHeight="1" outlineLevel="7">
      <c r="A8991" s="115"/>
      <c r="B8991" s="116"/>
      <c r="C8991" s="117"/>
      <c r="D8991" s="2013" t="s">
        <v>486</v>
      </c>
      <c r="E8991" s="2013"/>
      <c r="F8991" s="2013"/>
      <c r="G8991" s="496">
        <v>-124.02309</v>
      </c>
    </row>
    <row r="8992" ht="11.25" hidden="1" customHeight="1" outlineLevel="7">
      <c r="A8992" s="104"/>
      <c r="B8992" s="105"/>
      <c r="C8992" s="106"/>
      <c r="D8992" s="2017" t="s">
        <v>487</v>
      </c>
      <c r="E8992" s="2017"/>
      <c r="F8992" s="2017"/>
      <c r="G8992" s="496">
        <v>-9.7276500000000006</v>
      </c>
    </row>
    <row r="8993" ht="11.25" hidden="1" customHeight="1" outlineLevel="7">
      <c r="A8993" s="95"/>
      <c r="B8993" s="96"/>
      <c r="C8993" s="97"/>
      <c r="D8993" s="2013" t="s">
        <v>488</v>
      </c>
      <c r="E8993" s="2013"/>
      <c r="F8993" s="2013"/>
      <c r="G8993" s="496">
        <v>-65.107039999999998</v>
      </c>
    </row>
    <row r="8994" ht="11.25" hidden="1" customHeight="1" outlineLevel="7">
      <c r="A8994" s="95"/>
      <c r="B8994" s="96"/>
      <c r="C8994" s="97"/>
      <c r="D8994" s="2013" t="s">
        <v>489</v>
      </c>
      <c r="E8994" s="2013"/>
      <c r="F8994" s="2013"/>
      <c r="G8994" s="494"/>
    </row>
    <row r="8995" ht="11.25" hidden="1" customHeight="1" outlineLevel="7">
      <c r="A8995" s="95"/>
      <c r="B8995" s="96"/>
      <c r="C8995" s="97"/>
      <c r="D8995" s="2013" t="s">
        <v>490</v>
      </c>
      <c r="E8995" s="2013"/>
      <c r="F8995" s="2013"/>
      <c r="G8995" s="494"/>
    </row>
    <row r="8996" ht="11.25" hidden="1" customHeight="1" outlineLevel="7">
      <c r="A8996" s="95"/>
      <c r="B8996" s="96"/>
      <c r="C8996" s="97"/>
      <c r="D8996" s="2013" t="s">
        <v>491</v>
      </c>
      <c r="E8996" s="2013"/>
      <c r="F8996" s="2013"/>
      <c r="G8996" s="494"/>
    </row>
    <row r="8997" ht="11.25" hidden="1" customHeight="1" outlineLevel="7">
      <c r="A8997" s="95"/>
      <c r="B8997" s="96"/>
      <c r="C8997" s="97"/>
      <c r="D8997" s="2013" t="s">
        <v>492</v>
      </c>
      <c r="E8997" s="2013"/>
      <c r="F8997" s="2013"/>
      <c r="G8997" s="496">
        <v>-56.307659999999998</v>
      </c>
    </row>
    <row r="8998" ht="11.25" hidden="1" customHeight="1" outlineLevel="7">
      <c r="A8998" s="95"/>
      <c r="B8998" s="96"/>
      <c r="C8998" s="97"/>
      <c r="D8998" s="2013" t="s">
        <v>493</v>
      </c>
      <c r="E8998" s="2013"/>
      <c r="F8998" s="2013"/>
      <c r="G8998" s="496">
        <v>-0.37009999999999998</v>
      </c>
    </row>
    <row r="8999" ht="11.25" hidden="1" customHeight="1" outlineLevel="7">
      <c r="A8999" s="95"/>
      <c r="B8999" s="96"/>
      <c r="C8999" s="97"/>
      <c r="D8999" s="2013" t="s">
        <v>494</v>
      </c>
      <c r="E8999" s="2013"/>
      <c r="F8999" s="2013"/>
      <c r="G8999" s="492">
        <v>52223.362459999997</v>
      </c>
    </row>
    <row r="9000" ht="11.25" hidden="1" customHeight="1" outlineLevel="7">
      <c r="A9000" s="95"/>
      <c r="B9000" s="96"/>
      <c r="C9000" s="97"/>
      <c r="D9000" s="2013" t="s">
        <v>495</v>
      </c>
      <c r="E9000" s="2013"/>
      <c r="F9000" s="2013"/>
      <c r="G9000" s="492">
        <v>52223.362459999997</v>
      </c>
    </row>
    <row r="9001" ht="11.25" hidden="1" customHeight="1" outlineLevel="7">
      <c r="A9001" s="104"/>
      <c r="B9001" s="105"/>
      <c r="C9001" s="106"/>
      <c r="D9001" s="2017" t="s">
        <v>496</v>
      </c>
      <c r="E9001" s="2017"/>
      <c r="F9001" s="2017"/>
      <c r="G9001" s="494"/>
    </row>
    <row r="9002" ht="11.25" hidden="1" customHeight="1" outlineLevel="7">
      <c r="A9002" s="95"/>
      <c r="B9002" s="96"/>
      <c r="C9002" s="97"/>
      <c r="D9002" s="2013" t="s">
        <v>497</v>
      </c>
      <c r="E9002" s="2013"/>
      <c r="F9002" s="2013"/>
      <c r="G9002" s="493">
        <v>52223.362459999997</v>
      </c>
    </row>
    <row r="9003" ht="11.25" hidden="1" customHeight="1" outlineLevel="7">
      <c r="A9003" s="95"/>
      <c r="B9003" s="96"/>
      <c r="C9003" s="97"/>
      <c r="D9003" s="2013" t="s">
        <v>498</v>
      </c>
      <c r="E9003" s="2013"/>
      <c r="F9003" s="2013"/>
      <c r="G9003" s="493">
        <v>52223.362459999997</v>
      </c>
    </row>
    <row r="9004" ht="21.75" hidden="1" customHeight="1" outlineLevel="7">
      <c r="A9004" s="95"/>
      <c r="B9004" s="96"/>
      <c r="C9004" s="97"/>
      <c r="D9004" s="2013" t="s">
        <v>499</v>
      </c>
      <c r="E9004" s="2013"/>
      <c r="F9004" s="2013"/>
      <c r="G9004" s="493">
        <v>46001.531499999997</v>
      </c>
    </row>
    <row r="9005" ht="11.25" hidden="1" customHeight="1" outlineLevel="7">
      <c r="A9005" s="95"/>
      <c r="B9005" s="96"/>
      <c r="C9005" s="97"/>
      <c r="D9005" s="2013" t="s">
        <v>500</v>
      </c>
      <c r="E9005" s="2013"/>
      <c r="F9005" s="2013"/>
      <c r="G9005" s="493">
        <v>52130.123079999998</v>
      </c>
    </row>
    <row r="9006" ht="11.25" hidden="1" customHeight="1" outlineLevel="7">
      <c r="A9006" s="104"/>
      <c r="B9006" s="105"/>
      <c r="C9006" s="106"/>
      <c r="D9006" s="2017" t="s">
        <v>501</v>
      </c>
      <c r="E9006" s="2017"/>
      <c r="F9006" s="2017"/>
      <c r="G9006" s="493">
        <v>142835.00638000001</v>
      </c>
    </row>
    <row r="9007" ht="11.25" hidden="1" customHeight="1" outlineLevel="7">
      <c r="A9007" s="95"/>
      <c r="B9007" s="96"/>
      <c r="C9007" s="97"/>
      <c r="D9007" s="2013" t="s">
        <v>502</v>
      </c>
      <c r="E9007" s="2013"/>
      <c r="F9007" s="2013"/>
      <c r="G9007" s="493">
        <v>142835.00638000001</v>
      </c>
    </row>
    <row r="9008" ht="11.25" hidden="1" customHeight="1" outlineLevel="7">
      <c r="A9008" s="95"/>
      <c r="B9008" s="96"/>
      <c r="C9008" s="97"/>
      <c r="D9008" s="2013" t="s">
        <v>503</v>
      </c>
      <c r="E9008" s="2013"/>
      <c r="F9008" s="2013"/>
      <c r="G9008" s="493">
        <v>142835.00638000001</v>
      </c>
    </row>
    <row r="9009" ht="11.25" hidden="1" customHeight="1" outlineLevel="7">
      <c r="A9009" s="95"/>
      <c r="B9009" s="96"/>
      <c r="C9009" s="97"/>
      <c r="D9009" s="2013" t="s">
        <v>504</v>
      </c>
      <c r="E9009" s="2013"/>
      <c r="F9009" s="2013"/>
      <c r="G9009" s="493">
        <v>8359.3989999999994</v>
      </c>
    </row>
    <row r="9010" ht="11.25" hidden="1" customHeight="1" outlineLevel="7">
      <c r="A9010" s="95"/>
      <c r="B9010" s="96"/>
      <c r="C9010" s="97"/>
      <c r="D9010" s="2013" t="s">
        <v>1184</v>
      </c>
      <c r="E9010" s="2013"/>
      <c r="F9010" s="2013"/>
      <c r="G9010" s="493">
        <v>2689.768</v>
      </c>
    </row>
    <row r="9011" ht="11.25" hidden="1" customHeight="1" outlineLevel="7">
      <c r="A9011" s="115"/>
      <c r="B9011" s="116"/>
      <c r="C9011" s="117"/>
      <c r="D9011" s="2013" t="s">
        <v>505</v>
      </c>
      <c r="E9011" s="2013"/>
      <c r="F9011" s="2013"/>
      <c r="G9011" s="493">
        <v>2690.2020000000002</v>
      </c>
    </row>
    <row r="9012" ht="21.75" hidden="1" customHeight="1" outlineLevel="7">
      <c r="A9012" s="115"/>
      <c r="B9012" s="116"/>
      <c r="C9012" s="117"/>
      <c r="D9012" s="2013" t="s">
        <v>506</v>
      </c>
      <c r="E9012" s="2013"/>
      <c r="F9012" s="2013"/>
      <c r="G9012" s="494"/>
    </row>
    <row r="9013" ht="11.25" hidden="1" customHeight="1" outlineLevel="7">
      <c r="A9013" s="83"/>
      <c r="B9013" s="84"/>
      <c r="C9013" s="85"/>
      <c r="D9013" s="2017" t="s">
        <v>524</v>
      </c>
      <c r="E9013" s="2017"/>
      <c r="F9013" s="2017"/>
      <c r="G9013" s="493">
        <v>2979.4290000000001</v>
      </c>
    </row>
    <row r="9014" ht="11.25" hidden="1" customHeight="1" outlineLevel="7">
      <c r="A9014" s="86"/>
      <c r="B9014" s="87"/>
      <c r="C9014" s="88"/>
      <c r="D9014" s="2017" t="s">
        <v>14</v>
      </c>
      <c r="E9014" s="2017"/>
      <c r="F9014" s="2017"/>
      <c r="G9014" s="494"/>
    </row>
    <row r="9015" ht="11.25" hidden="1" customHeight="1" outlineLevel="7">
      <c r="A9015" s="101"/>
      <c r="B9015" s="102"/>
      <c r="C9015" s="103"/>
      <c r="D9015" s="2017" t="s">
        <v>220</v>
      </c>
      <c r="E9015" s="2017"/>
      <c r="F9015" s="2017"/>
      <c r="G9015" s="494"/>
    </row>
    <row r="9016" ht="11.25" hidden="1" customHeight="1" outlineLevel="7">
      <c r="A9016" s="115"/>
      <c r="B9016" s="116"/>
      <c r="C9016" s="117"/>
      <c r="D9016" s="2013" t="s">
        <v>527</v>
      </c>
      <c r="E9016" s="2013"/>
      <c r="F9016" s="2013"/>
      <c r="G9016" s="494"/>
    </row>
    <row r="9017" ht="11.25" hidden="1" customHeight="1" outlineLevel="7">
      <c r="A9017" s="115"/>
      <c r="B9017" s="116"/>
      <c r="C9017" s="117"/>
      <c r="D9017" s="2013" t="s">
        <v>528</v>
      </c>
      <c r="E9017" s="2013"/>
      <c r="F9017" s="2013"/>
      <c r="G9017" s="494"/>
    </row>
    <row r="9018" ht="11.25" hidden="1" customHeight="1" outlineLevel="7">
      <c r="A9018" s="101"/>
      <c r="B9018" s="102"/>
      <c r="C9018" s="103"/>
      <c r="D9018" s="2017" t="s">
        <v>529</v>
      </c>
      <c r="E9018" s="2017"/>
      <c r="F9018" s="2017"/>
      <c r="G9018" s="494"/>
    </row>
    <row r="9019" ht="11.25" hidden="1" customHeight="1" outlineLevel="7">
      <c r="A9019" s="104"/>
      <c r="B9019" s="105"/>
      <c r="C9019" s="106"/>
      <c r="D9019" s="2017" t="s">
        <v>530</v>
      </c>
      <c r="E9019" s="2017"/>
      <c r="F9019" s="2017"/>
      <c r="G9019" s="494"/>
    </row>
    <row r="9020" ht="11.25" hidden="1" customHeight="1" outlineLevel="7">
      <c r="A9020" s="95"/>
      <c r="B9020" s="96"/>
      <c r="C9020" s="97"/>
      <c r="D9020" s="2013" t="s">
        <v>532</v>
      </c>
      <c r="E9020" s="2013"/>
      <c r="F9020" s="2013"/>
      <c r="G9020" s="494"/>
    </row>
    <row r="9021" ht="11.25" hidden="1" customHeight="1" outlineLevel="7">
      <c r="A9021" s="95"/>
      <c r="B9021" s="96"/>
      <c r="C9021" s="97"/>
      <c r="D9021" s="2013" t="s">
        <v>533</v>
      </c>
      <c r="E9021" s="2013"/>
      <c r="F9021" s="2013"/>
      <c r="G9021" s="493">
        <v>3048.1149999999998</v>
      </c>
    </row>
    <row r="9022" ht="11.25" hidden="1" customHeight="1" outlineLevel="7">
      <c r="A9022" s="115"/>
      <c r="B9022" s="116"/>
      <c r="C9022" s="117"/>
      <c r="D9022" s="2013" t="s">
        <v>841</v>
      </c>
      <c r="E9022" s="2013"/>
      <c r="F9022" s="2013"/>
      <c r="G9022" s="494"/>
    </row>
    <row r="9023" ht="11.25" hidden="1" customHeight="1" outlineLevel="7">
      <c r="A9023" s="104"/>
      <c r="B9023" s="105"/>
      <c r="C9023" s="106"/>
      <c r="D9023" s="2017" t="s">
        <v>535</v>
      </c>
      <c r="E9023" s="2017"/>
      <c r="F9023" s="2017"/>
      <c r="G9023" s="494"/>
    </row>
    <row r="9024" ht="11.25" hidden="1" customHeight="1" outlineLevel="7">
      <c r="A9024" s="95"/>
      <c r="B9024" s="96"/>
      <c r="C9024" s="97"/>
      <c r="D9024" s="2013" t="s">
        <v>539</v>
      </c>
      <c r="E9024" s="2013"/>
      <c r="F9024" s="2013"/>
      <c r="G9024" s="494"/>
    </row>
    <row r="9025" ht="21.75" hidden="1" customHeight="1" outlineLevel="7">
      <c r="A9025" s="95"/>
      <c r="B9025" s="96"/>
      <c r="C9025" s="97"/>
      <c r="D9025" s="2013" t="s">
        <v>540</v>
      </c>
      <c r="E9025" s="2013"/>
      <c r="F9025" s="2013"/>
      <c r="G9025" s="494"/>
    </row>
    <row r="9026" ht="21.75" hidden="1" customHeight="1" outlineLevel="7">
      <c r="A9026" s="95"/>
      <c r="B9026" s="96"/>
      <c r="C9026" s="97"/>
      <c r="D9026" s="2013" t="s">
        <v>541</v>
      </c>
      <c r="E9026" s="2013"/>
      <c r="F9026" s="2013"/>
      <c r="G9026" s="494"/>
    </row>
    <row r="9027" ht="11.25" hidden="1" customHeight="1" outlineLevel="7">
      <c r="A9027" s="95"/>
      <c r="B9027" s="96"/>
      <c r="C9027" s="97"/>
      <c r="D9027" s="2013" t="s">
        <v>542</v>
      </c>
      <c r="E9027" s="2013"/>
      <c r="F9027" s="2013"/>
      <c r="G9027" s="493">
        <v>2477.0129999999999</v>
      </c>
    </row>
    <row r="9028" ht="11.25" hidden="1" customHeight="1" outlineLevel="7">
      <c r="A9028" s="95"/>
      <c r="B9028" s="96"/>
      <c r="C9028" s="97"/>
      <c r="D9028" s="2013" t="s">
        <v>546</v>
      </c>
      <c r="E9028" s="2013"/>
      <c r="F9028" s="2013"/>
      <c r="G9028" s="493">
        <v>6756.116</v>
      </c>
    </row>
    <row r="9029" ht="11.25" hidden="1" customHeight="1" outlineLevel="7">
      <c r="A9029" s="95"/>
      <c r="B9029" s="96"/>
      <c r="C9029" s="97"/>
      <c r="D9029" s="2013" t="s">
        <v>547</v>
      </c>
      <c r="E9029" s="2013"/>
      <c r="F9029" s="2013"/>
      <c r="G9029" s="493">
        <v>6595.1239999999998</v>
      </c>
    </row>
    <row r="9030" ht="11.25" hidden="1" customHeight="1" outlineLevel="7">
      <c r="A9030" s="104"/>
      <c r="B9030" s="105"/>
      <c r="C9030" s="106"/>
      <c r="D9030" s="2017" t="s">
        <v>548</v>
      </c>
      <c r="E9030" s="2017"/>
      <c r="F9030" s="2017"/>
      <c r="G9030" s="496">
        <v>160.99199999999999</v>
      </c>
    </row>
    <row r="9031" ht="11.25" hidden="1" customHeight="1" outlineLevel="7">
      <c r="A9031" s="95"/>
      <c r="B9031" s="96"/>
      <c r="C9031" s="97"/>
      <c r="D9031" s="2013" t="s">
        <v>551</v>
      </c>
      <c r="E9031" s="2013"/>
      <c r="F9031" s="2013"/>
      <c r="G9031" s="494"/>
    </row>
    <row r="9032" ht="11.25" hidden="1" customHeight="1" outlineLevel="7">
      <c r="A9032" s="95"/>
      <c r="B9032" s="96"/>
      <c r="C9032" s="97"/>
      <c r="D9032" s="2013" t="s">
        <v>552</v>
      </c>
      <c r="E9032" s="2013"/>
      <c r="F9032" s="2013"/>
      <c r="G9032" s="493">
        <v>46243.487999999998</v>
      </c>
    </row>
    <row r="9033" ht="11.25" hidden="1" customHeight="1" outlineLevel="7">
      <c r="A9033" s="95"/>
      <c r="B9033" s="96"/>
      <c r="C9033" s="97"/>
      <c r="D9033" s="2013" t="s">
        <v>553</v>
      </c>
      <c r="E9033" s="2013"/>
      <c r="F9033" s="2013"/>
      <c r="G9033" s="494"/>
    </row>
    <row r="9034" ht="11.25" hidden="1" customHeight="1" outlineLevel="7">
      <c r="A9034" s="104"/>
      <c r="B9034" s="105"/>
      <c r="C9034" s="106"/>
      <c r="D9034" s="2017" t="s">
        <v>554</v>
      </c>
      <c r="E9034" s="2017"/>
      <c r="F9034" s="2017"/>
      <c r="G9034" s="494"/>
    </row>
    <row r="9035" ht="11.25" hidden="1" customHeight="1" outlineLevel="7">
      <c r="A9035" s="95"/>
      <c r="B9035" s="96"/>
      <c r="C9035" s="97"/>
      <c r="D9035" s="2013" t="s">
        <v>556</v>
      </c>
      <c r="E9035" s="2013"/>
      <c r="F9035" s="2013"/>
      <c r="G9035" s="494"/>
    </row>
    <row r="9036" ht="11.25" hidden="1" customHeight="1" outlineLevel="7">
      <c r="A9036" s="95"/>
      <c r="B9036" s="96"/>
      <c r="C9036" s="97"/>
      <c r="D9036" s="2013" t="s">
        <v>557</v>
      </c>
      <c r="E9036" s="2013"/>
      <c r="F9036" s="2013"/>
      <c r="G9036" s="494"/>
    </row>
    <row r="9037" ht="11.25" hidden="1" customHeight="1" outlineLevel="7">
      <c r="A9037" s="95"/>
      <c r="B9037" s="96"/>
      <c r="C9037" s="97"/>
      <c r="D9037" s="2013" t="s">
        <v>559</v>
      </c>
      <c r="E9037" s="2013"/>
      <c r="F9037" s="2013"/>
      <c r="G9037" s="494"/>
    </row>
    <row r="9038" ht="11.25" hidden="1" customHeight="1" outlineLevel="7">
      <c r="A9038" s="95"/>
      <c r="B9038" s="96"/>
      <c r="C9038" s="97"/>
      <c r="D9038" s="2013" t="s">
        <v>560</v>
      </c>
      <c r="E9038" s="2013"/>
      <c r="F9038" s="2013"/>
      <c r="G9038" s="493">
        <v>46243.487999999998</v>
      </c>
    </row>
    <row r="9039" ht="11.25" hidden="1" customHeight="1" outlineLevel="7">
      <c r="A9039" s="95"/>
      <c r="B9039" s="96"/>
      <c r="C9039" s="97"/>
      <c r="D9039" s="2013" t="s">
        <v>562</v>
      </c>
      <c r="E9039" s="2013"/>
      <c r="F9039" s="2013"/>
      <c r="G9039" s="494"/>
    </row>
    <row r="9040" ht="11.25" hidden="1" customHeight="1" outlineLevel="7">
      <c r="A9040" s="95"/>
      <c r="B9040" s="96"/>
      <c r="C9040" s="97"/>
      <c r="D9040" s="2013" t="s">
        <v>563</v>
      </c>
      <c r="E9040" s="2013"/>
      <c r="F9040" s="2013"/>
      <c r="G9040" s="494"/>
    </row>
    <row r="9041" ht="11.25" hidden="1" customHeight="1" outlineLevel="7">
      <c r="A9041" s="95"/>
      <c r="B9041" s="96"/>
      <c r="C9041" s="97"/>
      <c r="D9041" s="2013" t="s">
        <v>564</v>
      </c>
      <c r="E9041" s="2013"/>
      <c r="F9041" s="2013"/>
      <c r="G9041" s="493">
        <v>5868.9823800000004</v>
      </c>
    </row>
    <row r="9042" ht="11.25" hidden="1" customHeight="1" outlineLevel="7">
      <c r="A9042" s="95"/>
      <c r="B9042" s="96"/>
      <c r="C9042" s="97"/>
      <c r="D9042" s="2013" t="s">
        <v>565</v>
      </c>
      <c r="E9042" s="2013"/>
      <c r="F9042" s="2013"/>
      <c r="G9042" s="496">
        <v>484.84800000000001</v>
      </c>
    </row>
    <row r="9043" ht="11.25" hidden="1" customHeight="1" outlineLevel="7">
      <c r="A9043" s="95"/>
      <c r="B9043" s="96"/>
      <c r="C9043" s="97"/>
      <c r="D9043" s="2013" t="s">
        <v>566</v>
      </c>
      <c r="E9043" s="2013"/>
      <c r="F9043" s="2013"/>
      <c r="G9043" s="494"/>
    </row>
    <row r="9044" ht="11.25" hidden="1" customHeight="1" outlineLevel="7">
      <c r="A9044" s="95"/>
      <c r="B9044" s="96"/>
      <c r="C9044" s="97"/>
      <c r="D9044" s="2013" t="s">
        <v>567</v>
      </c>
      <c r="E9044" s="2013"/>
      <c r="F9044" s="2013"/>
      <c r="G9044" s="493">
        <v>5384.1343800000004</v>
      </c>
    </row>
    <row r="9045" ht="11.25" hidden="1" customHeight="1" outlineLevel="7">
      <c r="A9045" s="95"/>
      <c r="B9045" s="96"/>
      <c r="C9045" s="97"/>
      <c r="D9045" s="2013" t="s">
        <v>568</v>
      </c>
      <c r="E9045" s="2013"/>
      <c r="F9045" s="2013"/>
      <c r="G9045" s="494"/>
    </row>
    <row r="9046" ht="11.25" hidden="1" customHeight="1" outlineLevel="7">
      <c r="A9046" s="95"/>
      <c r="B9046" s="96"/>
      <c r="C9046" s="97"/>
      <c r="D9046" s="2013" t="s">
        <v>569</v>
      </c>
      <c r="E9046" s="2013"/>
      <c r="F9046" s="2013"/>
      <c r="G9046" s="493">
        <v>1448.3230000000001</v>
      </c>
    </row>
    <row r="9047" ht="11.25" hidden="1" customHeight="1" outlineLevel="7">
      <c r="A9047" s="95"/>
      <c r="B9047" s="96"/>
      <c r="C9047" s="97"/>
      <c r="D9047" s="2013" t="s">
        <v>570</v>
      </c>
      <c r="E9047" s="2013"/>
      <c r="F9047" s="2013"/>
      <c r="G9047" s="494"/>
    </row>
    <row r="9048" ht="11.25" hidden="1" customHeight="1" outlineLevel="7">
      <c r="A9048" s="86"/>
      <c r="B9048" s="87"/>
      <c r="C9048" s="88"/>
      <c r="D9048" s="2017" t="s">
        <v>571</v>
      </c>
      <c r="E9048" s="2017"/>
      <c r="F9048" s="2017"/>
      <c r="G9048" s="494"/>
    </row>
    <row r="9049" ht="11.25" hidden="1" customHeight="1" outlineLevel="7">
      <c r="A9049" s="101"/>
      <c r="B9049" s="102"/>
      <c r="C9049" s="103"/>
      <c r="D9049" s="2017" t="s">
        <v>572</v>
      </c>
      <c r="E9049" s="2017"/>
      <c r="F9049" s="2017"/>
      <c r="G9049" s="493">
        <v>1367.1199999999999</v>
      </c>
    </row>
    <row r="9050" ht="11.25" hidden="1" customHeight="1" outlineLevel="7">
      <c r="A9050" s="104"/>
      <c r="B9050" s="105"/>
      <c r="C9050" s="106"/>
      <c r="D9050" s="2017" t="s">
        <v>573</v>
      </c>
      <c r="E9050" s="2017"/>
      <c r="F9050" s="2017"/>
      <c r="G9050" s="496">
        <v>81.203000000000003</v>
      </c>
    </row>
    <row r="9051" ht="11.25" hidden="1" customHeight="1" outlineLevel="7">
      <c r="A9051" s="95"/>
      <c r="B9051" s="96"/>
      <c r="C9051" s="97"/>
      <c r="D9051" s="2013" t="s">
        <v>576</v>
      </c>
      <c r="E9051" s="2013"/>
      <c r="F9051" s="2013"/>
      <c r="G9051" s="494"/>
    </row>
    <row r="9052" ht="21.75" hidden="1" customHeight="1" outlineLevel="7">
      <c r="A9052" s="95"/>
      <c r="B9052" s="96"/>
      <c r="C9052" s="97"/>
      <c r="D9052" s="2013" t="s">
        <v>577</v>
      </c>
      <c r="E9052" s="2013"/>
      <c r="F9052" s="2013"/>
      <c r="G9052" s="493">
        <v>68633.570000000007</v>
      </c>
    </row>
    <row r="9053" ht="21.75" hidden="1" customHeight="1" outlineLevel="7">
      <c r="A9053" s="95"/>
      <c r="B9053" s="96"/>
      <c r="C9053" s="97"/>
      <c r="D9053" s="2013" t="s">
        <v>578</v>
      </c>
      <c r="E9053" s="2013"/>
      <c r="F9053" s="2013"/>
      <c r="G9053" s="493">
        <v>-90704.883300000001</v>
      </c>
    </row>
    <row r="9054" ht="11.25" hidden="1" customHeight="1" outlineLevel="7">
      <c r="A9054" s="95"/>
      <c r="B9054" s="96"/>
      <c r="C9054" s="97"/>
      <c r="D9054" s="2013" t="s">
        <v>579</v>
      </c>
      <c r="E9054" s="2013"/>
      <c r="F9054" s="2013"/>
      <c r="G9054" s="493">
        <v>-21877.897389999998</v>
      </c>
    </row>
    <row r="9055" ht="11.25" hidden="1" customHeight="1" outlineLevel="7">
      <c r="A9055" s="95"/>
      <c r="B9055" s="96"/>
      <c r="C9055" s="97"/>
      <c r="D9055" s="2013" t="s">
        <v>582</v>
      </c>
      <c r="E9055" s="2013"/>
      <c r="F9055" s="2013"/>
      <c r="G9055" s="496">
        <v>-860.51237000000003</v>
      </c>
    </row>
    <row r="9056" ht="11.25" hidden="1" customHeight="1" outlineLevel="7">
      <c r="A9056" s="95"/>
      <c r="B9056" s="96"/>
      <c r="C9056" s="97"/>
      <c r="D9056" s="2013" t="s">
        <v>583</v>
      </c>
      <c r="E9056" s="2013"/>
      <c r="F9056" s="2013"/>
      <c r="G9056" s="496">
        <v>-705.32041000000004</v>
      </c>
    </row>
    <row r="9057" ht="11.25" hidden="1" customHeight="1" outlineLevel="7">
      <c r="A9057" s="95"/>
      <c r="B9057" s="96"/>
      <c r="C9057" s="97"/>
      <c r="D9057" s="2013" t="s">
        <v>584</v>
      </c>
      <c r="E9057" s="2013"/>
      <c r="F9057" s="2013"/>
      <c r="G9057" s="496">
        <v>-155.19195999999999</v>
      </c>
    </row>
    <row r="9058" ht="11.25" hidden="1" customHeight="1" outlineLevel="7">
      <c r="A9058" s="95"/>
      <c r="B9058" s="96"/>
      <c r="C9058" s="97"/>
      <c r="D9058" s="2013" t="s">
        <v>585</v>
      </c>
      <c r="E9058" s="2013"/>
      <c r="F9058" s="2013"/>
      <c r="G9058" s="493">
        <v>-21017.385020000002</v>
      </c>
    </row>
    <row r="9059" ht="11.25" hidden="1" customHeight="1" outlineLevel="7">
      <c r="A9059" s="104"/>
      <c r="B9059" s="105"/>
      <c r="C9059" s="106"/>
      <c r="D9059" s="2017" t="s">
        <v>586</v>
      </c>
      <c r="E9059" s="2017"/>
      <c r="F9059" s="2017"/>
      <c r="G9059" s="493">
        <v>-12552.70795</v>
      </c>
    </row>
    <row r="9060" ht="11.25" hidden="1" customHeight="1" outlineLevel="7">
      <c r="A9060" s="95"/>
      <c r="B9060" s="96"/>
      <c r="C9060" s="97"/>
      <c r="D9060" s="2013" t="s">
        <v>589</v>
      </c>
      <c r="E9060" s="2013"/>
      <c r="F9060" s="2013"/>
      <c r="G9060" s="496">
        <v>-59.296979999999998</v>
      </c>
    </row>
    <row r="9061" ht="21.75" hidden="1" customHeight="1" outlineLevel="7">
      <c r="A9061" s="95"/>
      <c r="B9061" s="96"/>
      <c r="C9061" s="97"/>
      <c r="D9061" s="2013" t="s">
        <v>590</v>
      </c>
      <c r="E9061" s="2013"/>
      <c r="F9061" s="2013"/>
      <c r="G9061" s="493">
        <v>-12493.410970000001</v>
      </c>
    </row>
    <row r="9062" ht="11.25" hidden="1" customHeight="1" outlineLevel="7">
      <c r="A9062" s="95"/>
      <c r="B9062" s="96"/>
      <c r="C9062" s="97"/>
      <c r="D9062" s="2013" t="s">
        <v>591</v>
      </c>
      <c r="E9062" s="2013"/>
      <c r="F9062" s="2013"/>
      <c r="G9062" s="494"/>
    </row>
    <row r="9063" ht="11.25" hidden="1" customHeight="1" outlineLevel="7">
      <c r="A9063" s="95"/>
      <c r="B9063" s="96"/>
      <c r="C9063" s="97"/>
      <c r="D9063" s="2013" t="s">
        <v>592</v>
      </c>
      <c r="E9063" s="2013"/>
      <c r="F9063" s="2013"/>
      <c r="G9063" s="496">
        <v>-225.38534000000001</v>
      </c>
    </row>
    <row r="9064" ht="11.25" hidden="1" customHeight="1" outlineLevel="7">
      <c r="A9064" s="95"/>
      <c r="B9064" s="96"/>
      <c r="C9064" s="97"/>
      <c r="D9064" s="2013" t="s">
        <v>965</v>
      </c>
      <c r="E9064" s="2013"/>
      <c r="F9064" s="2013"/>
      <c r="G9064" s="496">
        <v>-15.65564</v>
      </c>
    </row>
    <row r="9065" ht="11.25" hidden="1" customHeight="1" outlineLevel="7">
      <c r="A9065" s="95"/>
      <c r="B9065" s="96"/>
      <c r="C9065" s="97"/>
      <c r="D9065" s="2013" t="s">
        <v>594</v>
      </c>
      <c r="E9065" s="2013"/>
      <c r="F9065" s="2013"/>
      <c r="G9065" s="494"/>
    </row>
    <row r="9066" ht="11.25" hidden="1" customHeight="1" outlineLevel="7">
      <c r="A9066" s="101"/>
      <c r="B9066" s="102"/>
      <c r="C9066" s="103"/>
      <c r="D9066" s="2017" t="s">
        <v>35</v>
      </c>
      <c r="E9066" s="2017"/>
      <c r="F9066" s="2017"/>
      <c r="G9066" s="496">
        <v>-65.351169999999996</v>
      </c>
    </row>
    <row r="9067" ht="11.25" hidden="1" customHeight="1" outlineLevel="7">
      <c r="A9067" s="115"/>
      <c r="B9067" s="116"/>
      <c r="C9067" s="117"/>
      <c r="D9067" s="2013" t="s">
        <v>595</v>
      </c>
      <c r="E9067" s="2013"/>
      <c r="F9067" s="2013"/>
      <c r="G9067" s="496">
        <v>-24.764559999999999</v>
      </c>
    </row>
    <row r="9068" ht="11.25" hidden="1" customHeight="1" outlineLevel="7">
      <c r="A9068" s="115"/>
      <c r="B9068" s="116"/>
      <c r="C9068" s="117"/>
      <c r="D9068" s="2013" t="s">
        <v>598</v>
      </c>
      <c r="E9068" s="2013"/>
      <c r="F9068" s="2013"/>
      <c r="G9068" s="496">
        <v>-119.61396999999999</v>
      </c>
    </row>
    <row r="9069" ht="11.25" hidden="1" customHeight="1" outlineLevel="7">
      <c r="A9069" s="115"/>
      <c r="B9069" s="116"/>
      <c r="C9069" s="117"/>
      <c r="D9069" s="2013" t="s">
        <v>599</v>
      </c>
      <c r="E9069" s="2013"/>
      <c r="F9069" s="2013"/>
      <c r="G9069" s="494"/>
    </row>
    <row r="9070" ht="11.25" hidden="1" customHeight="1" outlineLevel="7">
      <c r="A9070" s="101"/>
      <c r="B9070" s="102"/>
      <c r="C9070" s="103"/>
      <c r="D9070" s="2017" t="s">
        <v>608</v>
      </c>
      <c r="E9070" s="2017"/>
      <c r="F9070" s="2017"/>
      <c r="G9070" s="494"/>
    </row>
    <row r="9071" ht="11.25" hidden="1" customHeight="1" outlineLevel="7">
      <c r="A9071" s="115"/>
      <c r="B9071" s="116"/>
      <c r="C9071" s="117"/>
      <c r="D9071" s="2013" t="s">
        <v>609</v>
      </c>
      <c r="E9071" s="2013"/>
      <c r="F9071" s="2013"/>
      <c r="G9071" s="494"/>
    </row>
    <row r="9072" ht="11.25" hidden="1" customHeight="1" outlineLevel="7">
      <c r="A9072" s="115"/>
      <c r="B9072" s="116"/>
      <c r="C9072" s="117"/>
      <c r="D9072" s="2013" t="s">
        <v>611</v>
      </c>
      <c r="E9072" s="2013"/>
      <c r="F9072" s="2013"/>
      <c r="G9072" s="494"/>
    </row>
    <row r="9073" ht="11.25" hidden="1" customHeight="1" outlineLevel="7">
      <c r="A9073" s="115"/>
      <c r="B9073" s="116"/>
      <c r="C9073" s="117"/>
      <c r="D9073" s="2013" t="s">
        <v>613</v>
      </c>
      <c r="E9073" s="2013"/>
      <c r="F9073" s="2013"/>
      <c r="G9073" s="494"/>
    </row>
    <row r="9074" ht="11.25" hidden="1" customHeight="1" outlineLevel="7">
      <c r="A9074" s="115"/>
      <c r="B9074" s="116"/>
      <c r="C9074" s="117"/>
      <c r="D9074" s="2013" t="s">
        <v>614</v>
      </c>
      <c r="E9074" s="2013"/>
      <c r="F9074" s="2013"/>
      <c r="G9074" s="493">
        <v>-8239.2917300000008</v>
      </c>
    </row>
    <row r="9075" ht="11.25" hidden="1" customHeight="1" outlineLevel="7">
      <c r="A9075" s="115"/>
      <c r="B9075" s="116"/>
      <c r="C9075" s="117"/>
      <c r="D9075" s="2013" t="s">
        <v>615</v>
      </c>
      <c r="E9075" s="2013"/>
      <c r="F9075" s="2013"/>
      <c r="G9075" s="496">
        <v>-197.53476000000001</v>
      </c>
    </row>
    <row r="9076" ht="11.25" hidden="1" customHeight="1" outlineLevel="7">
      <c r="A9076" s="115"/>
      <c r="B9076" s="116"/>
      <c r="C9076" s="117"/>
      <c r="D9076" s="2013" t="s">
        <v>616</v>
      </c>
      <c r="E9076" s="2013"/>
      <c r="F9076" s="2013"/>
      <c r="G9076" s="496">
        <v>-757.87360999999999</v>
      </c>
    </row>
    <row r="9077" ht="11.25" hidden="1" customHeight="1" outlineLevel="7">
      <c r="A9077" s="86"/>
      <c r="B9077" s="87"/>
      <c r="C9077" s="88"/>
      <c r="D9077" s="2017" t="s">
        <v>617</v>
      </c>
      <c r="E9077" s="2017"/>
      <c r="F9077" s="2017"/>
      <c r="G9077" s="496">
        <v>-17.867740000000001</v>
      </c>
    </row>
    <row r="9078" ht="11.25" hidden="1" customHeight="1" outlineLevel="7">
      <c r="A9078" s="89"/>
      <c r="B9078" s="90"/>
      <c r="C9078" s="91"/>
      <c r="D9078" s="2013" t="s">
        <v>619</v>
      </c>
      <c r="E9078" s="2013"/>
      <c r="F9078" s="2013"/>
      <c r="G9078" s="496">
        <v>-27.941109999999998</v>
      </c>
    </row>
    <row r="9079" ht="11.25" hidden="1" customHeight="1" outlineLevel="7">
      <c r="A9079" s="89"/>
      <c r="B9079" s="90"/>
      <c r="C9079" s="91"/>
      <c r="D9079" s="2013" t="s">
        <v>620</v>
      </c>
      <c r="E9079" s="2013"/>
      <c r="F9079" s="2013"/>
      <c r="G9079" s="496">
        <v>-14.702030000000001</v>
      </c>
    </row>
    <row r="9080" ht="11.25" hidden="1" customHeight="1" outlineLevel="7">
      <c r="A9080" s="89"/>
      <c r="B9080" s="90"/>
      <c r="C9080" s="91"/>
      <c r="D9080" s="2013" t="s">
        <v>622</v>
      </c>
      <c r="E9080" s="2013"/>
      <c r="F9080" s="2013"/>
      <c r="G9080" s="496">
        <v>-12.837149999999999</v>
      </c>
    </row>
    <row r="9081" ht="11.25" hidden="1" customHeight="1" outlineLevel="7">
      <c r="A9081" s="89"/>
      <c r="B9081" s="90"/>
      <c r="C9081" s="91"/>
      <c r="D9081" s="2013" t="s">
        <v>624</v>
      </c>
      <c r="E9081" s="2013"/>
      <c r="F9081" s="2013"/>
      <c r="G9081" s="496">
        <v>-31.566939999999999</v>
      </c>
    </row>
    <row r="9082" ht="11.25" hidden="1" customHeight="1" outlineLevel="7">
      <c r="A9082" s="89"/>
      <c r="B9082" s="90"/>
      <c r="C9082" s="91"/>
      <c r="D9082" s="2013" t="s">
        <v>626</v>
      </c>
      <c r="E9082" s="2013"/>
      <c r="F9082" s="2013"/>
      <c r="G9082" s="496">
        <v>-23.284130000000001</v>
      </c>
    </row>
    <row r="9083" ht="11.25" hidden="1" customHeight="1" outlineLevel="7">
      <c r="A9083" s="101"/>
      <c r="B9083" s="102"/>
      <c r="C9083" s="103"/>
      <c r="D9083" s="2017" t="s">
        <v>630</v>
      </c>
      <c r="E9083" s="2017"/>
      <c r="F9083" s="2017"/>
      <c r="G9083" s="496">
        <v>-154.22826000000001</v>
      </c>
    </row>
    <row r="9084" ht="11.25" hidden="1" customHeight="1" outlineLevel="7">
      <c r="A9084" s="115"/>
      <c r="B9084" s="116"/>
      <c r="C9084" s="117"/>
      <c r="D9084" s="2013" t="s">
        <v>632</v>
      </c>
      <c r="E9084" s="2013"/>
      <c r="F9084" s="2013"/>
      <c r="G9084" s="493">
        <v>-6885.34375</v>
      </c>
    </row>
    <row r="9085" ht="21.75" hidden="1" customHeight="1" outlineLevel="7">
      <c r="A9085" s="115"/>
      <c r="B9085" s="116"/>
      <c r="C9085" s="117"/>
      <c r="D9085" s="2013" t="s">
        <v>634</v>
      </c>
      <c r="E9085" s="2013"/>
      <c r="F9085" s="2013"/>
      <c r="G9085" s="496">
        <v>-18.653320000000001</v>
      </c>
    </row>
    <row r="9086" ht="21.75" hidden="1" customHeight="1" outlineLevel="7">
      <c r="A9086" s="115"/>
      <c r="B9086" s="116"/>
      <c r="C9086" s="117"/>
      <c r="D9086" s="2013" t="s">
        <v>636</v>
      </c>
      <c r="E9086" s="2013"/>
      <c r="F9086" s="2013"/>
      <c r="G9086" s="496">
        <v>-78.841880000000003</v>
      </c>
    </row>
    <row r="9087" ht="21.75" hidden="1" customHeight="1" outlineLevel="7">
      <c r="A9087" s="115"/>
      <c r="B9087" s="116"/>
      <c r="C9087" s="117"/>
      <c r="D9087" s="2013" t="s">
        <v>638</v>
      </c>
      <c r="E9087" s="2013"/>
      <c r="F9087" s="2013"/>
      <c r="G9087" s="496">
        <v>-18.617049999999999</v>
      </c>
    </row>
    <row r="9088" ht="11.25" hidden="1" customHeight="1" outlineLevel="7">
      <c r="A9088" s="86"/>
      <c r="B9088" s="87"/>
      <c r="C9088" s="88"/>
      <c r="D9088" s="2017" t="s">
        <v>641</v>
      </c>
      <c r="E9088" s="2017"/>
      <c r="F9088" s="2017"/>
      <c r="G9088" s="496">
        <v>-265.97940999999997</v>
      </c>
    </row>
    <row r="9089" ht="21.75" hidden="1" customHeight="1" outlineLevel="7">
      <c r="A9089" s="101"/>
      <c r="B9089" s="102"/>
      <c r="C9089" s="103"/>
      <c r="D9089" s="2017" t="s">
        <v>642</v>
      </c>
      <c r="E9089" s="2017"/>
      <c r="F9089" s="2017"/>
      <c r="G9089" s="496">
        <v>-142.69432</v>
      </c>
    </row>
    <row r="9090" ht="21.75" hidden="1" customHeight="1" outlineLevel="7">
      <c r="A9090" s="115"/>
      <c r="B9090" s="116"/>
      <c r="C9090" s="117"/>
      <c r="D9090" s="2013" t="s">
        <v>643</v>
      </c>
      <c r="E9090" s="2013"/>
      <c r="F9090" s="2013"/>
      <c r="G9090" s="496">
        <v>-113.76364</v>
      </c>
    </row>
    <row r="9091" ht="21.75" hidden="1" customHeight="1" outlineLevel="7">
      <c r="A9091" s="115"/>
      <c r="B9091" s="116"/>
      <c r="C9091" s="117"/>
      <c r="D9091" s="2013" t="s">
        <v>645</v>
      </c>
      <c r="E9091" s="2013"/>
      <c r="F9091" s="2013"/>
      <c r="G9091" s="496">
        <v>-19.737200000000001</v>
      </c>
    </row>
    <row r="9092" ht="21.75" hidden="1" customHeight="1" outlineLevel="7">
      <c r="A9092" s="115"/>
      <c r="B9092" s="116"/>
      <c r="C9092" s="117"/>
      <c r="D9092" s="2013" t="s">
        <v>647</v>
      </c>
      <c r="E9092" s="2013"/>
      <c r="F9092" s="2013"/>
      <c r="G9092" s="494"/>
    </row>
    <row r="9093" ht="21.75" hidden="1" customHeight="1" outlineLevel="7">
      <c r="A9093" s="115"/>
      <c r="B9093" s="116"/>
      <c r="C9093" s="117"/>
      <c r="D9093" s="2013" t="s">
        <v>649</v>
      </c>
      <c r="E9093" s="2013"/>
      <c r="F9093" s="2013"/>
      <c r="G9093" s="494"/>
    </row>
    <row r="9094" ht="21.75" hidden="1" customHeight="1" outlineLevel="7">
      <c r="A9094" s="115"/>
      <c r="B9094" s="116"/>
      <c r="C9094" s="117"/>
      <c r="D9094" s="2013" t="s">
        <v>651</v>
      </c>
      <c r="E9094" s="2013"/>
      <c r="F9094" s="2013"/>
      <c r="G9094" s="496">
        <v>-58.652639999999998</v>
      </c>
    </row>
    <row r="9095" ht="11.25" hidden="1" customHeight="1" outlineLevel="7">
      <c r="A9095" s="101"/>
      <c r="B9095" s="102"/>
      <c r="C9095" s="103"/>
      <c r="D9095" s="2017" t="s">
        <v>653</v>
      </c>
      <c r="E9095" s="2017"/>
      <c r="F9095" s="2017"/>
      <c r="G9095" s="496">
        <v>-14.246639999999999</v>
      </c>
    </row>
    <row r="9096" ht="11.25" hidden="1" customHeight="1" outlineLevel="7">
      <c r="A9096" s="115"/>
      <c r="B9096" s="116"/>
      <c r="C9096" s="117"/>
      <c r="D9096" s="2013" t="s">
        <v>655</v>
      </c>
      <c r="E9096" s="2013"/>
      <c r="F9096" s="2013"/>
      <c r="G9096" s="496">
        <v>-15.93336</v>
      </c>
    </row>
    <row r="9097" ht="21.75" hidden="1" customHeight="1" outlineLevel="7">
      <c r="A9097" s="115"/>
      <c r="B9097" s="116"/>
      <c r="C9097" s="117"/>
      <c r="D9097" s="2013" t="s">
        <v>657</v>
      </c>
      <c r="E9097" s="2013"/>
      <c r="F9097" s="2013"/>
      <c r="G9097" s="496">
        <v>-4.2305400000000004</v>
      </c>
    </row>
    <row r="9098" ht="21.75" hidden="1" customHeight="1" outlineLevel="7">
      <c r="A9098" s="115"/>
      <c r="B9098" s="116"/>
      <c r="C9098" s="117"/>
      <c r="D9098" s="2013" t="s">
        <v>659</v>
      </c>
      <c r="E9098" s="2013"/>
      <c r="F9098" s="2013"/>
      <c r="G9098" s="496">
        <v>-0.96326000000000001</v>
      </c>
    </row>
    <row r="9099" ht="21.75" hidden="1" customHeight="1" outlineLevel="7">
      <c r="A9099" s="115"/>
      <c r="B9099" s="116"/>
      <c r="C9099" s="117"/>
      <c r="D9099" s="2013" t="s">
        <v>661</v>
      </c>
      <c r="E9099" s="2013"/>
      <c r="F9099" s="2013"/>
      <c r="G9099" s="496">
        <v>-28.930679999999999</v>
      </c>
    </row>
    <row r="9100" ht="11.25" hidden="1" customHeight="1" outlineLevel="7">
      <c r="A9100" s="115"/>
      <c r="B9100" s="116"/>
      <c r="C9100" s="117"/>
      <c r="D9100" s="2013" t="s">
        <v>663</v>
      </c>
      <c r="E9100" s="2013"/>
      <c r="F9100" s="2013"/>
      <c r="G9100" s="494"/>
    </row>
    <row r="9101" ht="21.75" hidden="1" customHeight="1" outlineLevel="7">
      <c r="A9101" s="101"/>
      <c r="B9101" s="102"/>
      <c r="C9101" s="103"/>
      <c r="D9101" s="2017" t="s">
        <v>665</v>
      </c>
      <c r="E9101" s="2017"/>
      <c r="F9101" s="2017"/>
      <c r="G9101" s="494"/>
    </row>
    <row r="9102" ht="11.25" hidden="1" customHeight="1" outlineLevel="7">
      <c r="A9102" s="115"/>
      <c r="B9102" s="116"/>
      <c r="C9102" s="117"/>
      <c r="D9102" s="2013" t="s">
        <v>667</v>
      </c>
      <c r="E9102" s="2013"/>
      <c r="F9102" s="2013"/>
      <c r="G9102" s="494"/>
    </row>
    <row r="9103" ht="21.75" hidden="1" customHeight="1" outlineLevel="7">
      <c r="A9103" s="115"/>
      <c r="B9103" s="116"/>
      <c r="C9103" s="117"/>
      <c r="D9103" s="2013" t="s">
        <v>669</v>
      </c>
      <c r="E9103" s="2013"/>
      <c r="F9103" s="2013"/>
      <c r="G9103" s="496">
        <v>-28.930679999999999</v>
      </c>
    </row>
    <row r="9104" ht="21.75" hidden="1" customHeight="1" outlineLevel="7">
      <c r="A9104" s="115"/>
      <c r="B9104" s="116"/>
      <c r="C9104" s="117"/>
      <c r="D9104" s="2013" t="s">
        <v>671</v>
      </c>
      <c r="E9104" s="2013"/>
      <c r="F9104" s="2013"/>
      <c r="G9104" s="494"/>
    </row>
    <row r="9105" ht="21.75" hidden="1" customHeight="1" outlineLevel="7">
      <c r="A9105" s="115"/>
      <c r="B9105" s="116"/>
      <c r="C9105" s="117"/>
      <c r="D9105" s="2013" t="s">
        <v>673</v>
      </c>
      <c r="E9105" s="2013"/>
      <c r="F9105" s="2013"/>
      <c r="G9105" s="494"/>
    </row>
    <row r="9106" ht="21.75" hidden="1" customHeight="1" outlineLevel="7">
      <c r="A9106" s="115"/>
      <c r="B9106" s="116"/>
      <c r="C9106" s="117"/>
      <c r="D9106" s="2013" t="s">
        <v>675</v>
      </c>
      <c r="E9106" s="2013"/>
      <c r="F9106" s="2013"/>
      <c r="G9106" s="496">
        <v>-12.4839</v>
      </c>
    </row>
    <row r="9107" ht="21.75" hidden="1" customHeight="1" outlineLevel="7">
      <c r="A9107" s="101"/>
      <c r="B9107" s="102"/>
      <c r="C9107" s="103"/>
      <c r="D9107" s="2017" t="s">
        <v>677</v>
      </c>
      <c r="E9107" s="2017"/>
      <c r="F9107" s="2017"/>
      <c r="G9107" s="494"/>
    </row>
    <row r="9108" ht="21.75" hidden="1" customHeight="1" outlineLevel="7">
      <c r="A9108" s="115"/>
      <c r="B9108" s="116"/>
      <c r="C9108" s="117"/>
      <c r="D9108" s="2013" t="s">
        <v>679</v>
      </c>
      <c r="E9108" s="2013"/>
      <c r="F9108" s="2013"/>
      <c r="G9108" s="494"/>
    </row>
    <row r="9109" ht="21.75" hidden="1" customHeight="1" outlineLevel="7">
      <c r="A9109" s="115"/>
      <c r="B9109" s="116"/>
      <c r="C9109" s="117"/>
      <c r="D9109" s="2013" t="s">
        <v>681</v>
      </c>
      <c r="E9109" s="2013"/>
      <c r="F9109" s="2013"/>
      <c r="G9109" s="496">
        <v>-12.4839</v>
      </c>
    </row>
    <row r="9110" ht="21.75" hidden="1" customHeight="1" outlineLevel="7">
      <c r="A9110" s="115"/>
      <c r="B9110" s="116"/>
      <c r="C9110" s="117"/>
      <c r="D9110" s="2013" t="s">
        <v>683</v>
      </c>
      <c r="E9110" s="2013"/>
      <c r="F9110" s="2013"/>
      <c r="G9110" s="496">
        <v>-110.80119000000001</v>
      </c>
    </row>
    <row r="9111" ht="21.75" hidden="1" customHeight="1" outlineLevel="7">
      <c r="A9111" s="115"/>
      <c r="B9111" s="116"/>
      <c r="C9111" s="117"/>
      <c r="D9111" s="2013" t="s">
        <v>685</v>
      </c>
      <c r="E9111" s="2013"/>
      <c r="F9111" s="2013"/>
      <c r="G9111" s="494"/>
    </row>
    <row r="9112" ht="21.75" hidden="1" customHeight="1" outlineLevel="7">
      <c r="A9112" s="115"/>
      <c r="B9112" s="116"/>
      <c r="C9112" s="117"/>
      <c r="D9112" s="2013" t="s">
        <v>687</v>
      </c>
      <c r="E9112" s="2013"/>
      <c r="F9112" s="2013"/>
      <c r="G9112" s="496">
        <v>-9.0105000000000004</v>
      </c>
    </row>
    <row r="9113" ht="11.25" hidden="1" customHeight="1" outlineLevel="7">
      <c r="A9113" s="86"/>
      <c r="B9113" s="87"/>
      <c r="C9113" s="88"/>
      <c r="D9113" s="2017" t="s">
        <v>689</v>
      </c>
      <c r="E9113" s="2017"/>
      <c r="F9113" s="2017"/>
      <c r="G9113" s="496">
        <v>-0.28016000000000002</v>
      </c>
    </row>
    <row r="9114" ht="11.25" hidden="1" customHeight="1" outlineLevel="7">
      <c r="A9114" s="89"/>
      <c r="B9114" s="90"/>
      <c r="C9114" s="91"/>
      <c r="D9114" s="2013" t="s">
        <v>692</v>
      </c>
      <c r="E9114" s="2013"/>
      <c r="F9114" s="2013"/>
      <c r="G9114" s="496">
        <v>-67.853430000000003</v>
      </c>
    </row>
    <row r="9115" ht="11.25" hidden="1" customHeight="1" outlineLevel="7">
      <c r="A9115" s="89"/>
      <c r="B9115" s="90"/>
      <c r="C9115" s="91"/>
      <c r="D9115" s="2013" t="s">
        <v>693</v>
      </c>
      <c r="E9115" s="2013"/>
      <c r="F9115" s="2013"/>
      <c r="G9115" s="494"/>
    </row>
    <row r="9116" ht="11.25" hidden="1" customHeight="1" outlineLevel="7">
      <c r="A9116" s="89"/>
      <c r="B9116" s="90"/>
      <c r="C9116" s="91"/>
      <c r="D9116" s="2013" t="s">
        <v>694</v>
      </c>
      <c r="E9116" s="2013"/>
      <c r="F9116" s="2013"/>
      <c r="G9116" s="496">
        <v>-33.6571</v>
      </c>
    </row>
    <row r="9117" ht="11.25" hidden="1" customHeight="1" outlineLevel="7">
      <c r="A9117" s="89"/>
      <c r="B9117" s="90"/>
      <c r="C9117" s="91"/>
      <c r="D9117" s="2013" t="s">
        <v>695</v>
      </c>
      <c r="E9117" s="2013"/>
      <c r="F9117" s="2013"/>
      <c r="G9117" s="493">
        <v>-22647.204760000001</v>
      </c>
    </row>
    <row r="9118" ht="11.25" hidden="1" customHeight="1" outlineLevel="7">
      <c r="A9118" s="89"/>
      <c r="B9118" s="90"/>
      <c r="C9118" s="91"/>
      <c r="D9118" s="2013" t="s">
        <v>696</v>
      </c>
      <c r="E9118" s="2013"/>
      <c r="F9118" s="2013"/>
      <c r="G9118" s="493">
        <v>-18442.655139999999</v>
      </c>
    </row>
    <row r="9119" ht="11.25" hidden="1" customHeight="1" outlineLevel="7">
      <c r="A9119" s="86"/>
      <c r="B9119" s="87"/>
      <c r="C9119" s="88"/>
      <c r="D9119" s="2017" t="s">
        <v>698</v>
      </c>
      <c r="E9119" s="2017"/>
      <c r="F9119" s="2017"/>
      <c r="G9119" s="496">
        <v>-711.67741999999998</v>
      </c>
    </row>
    <row r="9120" ht="11.25" hidden="1" customHeight="1" outlineLevel="7">
      <c r="A9120" s="101"/>
      <c r="B9120" s="102"/>
      <c r="C9120" s="103"/>
      <c r="D9120" s="2017" t="s">
        <v>699</v>
      </c>
      <c r="E9120" s="2017"/>
      <c r="F9120" s="2017"/>
      <c r="G9120" s="496">
        <v>-524.59068000000002</v>
      </c>
    </row>
    <row r="9121" ht="11.25" hidden="1" customHeight="1" outlineLevel="7">
      <c r="A9121" s="115"/>
      <c r="B9121" s="116"/>
      <c r="C9121" s="117"/>
      <c r="D9121" s="2013" t="s">
        <v>701</v>
      </c>
      <c r="E9121" s="2013"/>
      <c r="F9121" s="2013"/>
      <c r="G9121" s="496">
        <v>-72.981589999999997</v>
      </c>
    </row>
    <row r="9122" ht="11.25" hidden="1" customHeight="1" outlineLevel="7">
      <c r="A9122" s="101"/>
      <c r="B9122" s="102"/>
      <c r="C9122" s="103"/>
      <c r="D9122" s="2017" t="s">
        <v>702</v>
      </c>
      <c r="E9122" s="2017"/>
      <c r="F9122" s="2017"/>
      <c r="G9122" s="493">
        <v>-1339.79321</v>
      </c>
    </row>
    <row r="9123" ht="11.25" hidden="1" customHeight="1" outlineLevel="7">
      <c r="A9123" s="104"/>
      <c r="B9123" s="105"/>
      <c r="C9123" s="106"/>
      <c r="D9123" s="2017" t="s">
        <v>704</v>
      </c>
      <c r="E9123" s="2017"/>
      <c r="F9123" s="2017"/>
      <c r="G9123" s="493">
        <v>-1555.5067200000001</v>
      </c>
    </row>
    <row r="9124" ht="11.25" hidden="1" customHeight="1" outlineLevel="7">
      <c r="A9124" s="95"/>
      <c r="B9124" s="96"/>
      <c r="C9124" s="97"/>
      <c r="D9124" s="2013" t="s">
        <v>705</v>
      </c>
      <c r="E9124" s="2013"/>
      <c r="F9124" s="2013"/>
      <c r="G9124" s="496">
        <v>-681.67533000000003</v>
      </c>
    </row>
    <row r="9125" ht="11.25" hidden="1" customHeight="1" outlineLevel="7">
      <c r="A9125" s="95"/>
      <c r="B9125" s="96"/>
      <c r="C9125" s="97"/>
      <c r="D9125" s="2013" t="s">
        <v>706</v>
      </c>
      <c r="E9125" s="2013"/>
      <c r="F9125" s="2013"/>
      <c r="G9125" s="496">
        <v>-119.70856000000001</v>
      </c>
    </row>
    <row r="9126" ht="11.25" hidden="1" customHeight="1" outlineLevel="7">
      <c r="A9126" s="95"/>
      <c r="B9126" s="96"/>
      <c r="C9126" s="97"/>
      <c r="D9126" s="2013" t="s">
        <v>707</v>
      </c>
      <c r="E9126" s="2013"/>
      <c r="F9126" s="2013"/>
      <c r="G9126" s="496">
        <v>-489.19472000000002</v>
      </c>
    </row>
    <row r="9127" ht="11.25" hidden="1" customHeight="1" outlineLevel="7">
      <c r="A9127" s="95"/>
      <c r="B9127" s="96"/>
      <c r="C9127" s="97"/>
      <c r="D9127" s="2013" t="s">
        <v>708</v>
      </c>
      <c r="E9127" s="2013"/>
      <c r="F9127" s="2013"/>
      <c r="G9127" s="496">
        <v>-264.92811</v>
      </c>
    </row>
    <row r="9128" ht="11.25" hidden="1" customHeight="1" outlineLevel="7">
      <c r="A9128" s="95"/>
      <c r="B9128" s="96"/>
      <c r="C9128" s="97"/>
      <c r="D9128" s="2013" t="s">
        <v>709</v>
      </c>
      <c r="E9128" s="2013"/>
      <c r="F9128" s="2013"/>
      <c r="G9128" s="493">
        <v>-6877.7331800000002</v>
      </c>
    </row>
    <row r="9129" ht="11.25" hidden="1" customHeight="1" outlineLevel="7">
      <c r="A9129" s="95"/>
      <c r="B9129" s="96"/>
      <c r="C9129" s="97"/>
      <c r="D9129" s="2013" t="s">
        <v>710</v>
      </c>
      <c r="E9129" s="2013"/>
      <c r="F9129" s="2013"/>
      <c r="G9129" s="493">
        <v>-6118.8402400000004</v>
      </c>
    </row>
    <row r="9130" ht="11.25" hidden="1" customHeight="1" outlineLevel="7">
      <c r="A9130" s="95"/>
      <c r="B9130" s="96"/>
      <c r="C9130" s="97"/>
      <c r="D9130" s="2013" t="s">
        <v>711</v>
      </c>
      <c r="E9130" s="2013"/>
      <c r="F9130" s="2013"/>
      <c r="G9130" s="493">
        <v>-5778.18426</v>
      </c>
    </row>
    <row r="9131" ht="11.25" hidden="1" customHeight="1" outlineLevel="7">
      <c r="A9131" s="104"/>
      <c r="B9131" s="105"/>
      <c r="C9131" s="106"/>
      <c r="D9131" s="2017" t="s">
        <v>712</v>
      </c>
      <c r="E9131" s="2017"/>
      <c r="F9131" s="2017"/>
      <c r="G9131" s="496">
        <v>-58.019269999999999</v>
      </c>
    </row>
    <row r="9132" ht="11.25" hidden="1" customHeight="1" outlineLevel="7">
      <c r="A9132" s="95"/>
      <c r="B9132" s="96"/>
      <c r="C9132" s="97"/>
      <c r="D9132" s="2013" t="s">
        <v>713</v>
      </c>
      <c r="E9132" s="2013"/>
      <c r="F9132" s="2013"/>
      <c r="G9132" s="496">
        <v>-107.13364</v>
      </c>
    </row>
    <row r="9133" ht="11.25" hidden="1" customHeight="1" outlineLevel="7">
      <c r="A9133" s="95"/>
      <c r="B9133" s="96"/>
      <c r="C9133" s="97"/>
      <c r="D9133" s="2013" t="s">
        <v>714</v>
      </c>
      <c r="E9133" s="2013"/>
      <c r="F9133" s="2013"/>
      <c r="G9133" s="496">
        <v>-26.216180000000001</v>
      </c>
    </row>
    <row r="9134" ht="11.25" hidden="1" customHeight="1" outlineLevel="7">
      <c r="A9134" s="95"/>
      <c r="B9134" s="96"/>
      <c r="C9134" s="97"/>
      <c r="D9134" s="2013" t="s">
        <v>715</v>
      </c>
      <c r="E9134" s="2013"/>
      <c r="F9134" s="2013"/>
      <c r="G9134" s="496">
        <v>-149.28689</v>
      </c>
    </row>
    <row r="9135" ht="11.25" hidden="1" customHeight="1" outlineLevel="7">
      <c r="A9135" s="95"/>
      <c r="B9135" s="96"/>
      <c r="C9135" s="97"/>
      <c r="D9135" s="2013" t="s">
        <v>716</v>
      </c>
      <c r="E9135" s="2013"/>
      <c r="F9135" s="2013"/>
      <c r="G9135" s="496">
        <v>-466.30772000000002</v>
      </c>
    </row>
    <row r="9136" ht="21.75" hidden="1" customHeight="1" outlineLevel="7">
      <c r="A9136" s="95"/>
      <c r="B9136" s="96"/>
      <c r="C9136" s="97"/>
      <c r="D9136" s="2013" t="s">
        <v>717</v>
      </c>
      <c r="E9136" s="2013"/>
      <c r="F9136" s="2013"/>
      <c r="G9136" s="496">
        <v>-386.97689000000003</v>
      </c>
    </row>
    <row r="9137" ht="11.25" hidden="1" customHeight="1" outlineLevel="7">
      <c r="A9137" s="95"/>
      <c r="B9137" s="96"/>
      <c r="C9137" s="97"/>
      <c r="D9137" s="2013" t="s">
        <v>718</v>
      </c>
      <c r="E9137" s="2013"/>
      <c r="F9137" s="2013"/>
      <c r="G9137" s="496">
        <v>-13.511329999999999</v>
      </c>
    </row>
    <row r="9138" ht="11.25" hidden="1" customHeight="1" outlineLevel="7">
      <c r="A9138" s="95"/>
      <c r="B9138" s="96"/>
      <c r="C9138" s="97"/>
      <c r="D9138" s="2013" t="s">
        <v>719</v>
      </c>
      <c r="E9138" s="2013"/>
      <c r="F9138" s="2013"/>
      <c r="G9138" s="496">
        <v>-24.948930000000001</v>
      </c>
    </row>
    <row r="9139" ht="11.25" hidden="1" customHeight="1" outlineLevel="7">
      <c r="A9139" s="104"/>
      <c r="B9139" s="105"/>
      <c r="C9139" s="106"/>
      <c r="D9139" s="2017" t="s">
        <v>720</v>
      </c>
      <c r="E9139" s="2017"/>
      <c r="F9139" s="2017"/>
      <c r="G9139" s="496">
        <v>-6.1051299999999999</v>
      </c>
    </row>
    <row r="9140" ht="11.25" hidden="1" customHeight="1" outlineLevel="7">
      <c r="A9140" s="95"/>
      <c r="B9140" s="96"/>
      <c r="C9140" s="97"/>
      <c r="D9140" s="2013" t="s">
        <v>721</v>
      </c>
      <c r="E9140" s="2013"/>
      <c r="F9140" s="2013"/>
      <c r="G9140" s="496">
        <v>-34.765439999999998</v>
      </c>
    </row>
    <row r="9141" ht="11.25" hidden="1" customHeight="1" outlineLevel="7">
      <c r="A9141" s="95"/>
      <c r="B9141" s="96"/>
      <c r="C9141" s="97"/>
      <c r="D9141" s="2013" t="s">
        <v>722</v>
      </c>
      <c r="E9141" s="2013"/>
      <c r="F9141" s="2013"/>
      <c r="G9141" s="496">
        <v>-36.573140000000002</v>
      </c>
    </row>
    <row r="9142" ht="11.25" hidden="1" customHeight="1" outlineLevel="7">
      <c r="A9142" s="95"/>
      <c r="B9142" s="96"/>
      <c r="C9142" s="97"/>
      <c r="D9142" s="2013" t="s">
        <v>723</v>
      </c>
      <c r="E9142" s="2013"/>
      <c r="F9142" s="2013"/>
      <c r="G9142" s="496">
        <v>-30.351140000000001</v>
      </c>
    </row>
    <row r="9143" ht="11.25" hidden="1" customHeight="1" outlineLevel="7">
      <c r="A9143" s="104"/>
      <c r="B9143" s="105"/>
      <c r="C9143" s="106"/>
      <c r="D9143" s="2017" t="s">
        <v>724</v>
      </c>
      <c r="E9143" s="2017"/>
      <c r="F9143" s="2017"/>
      <c r="G9143" s="496">
        <v>-1.0597099999999999</v>
      </c>
    </row>
    <row r="9144" ht="11.25" hidden="1" customHeight="1" outlineLevel="7">
      <c r="A9144" s="95"/>
      <c r="B9144" s="96"/>
      <c r="C9144" s="97"/>
      <c r="D9144" s="2013" t="s">
        <v>725</v>
      </c>
      <c r="E9144" s="2013"/>
      <c r="F9144" s="2013"/>
      <c r="G9144" s="496">
        <v>-1.9567699999999999</v>
      </c>
    </row>
    <row r="9145" ht="11.25" hidden="1" customHeight="1" outlineLevel="7">
      <c r="A9145" s="95"/>
      <c r="B9145" s="96"/>
      <c r="C9145" s="97"/>
      <c r="D9145" s="2013" t="s">
        <v>726</v>
      </c>
      <c r="E9145" s="2013"/>
      <c r="F9145" s="2013"/>
      <c r="G9145" s="496">
        <v>-0.47882999999999998</v>
      </c>
    </row>
    <row r="9146" ht="11.25" hidden="1" customHeight="1" outlineLevel="7">
      <c r="A9146" s="95"/>
      <c r="B9146" s="96"/>
      <c r="C9146" s="97"/>
      <c r="D9146" s="2013" t="s">
        <v>727</v>
      </c>
      <c r="E9146" s="2013"/>
      <c r="F9146" s="2013"/>
      <c r="G9146" s="496">
        <v>-2.7266900000000001</v>
      </c>
    </row>
    <row r="9147" ht="21.75" hidden="1" customHeight="1" outlineLevel="7">
      <c r="A9147" s="95"/>
      <c r="B9147" s="96"/>
      <c r="C9147" s="97"/>
      <c r="D9147" s="2013" t="s">
        <v>728</v>
      </c>
      <c r="E9147" s="2013"/>
      <c r="F9147" s="2013"/>
      <c r="G9147" s="496">
        <v>-256.01208000000003</v>
      </c>
    </row>
    <row r="9148" ht="11.25" hidden="1" customHeight="1" outlineLevel="7">
      <c r="A9148" s="95"/>
      <c r="B9148" s="96"/>
      <c r="C9148" s="97"/>
      <c r="D9148" s="2013" t="s">
        <v>729</v>
      </c>
      <c r="E9148" s="2013"/>
      <c r="F9148" s="2013"/>
      <c r="G9148" s="496">
        <v>-212.45788999999999</v>
      </c>
    </row>
    <row r="9149" ht="11.25" hidden="1" customHeight="1" outlineLevel="7">
      <c r="A9149" s="95"/>
      <c r="B9149" s="96"/>
      <c r="C9149" s="97"/>
      <c r="D9149" s="2013" t="s">
        <v>730</v>
      </c>
      <c r="E9149" s="2013"/>
      <c r="F9149" s="2013"/>
      <c r="G9149" s="496">
        <v>-7.41798</v>
      </c>
    </row>
    <row r="9150" ht="11.25" hidden="1" customHeight="1" outlineLevel="7">
      <c r="A9150" s="115"/>
      <c r="B9150" s="116"/>
      <c r="C9150" s="117"/>
      <c r="D9150" s="2013" t="s">
        <v>731</v>
      </c>
      <c r="E9150" s="2013"/>
      <c r="F9150" s="2013"/>
      <c r="G9150" s="496">
        <v>-13.69746</v>
      </c>
    </row>
    <row r="9151" ht="11.25" hidden="1" customHeight="1" outlineLevel="7">
      <c r="A9151" s="104"/>
      <c r="B9151" s="105"/>
      <c r="C9151" s="106"/>
      <c r="D9151" s="2017" t="s">
        <v>732</v>
      </c>
      <c r="E9151" s="2017"/>
      <c r="F9151" s="2017"/>
      <c r="G9151" s="496">
        <v>-3.3518400000000002</v>
      </c>
    </row>
    <row r="9152" ht="11.25" hidden="1" customHeight="1" outlineLevel="7">
      <c r="A9152" s="95"/>
      <c r="B9152" s="96"/>
      <c r="C9152" s="97"/>
      <c r="D9152" s="2013" t="s">
        <v>733</v>
      </c>
      <c r="E9152" s="2013"/>
      <c r="F9152" s="2013"/>
      <c r="G9152" s="496">
        <v>-19.08691</v>
      </c>
    </row>
    <row r="9153" ht="11.25" hidden="1" customHeight="1" outlineLevel="7">
      <c r="A9153" s="95"/>
      <c r="B9153" s="96"/>
      <c r="C9153" s="97"/>
      <c r="D9153" s="2013" t="s">
        <v>735</v>
      </c>
      <c r="E9153" s="2013"/>
      <c r="F9153" s="2013"/>
      <c r="G9153" s="493">
        <v>-2149.58086</v>
      </c>
    </row>
    <row r="9154" ht="11.25" hidden="1" customHeight="1" outlineLevel="7">
      <c r="A9154" s="115"/>
      <c r="B9154" s="116"/>
      <c r="C9154" s="117"/>
      <c r="D9154" s="2013" t="s">
        <v>736</v>
      </c>
      <c r="E9154" s="2013"/>
      <c r="F9154" s="2013"/>
      <c r="G9154" s="494"/>
    </row>
    <row r="9155" ht="21.75" hidden="1" customHeight="1" outlineLevel="7">
      <c r="A9155" s="115"/>
      <c r="B9155" s="116"/>
      <c r="C9155" s="117"/>
      <c r="D9155" s="2013" t="s">
        <v>737</v>
      </c>
      <c r="E9155" s="2013"/>
      <c r="F9155" s="2013"/>
      <c r="G9155" s="494"/>
    </row>
    <row r="9156" ht="11.25" hidden="1" customHeight="1" outlineLevel="7">
      <c r="A9156" s="115"/>
      <c r="B9156" s="116"/>
      <c r="C9156" s="117"/>
      <c r="D9156" s="2013" t="s">
        <v>738</v>
      </c>
      <c r="E9156" s="2013"/>
      <c r="F9156" s="2013"/>
      <c r="G9156" s="494"/>
    </row>
    <row r="9157" ht="11.25" hidden="1" customHeight="1" outlineLevel="7">
      <c r="A9157" s="115"/>
      <c r="B9157" s="116"/>
      <c r="C9157" s="117"/>
      <c r="D9157" s="2013" t="s">
        <v>739</v>
      </c>
      <c r="E9157" s="2013"/>
      <c r="F9157" s="2013"/>
      <c r="G9157" s="496">
        <v>-152.29864000000001</v>
      </c>
    </row>
    <row r="9158" ht="11.25" hidden="1" customHeight="1" outlineLevel="7">
      <c r="A9158" s="104"/>
      <c r="B9158" s="105"/>
      <c r="C9158" s="106"/>
      <c r="D9158" s="2017" t="s">
        <v>740</v>
      </c>
      <c r="E9158" s="2017"/>
      <c r="F9158" s="2017"/>
      <c r="G9158" s="493">
        <v>-1997.2822200000001</v>
      </c>
    </row>
    <row r="9159" ht="11.25" hidden="1" customHeight="1" outlineLevel="7">
      <c r="A9159" s="95"/>
      <c r="B9159" s="96"/>
      <c r="C9159" s="97"/>
      <c r="D9159" s="2013" t="s">
        <v>741</v>
      </c>
      <c r="E9159" s="2013"/>
      <c r="F9159" s="2013"/>
      <c r="G9159" s="493">
        <v>-36886.487699999998</v>
      </c>
    </row>
    <row r="9160" ht="11.25" hidden="1" customHeight="1" outlineLevel="7">
      <c r="A9160" s="104"/>
      <c r="B9160" s="105"/>
      <c r="C9160" s="106"/>
      <c r="D9160" s="2017" t="s">
        <v>742</v>
      </c>
      <c r="E9160" s="2017"/>
      <c r="F9160" s="2017"/>
      <c r="G9160" s="496">
        <v>-12.312939999999999</v>
      </c>
    </row>
    <row r="9161" ht="11.25" hidden="1" customHeight="1" outlineLevel="7">
      <c r="A9161" s="95"/>
      <c r="B9161" s="96"/>
      <c r="C9161" s="97"/>
      <c r="D9161" s="2013" t="s">
        <v>744</v>
      </c>
      <c r="E9161" s="2013"/>
      <c r="F9161" s="2013"/>
      <c r="G9161" s="496">
        <v>-12.312939999999999</v>
      </c>
    </row>
    <row r="9162" ht="21.75" hidden="1" customHeight="1" outlineLevel="7">
      <c r="A9162" s="95"/>
      <c r="B9162" s="96"/>
      <c r="C9162" s="97"/>
      <c r="D9162" s="2013" t="s">
        <v>745</v>
      </c>
      <c r="E9162" s="2013"/>
      <c r="F9162" s="2013"/>
      <c r="G9162" s="493">
        <v>-34877.056530000002</v>
      </c>
    </row>
    <row r="9163" ht="21.75" hidden="1" customHeight="1" outlineLevel="7">
      <c r="A9163" s="95"/>
      <c r="B9163" s="96"/>
      <c r="C9163" s="97"/>
      <c r="D9163" s="2013" t="s">
        <v>746</v>
      </c>
      <c r="E9163" s="2013"/>
      <c r="F9163" s="2013"/>
      <c r="G9163" s="496">
        <v>-235.15794</v>
      </c>
    </row>
    <row r="9164" ht="21.75" hidden="1" customHeight="1" outlineLevel="7">
      <c r="A9164" s="95"/>
      <c r="B9164" s="96"/>
      <c r="C9164" s="97"/>
      <c r="D9164" s="2013" t="s">
        <v>748</v>
      </c>
      <c r="E9164" s="2013"/>
      <c r="F9164" s="2013"/>
      <c r="G9164" s="496">
        <v>-102.56319999999999</v>
      </c>
    </row>
    <row r="9165" ht="21.75" hidden="1" customHeight="1" outlineLevel="7">
      <c r="A9165" s="95"/>
      <c r="B9165" s="96"/>
      <c r="C9165" s="97"/>
      <c r="D9165" s="2013" t="s">
        <v>749</v>
      </c>
      <c r="E9165" s="2013"/>
      <c r="F9165" s="2013"/>
      <c r="G9165" s="496">
        <v>-29.284749999999999</v>
      </c>
    </row>
    <row r="9166" ht="11.25" hidden="1" customHeight="1" outlineLevel="7">
      <c r="A9166" s="95"/>
      <c r="B9166" s="96"/>
      <c r="C9166" s="97"/>
      <c r="D9166" s="2013" t="s">
        <v>751</v>
      </c>
      <c r="E9166" s="2013"/>
      <c r="F9166" s="2013"/>
      <c r="G9166" s="496">
        <v>-8.4432899999999993</v>
      </c>
    </row>
    <row r="9167" ht="11.25" hidden="1" customHeight="1" outlineLevel="7">
      <c r="A9167" s="95"/>
      <c r="B9167" s="96"/>
      <c r="C9167" s="97"/>
      <c r="D9167" s="2013" t="s">
        <v>752</v>
      </c>
      <c r="E9167" s="2013"/>
      <c r="F9167" s="2013"/>
      <c r="G9167" s="496">
        <v>-8.2448499999999996</v>
      </c>
    </row>
    <row r="9168" ht="11.25" hidden="1" customHeight="1" outlineLevel="7">
      <c r="A9168" s="95"/>
      <c r="B9168" s="96"/>
      <c r="C9168" s="97"/>
      <c r="D9168" s="2013" t="s">
        <v>756</v>
      </c>
      <c r="E9168" s="2013"/>
      <c r="F9168" s="2013"/>
      <c r="G9168" s="496">
        <v>-0.49137999999999998</v>
      </c>
    </row>
    <row r="9169" ht="21.75" hidden="1" customHeight="1" outlineLevel="7">
      <c r="A9169" s="95"/>
      <c r="B9169" s="96"/>
      <c r="C9169" s="97"/>
      <c r="D9169" s="2013" t="s">
        <v>757</v>
      </c>
      <c r="E9169" s="2013"/>
      <c r="F9169" s="2013"/>
      <c r="G9169" s="496">
        <v>-86.130470000000003</v>
      </c>
    </row>
    <row r="9170" ht="11.25" hidden="1" customHeight="1" outlineLevel="7">
      <c r="A9170" s="95"/>
      <c r="B9170" s="96"/>
      <c r="C9170" s="97"/>
      <c r="D9170" s="2013" t="s">
        <v>758</v>
      </c>
      <c r="E9170" s="2013"/>
      <c r="F9170" s="2013"/>
      <c r="G9170" s="494"/>
    </row>
    <row r="9171" ht="11.25" hidden="1" customHeight="1" outlineLevel="7">
      <c r="A9171" s="95"/>
      <c r="B9171" s="96"/>
      <c r="C9171" s="97"/>
      <c r="D9171" s="2013" t="s">
        <v>759</v>
      </c>
      <c r="E9171" s="2013"/>
      <c r="F9171" s="2013"/>
      <c r="G9171" s="496">
        <v>-76.641760000000005</v>
      </c>
    </row>
    <row r="9172" ht="11.25" hidden="1" customHeight="1" outlineLevel="7">
      <c r="A9172" s="95"/>
      <c r="B9172" s="96"/>
      <c r="C9172" s="97"/>
      <c r="D9172" s="2013" t="s">
        <v>760</v>
      </c>
      <c r="E9172" s="2013"/>
      <c r="F9172" s="2013"/>
      <c r="G9172" s="496">
        <v>-17.226279999999999</v>
      </c>
    </row>
    <row r="9173" ht="21.75" hidden="1" customHeight="1" outlineLevel="7">
      <c r="A9173" s="95"/>
      <c r="B9173" s="96"/>
      <c r="C9173" s="97"/>
      <c r="D9173" s="2013" t="s">
        <v>400</v>
      </c>
      <c r="E9173" s="2013"/>
      <c r="F9173" s="2013"/>
      <c r="G9173" s="496">
        <v>-8.6865299999999994</v>
      </c>
    </row>
    <row r="9174" ht="11.25" hidden="1" customHeight="1" outlineLevel="7">
      <c r="A9174" s="95"/>
      <c r="B9174" s="96"/>
      <c r="C9174" s="97"/>
      <c r="D9174" s="2013" t="s">
        <v>761</v>
      </c>
      <c r="E9174" s="2013"/>
      <c r="F9174" s="2013"/>
      <c r="G9174" s="496">
        <v>-38.88552</v>
      </c>
    </row>
    <row r="9175" ht="21.75" hidden="1" customHeight="1" outlineLevel="7">
      <c r="A9175" s="115"/>
      <c r="B9175" s="116"/>
      <c r="C9175" s="117"/>
      <c r="D9175" s="2013" t="s">
        <v>762</v>
      </c>
      <c r="E9175" s="2013"/>
      <c r="F9175" s="2013"/>
      <c r="G9175" s="496">
        <v>-2.7332100000000001</v>
      </c>
    </row>
    <row r="9176" ht="11.25" hidden="1" customHeight="1" outlineLevel="7">
      <c r="A9176" s="101"/>
      <c r="B9176" s="102"/>
      <c r="C9176" s="103"/>
      <c r="D9176" s="2017" t="s">
        <v>763</v>
      </c>
      <c r="E9176" s="2017"/>
      <c r="F9176" s="2017"/>
      <c r="G9176" s="496">
        <v>-1.03166</v>
      </c>
    </row>
    <row r="9177" ht="11.25" hidden="1" customHeight="1" outlineLevel="7">
      <c r="A9177" s="104"/>
      <c r="B9177" s="105"/>
      <c r="C9177" s="106"/>
      <c r="D9177" s="2017" t="s">
        <v>765</v>
      </c>
      <c r="E9177" s="2017"/>
      <c r="F9177" s="2017"/>
      <c r="G9177" s="496">
        <v>-8.0163100000000007</v>
      </c>
    </row>
    <row r="9178" ht="11.25" hidden="1" customHeight="1" outlineLevel="7">
      <c r="A9178" s="95"/>
      <c r="B9178" s="96"/>
      <c r="C9178" s="97"/>
      <c r="D9178" s="2013" t="s">
        <v>766</v>
      </c>
      <c r="E9178" s="2013"/>
      <c r="F9178" s="2013"/>
      <c r="G9178" s="496">
        <v>-0.06225</v>
      </c>
    </row>
    <row r="9179" ht="11.25" hidden="1" customHeight="1" outlineLevel="7">
      <c r="A9179" s="95"/>
      <c r="B9179" s="96"/>
      <c r="C9179" s="97"/>
      <c r="D9179" s="2013" t="s">
        <v>767</v>
      </c>
      <c r="E9179" s="2013"/>
      <c r="F9179" s="2013"/>
      <c r="G9179" s="496">
        <v>-248.44559000000001</v>
      </c>
    </row>
    <row r="9180" ht="21.75" hidden="1" customHeight="1" outlineLevel="7">
      <c r="A9180" s="95"/>
      <c r="B9180" s="96"/>
      <c r="C9180" s="97"/>
      <c r="D9180" s="2013" t="s">
        <v>770</v>
      </c>
      <c r="E9180" s="2013"/>
      <c r="F9180" s="2013"/>
      <c r="G9180" s="496">
        <v>-78.479990000000001</v>
      </c>
    </row>
    <row r="9181" ht="11.25" hidden="1" customHeight="1" outlineLevel="7">
      <c r="A9181" s="104"/>
      <c r="B9181" s="105"/>
      <c r="C9181" s="106"/>
      <c r="D9181" s="2017" t="s">
        <v>771</v>
      </c>
      <c r="E9181" s="2017"/>
      <c r="F9181" s="2017"/>
      <c r="G9181" s="496">
        <v>-159.48007999999999</v>
      </c>
    </row>
    <row r="9182" ht="11.25" hidden="1" customHeight="1" outlineLevel="7">
      <c r="A9182" s="95"/>
      <c r="B9182" s="96"/>
      <c r="C9182" s="97"/>
      <c r="D9182" s="2013" t="s">
        <v>773</v>
      </c>
      <c r="E9182" s="2013"/>
      <c r="F9182" s="2013"/>
      <c r="G9182" s="496">
        <v>-10.485519999999999</v>
      </c>
    </row>
    <row r="9183" ht="11.25" hidden="1" customHeight="1" outlineLevel="7">
      <c r="A9183" s="95"/>
      <c r="B9183" s="96"/>
      <c r="C9183" s="97"/>
      <c r="D9183" s="2013" t="s">
        <v>775</v>
      </c>
      <c r="E9183" s="2013"/>
      <c r="F9183" s="2013"/>
      <c r="G9183" s="496">
        <v>-579.86068999999998</v>
      </c>
    </row>
    <row r="9184" ht="21.75" hidden="1" customHeight="1" outlineLevel="7">
      <c r="A9184" s="95"/>
      <c r="B9184" s="96"/>
      <c r="C9184" s="97"/>
      <c r="D9184" s="2013" t="s">
        <v>777</v>
      </c>
      <c r="E9184" s="2013"/>
      <c r="F9184" s="2013"/>
      <c r="G9184" s="496">
        <v>-9.0901999999999994</v>
      </c>
    </row>
    <row r="9185" ht="11.25" hidden="1" customHeight="1" outlineLevel="7">
      <c r="A9185" s="95"/>
      <c r="B9185" s="96"/>
      <c r="C9185" s="97"/>
      <c r="D9185" s="2013" t="s">
        <v>778</v>
      </c>
      <c r="E9185" s="2013"/>
      <c r="F9185" s="2013"/>
      <c r="G9185" s="496">
        <v>-187.78331</v>
      </c>
    </row>
    <row r="9186" ht="11.25" hidden="1" customHeight="1" outlineLevel="7">
      <c r="A9186" s="95"/>
      <c r="B9186" s="96"/>
      <c r="C9186" s="97"/>
      <c r="D9186" s="2013" t="s">
        <v>779</v>
      </c>
      <c r="E9186" s="2013"/>
      <c r="F9186" s="2013"/>
      <c r="G9186" s="496">
        <v>-47.78143</v>
      </c>
    </row>
    <row r="9187" ht="11.25" hidden="1" customHeight="1" outlineLevel="7">
      <c r="A9187" s="115"/>
      <c r="B9187" s="116"/>
      <c r="C9187" s="117"/>
      <c r="D9187" s="2013" t="s">
        <v>781</v>
      </c>
      <c r="E9187" s="2013"/>
      <c r="F9187" s="2013"/>
      <c r="G9187" s="496">
        <v>-118.88137999999999</v>
      </c>
    </row>
    <row r="9188" ht="11.25" hidden="1" customHeight="1" outlineLevel="7">
      <c r="A9188" s="101"/>
      <c r="B9188" s="102"/>
      <c r="C9188" s="103"/>
      <c r="D9188" s="2017" t="s">
        <v>782</v>
      </c>
      <c r="E9188" s="2017"/>
      <c r="F9188" s="2017"/>
      <c r="G9188" s="496">
        <v>-208.58341999999999</v>
      </c>
    </row>
    <row r="9189" ht="21.75" hidden="1" customHeight="1" outlineLevel="7">
      <c r="A9189" s="115"/>
      <c r="B9189" s="116"/>
      <c r="C9189" s="117"/>
      <c r="D9189" s="2013" t="s">
        <v>783</v>
      </c>
      <c r="E9189" s="2013"/>
      <c r="F9189" s="2013"/>
      <c r="G9189" s="496">
        <v>-7.7409499999999998</v>
      </c>
    </row>
    <row r="9190" ht="11.25" hidden="1" customHeight="1" outlineLevel="7">
      <c r="A9190" s="115"/>
      <c r="B9190" s="116"/>
      <c r="C9190" s="117"/>
      <c r="D9190" s="2013" t="s">
        <v>784</v>
      </c>
      <c r="E9190" s="2013"/>
      <c r="F9190" s="2013"/>
      <c r="G9190" s="496">
        <v>-0.57442000000000004</v>
      </c>
    </row>
    <row r="9191" ht="11.25" hidden="1" customHeight="1" outlineLevel="7">
      <c r="A9191" s="115"/>
      <c r="B9191" s="116"/>
      <c r="C9191" s="117"/>
      <c r="D9191" s="2013" t="s">
        <v>785</v>
      </c>
      <c r="E9191" s="2013"/>
      <c r="F9191" s="2013"/>
      <c r="G9191" s="496">
        <v>-55.372</v>
      </c>
    </row>
    <row r="9192" ht="11.25" hidden="1" customHeight="1" outlineLevel="7">
      <c r="A9192" s="115"/>
      <c r="B9192" s="116"/>
      <c r="C9192" s="117"/>
      <c r="D9192" s="2013" t="s">
        <v>1018</v>
      </c>
      <c r="E9192" s="2013"/>
      <c r="F9192" s="2013"/>
      <c r="G9192" s="496">
        <v>-40.83334</v>
      </c>
    </row>
    <row r="9193" ht="11.25" hidden="1" customHeight="1" outlineLevel="7">
      <c r="A9193" s="101"/>
      <c r="B9193" s="102"/>
      <c r="C9193" s="103"/>
      <c r="D9193" s="2017" t="s">
        <v>789</v>
      </c>
      <c r="E9193" s="2017"/>
      <c r="F9193" s="2017"/>
      <c r="G9193" s="496">
        <v>-14.53866</v>
      </c>
    </row>
    <row r="9194" ht="21.75" hidden="1" customHeight="1" outlineLevel="7">
      <c r="A9194" s="115"/>
      <c r="B9194" s="116"/>
      <c r="C9194" s="117"/>
      <c r="D9194" s="2013" t="s">
        <v>791</v>
      </c>
      <c r="E9194" s="2013"/>
      <c r="F9194" s="2013"/>
      <c r="G9194" s="496">
        <v>-357.71534000000003</v>
      </c>
    </row>
    <row r="9195" ht="21.75" hidden="1" customHeight="1" outlineLevel="7">
      <c r="A9195" s="115"/>
      <c r="B9195" s="116"/>
      <c r="C9195" s="117"/>
      <c r="D9195" s="2013" t="s">
        <v>793</v>
      </c>
      <c r="E9195" s="2013"/>
      <c r="F9195" s="2013"/>
      <c r="G9195" s="496">
        <v>-29.2956</v>
      </c>
    </row>
    <row r="9196" ht="11.25" hidden="1" customHeight="1" outlineLevel="7">
      <c r="A9196" s="115"/>
      <c r="B9196" s="116"/>
      <c r="C9196" s="117"/>
      <c r="D9196" s="2013" t="s">
        <v>795</v>
      </c>
      <c r="E9196" s="2013"/>
      <c r="F9196" s="2013"/>
      <c r="G9196" s="496">
        <v>-10.33858</v>
      </c>
    </row>
    <row r="9197" ht="11.25" hidden="1" customHeight="1" outlineLevel="7">
      <c r="A9197" s="115"/>
      <c r="B9197" s="116"/>
      <c r="C9197" s="117"/>
      <c r="D9197" s="2013" t="s">
        <v>796</v>
      </c>
      <c r="E9197" s="2013"/>
      <c r="F9197" s="2013"/>
      <c r="G9197" s="496">
        <v>-14.57696</v>
      </c>
    </row>
    <row r="9198" ht="11.25" hidden="1" customHeight="1" outlineLevel="7">
      <c r="A9198" s="115"/>
      <c r="B9198" s="116"/>
      <c r="C9198" s="117"/>
      <c r="D9198" s="2013" t="s">
        <v>798</v>
      </c>
      <c r="E9198" s="2013"/>
      <c r="F9198" s="2013"/>
      <c r="G9198" s="496">
        <v>-39.49812</v>
      </c>
    </row>
    <row r="9199" ht="11.25" hidden="1" customHeight="1" outlineLevel="7">
      <c r="A9199" s="115"/>
      <c r="B9199" s="116"/>
      <c r="C9199" s="117"/>
      <c r="D9199" s="2013" t="s">
        <v>799</v>
      </c>
      <c r="E9199" s="2013"/>
      <c r="F9199" s="2013"/>
      <c r="G9199" s="496">
        <v>-39.49812</v>
      </c>
    </row>
    <row r="9200" ht="11.25" hidden="1" customHeight="1" outlineLevel="7">
      <c r="A9200" s="115"/>
      <c r="B9200" s="116"/>
      <c r="C9200" s="117"/>
      <c r="D9200" s="2013" t="s">
        <v>801</v>
      </c>
      <c r="E9200" s="2013"/>
      <c r="F9200" s="2013"/>
      <c r="G9200" s="493">
        <v>-33220.38882</v>
      </c>
    </row>
    <row r="9201" ht="11.25" hidden="1" customHeight="1" outlineLevel="7">
      <c r="A9201" s="101"/>
      <c r="B9201" s="102"/>
      <c r="C9201" s="103"/>
      <c r="D9201" s="2017" t="s">
        <v>802</v>
      </c>
      <c r="E9201" s="2017"/>
      <c r="F9201" s="2017"/>
      <c r="G9201" s="496">
        <v>-25.306170000000002</v>
      </c>
    </row>
    <row r="9202" ht="11.25" hidden="1" customHeight="1" outlineLevel="7">
      <c r="A9202" s="115"/>
      <c r="B9202" s="116"/>
      <c r="C9202" s="117"/>
      <c r="D9202" s="2013" t="s">
        <v>804</v>
      </c>
      <c r="E9202" s="2013"/>
      <c r="F9202" s="2013"/>
      <c r="G9202" s="496">
        <v>-4.2683299999999997</v>
      </c>
    </row>
    <row r="9203" ht="11.25" hidden="1" customHeight="1" outlineLevel="7">
      <c r="A9203" s="115"/>
      <c r="B9203" s="116"/>
      <c r="C9203" s="117"/>
      <c r="D9203" s="2013" t="s">
        <v>805</v>
      </c>
      <c r="E9203" s="2013"/>
      <c r="F9203" s="2013"/>
      <c r="G9203" s="496">
        <v>-75.054919999999996</v>
      </c>
    </row>
    <row r="9204" ht="11.25" hidden="1" customHeight="1" outlineLevel="7">
      <c r="A9204" s="115"/>
      <c r="B9204" s="116"/>
      <c r="C9204" s="117"/>
      <c r="D9204" s="2013" t="s">
        <v>806</v>
      </c>
      <c r="E9204" s="2013"/>
      <c r="F9204" s="2013"/>
      <c r="G9204" s="496">
        <v>-0.22505</v>
      </c>
    </row>
    <row r="9205" ht="11.25" hidden="1" customHeight="1" outlineLevel="7">
      <c r="A9205" s="115"/>
      <c r="B9205" s="116"/>
      <c r="C9205" s="117"/>
      <c r="D9205" s="2013" t="s">
        <v>808</v>
      </c>
      <c r="E9205" s="2013"/>
      <c r="F9205" s="2013"/>
      <c r="G9205" s="496">
        <v>-13.19577</v>
      </c>
    </row>
    <row r="9206" ht="21.75" hidden="1" customHeight="1" outlineLevel="7">
      <c r="A9206" s="115"/>
      <c r="B9206" s="116"/>
      <c r="C9206" s="117"/>
      <c r="D9206" s="2013" t="s">
        <v>809</v>
      </c>
      <c r="E9206" s="2013"/>
      <c r="F9206" s="2013"/>
      <c r="G9206" s="496">
        <v>-6.9418699999999998</v>
      </c>
    </row>
    <row r="9207" ht="11.25" hidden="1" customHeight="1" outlineLevel="7">
      <c r="A9207" s="115"/>
      <c r="B9207" s="116"/>
      <c r="C9207" s="117"/>
      <c r="D9207" s="2013" t="s">
        <v>810</v>
      </c>
      <c r="E9207" s="2013"/>
      <c r="F9207" s="2013"/>
      <c r="G9207" s="496">
        <v>-7.8841900000000003</v>
      </c>
    </row>
    <row r="9208" ht="11.25" hidden="1" customHeight="1" outlineLevel="7">
      <c r="A9208" s="89"/>
      <c r="B9208" s="90"/>
      <c r="C9208" s="91"/>
      <c r="D9208" s="2013" t="s">
        <v>812</v>
      </c>
      <c r="E9208" s="2013"/>
      <c r="F9208" s="2013"/>
      <c r="G9208" s="494"/>
    </row>
    <row r="9209" ht="11.25" hidden="1" customHeight="1" outlineLevel="7">
      <c r="A9209" s="101"/>
      <c r="B9209" s="102"/>
      <c r="C9209" s="103"/>
      <c r="D9209" s="2017" t="s">
        <v>813</v>
      </c>
      <c r="E9209" s="2017"/>
      <c r="F9209" s="2017"/>
      <c r="G9209" s="494"/>
    </row>
    <row r="9210" ht="11.25" hidden="1" customHeight="1" outlineLevel="7">
      <c r="A9210" s="104"/>
      <c r="B9210" s="105"/>
      <c r="C9210" s="106"/>
      <c r="D9210" s="2017" t="s">
        <v>815</v>
      </c>
      <c r="E9210" s="2017"/>
      <c r="F9210" s="2017"/>
      <c r="G9210" s="494"/>
    </row>
    <row r="9211" ht="11.25" hidden="1" customHeight="1" outlineLevel="7">
      <c r="A9211" s="95"/>
      <c r="B9211" s="96"/>
      <c r="C9211" s="97"/>
      <c r="D9211" s="2013" t="s">
        <v>820</v>
      </c>
      <c r="E9211" s="2013"/>
      <c r="F9211" s="2013"/>
      <c r="G9211" s="493">
        <v>-33083.991580000002</v>
      </c>
    </row>
    <row r="9212" ht="11.25" hidden="1" customHeight="1" outlineLevel="7">
      <c r="A9212" s="95"/>
      <c r="B9212" s="96"/>
      <c r="C9212" s="97"/>
      <c r="D9212" s="2013" t="s">
        <v>821</v>
      </c>
      <c r="E9212" s="2013"/>
      <c r="F9212" s="2013"/>
      <c r="G9212" s="496">
        <v>-3.52094</v>
      </c>
    </row>
    <row r="9213" ht="11.25" hidden="1" customHeight="1" outlineLevel="7">
      <c r="A9213" s="115"/>
      <c r="B9213" s="116"/>
      <c r="C9213" s="117"/>
      <c r="D9213" s="2013" t="s">
        <v>822</v>
      </c>
      <c r="E9213" s="2013"/>
      <c r="F9213" s="2013"/>
      <c r="G9213" s="494"/>
    </row>
    <row r="9214" ht="11.25" hidden="1" customHeight="1" outlineLevel="7">
      <c r="A9214" s="115"/>
      <c r="B9214" s="116"/>
      <c r="C9214" s="117"/>
      <c r="D9214" s="2013" t="s">
        <v>823</v>
      </c>
      <c r="E9214" s="2013"/>
      <c r="F9214" s="2013"/>
      <c r="G9214" s="494"/>
    </row>
    <row r="9215" ht="11.25" hidden="1" customHeight="1" outlineLevel="7">
      <c r="A9215" s="115"/>
      <c r="B9215" s="116"/>
      <c r="C9215" s="117"/>
      <c r="D9215" s="2013" t="s">
        <v>824</v>
      </c>
      <c r="E9215" s="2013"/>
      <c r="F9215" s="2013"/>
      <c r="G9215" s="496">
        <v>-9.1907099999999993</v>
      </c>
    </row>
    <row r="9216" ht="11.25" hidden="1" customHeight="1" outlineLevel="7">
      <c r="A9216" s="115"/>
      <c r="B9216" s="116"/>
      <c r="C9216" s="117"/>
      <c r="D9216" s="2013" t="s">
        <v>825</v>
      </c>
      <c r="E9216" s="2013"/>
      <c r="F9216" s="2013"/>
      <c r="G9216" s="496">
        <v>-483.75644999999997</v>
      </c>
    </row>
    <row r="9217" ht="11.25" hidden="1" customHeight="1" outlineLevel="7">
      <c r="A9217" s="104"/>
      <c r="B9217" s="105"/>
      <c r="C9217" s="106"/>
      <c r="D9217" s="2017" t="s">
        <v>826</v>
      </c>
      <c r="E9217" s="2017"/>
      <c r="F9217" s="2017"/>
      <c r="G9217" s="496">
        <v>-161.38820999999999</v>
      </c>
    </row>
    <row r="9218" ht="11.25" hidden="1" customHeight="1" outlineLevel="7">
      <c r="A9218" s="95"/>
      <c r="B9218" s="96"/>
      <c r="C9218" s="97"/>
      <c r="D9218" s="2013" t="s">
        <v>828</v>
      </c>
      <c r="E9218" s="2013"/>
      <c r="F9218" s="2013"/>
      <c r="G9218" s="496">
        <v>-40.130519999999997</v>
      </c>
    </row>
    <row r="9219" ht="21.75" hidden="1" customHeight="1" outlineLevel="7">
      <c r="A9219" s="95"/>
      <c r="B9219" s="96"/>
      <c r="C9219" s="97"/>
      <c r="D9219" s="2013" t="s">
        <v>829</v>
      </c>
      <c r="E9219" s="2013"/>
      <c r="F9219" s="2013"/>
      <c r="G9219" s="496">
        <v>-101.44135</v>
      </c>
    </row>
    <row r="9220" ht="11.25" hidden="1" customHeight="1" outlineLevel="7">
      <c r="A9220" s="104"/>
      <c r="B9220" s="105"/>
      <c r="C9220" s="106"/>
      <c r="D9220" s="2017" t="s">
        <v>831</v>
      </c>
      <c r="E9220" s="2017"/>
      <c r="F9220" s="2017"/>
      <c r="G9220" s="496">
        <v>-19.81634</v>
      </c>
    </row>
    <row r="9221" ht="11.25" hidden="1" customHeight="1" outlineLevel="7">
      <c r="A9221" s="95"/>
      <c r="B9221" s="96"/>
      <c r="C9221" s="97"/>
      <c r="D9221" s="2013" t="s">
        <v>833</v>
      </c>
      <c r="E9221" s="2013"/>
      <c r="F9221" s="2013"/>
      <c r="G9221" s="496">
        <v>-316.51423</v>
      </c>
    </row>
    <row r="9222" ht="21.75" hidden="1" customHeight="1" outlineLevel="7">
      <c r="A9222" s="115"/>
      <c r="B9222" s="116"/>
      <c r="C9222" s="117"/>
      <c r="D9222" s="2013" t="s">
        <v>834</v>
      </c>
      <c r="E9222" s="2013"/>
      <c r="F9222" s="2013"/>
      <c r="G9222" s="496">
        <v>-66.423159999999996</v>
      </c>
    </row>
    <row r="9223" ht="11.25" hidden="1" customHeight="1" outlineLevel="7">
      <c r="A9223" s="115"/>
      <c r="B9223" s="116"/>
      <c r="C9223" s="117"/>
      <c r="D9223" s="2013" t="s">
        <v>835</v>
      </c>
      <c r="E9223" s="2013"/>
      <c r="F9223" s="2013"/>
      <c r="G9223" s="496">
        <v>-218.58797000000001</v>
      </c>
    </row>
    <row r="9224" ht="11.25" hidden="1" customHeight="1" outlineLevel="7">
      <c r="A9224" s="115"/>
      <c r="B9224" s="116"/>
      <c r="C9224" s="117"/>
      <c r="D9224" s="2013" t="s">
        <v>836</v>
      </c>
      <c r="E9224" s="2013"/>
      <c r="F9224" s="2013"/>
      <c r="G9224" s="496">
        <v>-8.1385000000000005</v>
      </c>
    </row>
    <row r="9225" ht="11.25" hidden="1" customHeight="1" outlineLevel="7">
      <c r="A9225" s="115"/>
      <c r="B9225" s="116"/>
      <c r="C9225" s="117"/>
      <c r="D9225" s="2013" t="s">
        <v>837</v>
      </c>
      <c r="E9225" s="2013"/>
      <c r="F9225" s="2013"/>
      <c r="G9225" s="496">
        <v>-14.25836</v>
      </c>
    </row>
    <row r="9226" ht="11.25" hidden="1" customHeight="1" outlineLevel="7">
      <c r="A9226" s="80"/>
      <c r="B9226" s="81"/>
      <c r="C9226" s="82"/>
      <c r="D9226" s="2017" t="s">
        <v>963</v>
      </c>
      <c r="E9226" s="2017"/>
      <c r="F9226" s="2017"/>
      <c r="G9226" s="496">
        <v>-9.1062399999999997</v>
      </c>
    </row>
    <row r="9227" ht="11.25" hidden="1" customHeight="1" outlineLevel="7">
      <c r="A9227" s="83"/>
      <c r="B9227" s="84"/>
      <c r="C9227" s="85"/>
      <c r="D9227" s="2017" t="s">
        <v>14</v>
      </c>
      <c r="E9227" s="2017"/>
      <c r="F9227" s="2017"/>
      <c r="G9227" s="496">
        <v>-5.8540099999999997</v>
      </c>
    </row>
    <row r="9228" ht="11.25" hidden="1" customHeight="1" outlineLevel="7">
      <c r="A9228" s="86"/>
      <c r="B9228" s="87"/>
      <c r="C9228" s="88"/>
      <c r="D9228" s="2017" t="s">
        <v>529</v>
      </c>
      <c r="E9228" s="2017"/>
      <c r="F9228" s="2017"/>
      <c r="G9228" s="496">
        <v>-0.36199999999999999</v>
      </c>
    </row>
    <row r="9229" ht="11.25" hidden="1" customHeight="1" outlineLevel="7">
      <c r="A9229" s="101"/>
      <c r="B9229" s="102"/>
      <c r="C9229" s="103"/>
      <c r="D9229" s="2017" t="s">
        <v>964</v>
      </c>
      <c r="E9229" s="2017"/>
      <c r="F9229" s="2017"/>
      <c r="G9229" s="496">
        <v>-0.36199999999999999</v>
      </c>
    </row>
    <row r="9230" ht="11.25" hidden="1" customHeight="1" outlineLevel="7">
      <c r="A9230" s="115"/>
      <c r="B9230" s="116"/>
      <c r="C9230" s="117"/>
      <c r="D9230" s="2013" t="s">
        <v>546</v>
      </c>
      <c r="E9230" s="2013"/>
      <c r="F9230" s="2013"/>
      <c r="G9230" s="494"/>
    </row>
    <row r="9231" ht="11.25" hidden="1" customHeight="1" outlineLevel="7">
      <c r="A9231" s="101"/>
      <c r="B9231" s="102"/>
      <c r="C9231" s="103"/>
      <c r="D9231" s="2017" t="s">
        <v>554</v>
      </c>
      <c r="E9231" s="2017"/>
      <c r="F9231" s="2017"/>
      <c r="G9231" s="494"/>
    </row>
    <row r="9232" ht="11.25" hidden="1" customHeight="1" outlineLevel="7">
      <c r="A9232" s="115"/>
      <c r="B9232" s="116"/>
      <c r="C9232" s="117"/>
      <c r="D9232" s="2013" t="s">
        <v>557</v>
      </c>
      <c r="E9232" s="2013"/>
      <c r="F9232" s="2013"/>
      <c r="G9232" s="494"/>
    </row>
    <row r="9233" ht="11.25" hidden="1" customHeight="1" outlineLevel="7">
      <c r="A9233" s="115"/>
      <c r="B9233" s="116"/>
      <c r="C9233" s="117"/>
      <c r="D9233" s="2013" t="s">
        <v>559</v>
      </c>
      <c r="E9233" s="2013"/>
      <c r="F9233" s="2013"/>
      <c r="G9233" s="496">
        <v>-757.33136000000002</v>
      </c>
    </row>
    <row r="9234" ht="11.25" hidden="1" customHeight="1" outlineLevel="7">
      <c r="A9234" s="115"/>
      <c r="B9234" s="116"/>
      <c r="C9234" s="117"/>
      <c r="D9234" s="2013" t="s">
        <v>564</v>
      </c>
      <c r="E9234" s="2013"/>
      <c r="F9234" s="2013"/>
      <c r="G9234" s="496">
        <v>-28.349609999999998</v>
      </c>
    </row>
    <row r="9235" ht="11.25" hidden="1" customHeight="1" outlineLevel="7">
      <c r="A9235" s="115"/>
      <c r="B9235" s="116"/>
      <c r="C9235" s="117"/>
      <c r="D9235" s="2013" t="s">
        <v>565</v>
      </c>
      <c r="E9235" s="2013"/>
      <c r="F9235" s="2013"/>
      <c r="G9235" s="496">
        <v>-0.8921</v>
      </c>
    </row>
    <row r="9236" ht="11.25" hidden="1" customHeight="1" outlineLevel="7">
      <c r="A9236" s="115"/>
      <c r="B9236" s="116"/>
      <c r="C9236" s="117"/>
      <c r="D9236" s="2013" t="s">
        <v>566</v>
      </c>
      <c r="E9236" s="2013"/>
      <c r="F9236" s="2013"/>
      <c r="G9236" s="496">
        <v>-273.90348</v>
      </c>
    </row>
    <row r="9237" ht="11.25" hidden="1" customHeight="1" outlineLevel="7">
      <c r="A9237" s="115"/>
      <c r="B9237" s="116"/>
      <c r="C9237" s="117"/>
      <c r="D9237" s="2013" t="s">
        <v>567</v>
      </c>
      <c r="E9237" s="2013"/>
      <c r="F9237" s="2013"/>
      <c r="G9237" s="496">
        <v>-11.06719</v>
      </c>
    </row>
    <row r="9238" ht="11.25" hidden="1" customHeight="1" outlineLevel="7">
      <c r="A9238" s="115"/>
      <c r="B9238" s="116"/>
      <c r="C9238" s="117"/>
      <c r="D9238" s="2013" t="s">
        <v>569</v>
      </c>
      <c r="E9238" s="2013"/>
      <c r="F9238" s="2013"/>
      <c r="G9238" s="496">
        <v>-28.988189999999999</v>
      </c>
    </row>
    <row r="9239" ht="11.25" hidden="1" customHeight="1" outlineLevel="7">
      <c r="A9239" s="115"/>
      <c r="B9239" s="116"/>
      <c r="C9239" s="117"/>
      <c r="D9239" s="2013" t="s">
        <v>570</v>
      </c>
      <c r="E9239" s="2013"/>
      <c r="F9239" s="2013"/>
      <c r="G9239" s="496">
        <v>-414.13078999999999</v>
      </c>
    </row>
    <row r="9240" ht="11.25" hidden="1" customHeight="1" outlineLevel="7">
      <c r="A9240" s="83"/>
      <c r="B9240" s="84"/>
      <c r="C9240" s="85"/>
      <c r="D9240" s="2017" t="s">
        <v>571</v>
      </c>
      <c r="E9240" s="2017"/>
      <c r="F9240" s="2017"/>
      <c r="G9240" s="494"/>
    </row>
    <row r="9241" ht="11.25" hidden="1" customHeight="1" outlineLevel="7">
      <c r="A9241" s="86"/>
      <c r="B9241" s="87"/>
      <c r="C9241" s="88"/>
      <c r="D9241" s="2017" t="s">
        <v>572</v>
      </c>
      <c r="E9241" s="2017"/>
      <c r="F9241" s="2017"/>
      <c r="G9241" s="496">
        <v>-296.60777999999999</v>
      </c>
    </row>
    <row r="9242" ht="11.25" hidden="1" customHeight="1" outlineLevel="7">
      <c r="A9242" s="101"/>
      <c r="B9242" s="102"/>
      <c r="C9242" s="103"/>
      <c r="D9242" s="2017" t="s">
        <v>573</v>
      </c>
      <c r="E9242" s="2017"/>
      <c r="F9242" s="2017"/>
      <c r="G9242" s="494"/>
    </row>
    <row r="9243" ht="11.25" hidden="1" customHeight="1" outlineLevel="7">
      <c r="A9243" s="115"/>
      <c r="B9243" s="116"/>
      <c r="C9243" s="117"/>
      <c r="D9243" s="2013" t="s">
        <v>582</v>
      </c>
      <c r="E9243" s="2013"/>
      <c r="F9243" s="2013"/>
      <c r="G9243" s="496">
        <v>-1.70916</v>
      </c>
    </row>
    <row r="9244" ht="11.25" hidden="1" customHeight="1" outlineLevel="7">
      <c r="A9244" s="115"/>
      <c r="B9244" s="116"/>
      <c r="C9244" s="117"/>
      <c r="D9244" s="2013" t="s">
        <v>585</v>
      </c>
      <c r="E9244" s="2013"/>
      <c r="F9244" s="2013"/>
      <c r="G9244" s="494"/>
    </row>
    <row r="9245" ht="11.25" hidden="1" customHeight="1" outlineLevel="7">
      <c r="A9245" s="101"/>
      <c r="B9245" s="102"/>
      <c r="C9245" s="103"/>
      <c r="D9245" s="2017" t="s">
        <v>586</v>
      </c>
      <c r="E9245" s="2017"/>
      <c r="F9245" s="2017"/>
      <c r="G9245" s="496">
        <v>-292.30644000000001</v>
      </c>
    </row>
    <row r="9246" ht="11.25" hidden="1" customHeight="1" outlineLevel="7">
      <c r="A9246" s="115"/>
      <c r="B9246" s="116"/>
      <c r="C9246" s="117"/>
      <c r="D9246" s="2013" t="s">
        <v>965</v>
      </c>
      <c r="E9246" s="2013"/>
      <c r="F9246" s="2013"/>
      <c r="G9246" s="496">
        <v>-0.00381</v>
      </c>
    </row>
    <row r="9247" ht="11.25" hidden="1" customHeight="1" outlineLevel="7">
      <c r="A9247" s="83"/>
      <c r="B9247" s="84"/>
      <c r="C9247" s="85"/>
      <c r="D9247" s="2017" t="s">
        <v>617</v>
      </c>
      <c r="E9247" s="2017"/>
      <c r="F9247" s="2017"/>
      <c r="G9247" s="496">
        <v>-2.5883699999999998</v>
      </c>
    </row>
    <row r="9248" ht="11.25" hidden="1" customHeight="1" outlineLevel="7">
      <c r="A9248" s="118"/>
      <c r="B9248" s="119"/>
      <c r="C9248" s="120"/>
      <c r="D9248" s="2013" t="s">
        <v>619</v>
      </c>
      <c r="E9248" s="2013"/>
      <c r="F9248" s="2013"/>
      <c r="G9248" s="496">
        <v>-19.606850000000001</v>
      </c>
    </row>
    <row r="9249" ht="11.25" hidden="1" customHeight="1" outlineLevel="7">
      <c r="A9249" s="118"/>
      <c r="B9249" s="119"/>
      <c r="C9249" s="120"/>
      <c r="D9249" s="2013" t="s">
        <v>620</v>
      </c>
      <c r="E9249" s="2013"/>
      <c r="F9249" s="2013"/>
      <c r="G9249" s="496">
        <v>-439.45379000000003</v>
      </c>
    </row>
    <row r="9250" ht="11.25" hidden="1" customHeight="1" outlineLevel="7">
      <c r="A9250" s="118"/>
      <c r="B9250" s="119"/>
      <c r="C9250" s="120"/>
      <c r="D9250" s="2013" t="s">
        <v>624</v>
      </c>
      <c r="E9250" s="2013"/>
      <c r="F9250" s="2013"/>
      <c r="G9250" s="494"/>
    </row>
    <row r="9251" ht="11.25" hidden="1" customHeight="1" outlineLevel="7">
      <c r="A9251" s="118"/>
      <c r="B9251" s="119"/>
      <c r="C9251" s="120"/>
      <c r="D9251" s="2013" t="s">
        <v>626</v>
      </c>
      <c r="E9251" s="2013"/>
      <c r="F9251" s="2013"/>
      <c r="G9251" s="494"/>
    </row>
    <row r="9252" ht="11.25" hidden="1" customHeight="1" outlineLevel="7">
      <c r="A9252" s="86"/>
      <c r="B9252" s="87"/>
      <c r="C9252" s="88"/>
      <c r="D9252" s="2017" t="s">
        <v>630</v>
      </c>
      <c r="E9252" s="2017"/>
      <c r="F9252" s="2017"/>
      <c r="G9252" s="494"/>
    </row>
    <row r="9253" ht="11.25" hidden="1" customHeight="1" outlineLevel="7">
      <c r="A9253" s="89"/>
      <c r="B9253" s="90"/>
      <c r="C9253" s="91"/>
      <c r="D9253" s="2013" t="s">
        <v>632</v>
      </c>
      <c r="E9253" s="2013"/>
      <c r="F9253" s="2013"/>
      <c r="G9253" s="496">
        <v>-63.128239999999998</v>
      </c>
    </row>
    <row r="9254" ht="21.75" hidden="1" customHeight="1" outlineLevel="7">
      <c r="A9254" s="89"/>
      <c r="B9254" s="90"/>
      <c r="C9254" s="91"/>
      <c r="D9254" s="2013" t="s">
        <v>634</v>
      </c>
      <c r="E9254" s="2013"/>
      <c r="F9254" s="2013"/>
      <c r="G9254" s="496">
        <v>-11.713649999999999</v>
      </c>
    </row>
    <row r="9255" ht="21.75" hidden="1" customHeight="1" outlineLevel="7">
      <c r="A9255" s="89"/>
      <c r="B9255" s="90"/>
      <c r="C9255" s="91"/>
      <c r="D9255" s="2013" t="s">
        <v>636</v>
      </c>
      <c r="E9255" s="2013"/>
      <c r="F9255" s="2013"/>
      <c r="G9255" s="496">
        <v>-0.54625999999999997</v>
      </c>
    </row>
    <row r="9256" ht="21.75" hidden="1" customHeight="1" outlineLevel="7">
      <c r="A9256" s="89"/>
      <c r="B9256" s="90"/>
      <c r="C9256" s="91"/>
      <c r="D9256" s="2013" t="s">
        <v>638</v>
      </c>
      <c r="E9256" s="2013"/>
      <c r="F9256" s="2013"/>
      <c r="G9256" s="496">
        <v>-85.490369999999999</v>
      </c>
    </row>
    <row r="9257" ht="11.25" hidden="1" customHeight="1" outlineLevel="7">
      <c r="A9257" s="83"/>
      <c r="B9257" s="84"/>
      <c r="C9257" s="85"/>
      <c r="D9257" s="2017" t="s">
        <v>641</v>
      </c>
      <c r="E9257" s="2017"/>
      <c r="F9257" s="2017"/>
      <c r="G9257" s="496">
        <v>-121.23595</v>
      </c>
    </row>
    <row r="9258" ht="21.75" hidden="1" customHeight="1" outlineLevel="7">
      <c r="A9258" s="86"/>
      <c r="B9258" s="87"/>
      <c r="C9258" s="88"/>
      <c r="D9258" s="2017" t="s">
        <v>642</v>
      </c>
      <c r="E9258" s="2017"/>
      <c r="F9258" s="2017"/>
      <c r="G9258" s="496">
        <v>-24.152290000000001</v>
      </c>
    </row>
    <row r="9259" ht="21.75" hidden="1" customHeight="1" outlineLevel="7">
      <c r="A9259" s="89"/>
      <c r="B9259" s="90"/>
      <c r="C9259" s="91"/>
      <c r="D9259" s="2013" t="s">
        <v>643</v>
      </c>
      <c r="E9259" s="2013"/>
      <c r="F9259" s="2013"/>
      <c r="G9259" s="496">
        <v>-97.083659999999995</v>
      </c>
    </row>
    <row r="9260" ht="21.75" hidden="1" customHeight="1" outlineLevel="7">
      <c r="A9260" s="89"/>
      <c r="B9260" s="90"/>
      <c r="C9260" s="91"/>
      <c r="D9260" s="2013" t="s">
        <v>645</v>
      </c>
      <c r="E9260" s="2013"/>
      <c r="F9260" s="2013"/>
      <c r="G9260" s="494"/>
    </row>
    <row r="9261" ht="21.75" hidden="1" customHeight="1" outlineLevel="7">
      <c r="A9261" s="89"/>
      <c r="B9261" s="90"/>
      <c r="C9261" s="91"/>
      <c r="D9261" s="2013" t="s">
        <v>647</v>
      </c>
      <c r="E9261" s="2013"/>
      <c r="F9261" s="2013"/>
      <c r="G9261" s="494"/>
    </row>
    <row r="9262" ht="21.75" hidden="1" customHeight="1" outlineLevel="7">
      <c r="A9262" s="89"/>
      <c r="B9262" s="90"/>
      <c r="C9262" s="91"/>
      <c r="D9262" s="2013" t="s">
        <v>649</v>
      </c>
      <c r="E9262" s="2013"/>
      <c r="F9262" s="2013"/>
      <c r="G9262" s="494"/>
    </row>
    <row r="9263" ht="21.75" hidden="1" customHeight="1" outlineLevel="7">
      <c r="A9263" s="89"/>
      <c r="B9263" s="90"/>
      <c r="C9263" s="91"/>
      <c r="D9263" s="2013" t="s">
        <v>651</v>
      </c>
      <c r="E9263" s="2013"/>
      <c r="F9263" s="2013"/>
      <c r="G9263" s="496">
        <v>-155.739</v>
      </c>
    </row>
    <row r="9264" ht="21.75" hidden="1" customHeight="1" outlineLevel="7">
      <c r="A9264" s="86"/>
      <c r="B9264" s="87"/>
      <c r="C9264" s="88"/>
      <c r="D9264" s="2017" t="s">
        <v>966</v>
      </c>
      <c r="E9264" s="2017"/>
      <c r="F9264" s="2017"/>
      <c r="G9264" s="494"/>
    </row>
    <row r="9265" ht="11.25" hidden="1" customHeight="1" outlineLevel="7">
      <c r="A9265" s="89"/>
      <c r="B9265" s="90"/>
      <c r="C9265" s="91"/>
      <c r="D9265" s="2013" t="s">
        <v>655</v>
      </c>
      <c r="E9265" s="2013"/>
      <c r="F9265" s="2013"/>
      <c r="G9265" s="496">
        <v>-1.60032</v>
      </c>
    </row>
    <row r="9266" ht="21.75" hidden="1" customHeight="1" outlineLevel="7">
      <c r="A9266" s="89"/>
      <c r="B9266" s="90"/>
      <c r="C9266" s="91"/>
      <c r="D9266" s="2013" t="s">
        <v>657</v>
      </c>
      <c r="E9266" s="2013"/>
      <c r="F9266" s="2013"/>
      <c r="G9266" s="493">
        <v>-6128.5915800000002</v>
      </c>
    </row>
    <row r="9267" ht="21.75" hidden="1" customHeight="1" outlineLevel="7">
      <c r="A9267" s="89"/>
      <c r="B9267" s="90"/>
      <c r="C9267" s="91"/>
      <c r="D9267" s="2013" t="s">
        <v>659</v>
      </c>
      <c r="E9267" s="2013"/>
      <c r="F9267" s="2013"/>
      <c r="G9267" s="496">
        <v>-133.0675</v>
      </c>
    </row>
    <row r="9268" ht="21.75" hidden="1" customHeight="1" outlineLevel="7">
      <c r="A9268" s="89"/>
      <c r="B9268" s="90"/>
      <c r="C9268" s="91"/>
      <c r="D9268" s="2013" t="s">
        <v>661</v>
      </c>
      <c r="E9268" s="2013"/>
      <c r="F9268" s="2013"/>
      <c r="G9268" s="496">
        <v>-133.0675</v>
      </c>
    </row>
    <row r="9269" ht="11.25" hidden="1" customHeight="1" outlineLevel="7">
      <c r="A9269" s="89"/>
      <c r="B9269" s="90"/>
      <c r="C9269" s="91"/>
      <c r="D9269" s="2013" t="s">
        <v>663</v>
      </c>
      <c r="E9269" s="2013"/>
      <c r="F9269" s="2013"/>
      <c r="G9269" s="496">
        <v>-26.746970000000001</v>
      </c>
    </row>
    <row r="9270" ht="11.25" hidden="1" customHeight="1" outlineLevel="7">
      <c r="A9270" s="86"/>
      <c r="B9270" s="87"/>
      <c r="C9270" s="88"/>
      <c r="D9270" s="2017" t="s">
        <v>667</v>
      </c>
      <c r="E9270" s="2017"/>
      <c r="F9270" s="2017"/>
      <c r="G9270" s="496">
        <v>-26.746970000000001</v>
      </c>
    </row>
    <row r="9271" ht="11.25" hidden="1" customHeight="1" outlineLevel="7">
      <c r="A9271" s="89"/>
      <c r="B9271" s="90"/>
      <c r="C9271" s="91"/>
      <c r="D9271" s="2013" t="s">
        <v>667</v>
      </c>
      <c r="E9271" s="2013"/>
      <c r="F9271" s="2013"/>
      <c r="G9271" s="496">
        <v>-106.32053000000001</v>
      </c>
    </row>
    <row r="9272" ht="21.75" hidden="1" customHeight="1" outlineLevel="7">
      <c r="A9272" s="89"/>
      <c r="B9272" s="90"/>
      <c r="C9272" s="91"/>
      <c r="D9272" s="2013" t="s">
        <v>669</v>
      </c>
      <c r="E9272" s="2013"/>
      <c r="F9272" s="2013"/>
      <c r="G9272" s="496">
        <v>-1.89137</v>
      </c>
    </row>
    <row r="9273" ht="21.75" hidden="1" customHeight="1" outlineLevel="7">
      <c r="A9273" s="89"/>
      <c r="B9273" s="90"/>
      <c r="C9273" s="91"/>
      <c r="D9273" s="2013" t="s">
        <v>671</v>
      </c>
      <c r="E9273" s="2013"/>
      <c r="F9273" s="2013"/>
      <c r="G9273" s="496">
        <v>-6.3896199999999999</v>
      </c>
    </row>
    <row r="9274" ht="21.75" hidden="1" customHeight="1" outlineLevel="7">
      <c r="A9274" s="89"/>
      <c r="B9274" s="90"/>
      <c r="C9274" s="91"/>
      <c r="D9274" s="2013" t="s">
        <v>673</v>
      </c>
      <c r="E9274" s="2013"/>
      <c r="F9274" s="2013"/>
      <c r="G9274" s="496">
        <v>-3.3622700000000001</v>
      </c>
    </row>
    <row r="9275" ht="21.75" hidden="1" customHeight="1" outlineLevel="7">
      <c r="A9275" s="89"/>
      <c r="B9275" s="90"/>
      <c r="C9275" s="91"/>
      <c r="D9275" s="2013" t="s">
        <v>675</v>
      </c>
      <c r="E9275" s="2013"/>
      <c r="F9275" s="2013"/>
      <c r="G9275" s="496">
        <v>-1.56016</v>
      </c>
    </row>
    <row r="9276" ht="21.75" hidden="1" customHeight="1" outlineLevel="7">
      <c r="A9276" s="86"/>
      <c r="B9276" s="87"/>
      <c r="C9276" s="88"/>
      <c r="D9276" s="2017" t="s">
        <v>677</v>
      </c>
      <c r="E9276" s="2017"/>
      <c r="F9276" s="2017"/>
      <c r="G9276" s="496">
        <v>-25.558499999999999</v>
      </c>
    </row>
    <row r="9277" ht="21.75" hidden="1" customHeight="1" outlineLevel="7">
      <c r="A9277" s="89"/>
      <c r="B9277" s="90"/>
      <c r="C9277" s="91"/>
      <c r="D9277" s="2013" t="s">
        <v>679</v>
      </c>
      <c r="E9277" s="2013"/>
      <c r="F9277" s="2013"/>
      <c r="G9277" s="496">
        <v>-41.510240000000003</v>
      </c>
    </row>
    <row r="9278" ht="21.75" hidden="1" customHeight="1" outlineLevel="7">
      <c r="A9278" s="89"/>
      <c r="B9278" s="90"/>
      <c r="C9278" s="91"/>
      <c r="D9278" s="2013" t="s">
        <v>681</v>
      </c>
      <c r="E9278" s="2013"/>
      <c r="F9278" s="2013"/>
      <c r="G9278" s="496">
        <v>-14.97302</v>
      </c>
    </row>
    <row r="9279" ht="21.75" hidden="1" customHeight="1" outlineLevel="7">
      <c r="A9279" s="89"/>
      <c r="B9279" s="90"/>
      <c r="C9279" s="91"/>
      <c r="D9279" s="2013" t="s">
        <v>683</v>
      </c>
      <c r="E9279" s="2013"/>
      <c r="F9279" s="2013"/>
      <c r="G9279" s="496">
        <v>-11.07535</v>
      </c>
    </row>
    <row r="9280" ht="21.75" hidden="1" customHeight="1" outlineLevel="7">
      <c r="A9280" s="89"/>
      <c r="B9280" s="90"/>
      <c r="C9280" s="91"/>
      <c r="D9280" s="2013" t="s">
        <v>685</v>
      </c>
      <c r="E9280" s="2013"/>
      <c r="F9280" s="2013"/>
      <c r="G9280" s="496">
        <v>-19.518170000000001</v>
      </c>
    </row>
    <row r="9281" ht="21.75" hidden="1" customHeight="1" outlineLevel="7">
      <c r="A9281" s="89"/>
      <c r="B9281" s="90"/>
      <c r="C9281" s="91"/>
      <c r="D9281" s="2013" t="s">
        <v>687</v>
      </c>
      <c r="E9281" s="2013"/>
      <c r="F9281" s="2013"/>
      <c r="G9281" s="496">
        <v>-19.518170000000001</v>
      </c>
    </row>
    <row r="9282" ht="11.25" hidden="1" customHeight="1" outlineLevel="7">
      <c r="A9282" s="83"/>
      <c r="B9282" s="84"/>
      <c r="C9282" s="85"/>
      <c r="D9282" s="2017" t="s">
        <v>689</v>
      </c>
      <c r="E9282" s="2017"/>
      <c r="F9282" s="2017"/>
      <c r="G9282" s="496">
        <v>-15.258419999999999</v>
      </c>
    </row>
    <row r="9283" ht="11.25" hidden="1" customHeight="1" outlineLevel="7">
      <c r="A9283" s="118"/>
      <c r="B9283" s="119"/>
      <c r="C9283" s="120"/>
      <c r="D9283" s="2013" t="s">
        <v>696</v>
      </c>
      <c r="E9283" s="2013"/>
      <c r="F9283" s="2013"/>
      <c r="G9283" s="496">
        <v>-14.606680000000001</v>
      </c>
    </row>
    <row r="9284" ht="11.25" hidden="1" customHeight="1" outlineLevel="7">
      <c r="A9284" s="83"/>
      <c r="B9284" s="84"/>
      <c r="C9284" s="85"/>
      <c r="D9284" s="2017" t="s">
        <v>698</v>
      </c>
      <c r="E9284" s="2017"/>
      <c r="F9284" s="2017"/>
      <c r="G9284" s="496">
        <v>-0.65173999999999999</v>
      </c>
    </row>
    <row r="9285" ht="11.25" hidden="1" customHeight="1" outlineLevel="7">
      <c r="A9285" s="86"/>
      <c r="B9285" s="87"/>
      <c r="C9285" s="88"/>
      <c r="D9285" s="2017" t="s">
        <v>702</v>
      </c>
      <c r="E9285" s="2017"/>
      <c r="F9285" s="2017"/>
      <c r="G9285" s="496">
        <v>-4.2597500000000004</v>
      </c>
    </row>
    <row r="9286" ht="11.25" hidden="1" customHeight="1" outlineLevel="7">
      <c r="A9286" s="101"/>
      <c r="B9286" s="102"/>
      <c r="C9286" s="103"/>
      <c r="D9286" s="2017" t="s">
        <v>704</v>
      </c>
      <c r="E9286" s="2017"/>
      <c r="F9286" s="2017"/>
      <c r="G9286" s="496">
        <v>-4.2597500000000004</v>
      </c>
    </row>
    <row r="9287" ht="11.25" hidden="1" customHeight="1" outlineLevel="7">
      <c r="A9287" s="115"/>
      <c r="B9287" s="116"/>
      <c r="C9287" s="117"/>
      <c r="D9287" s="2013" t="s">
        <v>705</v>
      </c>
      <c r="E9287" s="2013"/>
      <c r="F9287" s="2013"/>
      <c r="G9287" s="493">
        <v>-4062.1270599999998</v>
      </c>
    </row>
    <row r="9288" ht="11.25" hidden="1" customHeight="1" outlineLevel="7">
      <c r="A9288" s="115"/>
      <c r="B9288" s="116"/>
      <c r="C9288" s="117"/>
      <c r="D9288" s="2013" t="s">
        <v>706</v>
      </c>
      <c r="E9288" s="2013"/>
      <c r="F9288" s="2013"/>
      <c r="G9288" s="493">
        <v>-1787.48543</v>
      </c>
    </row>
    <row r="9289" ht="11.25" hidden="1" customHeight="1" outlineLevel="7">
      <c r="A9289" s="115"/>
      <c r="B9289" s="116"/>
      <c r="C9289" s="117"/>
      <c r="D9289" s="2013" t="s">
        <v>708</v>
      </c>
      <c r="E9289" s="2013"/>
      <c r="F9289" s="2013"/>
      <c r="G9289" s="496">
        <v>-163.44771</v>
      </c>
    </row>
    <row r="9290" ht="11.25" hidden="1" customHeight="1" outlineLevel="7">
      <c r="A9290" s="115"/>
      <c r="B9290" s="116"/>
      <c r="C9290" s="117"/>
      <c r="D9290" s="2013" t="s">
        <v>709</v>
      </c>
      <c r="E9290" s="2013"/>
      <c r="F9290" s="2013"/>
      <c r="G9290" s="496">
        <v>-166.81883999999999</v>
      </c>
    </row>
    <row r="9291" ht="11.25" hidden="1" customHeight="1" outlineLevel="7">
      <c r="A9291" s="115"/>
      <c r="B9291" s="116"/>
      <c r="C9291" s="117"/>
      <c r="D9291" s="2013" t="s">
        <v>710</v>
      </c>
      <c r="E9291" s="2013"/>
      <c r="F9291" s="2013"/>
      <c r="G9291" s="496">
        <v>-403.13981000000001</v>
      </c>
    </row>
    <row r="9292" ht="11.25" hidden="1" customHeight="1" outlineLevel="7">
      <c r="A9292" s="115"/>
      <c r="B9292" s="116"/>
      <c r="C9292" s="117"/>
      <c r="D9292" s="2013" t="s">
        <v>711</v>
      </c>
      <c r="E9292" s="2013"/>
      <c r="F9292" s="2013"/>
      <c r="G9292" s="493">
        <v>-1541.2352699999999</v>
      </c>
    </row>
    <row r="9293" ht="11.25" hidden="1" customHeight="1" outlineLevel="7">
      <c r="A9293" s="101"/>
      <c r="B9293" s="102"/>
      <c r="C9293" s="103"/>
      <c r="D9293" s="2017" t="s">
        <v>712</v>
      </c>
      <c r="E9293" s="2017"/>
      <c r="F9293" s="2017"/>
      <c r="G9293" s="496">
        <v>-307.59624000000002</v>
      </c>
    </row>
    <row r="9294" ht="21.75" hidden="1" customHeight="1" outlineLevel="7">
      <c r="A9294" s="115"/>
      <c r="B9294" s="116"/>
      <c r="C9294" s="117"/>
      <c r="D9294" s="2013" t="s">
        <v>717</v>
      </c>
      <c r="E9294" s="2013"/>
      <c r="F9294" s="2013"/>
      <c r="G9294" s="496">
        <v>-36.618400000000001</v>
      </c>
    </row>
    <row r="9295" ht="11.25" hidden="1" customHeight="1" outlineLevel="7">
      <c r="A9295" s="101"/>
      <c r="B9295" s="102"/>
      <c r="C9295" s="103"/>
      <c r="D9295" s="2017" t="s">
        <v>720</v>
      </c>
      <c r="E9295" s="2017"/>
      <c r="F9295" s="2017"/>
      <c r="G9295" s="496">
        <v>-725.86923999999999</v>
      </c>
    </row>
    <row r="9296" ht="11.25" hidden="1" customHeight="1" outlineLevel="7">
      <c r="A9296" s="115"/>
      <c r="B9296" s="116"/>
      <c r="C9296" s="117"/>
      <c r="D9296" s="2013" t="s">
        <v>721</v>
      </c>
      <c r="E9296" s="2013"/>
      <c r="F9296" s="2013"/>
      <c r="G9296" s="496">
        <v>-471.15138999999999</v>
      </c>
    </row>
    <row r="9297" ht="11.25" hidden="1" customHeight="1" outlineLevel="7">
      <c r="A9297" s="115"/>
      <c r="B9297" s="116"/>
      <c r="C9297" s="117"/>
      <c r="D9297" s="2013" t="s">
        <v>722</v>
      </c>
      <c r="E9297" s="2013"/>
      <c r="F9297" s="2013"/>
      <c r="G9297" s="493">
        <v>-1096.7740699999999</v>
      </c>
    </row>
    <row r="9298" ht="11.25" hidden="1" customHeight="1" outlineLevel="7">
      <c r="A9298" s="101"/>
      <c r="B9298" s="102"/>
      <c r="C9298" s="103"/>
      <c r="D9298" s="2017" t="s">
        <v>724</v>
      </c>
      <c r="E9298" s="2017"/>
      <c r="F9298" s="2017"/>
      <c r="G9298" s="496">
        <v>-792.11464000000001</v>
      </c>
    </row>
    <row r="9299" ht="11.25" hidden="1" customHeight="1" outlineLevel="7">
      <c r="A9299" s="115"/>
      <c r="B9299" s="116"/>
      <c r="C9299" s="117"/>
      <c r="D9299" s="2013" t="s">
        <v>725</v>
      </c>
      <c r="E9299" s="2013"/>
      <c r="F9299" s="2013"/>
      <c r="G9299" s="496">
        <v>-491.57378999999997</v>
      </c>
    </row>
    <row r="9300" ht="11.25" hidden="1" customHeight="1" outlineLevel="7">
      <c r="A9300" s="115"/>
      <c r="B9300" s="116"/>
      <c r="C9300" s="117"/>
      <c r="D9300" s="2013" t="s">
        <v>726</v>
      </c>
      <c r="E9300" s="2013"/>
      <c r="F9300" s="2013"/>
      <c r="G9300" s="496">
        <v>-91.874520000000004</v>
      </c>
    </row>
    <row r="9301" ht="11.25" hidden="1" customHeight="1" outlineLevel="7">
      <c r="A9301" s="115"/>
      <c r="B9301" s="116"/>
      <c r="C9301" s="117"/>
      <c r="D9301" s="2013" t="s">
        <v>729</v>
      </c>
      <c r="E9301" s="2013"/>
      <c r="F9301" s="2013"/>
      <c r="G9301" s="496">
        <v>-141.54443000000001</v>
      </c>
    </row>
    <row r="9302" ht="11.25" hidden="1" customHeight="1" outlineLevel="7">
      <c r="A9302" s="115"/>
      <c r="B9302" s="116"/>
      <c r="C9302" s="117"/>
      <c r="D9302" s="2013" t="s">
        <v>730</v>
      </c>
      <c r="E9302" s="2013"/>
      <c r="F9302" s="2013"/>
      <c r="G9302" s="496">
        <v>-7.1407100000000003</v>
      </c>
    </row>
    <row r="9303" ht="11.25" hidden="1" customHeight="1" outlineLevel="7">
      <c r="A9303" s="101"/>
      <c r="B9303" s="102"/>
      <c r="C9303" s="103"/>
      <c r="D9303" s="2017" t="s">
        <v>967</v>
      </c>
      <c r="E9303" s="2017"/>
      <c r="F9303" s="2017"/>
      <c r="G9303" s="496">
        <v>-59.981189999999998</v>
      </c>
    </row>
    <row r="9304" ht="11.25" hidden="1" customHeight="1" outlineLevel="7">
      <c r="A9304" s="115"/>
      <c r="B9304" s="116"/>
      <c r="C9304" s="117"/>
      <c r="D9304" s="2013" t="s">
        <v>968</v>
      </c>
      <c r="E9304" s="2013"/>
      <c r="F9304" s="2013"/>
      <c r="G9304" s="496">
        <v>-207.16816</v>
      </c>
    </row>
    <row r="9305" ht="11.25" hidden="1" customHeight="1" outlineLevel="7">
      <c r="A9305" s="115"/>
      <c r="B9305" s="116"/>
      <c r="C9305" s="117"/>
      <c r="D9305" s="2013" t="s">
        <v>1196</v>
      </c>
      <c r="E9305" s="2013"/>
      <c r="F9305" s="2013"/>
      <c r="G9305" s="496">
        <v>-128.56540000000001</v>
      </c>
    </row>
    <row r="9306" ht="11.25" hidden="1" customHeight="1" outlineLevel="7">
      <c r="A9306" s="89"/>
      <c r="B9306" s="90"/>
      <c r="C9306" s="91"/>
      <c r="D9306" s="2013" t="s">
        <v>731</v>
      </c>
      <c r="E9306" s="2013"/>
      <c r="F9306" s="2013"/>
      <c r="G9306" s="496">
        <v>-24.02872</v>
      </c>
    </row>
    <row r="9307" ht="11.25" hidden="1" customHeight="1" outlineLevel="7">
      <c r="A9307" s="101"/>
      <c r="B9307" s="102"/>
      <c r="C9307" s="103"/>
      <c r="D9307" s="2017" t="s">
        <v>732</v>
      </c>
      <c r="E9307" s="2017"/>
      <c r="F9307" s="2017"/>
      <c r="G9307" s="496">
        <v>-37.01932</v>
      </c>
    </row>
    <row r="9308" ht="21.75" hidden="1" customHeight="1" outlineLevel="7">
      <c r="A9308" s="115"/>
      <c r="B9308" s="116"/>
      <c r="C9308" s="117"/>
      <c r="D9308" s="2013" t="s">
        <v>969</v>
      </c>
      <c r="E9308" s="2013"/>
      <c r="F9308" s="2013"/>
      <c r="G9308" s="496">
        <v>-1.86741</v>
      </c>
    </row>
    <row r="9309" ht="21.75" hidden="1" customHeight="1" outlineLevel="7">
      <c r="A9309" s="115"/>
      <c r="B9309" s="116"/>
      <c r="C9309" s="117"/>
      <c r="D9309" s="2013" t="s">
        <v>1197</v>
      </c>
      <c r="E9309" s="2013"/>
      <c r="F9309" s="2013"/>
      <c r="G9309" s="496">
        <v>-15.68731</v>
      </c>
    </row>
    <row r="9310" ht="11.25" hidden="1" customHeight="1" outlineLevel="7">
      <c r="A9310" s="115"/>
      <c r="B9310" s="116"/>
      <c r="C9310" s="117"/>
      <c r="D9310" s="2013" t="s">
        <v>734</v>
      </c>
      <c r="E9310" s="2013"/>
      <c r="F9310" s="2013"/>
      <c r="G9310" s="496">
        <v>-16.2485</v>
      </c>
    </row>
    <row r="9311" ht="11.25" hidden="1" customHeight="1" outlineLevel="7">
      <c r="A9311" s="115"/>
      <c r="B9311" s="116"/>
      <c r="C9311" s="117"/>
      <c r="D9311" s="2013" t="s">
        <v>735</v>
      </c>
      <c r="E9311" s="2013"/>
      <c r="F9311" s="2013"/>
      <c r="G9311" s="496">
        <v>-10.083489999999999</v>
      </c>
    </row>
    <row r="9312" ht="11.25" hidden="1" customHeight="1" outlineLevel="7">
      <c r="A9312" s="89"/>
      <c r="B9312" s="90"/>
      <c r="C9312" s="91"/>
      <c r="D9312" s="2013" t="s">
        <v>736</v>
      </c>
      <c r="E9312" s="2013"/>
      <c r="F9312" s="2013"/>
      <c r="G9312" s="496">
        <v>-1.8846000000000001</v>
      </c>
    </row>
    <row r="9313" ht="11.25" hidden="1" customHeight="1" outlineLevel="7">
      <c r="A9313" s="101"/>
      <c r="B9313" s="102"/>
      <c r="C9313" s="103"/>
      <c r="D9313" s="2017" t="s">
        <v>970</v>
      </c>
      <c r="E9313" s="2017"/>
      <c r="F9313" s="2017"/>
      <c r="G9313" s="496">
        <v>-2.9035000000000002</v>
      </c>
    </row>
    <row r="9314" ht="11.25" hidden="1" customHeight="1" outlineLevel="7">
      <c r="A9314" s="115"/>
      <c r="B9314" s="116"/>
      <c r="C9314" s="117"/>
      <c r="D9314" s="2013" t="s">
        <v>971</v>
      </c>
      <c r="E9314" s="2013"/>
      <c r="F9314" s="2013"/>
      <c r="G9314" s="496">
        <v>-0.14655000000000001</v>
      </c>
    </row>
    <row r="9315" ht="11.25" hidden="1" customHeight="1" outlineLevel="7">
      <c r="A9315" s="115"/>
      <c r="B9315" s="116"/>
      <c r="C9315" s="117"/>
      <c r="D9315" s="2013" t="s">
        <v>741</v>
      </c>
      <c r="E9315" s="2013"/>
      <c r="F9315" s="2013"/>
      <c r="G9315" s="496">
        <v>-1.2303599999999999</v>
      </c>
    </row>
    <row r="9316" ht="11.25" hidden="1" customHeight="1" outlineLevel="7">
      <c r="A9316" s="101"/>
      <c r="B9316" s="102"/>
      <c r="C9316" s="103"/>
      <c r="D9316" s="2017" t="s">
        <v>742</v>
      </c>
      <c r="E9316" s="2017"/>
      <c r="F9316" s="2017"/>
      <c r="G9316" s="496">
        <v>-81.242769999999993</v>
      </c>
    </row>
    <row r="9317" ht="11.25" hidden="1" customHeight="1" outlineLevel="7">
      <c r="A9317" s="115"/>
      <c r="B9317" s="116"/>
      <c r="C9317" s="117"/>
      <c r="D9317" s="2013" t="s">
        <v>744</v>
      </c>
      <c r="E9317" s="2013"/>
      <c r="F9317" s="2013"/>
      <c r="G9317" s="496">
        <v>-50.417729999999999</v>
      </c>
    </row>
    <row r="9318" ht="11.25" hidden="1" customHeight="1" outlineLevel="7">
      <c r="A9318" s="115"/>
      <c r="B9318" s="116"/>
      <c r="C9318" s="117"/>
      <c r="D9318" s="2013" t="s">
        <v>756</v>
      </c>
      <c r="E9318" s="2013"/>
      <c r="F9318" s="2013"/>
      <c r="G9318" s="496">
        <v>-9.4230300000000007</v>
      </c>
    </row>
    <row r="9319" ht="21.75" hidden="1" customHeight="1" outlineLevel="7">
      <c r="A9319" s="115"/>
      <c r="B9319" s="116"/>
      <c r="C9319" s="117"/>
      <c r="D9319" s="2013" t="s">
        <v>757</v>
      </c>
      <c r="E9319" s="2013"/>
      <c r="F9319" s="2013"/>
      <c r="G9319" s="496">
        <v>-14.51749</v>
      </c>
    </row>
    <row r="9320" ht="11.25" hidden="1" customHeight="1" outlineLevel="7">
      <c r="A9320" s="115"/>
      <c r="B9320" s="116"/>
      <c r="C9320" s="117"/>
      <c r="D9320" s="2013" t="s">
        <v>758</v>
      </c>
      <c r="E9320" s="2013"/>
      <c r="F9320" s="2013"/>
      <c r="G9320" s="496">
        <v>-0.73246999999999995</v>
      </c>
    </row>
    <row r="9321" ht="11.25" hidden="1" customHeight="1" outlineLevel="7">
      <c r="A9321" s="115"/>
      <c r="B9321" s="116"/>
      <c r="C9321" s="117"/>
      <c r="D9321" s="2013" t="s">
        <v>759</v>
      </c>
      <c r="E9321" s="2013"/>
      <c r="F9321" s="2013"/>
      <c r="G9321" s="496">
        <v>-6.15205</v>
      </c>
    </row>
    <row r="9322" ht="11.25" hidden="1" customHeight="1" outlineLevel="7">
      <c r="A9322" s="115"/>
      <c r="B9322" s="116"/>
      <c r="C9322" s="117"/>
      <c r="D9322" s="2013" t="s">
        <v>972</v>
      </c>
      <c r="E9322" s="2013"/>
      <c r="F9322" s="2013"/>
      <c r="G9322" s="496">
        <v>-0.51724000000000003</v>
      </c>
    </row>
    <row r="9323" ht="11.25" hidden="1" customHeight="1" outlineLevel="7">
      <c r="A9323" s="115"/>
      <c r="B9323" s="116"/>
      <c r="C9323" s="117"/>
      <c r="D9323" s="2013" t="s">
        <v>760</v>
      </c>
      <c r="E9323" s="2013"/>
      <c r="F9323" s="2013"/>
      <c r="G9323" s="496">
        <v>-0.51724000000000003</v>
      </c>
    </row>
    <row r="9324" ht="11.25" hidden="1" customHeight="1" outlineLevel="7">
      <c r="A9324" s="86"/>
      <c r="B9324" s="87"/>
      <c r="C9324" s="88"/>
      <c r="D9324" s="2017" t="s">
        <v>763</v>
      </c>
      <c r="E9324" s="2017"/>
      <c r="F9324" s="2017"/>
      <c r="G9324" s="496">
        <v>-816.58753999999999</v>
      </c>
    </row>
    <row r="9325" ht="11.25" hidden="1" customHeight="1" outlineLevel="7">
      <c r="A9325" s="101"/>
      <c r="B9325" s="102"/>
      <c r="C9325" s="103"/>
      <c r="D9325" s="2017" t="s">
        <v>765</v>
      </c>
      <c r="E9325" s="2017"/>
      <c r="F9325" s="2017"/>
      <c r="G9325" s="496">
        <v>-256.05423000000002</v>
      </c>
    </row>
    <row r="9326" ht="11.25" hidden="1" customHeight="1" outlineLevel="7">
      <c r="A9326" s="115"/>
      <c r="B9326" s="116"/>
      <c r="C9326" s="117"/>
      <c r="D9326" s="2013" t="s">
        <v>766</v>
      </c>
      <c r="E9326" s="2013"/>
      <c r="F9326" s="2013"/>
      <c r="G9326" s="496">
        <v>-22.601790000000001</v>
      </c>
    </row>
    <row r="9327" ht="11.25" hidden="1" customHeight="1" outlineLevel="7">
      <c r="A9327" s="115"/>
      <c r="B9327" s="116"/>
      <c r="C9327" s="117"/>
      <c r="D9327" s="2013" t="s">
        <v>767</v>
      </c>
      <c r="E9327" s="2013"/>
      <c r="F9327" s="2013"/>
      <c r="G9327" s="496">
        <v>-7.9657299999999998</v>
      </c>
    </row>
    <row r="9328" ht="21.75" hidden="1" customHeight="1" outlineLevel="7">
      <c r="A9328" s="115"/>
      <c r="B9328" s="116"/>
      <c r="C9328" s="117"/>
      <c r="D9328" s="2013" t="s">
        <v>768</v>
      </c>
      <c r="E9328" s="2013"/>
      <c r="F9328" s="2013"/>
      <c r="G9328" s="496">
        <v>-1.82317</v>
      </c>
    </row>
    <row r="9329" ht="21.75" hidden="1" customHeight="1" outlineLevel="7">
      <c r="A9329" s="115"/>
      <c r="B9329" s="116"/>
      <c r="C9329" s="117"/>
      <c r="D9329" s="2013" t="s">
        <v>769</v>
      </c>
      <c r="E9329" s="2013"/>
      <c r="F9329" s="2013"/>
      <c r="G9329" s="496">
        <v>-1.7226399999999999</v>
      </c>
    </row>
    <row r="9330" ht="21.75" hidden="1" customHeight="1" outlineLevel="7">
      <c r="A9330" s="115"/>
      <c r="B9330" s="116"/>
      <c r="C9330" s="117"/>
      <c r="D9330" s="2013" t="s">
        <v>770</v>
      </c>
      <c r="E9330" s="2013"/>
      <c r="F9330" s="2013"/>
      <c r="G9330" s="496">
        <v>-0.64961000000000002</v>
      </c>
    </row>
    <row r="9331" ht="11.25" hidden="1" customHeight="1" outlineLevel="7">
      <c r="A9331" s="101"/>
      <c r="B9331" s="102"/>
      <c r="C9331" s="103"/>
      <c r="D9331" s="2017" t="s">
        <v>771</v>
      </c>
      <c r="E9331" s="2017"/>
      <c r="F9331" s="2017"/>
      <c r="G9331" s="496">
        <v>-9.6483299999999996</v>
      </c>
    </row>
    <row r="9332" ht="11.25" hidden="1" customHeight="1" outlineLevel="7">
      <c r="A9332" s="115"/>
      <c r="B9332" s="116"/>
      <c r="C9332" s="117"/>
      <c r="D9332" s="2013" t="s">
        <v>773</v>
      </c>
      <c r="E9332" s="2013"/>
      <c r="F9332" s="2013"/>
      <c r="G9332" s="496">
        <v>-0.79230999999999996</v>
      </c>
    </row>
    <row r="9333" ht="11.25" hidden="1" customHeight="1" outlineLevel="7">
      <c r="A9333" s="115"/>
      <c r="B9333" s="116"/>
      <c r="C9333" s="117"/>
      <c r="D9333" s="2013" t="s">
        <v>775</v>
      </c>
      <c r="E9333" s="2013"/>
      <c r="F9333" s="2013"/>
      <c r="G9333" s="496">
        <v>-1.77206</v>
      </c>
    </row>
    <row r="9334" ht="21.75" hidden="1" customHeight="1" outlineLevel="7">
      <c r="A9334" s="115"/>
      <c r="B9334" s="116"/>
      <c r="C9334" s="117"/>
      <c r="D9334" s="2013" t="s">
        <v>777</v>
      </c>
      <c r="E9334" s="2013"/>
      <c r="F9334" s="2013"/>
      <c r="G9334" s="496">
        <v>-1.77206</v>
      </c>
    </row>
    <row r="9335" ht="11.25" hidden="1" customHeight="1" outlineLevel="7">
      <c r="A9335" s="115"/>
      <c r="B9335" s="116"/>
      <c r="C9335" s="117"/>
      <c r="D9335" s="2013" t="s">
        <v>778</v>
      </c>
      <c r="E9335" s="2013"/>
      <c r="F9335" s="2013"/>
      <c r="G9335" s="496">
        <v>-29.54213</v>
      </c>
    </row>
    <row r="9336" ht="11.25" hidden="1" customHeight="1" outlineLevel="7">
      <c r="A9336" s="115"/>
      <c r="B9336" s="116"/>
      <c r="C9336" s="117"/>
      <c r="D9336" s="2013" t="s">
        <v>779</v>
      </c>
      <c r="E9336" s="2013"/>
      <c r="F9336" s="2013"/>
      <c r="G9336" s="496">
        <v>-2.4617499999999999</v>
      </c>
    </row>
    <row r="9337" ht="11.25" hidden="1" customHeight="1" outlineLevel="7">
      <c r="A9337" s="89"/>
      <c r="B9337" s="90"/>
      <c r="C9337" s="91"/>
      <c r="D9337" s="2013" t="s">
        <v>781</v>
      </c>
      <c r="E9337" s="2013"/>
      <c r="F9337" s="2013"/>
      <c r="G9337" s="496">
        <v>-27.080380000000002</v>
      </c>
    </row>
    <row r="9338" ht="11.25" hidden="1" customHeight="1" outlineLevel="7">
      <c r="A9338" s="86"/>
      <c r="B9338" s="87"/>
      <c r="C9338" s="88"/>
      <c r="D9338" s="2017" t="s">
        <v>782</v>
      </c>
      <c r="E9338" s="2017"/>
      <c r="F9338" s="2017"/>
      <c r="G9338" s="496">
        <v>-41.746609999999997</v>
      </c>
    </row>
    <row r="9339" ht="11.25" hidden="1" customHeight="1" outlineLevel="7">
      <c r="A9339" s="89"/>
      <c r="B9339" s="90"/>
      <c r="C9339" s="91"/>
      <c r="D9339" s="2013" t="s">
        <v>786</v>
      </c>
      <c r="E9339" s="2013"/>
      <c r="F9339" s="2013"/>
      <c r="G9339" s="496">
        <v>-4.3737199999999996</v>
      </c>
    </row>
    <row r="9340" ht="11.25" hidden="1" customHeight="1" outlineLevel="7">
      <c r="A9340" s="86"/>
      <c r="B9340" s="87"/>
      <c r="C9340" s="88"/>
      <c r="D9340" s="2017" t="s">
        <v>789</v>
      </c>
      <c r="E9340" s="2017"/>
      <c r="F9340" s="2017"/>
      <c r="G9340" s="496">
        <v>-6.3311900000000003</v>
      </c>
    </row>
    <row r="9341" ht="21.75" hidden="1" customHeight="1" outlineLevel="7">
      <c r="A9341" s="89"/>
      <c r="B9341" s="90"/>
      <c r="C9341" s="91"/>
      <c r="D9341" s="2013" t="s">
        <v>791</v>
      </c>
      <c r="E9341" s="2013"/>
      <c r="F9341" s="2013"/>
      <c r="G9341" s="496">
        <v>-30.935210000000001</v>
      </c>
    </row>
    <row r="9342" ht="11.25" hidden="1" customHeight="1" outlineLevel="7">
      <c r="A9342" s="89"/>
      <c r="B9342" s="90"/>
      <c r="C9342" s="91"/>
      <c r="D9342" s="2013" t="s">
        <v>973</v>
      </c>
      <c r="E9342" s="2013"/>
      <c r="F9342" s="2013"/>
      <c r="G9342" s="496">
        <v>-0.10649</v>
      </c>
    </row>
    <row r="9343" ht="11.25" hidden="1" customHeight="1" outlineLevel="7">
      <c r="A9343" s="89"/>
      <c r="B9343" s="90"/>
      <c r="C9343" s="91"/>
      <c r="D9343" s="2013" t="s">
        <v>796</v>
      </c>
      <c r="E9343" s="2013"/>
      <c r="F9343" s="2013"/>
      <c r="G9343" s="496">
        <v>-49.413089999999997</v>
      </c>
    </row>
    <row r="9344" ht="11.25" hidden="1" customHeight="1" outlineLevel="7">
      <c r="A9344" s="89"/>
      <c r="B9344" s="90"/>
      <c r="C9344" s="91"/>
      <c r="D9344" s="2013" t="s">
        <v>798</v>
      </c>
      <c r="E9344" s="2013"/>
      <c r="F9344" s="2013"/>
      <c r="G9344" s="496">
        <v>-15.335100000000001</v>
      </c>
    </row>
    <row r="9345" ht="11.25" hidden="1" customHeight="1" outlineLevel="7">
      <c r="A9345" s="89"/>
      <c r="B9345" s="90"/>
      <c r="C9345" s="91"/>
      <c r="D9345" s="2013" t="s">
        <v>799</v>
      </c>
      <c r="E9345" s="2013"/>
      <c r="F9345" s="2013"/>
      <c r="G9345" s="496">
        <v>-34.07799</v>
      </c>
    </row>
    <row r="9346" ht="11.25" hidden="1" customHeight="1" outlineLevel="7">
      <c r="A9346" s="89"/>
      <c r="B9346" s="90"/>
      <c r="C9346" s="91"/>
      <c r="D9346" s="2013" t="s">
        <v>801</v>
      </c>
      <c r="E9346" s="2013"/>
      <c r="F9346" s="2013"/>
      <c r="G9346" s="496">
        <v>-3.91045</v>
      </c>
    </row>
    <row r="9347" ht="11.25" hidden="1" customHeight="1" outlineLevel="7">
      <c r="A9347" s="89"/>
      <c r="B9347" s="90"/>
      <c r="C9347" s="91"/>
      <c r="D9347" s="2013" t="s">
        <v>974</v>
      </c>
      <c r="E9347" s="2013"/>
      <c r="F9347" s="2013"/>
      <c r="G9347" s="496">
        <v>-23.356719999999999</v>
      </c>
    </row>
    <row r="9348" ht="11.25" hidden="1" customHeight="1" outlineLevel="7">
      <c r="A9348" s="86"/>
      <c r="B9348" s="87"/>
      <c r="C9348" s="88"/>
      <c r="D9348" s="2017" t="s">
        <v>802</v>
      </c>
      <c r="E9348" s="2017"/>
      <c r="F9348" s="2017"/>
      <c r="G9348" s="496">
        <v>-4.4654299999999996</v>
      </c>
    </row>
    <row r="9349" ht="11.25" hidden="1" customHeight="1" outlineLevel="7">
      <c r="A9349" s="89"/>
      <c r="B9349" s="90"/>
      <c r="C9349" s="91"/>
      <c r="D9349" s="2013" t="s">
        <v>808</v>
      </c>
      <c r="E9349" s="2013"/>
      <c r="F9349" s="2013"/>
      <c r="G9349" s="496">
        <v>-4.2597500000000004</v>
      </c>
    </row>
    <row r="9350" ht="11.25" hidden="1" customHeight="1" outlineLevel="7">
      <c r="A9350" s="86"/>
      <c r="B9350" s="87"/>
      <c r="C9350" s="88"/>
      <c r="D9350" s="2017" t="s">
        <v>813</v>
      </c>
      <c r="E9350" s="2017"/>
      <c r="F9350" s="2017"/>
      <c r="G9350" s="496">
        <v>-2.76545</v>
      </c>
    </row>
    <row r="9351" ht="11.25" hidden="1" customHeight="1" outlineLevel="7">
      <c r="A9351" s="101"/>
      <c r="B9351" s="102"/>
      <c r="C9351" s="103"/>
      <c r="D9351" s="2017" t="s">
        <v>815</v>
      </c>
      <c r="E9351" s="2017"/>
      <c r="F9351" s="2017"/>
      <c r="G9351" s="496">
        <v>-11.86609</v>
      </c>
    </row>
    <row r="9352" ht="21.75" hidden="1" customHeight="1" outlineLevel="7">
      <c r="A9352" s="115"/>
      <c r="B9352" s="116"/>
      <c r="C9352" s="117"/>
      <c r="D9352" s="2013" t="s">
        <v>819</v>
      </c>
      <c r="E9352" s="2013"/>
      <c r="F9352" s="2013"/>
      <c r="G9352" s="496">
        <v>-38.27129</v>
      </c>
    </row>
    <row r="9353" ht="11.25" hidden="1" customHeight="1" outlineLevel="7">
      <c r="A9353" s="115"/>
      <c r="B9353" s="116"/>
      <c r="C9353" s="117"/>
      <c r="D9353" s="2013" t="s">
        <v>820</v>
      </c>
      <c r="E9353" s="2013"/>
      <c r="F9353" s="2013"/>
      <c r="G9353" s="496">
        <v>-10.62993</v>
      </c>
    </row>
    <row r="9354" ht="11.25" hidden="1" customHeight="1" outlineLevel="7">
      <c r="A9354" s="89"/>
      <c r="B9354" s="90"/>
      <c r="C9354" s="91"/>
      <c r="D9354" s="2013" t="s">
        <v>822</v>
      </c>
      <c r="E9354" s="2013"/>
      <c r="F9354" s="2013"/>
      <c r="G9354" s="496">
        <v>-0.21865999999999999</v>
      </c>
    </row>
    <row r="9355" ht="11.25" hidden="1" customHeight="1" outlineLevel="7">
      <c r="A9355" s="89"/>
      <c r="B9355" s="90"/>
      <c r="C9355" s="91"/>
      <c r="D9355" s="2013" t="s">
        <v>824</v>
      </c>
      <c r="E9355" s="2013"/>
      <c r="F9355" s="2013"/>
      <c r="G9355" s="496">
        <v>-10.41127</v>
      </c>
    </row>
    <row r="9356" ht="11.25" hidden="1" customHeight="1" outlineLevel="7">
      <c r="A9356" s="89"/>
      <c r="B9356" s="90"/>
      <c r="C9356" s="91"/>
      <c r="D9356" s="2013" t="s">
        <v>825</v>
      </c>
      <c r="E9356" s="2013"/>
      <c r="F9356" s="2013"/>
      <c r="G9356" s="496">
        <v>-34.810160000000003</v>
      </c>
    </row>
    <row r="9357" ht="11.25" hidden="1" customHeight="1" outlineLevel="7">
      <c r="A9357" s="101"/>
      <c r="B9357" s="102"/>
      <c r="C9357" s="103"/>
      <c r="D9357" s="2017" t="s">
        <v>826</v>
      </c>
      <c r="E9357" s="2017"/>
      <c r="F9357" s="2017"/>
      <c r="G9357" s="496">
        <v>-1.7720499999999999</v>
      </c>
    </row>
    <row r="9358" ht="11.25" hidden="1" customHeight="1" outlineLevel="7">
      <c r="A9358" s="115"/>
      <c r="B9358" s="116"/>
      <c r="C9358" s="117"/>
      <c r="D9358" s="2013" t="s">
        <v>828</v>
      </c>
      <c r="E9358" s="2013"/>
      <c r="F9358" s="2013"/>
      <c r="G9358" s="496">
        <v>-1.04491</v>
      </c>
    </row>
    <row r="9359" ht="21.75" hidden="1" customHeight="1" outlineLevel="7">
      <c r="A9359" s="115"/>
      <c r="B9359" s="116"/>
      <c r="C9359" s="117"/>
      <c r="D9359" s="2013" t="s">
        <v>829</v>
      </c>
      <c r="E9359" s="2013"/>
      <c r="F9359" s="2013"/>
      <c r="G9359" s="496">
        <v>-7.6675500000000003</v>
      </c>
    </row>
    <row r="9360" ht="21.75" hidden="1" customHeight="1" outlineLevel="7">
      <c r="A9360" s="89"/>
      <c r="B9360" s="90"/>
      <c r="C9360" s="91"/>
      <c r="D9360" s="2013" t="s">
        <v>834</v>
      </c>
      <c r="E9360" s="2013"/>
      <c r="F9360" s="2013"/>
      <c r="G9360" s="496">
        <v>-1.7720499999999999</v>
      </c>
    </row>
    <row r="9361" ht="11.25" hidden="1" customHeight="1" outlineLevel="7">
      <c r="A9361" s="89"/>
      <c r="B9361" s="90"/>
      <c r="C9361" s="91"/>
      <c r="D9361" s="2013" t="s">
        <v>975</v>
      </c>
      <c r="E9361" s="2013"/>
      <c r="F9361" s="2013"/>
      <c r="G9361" s="496">
        <v>-19.838609999999999</v>
      </c>
    </row>
    <row r="9362" ht="11.25" hidden="1" customHeight="1" outlineLevel="7">
      <c r="A9362" s="89"/>
      <c r="B9362" s="90"/>
      <c r="C9362" s="91"/>
      <c r="D9362" s="2013" t="s">
        <v>835</v>
      </c>
      <c r="E9362" s="2013"/>
      <c r="F9362" s="2013"/>
      <c r="G9362" s="496">
        <v>-1.7890900000000001</v>
      </c>
    </row>
    <row r="9363" ht="11.25" hidden="1" customHeight="1" outlineLevel="7">
      <c r="A9363" s="89"/>
      <c r="B9363" s="90"/>
      <c r="C9363" s="91"/>
      <c r="D9363" s="2013" t="s">
        <v>837</v>
      </c>
      <c r="E9363" s="2013"/>
      <c r="F9363" s="2013"/>
      <c r="G9363" s="496">
        <v>-0.92589999999999995</v>
      </c>
    </row>
    <row r="9364" ht="11.25" hidden="1" customHeight="1" outlineLevel="7">
      <c r="A9364" s="89"/>
      <c r="B9364" s="90"/>
      <c r="C9364" s="91"/>
      <c r="D9364" s="2013" t="s">
        <v>976</v>
      </c>
      <c r="E9364" s="2013"/>
      <c r="F9364" s="2013"/>
      <c r="G9364" s="496">
        <v>-252.87932000000001</v>
      </c>
    </row>
    <row r="9365" ht="11.25" hidden="1" customHeight="1" outlineLevel="7">
      <c r="A9365" s="89"/>
      <c r="B9365" s="90"/>
      <c r="C9365" s="91"/>
      <c r="D9365" s="2013" t="s">
        <v>977</v>
      </c>
      <c r="E9365" s="2013"/>
      <c r="F9365" s="2013"/>
      <c r="G9365" s="496">
        <v>-31.34778</v>
      </c>
    </row>
    <row r="9366" ht="11.25" hidden="1" customHeight="1" outlineLevel="7">
      <c r="A9366" s="89"/>
      <c r="B9366" s="90"/>
      <c r="C9366" s="91"/>
      <c r="D9366" s="2013" t="s">
        <v>978</v>
      </c>
      <c r="E9366" s="2013"/>
      <c r="F9366" s="2013"/>
      <c r="G9366" s="496">
        <v>-5.7339599999999997</v>
      </c>
    </row>
    <row r="9367" ht="11.25" hidden="1" customHeight="1" outlineLevel="7">
      <c r="A9367" s="89"/>
      <c r="B9367" s="90"/>
      <c r="C9367" s="91"/>
      <c r="D9367" s="2013" t="s">
        <v>1198</v>
      </c>
      <c r="E9367" s="2013"/>
      <c r="F9367" s="2013"/>
      <c r="G9367" s="496">
        <v>-17.22381</v>
      </c>
    </row>
    <row r="9368" ht="11.25" hidden="1" customHeight="1" outlineLevel="7">
      <c r="A9368" s="89"/>
      <c r="B9368" s="90"/>
      <c r="C9368" s="91"/>
      <c r="D9368" s="2013" t="s">
        <v>979</v>
      </c>
      <c r="E9368" s="2013"/>
      <c r="F9368" s="2013"/>
      <c r="G9368" s="496">
        <v>-0.86241000000000001</v>
      </c>
    </row>
    <row r="9369" ht="11.25" hidden="1" customHeight="1" outlineLevel="6">
      <c r="A9369" s="77"/>
      <c r="B9369" s="78"/>
      <c r="C9369" s="79"/>
      <c r="D9369" s="2017" t="s">
        <v>984</v>
      </c>
      <c r="E9369" s="2017"/>
      <c r="F9369" s="2017"/>
      <c r="G9369" s="496">
        <v>-4.3603199999999998</v>
      </c>
    </row>
    <row r="9370" ht="11.25" hidden="1" customHeight="1" outlineLevel="7">
      <c r="A9370" s="121"/>
      <c r="B9370" s="122"/>
      <c r="C9370" s="123"/>
      <c r="D9370" s="2013" t="s">
        <v>988</v>
      </c>
      <c r="E9370" s="2013"/>
      <c r="F9370" s="2013"/>
      <c r="G9370" s="496">
        <v>-3.1672799999999999</v>
      </c>
    </row>
    <row r="9371" ht="11.25" hidden="1" customHeight="1" outlineLevel="6">
      <c r="A9371" s="77"/>
      <c r="B9371" s="78"/>
      <c r="C9371" s="79"/>
      <c r="D9371" s="2017" t="s">
        <v>405</v>
      </c>
      <c r="E9371" s="2017"/>
      <c r="F9371" s="2017"/>
      <c r="G9371" s="496">
        <v>-220.67958999999999</v>
      </c>
    </row>
    <row r="9372" ht="11.25" hidden="1" customHeight="1" outlineLevel="7">
      <c r="A9372" s="80"/>
      <c r="B9372" s="81"/>
      <c r="C9372" s="82"/>
      <c r="D9372" s="2017" t="s">
        <v>853</v>
      </c>
      <c r="E9372" s="2017"/>
      <c r="F9372" s="2017"/>
      <c r="G9372" s="496">
        <v>-9.49498</v>
      </c>
    </row>
    <row r="9373" ht="11.25" hidden="1" customHeight="1" outlineLevel="7">
      <c r="A9373" s="98"/>
      <c r="B9373" s="99"/>
      <c r="C9373" s="100"/>
      <c r="D9373" s="2013" t="s">
        <v>856</v>
      </c>
      <c r="E9373" s="2013"/>
      <c r="F9373" s="2013"/>
      <c r="G9373" s="496">
        <v>-89.880709999999993</v>
      </c>
    </row>
    <row r="9374" ht="11.25" hidden="1" customHeight="1" outlineLevel="7">
      <c r="A9374" s="80"/>
      <c r="B9374" s="81"/>
      <c r="C9374" s="82"/>
      <c r="D9374" s="2017" t="s">
        <v>864</v>
      </c>
      <c r="E9374" s="2017"/>
      <c r="F9374" s="2017"/>
      <c r="G9374" s="496">
        <v>-2.0446800000000001</v>
      </c>
    </row>
    <row r="9375" ht="11.25" hidden="1" customHeight="1" outlineLevel="7">
      <c r="A9375" s="98"/>
      <c r="B9375" s="99"/>
      <c r="C9375" s="100"/>
      <c r="D9375" s="2013" t="s">
        <v>865</v>
      </c>
      <c r="E9375" s="2013"/>
      <c r="F9375" s="2013"/>
      <c r="G9375" s="496">
        <v>-118.97479</v>
      </c>
    </row>
    <row r="9376" ht="11.25" hidden="1" customHeight="1" outlineLevel="7">
      <c r="A9376" s="80"/>
      <c r="B9376" s="81"/>
      <c r="C9376" s="82"/>
      <c r="D9376" s="2017" t="s">
        <v>866</v>
      </c>
      <c r="E9376" s="2017"/>
      <c r="F9376" s="2017"/>
      <c r="G9376" s="496">
        <v>-0.28443000000000002</v>
      </c>
    </row>
    <row r="9377" ht="11.25" hidden="1" customHeight="1" outlineLevel="7">
      <c r="A9377" s="98"/>
      <c r="B9377" s="99"/>
      <c r="C9377" s="100"/>
      <c r="D9377" s="2013" t="s">
        <v>867</v>
      </c>
      <c r="E9377" s="2013"/>
      <c r="F9377" s="2013"/>
      <c r="G9377" s="496">
        <v>-0.85194999999999999</v>
      </c>
    </row>
    <row r="9378" ht="11.25" hidden="1" customHeight="1" outlineLevel="7">
      <c r="A9378" s="80"/>
      <c r="B9378" s="81"/>
      <c r="C9378" s="82"/>
      <c r="D9378" s="2017" t="s">
        <v>871</v>
      </c>
      <c r="E9378" s="2017"/>
      <c r="F9378" s="2017"/>
      <c r="G9378" s="496">
        <v>-3.2004299999999999</v>
      </c>
    </row>
    <row r="9379" ht="11.25" hidden="1" customHeight="1" outlineLevel="7">
      <c r="A9379" s="98"/>
      <c r="B9379" s="99"/>
      <c r="C9379" s="100"/>
      <c r="D9379" s="2013" t="s">
        <v>872</v>
      </c>
      <c r="E9379" s="2013"/>
      <c r="F9379" s="2013"/>
      <c r="G9379" s="496">
        <v>-3.2004299999999999</v>
      </c>
    </row>
    <row r="9380" ht="21.75" hidden="1" customHeight="1" outlineLevel="7">
      <c r="A9380" s="98"/>
      <c r="B9380" s="99"/>
      <c r="C9380" s="100"/>
      <c r="D9380" s="2013" t="s">
        <v>873</v>
      </c>
      <c r="E9380" s="2013"/>
      <c r="F9380" s="2013"/>
      <c r="G9380" s="496">
        <v>-55.221400000000003</v>
      </c>
    </row>
    <row r="9381" ht="11.25" hidden="1" customHeight="1" outlineLevel="7">
      <c r="A9381" s="98"/>
      <c r="B9381" s="99"/>
      <c r="C9381" s="100"/>
      <c r="D9381" s="2013" t="s">
        <v>874</v>
      </c>
      <c r="E9381" s="2013"/>
      <c r="F9381" s="2013"/>
      <c r="G9381" s="496">
        <v>-1.34572</v>
      </c>
    </row>
    <row r="9382" ht="11.25" hidden="1" customHeight="1" outlineLevel="7">
      <c r="A9382" s="121"/>
      <c r="B9382" s="122"/>
      <c r="C9382" s="123"/>
      <c r="D9382" s="2013" t="s">
        <v>879</v>
      </c>
      <c r="E9382" s="2013"/>
      <c r="F9382" s="2013"/>
      <c r="G9382" s="496">
        <v>-0.012789999999999999</v>
      </c>
    </row>
    <row r="9383" ht="21.75" hidden="1" customHeight="1" outlineLevel="7">
      <c r="A9383" s="121"/>
      <c r="B9383" s="122"/>
      <c r="C9383" s="123"/>
      <c r="D9383" s="2013" t="s">
        <v>880</v>
      </c>
      <c r="E9383" s="2013"/>
      <c r="F9383" s="2013"/>
      <c r="G9383" s="496">
        <v>-3.8518699999999999</v>
      </c>
    </row>
    <row r="9384" ht="11.25" hidden="1" customHeight="1" outlineLevel="6">
      <c r="A9384" s="77"/>
      <c r="B9384" s="78"/>
      <c r="C9384" s="79"/>
      <c r="D9384" s="2017" t="s">
        <v>887</v>
      </c>
      <c r="E9384" s="2017"/>
      <c r="F9384" s="2017"/>
      <c r="G9384" s="496">
        <v>-1.13337</v>
      </c>
    </row>
    <row r="9385" ht="11.25" hidden="1" customHeight="1" outlineLevel="7">
      <c r="A9385" s="80"/>
      <c r="B9385" s="81"/>
      <c r="C9385" s="82"/>
      <c r="D9385" s="2017" t="s">
        <v>893</v>
      </c>
      <c r="E9385" s="2017"/>
      <c r="F9385" s="2017"/>
      <c r="G9385" s="496">
        <v>-16.229230000000001</v>
      </c>
    </row>
    <row r="9386" ht="11.25" hidden="1" customHeight="1" outlineLevel="7">
      <c r="A9386" s="98"/>
      <c r="B9386" s="99"/>
      <c r="C9386" s="100"/>
      <c r="D9386" s="2013" t="s">
        <v>895</v>
      </c>
      <c r="E9386" s="2013"/>
      <c r="F9386" s="2013"/>
      <c r="G9386" s="496">
        <v>-0.061339999999999999</v>
      </c>
    </row>
    <row r="9387" ht="11.25" hidden="1" customHeight="1" outlineLevel="7">
      <c r="A9387" s="80"/>
      <c r="B9387" s="81"/>
      <c r="C9387" s="82"/>
      <c r="D9387" s="2017" t="s">
        <v>898</v>
      </c>
      <c r="E9387" s="2017"/>
      <c r="F9387" s="2017"/>
      <c r="G9387" s="496">
        <v>-32.58708</v>
      </c>
    </row>
    <row r="9388" ht="11.25" hidden="1" customHeight="1" outlineLevel="7">
      <c r="A9388" s="98"/>
      <c r="B9388" s="99"/>
      <c r="C9388" s="100"/>
      <c r="D9388" s="2013" t="s">
        <v>901</v>
      </c>
      <c r="E9388" s="2013"/>
      <c r="F9388" s="2013"/>
      <c r="G9388" s="496">
        <v>-0.14635000000000001</v>
      </c>
    </row>
    <row r="9389" ht="11.25" hidden="1" customHeight="1" outlineLevel="7">
      <c r="A9389" s="80"/>
      <c r="B9389" s="81"/>
      <c r="C9389" s="82"/>
      <c r="D9389" s="2017" t="s">
        <v>903</v>
      </c>
      <c r="E9389" s="2017"/>
      <c r="F9389" s="2017"/>
      <c r="G9389" s="496">
        <v>-0.14635000000000001</v>
      </c>
    </row>
    <row r="9390" ht="11.25" hidden="1" customHeight="1" outlineLevel="7">
      <c r="A9390" s="98"/>
      <c r="B9390" s="99"/>
      <c r="C9390" s="100"/>
      <c r="D9390" s="2013" t="s">
        <v>904</v>
      </c>
      <c r="E9390" s="2013"/>
      <c r="F9390" s="2013"/>
      <c r="G9390" s="496">
        <v>-249.08581000000001</v>
      </c>
    </row>
    <row r="9391" ht="11.25" hidden="1" customHeight="1" outlineLevel="7">
      <c r="A9391" s="80"/>
      <c r="B9391" s="81"/>
      <c r="C9391" s="82"/>
      <c r="D9391" s="2017" t="s">
        <v>905</v>
      </c>
      <c r="E9391" s="2017"/>
      <c r="F9391" s="2017"/>
      <c r="G9391" s="496">
        <v>-1.03938</v>
      </c>
    </row>
    <row r="9392" ht="11.25" hidden="1" customHeight="1" outlineLevel="7">
      <c r="A9392" s="98"/>
      <c r="B9392" s="99"/>
      <c r="C9392" s="100"/>
      <c r="D9392" s="2013" t="s">
        <v>905</v>
      </c>
      <c r="E9392" s="2013"/>
      <c r="F9392" s="2013"/>
      <c r="G9392" s="496">
        <v>-0.18743000000000001</v>
      </c>
    </row>
    <row r="9393" ht="11.25" hidden="1" customHeight="1" outlineLevel="7">
      <c r="A9393" s="80"/>
      <c r="B9393" s="81"/>
      <c r="C9393" s="82"/>
      <c r="D9393" s="2017" t="s">
        <v>907</v>
      </c>
      <c r="E9393" s="2017"/>
      <c r="F9393" s="2017"/>
      <c r="G9393" s="496">
        <v>-0.85194999999999999</v>
      </c>
    </row>
    <row r="9394" ht="11.25" hidden="1" customHeight="1" outlineLevel="7">
      <c r="A9394" s="98"/>
      <c r="B9394" s="99"/>
      <c r="C9394" s="100"/>
      <c r="D9394" s="2013" t="s">
        <v>104</v>
      </c>
      <c r="E9394" s="2013"/>
      <c r="F9394" s="2013"/>
      <c r="G9394" s="496">
        <v>-4.0893600000000001</v>
      </c>
    </row>
    <row r="9395" ht="11.25" hidden="1" customHeight="1" outlineLevel="7">
      <c r="A9395" s="83"/>
      <c r="B9395" s="84"/>
      <c r="C9395" s="85"/>
      <c r="D9395" s="2017" t="s">
        <v>908</v>
      </c>
      <c r="E9395" s="2017"/>
      <c r="F9395" s="2017"/>
      <c r="G9395" s="496">
        <v>-1.48234</v>
      </c>
    </row>
    <row r="9396" ht="11.25" hidden="1" customHeight="1" outlineLevel="7">
      <c r="A9396" s="118"/>
      <c r="B9396" s="119"/>
      <c r="C9396" s="120"/>
      <c r="D9396" s="2013" t="s">
        <v>106</v>
      </c>
      <c r="E9396" s="2013"/>
      <c r="F9396" s="2013"/>
      <c r="G9396" s="496">
        <v>-35.781910000000003</v>
      </c>
    </row>
    <row r="9397" ht="11.25" hidden="1" customHeight="1" outlineLevel="7">
      <c r="A9397" s="118"/>
      <c r="B9397" s="119"/>
      <c r="C9397" s="120"/>
      <c r="D9397" s="2013" t="s">
        <v>108</v>
      </c>
      <c r="E9397" s="2013"/>
      <c r="F9397" s="2013"/>
      <c r="G9397" s="496">
        <v>-1.3277600000000001</v>
      </c>
    </row>
    <row r="9398" ht="11.25" hidden="1" customHeight="1" outlineLevel="7">
      <c r="A9398" s="121"/>
      <c r="B9398" s="122"/>
      <c r="C9398" s="123"/>
      <c r="D9398" s="2013" t="s">
        <v>404</v>
      </c>
      <c r="E9398" s="2013"/>
      <c r="F9398" s="2013"/>
      <c r="G9398" s="496">
        <v>-0.34078000000000003</v>
      </c>
    </row>
    <row r="9399" ht="11.25" hidden="1" customHeight="1" outlineLevel="7">
      <c r="A9399" s="80"/>
      <c r="B9399" s="81"/>
      <c r="C9399" s="82"/>
      <c r="D9399" s="2017" t="s">
        <v>909</v>
      </c>
      <c r="E9399" s="2017"/>
      <c r="F9399" s="2017"/>
      <c r="G9399" s="496">
        <v>-0.98697999999999997</v>
      </c>
    </row>
    <row r="9400" ht="11.25" hidden="1" customHeight="1" outlineLevel="7">
      <c r="A9400" s="98"/>
      <c r="B9400" s="99"/>
      <c r="C9400" s="100"/>
      <c r="D9400" s="2013" t="s">
        <v>910</v>
      </c>
      <c r="E9400" s="2013"/>
      <c r="F9400" s="2013"/>
      <c r="G9400" s="496">
        <v>-1.23881</v>
      </c>
    </row>
    <row r="9401" ht="11.25" hidden="1" customHeight="1" outlineLevel="7">
      <c r="A9401" s="98"/>
      <c r="B9401" s="99"/>
      <c r="C9401" s="100"/>
      <c r="D9401" s="2013" t="s">
        <v>912</v>
      </c>
      <c r="E9401" s="2013"/>
      <c r="F9401" s="2013"/>
      <c r="G9401" s="496">
        <v>-35.781889999999997</v>
      </c>
    </row>
    <row r="9402" ht="11.25" hidden="1" customHeight="1" outlineLevel="7">
      <c r="A9402" s="98"/>
      <c r="B9402" s="99"/>
      <c r="C9402" s="100"/>
      <c r="D9402" s="2013" t="s">
        <v>913</v>
      </c>
      <c r="E9402" s="2013"/>
      <c r="F9402" s="2013"/>
      <c r="G9402" s="496">
        <v>-20.4468</v>
      </c>
    </row>
    <row r="9403" ht="11.25" hidden="1" customHeight="1" outlineLevel="7">
      <c r="A9403" s="98"/>
      <c r="B9403" s="99"/>
      <c r="C9403" s="100"/>
      <c r="D9403" s="2013" t="s">
        <v>914</v>
      </c>
      <c r="E9403" s="2013"/>
      <c r="F9403" s="2013"/>
      <c r="G9403" s="496">
        <v>-16.57254</v>
      </c>
    </row>
    <row r="9404" ht="11.25" hidden="1" customHeight="1" outlineLevel="7">
      <c r="A9404" s="98"/>
      <c r="B9404" s="99"/>
      <c r="C9404" s="100"/>
      <c r="D9404" s="2013" t="s">
        <v>916</v>
      </c>
      <c r="E9404" s="2013"/>
      <c r="F9404" s="2013"/>
      <c r="G9404" s="496">
        <v>-95.594099999999997</v>
      </c>
    </row>
    <row r="9405" ht="11.25" hidden="1" customHeight="1" outlineLevel="7">
      <c r="A9405" s="80"/>
      <c r="B9405" s="81"/>
      <c r="C9405" s="82"/>
      <c r="D9405" s="2017" t="s">
        <v>917</v>
      </c>
      <c r="E9405" s="2017"/>
      <c r="F9405" s="2017"/>
      <c r="G9405" s="496">
        <v>-22.988019999999999</v>
      </c>
    </row>
    <row r="9406" ht="11.25" hidden="1" customHeight="1" outlineLevel="7">
      <c r="A9406" s="98"/>
      <c r="B9406" s="99"/>
      <c r="C9406" s="100"/>
      <c r="D9406" s="2013" t="s">
        <v>918</v>
      </c>
      <c r="E9406" s="2013"/>
      <c r="F9406" s="2013"/>
      <c r="G9406" s="496">
        <v>-5.9784100000000002</v>
      </c>
    </row>
    <row r="9407" ht="11.25" hidden="1" customHeight="1" outlineLevel="7">
      <c r="A9407" s="98"/>
      <c r="B9407" s="99"/>
      <c r="C9407" s="100"/>
      <c r="D9407" s="2013" t="s">
        <v>225</v>
      </c>
      <c r="E9407" s="2013"/>
      <c r="F9407" s="2013"/>
      <c r="G9407" s="496">
        <v>-2.5899299999999998</v>
      </c>
    </row>
    <row r="9408" ht="11.25" hidden="1" customHeight="1" outlineLevel="7">
      <c r="A9408" s="98"/>
      <c r="B9408" s="99"/>
      <c r="C9408" s="100"/>
      <c r="D9408" s="2013" t="s">
        <v>226</v>
      </c>
      <c r="E9408" s="2013"/>
      <c r="F9408" s="2013"/>
      <c r="G9408" s="496">
        <v>-4.1745599999999996</v>
      </c>
    </row>
    <row r="9409" ht="11.25" hidden="1" customHeight="1" outlineLevel="7">
      <c r="A9409" s="98"/>
      <c r="B9409" s="99"/>
      <c r="C9409" s="100"/>
      <c r="D9409" s="2013" t="s">
        <v>227</v>
      </c>
      <c r="E9409" s="2013"/>
      <c r="F9409" s="2013"/>
      <c r="G9409" s="493">
        <v>5918.0002100000002</v>
      </c>
    </row>
    <row r="9410" ht="11.25" hidden="1" customHeight="1" outlineLevel="7">
      <c r="A9410" s="98"/>
      <c r="B9410" s="99"/>
      <c r="C9410" s="100"/>
      <c r="D9410" s="2013" t="s">
        <v>228</v>
      </c>
      <c r="E9410" s="2013"/>
      <c r="F9410" s="2013"/>
      <c r="G9410" s="493">
        <v>5918.0002100000002</v>
      </c>
    </row>
    <row r="9411" ht="11.25" hidden="1" customHeight="1" outlineLevel="7">
      <c r="A9411" s="98"/>
      <c r="B9411" s="99"/>
      <c r="C9411" s="100"/>
      <c r="D9411" s="2013" t="s">
        <v>229</v>
      </c>
      <c r="E9411" s="2013"/>
      <c r="F9411" s="2013"/>
      <c r="G9411" s="493">
        <v>1223.40138</v>
      </c>
    </row>
    <row r="9412" ht="11.25" hidden="1" customHeight="1" outlineLevel="7">
      <c r="A9412" s="121"/>
      <c r="B9412" s="122"/>
      <c r="C9412" s="123"/>
      <c r="D9412" s="2013" t="s">
        <v>920</v>
      </c>
      <c r="E9412" s="2013"/>
      <c r="F9412" s="2013"/>
      <c r="G9412" s="494"/>
    </row>
    <row r="9413" ht="21.75" hidden="1" customHeight="1" outlineLevel="7">
      <c r="A9413" s="121"/>
      <c r="B9413" s="122"/>
      <c r="C9413" s="123"/>
      <c r="D9413" s="2013" t="s">
        <v>231</v>
      </c>
      <c r="E9413" s="2013"/>
      <c r="F9413" s="2013"/>
      <c r="G9413" s="494"/>
    </row>
    <row r="9414" ht="21.75" hidden="1" customHeight="1" outlineLevel="7">
      <c r="A9414" s="80"/>
      <c r="B9414" s="81"/>
      <c r="C9414" s="82"/>
      <c r="D9414" s="2017" t="s">
        <v>921</v>
      </c>
      <c r="E9414" s="2017"/>
      <c r="F9414" s="2017"/>
      <c r="G9414" s="493">
        <v>1223.40138</v>
      </c>
    </row>
    <row r="9415" ht="11.25" hidden="1" customHeight="1" outlineLevel="7">
      <c r="A9415" s="98"/>
      <c r="B9415" s="99"/>
      <c r="C9415" s="100"/>
      <c r="D9415" s="2013" t="s">
        <v>922</v>
      </c>
      <c r="E9415" s="2013"/>
      <c r="F9415" s="2013"/>
      <c r="G9415" s="493">
        <v>1223.40138</v>
      </c>
    </row>
    <row r="9416" ht="21.75" hidden="1" customHeight="1" outlineLevel="7">
      <c r="A9416" s="98"/>
      <c r="B9416" s="99"/>
      <c r="C9416" s="100"/>
      <c r="D9416" s="2013" t="s">
        <v>1206</v>
      </c>
      <c r="E9416" s="2013"/>
      <c r="F9416" s="2013"/>
      <c r="G9416" s="494"/>
    </row>
    <row r="9417" ht="11.25" hidden="1" customHeight="1" outlineLevel="7">
      <c r="A9417" s="98"/>
      <c r="B9417" s="99"/>
      <c r="C9417" s="100"/>
      <c r="D9417" s="2013" t="s">
        <v>923</v>
      </c>
      <c r="E9417" s="2013"/>
      <c r="F9417" s="2013"/>
      <c r="G9417" s="494"/>
    </row>
    <row r="9418" ht="21.75" hidden="1" customHeight="1" outlineLevel="7">
      <c r="A9418" s="98"/>
      <c r="B9418" s="99"/>
      <c r="C9418" s="100"/>
      <c r="D9418" s="2013" t="s">
        <v>924</v>
      </c>
      <c r="E9418" s="2013"/>
      <c r="F9418" s="2013"/>
      <c r="G9418" s="494"/>
    </row>
    <row r="9419" ht="11.25" hidden="1" customHeight="1" outlineLevel="7">
      <c r="A9419" s="80"/>
      <c r="B9419" s="81"/>
      <c r="C9419" s="82"/>
      <c r="D9419" s="2017" t="s">
        <v>925</v>
      </c>
      <c r="E9419" s="2017"/>
      <c r="F9419" s="2017"/>
      <c r="G9419" s="494"/>
    </row>
    <row r="9420" ht="21.75" hidden="1" customHeight="1" outlineLevel="7">
      <c r="A9420" s="98"/>
      <c r="B9420" s="99"/>
      <c r="C9420" s="100"/>
      <c r="D9420" s="2013" t="s">
        <v>1193</v>
      </c>
      <c r="E9420" s="2013"/>
      <c r="F9420" s="2013"/>
      <c r="G9420" s="494"/>
    </row>
    <row r="9421" ht="21.75" hidden="1" customHeight="1" outlineLevel="7">
      <c r="A9421" s="98"/>
      <c r="B9421" s="99"/>
      <c r="C9421" s="100"/>
      <c r="D9421" s="2013" t="s">
        <v>926</v>
      </c>
      <c r="E9421" s="2013"/>
      <c r="F9421" s="2013"/>
      <c r="G9421" s="494"/>
    </row>
    <row r="9422" ht="11.25" hidden="1" customHeight="1" outlineLevel="7">
      <c r="A9422" s="98"/>
      <c r="B9422" s="99"/>
      <c r="C9422" s="100"/>
      <c r="D9422" s="2013" t="s">
        <v>1194</v>
      </c>
      <c r="E9422" s="2013"/>
      <c r="F9422" s="2013"/>
      <c r="G9422" s="494"/>
    </row>
    <row r="9423" ht="11.25" hidden="1" customHeight="1" outlineLevel="7">
      <c r="A9423" s="80"/>
      <c r="B9423" s="81"/>
      <c r="C9423" s="82"/>
      <c r="D9423" s="2017" t="s">
        <v>887</v>
      </c>
      <c r="E9423" s="2017"/>
      <c r="F9423" s="2017"/>
      <c r="G9423" s="494"/>
    </row>
    <row r="9424" ht="11.25" hidden="1" customHeight="1" outlineLevel="7">
      <c r="A9424" s="98"/>
      <c r="B9424" s="99"/>
      <c r="C9424" s="100"/>
      <c r="D9424" s="2013" t="s">
        <v>928</v>
      </c>
      <c r="E9424" s="2013"/>
      <c r="F9424" s="2013"/>
      <c r="G9424" s="496">
        <v>-919.57063000000005</v>
      </c>
    </row>
    <row r="9425" ht="11.25" hidden="1" customHeight="1" outlineLevel="7">
      <c r="A9425" s="98"/>
      <c r="B9425" s="99"/>
      <c r="C9425" s="100"/>
      <c r="D9425" s="2013" t="s">
        <v>929</v>
      </c>
      <c r="E9425" s="2013"/>
      <c r="F9425" s="2013"/>
      <c r="G9425" s="496">
        <v>-1.8292900000000001</v>
      </c>
    </row>
    <row r="9426" ht="11.25" hidden="1" customHeight="1" outlineLevel="7">
      <c r="A9426" s="98"/>
      <c r="B9426" s="99"/>
      <c r="C9426" s="100"/>
      <c r="D9426" s="2013" t="s">
        <v>932</v>
      </c>
      <c r="E9426" s="2013"/>
      <c r="F9426" s="2013"/>
      <c r="G9426" s="496">
        <v>-1.8292900000000001</v>
      </c>
    </row>
    <row r="9427" ht="11.25" hidden="1" customHeight="1" outlineLevel="7">
      <c r="A9427" s="83"/>
      <c r="B9427" s="84"/>
      <c r="C9427" s="85"/>
      <c r="D9427" s="2017" t="s">
        <v>933</v>
      </c>
      <c r="E9427" s="2017"/>
      <c r="F9427" s="2017"/>
      <c r="G9427" s="496">
        <v>-64.979569999999995</v>
      </c>
    </row>
    <row r="9428" ht="11.25" hidden="1" customHeight="1" outlineLevel="7">
      <c r="A9428" s="118"/>
      <c r="B9428" s="119"/>
      <c r="C9428" s="120"/>
      <c r="D9428" s="2013" t="s">
        <v>934</v>
      </c>
      <c r="E9428" s="2013"/>
      <c r="F9428" s="2013"/>
      <c r="G9428" s="496">
        <v>-64.979569999999995</v>
      </c>
    </row>
    <row r="9429" ht="21.75" hidden="1" customHeight="1" outlineLevel="7">
      <c r="A9429" s="118"/>
      <c r="B9429" s="119"/>
      <c r="C9429" s="120"/>
      <c r="D9429" s="2013" t="s">
        <v>935</v>
      </c>
      <c r="E9429" s="2013"/>
      <c r="F9429" s="2013"/>
      <c r="G9429" s="496">
        <v>-8.5934100000000004</v>
      </c>
    </row>
    <row r="9430" ht="11.25" hidden="1" customHeight="1" outlineLevel="7">
      <c r="A9430" s="118"/>
      <c r="B9430" s="119"/>
      <c r="C9430" s="120"/>
      <c r="D9430" s="2013" t="s">
        <v>936</v>
      </c>
      <c r="E9430" s="2013"/>
      <c r="F9430" s="2013"/>
      <c r="G9430" s="496">
        <v>-8.5934100000000004</v>
      </c>
    </row>
    <row r="9431" ht="21.75" hidden="1" customHeight="1" outlineLevel="7">
      <c r="A9431" s="118"/>
      <c r="B9431" s="119"/>
      <c r="C9431" s="120"/>
      <c r="D9431" s="2013" t="s">
        <v>937</v>
      </c>
      <c r="E9431" s="2013"/>
      <c r="F9431" s="2013"/>
      <c r="G9431" s="496">
        <v>-2.6354199999999999</v>
      </c>
    </row>
    <row r="9432" ht="21.75" hidden="1" customHeight="1" outlineLevel="7">
      <c r="A9432" s="118"/>
      <c r="B9432" s="119"/>
      <c r="C9432" s="120"/>
      <c r="D9432" s="2013" t="s">
        <v>232</v>
      </c>
      <c r="E9432" s="2013"/>
      <c r="F9432" s="2013"/>
      <c r="G9432" s="496">
        <v>-2.6354199999999999</v>
      </c>
    </row>
    <row r="9433" ht="21.75" hidden="1" customHeight="1" outlineLevel="7">
      <c r="A9433" s="118"/>
      <c r="B9433" s="119"/>
      <c r="C9433" s="120"/>
      <c r="D9433" s="2013" t="s">
        <v>233</v>
      </c>
      <c r="E9433" s="2013"/>
      <c r="F9433" s="2013"/>
      <c r="G9433" s="494"/>
    </row>
    <row r="9434" ht="11.25" hidden="1" customHeight="1" outlineLevel="7">
      <c r="A9434" s="98"/>
      <c r="B9434" s="99"/>
      <c r="C9434" s="100"/>
      <c r="D9434" s="2013" t="s">
        <v>406</v>
      </c>
      <c r="E9434" s="2013"/>
      <c r="F9434" s="2013"/>
      <c r="G9434" s="494"/>
    </row>
    <row r="9435" ht="11.25" hidden="1" customHeight="1" outlineLevel="7">
      <c r="A9435" s="98"/>
      <c r="B9435" s="99"/>
      <c r="C9435" s="100"/>
      <c r="D9435" s="2013" t="s">
        <v>407</v>
      </c>
      <c r="E9435" s="2013"/>
      <c r="F9435" s="2013"/>
      <c r="G9435" s="494"/>
    </row>
    <row r="9436" ht="11.25" hidden="1" customHeight="1" outlineLevel="7">
      <c r="A9436" s="98"/>
      <c r="B9436" s="99"/>
      <c r="C9436" s="100"/>
      <c r="D9436" s="2013" t="s">
        <v>938</v>
      </c>
      <c r="E9436" s="2013"/>
      <c r="F9436" s="2013"/>
      <c r="G9436" s="494"/>
    </row>
    <row r="9437" ht="11.25" hidden="1" customHeight="1" outlineLevel="7">
      <c r="A9437" s="98"/>
      <c r="B9437" s="99"/>
      <c r="C9437" s="100"/>
      <c r="D9437" s="2013" t="s">
        <v>939</v>
      </c>
      <c r="E9437" s="2013"/>
      <c r="F9437" s="2013"/>
      <c r="G9437" s="494"/>
    </row>
    <row r="9438" ht="11.25" hidden="1" customHeight="1" outlineLevel="7">
      <c r="A9438" s="98"/>
      <c r="B9438" s="99"/>
      <c r="C9438" s="100"/>
      <c r="D9438" s="2013" t="s">
        <v>415</v>
      </c>
      <c r="E9438" s="2013"/>
      <c r="F9438" s="2013"/>
      <c r="G9438" s="494"/>
    </row>
    <row r="9439" ht="11.25" hidden="1" customHeight="1" outlineLevel="7">
      <c r="A9439" s="98"/>
      <c r="B9439" s="99"/>
      <c r="C9439" s="100"/>
      <c r="D9439" s="2013" t="s">
        <v>940</v>
      </c>
      <c r="E9439" s="2013"/>
      <c r="F9439" s="2013"/>
      <c r="G9439" s="494"/>
    </row>
    <row r="9440" ht="11.25" hidden="1" customHeight="1" outlineLevel="7">
      <c r="A9440" s="98"/>
      <c r="B9440" s="99"/>
      <c r="C9440" s="100"/>
      <c r="D9440" s="2013" t="s">
        <v>941</v>
      </c>
      <c r="E9440" s="2013"/>
      <c r="F9440" s="2013"/>
      <c r="G9440" s="494"/>
    </row>
    <row r="9441" ht="11.25" hidden="1" customHeight="1" outlineLevel="7">
      <c r="A9441" s="98"/>
      <c r="B9441" s="99"/>
      <c r="C9441" s="100"/>
      <c r="D9441" s="2013" t="s">
        <v>942</v>
      </c>
      <c r="E9441" s="2013"/>
      <c r="F9441" s="2013"/>
      <c r="G9441" s="494"/>
    </row>
    <row r="9442" ht="11.25" hidden="1" customHeight="1" outlineLevel="7">
      <c r="A9442" s="98"/>
      <c r="B9442" s="99"/>
      <c r="C9442" s="100"/>
      <c r="D9442" s="2013" t="s">
        <v>409</v>
      </c>
      <c r="E9442" s="2013"/>
      <c r="F9442" s="2013"/>
      <c r="G9442" s="494"/>
    </row>
    <row r="9443" ht="11.25" hidden="1" customHeight="1" outlineLevel="7">
      <c r="A9443" s="98"/>
      <c r="B9443" s="99"/>
      <c r="C9443" s="100"/>
      <c r="D9443" s="2013" t="s">
        <v>943</v>
      </c>
      <c r="E9443" s="2013"/>
      <c r="F9443" s="2013"/>
      <c r="G9443" s="494"/>
    </row>
    <row r="9444" ht="11.25" hidden="1" customHeight="1" outlineLevel="7">
      <c r="A9444" s="98"/>
      <c r="B9444" s="99"/>
      <c r="C9444" s="100"/>
      <c r="D9444" s="2013" t="s">
        <v>944</v>
      </c>
      <c r="E9444" s="2013"/>
      <c r="F9444" s="2013"/>
      <c r="G9444" s="494"/>
    </row>
    <row r="9445" ht="11.25" hidden="1" customHeight="1" outlineLevel="7">
      <c r="A9445" s="98"/>
      <c r="B9445" s="99"/>
      <c r="C9445" s="100"/>
      <c r="D9445" s="2013" t="s">
        <v>413</v>
      </c>
      <c r="E9445" s="2013"/>
      <c r="F9445" s="2013"/>
      <c r="G9445" s="494"/>
    </row>
    <row r="9446" ht="21.75" hidden="1" customHeight="1" outlineLevel="7">
      <c r="A9446" s="98"/>
      <c r="B9446" s="99"/>
      <c r="C9446" s="100"/>
      <c r="D9446" s="2013" t="s">
        <v>945</v>
      </c>
      <c r="E9446" s="2013"/>
      <c r="F9446" s="2013"/>
      <c r="G9446" s="494"/>
    </row>
    <row r="9447" ht="21.75" hidden="1" customHeight="1" outlineLevel="7">
      <c r="A9447" s="98"/>
      <c r="B9447" s="99"/>
      <c r="C9447" s="100"/>
      <c r="D9447" s="2013" t="s">
        <v>419</v>
      </c>
      <c r="E9447" s="2013"/>
      <c r="F9447" s="2013"/>
      <c r="G9447" s="494"/>
    </row>
    <row r="9448" ht="21.75" hidden="1" customHeight="1" outlineLevel="7">
      <c r="A9448" s="98"/>
      <c r="B9448" s="99"/>
      <c r="C9448" s="100"/>
      <c r="D9448" s="2013" t="s">
        <v>946</v>
      </c>
      <c r="E9448" s="2013"/>
      <c r="F9448" s="2013"/>
      <c r="G9448" s="494"/>
    </row>
    <row r="9449" ht="11.25" hidden="1" customHeight="1" outlineLevel="7">
      <c r="A9449" s="83"/>
      <c r="B9449" s="84"/>
      <c r="C9449" s="85"/>
      <c r="D9449" s="2017" t="s">
        <v>410</v>
      </c>
      <c r="E9449" s="2017"/>
      <c r="F9449" s="2017"/>
      <c r="G9449" s="494"/>
    </row>
    <row r="9450" ht="21.75" hidden="1" customHeight="1" outlineLevel="7">
      <c r="A9450" s="118"/>
      <c r="B9450" s="119"/>
      <c r="C9450" s="120"/>
      <c r="D9450" s="2013" t="s">
        <v>947</v>
      </c>
      <c r="E9450" s="2013"/>
      <c r="F9450" s="2013"/>
      <c r="G9450" s="494"/>
    </row>
    <row r="9451" ht="11.25" hidden="1" customHeight="1" outlineLevel="7">
      <c r="A9451" s="118"/>
      <c r="B9451" s="119"/>
      <c r="C9451" s="120"/>
      <c r="D9451" s="2013" t="s">
        <v>948</v>
      </c>
      <c r="E9451" s="2013"/>
      <c r="F9451" s="2013"/>
      <c r="G9451" s="494"/>
    </row>
    <row r="9452" ht="11.25" hidden="1" customHeight="1" outlineLevel="7">
      <c r="A9452" s="118"/>
      <c r="B9452" s="119"/>
      <c r="C9452" s="120"/>
      <c r="D9452" s="2013" t="s">
        <v>949</v>
      </c>
      <c r="E9452" s="2013"/>
      <c r="F9452" s="2013"/>
      <c r="G9452" s="494"/>
    </row>
    <row r="9453" ht="21.75" hidden="1" customHeight="1" outlineLevel="7">
      <c r="A9453" s="118"/>
      <c r="B9453" s="119"/>
      <c r="C9453" s="120"/>
      <c r="D9453" s="2013" t="s">
        <v>950</v>
      </c>
      <c r="E9453" s="2013"/>
      <c r="F9453" s="2013"/>
      <c r="G9453" s="494"/>
    </row>
    <row r="9454" ht="11.25" hidden="1" customHeight="1" outlineLevel="7">
      <c r="A9454" s="83"/>
      <c r="B9454" s="84"/>
      <c r="C9454" s="85"/>
      <c r="D9454" s="2017" t="s">
        <v>951</v>
      </c>
      <c r="E9454" s="2017"/>
      <c r="F9454" s="2017"/>
      <c r="G9454" s="496">
        <v>-3.2030400000000001</v>
      </c>
    </row>
    <row r="9455" ht="21.75" hidden="1" customHeight="1" outlineLevel="7">
      <c r="A9455" s="118"/>
      <c r="B9455" s="119"/>
      <c r="C9455" s="120"/>
      <c r="D9455" s="2013" t="s">
        <v>411</v>
      </c>
      <c r="E9455" s="2013"/>
      <c r="F9455" s="2013"/>
      <c r="G9455" s="496">
        <v>-0.34639999999999999</v>
      </c>
    </row>
    <row r="9456" ht="11.25" hidden="1" customHeight="1" outlineLevel="7">
      <c r="A9456" s="118"/>
      <c r="B9456" s="119"/>
      <c r="C9456" s="120"/>
      <c r="D9456" s="2013" t="s">
        <v>1195</v>
      </c>
      <c r="E9456" s="2013"/>
      <c r="F9456" s="2013"/>
      <c r="G9456" s="496">
        <v>-0.71179000000000003</v>
      </c>
    </row>
    <row r="9457" ht="11.25" hidden="1" customHeight="1" outlineLevel="7">
      <c r="A9457" s="98"/>
      <c r="B9457" s="99"/>
      <c r="C9457" s="100"/>
      <c r="D9457" s="2013" t="s">
        <v>417</v>
      </c>
      <c r="E9457" s="2013"/>
      <c r="F9457" s="2013"/>
      <c r="G9457" s="496">
        <v>-0.35588999999999998</v>
      </c>
    </row>
    <row r="9458" ht="11.25" hidden="1" customHeight="1" outlineLevel="7">
      <c r="A9458" s="98"/>
      <c r="B9458" s="99"/>
      <c r="C9458" s="100"/>
      <c r="D9458" s="2013" t="s">
        <v>953</v>
      </c>
      <c r="E9458" s="2013"/>
      <c r="F9458" s="2013"/>
      <c r="G9458" s="496">
        <v>-1.7889600000000001</v>
      </c>
    </row>
    <row r="9459" ht="11.25" hidden="1" customHeight="1" outlineLevel="3">
      <c r="A9459" s="2020" t="s">
        <v>1046</v>
      </c>
      <c r="B9459" s="2020"/>
      <c r="C9459" s="2020"/>
      <c r="D9459" s="2014" t="s">
        <v>508</v>
      </c>
      <c r="E9459" s="2014"/>
      <c r="F9459" s="2014"/>
      <c r="G9459" s="496">
        <v>-19.358139999999999</v>
      </c>
    </row>
    <row r="9460" ht="11.25" hidden="1" customHeight="1" outlineLevel="4">
      <c r="A9460" s="95"/>
      <c r="B9460" s="96"/>
      <c r="C9460" s="97"/>
      <c r="D9460" s="98"/>
      <c r="E9460" s="99"/>
      <c r="F9460" s="100"/>
      <c r="G9460" s="496">
        <v>-1.3761300000000001</v>
      </c>
    </row>
    <row r="9461" ht="11.25" hidden="1" customHeight="1" outlineLevel="4">
      <c r="A9461" s="70"/>
      <c r="B9461" s="71"/>
      <c r="C9461" s="72"/>
      <c r="D9461" s="2017" t="s">
        <v>257</v>
      </c>
      <c r="E9461" s="2017"/>
      <c r="F9461" s="2017"/>
      <c r="G9461" s="496">
        <v>-17.85406</v>
      </c>
    </row>
    <row r="9462" ht="11.25" hidden="1" customHeight="1" outlineLevel="5">
      <c r="A9462" s="74"/>
      <c r="B9462" s="75"/>
      <c r="C9462" s="76"/>
      <c r="D9462" s="2017" t="s">
        <v>442</v>
      </c>
      <c r="E9462" s="2017"/>
      <c r="F9462" s="2017"/>
      <c r="G9462" s="496">
        <v>-0.12795000000000001</v>
      </c>
    </row>
    <row r="9463" ht="11.25" hidden="1" customHeight="1" outlineLevel="6">
      <c r="A9463" s="77"/>
      <c r="B9463" s="78"/>
      <c r="C9463" s="79"/>
      <c r="D9463" s="2017" t="s">
        <v>443</v>
      </c>
      <c r="E9463" s="2017"/>
      <c r="F9463" s="2017"/>
      <c r="G9463" s="496">
        <v>-818.97176000000002</v>
      </c>
    </row>
    <row r="9464" ht="11.25" hidden="1" customHeight="1" outlineLevel="7">
      <c r="A9464" s="80"/>
      <c r="B9464" s="81"/>
      <c r="C9464" s="82"/>
      <c r="D9464" s="2017" t="s">
        <v>444</v>
      </c>
      <c r="E9464" s="2017"/>
      <c r="F9464" s="2017"/>
      <c r="G9464" s="496">
        <v>-1.5373300000000001</v>
      </c>
    </row>
    <row r="9465" ht="11.25" hidden="1" customHeight="1" outlineLevel="7">
      <c r="A9465" s="83"/>
      <c r="B9465" s="84"/>
      <c r="C9465" s="85"/>
      <c r="D9465" s="2017" t="s">
        <v>253</v>
      </c>
      <c r="E9465" s="2017"/>
      <c r="F9465" s="2017"/>
      <c r="G9465" s="496">
        <v>-0.45354</v>
      </c>
    </row>
    <row r="9466" ht="11.25" hidden="1" customHeight="1" outlineLevel="7">
      <c r="A9466" s="86"/>
      <c r="B9466" s="87"/>
      <c r="C9466" s="88"/>
      <c r="D9466" s="2017" t="s">
        <v>462</v>
      </c>
      <c r="E9466" s="2017"/>
      <c r="F9466" s="2017"/>
      <c r="G9466" s="496">
        <v>-4.74526</v>
      </c>
    </row>
    <row r="9467" ht="11.25" hidden="1" customHeight="1" outlineLevel="7">
      <c r="A9467" s="101"/>
      <c r="B9467" s="102"/>
      <c r="C9467" s="103"/>
      <c r="D9467" s="2017" t="s">
        <v>509</v>
      </c>
      <c r="E9467" s="2017"/>
      <c r="F9467" s="2017"/>
      <c r="G9467" s="496">
        <v>-12.04673</v>
      </c>
    </row>
    <row r="9468" ht="11.25" hidden="1" customHeight="1" outlineLevel="7">
      <c r="A9468" s="115"/>
      <c r="B9468" s="116"/>
      <c r="C9468" s="117"/>
      <c r="D9468" s="2013" t="s">
        <v>510</v>
      </c>
      <c r="E9468" s="2013"/>
      <c r="F9468" s="2013"/>
      <c r="G9468" s="496">
        <v>-6.3607800000000001</v>
      </c>
    </row>
    <row r="9469" ht="11.25" hidden="1" customHeight="1" outlineLevel="7">
      <c r="A9469" s="115"/>
      <c r="B9469" s="116"/>
      <c r="C9469" s="117"/>
      <c r="D9469" s="2013" t="s">
        <v>511</v>
      </c>
      <c r="E9469" s="2013"/>
      <c r="F9469" s="2013"/>
      <c r="G9469" s="496">
        <v>-3.06643</v>
      </c>
    </row>
    <row r="9470" ht="11.25" hidden="1" customHeight="1" outlineLevel="7">
      <c r="A9470" s="115"/>
      <c r="B9470" s="116"/>
      <c r="C9470" s="117"/>
      <c r="D9470" s="2013" t="s">
        <v>512</v>
      </c>
      <c r="E9470" s="2013"/>
      <c r="F9470" s="2013"/>
      <c r="G9470" s="494"/>
    </row>
    <row r="9471" ht="11.25" hidden="1" customHeight="1" outlineLevel="7">
      <c r="A9471" s="83"/>
      <c r="B9471" s="84"/>
      <c r="C9471" s="85"/>
      <c r="D9471" s="2017" t="s">
        <v>524</v>
      </c>
      <c r="E9471" s="2017"/>
      <c r="F9471" s="2017"/>
      <c r="G9471" s="496">
        <v>-1.4847600000000001</v>
      </c>
    </row>
    <row r="9472" ht="11.25" hidden="1" customHeight="1" outlineLevel="7">
      <c r="A9472" s="86"/>
      <c r="B9472" s="87"/>
      <c r="C9472" s="88"/>
      <c r="D9472" s="2017" t="s">
        <v>14</v>
      </c>
      <c r="E9472" s="2017"/>
      <c r="F9472" s="2017"/>
      <c r="G9472" s="496">
        <v>-1.13476</v>
      </c>
    </row>
    <row r="9473" ht="11.25" hidden="1" customHeight="1" outlineLevel="7">
      <c r="A9473" s="101"/>
      <c r="B9473" s="102"/>
      <c r="C9473" s="103"/>
      <c r="D9473" s="2017" t="s">
        <v>220</v>
      </c>
      <c r="E9473" s="2017"/>
      <c r="F9473" s="2017"/>
      <c r="G9473" s="494"/>
    </row>
    <row r="9474" ht="11.25" hidden="1" customHeight="1" outlineLevel="7">
      <c r="A9474" s="115"/>
      <c r="B9474" s="116"/>
      <c r="C9474" s="117"/>
      <c r="D9474" s="2013" t="s">
        <v>527</v>
      </c>
      <c r="E9474" s="2013"/>
      <c r="F9474" s="2013"/>
      <c r="G9474" s="494"/>
    </row>
    <row r="9475" ht="11.25" hidden="1" customHeight="1" outlineLevel="7">
      <c r="A9475" s="115"/>
      <c r="B9475" s="116"/>
      <c r="C9475" s="117"/>
      <c r="D9475" s="2013" t="s">
        <v>528</v>
      </c>
      <c r="E9475" s="2013"/>
      <c r="F9475" s="2013"/>
      <c r="G9475" s="496">
        <v>-131.27042</v>
      </c>
    </row>
    <row r="9476" ht="11.25" hidden="1" customHeight="1" outlineLevel="7">
      <c r="A9476" s="101"/>
      <c r="B9476" s="102"/>
      <c r="C9476" s="103"/>
      <c r="D9476" s="2017" t="s">
        <v>529</v>
      </c>
      <c r="E9476" s="2017"/>
      <c r="F9476" s="2017"/>
      <c r="G9476" s="496">
        <v>-15.224259999999999</v>
      </c>
    </row>
    <row r="9477" ht="11.25" hidden="1" customHeight="1" outlineLevel="7">
      <c r="A9477" s="104"/>
      <c r="B9477" s="105"/>
      <c r="C9477" s="106"/>
      <c r="D9477" s="2017" t="s">
        <v>530</v>
      </c>
      <c r="E9477" s="2017"/>
      <c r="F9477" s="2017"/>
      <c r="G9477" s="494"/>
    </row>
    <row r="9478" ht="11.25" hidden="1" customHeight="1" outlineLevel="7">
      <c r="A9478" s="95"/>
      <c r="B9478" s="96"/>
      <c r="C9478" s="97"/>
      <c r="D9478" s="2013" t="s">
        <v>532</v>
      </c>
      <c r="E9478" s="2013"/>
      <c r="F9478" s="2013"/>
      <c r="G9478" s="496">
        <v>-0.16700000000000001</v>
      </c>
    </row>
    <row r="9479" ht="11.25" hidden="1" customHeight="1" outlineLevel="7">
      <c r="A9479" s="95"/>
      <c r="B9479" s="96"/>
      <c r="C9479" s="97"/>
      <c r="D9479" s="2013" t="s">
        <v>533</v>
      </c>
      <c r="E9479" s="2013"/>
      <c r="F9479" s="2013"/>
      <c r="G9479" s="494"/>
    </row>
    <row r="9480" ht="11.25" hidden="1" customHeight="1" outlineLevel="7">
      <c r="A9480" s="104"/>
      <c r="B9480" s="105"/>
      <c r="C9480" s="106"/>
      <c r="D9480" s="2017" t="s">
        <v>535</v>
      </c>
      <c r="E9480" s="2017"/>
      <c r="F9480" s="2017"/>
      <c r="G9480" s="494"/>
    </row>
    <row r="9481" ht="11.25" hidden="1" customHeight="1" outlineLevel="7">
      <c r="A9481" s="95"/>
      <c r="B9481" s="96"/>
      <c r="C9481" s="97"/>
      <c r="D9481" s="2013" t="s">
        <v>539</v>
      </c>
      <c r="E9481" s="2013"/>
      <c r="F9481" s="2013"/>
      <c r="G9481" s="494"/>
    </row>
    <row r="9482" ht="21.75" hidden="1" customHeight="1" outlineLevel="7">
      <c r="A9482" s="95"/>
      <c r="B9482" s="96"/>
      <c r="C9482" s="97"/>
      <c r="D9482" s="2013" t="s">
        <v>540</v>
      </c>
      <c r="E9482" s="2013"/>
      <c r="F9482" s="2013"/>
      <c r="G9482" s="494"/>
    </row>
    <row r="9483" ht="21.75" hidden="1" customHeight="1" outlineLevel="7">
      <c r="A9483" s="95"/>
      <c r="B9483" s="96"/>
      <c r="C9483" s="97"/>
      <c r="D9483" s="2013" t="s">
        <v>541</v>
      </c>
      <c r="E9483" s="2013"/>
      <c r="F9483" s="2013"/>
      <c r="G9483" s="496">
        <v>-9.0305099999999996</v>
      </c>
    </row>
    <row r="9484" ht="11.25" hidden="1" customHeight="1" outlineLevel="7">
      <c r="A9484" s="95"/>
      <c r="B9484" s="96"/>
      <c r="C9484" s="97"/>
      <c r="D9484" s="2013" t="s">
        <v>542</v>
      </c>
      <c r="E9484" s="2013"/>
      <c r="F9484" s="2013"/>
      <c r="G9484" s="496">
        <v>-25.51521</v>
      </c>
    </row>
    <row r="9485" ht="11.25" hidden="1" customHeight="1" outlineLevel="7">
      <c r="A9485" s="95"/>
      <c r="B9485" s="96"/>
      <c r="C9485" s="97"/>
      <c r="D9485" s="2013" t="s">
        <v>546</v>
      </c>
      <c r="E9485" s="2013"/>
      <c r="F9485" s="2013"/>
      <c r="G9485" s="496">
        <v>-2.83161</v>
      </c>
    </row>
    <row r="9486" ht="11.25" hidden="1" customHeight="1" outlineLevel="7">
      <c r="A9486" s="104"/>
      <c r="B9486" s="105"/>
      <c r="C9486" s="106"/>
      <c r="D9486" s="2017" t="s">
        <v>548</v>
      </c>
      <c r="E9486" s="2017"/>
      <c r="F9486" s="2017"/>
      <c r="G9486" s="494"/>
    </row>
    <row r="9487" ht="11.25" hidden="1" customHeight="1" outlineLevel="7">
      <c r="A9487" s="95"/>
      <c r="B9487" s="96"/>
      <c r="C9487" s="97"/>
      <c r="D9487" s="2013" t="s">
        <v>551</v>
      </c>
      <c r="E9487" s="2013"/>
      <c r="F9487" s="2013"/>
      <c r="G9487" s="494"/>
    </row>
    <row r="9488" ht="11.25" hidden="1" customHeight="1" outlineLevel="7">
      <c r="A9488" s="95"/>
      <c r="B9488" s="96"/>
      <c r="C9488" s="97"/>
      <c r="D9488" s="2013" t="s">
        <v>552</v>
      </c>
      <c r="E9488" s="2013"/>
      <c r="F9488" s="2013"/>
      <c r="G9488" s="496">
        <v>-507.14548000000002</v>
      </c>
    </row>
    <row r="9489" ht="11.25" hidden="1" customHeight="1" outlineLevel="7">
      <c r="A9489" s="104"/>
      <c r="B9489" s="105"/>
      <c r="C9489" s="106"/>
      <c r="D9489" s="2017" t="s">
        <v>554</v>
      </c>
      <c r="E9489" s="2017"/>
      <c r="F9489" s="2017"/>
      <c r="G9489" s="494"/>
    </row>
    <row r="9490" ht="11.25" hidden="1" customHeight="1" outlineLevel="7">
      <c r="A9490" s="95"/>
      <c r="B9490" s="96"/>
      <c r="C9490" s="97"/>
      <c r="D9490" s="2013" t="s">
        <v>556</v>
      </c>
      <c r="E9490" s="2013"/>
      <c r="F9490" s="2013"/>
      <c r="G9490" s="494"/>
    </row>
    <row r="9491" ht="11.25" hidden="1" customHeight="1" outlineLevel="7">
      <c r="A9491" s="95"/>
      <c r="B9491" s="96"/>
      <c r="C9491" s="97"/>
      <c r="D9491" s="2013" t="s">
        <v>557</v>
      </c>
      <c r="E9491" s="2013"/>
      <c r="F9491" s="2013"/>
      <c r="G9491" s="494"/>
    </row>
    <row r="9492" ht="11.25" hidden="1" customHeight="1" outlineLevel="7">
      <c r="A9492" s="95"/>
      <c r="B9492" s="96"/>
      <c r="C9492" s="97"/>
      <c r="D9492" s="2013" t="s">
        <v>559</v>
      </c>
      <c r="E9492" s="2013"/>
      <c r="F9492" s="2013"/>
      <c r="G9492" s="494"/>
    </row>
    <row r="9493" ht="11.25" hidden="1" customHeight="1" outlineLevel="7">
      <c r="A9493" s="95"/>
      <c r="B9493" s="96"/>
      <c r="C9493" s="97"/>
      <c r="D9493" s="2013" t="s">
        <v>560</v>
      </c>
      <c r="E9493" s="2013"/>
      <c r="F9493" s="2013"/>
      <c r="G9493" s="494"/>
    </row>
    <row r="9494" ht="11.25" hidden="1" customHeight="1" outlineLevel="7">
      <c r="A9494" s="95"/>
      <c r="B9494" s="96"/>
      <c r="C9494" s="97"/>
      <c r="D9494" s="2013" t="s">
        <v>562</v>
      </c>
      <c r="E9494" s="2013"/>
      <c r="F9494" s="2013"/>
      <c r="G9494" s="494"/>
    </row>
    <row r="9495" ht="11.25" hidden="1" customHeight="1" outlineLevel="7">
      <c r="A9495" s="95"/>
      <c r="B9495" s="96"/>
      <c r="C9495" s="97"/>
      <c r="D9495" s="2013" t="s">
        <v>563</v>
      </c>
      <c r="E9495" s="2013"/>
      <c r="F9495" s="2013"/>
      <c r="G9495" s="494"/>
    </row>
    <row r="9496" ht="11.25" hidden="1" customHeight="1" outlineLevel="7">
      <c r="A9496" s="95"/>
      <c r="B9496" s="96"/>
      <c r="C9496" s="97"/>
      <c r="D9496" s="2013" t="s">
        <v>564</v>
      </c>
      <c r="E9496" s="2013"/>
      <c r="F9496" s="2013"/>
      <c r="G9496" s="494"/>
    </row>
    <row r="9497" ht="11.25" hidden="1" customHeight="1" outlineLevel="7">
      <c r="A9497" s="95"/>
      <c r="B9497" s="96"/>
      <c r="C9497" s="97"/>
      <c r="D9497" s="2013" t="s">
        <v>565</v>
      </c>
      <c r="E9497" s="2013"/>
      <c r="F9497" s="2013"/>
      <c r="G9497" s="496">
        <v>-108.29262</v>
      </c>
    </row>
    <row r="9498" ht="11.25" hidden="1" customHeight="1" outlineLevel="7">
      <c r="A9498" s="95"/>
      <c r="B9498" s="96"/>
      <c r="C9498" s="97"/>
      <c r="D9498" s="2013" t="s">
        <v>566</v>
      </c>
      <c r="E9498" s="2013"/>
      <c r="F9498" s="2013"/>
      <c r="G9498" s="496">
        <v>-0.71179000000000003</v>
      </c>
    </row>
    <row r="9499" ht="11.25" hidden="1" customHeight="1" outlineLevel="7">
      <c r="A9499" s="95"/>
      <c r="B9499" s="96"/>
      <c r="C9499" s="97"/>
      <c r="D9499" s="2013" t="s">
        <v>567</v>
      </c>
      <c r="E9499" s="2013"/>
      <c r="F9499" s="2013"/>
      <c r="G9499" s="495"/>
    </row>
    <row r="9500" ht="11.25" hidden="1" customHeight="1" outlineLevel="7">
      <c r="A9500" s="95"/>
      <c r="B9500" s="96"/>
      <c r="C9500" s="97"/>
      <c r="D9500" s="2013" t="s">
        <v>569</v>
      </c>
      <c r="E9500" s="2013"/>
      <c r="F9500" s="2013"/>
      <c r="G9500" s="494"/>
    </row>
    <row r="9501" ht="11.25" hidden="1" customHeight="1" outlineLevel="7">
      <c r="A9501" s="95"/>
      <c r="B9501" s="96"/>
      <c r="C9501" s="97"/>
      <c r="D9501" s="2013" t="s">
        <v>570</v>
      </c>
      <c r="E9501" s="2013"/>
      <c r="F9501" s="2013"/>
      <c r="G9501" s="494"/>
    </row>
    <row r="9502" ht="11.25" hidden="1" customHeight="1" outlineLevel="7">
      <c r="A9502" s="86"/>
      <c r="B9502" s="87"/>
      <c r="C9502" s="88"/>
      <c r="D9502" s="2017" t="s">
        <v>571</v>
      </c>
      <c r="E9502" s="2017"/>
      <c r="F9502" s="2017"/>
      <c r="G9502" s="494"/>
    </row>
    <row r="9503" ht="11.25" hidden="1" customHeight="1" outlineLevel="7">
      <c r="A9503" s="101"/>
      <c r="B9503" s="102"/>
      <c r="C9503" s="103"/>
      <c r="D9503" s="2017" t="s">
        <v>572</v>
      </c>
      <c r="E9503" s="2017"/>
      <c r="F9503" s="2017"/>
      <c r="G9503" s="494"/>
    </row>
    <row r="9504" ht="11.25" hidden="1" customHeight="1" outlineLevel="7">
      <c r="A9504" s="104"/>
      <c r="B9504" s="105"/>
      <c r="C9504" s="106"/>
      <c r="D9504" s="2017" t="s">
        <v>573</v>
      </c>
      <c r="E9504" s="2017"/>
      <c r="F9504" s="2017"/>
      <c r="G9504" s="494"/>
    </row>
    <row r="9505" ht="11.25" hidden="1" customHeight="1" outlineLevel="7">
      <c r="A9505" s="95"/>
      <c r="B9505" s="96"/>
      <c r="C9505" s="97"/>
      <c r="D9505" s="2013" t="s">
        <v>576</v>
      </c>
      <c r="E9505" s="2013"/>
      <c r="F9505" s="2013"/>
      <c r="G9505" s="494"/>
    </row>
    <row r="9506" ht="21.75" hidden="1" customHeight="1" outlineLevel="7">
      <c r="A9506" s="95"/>
      <c r="B9506" s="96"/>
      <c r="C9506" s="97"/>
      <c r="D9506" s="2013" t="s">
        <v>577</v>
      </c>
      <c r="E9506" s="2013"/>
      <c r="F9506" s="2013"/>
      <c r="G9506" s="494"/>
    </row>
    <row r="9507" ht="21.75" hidden="1" customHeight="1" outlineLevel="7">
      <c r="A9507" s="95"/>
      <c r="B9507" s="96"/>
      <c r="C9507" s="97"/>
      <c r="D9507" s="2013" t="s">
        <v>578</v>
      </c>
      <c r="E9507" s="2013"/>
      <c r="F9507" s="2013"/>
      <c r="G9507" s="494"/>
    </row>
    <row r="9508" ht="11.25" hidden="1" customHeight="1" outlineLevel="7">
      <c r="A9508" s="95"/>
      <c r="B9508" s="96"/>
      <c r="C9508" s="97"/>
      <c r="D9508" s="2013" t="s">
        <v>579</v>
      </c>
      <c r="E9508" s="2013"/>
      <c r="F9508" s="2013"/>
      <c r="G9508" s="494"/>
    </row>
    <row r="9509" ht="11.25" hidden="1" customHeight="1" outlineLevel="7">
      <c r="A9509" s="95"/>
      <c r="B9509" s="96"/>
      <c r="C9509" s="97"/>
      <c r="D9509" s="2013" t="s">
        <v>582</v>
      </c>
      <c r="E9509" s="2013"/>
      <c r="F9509" s="2013"/>
      <c r="G9509" s="494"/>
    </row>
    <row r="9510" ht="11.25" hidden="1" customHeight="1" outlineLevel="7">
      <c r="A9510" s="95"/>
      <c r="B9510" s="96"/>
      <c r="C9510" s="97"/>
      <c r="D9510" s="2013" t="s">
        <v>583</v>
      </c>
      <c r="E9510" s="2013"/>
      <c r="F9510" s="2013"/>
      <c r="G9510" s="494"/>
    </row>
    <row r="9511" ht="11.25" hidden="1" customHeight="1" outlineLevel="7">
      <c r="A9511" s="95"/>
      <c r="B9511" s="96"/>
      <c r="C9511" s="97"/>
      <c r="D9511" s="2013" t="s">
        <v>585</v>
      </c>
      <c r="E9511" s="2013"/>
      <c r="F9511" s="2013"/>
      <c r="G9511" s="494"/>
    </row>
    <row r="9512" ht="11.25" hidden="1" customHeight="1" outlineLevel="7">
      <c r="A9512" s="104"/>
      <c r="B9512" s="105"/>
      <c r="C9512" s="106"/>
      <c r="D9512" s="2017" t="s">
        <v>586</v>
      </c>
      <c r="E9512" s="2017"/>
      <c r="F9512" s="2017"/>
      <c r="G9512" s="494"/>
    </row>
    <row r="9513" ht="11.25" hidden="1" customHeight="1" outlineLevel="7">
      <c r="A9513" s="95"/>
      <c r="B9513" s="96"/>
      <c r="C9513" s="97"/>
      <c r="D9513" s="2013" t="s">
        <v>589</v>
      </c>
      <c r="E9513" s="2013"/>
      <c r="F9513" s="2013"/>
      <c r="G9513" s="494"/>
    </row>
    <row r="9514" ht="21.75" hidden="1" customHeight="1" outlineLevel="7">
      <c r="A9514" s="95"/>
      <c r="B9514" s="96"/>
      <c r="C9514" s="97"/>
      <c r="D9514" s="2013" t="s">
        <v>590</v>
      </c>
      <c r="E9514" s="2013"/>
      <c r="F9514" s="2013"/>
      <c r="G9514" s="494"/>
    </row>
    <row r="9515" ht="11.25" hidden="1" customHeight="1" outlineLevel="7">
      <c r="A9515" s="95"/>
      <c r="B9515" s="96"/>
      <c r="C9515" s="97"/>
      <c r="D9515" s="2013" t="s">
        <v>591</v>
      </c>
      <c r="E9515" s="2013"/>
      <c r="F9515" s="2013"/>
      <c r="G9515" s="494"/>
    </row>
    <row r="9516" ht="11.25" hidden="1" customHeight="1" outlineLevel="7">
      <c r="A9516" s="95"/>
      <c r="B9516" s="96"/>
      <c r="C9516" s="97"/>
      <c r="D9516" s="2013" t="s">
        <v>592</v>
      </c>
      <c r="E9516" s="2013"/>
      <c r="F9516" s="2013"/>
      <c r="G9516" s="494"/>
    </row>
    <row r="9517" ht="11.25" hidden="1" customHeight="1" outlineLevel="7">
      <c r="A9517" s="95"/>
      <c r="B9517" s="96"/>
      <c r="C9517" s="97"/>
      <c r="D9517" s="2013" t="s">
        <v>965</v>
      </c>
      <c r="E9517" s="2013"/>
      <c r="F9517" s="2013"/>
      <c r="G9517" s="494"/>
    </row>
    <row r="9518" ht="11.25" hidden="1" customHeight="1" outlineLevel="7">
      <c r="A9518" s="101"/>
      <c r="B9518" s="102"/>
      <c r="C9518" s="103"/>
      <c r="D9518" s="2017" t="s">
        <v>35</v>
      </c>
      <c r="E9518" s="2017"/>
      <c r="F9518" s="2017"/>
      <c r="G9518" s="494"/>
    </row>
    <row r="9519" ht="11.25" hidden="1" customHeight="1" outlineLevel="7">
      <c r="A9519" s="115"/>
      <c r="B9519" s="116"/>
      <c r="C9519" s="117"/>
      <c r="D9519" s="2013" t="s">
        <v>595</v>
      </c>
      <c r="E9519" s="2013"/>
      <c r="F9519" s="2013"/>
      <c r="G9519" s="494"/>
    </row>
    <row r="9520" ht="11.25" hidden="1" customHeight="1" outlineLevel="7">
      <c r="A9520" s="115"/>
      <c r="B9520" s="116"/>
      <c r="C9520" s="117"/>
      <c r="D9520" s="2013" t="s">
        <v>599</v>
      </c>
      <c r="E9520" s="2013"/>
      <c r="F9520" s="2013"/>
      <c r="G9520" s="494"/>
    </row>
    <row r="9521" ht="11.25" hidden="1" customHeight="1" outlineLevel="7">
      <c r="A9521" s="101"/>
      <c r="B9521" s="102"/>
      <c r="C9521" s="103"/>
      <c r="D9521" s="2017" t="s">
        <v>608</v>
      </c>
      <c r="E9521" s="2017"/>
      <c r="F9521" s="2017"/>
      <c r="G9521" s="494"/>
    </row>
    <row r="9522" ht="11.25" hidden="1" customHeight="1" outlineLevel="7">
      <c r="A9522" s="115"/>
      <c r="B9522" s="116"/>
      <c r="C9522" s="117"/>
      <c r="D9522" s="2013" t="s">
        <v>611</v>
      </c>
      <c r="E9522" s="2013"/>
      <c r="F9522" s="2013"/>
      <c r="G9522" s="494"/>
    </row>
    <row r="9523" ht="11.25" hidden="1" customHeight="1" outlineLevel="7">
      <c r="A9523" s="115"/>
      <c r="B9523" s="116"/>
      <c r="C9523" s="117"/>
      <c r="D9523" s="2013" t="s">
        <v>614</v>
      </c>
      <c r="E9523" s="2013"/>
      <c r="F9523" s="2013"/>
      <c r="G9523" s="494"/>
    </row>
    <row r="9524" ht="11.25" hidden="1" customHeight="1" outlineLevel="7">
      <c r="A9524" s="115"/>
      <c r="B9524" s="116"/>
      <c r="C9524" s="117"/>
      <c r="D9524" s="2013" t="s">
        <v>615</v>
      </c>
      <c r="E9524" s="2013"/>
      <c r="F9524" s="2013"/>
      <c r="G9524" s="494"/>
    </row>
    <row r="9525" ht="11.25" hidden="1" customHeight="1" outlineLevel="7">
      <c r="A9525" s="115"/>
      <c r="B9525" s="116"/>
      <c r="C9525" s="117"/>
      <c r="D9525" s="2013" t="s">
        <v>616</v>
      </c>
      <c r="E9525" s="2013"/>
      <c r="F9525" s="2013"/>
      <c r="G9525" s="494"/>
    </row>
    <row r="9526" ht="11.25" hidden="1" customHeight="1" outlineLevel="7">
      <c r="A9526" s="86"/>
      <c r="B9526" s="87"/>
      <c r="C9526" s="88"/>
      <c r="D9526" s="2017" t="s">
        <v>617</v>
      </c>
      <c r="E9526" s="2017"/>
      <c r="F9526" s="2017"/>
      <c r="G9526" s="494"/>
    </row>
    <row r="9527" ht="11.25" hidden="1" customHeight="1" outlineLevel="7">
      <c r="A9527" s="89"/>
      <c r="B9527" s="90"/>
      <c r="C9527" s="91"/>
      <c r="D9527" s="2013" t="s">
        <v>619</v>
      </c>
      <c r="E9527" s="2013"/>
      <c r="F9527" s="2013"/>
      <c r="G9527" s="494"/>
    </row>
    <row r="9528" ht="11.25" hidden="1" customHeight="1" outlineLevel="7">
      <c r="A9528" s="89"/>
      <c r="B9528" s="90"/>
      <c r="C9528" s="91"/>
      <c r="D9528" s="2013" t="s">
        <v>620</v>
      </c>
      <c r="E9528" s="2013"/>
      <c r="F9528" s="2013"/>
      <c r="G9528" s="494"/>
    </row>
    <row r="9529" ht="11.25" hidden="1" customHeight="1" outlineLevel="7">
      <c r="A9529" s="89"/>
      <c r="B9529" s="90"/>
      <c r="C9529" s="91"/>
      <c r="D9529" s="2013" t="s">
        <v>622</v>
      </c>
      <c r="E9529" s="2013"/>
      <c r="F9529" s="2013"/>
      <c r="G9529" s="494"/>
    </row>
    <row r="9530" ht="11.25" hidden="1" customHeight="1" outlineLevel="7">
      <c r="A9530" s="89"/>
      <c r="B9530" s="90"/>
      <c r="C9530" s="91"/>
      <c r="D9530" s="2013" t="s">
        <v>624</v>
      </c>
      <c r="E9530" s="2013"/>
      <c r="F9530" s="2013"/>
      <c r="G9530" s="494"/>
    </row>
    <row r="9531" ht="11.25" hidden="1" customHeight="1" outlineLevel="7">
      <c r="A9531" s="89"/>
      <c r="B9531" s="90"/>
      <c r="C9531" s="91"/>
      <c r="D9531" s="2013" t="s">
        <v>626</v>
      </c>
      <c r="E9531" s="2013"/>
      <c r="F9531" s="2013"/>
      <c r="G9531" s="494"/>
    </row>
    <row r="9532" ht="11.25" hidden="1" customHeight="1" outlineLevel="7">
      <c r="A9532" s="89"/>
      <c r="B9532" s="90"/>
      <c r="C9532" s="91"/>
      <c r="D9532" s="2013" t="s">
        <v>628</v>
      </c>
      <c r="E9532" s="2013"/>
      <c r="F9532" s="2013"/>
      <c r="G9532" s="494"/>
    </row>
    <row r="9533" ht="11.25" hidden="1" customHeight="1" outlineLevel="7">
      <c r="A9533" s="101"/>
      <c r="B9533" s="102"/>
      <c r="C9533" s="103"/>
      <c r="D9533" s="2017" t="s">
        <v>630</v>
      </c>
      <c r="E9533" s="2017"/>
      <c r="F9533" s="2017"/>
      <c r="G9533" s="494"/>
    </row>
    <row r="9534" ht="11.25" hidden="1" customHeight="1" outlineLevel="7">
      <c r="A9534" s="115"/>
      <c r="B9534" s="116"/>
      <c r="C9534" s="117"/>
      <c r="D9534" s="2013" t="s">
        <v>632</v>
      </c>
      <c r="E9534" s="2013"/>
      <c r="F9534" s="2013"/>
      <c r="G9534" s="494"/>
    </row>
    <row r="9535" ht="21.75" hidden="1" customHeight="1" outlineLevel="7">
      <c r="A9535" s="115"/>
      <c r="B9535" s="116"/>
      <c r="C9535" s="117"/>
      <c r="D9535" s="2013" t="s">
        <v>634</v>
      </c>
      <c r="E9535" s="2013"/>
      <c r="F9535" s="2013"/>
      <c r="G9535" s="494"/>
    </row>
    <row r="9536" ht="21.75" hidden="1" customHeight="1" outlineLevel="7">
      <c r="A9536" s="115"/>
      <c r="B9536" s="116"/>
      <c r="C9536" s="117"/>
      <c r="D9536" s="2013" t="s">
        <v>636</v>
      </c>
      <c r="E9536" s="2013"/>
      <c r="F9536" s="2013"/>
      <c r="G9536" s="494"/>
    </row>
    <row r="9537" ht="21.75" hidden="1" customHeight="1" outlineLevel="7">
      <c r="A9537" s="115"/>
      <c r="B9537" s="116"/>
      <c r="C9537" s="117"/>
      <c r="D9537" s="2013" t="s">
        <v>638</v>
      </c>
      <c r="E9537" s="2013"/>
      <c r="F9537" s="2013"/>
      <c r="G9537" s="494"/>
    </row>
    <row r="9538" ht="11.25" hidden="1" customHeight="1" outlineLevel="7">
      <c r="A9538" s="86"/>
      <c r="B9538" s="87"/>
      <c r="C9538" s="88"/>
      <c r="D9538" s="2017" t="s">
        <v>641</v>
      </c>
      <c r="E9538" s="2017"/>
      <c r="F9538" s="2017"/>
      <c r="G9538" s="494"/>
    </row>
    <row r="9539" ht="21.75" hidden="1" customHeight="1" outlineLevel="7">
      <c r="A9539" s="101"/>
      <c r="B9539" s="102"/>
      <c r="C9539" s="103"/>
      <c r="D9539" s="2017" t="s">
        <v>642</v>
      </c>
      <c r="E9539" s="2017"/>
      <c r="F9539" s="2017"/>
      <c r="G9539" s="494"/>
    </row>
    <row r="9540" ht="21.75" hidden="1" customHeight="1" outlineLevel="7">
      <c r="A9540" s="115"/>
      <c r="B9540" s="116"/>
      <c r="C9540" s="117"/>
      <c r="D9540" s="2013" t="s">
        <v>643</v>
      </c>
      <c r="E9540" s="2013"/>
      <c r="F9540" s="2013"/>
      <c r="G9540" s="494"/>
    </row>
    <row r="9541" ht="21.75" hidden="1" customHeight="1" outlineLevel="7">
      <c r="A9541" s="115"/>
      <c r="B9541" s="116"/>
      <c r="C9541" s="117"/>
      <c r="D9541" s="2013" t="s">
        <v>645</v>
      </c>
      <c r="E9541" s="2013"/>
      <c r="F9541" s="2013"/>
      <c r="G9541" s="494"/>
    </row>
    <row r="9542" ht="21.75" hidden="1" customHeight="1" outlineLevel="7">
      <c r="A9542" s="115"/>
      <c r="B9542" s="116"/>
      <c r="C9542" s="117"/>
      <c r="D9542" s="2013" t="s">
        <v>647</v>
      </c>
      <c r="E9542" s="2013"/>
      <c r="F9542" s="2013"/>
      <c r="G9542" s="494"/>
    </row>
    <row r="9543" ht="21.75" hidden="1" customHeight="1" outlineLevel="7">
      <c r="A9543" s="115"/>
      <c r="B9543" s="116"/>
      <c r="C9543" s="117"/>
      <c r="D9543" s="2013" t="s">
        <v>649</v>
      </c>
      <c r="E9543" s="2013"/>
      <c r="F9543" s="2013"/>
      <c r="G9543" s="494"/>
    </row>
    <row r="9544" ht="21.75" hidden="1" customHeight="1" outlineLevel="7">
      <c r="A9544" s="115"/>
      <c r="B9544" s="116"/>
      <c r="C9544" s="117"/>
      <c r="D9544" s="2013" t="s">
        <v>651</v>
      </c>
      <c r="E9544" s="2013"/>
      <c r="F9544" s="2013"/>
      <c r="G9544" s="494"/>
    </row>
    <row r="9545" ht="11.25" hidden="1" customHeight="1" outlineLevel="7">
      <c r="A9545" s="101"/>
      <c r="B9545" s="102"/>
      <c r="C9545" s="103"/>
      <c r="D9545" s="2017" t="s">
        <v>653</v>
      </c>
      <c r="E9545" s="2017"/>
      <c r="F9545" s="2017"/>
      <c r="G9545" s="494"/>
    </row>
    <row r="9546" ht="11.25" hidden="1" customHeight="1" outlineLevel="7">
      <c r="A9546" s="115"/>
      <c r="B9546" s="116"/>
      <c r="C9546" s="117"/>
      <c r="D9546" s="2013" t="s">
        <v>655</v>
      </c>
      <c r="E9546" s="2013"/>
      <c r="F9546" s="2013"/>
      <c r="G9546" s="494"/>
    </row>
    <row r="9547" ht="21.75" hidden="1" customHeight="1" outlineLevel="7">
      <c r="A9547" s="115"/>
      <c r="B9547" s="116"/>
      <c r="C9547" s="117"/>
      <c r="D9547" s="2013" t="s">
        <v>657</v>
      </c>
      <c r="E9547" s="2013"/>
      <c r="F9547" s="2013"/>
      <c r="G9547" s="494"/>
    </row>
    <row r="9548" ht="21.75" hidden="1" customHeight="1" outlineLevel="7">
      <c r="A9548" s="115"/>
      <c r="B9548" s="116"/>
      <c r="C9548" s="117"/>
      <c r="D9548" s="2013" t="s">
        <v>659</v>
      </c>
      <c r="E9548" s="2013"/>
      <c r="F9548" s="2013"/>
      <c r="G9548" s="494"/>
    </row>
    <row r="9549" ht="21.75" hidden="1" customHeight="1" outlineLevel="7">
      <c r="A9549" s="115"/>
      <c r="B9549" s="116"/>
      <c r="C9549" s="117"/>
      <c r="D9549" s="2013" t="s">
        <v>661</v>
      </c>
      <c r="E9549" s="2013"/>
      <c r="F9549" s="2013"/>
      <c r="G9549" s="494"/>
    </row>
    <row r="9550" ht="11.25" hidden="1" customHeight="1" outlineLevel="7">
      <c r="A9550" s="115"/>
      <c r="B9550" s="116"/>
      <c r="C9550" s="117"/>
      <c r="D9550" s="2013" t="s">
        <v>663</v>
      </c>
      <c r="E9550" s="2013"/>
      <c r="F9550" s="2013"/>
      <c r="G9550" s="494"/>
    </row>
    <row r="9551" ht="21.75" hidden="1" customHeight="1" outlineLevel="7">
      <c r="A9551" s="101"/>
      <c r="B9551" s="102"/>
      <c r="C9551" s="103"/>
      <c r="D9551" s="2017" t="s">
        <v>665</v>
      </c>
      <c r="E9551" s="2017"/>
      <c r="F9551" s="2017"/>
      <c r="G9551" s="494"/>
    </row>
    <row r="9552" ht="11.25" hidden="1" customHeight="1" outlineLevel="7">
      <c r="A9552" s="115"/>
      <c r="B9552" s="116"/>
      <c r="C9552" s="117"/>
      <c r="D9552" s="2013" t="s">
        <v>667</v>
      </c>
      <c r="E9552" s="2013"/>
      <c r="F9552" s="2013"/>
      <c r="G9552" s="494"/>
    </row>
    <row r="9553" ht="21.75" hidden="1" customHeight="1" outlineLevel="7">
      <c r="A9553" s="115"/>
      <c r="B9553" s="116"/>
      <c r="C9553" s="117"/>
      <c r="D9553" s="2013" t="s">
        <v>669</v>
      </c>
      <c r="E9553" s="2013"/>
      <c r="F9553" s="2013"/>
      <c r="G9553" s="494"/>
    </row>
    <row r="9554" ht="21.75" hidden="1" customHeight="1" outlineLevel="7">
      <c r="A9554" s="115"/>
      <c r="B9554" s="116"/>
      <c r="C9554" s="117"/>
      <c r="D9554" s="2013" t="s">
        <v>671</v>
      </c>
      <c r="E9554" s="2013"/>
      <c r="F9554" s="2013"/>
      <c r="G9554" s="494"/>
    </row>
    <row r="9555" ht="21.75" hidden="1" customHeight="1" outlineLevel="7">
      <c r="A9555" s="115"/>
      <c r="B9555" s="116"/>
      <c r="C9555" s="117"/>
      <c r="D9555" s="2013" t="s">
        <v>673</v>
      </c>
      <c r="E9555" s="2013"/>
      <c r="F9555" s="2013"/>
      <c r="G9555" s="494"/>
    </row>
    <row r="9556" ht="21.75" hidden="1" customHeight="1" outlineLevel="7">
      <c r="A9556" s="115"/>
      <c r="B9556" s="116"/>
      <c r="C9556" s="117"/>
      <c r="D9556" s="2013" t="s">
        <v>675</v>
      </c>
      <c r="E9556" s="2013"/>
      <c r="F9556" s="2013"/>
      <c r="G9556" s="494"/>
    </row>
    <row r="9557" ht="21.75" hidden="1" customHeight="1" outlineLevel="7">
      <c r="A9557" s="101"/>
      <c r="B9557" s="102"/>
      <c r="C9557" s="103"/>
      <c r="D9557" s="2017" t="s">
        <v>677</v>
      </c>
      <c r="E9557" s="2017"/>
      <c r="F9557" s="2017"/>
      <c r="G9557" s="494"/>
    </row>
    <row r="9558" ht="21.75" hidden="1" customHeight="1" outlineLevel="7">
      <c r="A9558" s="115"/>
      <c r="B9558" s="116"/>
      <c r="C9558" s="117"/>
      <c r="D9558" s="2013" t="s">
        <v>679</v>
      </c>
      <c r="E9558" s="2013"/>
      <c r="F9558" s="2013"/>
      <c r="G9558" s="494"/>
    </row>
    <row r="9559" ht="21.75" hidden="1" customHeight="1" outlineLevel="7">
      <c r="A9559" s="115"/>
      <c r="B9559" s="116"/>
      <c r="C9559" s="117"/>
      <c r="D9559" s="2013" t="s">
        <v>681</v>
      </c>
      <c r="E9559" s="2013"/>
      <c r="F9559" s="2013"/>
      <c r="G9559" s="494"/>
    </row>
    <row r="9560" ht="21.75" hidden="1" customHeight="1" outlineLevel="7">
      <c r="A9560" s="115"/>
      <c r="B9560" s="116"/>
      <c r="C9560" s="117"/>
      <c r="D9560" s="2013" t="s">
        <v>683</v>
      </c>
      <c r="E9560" s="2013"/>
      <c r="F9560" s="2013"/>
      <c r="G9560" s="494"/>
    </row>
    <row r="9561" ht="21.75" hidden="1" customHeight="1" outlineLevel="7">
      <c r="A9561" s="115"/>
      <c r="B9561" s="116"/>
      <c r="C9561" s="117"/>
      <c r="D9561" s="2013" t="s">
        <v>685</v>
      </c>
      <c r="E9561" s="2013"/>
      <c r="F9561" s="2013"/>
      <c r="G9561" s="494"/>
    </row>
    <row r="9562" ht="21.75" hidden="1" customHeight="1" outlineLevel="7">
      <c r="A9562" s="115"/>
      <c r="B9562" s="116"/>
      <c r="C9562" s="117"/>
      <c r="D9562" s="2013" t="s">
        <v>687</v>
      </c>
      <c r="E9562" s="2013"/>
      <c r="F9562" s="2013"/>
      <c r="G9562" s="494"/>
    </row>
    <row r="9563" ht="11.25" hidden="1" customHeight="1" outlineLevel="7">
      <c r="A9563" s="86"/>
      <c r="B9563" s="87"/>
      <c r="C9563" s="88"/>
      <c r="D9563" s="2017" t="s">
        <v>689</v>
      </c>
      <c r="E9563" s="2017"/>
      <c r="F9563" s="2017"/>
      <c r="G9563" s="494"/>
    </row>
    <row r="9564" ht="11.25" hidden="1" customHeight="1" outlineLevel="7">
      <c r="A9564" s="89"/>
      <c r="B9564" s="90"/>
      <c r="C9564" s="91"/>
      <c r="D9564" s="2013" t="s">
        <v>692</v>
      </c>
      <c r="E9564" s="2013"/>
      <c r="F9564" s="2013"/>
      <c r="G9564" s="494"/>
    </row>
    <row r="9565" ht="11.25" hidden="1" customHeight="1" outlineLevel="7">
      <c r="A9565" s="89"/>
      <c r="B9565" s="90"/>
      <c r="C9565" s="91"/>
      <c r="D9565" s="2013" t="s">
        <v>693</v>
      </c>
      <c r="E9565" s="2013"/>
      <c r="F9565" s="2013"/>
      <c r="G9565" s="494"/>
    </row>
    <row r="9566" ht="11.25" hidden="1" customHeight="1" outlineLevel="7">
      <c r="A9566" s="89"/>
      <c r="B9566" s="90"/>
      <c r="C9566" s="91"/>
      <c r="D9566" s="2013" t="s">
        <v>694</v>
      </c>
      <c r="E9566" s="2013"/>
      <c r="F9566" s="2013"/>
      <c r="G9566" s="494"/>
    </row>
    <row r="9567" ht="11.25" hidden="1" customHeight="1" outlineLevel="7">
      <c r="A9567" s="89"/>
      <c r="B9567" s="90"/>
      <c r="C9567" s="91"/>
      <c r="D9567" s="2013" t="s">
        <v>695</v>
      </c>
      <c r="E9567" s="2013"/>
      <c r="F9567" s="2013"/>
      <c r="G9567" s="494"/>
    </row>
    <row r="9568" ht="11.25" hidden="1" customHeight="1" outlineLevel="7">
      <c r="A9568" s="89"/>
      <c r="B9568" s="90"/>
      <c r="C9568" s="91"/>
      <c r="D9568" s="2013" t="s">
        <v>696</v>
      </c>
      <c r="E9568" s="2013"/>
      <c r="F9568" s="2013"/>
      <c r="G9568" s="494"/>
    </row>
    <row r="9569" ht="11.25" hidden="1" customHeight="1" outlineLevel="7">
      <c r="A9569" s="86"/>
      <c r="B9569" s="87"/>
      <c r="C9569" s="88"/>
      <c r="D9569" s="2017" t="s">
        <v>698</v>
      </c>
      <c r="E9569" s="2017"/>
      <c r="F9569" s="2017"/>
      <c r="G9569" s="494"/>
    </row>
    <row r="9570" ht="11.25" hidden="1" customHeight="1" outlineLevel="7">
      <c r="A9570" s="101"/>
      <c r="B9570" s="102"/>
      <c r="C9570" s="103"/>
      <c r="D9570" s="2017" t="s">
        <v>699</v>
      </c>
      <c r="E9570" s="2017"/>
      <c r="F9570" s="2017"/>
      <c r="G9570" s="494"/>
    </row>
    <row r="9571" ht="11.25" hidden="1" customHeight="1" outlineLevel="7">
      <c r="A9571" s="115"/>
      <c r="B9571" s="116"/>
      <c r="C9571" s="117"/>
      <c r="D9571" s="2013" t="s">
        <v>701</v>
      </c>
      <c r="E9571" s="2013"/>
      <c r="F9571" s="2013"/>
      <c r="G9571" s="494"/>
    </row>
    <row r="9572" ht="11.25" hidden="1" customHeight="1" outlineLevel="7">
      <c r="A9572" s="101"/>
      <c r="B9572" s="102"/>
      <c r="C9572" s="103"/>
      <c r="D9572" s="2017" t="s">
        <v>702</v>
      </c>
      <c r="E9572" s="2017"/>
      <c r="F9572" s="2017"/>
      <c r="G9572" s="494"/>
    </row>
    <row r="9573" ht="11.25" hidden="1" customHeight="1" outlineLevel="7">
      <c r="A9573" s="104"/>
      <c r="B9573" s="105"/>
      <c r="C9573" s="106"/>
      <c r="D9573" s="2017" t="s">
        <v>704</v>
      </c>
      <c r="E9573" s="2017"/>
      <c r="F9573" s="2017"/>
      <c r="G9573" s="494"/>
    </row>
    <row r="9574" ht="11.25" hidden="1" customHeight="1" outlineLevel="7">
      <c r="A9574" s="95"/>
      <c r="B9574" s="96"/>
      <c r="C9574" s="97"/>
      <c r="D9574" s="2013" t="s">
        <v>705</v>
      </c>
      <c r="E9574" s="2013"/>
      <c r="F9574" s="2013"/>
      <c r="G9574" s="494"/>
    </row>
    <row r="9575" ht="11.25" hidden="1" customHeight="1" outlineLevel="7">
      <c r="A9575" s="95"/>
      <c r="B9575" s="96"/>
      <c r="C9575" s="97"/>
      <c r="D9575" s="2013" t="s">
        <v>706</v>
      </c>
      <c r="E9575" s="2013"/>
      <c r="F9575" s="2013"/>
      <c r="G9575" s="494"/>
    </row>
    <row r="9576" ht="11.25" hidden="1" customHeight="1" outlineLevel="7">
      <c r="A9576" s="95"/>
      <c r="B9576" s="96"/>
      <c r="C9576" s="97"/>
      <c r="D9576" s="2013" t="s">
        <v>707</v>
      </c>
      <c r="E9576" s="2013"/>
      <c r="F9576" s="2013"/>
      <c r="G9576" s="494"/>
    </row>
    <row r="9577" ht="11.25" hidden="1" customHeight="1" outlineLevel="7">
      <c r="A9577" s="95"/>
      <c r="B9577" s="96"/>
      <c r="C9577" s="97"/>
      <c r="D9577" s="2013" t="s">
        <v>708</v>
      </c>
      <c r="E9577" s="2013"/>
      <c r="F9577" s="2013"/>
      <c r="G9577" s="494"/>
    </row>
    <row r="9578" ht="11.25" hidden="1" customHeight="1" outlineLevel="7">
      <c r="A9578" s="95"/>
      <c r="B9578" s="96"/>
      <c r="C9578" s="97"/>
      <c r="D9578" s="2013" t="s">
        <v>709</v>
      </c>
      <c r="E9578" s="2013"/>
      <c r="F9578" s="2013"/>
      <c r="G9578" s="494"/>
    </row>
    <row r="9579" ht="11.25" hidden="1" customHeight="1" outlineLevel="7">
      <c r="A9579" s="95"/>
      <c r="B9579" s="96"/>
      <c r="C9579" s="97"/>
      <c r="D9579" s="2013" t="s">
        <v>710</v>
      </c>
      <c r="E9579" s="2013"/>
      <c r="F9579" s="2013"/>
      <c r="G9579" s="494"/>
    </row>
    <row r="9580" ht="11.25" hidden="1" customHeight="1" outlineLevel="7">
      <c r="A9580" s="95"/>
      <c r="B9580" s="96"/>
      <c r="C9580" s="97"/>
      <c r="D9580" s="2013" t="s">
        <v>711</v>
      </c>
      <c r="E9580" s="2013"/>
      <c r="F9580" s="2013"/>
      <c r="G9580" s="494"/>
    </row>
    <row r="9581" ht="11.25" hidden="1" customHeight="1" outlineLevel="7">
      <c r="A9581" s="104"/>
      <c r="B9581" s="105"/>
      <c r="C9581" s="106"/>
      <c r="D9581" s="2017" t="s">
        <v>712</v>
      </c>
      <c r="E9581" s="2017"/>
      <c r="F9581" s="2017"/>
      <c r="G9581" s="494"/>
    </row>
    <row r="9582" ht="11.25" hidden="1" customHeight="1" outlineLevel="7">
      <c r="A9582" s="95"/>
      <c r="B9582" s="96"/>
      <c r="C9582" s="97"/>
      <c r="D9582" s="2013" t="s">
        <v>713</v>
      </c>
      <c r="E9582" s="2013"/>
      <c r="F9582" s="2013"/>
      <c r="G9582" s="494"/>
    </row>
    <row r="9583" ht="11.25" hidden="1" customHeight="1" outlineLevel="7">
      <c r="A9583" s="95"/>
      <c r="B9583" s="96"/>
      <c r="C9583" s="97"/>
      <c r="D9583" s="2013" t="s">
        <v>714</v>
      </c>
      <c r="E9583" s="2013"/>
      <c r="F9583" s="2013"/>
      <c r="G9583" s="494"/>
    </row>
    <row r="9584" ht="11.25" hidden="1" customHeight="1" outlineLevel="7">
      <c r="A9584" s="95"/>
      <c r="B9584" s="96"/>
      <c r="C9584" s="97"/>
      <c r="D9584" s="2013" t="s">
        <v>715</v>
      </c>
      <c r="E9584" s="2013"/>
      <c r="F9584" s="2013"/>
      <c r="G9584" s="494"/>
    </row>
    <row r="9585" ht="11.25" hidden="1" customHeight="1" outlineLevel="7">
      <c r="A9585" s="95"/>
      <c r="B9585" s="96"/>
      <c r="C9585" s="97"/>
      <c r="D9585" s="2013" t="s">
        <v>716</v>
      </c>
      <c r="E9585" s="2013"/>
      <c r="F9585" s="2013"/>
      <c r="G9585" s="494"/>
    </row>
    <row r="9586" ht="21.75" hidden="1" customHeight="1" outlineLevel="7">
      <c r="A9586" s="95"/>
      <c r="B9586" s="96"/>
      <c r="C9586" s="97"/>
      <c r="D9586" s="2013" t="s">
        <v>717</v>
      </c>
      <c r="E9586" s="2013"/>
      <c r="F9586" s="2013"/>
      <c r="G9586" s="494"/>
    </row>
    <row r="9587" ht="11.25" hidden="1" customHeight="1" outlineLevel="7">
      <c r="A9587" s="95"/>
      <c r="B9587" s="96"/>
      <c r="C9587" s="97"/>
      <c r="D9587" s="2013" t="s">
        <v>718</v>
      </c>
      <c r="E9587" s="2013"/>
      <c r="F9587" s="2013"/>
      <c r="G9587" s="494"/>
    </row>
    <row r="9588" ht="11.25" hidden="1" customHeight="1" outlineLevel="7">
      <c r="A9588" s="95"/>
      <c r="B9588" s="96"/>
      <c r="C9588" s="97"/>
      <c r="D9588" s="2013" t="s">
        <v>719</v>
      </c>
      <c r="E9588" s="2013"/>
      <c r="F9588" s="2013"/>
      <c r="G9588" s="494"/>
    </row>
    <row r="9589" ht="11.25" hidden="1" customHeight="1" outlineLevel="7">
      <c r="A9589" s="104"/>
      <c r="B9589" s="105"/>
      <c r="C9589" s="106"/>
      <c r="D9589" s="2017" t="s">
        <v>720</v>
      </c>
      <c r="E9589" s="2017"/>
      <c r="F9589" s="2017"/>
      <c r="G9589" s="494"/>
    </row>
    <row r="9590" ht="11.25" hidden="1" customHeight="1" outlineLevel="7">
      <c r="A9590" s="95"/>
      <c r="B9590" s="96"/>
      <c r="C9590" s="97"/>
      <c r="D9590" s="2013" t="s">
        <v>721</v>
      </c>
      <c r="E9590" s="2013"/>
      <c r="F9590" s="2013"/>
      <c r="G9590" s="494"/>
    </row>
    <row r="9591" ht="11.25" hidden="1" customHeight="1" outlineLevel="7">
      <c r="A9591" s="95"/>
      <c r="B9591" s="96"/>
      <c r="C9591" s="97"/>
      <c r="D9591" s="2013" t="s">
        <v>722</v>
      </c>
      <c r="E9591" s="2013"/>
      <c r="F9591" s="2013"/>
      <c r="G9591" s="494"/>
    </row>
    <row r="9592" ht="11.25" hidden="1" customHeight="1" outlineLevel="7">
      <c r="A9592" s="95"/>
      <c r="B9592" s="96"/>
      <c r="C9592" s="97"/>
      <c r="D9592" s="2013" t="s">
        <v>723</v>
      </c>
      <c r="E9592" s="2013"/>
      <c r="F9592" s="2013"/>
      <c r="G9592" s="494"/>
    </row>
    <row r="9593" ht="11.25" hidden="1" customHeight="1" outlineLevel="7">
      <c r="A9593" s="104"/>
      <c r="B9593" s="105"/>
      <c r="C9593" s="106"/>
      <c r="D9593" s="2017" t="s">
        <v>724</v>
      </c>
      <c r="E9593" s="2017"/>
      <c r="F9593" s="2017"/>
      <c r="G9593" s="494"/>
    </row>
    <row r="9594" ht="11.25" hidden="1" customHeight="1" outlineLevel="7">
      <c r="A9594" s="95"/>
      <c r="B9594" s="96"/>
      <c r="C9594" s="97"/>
      <c r="D9594" s="2013" t="s">
        <v>725</v>
      </c>
      <c r="E9594" s="2013"/>
      <c r="F9594" s="2013"/>
      <c r="G9594" s="494"/>
    </row>
    <row r="9595" ht="11.25" hidden="1" customHeight="1" outlineLevel="7">
      <c r="A9595" s="95"/>
      <c r="B9595" s="96"/>
      <c r="C9595" s="97"/>
      <c r="D9595" s="2013" t="s">
        <v>726</v>
      </c>
      <c r="E9595" s="2013"/>
      <c r="F9595" s="2013"/>
      <c r="G9595" s="494"/>
    </row>
    <row r="9596" ht="11.25" hidden="1" customHeight="1" outlineLevel="7">
      <c r="A9596" s="95"/>
      <c r="B9596" s="96"/>
      <c r="C9596" s="97"/>
      <c r="D9596" s="2013" t="s">
        <v>727</v>
      </c>
      <c r="E9596" s="2013"/>
      <c r="F9596" s="2013"/>
      <c r="G9596" s="494"/>
    </row>
    <row r="9597" ht="21.75" hidden="1" customHeight="1" outlineLevel="7">
      <c r="A9597" s="95"/>
      <c r="B9597" s="96"/>
      <c r="C9597" s="97"/>
      <c r="D9597" s="2013" t="s">
        <v>728</v>
      </c>
      <c r="E9597" s="2013"/>
      <c r="F9597" s="2013"/>
      <c r="G9597" s="494"/>
    </row>
    <row r="9598" ht="11.25" hidden="1" customHeight="1" outlineLevel="7">
      <c r="A9598" s="95"/>
      <c r="B9598" s="96"/>
      <c r="C9598" s="97"/>
      <c r="D9598" s="2013" t="s">
        <v>729</v>
      </c>
      <c r="E9598" s="2013"/>
      <c r="F9598" s="2013"/>
      <c r="G9598" s="494"/>
    </row>
    <row r="9599" ht="11.25" hidden="1" customHeight="1" outlineLevel="7">
      <c r="A9599" s="95"/>
      <c r="B9599" s="96"/>
      <c r="C9599" s="97"/>
      <c r="D9599" s="2013" t="s">
        <v>730</v>
      </c>
      <c r="E9599" s="2013"/>
      <c r="F9599" s="2013"/>
      <c r="G9599" s="494"/>
    </row>
    <row r="9600" ht="11.25" hidden="1" customHeight="1" outlineLevel="7">
      <c r="A9600" s="115"/>
      <c r="B9600" s="116"/>
      <c r="C9600" s="117"/>
      <c r="D9600" s="2013" t="s">
        <v>731</v>
      </c>
      <c r="E9600" s="2013"/>
      <c r="F9600" s="2013"/>
      <c r="G9600" s="494"/>
    </row>
    <row r="9601" ht="11.25" hidden="1" customHeight="1" outlineLevel="7">
      <c r="A9601" s="104"/>
      <c r="B9601" s="105"/>
      <c r="C9601" s="106"/>
      <c r="D9601" s="2017" t="s">
        <v>732</v>
      </c>
      <c r="E9601" s="2017"/>
      <c r="F9601" s="2017"/>
      <c r="G9601" s="494"/>
    </row>
    <row r="9602" ht="11.25" hidden="1" customHeight="1" outlineLevel="7">
      <c r="A9602" s="95"/>
      <c r="B9602" s="96"/>
      <c r="C9602" s="97"/>
      <c r="D9602" s="2013" t="s">
        <v>733</v>
      </c>
      <c r="E9602" s="2013"/>
      <c r="F9602" s="2013"/>
      <c r="G9602" s="494"/>
    </row>
    <row r="9603" ht="11.25" hidden="1" customHeight="1" outlineLevel="7">
      <c r="A9603" s="95"/>
      <c r="B9603" s="96"/>
      <c r="C9603" s="97"/>
      <c r="D9603" s="2013" t="s">
        <v>735</v>
      </c>
      <c r="E9603" s="2013"/>
      <c r="F9603" s="2013"/>
      <c r="G9603" s="494"/>
    </row>
    <row r="9604" ht="11.25" hidden="1" customHeight="1" outlineLevel="7">
      <c r="A9604" s="115"/>
      <c r="B9604" s="116"/>
      <c r="C9604" s="117"/>
      <c r="D9604" s="2013" t="s">
        <v>736</v>
      </c>
      <c r="E9604" s="2013"/>
      <c r="F9604" s="2013"/>
      <c r="G9604" s="494"/>
    </row>
    <row r="9605" ht="21.75" hidden="1" customHeight="1" outlineLevel="7">
      <c r="A9605" s="115"/>
      <c r="B9605" s="116"/>
      <c r="C9605" s="117"/>
      <c r="D9605" s="2013" t="s">
        <v>737</v>
      </c>
      <c r="E9605" s="2013"/>
      <c r="F9605" s="2013"/>
      <c r="G9605" s="494"/>
    </row>
    <row r="9606" ht="11.25" hidden="1" customHeight="1" outlineLevel="7">
      <c r="A9606" s="115"/>
      <c r="B9606" s="116"/>
      <c r="C9606" s="117"/>
      <c r="D9606" s="2013" t="s">
        <v>738</v>
      </c>
      <c r="E9606" s="2013"/>
      <c r="F9606" s="2013"/>
      <c r="G9606" s="494"/>
    </row>
    <row r="9607" ht="11.25" hidden="1" customHeight="1" outlineLevel="7">
      <c r="A9607" s="115"/>
      <c r="B9607" s="116"/>
      <c r="C9607" s="117"/>
      <c r="D9607" s="2013" t="s">
        <v>739</v>
      </c>
      <c r="E9607" s="2013"/>
      <c r="F9607" s="2013"/>
      <c r="G9607" s="494"/>
    </row>
    <row r="9608" ht="11.25" hidden="1" customHeight="1" outlineLevel="7">
      <c r="A9608" s="104"/>
      <c r="B9608" s="105"/>
      <c r="C9608" s="106"/>
      <c r="D9608" s="2017" t="s">
        <v>740</v>
      </c>
      <c r="E9608" s="2017"/>
      <c r="F9608" s="2017"/>
      <c r="G9608" s="494"/>
    </row>
    <row r="9609" ht="11.25" hidden="1" customHeight="1" outlineLevel="7">
      <c r="A9609" s="95"/>
      <c r="B9609" s="96"/>
      <c r="C9609" s="97"/>
      <c r="D9609" s="2013" t="s">
        <v>741</v>
      </c>
      <c r="E9609" s="2013"/>
      <c r="F9609" s="2013"/>
      <c r="G9609" s="494"/>
    </row>
    <row r="9610" ht="11.25" hidden="1" customHeight="1" outlineLevel="7">
      <c r="A9610" s="104"/>
      <c r="B9610" s="105"/>
      <c r="C9610" s="106"/>
      <c r="D9610" s="2017" t="s">
        <v>742</v>
      </c>
      <c r="E9610" s="2017"/>
      <c r="F9610" s="2017"/>
      <c r="G9610" s="494"/>
    </row>
    <row r="9611" ht="11.25" hidden="1" customHeight="1" outlineLevel="7">
      <c r="A9611" s="95"/>
      <c r="B9611" s="96"/>
      <c r="C9611" s="97"/>
      <c r="D9611" s="2013" t="s">
        <v>744</v>
      </c>
      <c r="E9611" s="2013"/>
      <c r="F9611" s="2013"/>
      <c r="G9611" s="494"/>
    </row>
    <row r="9612" ht="21.75" hidden="1" customHeight="1" outlineLevel="7">
      <c r="A9612" s="95"/>
      <c r="B9612" s="96"/>
      <c r="C9612" s="97"/>
      <c r="D9612" s="2013" t="s">
        <v>745</v>
      </c>
      <c r="E9612" s="2013"/>
      <c r="F9612" s="2013"/>
      <c r="G9612" s="494"/>
    </row>
    <row r="9613" ht="21.75" hidden="1" customHeight="1" outlineLevel="7">
      <c r="A9613" s="95"/>
      <c r="B9613" s="96"/>
      <c r="C9613" s="97"/>
      <c r="D9613" s="2013" t="s">
        <v>746</v>
      </c>
      <c r="E9613" s="2013"/>
      <c r="F9613" s="2013"/>
      <c r="G9613" s="494"/>
    </row>
    <row r="9614" ht="21.75" hidden="1" customHeight="1" outlineLevel="7">
      <c r="A9614" s="95"/>
      <c r="B9614" s="96"/>
      <c r="C9614" s="97"/>
      <c r="D9614" s="2013" t="s">
        <v>748</v>
      </c>
      <c r="E9614" s="2013"/>
      <c r="F9614" s="2013"/>
      <c r="G9614" s="494"/>
    </row>
    <row r="9615" ht="21.75" hidden="1" customHeight="1" outlineLevel="7">
      <c r="A9615" s="95"/>
      <c r="B9615" s="96"/>
      <c r="C9615" s="97"/>
      <c r="D9615" s="2013" t="s">
        <v>749</v>
      </c>
      <c r="E9615" s="2013"/>
      <c r="F9615" s="2013"/>
      <c r="G9615" s="494"/>
    </row>
    <row r="9616" ht="11.25" hidden="1" customHeight="1" outlineLevel="7">
      <c r="A9616" s="95"/>
      <c r="B9616" s="96"/>
      <c r="C9616" s="97"/>
      <c r="D9616" s="2013" t="s">
        <v>751</v>
      </c>
      <c r="E9616" s="2013"/>
      <c r="F9616" s="2013"/>
      <c r="G9616" s="494"/>
    </row>
    <row r="9617" ht="11.25" hidden="1" customHeight="1" outlineLevel="7">
      <c r="A9617" s="95"/>
      <c r="B9617" s="96"/>
      <c r="C9617" s="97"/>
      <c r="D9617" s="2013" t="s">
        <v>752</v>
      </c>
      <c r="E9617" s="2013"/>
      <c r="F9617" s="2013"/>
      <c r="G9617" s="494"/>
    </row>
    <row r="9618" ht="11.25" hidden="1" customHeight="1" outlineLevel="7">
      <c r="A9618" s="95"/>
      <c r="B9618" s="96"/>
      <c r="C9618" s="97"/>
      <c r="D9618" s="2013" t="s">
        <v>843</v>
      </c>
      <c r="E9618" s="2013"/>
      <c r="F9618" s="2013"/>
      <c r="G9618" s="494"/>
    </row>
    <row r="9619" ht="11.25" hidden="1" customHeight="1" outlineLevel="7">
      <c r="A9619" s="95"/>
      <c r="B9619" s="96"/>
      <c r="C9619" s="97"/>
      <c r="D9619" s="2013" t="s">
        <v>758</v>
      </c>
      <c r="E9619" s="2013"/>
      <c r="F9619" s="2013"/>
      <c r="G9619" s="494"/>
    </row>
    <row r="9620" ht="11.25" hidden="1" customHeight="1" outlineLevel="7">
      <c r="A9620" s="95"/>
      <c r="B9620" s="96"/>
      <c r="C9620" s="97"/>
      <c r="D9620" s="2013" t="s">
        <v>759</v>
      </c>
      <c r="E9620" s="2013"/>
      <c r="F9620" s="2013"/>
      <c r="G9620" s="494"/>
    </row>
    <row r="9621" ht="21.75" hidden="1" customHeight="1" outlineLevel="7">
      <c r="A9621" s="95"/>
      <c r="B9621" s="96"/>
      <c r="C9621" s="97"/>
      <c r="D9621" s="2013" t="s">
        <v>400</v>
      </c>
      <c r="E9621" s="2013"/>
      <c r="F9621" s="2013"/>
      <c r="G9621" s="494"/>
    </row>
    <row r="9622" ht="11.25" hidden="1" customHeight="1" outlineLevel="7">
      <c r="A9622" s="95"/>
      <c r="B9622" s="96"/>
      <c r="C9622" s="97"/>
      <c r="D9622" s="2013" t="s">
        <v>761</v>
      </c>
      <c r="E9622" s="2013"/>
      <c r="F9622" s="2013"/>
      <c r="G9622" s="494"/>
    </row>
    <row r="9623" ht="11.25" hidden="1" customHeight="1" outlineLevel="7">
      <c r="A9623" s="101"/>
      <c r="B9623" s="102"/>
      <c r="C9623" s="103"/>
      <c r="D9623" s="2017" t="s">
        <v>763</v>
      </c>
      <c r="E9623" s="2017"/>
      <c r="F9623" s="2017"/>
      <c r="G9623" s="494"/>
    </row>
    <row r="9624" ht="11.25" hidden="1" customHeight="1" outlineLevel="7">
      <c r="A9624" s="104"/>
      <c r="B9624" s="105"/>
      <c r="C9624" s="106"/>
      <c r="D9624" s="2017" t="s">
        <v>765</v>
      </c>
      <c r="E9624" s="2017"/>
      <c r="F9624" s="2017"/>
      <c r="G9624" s="494"/>
    </row>
    <row r="9625" ht="11.25" hidden="1" customHeight="1" outlineLevel="7">
      <c r="A9625" s="95"/>
      <c r="B9625" s="96"/>
      <c r="C9625" s="97"/>
      <c r="D9625" s="2013" t="s">
        <v>766</v>
      </c>
      <c r="E9625" s="2013"/>
      <c r="F9625" s="2013"/>
      <c r="G9625" s="494"/>
    </row>
    <row r="9626" ht="11.25" hidden="1" customHeight="1" outlineLevel="7">
      <c r="A9626" s="95"/>
      <c r="B9626" s="96"/>
      <c r="C9626" s="97"/>
      <c r="D9626" s="2013" t="s">
        <v>767</v>
      </c>
      <c r="E9626" s="2013"/>
      <c r="F9626" s="2013"/>
      <c r="G9626" s="494"/>
    </row>
    <row r="9627" ht="21.75" hidden="1" customHeight="1" outlineLevel="7">
      <c r="A9627" s="95"/>
      <c r="B9627" s="96"/>
      <c r="C9627" s="97"/>
      <c r="D9627" s="2013" t="s">
        <v>770</v>
      </c>
      <c r="E9627" s="2013"/>
      <c r="F9627" s="2013"/>
      <c r="G9627" s="494"/>
    </row>
    <row r="9628" ht="11.25" hidden="1" customHeight="1" outlineLevel="7">
      <c r="A9628" s="104"/>
      <c r="B9628" s="105"/>
      <c r="C9628" s="106"/>
      <c r="D9628" s="2017" t="s">
        <v>771</v>
      </c>
      <c r="E9628" s="2017"/>
      <c r="F9628" s="2017"/>
      <c r="G9628" s="494"/>
    </row>
    <row r="9629" ht="11.25" hidden="1" customHeight="1" outlineLevel="7">
      <c r="A9629" s="95"/>
      <c r="B9629" s="96"/>
      <c r="C9629" s="97"/>
      <c r="D9629" s="2013" t="s">
        <v>773</v>
      </c>
      <c r="E9629" s="2013"/>
      <c r="F9629" s="2013"/>
      <c r="G9629" s="494"/>
    </row>
    <row r="9630" ht="11.25" hidden="1" customHeight="1" outlineLevel="7">
      <c r="A9630" s="95"/>
      <c r="B9630" s="96"/>
      <c r="C9630" s="97"/>
      <c r="D9630" s="2013" t="s">
        <v>775</v>
      </c>
      <c r="E9630" s="2013"/>
      <c r="F9630" s="2013"/>
      <c r="G9630" s="494"/>
    </row>
    <row r="9631" ht="21.75" hidden="1" customHeight="1" outlineLevel="7">
      <c r="A9631" s="95"/>
      <c r="B9631" s="96"/>
      <c r="C9631" s="97"/>
      <c r="D9631" s="2013" t="s">
        <v>777</v>
      </c>
      <c r="E9631" s="2013"/>
      <c r="F9631" s="2013"/>
      <c r="G9631" s="494"/>
    </row>
    <row r="9632" ht="11.25" hidden="1" customHeight="1" outlineLevel="7">
      <c r="A9632" s="95"/>
      <c r="B9632" s="96"/>
      <c r="C9632" s="97"/>
      <c r="D9632" s="2013" t="s">
        <v>778</v>
      </c>
      <c r="E9632" s="2013"/>
      <c r="F9632" s="2013"/>
      <c r="G9632" s="494"/>
    </row>
    <row r="9633" ht="11.25" hidden="1" customHeight="1" outlineLevel="7">
      <c r="A9633" s="95"/>
      <c r="B9633" s="96"/>
      <c r="C9633" s="97"/>
      <c r="D9633" s="2013" t="s">
        <v>779</v>
      </c>
      <c r="E9633" s="2013"/>
      <c r="F9633" s="2013"/>
      <c r="G9633" s="494"/>
    </row>
    <row r="9634" ht="11.25" hidden="1" customHeight="1" outlineLevel="7">
      <c r="A9634" s="115"/>
      <c r="B9634" s="116"/>
      <c r="C9634" s="117"/>
      <c r="D9634" s="2013" t="s">
        <v>781</v>
      </c>
      <c r="E9634" s="2013"/>
      <c r="F9634" s="2013"/>
      <c r="G9634" s="494"/>
    </row>
    <row r="9635" ht="11.25" hidden="1" customHeight="1" outlineLevel="7">
      <c r="A9635" s="101"/>
      <c r="B9635" s="102"/>
      <c r="C9635" s="103"/>
      <c r="D9635" s="2017" t="s">
        <v>782</v>
      </c>
      <c r="E9635" s="2017"/>
      <c r="F9635" s="2017"/>
      <c r="G9635" s="494"/>
    </row>
    <row r="9636" ht="21.75" hidden="1" customHeight="1" outlineLevel="7">
      <c r="A9636" s="115"/>
      <c r="B9636" s="116"/>
      <c r="C9636" s="117"/>
      <c r="D9636" s="2013" t="s">
        <v>783</v>
      </c>
      <c r="E9636" s="2013"/>
      <c r="F9636" s="2013"/>
      <c r="G9636" s="494"/>
    </row>
    <row r="9637" ht="11.25" hidden="1" customHeight="1" outlineLevel="7">
      <c r="A9637" s="115"/>
      <c r="B9637" s="116"/>
      <c r="C9637" s="117"/>
      <c r="D9637" s="2013" t="s">
        <v>784</v>
      </c>
      <c r="E9637" s="2013"/>
      <c r="F9637" s="2013"/>
      <c r="G9637" s="494"/>
    </row>
    <row r="9638" ht="11.25" hidden="1" customHeight="1" outlineLevel="7">
      <c r="A9638" s="115"/>
      <c r="B9638" s="116"/>
      <c r="C9638" s="117"/>
      <c r="D9638" s="2013" t="s">
        <v>785</v>
      </c>
      <c r="E9638" s="2013"/>
      <c r="F9638" s="2013"/>
      <c r="G9638" s="494"/>
    </row>
    <row r="9639" ht="11.25" hidden="1" customHeight="1" outlineLevel="7">
      <c r="A9639" s="101"/>
      <c r="B9639" s="102"/>
      <c r="C9639" s="103"/>
      <c r="D9639" s="2017" t="s">
        <v>789</v>
      </c>
      <c r="E9639" s="2017"/>
      <c r="F9639" s="2017"/>
      <c r="G9639" s="494"/>
    </row>
    <row r="9640" ht="21.75" hidden="1" customHeight="1" outlineLevel="7">
      <c r="A9640" s="115"/>
      <c r="B9640" s="116"/>
      <c r="C9640" s="117"/>
      <c r="D9640" s="2013" t="s">
        <v>791</v>
      </c>
      <c r="E9640" s="2013"/>
      <c r="F9640" s="2013"/>
      <c r="G9640" s="494"/>
    </row>
    <row r="9641" ht="21.75" hidden="1" customHeight="1" outlineLevel="7">
      <c r="A9641" s="115"/>
      <c r="B9641" s="116"/>
      <c r="C9641" s="117"/>
      <c r="D9641" s="2013" t="s">
        <v>793</v>
      </c>
      <c r="E9641" s="2013"/>
      <c r="F9641" s="2013"/>
      <c r="G9641" s="494"/>
    </row>
    <row r="9642" ht="11.25" hidden="1" customHeight="1" outlineLevel="7">
      <c r="A9642" s="115"/>
      <c r="B9642" s="116"/>
      <c r="C9642" s="117"/>
      <c r="D9642" s="2013" t="s">
        <v>795</v>
      </c>
      <c r="E9642" s="2013"/>
      <c r="F9642" s="2013"/>
      <c r="G9642" s="494"/>
    </row>
    <row r="9643" ht="11.25" hidden="1" customHeight="1" outlineLevel="7">
      <c r="A9643" s="115"/>
      <c r="B9643" s="116"/>
      <c r="C9643" s="117"/>
      <c r="D9643" s="2013" t="s">
        <v>796</v>
      </c>
      <c r="E9643" s="2013"/>
      <c r="F9643" s="2013"/>
      <c r="G9643" s="494"/>
    </row>
    <row r="9644" ht="11.25" hidden="1" customHeight="1" outlineLevel="7">
      <c r="A9644" s="115"/>
      <c r="B9644" s="116"/>
      <c r="C9644" s="117"/>
      <c r="D9644" s="2013" t="s">
        <v>798</v>
      </c>
      <c r="E9644" s="2013"/>
      <c r="F9644" s="2013"/>
      <c r="G9644" s="494"/>
    </row>
    <row r="9645" ht="11.25" hidden="1" customHeight="1" outlineLevel="7">
      <c r="A9645" s="115"/>
      <c r="B9645" s="116"/>
      <c r="C9645" s="117"/>
      <c r="D9645" s="2013" t="s">
        <v>799</v>
      </c>
      <c r="E9645" s="2013"/>
      <c r="F9645" s="2013"/>
      <c r="G9645" s="494"/>
    </row>
    <row r="9646" ht="11.25" hidden="1" customHeight="1" outlineLevel="7">
      <c r="A9646" s="115"/>
      <c r="B9646" s="116"/>
      <c r="C9646" s="117"/>
      <c r="D9646" s="2013" t="s">
        <v>844</v>
      </c>
      <c r="E9646" s="2013"/>
      <c r="F9646" s="2013"/>
      <c r="G9646" s="494"/>
    </row>
    <row r="9647" ht="11.25" hidden="1" customHeight="1" outlineLevel="7">
      <c r="A9647" s="101"/>
      <c r="B9647" s="102"/>
      <c r="C9647" s="103"/>
      <c r="D9647" s="2017" t="s">
        <v>802</v>
      </c>
      <c r="E9647" s="2017"/>
      <c r="F9647" s="2017"/>
      <c r="G9647" s="494"/>
    </row>
    <row r="9648" ht="11.25" hidden="1" customHeight="1" outlineLevel="7">
      <c r="A9648" s="115"/>
      <c r="B9648" s="116"/>
      <c r="C9648" s="117"/>
      <c r="D9648" s="2013" t="s">
        <v>804</v>
      </c>
      <c r="E9648" s="2013"/>
      <c r="F9648" s="2013"/>
      <c r="G9648" s="494"/>
    </row>
    <row r="9649" ht="11.25" hidden="1" customHeight="1" outlineLevel="7">
      <c r="A9649" s="115"/>
      <c r="B9649" s="116"/>
      <c r="C9649" s="117"/>
      <c r="D9649" s="2013" t="s">
        <v>805</v>
      </c>
      <c r="E9649" s="2013"/>
      <c r="F9649" s="2013"/>
      <c r="G9649" s="494"/>
    </row>
    <row r="9650" ht="11.25" hidden="1" customHeight="1" outlineLevel="7">
      <c r="A9650" s="115"/>
      <c r="B9650" s="116"/>
      <c r="C9650" s="117"/>
      <c r="D9650" s="2013" t="s">
        <v>806</v>
      </c>
      <c r="E9650" s="2013"/>
      <c r="F9650" s="2013"/>
      <c r="G9650" s="494"/>
    </row>
    <row r="9651" ht="11.25" hidden="1" customHeight="1" outlineLevel="7">
      <c r="A9651" s="115"/>
      <c r="B9651" s="116"/>
      <c r="C9651" s="117"/>
      <c r="D9651" s="2013" t="s">
        <v>808</v>
      </c>
      <c r="E9651" s="2013"/>
      <c r="F9651" s="2013"/>
      <c r="G9651" s="494"/>
    </row>
    <row r="9652" ht="21.75" hidden="1" customHeight="1" outlineLevel="7">
      <c r="A9652" s="115"/>
      <c r="B9652" s="116"/>
      <c r="C9652" s="117"/>
      <c r="D9652" s="2013" t="s">
        <v>809</v>
      </c>
      <c r="E9652" s="2013"/>
      <c r="F9652" s="2013"/>
      <c r="G9652" s="494"/>
    </row>
    <row r="9653" ht="11.25" hidden="1" customHeight="1" outlineLevel="7">
      <c r="A9653" s="115"/>
      <c r="B9653" s="116"/>
      <c r="C9653" s="117"/>
      <c r="D9653" s="2013" t="s">
        <v>810</v>
      </c>
      <c r="E9653" s="2013"/>
      <c r="F9653" s="2013"/>
      <c r="G9653" s="494"/>
    </row>
    <row r="9654" ht="11.25" hidden="1" customHeight="1" outlineLevel="7">
      <c r="A9654" s="89"/>
      <c r="B9654" s="90"/>
      <c r="C9654" s="91"/>
      <c r="D9654" s="2013" t="s">
        <v>812</v>
      </c>
      <c r="E9654" s="2013"/>
      <c r="F9654" s="2013"/>
      <c r="G9654" s="494"/>
    </row>
    <row r="9655" ht="11.25" hidden="1" customHeight="1" outlineLevel="7">
      <c r="A9655" s="101"/>
      <c r="B9655" s="102"/>
      <c r="C9655" s="103"/>
      <c r="D9655" s="2017" t="s">
        <v>813</v>
      </c>
      <c r="E9655" s="2017"/>
      <c r="F9655" s="2017"/>
      <c r="G9655" s="494"/>
    </row>
    <row r="9656" ht="11.25" hidden="1" customHeight="1" outlineLevel="7">
      <c r="A9656" s="104"/>
      <c r="B9656" s="105"/>
      <c r="C9656" s="106"/>
      <c r="D9656" s="2017" t="s">
        <v>815</v>
      </c>
      <c r="E9656" s="2017"/>
      <c r="F9656" s="2017"/>
      <c r="G9656" s="494"/>
    </row>
    <row r="9657" ht="11.25" hidden="1" customHeight="1" outlineLevel="7">
      <c r="A9657" s="95"/>
      <c r="B9657" s="96"/>
      <c r="C9657" s="97"/>
      <c r="D9657" s="2013" t="s">
        <v>820</v>
      </c>
      <c r="E9657" s="2013"/>
      <c r="F9657" s="2013"/>
      <c r="G9657" s="494"/>
    </row>
    <row r="9658" ht="11.25" hidden="1" customHeight="1" outlineLevel="7">
      <c r="A9658" s="115"/>
      <c r="B9658" s="116"/>
      <c r="C9658" s="117"/>
      <c r="D9658" s="2013" t="s">
        <v>822</v>
      </c>
      <c r="E9658" s="2013"/>
      <c r="F9658" s="2013"/>
      <c r="G9658" s="494"/>
    </row>
    <row r="9659" ht="11.25" hidden="1" customHeight="1" outlineLevel="7">
      <c r="A9659" s="115"/>
      <c r="B9659" s="116"/>
      <c r="C9659" s="117"/>
      <c r="D9659" s="2013" t="s">
        <v>823</v>
      </c>
      <c r="E9659" s="2013"/>
      <c r="F9659" s="2013"/>
      <c r="G9659" s="494"/>
    </row>
    <row r="9660" ht="11.25" hidden="1" customHeight="1" outlineLevel="7">
      <c r="A9660" s="115"/>
      <c r="B9660" s="116"/>
      <c r="C9660" s="117"/>
      <c r="D9660" s="2013" t="s">
        <v>824</v>
      </c>
      <c r="E9660" s="2013"/>
      <c r="F9660" s="2013"/>
      <c r="G9660" s="494"/>
    </row>
    <row r="9661" ht="11.25" hidden="1" customHeight="1" outlineLevel="7">
      <c r="A9661" s="115"/>
      <c r="B9661" s="116"/>
      <c r="C9661" s="117"/>
      <c r="D9661" s="2013" t="s">
        <v>825</v>
      </c>
      <c r="E9661" s="2013"/>
      <c r="F9661" s="2013"/>
      <c r="G9661" s="494"/>
    </row>
    <row r="9662" ht="11.25" hidden="1" customHeight="1" outlineLevel="7">
      <c r="A9662" s="104"/>
      <c r="B9662" s="105"/>
      <c r="C9662" s="106"/>
      <c r="D9662" s="2017" t="s">
        <v>826</v>
      </c>
      <c r="E9662" s="2017"/>
      <c r="F9662" s="2017"/>
      <c r="G9662" s="494"/>
    </row>
    <row r="9663" ht="11.25" hidden="1" customHeight="1" outlineLevel="7">
      <c r="A9663" s="95"/>
      <c r="B9663" s="96"/>
      <c r="C9663" s="97"/>
      <c r="D9663" s="2013" t="s">
        <v>828</v>
      </c>
      <c r="E9663" s="2013"/>
      <c r="F9663" s="2013"/>
      <c r="G9663" s="494"/>
    </row>
    <row r="9664" ht="21.75" hidden="1" customHeight="1" outlineLevel="7">
      <c r="A9664" s="95"/>
      <c r="B9664" s="96"/>
      <c r="C9664" s="97"/>
      <c r="D9664" s="2013" t="s">
        <v>829</v>
      </c>
      <c r="E9664" s="2013"/>
      <c r="F9664" s="2013"/>
      <c r="G9664" s="494"/>
    </row>
    <row r="9665" ht="11.25" hidden="1" customHeight="1" outlineLevel="7">
      <c r="A9665" s="104"/>
      <c r="B9665" s="105"/>
      <c r="C9665" s="106"/>
      <c r="D9665" s="2017" t="s">
        <v>831</v>
      </c>
      <c r="E9665" s="2017"/>
      <c r="F9665" s="2017"/>
      <c r="G9665" s="494"/>
    </row>
    <row r="9666" ht="11.25" hidden="1" customHeight="1" outlineLevel="7">
      <c r="A9666" s="95"/>
      <c r="B9666" s="96"/>
      <c r="C9666" s="97"/>
      <c r="D9666" s="2013" t="s">
        <v>833</v>
      </c>
      <c r="E9666" s="2013"/>
      <c r="F9666" s="2013"/>
      <c r="G9666" s="494"/>
    </row>
    <row r="9667" ht="21.75" hidden="1" customHeight="1" outlineLevel="7">
      <c r="A9667" s="115"/>
      <c r="B9667" s="116"/>
      <c r="C9667" s="117"/>
      <c r="D9667" s="2013" t="s">
        <v>834</v>
      </c>
      <c r="E9667" s="2013"/>
      <c r="F9667" s="2013"/>
      <c r="G9667" s="494"/>
    </row>
    <row r="9668" ht="11.25" hidden="1" customHeight="1" outlineLevel="7">
      <c r="A9668" s="115"/>
      <c r="B9668" s="116"/>
      <c r="C9668" s="117"/>
      <c r="D9668" s="2013" t="s">
        <v>837</v>
      </c>
      <c r="E9668" s="2013"/>
      <c r="F9668" s="2013"/>
      <c r="G9668" s="494"/>
    </row>
    <row r="9669" ht="11.25" hidden="1" customHeight="1" outlineLevel="7">
      <c r="A9669" s="80"/>
      <c r="B9669" s="81"/>
      <c r="C9669" s="82"/>
      <c r="D9669" s="2017" t="s">
        <v>963</v>
      </c>
      <c r="E9669" s="2017"/>
      <c r="F9669" s="2017"/>
      <c r="G9669" s="494"/>
    </row>
    <row r="9670" ht="11.25" hidden="1" customHeight="1" outlineLevel="7">
      <c r="A9670" s="83"/>
      <c r="B9670" s="84"/>
      <c r="C9670" s="85"/>
      <c r="D9670" s="2017" t="s">
        <v>14</v>
      </c>
      <c r="E9670" s="2017"/>
      <c r="F9670" s="2017"/>
      <c r="G9670" s="494"/>
    </row>
    <row r="9671" ht="11.25" hidden="1" customHeight="1" outlineLevel="7">
      <c r="A9671" s="86"/>
      <c r="B9671" s="87"/>
      <c r="C9671" s="88"/>
      <c r="D9671" s="2017" t="s">
        <v>529</v>
      </c>
      <c r="E9671" s="2017"/>
      <c r="F9671" s="2017"/>
      <c r="G9671" s="494"/>
    </row>
    <row r="9672" ht="11.25" hidden="1" customHeight="1" outlineLevel="7">
      <c r="A9672" s="101"/>
      <c r="B9672" s="102"/>
      <c r="C9672" s="103"/>
      <c r="D9672" s="2017" t="s">
        <v>964</v>
      </c>
      <c r="E9672" s="2017"/>
      <c r="F9672" s="2017"/>
      <c r="G9672" s="494"/>
    </row>
    <row r="9673" ht="11.25" hidden="1" customHeight="1" outlineLevel="7">
      <c r="A9673" s="115"/>
      <c r="B9673" s="116"/>
      <c r="C9673" s="117"/>
      <c r="D9673" s="2013" t="s">
        <v>546</v>
      </c>
      <c r="E9673" s="2013"/>
      <c r="F9673" s="2013"/>
      <c r="G9673" s="494"/>
    </row>
    <row r="9674" ht="11.25" hidden="1" customHeight="1" outlineLevel="7">
      <c r="A9674" s="101"/>
      <c r="B9674" s="102"/>
      <c r="C9674" s="103"/>
      <c r="D9674" s="2017" t="s">
        <v>554</v>
      </c>
      <c r="E9674" s="2017"/>
      <c r="F9674" s="2017"/>
      <c r="G9674" s="494"/>
    </row>
    <row r="9675" ht="11.25" hidden="1" customHeight="1" outlineLevel="7">
      <c r="A9675" s="115"/>
      <c r="B9675" s="116"/>
      <c r="C9675" s="117"/>
      <c r="D9675" s="2013" t="s">
        <v>557</v>
      </c>
      <c r="E9675" s="2013"/>
      <c r="F9675" s="2013"/>
      <c r="G9675" s="494"/>
    </row>
    <row r="9676" ht="11.25" hidden="1" customHeight="1" outlineLevel="7">
      <c r="A9676" s="115"/>
      <c r="B9676" s="116"/>
      <c r="C9676" s="117"/>
      <c r="D9676" s="2013" t="s">
        <v>559</v>
      </c>
      <c r="E9676" s="2013"/>
      <c r="F9676" s="2013"/>
      <c r="G9676" s="494"/>
    </row>
    <row r="9677" ht="11.25" hidden="1" customHeight="1" outlineLevel="7">
      <c r="A9677" s="115"/>
      <c r="B9677" s="116"/>
      <c r="C9677" s="117"/>
      <c r="D9677" s="2013" t="s">
        <v>564</v>
      </c>
      <c r="E9677" s="2013"/>
      <c r="F9677" s="2013"/>
      <c r="G9677" s="494"/>
    </row>
    <row r="9678" ht="11.25" hidden="1" customHeight="1" outlineLevel="7">
      <c r="A9678" s="115"/>
      <c r="B9678" s="116"/>
      <c r="C9678" s="117"/>
      <c r="D9678" s="2013" t="s">
        <v>565</v>
      </c>
      <c r="E9678" s="2013"/>
      <c r="F9678" s="2013"/>
      <c r="G9678" s="494"/>
    </row>
    <row r="9679" ht="11.25" hidden="1" customHeight="1" outlineLevel="7">
      <c r="A9679" s="115"/>
      <c r="B9679" s="116"/>
      <c r="C9679" s="117"/>
      <c r="D9679" s="2013" t="s">
        <v>566</v>
      </c>
      <c r="E9679" s="2013"/>
      <c r="F9679" s="2013"/>
      <c r="G9679" s="494"/>
    </row>
    <row r="9680" ht="11.25" hidden="1" customHeight="1" outlineLevel="7">
      <c r="A9680" s="115"/>
      <c r="B9680" s="116"/>
      <c r="C9680" s="117"/>
      <c r="D9680" s="2013" t="s">
        <v>567</v>
      </c>
      <c r="E9680" s="2013"/>
      <c r="F9680" s="2013"/>
      <c r="G9680" s="494"/>
    </row>
    <row r="9681" ht="11.25" hidden="1" customHeight="1" outlineLevel="7">
      <c r="A9681" s="115"/>
      <c r="B9681" s="116"/>
      <c r="C9681" s="117"/>
      <c r="D9681" s="2013" t="s">
        <v>569</v>
      </c>
      <c r="E9681" s="2013"/>
      <c r="F9681" s="2013"/>
      <c r="G9681" s="494"/>
    </row>
    <row r="9682" ht="11.25" hidden="1" customHeight="1" outlineLevel="7">
      <c r="A9682" s="115"/>
      <c r="B9682" s="116"/>
      <c r="C9682" s="117"/>
      <c r="D9682" s="2013" t="s">
        <v>570</v>
      </c>
      <c r="E9682" s="2013"/>
      <c r="F9682" s="2013"/>
      <c r="G9682" s="494"/>
    </row>
    <row r="9683" ht="11.25" hidden="1" customHeight="1" outlineLevel="7">
      <c r="A9683" s="83"/>
      <c r="B9683" s="84"/>
      <c r="C9683" s="85"/>
      <c r="D9683" s="2017" t="s">
        <v>571</v>
      </c>
      <c r="E9683" s="2017"/>
      <c r="F9683" s="2017"/>
      <c r="G9683" s="494"/>
    </row>
    <row r="9684" ht="11.25" hidden="1" customHeight="1" outlineLevel="7">
      <c r="A9684" s="86"/>
      <c r="B9684" s="87"/>
      <c r="C9684" s="88"/>
      <c r="D9684" s="2017" t="s">
        <v>572</v>
      </c>
      <c r="E9684" s="2017"/>
      <c r="F9684" s="2017"/>
      <c r="G9684" s="494"/>
    </row>
    <row r="9685" ht="11.25" hidden="1" customHeight="1" outlineLevel="7">
      <c r="A9685" s="101"/>
      <c r="B9685" s="102"/>
      <c r="C9685" s="103"/>
      <c r="D9685" s="2017" t="s">
        <v>573</v>
      </c>
      <c r="E9685" s="2017"/>
      <c r="F9685" s="2017"/>
      <c r="G9685" s="494"/>
    </row>
    <row r="9686" ht="11.25" hidden="1" customHeight="1" outlineLevel="7">
      <c r="A9686" s="115"/>
      <c r="B9686" s="116"/>
      <c r="C9686" s="117"/>
      <c r="D9686" s="2013" t="s">
        <v>582</v>
      </c>
      <c r="E9686" s="2013"/>
      <c r="F9686" s="2013"/>
      <c r="G9686" s="494"/>
    </row>
    <row r="9687" ht="11.25" hidden="1" customHeight="1" outlineLevel="7">
      <c r="A9687" s="115"/>
      <c r="B9687" s="116"/>
      <c r="C9687" s="117"/>
      <c r="D9687" s="2013" t="s">
        <v>585</v>
      </c>
      <c r="E9687" s="2013"/>
      <c r="F9687" s="2013"/>
      <c r="G9687" s="494"/>
    </row>
    <row r="9688" ht="11.25" hidden="1" customHeight="1" outlineLevel="7">
      <c r="A9688" s="101"/>
      <c r="B9688" s="102"/>
      <c r="C9688" s="103"/>
      <c r="D9688" s="2017" t="s">
        <v>586</v>
      </c>
      <c r="E9688" s="2017"/>
      <c r="F9688" s="2017"/>
      <c r="G9688" s="494"/>
    </row>
    <row r="9689" ht="11.25" hidden="1" customHeight="1" outlineLevel="7">
      <c r="A9689" s="115"/>
      <c r="B9689" s="116"/>
      <c r="C9689" s="117"/>
      <c r="D9689" s="2013" t="s">
        <v>965</v>
      </c>
      <c r="E9689" s="2013"/>
      <c r="F9689" s="2013"/>
      <c r="G9689" s="494"/>
    </row>
    <row r="9690" ht="11.25" hidden="1" customHeight="1" outlineLevel="7">
      <c r="A9690" s="83"/>
      <c r="B9690" s="84"/>
      <c r="C9690" s="85"/>
      <c r="D9690" s="2017" t="s">
        <v>617</v>
      </c>
      <c r="E9690" s="2017"/>
      <c r="F9690" s="2017"/>
      <c r="G9690" s="494"/>
    </row>
    <row r="9691" ht="11.25" hidden="1" customHeight="1" outlineLevel="7">
      <c r="A9691" s="118"/>
      <c r="B9691" s="119"/>
      <c r="C9691" s="120"/>
      <c r="D9691" s="2013" t="s">
        <v>619</v>
      </c>
      <c r="E9691" s="2013"/>
      <c r="F9691" s="2013"/>
      <c r="G9691" s="494"/>
    </row>
    <row r="9692" ht="11.25" hidden="1" customHeight="1" outlineLevel="7">
      <c r="A9692" s="118"/>
      <c r="B9692" s="119"/>
      <c r="C9692" s="120"/>
      <c r="D9692" s="2013" t="s">
        <v>620</v>
      </c>
      <c r="E9692" s="2013"/>
      <c r="F9692" s="2013"/>
      <c r="G9692" s="494"/>
    </row>
    <row r="9693" ht="11.25" hidden="1" customHeight="1" outlineLevel="7">
      <c r="A9693" s="118"/>
      <c r="B9693" s="119"/>
      <c r="C9693" s="120"/>
      <c r="D9693" s="2013" t="s">
        <v>624</v>
      </c>
      <c r="E9693" s="2013"/>
      <c r="F9693" s="2013"/>
      <c r="G9693" s="494"/>
    </row>
    <row r="9694" ht="11.25" hidden="1" customHeight="1" outlineLevel="7">
      <c r="A9694" s="118"/>
      <c r="B9694" s="119"/>
      <c r="C9694" s="120"/>
      <c r="D9694" s="2013" t="s">
        <v>626</v>
      </c>
      <c r="E9694" s="2013"/>
      <c r="F9694" s="2013"/>
      <c r="G9694" s="494"/>
    </row>
    <row r="9695" ht="11.25" hidden="1" customHeight="1" outlineLevel="7">
      <c r="A9695" s="86"/>
      <c r="B9695" s="87"/>
      <c r="C9695" s="88"/>
      <c r="D9695" s="2017" t="s">
        <v>630</v>
      </c>
      <c r="E9695" s="2017"/>
      <c r="F9695" s="2017"/>
      <c r="G9695" s="494"/>
    </row>
    <row r="9696" ht="11.25" hidden="1" customHeight="1" outlineLevel="7">
      <c r="A9696" s="89"/>
      <c r="B9696" s="90"/>
      <c r="C9696" s="91"/>
      <c r="D9696" s="2013" t="s">
        <v>632</v>
      </c>
      <c r="E9696" s="2013"/>
      <c r="F9696" s="2013"/>
      <c r="G9696" s="494"/>
    </row>
    <row r="9697" ht="21.75" hidden="1" customHeight="1" outlineLevel="7">
      <c r="A9697" s="89"/>
      <c r="B9697" s="90"/>
      <c r="C9697" s="91"/>
      <c r="D9697" s="2013" t="s">
        <v>634</v>
      </c>
      <c r="E9697" s="2013"/>
      <c r="F9697" s="2013"/>
      <c r="G9697" s="494"/>
    </row>
    <row r="9698" ht="21.75" hidden="1" customHeight="1" outlineLevel="7">
      <c r="A9698" s="89"/>
      <c r="B9698" s="90"/>
      <c r="C9698" s="91"/>
      <c r="D9698" s="2013" t="s">
        <v>636</v>
      </c>
      <c r="E9698" s="2013"/>
      <c r="F9698" s="2013"/>
      <c r="G9698" s="494"/>
    </row>
    <row r="9699" ht="21.75" hidden="1" customHeight="1" outlineLevel="7">
      <c r="A9699" s="89"/>
      <c r="B9699" s="90"/>
      <c r="C9699" s="91"/>
      <c r="D9699" s="2013" t="s">
        <v>638</v>
      </c>
      <c r="E9699" s="2013"/>
      <c r="F9699" s="2013"/>
      <c r="G9699" s="494"/>
    </row>
    <row r="9700" ht="11.25" hidden="1" customHeight="1" outlineLevel="7">
      <c r="A9700" s="83"/>
      <c r="B9700" s="84"/>
      <c r="C9700" s="85"/>
      <c r="D9700" s="2017" t="s">
        <v>641</v>
      </c>
      <c r="E9700" s="2017"/>
      <c r="F9700" s="2017"/>
      <c r="G9700" s="494"/>
    </row>
    <row r="9701" ht="21.75" hidden="1" customHeight="1" outlineLevel="7">
      <c r="A9701" s="86"/>
      <c r="B9701" s="87"/>
      <c r="C9701" s="88"/>
      <c r="D9701" s="2017" t="s">
        <v>642</v>
      </c>
      <c r="E9701" s="2017"/>
      <c r="F9701" s="2017"/>
      <c r="G9701" s="494"/>
    </row>
    <row r="9702" ht="21.75" hidden="1" customHeight="1" outlineLevel="7">
      <c r="A9702" s="89"/>
      <c r="B9702" s="90"/>
      <c r="C9702" s="91"/>
      <c r="D9702" s="2013" t="s">
        <v>643</v>
      </c>
      <c r="E9702" s="2013"/>
      <c r="F9702" s="2013"/>
      <c r="G9702" s="494"/>
    </row>
    <row r="9703" ht="21.75" hidden="1" customHeight="1" outlineLevel="7">
      <c r="A9703" s="89"/>
      <c r="B9703" s="90"/>
      <c r="C9703" s="91"/>
      <c r="D9703" s="2013" t="s">
        <v>645</v>
      </c>
      <c r="E9703" s="2013"/>
      <c r="F9703" s="2013"/>
      <c r="G9703" s="494"/>
    </row>
    <row r="9704" ht="21.75" hidden="1" customHeight="1" outlineLevel="7">
      <c r="A9704" s="89"/>
      <c r="B9704" s="90"/>
      <c r="C9704" s="91"/>
      <c r="D9704" s="2013" t="s">
        <v>647</v>
      </c>
      <c r="E9704" s="2013"/>
      <c r="F9704" s="2013"/>
      <c r="G9704" s="494"/>
    </row>
    <row r="9705" ht="21.75" hidden="1" customHeight="1" outlineLevel="7">
      <c r="A9705" s="89"/>
      <c r="B9705" s="90"/>
      <c r="C9705" s="91"/>
      <c r="D9705" s="2013" t="s">
        <v>649</v>
      </c>
      <c r="E9705" s="2013"/>
      <c r="F9705" s="2013"/>
      <c r="G9705" s="494"/>
    </row>
    <row r="9706" ht="21.75" hidden="1" customHeight="1" outlineLevel="7">
      <c r="A9706" s="89"/>
      <c r="B9706" s="90"/>
      <c r="C9706" s="91"/>
      <c r="D9706" s="2013" t="s">
        <v>651</v>
      </c>
      <c r="E9706" s="2013"/>
      <c r="F9706" s="2013"/>
      <c r="G9706" s="494"/>
    </row>
    <row r="9707" ht="21.75" hidden="1" customHeight="1" outlineLevel="7">
      <c r="A9707" s="86"/>
      <c r="B9707" s="87"/>
      <c r="C9707" s="88"/>
      <c r="D9707" s="2017" t="s">
        <v>966</v>
      </c>
      <c r="E9707" s="2017"/>
      <c r="F9707" s="2017"/>
      <c r="G9707" s="494"/>
    </row>
    <row r="9708" ht="11.25" hidden="1" customHeight="1" outlineLevel="7">
      <c r="A9708" s="89"/>
      <c r="B9708" s="90"/>
      <c r="C9708" s="91"/>
      <c r="D9708" s="2013" t="s">
        <v>655</v>
      </c>
      <c r="E9708" s="2013"/>
      <c r="F9708" s="2013"/>
      <c r="G9708" s="494"/>
    </row>
    <row r="9709" ht="21.75" hidden="1" customHeight="1" outlineLevel="7">
      <c r="A9709" s="89"/>
      <c r="B9709" s="90"/>
      <c r="C9709" s="91"/>
      <c r="D9709" s="2013" t="s">
        <v>657</v>
      </c>
      <c r="E9709" s="2013"/>
      <c r="F9709" s="2013"/>
      <c r="G9709" s="494"/>
    </row>
    <row r="9710" ht="21.75" hidden="1" customHeight="1" outlineLevel="7">
      <c r="A9710" s="89"/>
      <c r="B9710" s="90"/>
      <c r="C9710" s="91"/>
      <c r="D9710" s="2013" t="s">
        <v>659</v>
      </c>
      <c r="E9710" s="2013"/>
      <c r="F9710" s="2013"/>
      <c r="G9710" s="494"/>
    </row>
    <row r="9711" ht="21.75" hidden="1" customHeight="1" outlineLevel="7">
      <c r="A9711" s="89"/>
      <c r="B9711" s="90"/>
      <c r="C9711" s="91"/>
      <c r="D9711" s="2013" t="s">
        <v>661</v>
      </c>
      <c r="E9711" s="2013"/>
      <c r="F9711" s="2013"/>
      <c r="G9711" s="494"/>
    </row>
    <row r="9712" ht="11.25" hidden="1" customHeight="1" outlineLevel="7">
      <c r="A9712" s="89"/>
      <c r="B9712" s="90"/>
      <c r="C9712" s="91"/>
      <c r="D9712" s="2013" t="s">
        <v>663</v>
      </c>
      <c r="E9712" s="2013"/>
      <c r="F9712" s="2013"/>
      <c r="G9712" s="494"/>
    </row>
    <row r="9713" ht="11.25" hidden="1" customHeight="1" outlineLevel="7">
      <c r="A9713" s="86"/>
      <c r="B9713" s="87"/>
      <c r="C9713" s="88"/>
      <c r="D9713" s="2017" t="s">
        <v>667</v>
      </c>
      <c r="E9713" s="2017"/>
      <c r="F9713" s="2017"/>
      <c r="G9713" s="494"/>
    </row>
    <row r="9714" ht="11.25" hidden="1" customHeight="1" outlineLevel="7">
      <c r="A9714" s="89"/>
      <c r="B9714" s="90"/>
      <c r="C9714" s="91"/>
      <c r="D9714" s="2013" t="s">
        <v>667</v>
      </c>
      <c r="E9714" s="2013"/>
      <c r="F9714" s="2013"/>
      <c r="G9714" s="494"/>
    </row>
    <row r="9715" ht="21.75" hidden="1" customHeight="1" outlineLevel="7">
      <c r="A9715" s="89"/>
      <c r="B9715" s="90"/>
      <c r="C9715" s="91"/>
      <c r="D9715" s="2013" t="s">
        <v>669</v>
      </c>
      <c r="E9715" s="2013"/>
      <c r="F9715" s="2013"/>
      <c r="G9715" s="494"/>
    </row>
    <row r="9716" ht="21.75" hidden="1" customHeight="1" outlineLevel="7">
      <c r="A9716" s="89"/>
      <c r="B9716" s="90"/>
      <c r="C9716" s="91"/>
      <c r="D9716" s="2013" t="s">
        <v>671</v>
      </c>
      <c r="E9716" s="2013"/>
      <c r="F9716" s="2013"/>
      <c r="G9716" s="494"/>
    </row>
    <row r="9717" ht="21.75" hidden="1" customHeight="1" outlineLevel="7">
      <c r="A9717" s="89"/>
      <c r="B9717" s="90"/>
      <c r="C9717" s="91"/>
      <c r="D9717" s="2013" t="s">
        <v>673</v>
      </c>
      <c r="E9717" s="2013"/>
      <c r="F9717" s="2013"/>
      <c r="G9717" s="494"/>
    </row>
    <row r="9718" ht="21.75" hidden="1" customHeight="1" outlineLevel="7">
      <c r="A9718" s="89"/>
      <c r="B9718" s="90"/>
      <c r="C9718" s="91"/>
      <c r="D9718" s="2013" t="s">
        <v>675</v>
      </c>
      <c r="E9718" s="2013"/>
      <c r="F9718" s="2013"/>
      <c r="G9718" s="494"/>
    </row>
    <row r="9719" ht="21.75" hidden="1" customHeight="1" outlineLevel="7">
      <c r="A9719" s="86"/>
      <c r="B9719" s="87"/>
      <c r="C9719" s="88"/>
      <c r="D9719" s="2017" t="s">
        <v>677</v>
      </c>
      <c r="E9719" s="2017"/>
      <c r="F9719" s="2017"/>
      <c r="G9719" s="494"/>
    </row>
    <row r="9720" ht="21.75" hidden="1" customHeight="1" outlineLevel="7">
      <c r="A9720" s="89"/>
      <c r="B9720" s="90"/>
      <c r="C9720" s="91"/>
      <c r="D9720" s="2013" t="s">
        <v>679</v>
      </c>
      <c r="E9720" s="2013"/>
      <c r="F9720" s="2013"/>
      <c r="G9720" s="494"/>
    </row>
    <row r="9721" ht="21.75" hidden="1" customHeight="1" outlineLevel="7">
      <c r="A9721" s="89"/>
      <c r="B9721" s="90"/>
      <c r="C9721" s="91"/>
      <c r="D9721" s="2013" t="s">
        <v>681</v>
      </c>
      <c r="E9721" s="2013"/>
      <c r="F9721" s="2013"/>
      <c r="G9721" s="494"/>
    </row>
    <row r="9722" ht="21.75" hidden="1" customHeight="1" outlineLevel="7">
      <c r="A9722" s="89"/>
      <c r="B9722" s="90"/>
      <c r="C9722" s="91"/>
      <c r="D9722" s="2013" t="s">
        <v>683</v>
      </c>
      <c r="E9722" s="2013"/>
      <c r="F9722" s="2013"/>
      <c r="G9722" s="494"/>
    </row>
    <row r="9723" ht="21.75" hidden="1" customHeight="1" outlineLevel="7">
      <c r="A9723" s="89"/>
      <c r="B9723" s="90"/>
      <c r="C9723" s="91"/>
      <c r="D9723" s="2013" t="s">
        <v>685</v>
      </c>
      <c r="E9723" s="2013"/>
      <c r="F9723" s="2013"/>
      <c r="G9723" s="494"/>
    </row>
    <row r="9724" ht="21.75" hidden="1" customHeight="1" outlineLevel="7">
      <c r="A9724" s="89"/>
      <c r="B9724" s="90"/>
      <c r="C9724" s="91"/>
      <c r="D9724" s="2013" t="s">
        <v>687</v>
      </c>
      <c r="E9724" s="2013"/>
      <c r="F9724" s="2013"/>
      <c r="G9724" s="494"/>
    </row>
    <row r="9725" ht="11.25" hidden="1" customHeight="1" outlineLevel="7">
      <c r="A9725" s="83"/>
      <c r="B9725" s="84"/>
      <c r="C9725" s="85"/>
      <c r="D9725" s="2017" t="s">
        <v>689</v>
      </c>
      <c r="E9725" s="2017"/>
      <c r="F9725" s="2017"/>
      <c r="G9725" s="494"/>
    </row>
    <row r="9726" ht="11.25" hidden="1" customHeight="1" outlineLevel="7">
      <c r="A9726" s="118"/>
      <c r="B9726" s="119"/>
      <c r="C9726" s="120"/>
      <c r="D9726" s="2013" t="s">
        <v>696</v>
      </c>
      <c r="E9726" s="2013"/>
      <c r="F9726" s="2013"/>
      <c r="G9726" s="494"/>
    </row>
    <row r="9727" ht="11.25" hidden="1" customHeight="1" outlineLevel="7">
      <c r="A9727" s="83"/>
      <c r="B9727" s="84"/>
      <c r="C9727" s="85"/>
      <c r="D9727" s="2017" t="s">
        <v>698</v>
      </c>
      <c r="E9727" s="2017"/>
      <c r="F9727" s="2017"/>
      <c r="G9727" s="494"/>
    </row>
    <row r="9728" ht="11.25" hidden="1" customHeight="1" outlineLevel="7">
      <c r="A9728" s="86"/>
      <c r="B9728" s="87"/>
      <c r="C9728" s="88"/>
      <c r="D9728" s="2017" t="s">
        <v>702</v>
      </c>
      <c r="E9728" s="2017"/>
      <c r="F9728" s="2017"/>
      <c r="G9728" s="494"/>
    </row>
    <row r="9729" ht="11.25" hidden="1" customHeight="1" outlineLevel="7">
      <c r="A9729" s="101"/>
      <c r="B9729" s="102"/>
      <c r="C9729" s="103"/>
      <c r="D9729" s="2017" t="s">
        <v>704</v>
      </c>
      <c r="E9729" s="2017"/>
      <c r="F9729" s="2017"/>
      <c r="G9729" s="494"/>
    </row>
    <row r="9730" ht="11.25" hidden="1" customHeight="1" outlineLevel="7">
      <c r="A9730" s="115"/>
      <c r="B9730" s="116"/>
      <c r="C9730" s="117"/>
      <c r="D9730" s="2013" t="s">
        <v>705</v>
      </c>
      <c r="E9730" s="2013"/>
      <c r="F9730" s="2013"/>
      <c r="G9730" s="494"/>
    </row>
    <row r="9731" ht="11.25" hidden="1" customHeight="1" outlineLevel="7">
      <c r="A9731" s="115"/>
      <c r="B9731" s="116"/>
      <c r="C9731" s="117"/>
      <c r="D9731" s="2013" t="s">
        <v>706</v>
      </c>
      <c r="E9731" s="2013"/>
      <c r="F9731" s="2013"/>
      <c r="G9731" s="494"/>
    </row>
    <row r="9732" ht="11.25" hidden="1" customHeight="1" outlineLevel="7">
      <c r="A9732" s="115"/>
      <c r="B9732" s="116"/>
      <c r="C9732" s="117"/>
      <c r="D9732" s="2013" t="s">
        <v>708</v>
      </c>
      <c r="E9732" s="2013"/>
      <c r="F9732" s="2013"/>
      <c r="G9732" s="494"/>
    </row>
    <row r="9733" ht="11.25" hidden="1" customHeight="1" outlineLevel="7">
      <c r="A9733" s="115"/>
      <c r="B9733" s="116"/>
      <c r="C9733" s="117"/>
      <c r="D9733" s="2013" t="s">
        <v>709</v>
      </c>
      <c r="E9733" s="2013"/>
      <c r="F9733" s="2013"/>
      <c r="G9733" s="494"/>
    </row>
    <row r="9734" ht="11.25" hidden="1" customHeight="1" outlineLevel="7">
      <c r="A9734" s="115"/>
      <c r="B9734" s="116"/>
      <c r="C9734" s="117"/>
      <c r="D9734" s="2013" t="s">
        <v>710</v>
      </c>
      <c r="E9734" s="2013"/>
      <c r="F9734" s="2013"/>
      <c r="G9734" s="494"/>
    </row>
    <row r="9735" ht="11.25" hidden="1" customHeight="1" outlineLevel="7">
      <c r="A9735" s="115"/>
      <c r="B9735" s="116"/>
      <c r="C9735" s="117"/>
      <c r="D9735" s="2013" t="s">
        <v>711</v>
      </c>
      <c r="E9735" s="2013"/>
      <c r="F9735" s="2013"/>
      <c r="G9735" s="494"/>
    </row>
    <row r="9736" ht="11.25" hidden="1" customHeight="1" outlineLevel="7">
      <c r="A9736" s="101"/>
      <c r="B9736" s="102"/>
      <c r="C9736" s="103"/>
      <c r="D9736" s="2017" t="s">
        <v>712</v>
      </c>
      <c r="E9736" s="2017"/>
      <c r="F9736" s="2017"/>
      <c r="G9736" s="494"/>
    </row>
    <row r="9737" ht="21.75" hidden="1" customHeight="1" outlineLevel="7">
      <c r="A9737" s="115"/>
      <c r="B9737" s="116"/>
      <c r="C9737" s="117"/>
      <c r="D9737" s="2013" t="s">
        <v>717</v>
      </c>
      <c r="E9737" s="2013"/>
      <c r="F9737" s="2013"/>
      <c r="G9737" s="494"/>
    </row>
    <row r="9738" ht="11.25" hidden="1" customHeight="1" outlineLevel="7">
      <c r="A9738" s="101"/>
      <c r="B9738" s="102"/>
      <c r="C9738" s="103"/>
      <c r="D9738" s="2017" t="s">
        <v>720</v>
      </c>
      <c r="E9738" s="2017"/>
      <c r="F9738" s="2017"/>
      <c r="G9738" s="494"/>
    </row>
    <row r="9739" ht="11.25" hidden="1" customHeight="1" outlineLevel="7">
      <c r="A9739" s="115"/>
      <c r="B9739" s="116"/>
      <c r="C9739" s="117"/>
      <c r="D9739" s="2013" t="s">
        <v>721</v>
      </c>
      <c r="E9739" s="2013"/>
      <c r="F9739" s="2013"/>
      <c r="G9739" s="494"/>
    </row>
    <row r="9740" ht="11.25" hidden="1" customHeight="1" outlineLevel="7">
      <c r="A9740" s="115"/>
      <c r="B9740" s="116"/>
      <c r="C9740" s="117"/>
      <c r="D9740" s="2013" t="s">
        <v>722</v>
      </c>
      <c r="E9740" s="2013"/>
      <c r="F9740" s="2013"/>
      <c r="G9740" s="494"/>
    </row>
    <row r="9741" ht="11.25" hidden="1" customHeight="1" outlineLevel="7">
      <c r="A9741" s="101"/>
      <c r="B9741" s="102"/>
      <c r="C9741" s="103"/>
      <c r="D9741" s="2017" t="s">
        <v>724</v>
      </c>
      <c r="E9741" s="2017"/>
      <c r="F9741" s="2017"/>
      <c r="G9741" s="494"/>
    </row>
    <row r="9742" ht="11.25" hidden="1" customHeight="1" outlineLevel="7">
      <c r="A9742" s="115"/>
      <c r="B9742" s="116"/>
      <c r="C9742" s="117"/>
      <c r="D9742" s="2013" t="s">
        <v>725</v>
      </c>
      <c r="E9742" s="2013"/>
      <c r="F9742" s="2013"/>
      <c r="G9742" s="494"/>
    </row>
    <row r="9743" ht="11.25" hidden="1" customHeight="1" outlineLevel="7">
      <c r="A9743" s="115"/>
      <c r="B9743" s="116"/>
      <c r="C9743" s="117"/>
      <c r="D9743" s="2013" t="s">
        <v>726</v>
      </c>
      <c r="E9743" s="2013"/>
      <c r="F9743" s="2013"/>
      <c r="G9743" s="494"/>
    </row>
    <row r="9744" ht="11.25" hidden="1" customHeight="1" outlineLevel="7">
      <c r="A9744" s="115"/>
      <c r="B9744" s="116"/>
      <c r="C9744" s="117"/>
      <c r="D9744" s="2013" t="s">
        <v>729</v>
      </c>
      <c r="E9744" s="2013"/>
      <c r="F9744" s="2013"/>
      <c r="G9744" s="494"/>
    </row>
    <row r="9745" ht="11.25" hidden="1" customHeight="1" outlineLevel="7">
      <c r="A9745" s="115"/>
      <c r="B9745" s="116"/>
      <c r="C9745" s="117"/>
      <c r="D9745" s="2013" t="s">
        <v>730</v>
      </c>
      <c r="E9745" s="2013"/>
      <c r="F9745" s="2013"/>
      <c r="G9745" s="494"/>
    </row>
    <row r="9746" ht="11.25" hidden="1" customHeight="1" outlineLevel="7">
      <c r="A9746" s="101"/>
      <c r="B9746" s="102"/>
      <c r="C9746" s="103"/>
      <c r="D9746" s="2017" t="s">
        <v>967</v>
      </c>
      <c r="E9746" s="2017"/>
      <c r="F9746" s="2017"/>
      <c r="G9746" s="494"/>
    </row>
    <row r="9747" ht="11.25" hidden="1" customHeight="1" outlineLevel="7">
      <c r="A9747" s="115"/>
      <c r="B9747" s="116"/>
      <c r="C9747" s="117"/>
      <c r="D9747" s="2013" t="s">
        <v>968</v>
      </c>
      <c r="E9747" s="2013"/>
      <c r="F9747" s="2013"/>
      <c r="G9747" s="494"/>
    </row>
    <row r="9748" ht="11.25" hidden="1" customHeight="1" outlineLevel="7">
      <c r="A9748" s="115"/>
      <c r="B9748" s="116"/>
      <c r="C9748" s="117"/>
      <c r="D9748" s="2013" t="s">
        <v>1196</v>
      </c>
      <c r="E9748" s="2013"/>
      <c r="F9748" s="2013"/>
      <c r="G9748" s="494"/>
    </row>
    <row r="9749" ht="11.25" hidden="1" customHeight="1" outlineLevel="7">
      <c r="A9749" s="89"/>
      <c r="B9749" s="90"/>
      <c r="C9749" s="91"/>
      <c r="D9749" s="2013" t="s">
        <v>731</v>
      </c>
      <c r="E9749" s="2013"/>
      <c r="F9749" s="2013"/>
      <c r="G9749" s="494"/>
    </row>
    <row r="9750" ht="11.25" hidden="1" customHeight="1" outlineLevel="7">
      <c r="A9750" s="101"/>
      <c r="B9750" s="102"/>
      <c r="C9750" s="103"/>
      <c r="D9750" s="2017" t="s">
        <v>732</v>
      </c>
      <c r="E9750" s="2017"/>
      <c r="F9750" s="2017"/>
      <c r="G9750" s="494"/>
    </row>
    <row r="9751" ht="21.75" hidden="1" customHeight="1" outlineLevel="7">
      <c r="A9751" s="115"/>
      <c r="B9751" s="116"/>
      <c r="C9751" s="117"/>
      <c r="D9751" s="2013" t="s">
        <v>969</v>
      </c>
      <c r="E9751" s="2013"/>
      <c r="F9751" s="2013"/>
      <c r="G9751" s="494"/>
    </row>
    <row r="9752" ht="21.75" hidden="1" customHeight="1" outlineLevel="7">
      <c r="A9752" s="115"/>
      <c r="B9752" s="116"/>
      <c r="C9752" s="117"/>
      <c r="D9752" s="2013" t="s">
        <v>1197</v>
      </c>
      <c r="E9752" s="2013"/>
      <c r="F9752" s="2013"/>
      <c r="G9752" s="494"/>
    </row>
    <row r="9753" ht="11.25" hidden="1" customHeight="1" outlineLevel="7">
      <c r="A9753" s="115"/>
      <c r="B9753" s="116"/>
      <c r="C9753" s="117"/>
      <c r="D9753" s="2013" t="s">
        <v>734</v>
      </c>
      <c r="E9753" s="2013"/>
      <c r="F9753" s="2013"/>
      <c r="G9753" s="494"/>
    </row>
    <row r="9754" ht="11.25" hidden="1" customHeight="1" outlineLevel="7">
      <c r="A9754" s="115"/>
      <c r="B9754" s="116"/>
      <c r="C9754" s="117"/>
      <c r="D9754" s="2013" t="s">
        <v>735</v>
      </c>
      <c r="E9754" s="2013"/>
      <c r="F9754" s="2013"/>
      <c r="G9754" s="494"/>
    </row>
    <row r="9755" ht="11.25" hidden="1" customHeight="1" outlineLevel="7">
      <c r="A9755" s="89"/>
      <c r="B9755" s="90"/>
      <c r="C9755" s="91"/>
      <c r="D9755" s="2013" t="s">
        <v>736</v>
      </c>
      <c r="E9755" s="2013"/>
      <c r="F9755" s="2013"/>
      <c r="G9755" s="494"/>
    </row>
    <row r="9756" ht="11.25" hidden="1" customHeight="1" outlineLevel="7">
      <c r="A9756" s="101"/>
      <c r="B9756" s="102"/>
      <c r="C9756" s="103"/>
      <c r="D9756" s="2017" t="s">
        <v>970</v>
      </c>
      <c r="E9756" s="2017"/>
      <c r="F9756" s="2017"/>
      <c r="G9756" s="494"/>
    </row>
    <row r="9757" ht="11.25" hidden="1" customHeight="1" outlineLevel="7">
      <c r="A9757" s="115"/>
      <c r="B9757" s="116"/>
      <c r="C9757" s="117"/>
      <c r="D9757" s="2013" t="s">
        <v>971</v>
      </c>
      <c r="E9757" s="2013"/>
      <c r="F9757" s="2013"/>
      <c r="G9757" s="494"/>
    </row>
    <row r="9758" ht="11.25" hidden="1" customHeight="1" outlineLevel="7">
      <c r="A9758" s="115"/>
      <c r="B9758" s="116"/>
      <c r="C9758" s="117"/>
      <c r="D9758" s="2013" t="s">
        <v>741</v>
      </c>
      <c r="E9758" s="2013"/>
      <c r="F9758" s="2013"/>
      <c r="G9758" s="494"/>
    </row>
    <row r="9759" ht="11.25" hidden="1" customHeight="1" outlineLevel="7">
      <c r="A9759" s="101"/>
      <c r="B9759" s="102"/>
      <c r="C9759" s="103"/>
      <c r="D9759" s="2017" t="s">
        <v>742</v>
      </c>
      <c r="E9759" s="2017"/>
      <c r="F9759" s="2017"/>
      <c r="G9759" s="494"/>
    </row>
    <row r="9760" ht="11.25" hidden="1" customHeight="1" outlineLevel="7">
      <c r="A9760" s="115"/>
      <c r="B9760" s="116"/>
      <c r="C9760" s="117"/>
      <c r="D9760" s="2013" t="s">
        <v>744</v>
      </c>
      <c r="E9760" s="2013"/>
      <c r="F9760" s="2013"/>
      <c r="G9760" s="494"/>
    </row>
    <row r="9761" ht="11.25" hidden="1" customHeight="1" outlineLevel="7">
      <c r="A9761" s="115"/>
      <c r="B9761" s="116"/>
      <c r="C9761" s="117"/>
      <c r="D9761" s="2013" t="s">
        <v>756</v>
      </c>
      <c r="E9761" s="2013"/>
      <c r="F9761" s="2013"/>
      <c r="G9761" s="494"/>
    </row>
    <row r="9762" ht="21.75" hidden="1" customHeight="1" outlineLevel="7">
      <c r="A9762" s="115"/>
      <c r="B9762" s="116"/>
      <c r="C9762" s="117"/>
      <c r="D9762" s="2013" t="s">
        <v>757</v>
      </c>
      <c r="E9762" s="2013"/>
      <c r="F9762" s="2013"/>
      <c r="G9762" s="494"/>
    </row>
    <row r="9763" ht="11.25" hidden="1" customHeight="1" outlineLevel="7">
      <c r="A9763" s="115"/>
      <c r="B9763" s="116"/>
      <c r="C9763" s="117"/>
      <c r="D9763" s="2013" t="s">
        <v>758</v>
      </c>
      <c r="E9763" s="2013"/>
      <c r="F9763" s="2013"/>
      <c r="G9763" s="494"/>
    </row>
    <row r="9764" ht="11.25" hidden="1" customHeight="1" outlineLevel="7">
      <c r="A9764" s="115"/>
      <c r="B9764" s="116"/>
      <c r="C9764" s="117"/>
      <c r="D9764" s="2013" t="s">
        <v>759</v>
      </c>
      <c r="E9764" s="2013"/>
      <c r="F9764" s="2013"/>
      <c r="G9764" s="494"/>
    </row>
    <row r="9765" ht="11.25" hidden="1" customHeight="1" outlineLevel="7">
      <c r="A9765" s="115"/>
      <c r="B9765" s="116"/>
      <c r="C9765" s="117"/>
      <c r="D9765" s="2013" t="s">
        <v>972</v>
      </c>
      <c r="E9765" s="2013"/>
      <c r="F9765" s="2013"/>
      <c r="G9765" s="494"/>
    </row>
    <row r="9766" ht="11.25" hidden="1" customHeight="1" outlineLevel="7">
      <c r="A9766" s="115"/>
      <c r="B9766" s="116"/>
      <c r="C9766" s="117"/>
      <c r="D9766" s="2013" t="s">
        <v>760</v>
      </c>
      <c r="E9766" s="2013"/>
      <c r="F9766" s="2013"/>
      <c r="G9766" s="494"/>
    </row>
    <row r="9767" ht="11.25" hidden="1" customHeight="1" outlineLevel="7">
      <c r="A9767" s="86"/>
      <c r="B9767" s="87"/>
      <c r="C9767" s="88"/>
      <c r="D9767" s="2017" t="s">
        <v>763</v>
      </c>
      <c r="E9767" s="2017"/>
      <c r="F9767" s="2017"/>
      <c r="G9767" s="494"/>
    </row>
    <row r="9768" ht="11.25" hidden="1" customHeight="1" outlineLevel="7">
      <c r="A9768" s="101"/>
      <c r="B9768" s="102"/>
      <c r="C9768" s="103"/>
      <c r="D9768" s="2017" t="s">
        <v>765</v>
      </c>
      <c r="E9768" s="2017"/>
      <c r="F9768" s="2017"/>
      <c r="G9768" s="494"/>
    </row>
    <row r="9769" ht="11.25" hidden="1" customHeight="1" outlineLevel="7">
      <c r="A9769" s="115"/>
      <c r="B9769" s="116"/>
      <c r="C9769" s="117"/>
      <c r="D9769" s="2013" t="s">
        <v>766</v>
      </c>
      <c r="E9769" s="2013"/>
      <c r="F9769" s="2013"/>
      <c r="G9769" s="494"/>
    </row>
    <row r="9770" ht="11.25" hidden="1" customHeight="1" outlineLevel="7">
      <c r="A9770" s="115"/>
      <c r="B9770" s="116"/>
      <c r="C9770" s="117"/>
      <c r="D9770" s="2013" t="s">
        <v>767</v>
      </c>
      <c r="E9770" s="2013"/>
      <c r="F9770" s="2013"/>
      <c r="G9770" s="494"/>
    </row>
    <row r="9771" ht="21.75" hidden="1" customHeight="1" outlineLevel="7">
      <c r="A9771" s="115"/>
      <c r="B9771" s="116"/>
      <c r="C9771" s="117"/>
      <c r="D9771" s="2013" t="s">
        <v>768</v>
      </c>
      <c r="E9771" s="2013"/>
      <c r="F9771" s="2013"/>
      <c r="G9771" s="494"/>
    </row>
    <row r="9772" ht="21.75" hidden="1" customHeight="1" outlineLevel="7">
      <c r="A9772" s="115"/>
      <c r="B9772" s="116"/>
      <c r="C9772" s="117"/>
      <c r="D9772" s="2013" t="s">
        <v>769</v>
      </c>
      <c r="E9772" s="2013"/>
      <c r="F9772" s="2013"/>
      <c r="G9772" s="494"/>
    </row>
    <row r="9773" ht="21.75" hidden="1" customHeight="1" outlineLevel="7">
      <c r="A9773" s="115"/>
      <c r="B9773" s="116"/>
      <c r="C9773" s="117"/>
      <c r="D9773" s="2013" t="s">
        <v>770</v>
      </c>
      <c r="E9773" s="2013"/>
      <c r="F9773" s="2013"/>
      <c r="G9773" s="494"/>
    </row>
    <row r="9774" ht="11.25" hidden="1" customHeight="1" outlineLevel="7">
      <c r="A9774" s="101"/>
      <c r="B9774" s="102"/>
      <c r="C9774" s="103"/>
      <c r="D9774" s="2017" t="s">
        <v>771</v>
      </c>
      <c r="E9774" s="2017"/>
      <c r="F9774" s="2017"/>
      <c r="G9774" s="494"/>
    </row>
    <row r="9775" ht="11.25" hidden="1" customHeight="1" outlineLevel="7">
      <c r="A9775" s="115"/>
      <c r="B9775" s="116"/>
      <c r="C9775" s="117"/>
      <c r="D9775" s="2013" t="s">
        <v>773</v>
      </c>
      <c r="E9775" s="2013"/>
      <c r="F9775" s="2013"/>
      <c r="G9775" s="494"/>
    </row>
    <row r="9776" ht="11.25" hidden="1" customHeight="1" outlineLevel="7">
      <c r="A9776" s="115"/>
      <c r="B9776" s="116"/>
      <c r="C9776" s="117"/>
      <c r="D9776" s="2013" t="s">
        <v>775</v>
      </c>
      <c r="E9776" s="2013"/>
      <c r="F9776" s="2013"/>
      <c r="G9776" s="494"/>
    </row>
    <row r="9777" ht="21.75" hidden="1" customHeight="1" outlineLevel="7">
      <c r="A9777" s="115"/>
      <c r="B9777" s="116"/>
      <c r="C9777" s="117"/>
      <c r="D9777" s="2013" t="s">
        <v>777</v>
      </c>
      <c r="E9777" s="2013"/>
      <c r="F9777" s="2013"/>
      <c r="G9777" s="494"/>
    </row>
    <row r="9778" ht="11.25" hidden="1" customHeight="1" outlineLevel="7">
      <c r="A9778" s="115"/>
      <c r="B9778" s="116"/>
      <c r="C9778" s="117"/>
      <c r="D9778" s="2013" t="s">
        <v>778</v>
      </c>
      <c r="E9778" s="2013"/>
      <c r="F9778" s="2013"/>
      <c r="G9778" s="494"/>
    </row>
    <row r="9779" ht="11.25" hidden="1" customHeight="1" outlineLevel="7">
      <c r="A9779" s="115"/>
      <c r="B9779" s="116"/>
      <c r="C9779" s="117"/>
      <c r="D9779" s="2013" t="s">
        <v>779</v>
      </c>
      <c r="E9779" s="2013"/>
      <c r="F9779" s="2013"/>
      <c r="G9779" s="494"/>
    </row>
    <row r="9780" ht="11.25" hidden="1" customHeight="1" outlineLevel="7">
      <c r="A9780" s="89"/>
      <c r="B9780" s="90"/>
      <c r="C9780" s="91"/>
      <c r="D9780" s="2013" t="s">
        <v>781</v>
      </c>
      <c r="E9780" s="2013"/>
      <c r="F9780" s="2013"/>
      <c r="G9780" s="494"/>
    </row>
    <row r="9781" ht="11.25" hidden="1" customHeight="1" outlineLevel="7">
      <c r="A9781" s="86"/>
      <c r="B9781" s="87"/>
      <c r="C9781" s="88"/>
      <c r="D9781" s="2017" t="s">
        <v>782</v>
      </c>
      <c r="E9781" s="2017"/>
      <c r="F9781" s="2017"/>
      <c r="G9781" s="494"/>
    </row>
    <row r="9782" ht="11.25" hidden="1" customHeight="1" outlineLevel="7">
      <c r="A9782" s="89"/>
      <c r="B9782" s="90"/>
      <c r="C9782" s="91"/>
      <c r="D9782" s="2013" t="s">
        <v>786</v>
      </c>
      <c r="E9782" s="2013"/>
      <c r="F9782" s="2013"/>
      <c r="G9782" s="494"/>
    </row>
    <row r="9783" ht="11.25" hidden="1" customHeight="1" outlineLevel="7">
      <c r="A9783" s="86"/>
      <c r="B9783" s="87"/>
      <c r="C9783" s="88"/>
      <c r="D9783" s="2017" t="s">
        <v>789</v>
      </c>
      <c r="E9783" s="2017"/>
      <c r="F9783" s="2017"/>
      <c r="G9783" s="494"/>
    </row>
    <row r="9784" ht="21.75" hidden="1" customHeight="1" outlineLevel="7">
      <c r="A9784" s="89"/>
      <c r="B9784" s="90"/>
      <c r="C9784" s="91"/>
      <c r="D9784" s="2013" t="s">
        <v>791</v>
      </c>
      <c r="E9784" s="2013"/>
      <c r="F9784" s="2013"/>
      <c r="G9784" s="494"/>
    </row>
    <row r="9785" ht="11.25" hidden="1" customHeight="1" outlineLevel="7">
      <c r="A9785" s="89"/>
      <c r="B9785" s="90"/>
      <c r="C9785" s="91"/>
      <c r="D9785" s="2013" t="s">
        <v>973</v>
      </c>
      <c r="E9785" s="2013"/>
      <c r="F9785" s="2013"/>
      <c r="G9785" s="494"/>
    </row>
    <row r="9786" ht="11.25" hidden="1" customHeight="1" outlineLevel="7">
      <c r="A9786" s="89"/>
      <c r="B9786" s="90"/>
      <c r="C9786" s="91"/>
      <c r="D9786" s="2013" t="s">
        <v>796</v>
      </c>
      <c r="E9786" s="2013"/>
      <c r="F9786" s="2013"/>
      <c r="G9786" s="494"/>
    </row>
    <row r="9787" ht="11.25" hidden="1" customHeight="1" outlineLevel="7">
      <c r="A9787" s="89"/>
      <c r="B9787" s="90"/>
      <c r="C9787" s="91"/>
      <c r="D9787" s="2013" t="s">
        <v>798</v>
      </c>
      <c r="E9787" s="2013"/>
      <c r="F9787" s="2013"/>
      <c r="G9787" s="494"/>
    </row>
    <row r="9788" ht="11.25" hidden="1" customHeight="1" outlineLevel="7">
      <c r="A9788" s="89"/>
      <c r="B9788" s="90"/>
      <c r="C9788" s="91"/>
      <c r="D9788" s="2013" t="s">
        <v>799</v>
      </c>
      <c r="E9788" s="2013"/>
      <c r="F9788" s="2013"/>
      <c r="G9788" s="494"/>
    </row>
    <row r="9789" ht="11.25" hidden="1" customHeight="1" outlineLevel="7">
      <c r="A9789" s="89"/>
      <c r="B9789" s="90"/>
      <c r="C9789" s="91"/>
      <c r="D9789" s="2013" t="s">
        <v>801</v>
      </c>
      <c r="E9789" s="2013"/>
      <c r="F9789" s="2013"/>
      <c r="G9789" s="494"/>
    </row>
    <row r="9790" ht="11.25" hidden="1" customHeight="1" outlineLevel="7">
      <c r="A9790" s="89"/>
      <c r="B9790" s="90"/>
      <c r="C9790" s="91"/>
      <c r="D9790" s="2013" t="s">
        <v>974</v>
      </c>
      <c r="E9790" s="2013"/>
      <c r="F9790" s="2013"/>
      <c r="G9790" s="494"/>
    </row>
    <row r="9791" ht="11.25" hidden="1" customHeight="1" outlineLevel="7">
      <c r="A9791" s="86"/>
      <c r="B9791" s="87"/>
      <c r="C9791" s="88"/>
      <c r="D9791" s="2017" t="s">
        <v>802</v>
      </c>
      <c r="E9791" s="2017"/>
      <c r="F9791" s="2017"/>
      <c r="G9791" s="494"/>
    </row>
    <row r="9792" ht="11.25" hidden="1" customHeight="1" outlineLevel="7">
      <c r="A9792" s="89"/>
      <c r="B9792" s="90"/>
      <c r="C9792" s="91"/>
      <c r="D9792" s="2013" t="s">
        <v>808</v>
      </c>
      <c r="E9792" s="2013"/>
      <c r="F9792" s="2013"/>
      <c r="G9792" s="494"/>
    </row>
    <row r="9793" ht="11.25" hidden="1" customHeight="1" outlineLevel="7">
      <c r="A9793" s="86"/>
      <c r="B9793" s="87"/>
      <c r="C9793" s="88"/>
      <c r="D9793" s="2017" t="s">
        <v>813</v>
      </c>
      <c r="E9793" s="2017"/>
      <c r="F9793" s="2017"/>
      <c r="G9793" s="494"/>
    </row>
    <row r="9794" ht="11.25" hidden="1" customHeight="1" outlineLevel="7">
      <c r="A9794" s="101"/>
      <c r="B9794" s="102"/>
      <c r="C9794" s="103"/>
      <c r="D9794" s="2017" t="s">
        <v>815</v>
      </c>
      <c r="E9794" s="2017"/>
      <c r="F9794" s="2017"/>
      <c r="G9794" s="494"/>
    </row>
    <row r="9795" ht="21.75" hidden="1" customHeight="1" outlineLevel="7">
      <c r="A9795" s="115"/>
      <c r="B9795" s="116"/>
      <c r="C9795" s="117"/>
      <c r="D9795" s="2013" t="s">
        <v>819</v>
      </c>
      <c r="E9795" s="2013"/>
      <c r="F9795" s="2013"/>
      <c r="G9795" s="494"/>
    </row>
    <row r="9796" ht="11.25" hidden="1" customHeight="1" outlineLevel="7">
      <c r="A9796" s="115"/>
      <c r="B9796" s="116"/>
      <c r="C9796" s="117"/>
      <c r="D9796" s="2013" t="s">
        <v>820</v>
      </c>
      <c r="E9796" s="2013"/>
      <c r="F9796" s="2013"/>
      <c r="G9796" s="494"/>
    </row>
    <row r="9797" ht="11.25" hidden="1" customHeight="1" outlineLevel="7">
      <c r="A9797" s="89"/>
      <c r="B9797" s="90"/>
      <c r="C9797" s="91"/>
      <c r="D9797" s="2013" t="s">
        <v>822</v>
      </c>
      <c r="E9797" s="2013"/>
      <c r="F9797" s="2013"/>
      <c r="G9797" s="494"/>
    </row>
    <row r="9798" ht="11.25" hidden="1" customHeight="1" outlineLevel="7">
      <c r="A9798" s="89"/>
      <c r="B9798" s="90"/>
      <c r="C9798" s="91"/>
      <c r="D9798" s="2013" t="s">
        <v>824</v>
      </c>
      <c r="E9798" s="2013"/>
      <c r="F9798" s="2013"/>
      <c r="G9798" s="494"/>
    </row>
    <row r="9799" ht="11.25" hidden="1" customHeight="1" outlineLevel="7">
      <c r="A9799" s="89"/>
      <c r="B9799" s="90"/>
      <c r="C9799" s="91"/>
      <c r="D9799" s="2013" t="s">
        <v>825</v>
      </c>
      <c r="E9799" s="2013"/>
      <c r="F9799" s="2013"/>
      <c r="G9799" s="494"/>
    </row>
    <row r="9800" ht="11.25" hidden="1" customHeight="1" outlineLevel="7">
      <c r="A9800" s="101"/>
      <c r="B9800" s="102"/>
      <c r="C9800" s="103"/>
      <c r="D9800" s="2017" t="s">
        <v>826</v>
      </c>
      <c r="E9800" s="2017"/>
      <c r="F9800" s="2017"/>
      <c r="G9800" s="494"/>
    </row>
    <row r="9801" ht="11.25" hidden="1" customHeight="1" outlineLevel="7">
      <c r="A9801" s="115"/>
      <c r="B9801" s="116"/>
      <c r="C9801" s="117"/>
      <c r="D9801" s="2013" t="s">
        <v>828</v>
      </c>
      <c r="E9801" s="2013"/>
      <c r="F9801" s="2013"/>
      <c r="G9801" s="494"/>
    </row>
    <row r="9802" ht="21.75" hidden="1" customHeight="1" outlineLevel="7">
      <c r="A9802" s="115"/>
      <c r="B9802" s="116"/>
      <c r="C9802" s="117"/>
      <c r="D9802" s="2013" t="s">
        <v>829</v>
      </c>
      <c r="E9802" s="2013"/>
      <c r="F9802" s="2013"/>
      <c r="G9802" s="494"/>
    </row>
    <row r="9803" ht="21.75" hidden="1" customHeight="1" outlineLevel="7">
      <c r="A9803" s="89"/>
      <c r="B9803" s="90"/>
      <c r="C9803" s="91"/>
      <c r="D9803" s="2013" t="s">
        <v>834</v>
      </c>
      <c r="E9803" s="2013"/>
      <c r="F9803" s="2013"/>
      <c r="G9803" s="494"/>
    </row>
    <row r="9804" ht="11.25" hidden="1" customHeight="1" outlineLevel="7">
      <c r="A9804" s="89"/>
      <c r="B9804" s="90"/>
      <c r="C9804" s="91"/>
      <c r="D9804" s="2013" t="s">
        <v>975</v>
      </c>
      <c r="E9804" s="2013"/>
      <c r="F9804" s="2013"/>
      <c r="G9804" s="494"/>
    </row>
    <row r="9805" ht="11.25" hidden="1" customHeight="1" outlineLevel="7">
      <c r="A9805" s="89"/>
      <c r="B9805" s="90"/>
      <c r="C9805" s="91"/>
      <c r="D9805" s="2013" t="s">
        <v>835</v>
      </c>
      <c r="E9805" s="2013"/>
      <c r="F9805" s="2013"/>
      <c r="G9805" s="494"/>
    </row>
    <row r="9806" ht="11.25" hidden="1" customHeight="1" outlineLevel="7">
      <c r="A9806" s="89"/>
      <c r="B9806" s="90"/>
      <c r="C9806" s="91"/>
      <c r="D9806" s="2013" t="s">
        <v>837</v>
      </c>
      <c r="E9806" s="2013"/>
      <c r="F9806" s="2013"/>
      <c r="G9806" s="494"/>
    </row>
    <row r="9807" ht="11.25" hidden="1" customHeight="1" outlineLevel="7">
      <c r="A9807" s="89"/>
      <c r="B9807" s="90"/>
      <c r="C9807" s="91"/>
      <c r="D9807" s="2013" t="s">
        <v>976</v>
      </c>
      <c r="E9807" s="2013"/>
      <c r="F9807" s="2013"/>
      <c r="G9807" s="494"/>
    </row>
    <row r="9808" ht="11.25" hidden="1" customHeight="1" outlineLevel="7">
      <c r="A9808" s="89"/>
      <c r="B9808" s="90"/>
      <c r="C9808" s="91"/>
      <c r="D9808" s="2013" t="s">
        <v>977</v>
      </c>
      <c r="E9808" s="2013"/>
      <c r="F9808" s="2013"/>
      <c r="G9808" s="494"/>
    </row>
    <row r="9809" ht="11.25" hidden="1" customHeight="1" outlineLevel="7">
      <c r="A9809" s="89"/>
      <c r="B9809" s="90"/>
      <c r="C9809" s="91"/>
      <c r="D9809" s="2013" t="s">
        <v>978</v>
      </c>
      <c r="E9809" s="2013"/>
      <c r="F9809" s="2013"/>
      <c r="G9809" s="494"/>
    </row>
    <row r="9810" ht="11.25" hidden="1" customHeight="1" outlineLevel="7">
      <c r="A9810" s="89"/>
      <c r="B9810" s="90"/>
      <c r="C9810" s="91"/>
      <c r="D9810" s="2013" t="s">
        <v>1198</v>
      </c>
      <c r="E9810" s="2013"/>
      <c r="F9810" s="2013"/>
      <c r="G9810" s="494"/>
    </row>
    <row r="9811" ht="11.25" hidden="1" customHeight="1" outlineLevel="7">
      <c r="A9811" s="89"/>
      <c r="B9811" s="90"/>
      <c r="C9811" s="91"/>
      <c r="D9811" s="2013" t="s">
        <v>979</v>
      </c>
      <c r="E9811" s="2013"/>
      <c r="F9811" s="2013"/>
      <c r="G9811" s="494"/>
    </row>
    <row r="9812" ht="11.25" hidden="1" customHeight="1" outlineLevel="6">
      <c r="A9812" s="77"/>
      <c r="B9812" s="78"/>
      <c r="C9812" s="79"/>
      <c r="D9812" s="2017" t="s">
        <v>405</v>
      </c>
      <c r="E9812" s="2017"/>
      <c r="F9812" s="2017"/>
      <c r="G9812" s="494"/>
    </row>
    <row r="9813" ht="11.25" hidden="1" customHeight="1" outlineLevel="7">
      <c r="A9813" s="80"/>
      <c r="B9813" s="81"/>
      <c r="C9813" s="82"/>
      <c r="D9813" s="2017" t="s">
        <v>864</v>
      </c>
      <c r="E9813" s="2017"/>
      <c r="F9813" s="2017"/>
      <c r="G9813" s="494"/>
    </row>
    <row r="9814" ht="11.25" hidden="1" customHeight="1" outlineLevel="7">
      <c r="A9814" s="98"/>
      <c r="B9814" s="99"/>
      <c r="C9814" s="100"/>
      <c r="D9814" s="2013" t="s">
        <v>865</v>
      </c>
      <c r="E9814" s="2013"/>
      <c r="F9814" s="2013"/>
      <c r="G9814" s="494"/>
    </row>
    <row r="9815" ht="11.25" hidden="1" customHeight="1" outlineLevel="7">
      <c r="A9815" s="80"/>
      <c r="B9815" s="81"/>
      <c r="C9815" s="82"/>
      <c r="D9815" s="2017" t="s">
        <v>866</v>
      </c>
      <c r="E9815" s="2017"/>
      <c r="F9815" s="2017"/>
      <c r="G9815" s="494"/>
    </row>
    <row r="9816" ht="11.25" hidden="1" customHeight="1" outlineLevel="7">
      <c r="A9816" s="98"/>
      <c r="B9816" s="99"/>
      <c r="C9816" s="100"/>
      <c r="D9816" s="2013" t="s">
        <v>867</v>
      </c>
      <c r="E9816" s="2013"/>
      <c r="F9816" s="2013"/>
      <c r="G9816" s="494"/>
    </row>
    <row r="9817" ht="21.75" hidden="1" customHeight="1" outlineLevel="7">
      <c r="A9817" s="121"/>
      <c r="B9817" s="122"/>
      <c r="C9817" s="123"/>
      <c r="D9817" s="2013" t="s">
        <v>880</v>
      </c>
      <c r="E9817" s="2013"/>
      <c r="F9817" s="2013"/>
      <c r="G9817" s="494"/>
    </row>
    <row r="9818" ht="11.25" hidden="1" customHeight="1" outlineLevel="6">
      <c r="A9818" s="77"/>
      <c r="B9818" s="78"/>
      <c r="C9818" s="79"/>
      <c r="D9818" s="2017" t="s">
        <v>887</v>
      </c>
      <c r="E9818" s="2017"/>
      <c r="F9818" s="2017"/>
      <c r="G9818" s="494"/>
    </row>
    <row r="9819" ht="11.25" hidden="1" customHeight="1" outlineLevel="7">
      <c r="A9819" s="80"/>
      <c r="B9819" s="81"/>
      <c r="C9819" s="82"/>
      <c r="D9819" s="2017" t="s">
        <v>893</v>
      </c>
      <c r="E9819" s="2017"/>
      <c r="F9819" s="2017"/>
      <c r="G9819" s="494"/>
    </row>
    <row r="9820" ht="11.25" hidden="1" customHeight="1" outlineLevel="7">
      <c r="A9820" s="98"/>
      <c r="B9820" s="99"/>
      <c r="C9820" s="100"/>
      <c r="D9820" s="2013" t="s">
        <v>895</v>
      </c>
      <c r="E9820" s="2013"/>
      <c r="F9820" s="2013"/>
      <c r="G9820" s="494"/>
    </row>
    <row r="9821" ht="11.25" hidden="1" customHeight="1" outlineLevel="7">
      <c r="A9821" s="80"/>
      <c r="B9821" s="81"/>
      <c r="C9821" s="82"/>
      <c r="D9821" s="2017" t="s">
        <v>903</v>
      </c>
      <c r="E9821" s="2017"/>
      <c r="F9821" s="2017"/>
      <c r="G9821" s="494"/>
    </row>
    <row r="9822" ht="11.25" hidden="1" customHeight="1" outlineLevel="7">
      <c r="A9822" s="98"/>
      <c r="B9822" s="99"/>
      <c r="C9822" s="100"/>
      <c r="D9822" s="2013" t="s">
        <v>904</v>
      </c>
      <c r="E9822" s="2013"/>
      <c r="F9822" s="2013"/>
      <c r="G9822" s="494"/>
    </row>
    <row r="9823" ht="11.25" hidden="1" customHeight="1" outlineLevel="7">
      <c r="A9823" s="80"/>
      <c r="B9823" s="81"/>
      <c r="C9823" s="82"/>
      <c r="D9823" s="2017" t="s">
        <v>905</v>
      </c>
      <c r="E9823" s="2017"/>
      <c r="F9823" s="2017"/>
      <c r="G9823" s="494"/>
    </row>
    <row r="9824" ht="11.25" hidden="1" customHeight="1" outlineLevel="7">
      <c r="A9824" s="98"/>
      <c r="B9824" s="99"/>
      <c r="C9824" s="100"/>
      <c r="D9824" s="2013" t="s">
        <v>905</v>
      </c>
      <c r="E9824" s="2013"/>
      <c r="F9824" s="2013"/>
      <c r="G9824" s="494"/>
    </row>
    <row r="9825" ht="11.25" hidden="1" customHeight="1" outlineLevel="7">
      <c r="A9825" s="80"/>
      <c r="B9825" s="81"/>
      <c r="C9825" s="82"/>
      <c r="D9825" s="2017" t="s">
        <v>907</v>
      </c>
      <c r="E9825" s="2017"/>
      <c r="F9825" s="2017"/>
      <c r="G9825" s="494"/>
    </row>
    <row r="9826" ht="11.25" hidden="1" customHeight="1" outlineLevel="7">
      <c r="A9826" s="98"/>
      <c r="B9826" s="99"/>
      <c r="C9826" s="100"/>
      <c r="D9826" s="2013" t="s">
        <v>104</v>
      </c>
      <c r="E9826" s="2013"/>
      <c r="F9826" s="2013"/>
      <c r="G9826" s="494"/>
    </row>
    <row r="9827" ht="11.25" hidden="1" customHeight="1" outlineLevel="7">
      <c r="A9827" s="83"/>
      <c r="B9827" s="84"/>
      <c r="C9827" s="85"/>
      <c r="D9827" s="2017" t="s">
        <v>908</v>
      </c>
      <c r="E9827" s="2017"/>
      <c r="F9827" s="2017"/>
      <c r="G9827" s="494"/>
    </row>
    <row r="9828" ht="11.25" hidden="1" customHeight="1" outlineLevel="7">
      <c r="A9828" s="118"/>
      <c r="B9828" s="119"/>
      <c r="C9828" s="120"/>
      <c r="D9828" s="2013" t="s">
        <v>106</v>
      </c>
      <c r="E9828" s="2013"/>
      <c r="F9828" s="2013"/>
      <c r="G9828" s="494"/>
    </row>
    <row r="9829" ht="11.25" hidden="1" customHeight="1" outlineLevel="7">
      <c r="A9829" s="118"/>
      <c r="B9829" s="119"/>
      <c r="C9829" s="120"/>
      <c r="D9829" s="2013" t="s">
        <v>108</v>
      </c>
      <c r="E9829" s="2013"/>
      <c r="F9829" s="2013"/>
      <c r="G9829" s="494"/>
    </row>
    <row r="9830" ht="11.25" hidden="1" customHeight="1" outlineLevel="7">
      <c r="A9830" s="121"/>
      <c r="B9830" s="122"/>
      <c r="C9830" s="123"/>
      <c r="D9830" s="2013" t="s">
        <v>404</v>
      </c>
      <c r="E9830" s="2013"/>
      <c r="F9830" s="2013"/>
      <c r="G9830" s="494"/>
    </row>
    <row r="9831" ht="11.25" hidden="1" customHeight="1" outlineLevel="7">
      <c r="A9831" s="80"/>
      <c r="B9831" s="81"/>
      <c r="C9831" s="82"/>
      <c r="D9831" s="2017" t="s">
        <v>909</v>
      </c>
      <c r="E9831" s="2017"/>
      <c r="F9831" s="2017"/>
      <c r="G9831" s="494"/>
    </row>
    <row r="9832" ht="11.25" hidden="1" customHeight="1" outlineLevel="7">
      <c r="A9832" s="98"/>
      <c r="B9832" s="99"/>
      <c r="C9832" s="100"/>
      <c r="D9832" s="2013" t="s">
        <v>910</v>
      </c>
      <c r="E9832" s="2013"/>
      <c r="F9832" s="2013"/>
      <c r="G9832" s="494"/>
    </row>
    <row r="9833" ht="21.75" hidden="1" customHeight="1" outlineLevel="7">
      <c r="A9833" s="98"/>
      <c r="B9833" s="99"/>
      <c r="C9833" s="100"/>
      <c r="D9833" s="2013" t="s">
        <v>911</v>
      </c>
      <c r="E9833" s="2013"/>
      <c r="F9833" s="2013"/>
      <c r="G9833" s="494"/>
    </row>
    <row r="9834" ht="11.25" hidden="1" customHeight="1" outlineLevel="7">
      <c r="A9834" s="98"/>
      <c r="B9834" s="99"/>
      <c r="C9834" s="100"/>
      <c r="D9834" s="2013" t="s">
        <v>912</v>
      </c>
      <c r="E9834" s="2013"/>
      <c r="F9834" s="2013"/>
      <c r="G9834" s="494"/>
    </row>
    <row r="9835" ht="11.25" hidden="1" customHeight="1" outlineLevel="7">
      <c r="A9835" s="98"/>
      <c r="B9835" s="99"/>
      <c r="C9835" s="100"/>
      <c r="D9835" s="2013" t="s">
        <v>913</v>
      </c>
      <c r="E9835" s="2013"/>
      <c r="F9835" s="2013"/>
      <c r="G9835" s="494"/>
    </row>
    <row r="9836" ht="11.25" hidden="1" customHeight="1" outlineLevel="7">
      <c r="A9836" s="98"/>
      <c r="B9836" s="99"/>
      <c r="C9836" s="100"/>
      <c r="D9836" s="2013" t="s">
        <v>914</v>
      </c>
      <c r="E9836" s="2013"/>
      <c r="F9836" s="2013"/>
      <c r="G9836" s="494"/>
    </row>
    <row r="9837" ht="21.75" hidden="1" customHeight="1" outlineLevel="7">
      <c r="A9837" s="98"/>
      <c r="B9837" s="99"/>
      <c r="C9837" s="100"/>
      <c r="D9837" s="2013" t="s">
        <v>915</v>
      </c>
      <c r="E9837" s="2013"/>
      <c r="F9837" s="2013"/>
      <c r="G9837" s="494"/>
    </row>
    <row r="9838" ht="11.25" hidden="1" customHeight="1" outlineLevel="7">
      <c r="A9838" s="98"/>
      <c r="B9838" s="99"/>
      <c r="C9838" s="100"/>
      <c r="D9838" s="2013" t="s">
        <v>916</v>
      </c>
      <c r="E9838" s="2013"/>
      <c r="F9838" s="2013"/>
      <c r="G9838" s="494"/>
    </row>
    <row r="9839" ht="11.25" hidden="1" customHeight="1" outlineLevel="7">
      <c r="A9839" s="80"/>
      <c r="B9839" s="81"/>
      <c r="C9839" s="82"/>
      <c r="D9839" s="2017" t="s">
        <v>917</v>
      </c>
      <c r="E9839" s="2017"/>
      <c r="F9839" s="2017"/>
      <c r="G9839" s="494"/>
    </row>
    <row r="9840" ht="11.25" hidden="1" customHeight="1" outlineLevel="7">
      <c r="A9840" s="98"/>
      <c r="B9840" s="99"/>
      <c r="C9840" s="100"/>
      <c r="D9840" s="2013" t="s">
        <v>225</v>
      </c>
      <c r="E9840" s="2013"/>
      <c r="F9840" s="2013"/>
      <c r="G9840" s="494"/>
    </row>
    <row r="9841" ht="11.25" hidden="1" customHeight="1" outlineLevel="7">
      <c r="A9841" s="98"/>
      <c r="B9841" s="99"/>
      <c r="C9841" s="100"/>
      <c r="D9841" s="2013" t="s">
        <v>226</v>
      </c>
      <c r="E9841" s="2013"/>
      <c r="F9841" s="2013"/>
      <c r="G9841" s="494"/>
    </row>
    <row r="9842" ht="11.25" hidden="1" customHeight="1" outlineLevel="7">
      <c r="A9842" s="98"/>
      <c r="B9842" s="99"/>
      <c r="C9842" s="100"/>
      <c r="D9842" s="2013" t="s">
        <v>227</v>
      </c>
      <c r="E9842" s="2013"/>
      <c r="F9842" s="2013"/>
      <c r="G9842" s="494"/>
    </row>
    <row r="9843" ht="11.25" hidden="1" customHeight="1" outlineLevel="7">
      <c r="A9843" s="98"/>
      <c r="B9843" s="99"/>
      <c r="C9843" s="100"/>
      <c r="D9843" s="2013" t="s">
        <v>228</v>
      </c>
      <c r="E9843" s="2013"/>
      <c r="F9843" s="2013"/>
      <c r="G9843" s="494"/>
    </row>
    <row r="9844" ht="11.25" hidden="1" customHeight="1" outlineLevel="7">
      <c r="A9844" s="98"/>
      <c r="B9844" s="99"/>
      <c r="C9844" s="100"/>
      <c r="D9844" s="2013" t="s">
        <v>229</v>
      </c>
      <c r="E9844" s="2013"/>
      <c r="F9844" s="2013"/>
      <c r="G9844" s="494"/>
    </row>
    <row r="9845" ht="11.25" hidden="1" customHeight="1" outlineLevel="7">
      <c r="A9845" s="121"/>
      <c r="B9845" s="122"/>
      <c r="C9845" s="123"/>
      <c r="D9845" s="2013" t="s">
        <v>920</v>
      </c>
      <c r="E9845" s="2013"/>
      <c r="F9845" s="2013"/>
      <c r="G9845" s="494"/>
    </row>
    <row r="9846" ht="21.75" hidden="1" customHeight="1" outlineLevel="7">
      <c r="A9846" s="121"/>
      <c r="B9846" s="122"/>
      <c r="C9846" s="123"/>
      <c r="D9846" s="2013" t="s">
        <v>231</v>
      </c>
      <c r="E9846" s="2013"/>
      <c r="F9846" s="2013"/>
      <c r="G9846" s="494"/>
    </row>
    <row r="9847" ht="21.75" hidden="1" customHeight="1" outlineLevel="7">
      <c r="A9847" s="80"/>
      <c r="B9847" s="81"/>
      <c r="C9847" s="82"/>
      <c r="D9847" s="2017" t="s">
        <v>921</v>
      </c>
      <c r="E9847" s="2017"/>
      <c r="F9847" s="2017"/>
      <c r="G9847" s="494"/>
    </row>
    <row r="9848" ht="11.25" hidden="1" customHeight="1" outlineLevel="7">
      <c r="A9848" s="98"/>
      <c r="B9848" s="99"/>
      <c r="C9848" s="100"/>
      <c r="D9848" s="2013" t="s">
        <v>922</v>
      </c>
      <c r="E9848" s="2013"/>
      <c r="F9848" s="2013"/>
      <c r="G9848" s="494"/>
    </row>
    <row r="9849" ht="21.75" hidden="1" customHeight="1" outlineLevel="7">
      <c r="A9849" s="98"/>
      <c r="B9849" s="99"/>
      <c r="C9849" s="100"/>
      <c r="D9849" s="2013" t="s">
        <v>1206</v>
      </c>
      <c r="E9849" s="2013"/>
      <c r="F9849" s="2013"/>
      <c r="G9849" s="494"/>
    </row>
    <row r="9850" ht="11.25" hidden="1" customHeight="1" outlineLevel="7">
      <c r="A9850" s="98"/>
      <c r="B9850" s="99"/>
      <c r="C9850" s="100"/>
      <c r="D9850" s="2013" t="s">
        <v>923</v>
      </c>
      <c r="E9850" s="2013"/>
      <c r="F9850" s="2013"/>
      <c r="G9850" s="494"/>
    </row>
    <row r="9851" ht="21.75" hidden="1" customHeight="1" outlineLevel="7">
      <c r="A9851" s="98"/>
      <c r="B9851" s="99"/>
      <c r="C9851" s="100"/>
      <c r="D9851" s="2013" t="s">
        <v>924</v>
      </c>
      <c r="E9851" s="2013"/>
      <c r="F9851" s="2013"/>
      <c r="G9851" s="494"/>
    </row>
    <row r="9852" ht="11.25" hidden="1" customHeight="1" outlineLevel="7">
      <c r="A9852" s="80"/>
      <c r="B9852" s="81"/>
      <c r="C9852" s="82"/>
      <c r="D9852" s="2017" t="s">
        <v>925</v>
      </c>
      <c r="E9852" s="2017"/>
      <c r="F9852" s="2017"/>
      <c r="G9852" s="494"/>
    </row>
    <row r="9853" ht="21.75" hidden="1" customHeight="1" outlineLevel="7">
      <c r="A9853" s="98"/>
      <c r="B9853" s="99"/>
      <c r="C9853" s="100"/>
      <c r="D9853" s="2013" t="s">
        <v>1193</v>
      </c>
      <c r="E9853" s="2013"/>
      <c r="F9853" s="2013"/>
      <c r="G9853" s="494"/>
    </row>
    <row r="9854" ht="21.75" hidden="1" customHeight="1" outlineLevel="7">
      <c r="A9854" s="98"/>
      <c r="B9854" s="99"/>
      <c r="C9854" s="100"/>
      <c r="D9854" s="2013" t="s">
        <v>926</v>
      </c>
      <c r="E9854" s="2013"/>
      <c r="F9854" s="2013"/>
      <c r="G9854" s="494"/>
    </row>
    <row r="9855" ht="11.25" hidden="1" customHeight="1" outlineLevel="7">
      <c r="A9855" s="98"/>
      <c r="B9855" s="99"/>
      <c r="C9855" s="100"/>
      <c r="D9855" s="2013" t="s">
        <v>1194</v>
      </c>
      <c r="E9855" s="2013"/>
      <c r="F9855" s="2013"/>
      <c r="G9855" s="494"/>
    </row>
    <row r="9856" ht="11.25" hidden="1" customHeight="1" outlineLevel="7">
      <c r="A9856" s="80"/>
      <c r="B9856" s="81"/>
      <c r="C9856" s="82"/>
      <c r="D9856" s="2017" t="s">
        <v>887</v>
      </c>
      <c r="E9856" s="2017"/>
      <c r="F9856" s="2017"/>
      <c r="G9856" s="494"/>
    </row>
    <row r="9857" ht="11.25" hidden="1" customHeight="1" outlineLevel="7">
      <c r="A9857" s="98"/>
      <c r="B9857" s="99"/>
      <c r="C9857" s="100"/>
      <c r="D9857" s="2013" t="s">
        <v>928</v>
      </c>
      <c r="E9857" s="2013"/>
      <c r="F9857" s="2013"/>
      <c r="G9857" s="494"/>
    </row>
    <row r="9858" ht="11.25" hidden="1" customHeight="1" outlineLevel="7">
      <c r="A9858" s="98"/>
      <c r="B9858" s="99"/>
      <c r="C9858" s="100"/>
      <c r="D9858" s="2013" t="s">
        <v>929</v>
      </c>
      <c r="E9858" s="2013"/>
      <c r="F9858" s="2013"/>
      <c r="G9858" s="494"/>
    </row>
    <row r="9859" ht="11.25" hidden="1" customHeight="1" outlineLevel="7">
      <c r="A9859" s="98"/>
      <c r="B9859" s="99"/>
      <c r="C9859" s="100"/>
      <c r="D9859" s="2013" t="s">
        <v>932</v>
      </c>
      <c r="E9859" s="2013"/>
      <c r="F9859" s="2013"/>
      <c r="G9859" s="494"/>
    </row>
    <row r="9860" ht="11.25" hidden="1" customHeight="1" outlineLevel="7">
      <c r="A9860" s="83"/>
      <c r="B9860" s="84"/>
      <c r="C9860" s="85"/>
      <c r="D9860" s="2017" t="s">
        <v>933</v>
      </c>
      <c r="E9860" s="2017"/>
      <c r="F9860" s="2017"/>
      <c r="G9860" s="494"/>
    </row>
    <row r="9861" ht="11.25" hidden="1" customHeight="1" outlineLevel="7">
      <c r="A9861" s="118"/>
      <c r="B9861" s="119"/>
      <c r="C9861" s="120"/>
      <c r="D9861" s="2013" t="s">
        <v>934</v>
      </c>
      <c r="E9861" s="2013"/>
      <c r="F9861" s="2013"/>
      <c r="G9861" s="494"/>
    </row>
    <row r="9862" ht="21.75" hidden="1" customHeight="1" outlineLevel="7">
      <c r="A9862" s="118"/>
      <c r="B9862" s="119"/>
      <c r="C9862" s="120"/>
      <c r="D9862" s="2013" t="s">
        <v>935</v>
      </c>
      <c r="E9862" s="2013"/>
      <c r="F9862" s="2013"/>
      <c r="G9862" s="494"/>
    </row>
    <row r="9863" ht="11.25" hidden="1" customHeight="1" outlineLevel="7">
      <c r="A9863" s="118"/>
      <c r="B9863" s="119"/>
      <c r="C9863" s="120"/>
      <c r="D9863" s="2013" t="s">
        <v>936</v>
      </c>
      <c r="E9863" s="2013"/>
      <c r="F9863" s="2013"/>
      <c r="G9863" s="494"/>
    </row>
    <row r="9864" ht="21.75" hidden="1" customHeight="1" outlineLevel="7">
      <c r="A9864" s="118"/>
      <c r="B9864" s="119"/>
      <c r="C9864" s="120"/>
      <c r="D9864" s="2013" t="s">
        <v>937</v>
      </c>
      <c r="E9864" s="2013"/>
      <c r="F9864" s="2013"/>
      <c r="G9864" s="494"/>
    </row>
    <row r="9865" ht="21.75" hidden="1" customHeight="1" outlineLevel="7">
      <c r="A9865" s="118"/>
      <c r="B9865" s="119"/>
      <c r="C9865" s="120"/>
      <c r="D9865" s="2013" t="s">
        <v>233</v>
      </c>
      <c r="E9865" s="2013"/>
      <c r="F9865" s="2013"/>
      <c r="G9865" s="494"/>
    </row>
    <row r="9866" ht="11.25" hidden="1" customHeight="1" outlineLevel="7">
      <c r="A9866" s="98"/>
      <c r="B9866" s="99"/>
      <c r="C9866" s="100"/>
      <c r="D9866" s="2013" t="s">
        <v>406</v>
      </c>
      <c r="E9866" s="2013"/>
      <c r="F9866" s="2013"/>
      <c r="G9866" s="494"/>
    </row>
    <row r="9867" ht="11.25" hidden="1" customHeight="1" outlineLevel="7">
      <c r="A9867" s="98"/>
      <c r="B9867" s="99"/>
      <c r="C9867" s="100"/>
      <c r="D9867" s="2013" t="s">
        <v>407</v>
      </c>
      <c r="E9867" s="2013"/>
      <c r="F9867" s="2013"/>
      <c r="G9867" s="494"/>
    </row>
    <row r="9868" ht="11.25" hidden="1" customHeight="1" outlineLevel="7">
      <c r="A9868" s="98"/>
      <c r="B9868" s="99"/>
      <c r="C9868" s="100"/>
      <c r="D9868" s="2013" t="s">
        <v>938</v>
      </c>
      <c r="E9868" s="2013"/>
      <c r="F9868" s="2013"/>
      <c r="G9868" s="494"/>
    </row>
    <row r="9869" ht="11.25" hidden="1" customHeight="1" outlineLevel="7">
      <c r="A9869" s="98"/>
      <c r="B9869" s="99"/>
      <c r="C9869" s="100"/>
      <c r="D9869" s="2013" t="s">
        <v>939</v>
      </c>
      <c r="E9869" s="2013"/>
      <c r="F9869" s="2013"/>
      <c r="G9869" s="494"/>
    </row>
    <row r="9870" ht="11.25" hidden="1" customHeight="1" outlineLevel="7">
      <c r="A9870" s="98"/>
      <c r="B9870" s="99"/>
      <c r="C9870" s="100"/>
      <c r="D9870" s="2013" t="s">
        <v>415</v>
      </c>
      <c r="E9870" s="2013"/>
      <c r="F9870" s="2013"/>
      <c r="G9870" s="494"/>
    </row>
    <row r="9871" ht="11.25" hidden="1" customHeight="1" outlineLevel="7">
      <c r="A9871" s="98"/>
      <c r="B9871" s="99"/>
      <c r="C9871" s="100"/>
      <c r="D9871" s="2013" t="s">
        <v>940</v>
      </c>
      <c r="E9871" s="2013"/>
      <c r="F9871" s="2013"/>
      <c r="G9871" s="494"/>
    </row>
    <row r="9872" ht="11.25" hidden="1" customHeight="1" outlineLevel="7">
      <c r="A9872" s="98"/>
      <c r="B9872" s="99"/>
      <c r="C9872" s="100"/>
      <c r="D9872" s="2013" t="s">
        <v>941</v>
      </c>
      <c r="E9872" s="2013"/>
      <c r="F9872" s="2013"/>
      <c r="G9872" s="494"/>
    </row>
    <row r="9873" ht="11.25" hidden="1" customHeight="1" outlineLevel="7">
      <c r="A9873" s="98"/>
      <c r="B9873" s="99"/>
      <c r="C9873" s="100"/>
      <c r="D9873" s="2013" t="s">
        <v>942</v>
      </c>
      <c r="E9873" s="2013"/>
      <c r="F9873" s="2013"/>
      <c r="G9873" s="494"/>
    </row>
    <row r="9874" ht="11.25" hidden="1" customHeight="1" outlineLevel="7">
      <c r="A9874" s="98"/>
      <c r="B9874" s="99"/>
      <c r="C9874" s="100"/>
      <c r="D9874" s="2013" t="s">
        <v>409</v>
      </c>
      <c r="E9874" s="2013"/>
      <c r="F9874" s="2013"/>
      <c r="G9874" s="494"/>
    </row>
    <row r="9875" ht="11.25" hidden="1" customHeight="1" outlineLevel="7">
      <c r="A9875" s="98"/>
      <c r="B9875" s="99"/>
      <c r="C9875" s="100"/>
      <c r="D9875" s="2013" t="s">
        <v>943</v>
      </c>
      <c r="E9875" s="2013"/>
      <c r="F9875" s="2013"/>
      <c r="G9875" s="494"/>
    </row>
    <row r="9876" ht="11.25" hidden="1" customHeight="1" outlineLevel="7">
      <c r="A9876" s="98"/>
      <c r="B9876" s="99"/>
      <c r="C9876" s="100"/>
      <c r="D9876" s="2013" t="s">
        <v>944</v>
      </c>
      <c r="E9876" s="2013"/>
      <c r="F9876" s="2013"/>
      <c r="G9876" s="494"/>
    </row>
    <row r="9877" ht="11.25" hidden="1" customHeight="1" outlineLevel="7">
      <c r="A9877" s="98"/>
      <c r="B9877" s="99"/>
      <c r="C9877" s="100"/>
      <c r="D9877" s="2013" t="s">
        <v>413</v>
      </c>
      <c r="E9877" s="2013"/>
      <c r="F9877" s="2013"/>
      <c r="G9877" s="494"/>
    </row>
    <row r="9878" ht="21.75" hidden="1" customHeight="1" outlineLevel="7">
      <c r="A9878" s="98"/>
      <c r="B9878" s="99"/>
      <c r="C9878" s="100"/>
      <c r="D9878" s="2013" t="s">
        <v>945</v>
      </c>
      <c r="E9878" s="2013"/>
      <c r="F9878" s="2013"/>
      <c r="G9878" s="494"/>
    </row>
    <row r="9879" ht="21.75" hidden="1" customHeight="1" outlineLevel="7">
      <c r="A9879" s="98"/>
      <c r="B9879" s="99"/>
      <c r="C9879" s="100"/>
      <c r="D9879" s="2013" t="s">
        <v>419</v>
      </c>
      <c r="E9879" s="2013"/>
      <c r="F9879" s="2013"/>
      <c r="G9879" s="494"/>
    </row>
    <row r="9880" ht="21.75" hidden="1" customHeight="1" outlineLevel="7">
      <c r="A9880" s="98"/>
      <c r="B9880" s="99"/>
      <c r="C9880" s="100"/>
      <c r="D9880" s="2013" t="s">
        <v>946</v>
      </c>
      <c r="E9880" s="2013"/>
      <c r="F9880" s="2013"/>
      <c r="G9880" s="494"/>
    </row>
    <row r="9881" ht="11.25" hidden="1" customHeight="1" outlineLevel="7">
      <c r="A9881" s="83"/>
      <c r="B9881" s="84"/>
      <c r="C9881" s="85"/>
      <c r="D9881" s="2017" t="s">
        <v>410</v>
      </c>
      <c r="E9881" s="2017"/>
      <c r="F9881" s="2017"/>
      <c r="G9881" s="494"/>
    </row>
    <row r="9882" ht="21.75" hidden="1" customHeight="1" outlineLevel="7">
      <c r="A9882" s="118"/>
      <c r="B9882" s="119"/>
      <c r="C9882" s="120"/>
      <c r="D9882" s="2013" t="s">
        <v>947</v>
      </c>
      <c r="E9882" s="2013"/>
      <c r="F9882" s="2013"/>
      <c r="G9882" s="494"/>
    </row>
    <row r="9883" ht="11.25" hidden="1" customHeight="1" outlineLevel="7">
      <c r="A9883" s="118"/>
      <c r="B9883" s="119"/>
      <c r="C9883" s="120"/>
      <c r="D9883" s="2013" t="s">
        <v>948</v>
      </c>
      <c r="E9883" s="2013"/>
      <c r="F9883" s="2013"/>
      <c r="G9883" s="494"/>
    </row>
    <row r="9884" ht="11.25" hidden="1" customHeight="1" outlineLevel="7">
      <c r="A9884" s="118"/>
      <c r="B9884" s="119"/>
      <c r="C9884" s="120"/>
      <c r="D9884" s="2013" t="s">
        <v>949</v>
      </c>
      <c r="E9884" s="2013"/>
      <c r="F9884" s="2013"/>
      <c r="G9884" s="494"/>
    </row>
    <row r="9885" ht="21.75" hidden="1" customHeight="1" outlineLevel="7">
      <c r="A9885" s="118"/>
      <c r="B9885" s="119"/>
      <c r="C9885" s="120"/>
      <c r="D9885" s="2013" t="s">
        <v>950</v>
      </c>
      <c r="E9885" s="2013"/>
      <c r="F9885" s="2013"/>
      <c r="G9885" s="494"/>
    </row>
    <row r="9886" ht="11.25" hidden="1" customHeight="1" outlineLevel="7">
      <c r="A9886" s="83"/>
      <c r="B9886" s="84"/>
      <c r="C9886" s="85"/>
      <c r="D9886" s="2017" t="s">
        <v>951</v>
      </c>
      <c r="E9886" s="2017"/>
      <c r="F9886" s="2017"/>
      <c r="G9886" s="494"/>
    </row>
    <row r="9887" ht="11.25" hidden="1" customHeight="1" outlineLevel="7">
      <c r="A9887" s="118"/>
      <c r="B9887" s="119"/>
      <c r="C9887" s="120"/>
      <c r="D9887" s="2013" t="s">
        <v>1195</v>
      </c>
      <c r="E9887" s="2013"/>
      <c r="F9887" s="2013"/>
      <c r="G9887" s="494"/>
    </row>
    <row r="9888" ht="11.25" hidden="1" customHeight="1" outlineLevel="7">
      <c r="A9888" s="98"/>
      <c r="B9888" s="99"/>
      <c r="C9888" s="100"/>
      <c r="D9888" s="2013" t="s">
        <v>417</v>
      </c>
      <c r="E9888" s="2013"/>
      <c r="F9888" s="2013"/>
      <c r="G9888" s="494"/>
    </row>
    <row r="9889" ht="11.25" hidden="1" customHeight="1" outlineLevel="7">
      <c r="A9889" s="98"/>
      <c r="B9889" s="99"/>
      <c r="C9889" s="100"/>
      <c r="D9889" s="2013" t="s">
        <v>953</v>
      </c>
      <c r="E9889" s="2013"/>
      <c r="F9889" s="2013"/>
      <c r="G9889" s="494"/>
    </row>
    <row r="9890" ht="11.25" hidden="1" customHeight="1" outlineLevel="1">
      <c r="A9890" s="2012" t="s">
        <v>386</v>
      </c>
      <c r="B9890" s="2012"/>
      <c r="C9890" s="2012"/>
      <c r="D9890" s="2018" t="s">
        <v>1047</v>
      </c>
      <c r="E9890" s="2018"/>
      <c r="F9890" s="2018"/>
      <c r="G9890" s="494"/>
    </row>
    <row r="9891" ht="11.25" hidden="1" customHeight="1" outlineLevel="2">
      <c r="A9891" s="2012" t="s">
        <v>388</v>
      </c>
      <c r="B9891" s="2012"/>
      <c r="C9891" s="2012"/>
      <c r="D9891" s="2015" t="s">
        <v>440</v>
      </c>
      <c r="E9891" s="2015"/>
      <c r="F9891" s="2015"/>
      <c r="G9891" s="494"/>
    </row>
    <row r="9892" ht="11.25" hidden="1" customHeight="1" outlineLevel="3">
      <c r="A9892" s="66"/>
      <c r="B9892" s="67"/>
      <c r="C9892" s="68"/>
      <c r="D9892" s="2014" t="s">
        <v>441</v>
      </c>
      <c r="E9892" s="2014"/>
      <c r="F9892" s="2014"/>
      <c r="G9892" s="494"/>
    </row>
    <row r="9893" ht="11.25" hidden="1" customHeight="1" outlineLevel="4">
      <c r="A9893" s="95"/>
      <c r="B9893" s="96"/>
      <c r="C9893" s="97"/>
      <c r="D9893" s="98"/>
      <c r="E9893" s="99"/>
      <c r="F9893" s="100"/>
      <c r="G9893" s="494"/>
    </row>
    <row r="9894" ht="11.25" hidden="1" customHeight="1" outlineLevel="3">
      <c r="A9894" s="66"/>
      <c r="B9894" s="67"/>
      <c r="C9894" s="68"/>
      <c r="D9894" s="2014" t="s">
        <v>451</v>
      </c>
      <c r="E9894" s="2014"/>
      <c r="F9894" s="2014"/>
      <c r="G9894" s="494"/>
    </row>
    <row r="9895" ht="11.25" hidden="1" customHeight="1" outlineLevel="4">
      <c r="A9895" s="95"/>
      <c r="B9895" s="96"/>
      <c r="C9895" s="97"/>
      <c r="D9895" s="98"/>
      <c r="E9895" s="99"/>
      <c r="F9895" s="100"/>
      <c r="G9895" s="494"/>
    </row>
    <row r="9896" ht="11.25" hidden="1" customHeight="1" outlineLevel="3">
      <c r="A9896" s="66"/>
      <c r="B9896" s="67"/>
      <c r="C9896" s="68"/>
      <c r="D9896" s="2014" t="s">
        <v>452</v>
      </c>
      <c r="E9896" s="2014"/>
      <c r="F9896" s="2014"/>
      <c r="G9896" s="494"/>
    </row>
    <row r="9897" ht="11.25" hidden="1" customHeight="1" outlineLevel="4">
      <c r="A9897" s="95"/>
      <c r="B9897" s="96"/>
      <c r="C9897" s="97"/>
      <c r="D9897" s="98"/>
      <c r="E9897" s="99"/>
      <c r="F9897" s="100"/>
      <c r="G9897" s="494"/>
    </row>
    <row r="9898" ht="11.25" hidden="1" customHeight="1" outlineLevel="2">
      <c r="A9898" s="2012" t="s">
        <v>389</v>
      </c>
      <c r="B9898" s="2012"/>
      <c r="C9898" s="2012"/>
      <c r="D9898" s="2015" t="s">
        <v>453</v>
      </c>
      <c r="E9898" s="2015"/>
      <c r="F9898" s="2015"/>
      <c r="G9898" s="494"/>
    </row>
    <row r="9899" ht="11.25" hidden="1" customHeight="1" outlineLevel="3">
      <c r="A9899" s="66"/>
      <c r="B9899" s="67"/>
      <c r="C9899" s="68"/>
      <c r="D9899" s="2014" t="s">
        <v>441</v>
      </c>
      <c r="E9899" s="2014"/>
      <c r="F9899" s="2014"/>
      <c r="G9899" s="494"/>
    </row>
    <row r="9900" ht="11.25" hidden="1" customHeight="1" outlineLevel="4">
      <c r="A9900" s="95"/>
      <c r="B9900" s="96"/>
      <c r="C9900" s="97"/>
      <c r="D9900" s="98"/>
      <c r="E9900" s="99"/>
      <c r="F9900" s="100"/>
      <c r="G9900" s="494"/>
    </row>
    <row r="9901" ht="11.25" hidden="1" customHeight="1" outlineLevel="3">
      <c r="A9901" s="66"/>
      <c r="B9901" s="67"/>
      <c r="C9901" s="68"/>
      <c r="D9901" s="2014" t="s">
        <v>451</v>
      </c>
      <c r="E9901" s="2014"/>
      <c r="F9901" s="2014"/>
      <c r="G9901" s="494"/>
    </row>
    <row r="9902" ht="11.25" hidden="1" customHeight="1" outlineLevel="4">
      <c r="A9902" s="95"/>
      <c r="B9902" s="96"/>
      <c r="C9902" s="97"/>
      <c r="D9902" s="98"/>
      <c r="E9902" s="99"/>
      <c r="F9902" s="100"/>
      <c r="G9902" s="494"/>
    </row>
    <row r="9903" ht="11.25" hidden="1" customHeight="1" outlineLevel="3">
      <c r="A9903" s="66"/>
      <c r="B9903" s="67"/>
      <c r="C9903" s="68"/>
      <c r="D9903" s="2014" t="s">
        <v>452</v>
      </c>
      <c r="E9903" s="2014"/>
      <c r="F9903" s="2014"/>
      <c r="G9903" s="494"/>
    </row>
    <row r="9904" ht="11.25" hidden="1" customHeight="1" outlineLevel="4">
      <c r="A9904" s="95"/>
      <c r="B9904" s="96"/>
      <c r="C9904" s="97"/>
      <c r="D9904" s="98"/>
      <c r="E9904" s="99"/>
      <c r="F9904" s="100"/>
      <c r="G9904" s="494"/>
    </row>
    <row r="9905" ht="11.25" hidden="1" customHeight="1" outlineLevel="2">
      <c r="A9905" s="2012" t="s">
        <v>390</v>
      </c>
      <c r="B9905" s="2012"/>
      <c r="C9905" s="2012"/>
      <c r="D9905" s="2015" t="s">
        <v>459</v>
      </c>
      <c r="E9905" s="2015"/>
      <c r="F9905" s="2015"/>
      <c r="G9905" s="494"/>
    </row>
    <row r="9906" ht="11.25" hidden="1" customHeight="1" outlineLevel="3">
      <c r="A9906" s="2012" t="s">
        <v>1048</v>
      </c>
      <c r="B9906" s="2012"/>
      <c r="C9906" s="2012"/>
      <c r="D9906" s="2016" t="s">
        <v>461</v>
      </c>
      <c r="E9906" s="2016"/>
      <c r="F9906" s="2016"/>
      <c r="G9906" s="494"/>
    </row>
    <row r="9907" ht="11.25" hidden="1" customHeight="1" outlineLevel="4">
      <c r="A9907" s="66"/>
      <c r="B9907" s="67"/>
      <c r="C9907" s="68"/>
      <c r="D9907" s="2019" t="s">
        <v>441</v>
      </c>
      <c r="E9907" s="2019"/>
      <c r="F9907" s="2019"/>
      <c r="G9907" s="494"/>
    </row>
    <row r="9908" ht="11.25" hidden="1" customHeight="1" outlineLevel="5">
      <c r="A9908" s="107"/>
      <c r="B9908" s="108"/>
      <c r="C9908" s="109"/>
      <c r="D9908" s="98"/>
      <c r="E9908" s="99"/>
      <c r="F9908" s="100"/>
      <c r="G9908" s="494"/>
    </row>
    <row r="9909" ht="11.25" hidden="1" customHeight="1" outlineLevel="4">
      <c r="A9909" s="66"/>
      <c r="B9909" s="67"/>
      <c r="C9909" s="68"/>
      <c r="D9909" s="2019" t="s">
        <v>451</v>
      </c>
      <c r="E9909" s="2019"/>
      <c r="F9909" s="2019"/>
      <c r="G9909" s="494"/>
    </row>
    <row r="9910" ht="11.25" hidden="1" customHeight="1" outlineLevel="5">
      <c r="A9910" s="107"/>
      <c r="B9910" s="108"/>
      <c r="C9910" s="109"/>
      <c r="D9910" s="98"/>
      <c r="E9910" s="99"/>
      <c r="F9910" s="100"/>
      <c r="G9910" s="494"/>
    </row>
    <row r="9911" ht="11.25" hidden="1" customHeight="1" outlineLevel="4">
      <c r="A9911" s="66"/>
      <c r="B9911" s="67"/>
      <c r="C9911" s="68"/>
      <c r="D9911" s="2019" t="s">
        <v>452</v>
      </c>
      <c r="E9911" s="2019"/>
      <c r="F9911" s="2019"/>
      <c r="G9911" s="494"/>
    </row>
    <row r="9912" ht="11.25" hidden="1" customHeight="1" outlineLevel="5">
      <c r="A9912" s="107"/>
      <c r="B9912" s="108"/>
      <c r="C9912" s="109"/>
      <c r="D9912" s="98"/>
      <c r="E9912" s="99"/>
      <c r="F9912" s="100"/>
      <c r="G9912" s="494"/>
    </row>
    <row r="9913" ht="11.25" hidden="1" customHeight="1" outlineLevel="3">
      <c r="A9913" s="2012" t="s">
        <v>1049</v>
      </c>
      <c r="B9913" s="2012"/>
      <c r="C9913" s="2012"/>
      <c r="D9913" s="2016" t="s">
        <v>508</v>
      </c>
      <c r="E9913" s="2016"/>
      <c r="F9913" s="2016"/>
      <c r="G9913" s="494"/>
    </row>
    <row r="9914" ht="11.25" hidden="1" customHeight="1" outlineLevel="4">
      <c r="A9914" s="66"/>
      <c r="B9914" s="67"/>
      <c r="C9914" s="68"/>
      <c r="D9914" s="2019" t="s">
        <v>441</v>
      </c>
      <c r="E9914" s="2019"/>
      <c r="F9914" s="2019"/>
      <c r="G9914" s="494"/>
    </row>
    <row r="9915" ht="11.25" hidden="1" customHeight="1" outlineLevel="5">
      <c r="A9915" s="107"/>
      <c r="B9915" s="108"/>
      <c r="C9915" s="109"/>
      <c r="D9915" s="98"/>
      <c r="E9915" s="99"/>
      <c r="F9915" s="100"/>
      <c r="G9915" s="494"/>
    </row>
    <row r="9916" ht="11.25" hidden="1" customHeight="1" outlineLevel="4">
      <c r="A9916" s="66"/>
      <c r="B9916" s="67"/>
      <c r="C9916" s="68"/>
      <c r="D9916" s="2019" t="s">
        <v>451</v>
      </c>
      <c r="E9916" s="2019"/>
      <c r="F9916" s="2019"/>
      <c r="G9916" s="494"/>
    </row>
    <row r="9917" ht="11.25" hidden="1" customHeight="1" outlineLevel="5">
      <c r="A9917" s="107"/>
      <c r="B9917" s="108"/>
      <c r="C9917" s="109"/>
      <c r="D9917" s="98"/>
      <c r="E9917" s="99"/>
      <c r="F9917" s="100"/>
      <c r="G9917" s="494"/>
    </row>
    <row r="9918" ht="11.25" hidden="1" customHeight="1" outlineLevel="4">
      <c r="A9918" s="66"/>
      <c r="B9918" s="67"/>
      <c r="C9918" s="68"/>
      <c r="D9918" s="2019" t="s">
        <v>452</v>
      </c>
      <c r="E9918" s="2019"/>
      <c r="F9918" s="2019"/>
      <c r="G9918" s="494"/>
    </row>
    <row r="9919" ht="11.25" hidden="1" customHeight="1" outlineLevel="5">
      <c r="A9919" s="107"/>
      <c r="B9919" s="108"/>
      <c r="C9919" s="109"/>
      <c r="D9919" s="98"/>
      <c r="E9919" s="99"/>
      <c r="F9919" s="100"/>
      <c r="G9919" s="494"/>
    </row>
    <row r="9920" ht="11.25" hidden="1" customHeight="1" outlineLevel="2">
      <c r="A9920" s="2012" t="s">
        <v>1050</v>
      </c>
      <c r="B9920" s="2012"/>
      <c r="C9920" s="2012"/>
      <c r="D9920" s="2015" t="s">
        <v>513</v>
      </c>
      <c r="E9920" s="2015"/>
      <c r="F9920" s="2015"/>
      <c r="G9920" s="494"/>
    </row>
    <row r="9921" ht="11.25" hidden="1" customHeight="1" outlineLevel="3">
      <c r="A9921" s="2012" t="s">
        <v>1051</v>
      </c>
      <c r="B9921" s="2012"/>
      <c r="C9921" s="2012"/>
      <c r="D9921" s="2016" t="s">
        <v>514</v>
      </c>
      <c r="E9921" s="2016"/>
      <c r="F9921" s="2016"/>
      <c r="G9921" s="494"/>
    </row>
    <row r="9922" ht="11.25" hidden="1" customHeight="1" outlineLevel="4">
      <c r="A9922" s="66"/>
      <c r="B9922" s="67"/>
      <c r="C9922" s="68"/>
      <c r="D9922" s="2019" t="s">
        <v>441</v>
      </c>
      <c r="E9922" s="2019"/>
      <c r="F9922" s="2019"/>
      <c r="G9922" s="494"/>
    </row>
    <row r="9923" ht="11.25" hidden="1" customHeight="1" outlineLevel="5">
      <c r="A9923" s="107"/>
      <c r="B9923" s="108"/>
      <c r="C9923" s="109"/>
      <c r="D9923" s="98"/>
      <c r="E9923" s="99"/>
      <c r="F9923" s="100"/>
      <c r="G9923" s="494"/>
    </row>
    <row r="9924" ht="11.25" hidden="1" customHeight="1" outlineLevel="4">
      <c r="A9924" s="66"/>
      <c r="B9924" s="67"/>
      <c r="C9924" s="68"/>
      <c r="D9924" s="2019" t="s">
        <v>451</v>
      </c>
      <c r="E9924" s="2019"/>
      <c r="F9924" s="2019"/>
      <c r="G9924" s="494"/>
    </row>
    <row r="9925" ht="11.25" hidden="1" customHeight="1" outlineLevel="5">
      <c r="A9925" s="107"/>
      <c r="B9925" s="108"/>
      <c r="C9925" s="109"/>
      <c r="D9925" s="98"/>
      <c r="E9925" s="99"/>
      <c r="F9925" s="100"/>
      <c r="G9925" s="494"/>
    </row>
    <row r="9926" ht="11.25" hidden="1" customHeight="1" outlineLevel="4">
      <c r="A9926" s="66"/>
      <c r="B9926" s="67"/>
      <c r="C9926" s="68"/>
      <c r="D9926" s="2019" t="s">
        <v>452</v>
      </c>
      <c r="E9926" s="2019"/>
      <c r="F9926" s="2019"/>
      <c r="G9926" s="494"/>
    </row>
    <row r="9927" ht="11.25" hidden="1" customHeight="1" outlineLevel="5">
      <c r="A9927" s="107"/>
      <c r="B9927" s="108"/>
      <c r="C9927" s="109"/>
      <c r="D9927" s="98"/>
      <c r="E9927" s="99"/>
      <c r="F9927" s="100"/>
      <c r="G9927" s="494"/>
    </row>
    <row r="9928" ht="11.25" hidden="1" customHeight="1" outlineLevel="3">
      <c r="A9928" s="2012" t="s">
        <v>1052</v>
      </c>
      <c r="B9928" s="2012"/>
      <c r="C9928" s="2012"/>
      <c r="D9928" s="2016" t="s">
        <v>522</v>
      </c>
      <c r="E9928" s="2016"/>
      <c r="F9928" s="2016"/>
      <c r="G9928" s="494"/>
    </row>
    <row r="9929" ht="11.25" hidden="1" customHeight="1" outlineLevel="4">
      <c r="A9929" s="66"/>
      <c r="B9929" s="67"/>
      <c r="C9929" s="68"/>
      <c r="D9929" s="2019" t="s">
        <v>441</v>
      </c>
      <c r="E9929" s="2019"/>
      <c r="F9929" s="2019"/>
      <c r="G9929" s="494"/>
    </row>
    <row r="9930" ht="11.25" hidden="1" customHeight="1" outlineLevel="5">
      <c r="A9930" s="107"/>
      <c r="B9930" s="108"/>
      <c r="C9930" s="109"/>
      <c r="D9930" s="98"/>
      <c r="E9930" s="99"/>
      <c r="F9930" s="100"/>
      <c r="G9930" s="498"/>
    </row>
    <row r="9931" ht="11.25" hidden="1" customHeight="1" outlineLevel="4">
      <c r="A9931" s="66"/>
      <c r="B9931" s="67"/>
      <c r="C9931" s="68"/>
      <c r="D9931" s="2019" t="s">
        <v>451</v>
      </c>
      <c r="E9931" s="2019"/>
      <c r="F9931" s="2019"/>
      <c r="G9931" s="495"/>
    </row>
    <row r="9932" ht="11.25" hidden="1" customHeight="1" outlineLevel="5">
      <c r="A9932" s="107"/>
      <c r="B9932" s="108"/>
      <c r="C9932" s="109"/>
      <c r="D9932" s="98"/>
      <c r="E9932" s="99"/>
      <c r="F9932" s="100"/>
      <c r="G9932" s="495"/>
    </row>
    <row r="9933" ht="11.25" hidden="1" customHeight="1" outlineLevel="4">
      <c r="A9933" s="66"/>
      <c r="B9933" s="67"/>
      <c r="C9933" s="68"/>
      <c r="D9933" s="2019" t="s">
        <v>452</v>
      </c>
      <c r="E9933" s="2019"/>
      <c r="F9933" s="2019"/>
      <c r="G9933" s="494"/>
    </row>
    <row r="9934" ht="11.25" customHeight="1" outlineLevel="5">
      <c r="A9934" s="107"/>
      <c r="B9934" s="108"/>
      <c r="C9934" s="109"/>
      <c r="D9934" s="98"/>
      <c r="E9934" s="99"/>
      <c r="F9934" s="100"/>
      <c r="G9934" s="495"/>
    </row>
    <row r="9935">
      <c r="G9935" s="494"/>
    </row>
    <row r="9936">
      <c r="G9936" s="495"/>
    </row>
    <row r="9937">
      <c r="G9937" s="494"/>
    </row>
    <row r="9938">
      <c r="G9938" s="495"/>
    </row>
    <row r="9939">
      <c r="G9939" s="495"/>
    </row>
    <row r="9940">
      <c r="G9940" s="494"/>
    </row>
    <row r="9941">
      <c r="G9941" s="495"/>
    </row>
    <row r="9942">
      <c r="G9942" s="494"/>
    </row>
    <row r="9943">
      <c r="G9943" s="495"/>
    </row>
    <row r="9944">
      <c r="G9944" s="494"/>
    </row>
    <row r="9945">
      <c r="G9945" s="495"/>
    </row>
    <row r="9946">
      <c r="G9946" s="495"/>
    </row>
    <row r="9947">
      <c r="G9947" s="495"/>
    </row>
    <row r="9948">
      <c r="G9948" s="494"/>
    </row>
    <row r="9949">
      <c r="G9949" s="495"/>
    </row>
    <row r="9950">
      <c r="G9950" s="494"/>
    </row>
    <row r="9951">
      <c r="G9951" s="495"/>
    </row>
    <row r="9952">
      <c r="G9952" s="494"/>
    </row>
    <row r="9953">
      <c r="G9953" s="495"/>
    </row>
    <row r="9954">
      <c r="G9954" s="495"/>
    </row>
    <row r="9955">
      <c r="G9955" s="494"/>
    </row>
    <row r="9956">
      <c r="G9956" s="495"/>
    </row>
    <row r="9957">
      <c r="G9957" s="494"/>
    </row>
    <row r="9958">
      <c r="G9958" s="495"/>
    </row>
    <row r="9959">
      <c r="G9959" s="494"/>
    </row>
    <row r="9960">
      <c r="G9960" s="495"/>
    </row>
    <row r="9961">
      <c r="G9961" s="495"/>
    </row>
    <row r="9962">
      <c r="G9962" s="495"/>
    </row>
    <row r="9963">
      <c r="G9963" s="494"/>
    </row>
    <row r="9964">
      <c r="G9964" s="495"/>
    </row>
    <row r="9965">
      <c r="G9965" s="494"/>
    </row>
    <row r="9966">
      <c r="G9966" s="495"/>
    </row>
    <row r="9967">
      <c r="G9967" s="494"/>
    </row>
    <row r="9968">
      <c r="G9968" s="495"/>
    </row>
    <row r="9969">
      <c r="G9969" s="495"/>
    </row>
    <row r="9970">
      <c r="G9970" s="494"/>
    </row>
    <row r="9971">
      <c r="G9971" s="495"/>
    </row>
    <row r="9972">
      <c r="G9972" s="494"/>
    </row>
    <row r="9973">
      <c r="G9973" s="495"/>
    </row>
    <row r="9974">
      <c r="G9974" s="494"/>
    </row>
  </sheetData>
  <mergeCells count="9912">
    <mergeCell ref="D9931:F9931"/>
    <mergeCell ref="D9933:F9933"/>
    <mergeCell ref="D9922:F9922"/>
    <mergeCell ref="D9924:F9924"/>
    <mergeCell ref="D9926:F9926"/>
    <mergeCell ref="A9928:C9928"/>
    <mergeCell ref="D9928:F9928"/>
    <mergeCell ref="D9929:F9929"/>
    <mergeCell ref="D9916:F9916"/>
    <mergeCell ref="D9918:F9918"/>
    <mergeCell ref="A9920:C9920"/>
    <mergeCell ref="D9920:F9920"/>
    <mergeCell ref="A9921:C9921"/>
    <mergeCell ref="D9921:F9921"/>
    <mergeCell ref="D9907:F9907"/>
    <mergeCell ref="D9909:F9909"/>
    <mergeCell ref="D9911:F9911"/>
    <mergeCell ref="A9913:C9913"/>
    <mergeCell ref="D9913:F9913"/>
    <mergeCell ref="D9914:F9914"/>
    <mergeCell ref="D9901:F9901"/>
    <mergeCell ref="D9903:F9903"/>
    <mergeCell ref="A9905:C9905"/>
    <mergeCell ref="D9905:F9905"/>
    <mergeCell ref="A9906:C9906"/>
    <mergeCell ref="D9906:F9906"/>
    <mergeCell ref="D9892:F9892"/>
    <mergeCell ref="D9894:F9894"/>
    <mergeCell ref="D9896:F9896"/>
    <mergeCell ref="A9898:C9898"/>
    <mergeCell ref="D9898:F9898"/>
    <mergeCell ref="D9899:F9899"/>
    <mergeCell ref="D9888:F9888"/>
    <mergeCell ref="D9889:F9889"/>
    <mergeCell ref="A9890:C9890"/>
    <mergeCell ref="D9890:F9890"/>
    <mergeCell ref="A9891:C9891"/>
    <mergeCell ref="D9891:F9891"/>
    <mergeCell ref="D9882:F9882"/>
    <mergeCell ref="D9883:F9883"/>
    <mergeCell ref="D9884:F9884"/>
    <mergeCell ref="D9885:F9885"/>
    <mergeCell ref="D9886:F9886"/>
    <mergeCell ref="D9887:F9887"/>
    <mergeCell ref="D9876:F9876"/>
    <mergeCell ref="D9877:F9877"/>
    <mergeCell ref="D9878:F9878"/>
    <mergeCell ref="D9879:F9879"/>
    <mergeCell ref="D9880:F9880"/>
    <mergeCell ref="D9881:F9881"/>
    <mergeCell ref="D9870:F9870"/>
    <mergeCell ref="D9871:F9871"/>
    <mergeCell ref="D9872:F9872"/>
    <mergeCell ref="D9873:F9873"/>
    <mergeCell ref="D9874:F9874"/>
    <mergeCell ref="D9875:F9875"/>
    <mergeCell ref="D9864:F9864"/>
    <mergeCell ref="D9865:F9865"/>
    <mergeCell ref="D9866:F9866"/>
    <mergeCell ref="D9867:F9867"/>
    <mergeCell ref="D9868:F9868"/>
    <mergeCell ref="D9869:F9869"/>
    <mergeCell ref="D9858:F9858"/>
    <mergeCell ref="D9859:F9859"/>
    <mergeCell ref="D9860:F9860"/>
    <mergeCell ref="D9861:F9861"/>
    <mergeCell ref="D9862:F9862"/>
    <mergeCell ref="D9863:F9863"/>
    <mergeCell ref="D9852:F9852"/>
    <mergeCell ref="D9853:F9853"/>
    <mergeCell ref="D9854:F9854"/>
    <mergeCell ref="D9855:F9855"/>
    <mergeCell ref="D9856:F9856"/>
    <mergeCell ref="D9857:F9857"/>
    <mergeCell ref="D9846:F9846"/>
    <mergeCell ref="D9847:F9847"/>
    <mergeCell ref="D9848:F9848"/>
    <mergeCell ref="D9849:F9849"/>
    <mergeCell ref="D9850:F9850"/>
    <mergeCell ref="D9851:F9851"/>
    <mergeCell ref="D9840:F9840"/>
    <mergeCell ref="D9841:F9841"/>
    <mergeCell ref="D9842:F9842"/>
    <mergeCell ref="D9843:F9843"/>
    <mergeCell ref="D9844:F9844"/>
    <mergeCell ref="D9845:F9845"/>
    <mergeCell ref="D9834:F9834"/>
    <mergeCell ref="D9835:F9835"/>
    <mergeCell ref="D9836:F9836"/>
    <mergeCell ref="D9837:F9837"/>
    <mergeCell ref="D9838:F9838"/>
    <mergeCell ref="D9839:F9839"/>
    <mergeCell ref="D9828:F9828"/>
    <mergeCell ref="D9829:F9829"/>
    <mergeCell ref="D9830:F9830"/>
    <mergeCell ref="D9831:F9831"/>
    <mergeCell ref="D9832:F9832"/>
    <mergeCell ref="D9833:F9833"/>
    <mergeCell ref="D9822:F9822"/>
    <mergeCell ref="D9823:F9823"/>
    <mergeCell ref="D9824:F9824"/>
    <mergeCell ref="D9825:F9825"/>
    <mergeCell ref="D9826:F9826"/>
    <mergeCell ref="D9827:F9827"/>
    <mergeCell ref="D9816:F9816"/>
    <mergeCell ref="D9817:F9817"/>
    <mergeCell ref="D9818:F9818"/>
    <mergeCell ref="D9819:F9819"/>
    <mergeCell ref="D9820:F9820"/>
    <mergeCell ref="D9821:F9821"/>
    <mergeCell ref="D9810:F9810"/>
    <mergeCell ref="D9811:F9811"/>
    <mergeCell ref="D9812:F9812"/>
    <mergeCell ref="D9813:F9813"/>
    <mergeCell ref="D9814:F9814"/>
    <mergeCell ref="D9815:F9815"/>
    <mergeCell ref="D9804:F9804"/>
    <mergeCell ref="D9805:F9805"/>
    <mergeCell ref="D9806:F9806"/>
    <mergeCell ref="D9807:F9807"/>
    <mergeCell ref="D9808:F9808"/>
    <mergeCell ref="D9809:F9809"/>
    <mergeCell ref="D9798:F9798"/>
    <mergeCell ref="D9799:F9799"/>
    <mergeCell ref="D9800:F9800"/>
    <mergeCell ref="D9801:F9801"/>
    <mergeCell ref="D9802:F9802"/>
    <mergeCell ref="D9803:F9803"/>
    <mergeCell ref="D9792:F9792"/>
    <mergeCell ref="D9793:F9793"/>
    <mergeCell ref="D9794:F9794"/>
    <mergeCell ref="D9795:F9795"/>
    <mergeCell ref="D9796:F9796"/>
    <mergeCell ref="D9797:F9797"/>
    <mergeCell ref="D9786:F9786"/>
    <mergeCell ref="D9787:F9787"/>
    <mergeCell ref="D9788:F9788"/>
    <mergeCell ref="D9789:F9789"/>
    <mergeCell ref="D9790:F9790"/>
    <mergeCell ref="D9791:F9791"/>
    <mergeCell ref="D9780:F9780"/>
    <mergeCell ref="D9781:F9781"/>
    <mergeCell ref="D9782:F9782"/>
    <mergeCell ref="D9783:F9783"/>
    <mergeCell ref="D9784:F9784"/>
    <mergeCell ref="D9785:F9785"/>
    <mergeCell ref="D9774:F9774"/>
    <mergeCell ref="D9775:F9775"/>
    <mergeCell ref="D9776:F9776"/>
    <mergeCell ref="D9777:F9777"/>
    <mergeCell ref="D9778:F9778"/>
    <mergeCell ref="D9779:F9779"/>
    <mergeCell ref="D9768:F9768"/>
    <mergeCell ref="D9769:F9769"/>
    <mergeCell ref="D9770:F9770"/>
    <mergeCell ref="D9771:F9771"/>
    <mergeCell ref="D9772:F9772"/>
    <mergeCell ref="D9773:F9773"/>
    <mergeCell ref="D9762:F9762"/>
    <mergeCell ref="D9763:F9763"/>
    <mergeCell ref="D9764:F9764"/>
    <mergeCell ref="D9765:F9765"/>
    <mergeCell ref="D9766:F9766"/>
    <mergeCell ref="D9767:F9767"/>
    <mergeCell ref="D9756:F9756"/>
    <mergeCell ref="D9757:F9757"/>
    <mergeCell ref="D9758:F9758"/>
    <mergeCell ref="D9759:F9759"/>
    <mergeCell ref="D9760:F9760"/>
    <mergeCell ref="D9761:F9761"/>
    <mergeCell ref="D9750:F9750"/>
    <mergeCell ref="D9751:F9751"/>
    <mergeCell ref="D9752:F9752"/>
    <mergeCell ref="D9753:F9753"/>
    <mergeCell ref="D9754:F9754"/>
    <mergeCell ref="D9755:F9755"/>
    <mergeCell ref="D9744:F9744"/>
    <mergeCell ref="D9745:F9745"/>
    <mergeCell ref="D9746:F9746"/>
    <mergeCell ref="D9747:F9747"/>
    <mergeCell ref="D9748:F9748"/>
    <mergeCell ref="D9749:F9749"/>
    <mergeCell ref="D9738:F9738"/>
    <mergeCell ref="D9739:F9739"/>
    <mergeCell ref="D9740:F9740"/>
    <mergeCell ref="D9741:F9741"/>
    <mergeCell ref="D9742:F9742"/>
    <mergeCell ref="D9743:F9743"/>
    <mergeCell ref="D9732:F9732"/>
    <mergeCell ref="D9733:F9733"/>
    <mergeCell ref="D9734:F9734"/>
    <mergeCell ref="D9735:F9735"/>
    <mergeCell ref="D9736:F9736"/>
    <mergeCell ref="D9737:F9737"/>
    <mergeCell ref="D9726:F9726"/>
    <mergeCell ref="D9727:F9727"/>
    <mergeCell ref="D9728:F9728"/>
    <mergeCell ref="D9729:F9729"/>
    <mergeCell ref="D9730:F9730"/>
    <mergeCell ref="D9731:F9731"/>
    <mergeCell ref="D9720:F9720"/>
    <mergeCell ref="D9721:F9721"/>
    <mergeCell ref="D9722:F9722"/>
    <mergeCell ref="D9723:F9723"/>
    <mergeCell ref="D9724:F9724"/>
    <mergeCell ref="D9725:F9725"/>
    <mergeCell ref="D9714:F9714"/>
    <mergeCell ref="D9715:F9715"/>
    <mergeCell ref="D9716:F9716"/>
    <mergeCell ref="D9717:F9717"/>
    <mergeCell ref="D9718:F9718"/>
    <mergeCell ref="D9719:F9719"/>
    <mergeCell ref="D9708:F9708"/>
    <mergeCell ref="D9709:F9709"/>
    <mergeCell ref="D9710:F9710"/>
    <mergeCell ref="D9711:F9711"/>
    <mergeCell ref="D9712:F9712"/>
    <mergeCell ref="D9713:F9713"/>
    <mergeCell ref="D9702:F9702"/>
    <mergeCell ref="D9703:F9703"/>
    <mergeCell ref="D9704:F9704"/>
    <mergeCell ref="D9705:F9705"/>
    <mergeCell ref="D9706:F9706"/>
    <mergeCell ref="D9707:F9707"/>
    <mergeCell ref="D9696:F9696"/>
    <mergeCell ref="D9697:F9697"/>
    <mergeCell ref="D9698:F9698"/>
    <mergeCell ref="D9699:F9699"/>
    <mergeCell ref="D9700:F9700"/>
    <mergeCell ref="D9701:F9701"/>
    <mergeCell ref="D9690:F9690"/>
    <mergeCell ref="D9691:F9691"/>
    <mergeCell ref="D9692:F9692"/>
    <mergeCell ref="D9693:F9693"/>
    <mergeCell ref="D9694:F9694"/>
    <mergeCell ref="D9695:F9695"/>
    <mergeCell ref="D9684:F9684"/>
    <mergeCell ref="D9685:F9685"/>
    <mergeCell ref="D9686:F9686"/>
    <mergeCell ref="D9687:F9687"/>
    <mergeCell ref="D9688:F9688"/>
    <mergeCell ref="D9689:F9689"/>
    <mergeCell ref="D9678:F9678"/>
    <mergeCell ref="D9679:F9679"/>
    <mergeCell ref="D9680:F9680"/>
    <mergeCell ref="D9681:F9681"/>
    <mergeCell ref="D9682:F9682"/>
    <mergeCell ref="D9683:F9683"/>
    <mergeCell ref="D9672:F9672"/>
    <mergeCell ref="D9673:F9673"/>
    <mergeCell ref="D9674:F9674"/>
    <mergeCell ref="D9675:F9675"/>
    <mergeCell ref="D9676:F9676"/>
    <mergeCell ref="D9677:F9677"/>
    <mergeCell ref="D9666:F9666"/>
    <mergeCell ref="D9667:F9667"/>
    <mergeCell ref="D9668:F9668"/>
    <mergeCell ref="D9669:F9669"/>
    <mergeCell ref="D9670:F9670"/>
    <mergeCell ref="D9671:F9671"/>
    <mergeCell ref="D9660:F9660"/>
    <mergeCell ref="D9661:F9661"/>
    <mergeCell ref="D9662:F9662"/>
    <mergeCell ref="D9663:F9663"/>
    <mergeCell ref="D9664:F9664"/>
    <mergeCell ref="D9665:F9665"/>
    <mergeCell ref="D9654:F9654"/>
    <mergeCell ref="D9655:F9655"/>
    <mergeCell ref="D9656:F9656"/>
    <mergeCell ref="D9657:F9657"/>
    <mergeCell ref="D9658:F9658"/>
    <mergeCell ref="D9659:F9659"/>
    <mergeCell ref="D9648:F9648"/>
    <mergeCell ref="D9649:F9649"/>
    <mergeCell ref="D9650:F9650"/>
    <mergeCell ref="D9651:F9651"/>
    <mergeCell ref="D9652:F9652"/>
    <mergeCell ref="D9653:F9653"/>
    <mergeCell ref="D9642:F9642"/>
    <mergeCell ref="D9643:F9643"/>
    <mergeCell ref="D9644:F9644"/>
    <mergeCell ref="D9645:F9645"/>
    <mergeCell ref="D9646:F9646"/>
    <mergeCell ref="D9647:F9647"/>
    <mergeCell ref="D9636:F9636"/>
    <mergeCell ref="D9637:F9637"/>
    <mergeCell ref="D9638:F9638"/>
    <mergeCell ref="D9639:F9639"/>
    <mergeCell ref="D9640:F9640"/>
    <mergeCell ref="D9641:F9641"/>
    <mergeCell ref="D9630:F9630"/>
    <mergeCell ref="D9631:F9631"/>
    <mergeCell ref="D9632:F9632"/>
    <mergeCell ref="D9633:F9633"/>
    <mergeCell ref="D9634:F9634"/>
    <mergeCell ref="D9635:F9635"/>
    <mergeCell ref="D9624:F9624"/>
    <mergeCell ref="D9625:F9625"/>
    <mergeCell ref="D9626:F9626"/>
    <mergeCell ref="D9627:F9627"/>
    <mergeCell ref="D9628:F9628"/>
    <mergeCell ref="D9629:F9629"/>
    <mergeCell ref="D9618:F9618"/>
    <mergeCell ref="D9619:F9619"/>
    <mergeCell ref="D9620:F9620"/>
    <mergeCell ref="D9621:F9621"/>
    <mergeCell ref="D9622:F9622"/>
    <mergeCell ref="D9623:F9623"/>
    <mergeCell ref="D9612:F9612"/>
    <mergeCell ref="D9613:F9613"/>
    <mergeCell ref="D9614:F9614"/>
    <mergeCell ref="D9615:F9615"/>
    <mergeCell ref="D9616:F9616"/>
    <mergeCell ref="D9617:F9617"/>
    <mergeCell ref="D9606:F9606"/>
    <mergeCell ref="D9607:F9607"/>
    <mergeCell ref="D9608:F9608"/>
    <mergeCell ref="D9609:F9609"/>
    <mergeCell ref="D9610:F9610"/>
    <mergeCell ref="D9611:F9611"/>
    <mergeCell ref="D9600:F9600"/>
    <mergeCell ref="D9601:F9601"/>
    <mergeCell ref="D9602:F9602"/>
    <mergeCell ref="D9603:F9603"/>
    <mergeCell ref="D9604:F9604"/>
    <mergeCell ref="D9605:F9605"/>
    <mergeCell ref="D9594:F9594"/>
    <mergeCell ref="D9595:F9595"/>
    <mergeCell ref="D9596:F9596"/>
    <mergeCell ref="D9597:F9597"/>
    <mergeCell ref="D9598:F9598"/>
    <mergeCell ref="D9599:F9599"/>
    <mergeCell ref="D9588:F9588"/>
    <mergeCell ref="D9589:F9589"/>
    <mergeCell ref="D9590:F9590"/>
    <mergeCell ref="D9591:F9591"/>
    <mergeCell ref="D9592:F9592"/>
    <mergeCell ref="D9593:F9593"/>
    <mergeCell ref="D9582:F9582"/>
    <mergeCell ref="D9583:F9583"/>
    <mergeCell ref="D9584:F9584"/>
    <mergeCell ref="D9585:F9585"/>
    <mergeCell ref="D9586:F9586"/>
    <mergeCell ref="D9587:F9587"/>
    <mergeCell ref="D9576:F9576"/>
    <mergeCell ref="D9577:F9577"/>
    <mergeCell ref="D9578:F9578"/>
    <mergeCell ref="D9579:F9579"/>
    <mergeCell ref="D9580:F9580"/>
    <mergeCell ref="D9581:F9581"/>
    <mergeCell ref="D9570:F9570"/>
    <mergeCell ref="D9571:F9571"/>
    <mergeCell ref="D9572:F9572"/>
    <mergeCell ref="D9573:F9573"/>
    <mergeCell ref="D9574:F9574"/>
    <mergeCell ref="D9575:F9575"/>
    <mergeCell ref="D9564:F9564"/>
    <mergeCell ref="D9565:F9565"/>
    <mergeCell ref="D9566:F9566"/>
    <mergeCell ref="D9567:F9567"/>
    <mergeCell ref="D9568:F9568"/>
    <mergeCell ref="D9569:F9569"/>
    <mergeCell ref="D9558:F9558"/>
    <mergeCell ref="D9559:F9559"/>
    <mergeCell ref="D9560:F9560"/>
    <mergeCell ref="D9561:F9561"/>
    <mergeCell ref="D9562:F9562"/>
    <mergeCell ref="D9563:F9563"/>
    <mergeCell ref="D9552:F9552"/>
    <mergeCell ref="D9553:F9553"/>
    <mergeCell ref="D9554:F9554"/>
    <mergeCell ref="D9555:F9555"/>
    <mergeCell ref="D9556:F9556"/>
    <mergeCell ref="D9557:F9557"/>
    <mergeCell ref="D9546:F9546"/>
    <mergeCell ref="D9547:F9547"/>
    <mergeCell ref="D9548:F9548"/>
    <mergeCell ref="D9549:F9549"/>
    <mergeCell ref="D9550:F9550"/>
    <mergeCell ref="D9551:F9551"/>
    <mergeCell ref="D9540:F9540"/>
    <mergeCell ref="D9541:F9541"/>
    <mergeCell ref="D9542:F9542"/>
    <mergeCell ref="D9543:F9543"/>
    <mergeCell ref="D9544:F9544"/>
    <mergeCell ref="D9545:F9545"/>
    <mergeCell ref="D9534:F9534"/>
    <mergeCell ref="D9535:F9535"/>
    <mergeCell ref="D9536:F9536"/>
    <mergeCell ref="D9537:F9537"/>
    <mergeCell ref="D9538:F9538"/>
    <mergeCell ref="D9539:F9539"/>
    <mergeCell ref="D9528:F9528"/>
    <mergeCell ref="D9529:F9529"/>
    <mergeCell ref="D9530:F9530"/>
    <mergeCell ref="D9531:F9531"/>
    <mergeCell ref="D9532:F9532"/>
    <mergeCell ref="D9533:F9533"/>
    <mergeCell ref="D9522:F9522"/>
    <mergeCell ref="D9523:F9523"/>
    <mergeCell ref="D9524:F9524"/>
    <mergeCell ref="D9525:F9525"/>
    <mergeCell ref="D9526:F9526"/>
    <mergeCell ref="D9527:F9527"/>
    <mergeCell ref="D9516:F9516"/>
    <mergeCell ref="D9517:F9517"/>
    <mergeCell ref="D9518:F9518"/>
    <mergeCell ref="D9519:F9519"/>
    <mergeCell ref="D9520:F9520"/>
    <mergeCell ref="D9521:F9521"/>
    <mergeCell ref="D9510:F9510"/>
    <mergeCell ref="D9511:F9511"/>
    <mergeCell ref="D9512:F9512"/>
    <mergeCell ref="D9513:F9513"/>
    <mergeCell ref="D9514:F9514"/>
    <mergeCell ref="D9515:F9515"/>
    <mergeCell ref="D9504:F9504"/>
    <mergeCell ref="D9505:F9505"/>
    <mergeCell ref="D9506:F9506"/>
    <mergeCell ref="D9507:F9507"/>
    <mergeCell ref="D9508:F9508"/>
    <mergeCell ref="D9509:F9509"/>
    <mergeCell ref="D9498:F9498"/>
    <mergeCell ref="D9499:F9499"/>
    <mergeCell ref="D9500:F9500"/>
    <mergeCell ref="D9501:F9501"/>
    <mergeCell ref="D9502:F9502"/>
    <mergeCell ref="D9503:F9503"/>
    <mergeCell ref="D9492:F9492"/>
    <mergeCell ref="D9493:F9493"/>
    <mergeCell ref="D9494:F9494"/>
    <mergeCell ref="D9495:F9495"/>
    <mergeCell ref="D9496:F9496"/>
    <mergeCell ref="D9497:F9497"/>
    <mergeCell ref="D9486:F9486"/>
    <mergeCell ref="D9487:F9487"/>
    <mergeCell ref="D9488:F9488"/>
    <mergeCell ref="D9489:F9489"/>
    <mergeCell ref="D9490:F9490"/>
    <mergeCell ref="D9491:F9491"/>
    <mergeCell ref="D9480:F9480"/>
    <mergeCell ref="D9481:F9481"/>
    <mergeCell ref="D9482:F9482"/>
    <mergeCell ref="D9483:F9483"/>
    <mergeCell ref="D9484:F9484"/>
    <mergeCell ref="D9485:F9485"/>
    <mergeCell ref="D9474:F9474"/>
    <mergeCell ref="D9475:F9475"/>
    <mergeCell ref="D9476:F9476"/>
    <mergeCell ref="D9477:F9477"/>
    <mergeCell ref="D9478:F9478"/>
    <mergeCell ref="D9479:F9479"/>
    <mergeCell ref="D9468:F9468"/>
    <mergeCell ref="D9469:F9469"/>
    <mergeCell ref="D9470:F9470"/>
    <mergeCell ref="D9471:F9471"/>
    <mergeCell ref="D9472:F9472"/>
    <mergeCell ref="D9473:F9473"/>
    <mergeCell ref="D9462:F9462"/>
    <mergeCell ref="D9463:F9463"/>
    <mergeCell ref="D9464:F9464"/>
    <mergeCell ref="D9465:F9465"/>
    <mergeCell ref="D9466:F9466"/>
    <mergeCell ref="D9467:F9467"/>
    <mergeCell ref="D9456:F9456"/>
    <mergeCell ref="D9457:F9457"/>
    <mergeCell ref="D9458:F9458"/>
    <mergeCell ref="A9459:C9459"/>
    <mergeCell ref="D9459:F9459"/>
    <mergeCell ref="D9461:F9461"/>
    <mergeCell ref="D9450:F9450"/>
    <mergeCell ref="D9451:F9451"/>
    <mergeCell ref="D9452:F9452"/>
    <mergeCell ref="D9453:F9453"/>
    <mergeCell ref="D9454:F9454"/>
    <mergeCell ref="D9455:F9455"/>
    <mergeCell ref="D9444:F9444"/>
    <mergeCell ref="D9445:F9445"/>
    <mergeCell ref="D9446:F9446"/>
    <mergeCell ref="D9447:F9447"/>
    <mergeCell ref="D9448:F9448"/>
    <mergeCell ref="D9449:F9449"/>
    <mergeCell ref="D9438:F9438"/>
    <mergeCell ref="D9439:F9439"/>
    <mergeCell ref="D9440:F9440"/>
    <mergeCell ref="D9441:F9441"/>
    <mergeCell ref="D9442:F9442"/>
    <mergeCell ref="D9443:F9443"/>
    <mergeCell ref="D9432:F9432"/>
    <mergeCell ref="D9433:F9433"/>
    <mergeCell ref="D9434:F9434"/>
    <mergeCell ref="D9435:F9435"/>
    <mergeCell ref="D9436:F9436"/>
    <mergeCell ref="D9437:F9437"/>
    <mergeCell ref="D9426:F9426"/>
    <mergeCell ref="D9427:F9427"/>
    <mergeCell ref="D9428:F9428"/>
    <mergeCell ref="D9429:F9429"/>
    <mergeCell ref="D9430:F9430"/>
    <mergeCell ref="D9431:F9431"/>
    <mergeCell ref="D9420:F9420"/>
    <mergeCell ref="D9421:F9421"/>
    <mergeCell ref="D9422:F9422"/>
    <mergeCell ref="D9423:F9423"/>
    <mergeCell ref="D9424:F9424"/>
    <mergeCell ref="D9425:F9425"/>
    <mergeCell ref="D9414:F9414"/>
    <mergeCell ref="D9415:F9415"/>
    <mergeCell ref="D9416:F9416"/>
    <mergeCell ref="D9417:F9417"/>
    <mergeCell ref="D9418:F9418"/>
    <mergeCell ref="D9419:F9419"/>
    <mergeCell ref="D9408:F9408"/>
    <mergeCell ref="D9409:F9409"/>
    <mergeCell ref="D9410:F9410"/>
    <mergeCell ref="D9411:F9411"/>
    <mergeCell ref="D9412:F9412"/>
    <mergeCell ref="D9413:F9413"/>
    <mergeCell ref="D9402:F9402"/>
    <mergeCell ref="D9403:F9403"/>
    <mergeCell ref="D9404:F9404"/>
    <mergeCell ref="D9405:F9405"/>
    <mergeCell ref="D9406:F9406"/>
    <mergeCell ref="D9407:F9407"/>
    <mergeCell ref="D9396:F9396"/>
    <mergeCell ref="D9397:F9397"/>
    <mergeCell ref="D9398:F9398"/>
    <mergeCell ref="D9399:F9399"/>
    <mergeCell ref="D9400:F9400"/>
    <mergeCell ref="D9401:F9401"/>
    <mergeCell ref="D9390:F9390"/>
    <mergeCell ref="D9391:F9391"/>
    <mergeCell ref="D9392:F9392"/>
    <mergeCell ref="D9393:F9393"/>
    <mergeCell ref="D9394:F9394"/>
    <mergeCell ref="D9395:F9395"/>
    <mergeCell ref="D9384:F9384"/>
    <mergeCell ref="D9385:F9385"/>
    <mergeCell ref="D9386:F9386"/>
    <mergeCell ref="D9387:F9387"/>
    <mergeCell ref="D9388:F9388"/>
    <mergeCell ref="D9389:F9389"/>
    <mergeCell ref="D9378:F9378"/>
    <mergeCell ref="D9379:F9379"/>
    <mergeCell ref="D9380:F9380"/>
    <mergeCell ref="D9381:F9381"/>
    <mergeCell ref="D9382:F9382"/>
    <mergeCell ref="D9383:F9383"/>
    <mergeCell ref="D9372:F9372"/>
    <mergeCell ref="D9373:F9373"/>
    <mergeCell ref="D9374:F9374"/>
    <mergeCell ref="D9375:F9375"/>
    <mergeCell ref="D9376:F9376"/>
    <mergeCell ref="D9377:F9377"/>
    <mergeCell ref="D9366:F9366"/>
    <mergeCell ref="D9367:F9367"/>
    <mergeCell ref="D9368:F9368"/>
    <mergeCell ref="D9369:F9369"/>
    <mergeCell ref="D9370:F9370"/>
    <mergeCell ref="D9371:F9371"/>
    <mergeCell ref="D9360:F9360"/>
    <mergeCell ref="D9361:F9361"/>
    <mergeCell ref="D9362:F9362"/>
    <mergeCell ref="D9363:F9363"/>
    <mergeCell ref="D9364:F9364"/>
    <mergeCell ref="D9365:F9365"/>
    <mergeCell ref="D9354:F9354"/>
    <mergeCell ref="D9355:F9355"/>
    <mergeCell ref="D9356:F9356"/>
    <mergeCell ref="D9357:F9357"/>
    <mergeCell ref="D9358:F9358"/>
    <mergeCell ref="D9359:F9359"/>
    <mergeCell ref="D9348:F9348"/>
    <mergeCell ref="D9349:F9349"/>
    <mergeCell ref="D9350:F9350"/>
    <mergeCell ref="D9351:F9351"/>
    <mergeCell ref="D9352:F9352"/>
    <mergeCell ref="D9353:F9353"/>
    <mergeCell ref="D9342:F9342"/>
    <mergeCell ref="D9343:F9343"/>
    <mergeCell ref="D9344:F9344"/>
    <mergeCell ref="D9345:F9345"/>
    <mergeCell ref="D9346:F9346"/>
    <mergeCell ref="D9347:F9347"/>
    <mergeCell ref="D9336:F9336"/>
    <mergeCell ref="D9337:F9337"/>
    <mergeCell ref="D9338:F9338"/>
    <mergeCell ref="D9339:F9339"/>
    <mergeCell ref="D9340:F9340"/>
    <mergeCell ref="D9341:F9341"/>
    <mergeCell ref="D9330:F9330"/>
    <mergeCell ref="D9331:F9331"/>
    <mergeCell ref="D9332:F9332"/>
    <mergeCell ref="D9333:F9333"/>
    <mergeCell ref="D9334:F9334"/>
    <mergeCell ref="D9335:F9335"/>
    <mergeCell ref="D9324:F9324"/>
    <mergeCell ref="D9325:F9325"/>
    <mergeCell ref="D9326:F9326"/>
    <mergeCell ref="D9327:F9327"/>
    <mergeCell ref="D9328:F9328"/>
    <mergeCell ref="D9329:F9329"/>
    <mergeCell ref="D9318:F9318"/>
    <mergeCell ref="D9319:F9319"/>
    <mergeCell ref="D9320:F9320"/>
    <mergeCell ref="D9321:F9321"/>
    <mergeCell ref="D9322:F9322"/>
    <mergeCell ref="D9323:F9323"/>
    <mergeCell ref="D9312:F9312"/>
    <mergeCell ref="D9313:F9313"/>
    <mergeCell ref="D9314:F9314"/>
    <mergeCell ref="D9315:F9315"/>
    <mergeCell ref="D9316:F9316"/>
    <mergeCell ref="D9317:F9317"/>
    <mergeCell ref="D9306:F9306"/>
    <mergeCell ref="D9307:F9307"/>
    <mergeCell ref="D9308:F9308"/>
    <mergeCell ref="D9309:F9309"/>
    <mergeCell ref="D9310:F9310"/>
    <mergeCell ref="D9311:F9311"/>
    <mergeCell ref="D9300:F9300"/>
    <mergeCell ref="D9301:F9301"/>
    <mergeCell ref="D9302:F9302"/>
    <mergeCell ref="D9303:F9303"/>
    <mergeCell ref="D9304:F9304"/>
    <mergeCell ref="D9305:F9305"/>
    <mergeCell ref="D9294:F9294"/>
    <mergeCell ref="D9295:F9295"/>
    <mergeCell ref="D9296:F9296"/>
    <mergeCell ref="D9297:F9297"/>
    <mergeCell ref="D9298:F9298"/>
    <mergeCell ref="D9299:F9299"/>
    <mergeCell ref="D9288:F9288"/>
    <mergeCell ref="D9289:F9289"/>
    <mergeCell ref="D9290:F9290"/>
    <mergeCell ref="D9291:F9291"/>
    <mergeCell ref="D9292:F9292"/>
    <mergeCell ref="D9293:F9293"/>
    <mergeCell ref="D9282:F9282"/>
    <mergeCell ref="D9283:F9283"/>
    <mergeCell ref="D9284:F9284"/>
    <mergeCell ref="D9285:F9285"/>
    <mergeCell ref="D9286:F9286"/>
    <mergeCell ref="D9287:F9287"/>
    <mergeCell ref="D9276:F9276"/>
    <mergeCell ref="D9277:F9277"/>
    <mergeCell ref="D9278:F9278"/>
    <mergeCell ref="D9279:F9279"/>
    <mergeCell ref="D9280:F9280"/>
    <mergeCell ref="D9281:F9281"/>
    <mergeCell ref="D9270:F9270"/>
    <mergeCell ref="D9271:F9271"/>
    <mergeCell ref="D9272:F9272"/>
    <mergeCell ref="D9273:F9273"/>
    <mergeCell ref="D9274:F9274"/>
    <mergeCell ref="D9275:F9275"/>
    <mergeCell ref="D9264:F9264"/>
    <mergeCell ref="D9265:F9265"/>
    <mergeCell ref="D9266:F9266"/>
    <mergeCell ref="D9267:F9267"/>
    <mergeCell ref="D9268:F9268"/>
    <mergeCell ref="D9269:F9269"/>
    <mergeCell ref="D9258:F9258"/>
    <mergeCell ref="D9259:F9259"/>
    <mergeCell ref="D9260:F9260"/>
    <mergeCell ref="D9261:F9261"/>
    <mergeCell ref="D9262:F9262"/>
    <mergeCell ref="D9263:F9263"/>
    <mergeCell ref="D9252:F9252"/>
    <mergeCell ref="D9253:F9253"/>
    <mergeCell ref="D9254:F9254"/>
    <mergeCell ref="D9255:F9255"/>
    <mergeCell ref="D9256:F9256"/>
    <mergeCell ref="D9257:F9257"/>
    <mergeCell ref="D9246:F9246"/>
    <mergeCell ref="D9247:F9247"/>
    <mergeCell ref="D9248:F9248"/>
    <mergeCell ref="D9249:F9249"/>
    <mergeCell ref="D9250:F9250"/>
    <mergeCell ref="D9251:F9251"/>
    <mergeCell ref="D9240:F9240"/>
    <mergeCell ref="D9241:F9241"/>
    <mergeCell ref="D9242:F9242"/>
    <mergeCell ref="D9243:F9243"/>
    <mergeCell ref="D9244:F9244"/>
    <mergeCell ref="D9245:F9245"/>
    <mergeCell ref="D9234:F9234"/>
    <mergeCell ref="D9235:F9235"/>
    <mergeCell ref="D9236:F9236"/>
    <mergeCell ref="D9237:F9237"/>
    <mergeCell ref="D9238:F9238"/>
    <mergeCell ref="D9239:F9239"/>
    <mergeCell ref="D9228:F9228"/>
    <mergeCell ref="D9229:F9229"/>
    <mergeCell ref="D9230:F9230"/>
    <mergeCell ref="D9231:F9231"/>
    <mergeCell ref="D9232:F9232"/>
    <mergeCell ref="D9233:F9233"/>
    <mergeCell ref="D9222:F9222"/>
    <mergeCell ref="D9223:F9223"/>
    <mergeCell ref="D9224:F9224"/>
    <mergeCell ref="D9225:F9225"/>
    <mergeCell ref="D9226:F9226"/>
    <mergeCell ref="D9227:F9227"/>
    <mergeCell ref="D9216:F9216"/>
    <mergeCell ref="D9217:F9217"/>
    <mergeCell ref="D9218:F9218"/>
    <mergeCell ref="D9219:F9219"/>
    <mergeCell ref="D9220:F9220"/>
    <mergeCell ref="D9221:F9221"/>
    <mergeCell ref="D9210:F9210"/>
    <mergeCell ref="D9211:F9211"/>
    <mergeCell ref="D9212:F9212"/>
    <mergeCell ref="D9213:F9213"/>
    <mergeCell ref="D9214:F9214"/>
    <mergeCell ref="D9215:F9215"/>
    <mergeCell ref="D9204:F9204"/>
    <mergeCell ref="D9205:F9205"/>
    <mergeCell ref="D9206:F9206"/>
    <mergeCell ref="D9207:F9207"/>
    <mergeCell ref="D9208:F9208"/>
    <mergeCell ref="D9209:F9209"/>
    <mergeCell ref="D9198:F9198"/>
    <mergeCell ref="D9199:F9199"/>
    <mergeCell ref="D9200:F9200"/>
    <mergeCell ref="D9201:F9201"/>
    <mergeCell ref="D9202:F9202"/>
    <mergeCell ref="D9203:F9203"/>
    <mergeCell ref="D9192:F9192"/>
    <mergeCell ref="D9193:F9193"/>
    <mergeCell ref="D9194:F9194"/>
    <mergeCell ref="D9195:F9195"/>
    <mergeCell ref="D9196:F9196"/>
    <mergeCell ref="D9197:F9197"/>
    <mergeCell ref="D9186:F9186"/>
    <mergeCell ref="D9187:F9187"/>
    <mergeCell ref="D9188:F9188"/>
    <mergeCell ref="D9189:F9189"/>
    <mergeCell ref="D9190:F9190"/>
    <mergeCell ref="D9191:F9191"/>
    <mergeCell ref="D9180:F9180"/>
    <mergeCell ref="D9181:F9181"/>
    <mergeCell ref="D9182:F9182"/>
    <mergeCell ref="D9183:F9183"/>
    <mergeCell ref="D9184:F9184"/>
    <mergeCell ref="D9185:F9185"/>
    <mergeCell ref="D9174:F9174"/>
    <mergeCell ref="D9175:F9175"/>
    <mergeCell ref="D9176:F9176"/>
    <mergeCell ref="D9177:F9177"/>
    <mergeCell ref="D9178:F9178"/>
    <mergeCell ref="D9179:F9179"/>
    <mergeCell ref="D9168:F9168"/>
    <mergeCell ref="D9169:F9169"/>
    <mergeCell ref="D9170:F9170"/>
    <mergeCell ref="D9171:F9171"/>
    <mergeCell ref="D9172:F9172"/>
    <mergeCell ref="D9173:F9173"/>
    <mergeCell ref="D9162:F9162"/>
    <mergeCell ref="D9163:F9163"/>
    <mergeCell ref="D9164:F9164"/>
    <mergeCell ref="D9165:F9165"/>
    <mergeCell ref="D9166:F9166"/>
    <mergeCell ref="D9167:F9167"/>
    <mergeCell ref="D9156:F9156"/>
    <mergeCell ref="D9157:F9157"/>
    <mergeCell ref="D9158:F9158"/>
    <mergeCell ref="D9159:F9159"/>
    <mergeCell ref="D9160:F9160"/>
    <mergeCell ref="D9161:F9161"/>
    <mergeCell ref="D9150:F9150"/>
    <mergeCell ref="D9151:F9151"/>
    <mergeCell ref="D9152:F9152"/>
    <mergeCell ref="D9153:F9153"/>
    <mergeCell ref="D9154:F9154"/>
    <mergeCell ref="D9155:F9155"/>
    <mergeCell ref="D9144:F9144"/>
    <mergeCell ref="D9145:F9145"/>
    <mergeCell ref="D9146:F9146"/>
    <mergeCell ref="D9147:F9147"/>
    <mergeCell ref="D9148:F9148"/>
    <mergeCell ref="D9149:F9149"/>
    <mergeCell ref="D9138:F9138"/>
    <mergeCell ref="D9139:F9139"/>
    <mergeCell ref="D9140:F9140"/>
    <mergeCell ref="D9141:F9141"/>
    <mergeCell ref="D9142:F9142"/>
    <mergeCell ref="D9143:F9143"/>
    <mergeCell ref="D9132:F9132"/>
    <mergeCell ref="D9133:F9133"/>
    <mergeCell ref="D9134:F9134"/>
    <mergeCell ref="D9135:F9135"/>
    <mergeCell ref="D9136:F9136"/>
    <mergeCell ref="D9137:F9137"/>
    <mergeCell ref="D9126:F9126"/>
    <mergeCell ref="D9127:F9127"/>
    <mergeCell ref="D9128:F9128"/>
    <mergeCell ref="D9129:F9129"/>
    <mergeCell ref="D9130:F9130"/>
    <mergeCell ref="D9131:F9131"/>
    <mergeCell ref="D9120:F9120"/>
    <mergeCell ref="D9121:F9121"/>
    <mergeCell ref="D9122:F9122"/>
    <mergeCell ref="D9123:F9123"/>
    <mergeCell ref="D9124:F9124"/>
    <mergeCell ref="D9125:F9125"/>
    <mergeCell ref="D9114:F9114"/>
    <mergeCell ref="D9115:F9115"/>
    <mergeCell ref="D9116:F9116"/>
    <mergeCell ref="D9117:F9117"/>
    <mergeCell ref="D9118:F9118"/>
    <mergeCell ref="D9119:F9119"/>
    <mergeCell ref="D9108:F9108"/>
    <mergeCell ref="D9109:F9109"/>
    <mergeCell ref="D9110:F9110"/>
    <mergeCell ref="D9111:F9111"/>
    <mergeCell ref="D9112:F9112"/>
    <mergeCell ref="D9113:F9113"/>
    <mergeCell ref="D9102:F9102"/>
    <mergeCell ref="D9103:F9103"/>
    <mergeCell ref="D9104:F9104"/>
    <mergeCell ref="D9105:F9105"/>
    <mergeCell ref="D9106:F9106"/>
    <mergeCell ref="D9107:F9107"/>
    <mergeCell ref="D9096:F9096"/>
    <mergeCell ref="D9097:F9097"/>
    <mergeCell ref="D9098:F9098"/>
    <mergeCell ref="D9099:F9099"/>
    <mergeCell ref="D9100:F9100"/>
    <mergeCell ref="D9101:F9101"/>
    <mergeCell ref="D9090:F9090"/>
    <mergeCell ref="D9091:F9091"/>
    <mergeCell ref="D9092:F9092"/>
    <mergeCell ref="D9093:F9093"/>
    <mergeCell ref="D9094:F9094"/>
    <mergeCell ref="D9095:F9095"/>
    <mergeCell ref="D9084:F9084"/>
    <mergeCell ref="D9085:F9085"/>
    <mergeCell ref="D9086:F9086"/>
    <mergeCell ref="D9087:F9087"/>
    <mergeCell ref="D9088:F9088"/>
    <mergeCell ref="D9089:F9089"/>
    <mergeCell ref="D9078:F9078"/>
    <mergeCell ref="D9079:F9079"/>
    <mergeCell ref="D9080:F9080"/>
    <mergeCell ref="D9081:F9081"/>
    <mergeCell ref="D9082:F9082"/>
    <mergeCell ref="D9083:F9083"/>
    <mergeCell ref="D9072:F9072"/>
    <mergeCell ref="D9073:F9073"/>
    <mergeCell ref="D9074:F9074"/>
    <mergeCell ref="D9075:F9075"/>
    <mergeCell ref="D9076:F9076"/>
    <mergeCell ref="D9077:F9077"/>
    <mergeCell ref="D9066:F9066"/>
    <mergeCell ref="D9067:F9067"/>
    <mergeCell ref="D9068:F9068"/>
    <mergeCell ref="D9069:F9069"/>
    <mergeCell ref="D9070:F9070"/>
    <mergeCell ref="D9071:F9071"/>
    <mergeCell ref="D9060:F9060"/>
    <mergeCell ref="D9061:F9061"/>
    <mergeCell ref="D9062:F9062"/>
    <mergeCell ref="D9063:F9063"/>
    <mergeCell ref="D9064:F9064"/>
    <mergeCell ref="D9065:F9065"/>
    <mergeCell ref="D9054:F9054"/>
    <mergeCell ref="D9055:F9055"/>
    <mergeCell ref="D9056:F9056"/>
    <mergeCell ref="D9057:F9057"/>
    <mergeCell ref="D9058:F9058"/>
    <mergeCell ref="D9059:F9059"/>
    <mergeCell ref="D9048:F9048"/>
    <mergeCell ref="D9049:F9049"/>
    <mergeCell ref="D9050:F9050"/>
    <mergeCell ref="D9051:F9051"/>
    <mergeCell ref="D9052:F9052"/>
    <mergeCell ref="D9053:F9053"/>
    <mergeCell ref="D9042:F9042"/>
    <mergeCell ref="D9043:F9043"/>
    <mergeCell ref="D9044:F9044"/>
    <mergeCell ref="D9045:F9045"/>
    <mergeCell ref="D9046:F9046"/>
    <mergeCell ref="D9047:F9047"/>
    <mergeCell ref="D9036:F9036"/>
    <mergeCell ref="D9037:F9037"/>
    <mergeCell ref="D9038:F9038"/>
    <mergeCell ref="D9039:F9039"/>
    <mergeCell ref="D9040:F9040"/>
    <mergeCell ref="D9041:F9041"/>
    <mergeCell ref="D9030:F9030"/>
    <mergeCell ref="D9031:F9031"/>
    <mergeCell ref="D9032:F9032"/>
    <mergeCell ref="D9033:F9033"/>
    <mergeCell ref="D9034:F9034"/>
    <mergeCell ref="D9035:F9035"/>
    <mergeCell ref="D9024:F9024"/>
    <mergeCell ref="D9025:F9025"/>
    <mergeCell ref="D9026:F9026"/>
    <mergeCell ref="D9027:F9027"/>
    <mergeCell ref="D9028:F9028"/>
    <mergeCell ref="D9029:F9029"/>
    <mergeCell ref="D9018:F9018"/>
    <mergeCell ref="D9019:F9019"/>
    <mergeCell ref="D9020:F9020"/>
    <mergeCell ref="D9021:F9021"/>
    <mergeCell ref="D9022:F9022"/>
    <mergeCell ref="D9023:F9023"/>
    <mergeCell ref="D9012:F9012"/>
    <mergeCell ref="D9013:F9013"/>
    <mergeCell ref="D9014:F9014"/>
    <mergeCell ref="D9015:F9015"/>
    <mergeCell ref="D9016:F9016"/>
    <mergeCell ref="D9017:F9017"/>
    <mergeCell ref="D9006:F9006"/>
    <mergeCell ref="D9007:F9007"/>
    <mergeCell ref="D9008:F9008"/>
    <mergeCell ref="D9009:F9009"/>
    <mergeCell ref="D9010:F9010"/>
    <mergeCell ref="D9011:F9011"/>
    <mergeCell ref="D9000:F9000"/>
    <mergeCell ref="D9001:F9001"/>
    <mergeCell ref="D9002:F9002"/>
    <mergeCell ref="D9003:F9003"/>
    <mergeCell ref="D9004:F9004"/>
    <mergeCell ref="D9005:F9005"/>
    <mergeCell ref="D8994:F8994"/>
    <mergeCell ref="D8995:F8995"/>
    <mergeCell ref="D8996:F8996"/>
    <mergeCell ref="D8997:F8997"/>
    <mergeCell ref="D8998:F8998"/>
    <mergeCell ref="D8999:F8999"/>
    <mergeCell ref="D8988:F8988"/>
    <mergeCell ref="D8989:F8989"/>
    <mergeCell ref="D8990:F8990"/>
    <mergeCell ref="D8991:F8991"/>
    <mergeCell ref="D8992:F8992"/>
    <mergeCell ref="D8993:F8993"/>
    <mergeCell ref="D8982:F8982"/>
    <mergeCell ref="D8983:F8983"/>
    <mergeCell ref="D8984:F8984"/>
    <mergeCell ref="D8985:F8985"/>
    <mergeCell ref="D8986:F8986"/>
    <mergeCell ref="D8987:F8987"/>
    <mergeCell ref="D8976:F8976"/>
    <mergeCell ref="D8977:F8977"/>
    <mergeCell ref="D8978:F8978"/>
    <mergeCell ref="D8979:F8979"/>
    <mergeCell ref="D8980:F8980"/>
    <mergeCell ref="D8981:F8981"/>
    <mergeCell ref="D8970:F8970"/>
    <mergeCell ref="D8971:F8971"/>
    <mergeCell ref="D8972:F8972"/>
    <mergeCell ref="D8973:F8973"/>
    <mergeCell ref="D8974:F8974"/>
    <mergeCell ref="D8975:F8975"/>
    <mergeCell ref="D8964:F8964"/>
    <mergeCell ref="D8965:F8965"/>
    <mergeCell ref="D8966:F8966"/>
    <mergeCell ref="D8967:F8967"/>
    <mergeCell ref="D8968:F8968"/>
    <mergeCell ref="D8969:F8969"/>
    <mergeCell ref="A8959:C8959"/>
    <mergeCell ref="D8959:F8959"/>
    <mergeCell ref="A8960:C8960"/>
    <mergeCell ref="D8960:F8960"/>
    <mergeCell ref="D8962:F8962"/>
    <mergeCell ref="D8963:F8963"/>
    <mergeCell ref="D8953:F8953"/>
    <mergeCell ref="D8954:F8954"/>
    <mergeCell ref="D8955:F8955"/>
    <mergeCell ref="D8956:F8956"/>
    <mergeCell ref="D8957:F8957"/>
    <mergeCell ref="D8958:F8958"/>
    <mergeCell ref="D8947:F8947"/>
    <mergeCell ref="D8948:F8948"/>
    <mergeCell ref="D8949:F8949"/>
    <mergeCell ref="D8950:F8950"/>
    <mergeCell ref="D8951:F8951"/>
    <mergeCell ref="D8952:F8952"/>
    <mergeCell ref="D8941:F8941"/>
    <mergeCell ref="D8942:F8942"/>
    <mergeCell ref="D8943:F8943"/>
    <mergeCell ref="D8944:F8944"/>
    <mergeCell ref="D8945:F8945"/>
    <mergeCell ref="D8946:F8946"/>
    <mergeCell ref="D8935:F8935"/>
    <mergeCell ref="D8936:F8936"/>
    <mergeCell ref="D8937:F8937"/>
    <mergeCell ref="D8938:F8938"/>
    <mergeCell ref="D8939:F8939"/>
    <mergeCell ref="D8940:F8940"/>
    <mergeCell ref="D8929:F8929"/>
    <mergeCell ref="D8930:F8930"/>
    <mergeCell ref="D8931:F8931"/>
    <mergeCell ref="D8932:F8932"/>
    <mergeCell ref="D8933:F8933"/>
    <mergeCell ref="D8934:F8934"/>
    <mergeCell ref="D8923:F8923"/>
    <mergeCell ref="D8924:F8924"/>
    <mergeCell ref="D8925:F8925"/>
    <mergeCell ref="D8926:F8926"/>
    <mergeCell ref="D8927:F8927"/>
    <mergeCell ref="D8928:F8928"/>
    <mergeCell ref="D8917:F8917"/>
    <mergeCell ref="D8918:F8918"/>
    <mergeCell ref="D8919:F8919"/>
    <mergeCell ref="D8920:F8920"/>
    <mergeCell ref="D8921:F8921"/>
    <mergeCell ref="D8922:F8922"/>
    <mergeCell ref="D8911:F8911"/>
    <mergeCell ref="D8912:F8912"/>
    <mergeCell ref="D8913:F8913"/>
    <mergeCell ref="D8914:F8914"/>
    <mergeCell ref="D8915:F8915"/>
    <mergeCell ref="D8916:F8916"/>
    <mergeCell ref="D8905:F8905"/>
    <mergeCell ref="D8906:F8906"/>
    <mergeCell ref="D8907:F8907"/>
    <mergeCell ref="D8908:F8908"/>
    <mergeCell ref="D8909:F8909"/>
    <mergeCell ref="D8910:F8910"/>
    <mergeCell ref="D8899:F8899"/>
    <mergeCell ref="D8900:F8900"/>
    <mergeCell ref="D8901:F8901"/>
    <mergeCell ref="D8902:F8902"/>
    <mergeCell ref="D8903:F8903"/>
    <mergeCell ref="D8904:F8904"/>
    <mergeCell ref="D8893:F8893"/>
    <mergeCell ref="D8894:F8894"/>
    <mergeCell ref="D8895:F8895"/>
    <mergeCell ref="D8896:F8896"/>
    <mergeCell ref="D8897:F8897"/>
    <mergeCell ref="D8898:F8898"/>
    <mergeCell ref="D8887:F8887"/>
    <mergeCell ref="D8888:F8888"/>
    <mergeCell ref="D8889:F8889"/>
    <mergeCell ref="D8890:F8890"/>
    <mergeCell ref="D8891:F8891"/>
    <mergeCell ref="D8892:F8892"/>
    <mergeCell ref="D8881:F8881"/>
    <mergeCell ref="D8882:F8882"/>
    <mergeCell ref="D8883:F8883"/>
    <mergeCell ref="D8884:F8884"/>
    <mergeCell ref="D8885:F8885"/>
    <mergeCell ref="D8886:F8886"/>
    <mergeCell ref="D8875:F8875"/>
    <mergeCell ref="D8876:F8876"/>
    <mergeCell ref="D8877:F8877"/>
    <mergeCell ref="D8878:F8878"/>
    <mergeCell ref="D8879:F8879"/>
    <mergeCell ref="D8880:F8880"/>
    <mergeCell ref="D8869:F8869"/>
    <mergeCell ref="D8870:F8870"/>
    <mergeCell ref="D8871:F8871"/>
    <mergeCell ref="D8872:F8872"/>
    <mergeCell ref="D8873:F8873"/>
    <mergeCell ref="D8874:F8874"/>
    <mergeCell ref="D8863:F8863"/>
    <mergeCell ref="D8864:F8864"/>
    <mergeCell ref="D8865:F8865"/>
    <mergeCell ref="D8866:F8866"/>
    <mergeCell ref="D8867:F8867"/>
    <mergeCell ref="D8868:F8868"/>
    <mergeCell ref="D8857:F8857"/>
    <mergeCell ref="D8858:F8858"/>
    <mergeCell ref="D8859:F8859"/>
    <mergeCell ref="D8860:F8860"/>
    <mergeCell ref="D8861:F8861"/>
    <mergeCell ref="D8862:F8862"/>
    <mergeCell ref="D8851:F8851"/>
    <mergeCell ref="D8852:F8852"/>
    <mergeCell ref="D8853:F8853"/>
    <mergeCell ref="D8854:F8854"/>
    <mergeCell ref="D8855:F8855"/>
    <mergeCell ref="D8856:F8856"/>
    <mergeCell ref="D8845:F8845"/>
    <mergeCell ref="D8846:F8846"/>
    <mergeCell ref="D8847:F8847"/>
    <mergeCell ref="D8848:F8848"/>
    <mergeCell ref="D8849:F8849"/>
    <mergeCell ref="D8850:F8850"/>
    <mergeCell ref="D8839:F8839"/>
    <mergeCell ref="D8840:F8840"/>
    <mergeCell ref="D8841:F8841"/>
    <mergeCell ref="D8842:F8842"/>
    <mergeCell ref="D8843:F8843"/>
    <mergeCell ref="D8844:F8844"/>
    <mergeCell ref="D8833:F8833"/>
    <mergeCell ref="D8834:F8834"/>
    <mergeCell ref="D8835:F8835"/>
    <mergeCell ref="D8836:F8836"/>
    <mergeCell ref="D8837:F8837"/>
    <mergeCell ref="D8838:F8838"/>
    <mergeCell ref="D8827:F8827"/>
    <mergeCell ref="D8828:F8828"/>
    <mergeCell ref="D8829:F8829"/>
    <mergeCell ref="D8830:F8830"/>
    <mergeCell ref="D8831:F8831"/>
    <mergeCell ref="D8832:F8832"/>
    <mergeCell ref="D8821:F8821"/>
    <mergeCell ref="D8822:F8822"/>
    <mergeCell ref="D8823:F8823"/>
    <mergeCell ref="D8824:F8824"/>
    <mergeCell ref="D8825:F8825"/>
    <mergeCell ref="D8826:F8826"/>
    <mergeCell ref="D8815:F8815"/>
    <mergeCell ref="D8816:F8816"/>
    <mergeCell ref="D8817:F8817"/>
    <mergeCell ref="D8818:F8818"/>
    <mergeCell ref="D8819:F8819"/>
    <mergeCell ref="D8820:F8820"/>
    <mergeCell ref="D8809:F8809"/>
    <mergeCell ref="D8810:F8810"/>
    <mergeCell ref="D8811:F8811"/>
    <mergeCell ref="D8812:F8812"/>
    <mergeCell ref="D8813:F8813"/>
    <mergeCell ref="D8814:F8814"/>
    <mergeCell ref="D8803:F8803"/>
    <mergeCell ref="D8804:F8804"/>
    <mergeCell ref="D8805:F8805"/>
    <mergeCell ref="D8806:F8806"/>
    <mergeCell ref="D8807:F8807"/>
    <mergeCell ref="D8808:F8808"/>
    <mergeCell ref="D8797:F8797"/>
    <mergeCell ref="D8798:F8798"/>
    <mergeCell ref="D8799:F8799"/>
    <mergeCell ref="D8800:F8800"/>
    <mergeCell ref="D8801:F8801"/>
    <mergeCell ref="D8802:F8802"/>
    <mergeCell ref="D8791:F8791"/>
    <mergeCell ref="D8792:F8792"/>
    <mergeCell ref="D8793:F8793"/>
    <mergeCell ref="D8794:F8794"/>
    <mergeCell ref="D8795:F8795"/>
    <mergeCell ref="D8796:F8796"/>
    <mergeCell ref="D8785:F8785"/>
    <mergeCell ref="D8786:F8786"/>
    <mergeCell ref="D8787:F8787"/>
    <mergeCell ref="D8788:F8788"/>
    <mergeCell ref="D8789:F8789"/>
    <mergeCell ref="D8790:F8790"/>
    <mergeCell ref="D8779:F8779"/>
    <mergeCell ref="D8780:F8780"/>
    <mergeCell ref="D8781:F8781"/>
    <mergeCell ref="D8782:F8782"/>
    <mergeCell ref="D8783:F8783"/>
    <mergeCell ref="D8784:F8784"/>
    <mergeCell ref="D8773:F8773"/>
    <mergeCell ref="D8774:F8774"/>
    <mergeCell ref="D8775:F8775"/>
    <mergeCell ref="D8776:F8776"/>
    <mergeCell ref="D8777:F8777"/>
    <mergeCell ref="D8778:F8778"/>
    <mergeCell ref="D8767:F8767"/>
    <mergeCell ref="D8768:F8768"/>
    <mergeCell ref="D8769:F8769"/>
    <mergeCell ref="D8770:F8770"/>
    <mergeCell ref="D8771:F8771"/>
    <mergeCell ref="D8772:F8772"/>
    <mergeCell ref="D8761:F8761"/>
    <mergeCell ref="D8762:F8762"/>
    <mergeCell ref="D8763:F8763"/>
    <mergeCell ref="D8764:F8764"/>
    <mergeCell ref="D8765:F8765"/>
    <mergeCell ref="D8766:F8766"/>
    <mergeCell ref="D8755:F8755"/>
    <mergeCell ref="D8756:F8756"/>
    <mergeCell ref="D8757:F8757"/>
    <mergeCell ref="D8758:F8758"/>
    <mergeCell ref="D8759:F8759"/>
    <mergeCell ref="D8760:F8760"/>
    <mergeCell ref="D8749:F8749"/>
    <mergeCell ref="D8750:F8750"/>
    <mergeCell ref="D8751:F8751"/>
    <mergeCell ref="D8752:F8752"/>
    <mergeCell ref="D8753:F8753"/>
    <mergeCell ref="D8754:F8754"/>
    <mergeCell ref="D8743:F8743"/>
    <mergeCell ref="D8744:F8744"/>
    <mergeCell ref="D8745:F8745"/>
    <mergeCell ref="D8746:F8746"/>
    <mergeCell ref="D8747:F8747"/>
    <mergeCell ref="D8748:F8748"/>
    <mergeCell ref="D8737:F8737"/>
    <mergeCell ref="D8738:F8738"/>
    <mergeCell ref="D8739:F8739"/>
    <mergeCell ref="D8740:F8740"/>
    <mergeCell ref="D8741:F8741"/>
    <mergeCell ref="D8742:F8742"/>
    <mergeCell ref="D8731:F8731"/>
    <mergeCell ref="D8732:F8732"/>
    <mergeCell ref="D8733:F8733"/>
    <mergeCell ref="D8734:F8734"/>
    <mergeCell ref="D8735:F8735"/>
    <mergeCell ref="D8736:F8736"/>
    <mergeCell ref="D8725:F8725"/>
    <mergeCell ref="D8726:F8726"/>
    <mergeCell ref="D8727:F8727"/>
    <mergeCell ref="D8728:F8728"/>
    <mergeCell ref="D8729:F8729"/>
    <mergeCell ref="D8730:F8730"/>
    <mergeCell ref="D8719:F8719"/>
    <mergeCell ref="D8720:F8720"/>
    <mergeCell ref="D8721:F8721"/>
    <mergeCell ref="D8722:F8722"/>
    <mergeCell ref="D8723:F8723"/>
    <mergeCell ref="D8724:F8724"/>
    <mergeCell ref="D8713:F8713"/>
    <mergeCell ref="D8714:F8714"/>
    <mergeCell ref="D8715:F8715"/>
    <mergeCell ref="D8716:F8716"/>
    <mergeCell ref="D8717:F8717"/>
    <mergeCell ref="D8718:F8718"/>
    <mergeCell ref="D8707:F8707"/>
    <mergeCell ref="D8708:F8708"/>
    <mergeCell ref="D8709:F8709"/>
    <mergeCell ref="D8710:F8710"/>
    <mergeCell ref="D8711:F8711"/>
    <mergeCell ref="D8712:F8712"/>
    <mergeCell ref="D8701:F8701"/>
    <mergeCell ref="D8702:F8702"/>
    <mergeCell ref="D8703:F8703"/>
    <mergeCell ref="D8704:F8704"/>
    <mergeCell ref="D8705:F8705"/>
    <mergeCell ref="D8706:F8706"/>
    <mergeCell ref="D8695:F8695"/>
    <mergeCell ref="D8696:F8696"/>
    <mergeCell ref="D8697:F8697"/>
    <mergeCell ref="D8698:F8698"/>
    <mergeCell ref="D8699:F8699"/>
    <mergeCell ref="D8700:F8700"/>
    <mergeCell ref="D8689:F8689"/>
    <mergeCell ref="D8690:F8690"/>
    <mergeCell ref="D8691:F8691"/>
    <mergeCell ref="D8692:F8692"/>
    <mergeCell ref="D8693:F8693"/>
    <mergeCell ref="D8694:F8694"/>
    <mergeCell ref="D8683:F8683"/>
    <mergeCell ref="D8684:F8684"/>
    <mergeCell ref="D8685:F8685"/>
    <mergeCell ref="D8686:F8686"/>
    <mergeCell ref="D8687:F8687"/>
    <mergeCell ref="D8688:F8688"/>
    <mergeCell ref="D8677:F8677"/>
    <mergeCell ref="D8678:F8678"/>
    <mergeCell ref="D8679:F8679"/>
    <mergeCell ref="D8680:F8680"/>
    <mergeCell ref="D8681:F8681"/>
    <mergeCell ref="D8682:F8682"/>
    <mergeCell ref="D8671:F8671"/>
    <mergeCell ref="D8672:F8672"/>
    <mergeCell ref="D8673:F8673"/>
    <mergeCell ref="D8674:F8674"/>
    <mergeCell ref="D8675:F8675"/>
    <mergeCell ref="D8676:F8676"/>
    <mergeCell ref="D8665:F8665"/>
    <mergeCell ref="D8666:F8666"/>
    <mergeCell ref="D8667:F8667"/>
    <mergeCell ref="D8668:F8668"/>
    <mergeCell ref="D8669:F8669"/>
    <mergeCell ref="D8670:F8670"/>
    <mergeCell ref="D8659:F8659"/>
    <mergeCell ref="D8660:F8660"/>
    <mergeCell ref="D8661:F8661"/>
    <mergeCell ref="D8662:F8662"/>
    <mergeCell ref="D8663:F8663"/>
    <mergeCell ref="D8664:F8664"/>
    <mergeCell ref="D8653:F8653"/>
    <mergeCell ref="D8654:F8654"/>
    <mergeCell ref="D8655:F8655"/>
    <mergeCell ref="D8656:F8656"/>
    <mergeCell ref="D8657:F8657"/>
    <mergeCell ref="D8658:F8658"/>
    <mergeCell ref="D8647:F8647"/>
    <mergeCell ref="D8648:F8648"/>
    <mergeCell ref="D8649:F8649"/>
    <mergeCell ref="D8650:F8650"/>
    <mergeCell ref="D8651:F8651"/>
    <mergeCell ref="D8652:F8652"/>
    <mergeCell ref="D8641:F8641"/>
    <mergeCell ref="D8642:F8642"/>
    <mergeCell ref="D8643:F8643"/>
    <mergeCell ref="D8644:F8644"/>
    <mergeCell ref="D8645:F8645"/>
    <mergeCell ref="D8646:F8646"/>
    <mergeCell ref="D8635:F8635"/>
    <mergeCell ref="D8636:F8636"/>
    <mergeCell ref="D8637:F8637"/>
    <mergeCell ref="D8638:F8638"/>
    <mergeCell ref="D8639:F8639"/>
    <mergeCell ref="D8640:F8640"/>
    <mergeCell ref="D8629:F8629"/>
    <mergeCell ref="D8630:F8630"/>
    <mergeCell ref="D8631:F8631"/>
    <mergeCell ref="D8632:F8632"/>
    <mergeCell ref="D8633:F8633"/>
    <mergeCell ref="D8634:F8634"/>
    <mergeCell ref="D8623:F8623"/>
    <mergeCell ref="D8624:F8624"/>
    <mergeCell ref="D8625:F8625"/>
    <mergeCell ref="D8626:F8626"/>
    <mergeCell ref="D8627:F8627"/>
    <mergeCell ref="D8628:F8628"/>
    <mergeCell ref="D8617:F8617"/>
    <mergeCell ref="D8618:F8618"/>
    <mergeCell ref="D8619:F8619"/>
    <mergeCell ref="D8620:F8620"/>
    <mergeCell ref="D8621:F8621"/>
    <mergeCell ref="D8622:F8622"/>
    <mergeCell ref="D8611:F8611"/>
    <mergeCell ref="D8612:F8612"/>
    <mergeCell ref="D8613:F8613"/>
    <mergeCell ref="D8614:F8614"/>
    <mergeCell ref="D8615:F8615"/>
    <mergeCell ref="D8616:F8616"/>
    <mergeCell ref="D8605:F8605"/>
    <mergeCell ref="D8606:F8606"/>
    <mergeCell ref="D8607:F8607"/>
    <mergeCell ref="D8608:F8608"/>
    <mergeCell ref="D8609:F8609"/>
    <mergeCell ref="D8610:F8610"/>
    <mergeCell ref="D8599:F8599"/>
    <mergeCell ref="D8600:F8600"/>
    <mergeCell ref="D8601:F8601"/>
    <mergeCell ref="D8602:F8602"/>
    <mergeCell ref="D8603:F8603"/>
    <mergeCell ref="D8604:F8604"/>
    <mergeCell ref="D8593:F8593"/>
    <mergeCell ref="D8594:F8594"/>
    <mergeCell ref="D8595:F8595"/>
    <mergeCell ref="D8596:F8596"/>
    <mergeCell ref="D8597:F8597"/>
    <mergeCell ref="D8598:F8598"/>
    <mergeCell ref="D8587:F8587"/>
    <mergeCell ref="D8588:F8588"/>
    <mergeCell ref="D8589:F8589"/>
    <mergeCell ref="D8590:F8590"/>
    <mergeCell ref="D8591:F8591"/>
    <mergeCell ref="D8592:F8592"/>
    <mergeCell ref="D8581:F8581"/>
    <mergeCell ref="D8582:F8582"/>
    <mergeCell ref="D8583:F8583"/>
    <mergeCell ref="D8584:F8584"/>
    <mergeCell ref="D8585:F8585"/>
    <mergeCell ref="D8586:F8586"/>
    <mergeCell ref="D8575:F8575"/>
    <mergeCell ref="D8576:F8576"/>
    <mergeCell ref="D8577:F8577"/>
    <mergeCell ref="D8578:F8578"/>
    <mergeCell ref="D8579:F8579"/>
    <mergeCell ref="D8580:F8580"/>
    <mergeCell ref="D8569:F8569"/>
    <mergeCell ref="D8570:F8570"/>
    <mergeCell ref="D8571:F8571"/>
    <mergeCell ref="D8572:F8572"/>
    <mergeCell ref="D8573:F8573"/>
    <mergeCell ref="D8574:F8574"/>
    <mergeCell ref="D8563:F8563"/>
    <mergeCell ref="D8564:F8564"/>
    <mergeCell ref="D8565:F8565"/>
    <mergeCell ref="D8566:F8566"/>
    <mergeCell ref="D8567:F8567"/>
    <mergeCell ref="D8568:F8568"/>
    <mergeCell ref="D8557:F8557"/>
    <mergeCell ref="D8558:F8558"/>
    <mergeCell ref="D8559:F8559"/>
    <mergeCell ref="D8560:F8560"/>
    <mergeCell ref="D8561:F8561"/>
    <mergeCell ref="D8562:F8562"/>
    <mergeCell ref="D8551:F8551"/>
    <mergeCell ref="D8552:F8552"/>
    <mergeCell ref="D8553:F8553"/>
    <mergeCell ref="D8554:F8554"/>
    <mergeCell ref="D8555:F8555"/>
    <mergeCell ref="D8556:F8556"/>
    <mergeCell ref="D8545:F8545"/>
    <mergeCell ref="D8546:F8546"/>
    <mergeCell ref="D8547:F8547"/>
    <mergeCell ref="D8548:F8548"/>
    <mergeCell ref="D8549:F8549"/>
    <mergeCell ref="D8550:F8550"/>
    <mergeCell ref="D8539:F8539"/>
    <mergeCell ref="D8540:F8540"/>
    <mergeCell ref="D8541:F8541"/>
    <mergeCell ref="D8542:F8542"/>
    <mergeCell ref="D8543:F8543"/>
    <mergeCell ref="D8544:F8544"/>
    <mergeCell ref="D8533:F8533"/>
    <mergeCell ref="D8534:F8534"/>
    <mergeCell ref="D8535:F8535"/>
    <mergeCell ref="D8536:F8536"/>
    <mergeCell ref="D8537:F8537"/>
    <mergeCell ref="D8538:F8538"/>
    <mergeCell ref="D8527:F8527"/>
    <mergeCell ref="D8528:F8528"/>
    <mergeCell ref="D8529:F8529"/>
    <mergeCell ref="D8530:F8530"/>
    <mergeCell ref="D8531:F8531"/>
    <mergeCell ref="D8532:F8532"/>
    <mergeCell ref="D8521:F8521"/>
    <mergeCell ref="D8522:F8522"/>
    <mergeCell ref="D8523:F8523"/>
    <mergeCell ref="D8524:F8524"/>
    <mergeCell ref="D8525:F8525"/>
    <mergeCell ref="D8526:F8526"/>
    <mergeCell ref="D8515:F8515"/>
    <mergeCell ref="D8516:F8516"/>
    <mergeCell ref="D8517:F8517"/>
    <mergeCell ref="D8518:F8518"/>
    <mergeCell ref="D8519:F8519"/>
    <mergeCell ref="D8520:F8520"/>
    <mergeCell ref="D8509:F8509"/>
    <mergeCell ref="D8510:F8510"/>
    <mergeCell ref="D8511:F8511"/>
    <mergeCell ref="D8512:F8512"/>
    <mergeCell ref="D8513:F8513"/>
    <mergeCell ref="D8514:F8514"/>
    <mergeCell ref="D8503:F8503"/>
    <mergeCell ref="D8504:F8504"/>
    <mergeCell ref="D8505:F8505"/>
    <mergeCell ref="D8506:F8506"/>
    <mergeCell ref="D8507:F8507"/>
    <mergeCell ref="D8508:F8508"/>
    <mergeCell ref="D8496:F8496"/>
    <mergeCell ref="D8497:F8497"/>
    <mergeCell ref="D8498:F8498"/>
    <mergeCell ref="D8499:F8499"/>
    <mergeCell ref="D8500:F8500"/>
    <mergeCell ref="A8501:C8501"/>
    <mergeCell ref="D8501:F8501"/>
    <mergeCell ref="D8490:F8490"/>
    <mergeCell ref="D8491:F8491"/>
    <mergeCell ref="D8492:F8492"/>
    <mergeCell ref="D8493:F8493"/>
    <mergeCell ref="D8494:F8494"/>
    <mergeCell ref="D8495:F8495"/>
    <mergeCell ref="D8484:F8484"/>
    <mergeCell ref="D8485:F8485"/>
    <mergeCell ref="D8486:F8486"/>
    <mergeCell ref="D8487:F8487"/>
    <mergeCell ref="D8488:F8488"/>
    <mergeCell ref="D8489:F8489"/>
    <mergeCell ref="D8478:F8478"/>
    <mergeCell ref="D8479:F8479"/>
    <mergeCell ref="D8480:F8480"/>
    <mergeCell ref="D8481:F8481"/>
    <mergeCell ref="D8482:F8482"/>
    <mergeCell ref="D8483:F8483"/>
    <mergeCell ref="D8472:F8472"/>
    <mergeCell ref="D8473:F8473"/>
    <mergeCell ref="D8474:F8474"/>
    <mergeCell ref="D8475:F8475"/>
    <mergeCell ref="D8476:F8476"/>
    <mergeCell ref="D8477:F8477"/>
    <mergeCell ref="D8466:F8466"/>
    <mergeCell ref="D8467:F8467"/>
    <mergeCell ref="D8468:F8468"/>
    <mergeCell ref="D8469:F8469"/>
    <mergeCell ref="D8470:F8470"/>
    <mergeCell ref="D8471:F8471"/>
    <mergeCell ref="D8460:F8460"/>
    <mergeCell ref="D8461:F8461"/>
    <mergeCell ref="D8462:F8462"/>
    <mergeCell ref="D8463:F8463"/>
    <mergeCell ref="D8464:F8464"/>
    <mergeCell ref="D8465:F8465"/>
    <mergeCell ref="D8454:F8454"/>
    <mergeCell ref="D8455:F8455"/>
    <mergeCell ref="D8456:F8456"/>
    <mergeCell ref="D8457:F8457"/>
    <mergeCell ref="D8458:F8458"/>
    <mergeCell ref="D8459:F8459"/>
    <mergeCell ref="D8448:F8448"/>
    <mergeCell ref="D8449:F8449"/>
    <mergeCell ref="D8450:F8450"/>
    <mergeCell ref="D8451:F8451"/>
    <mergeCell ref="D8452:F8452"/>
    <mergeCell ref="D8453:F8453"/>
    <mergeCell ref="D8442:F8442"/>
    <mergeCell ref="D8443:F8443"/>
    <mergeCell ref="D8444:F8444"/>
    <mergeCell ref="D8445:F8445"/>
    <mergeCell ref="D8446:F8446"/>
    <mergeCell ref="D8447:F8447"/>
    <mergeCell ref="D8436:F8436"/>
    <mergeCell ref="D8437:F8437"/>
    <mergeCell ref="D8438:F8438"/>
    <mergeCell ref="D8439:F8439"/>
    <mergeCell ref="D8440:F8440"/>
    <mergeCell ref="D8441:F8441"/>
    <mergeCell ref="D8430:F8430"/>
    <mergeCell ref="D8431:F8431"/>
    <mergeCell ref="D8432:F8432"/>
    <mergeCell ref="D8433:F8433"/>
    <mergeCell ref="D8434:F8434"/>
    <mergeCell ref="D8435:F8435"/>
    <mergeCell ref="D8424:F8424"/>
    <mergeCell ref="D8425:F8425"/>
    <mergeCell ref="D8426:F8426"/>
    <mergeCell ref="D8427:F8427"/>
    <mergeCell ref="D8428:F8428"/>
    <mergeCell ref="D8429:F8429"/>
    <mergeCell ref="D8418:F8418"/>
    <mergeCell ref="D8419:F8419"/>
    <mergeCell ref="D8420:F8420"/>
    <mergeCell ref="D8421:F8421"/>
    <mergeCell ref="D8422:F8422"/>
    <mergeCell ref="D8423:F8423"/>
    <mergeCell ref="D8412:F8412"/>
    <mergeCell ref="D8413:F8413"/>
    <mergeCell ref="D8414:F8414"/>
    <mergeCell ref="D8415:F8415"/>
    <mergeCell ref="D8416:F8416"/>
    <mergeCell ref="D8417:F8417"/>
    <mergeCell ref="D8406:F8406"/>
    <mergeCell ref="D8407:F8407"/>
    <mergeCell ref="D8408:F8408"/>
    <mergeCell ref="D8409:F8409"/>
    <mergeCell ref="D8410:F8410"/>
    <mergeCell ref="D8411:F8411"/>
    <mergeCell ref="D8400:F8400"/>
    <mergeCell ref="D8401:F8401"/>
    <mergeCell ref="D8402:F8402"/>
    <mergeCell ref="D8403:F8403"/>
    <mergeCell ref="D8404:F8404"/>
    <mergeCell ref="D8405:F8405"/>
    <mergeCell ref="D8394:F8394"/>
    <mergeCell ref="D8395:F8395"/>
    <mergeCell ref="D8396:F8396"/>
    <mergeCell ref="D8397:F8397"/>
    <mergeCell ref="D8398:F8398"/>
    <mergeCell ref="D8399:F8399"/>
    <mergeCell ref="D8388:F8388"/>
    <mergeCell ref="D8389:F8389"/>
    <mergeCell ref="D8390:F8390"/>
    <mergeCell ref="D8391:F8391"/>
    <mergeCell ref="D8392:F8392"/>
    <mergeCell ref="D8393:F8393"/>
    <mergeCell ref="D8382:F8382"/>
    <mergeCell ref="D8383:F8383"/>
    <mergeCell ref="D8384:F8384"/>
    <mergeCell ref="D8385:F8385"/>
    <mergeCell ref="D8386:F8386"/>
    <mergeCell ref="D8387:F8387"/>
    <mergeCell ref="D8376:F8376"/>
    <mergeCell ref="D8377:F8377"/>
    <mergeCell ref="D8378:F8378"/>
    <mergeCell ref="D8379:F8379"/>
    <mergeCell ref="D8380:F8380"/>
    <mergeCell ref="D8381:F8381"/>
    <mergeCell ref="D8370:F8370"/>
    <mergeCell ref="D8371:F8371"/>
    <mergeCell ref="D8372:F8372"/>
    <mergeCell ref="D8373:F8373"/>
    <mergeCell ref="D8374:F8374"/>
    <mergeCell ref="D8375:F8375"/>
    <mergeCell ref="D8364:F8364"/>
    <mergeCell ref="D8365:F8365"/>
    <mergeCell ref="D8366:F8366"/>
    <mergeCell ref="D8367:F8367"/>
    <mergeCell ref="D8368:F8368"/>
    <mergeCell ref="D8369:F8369"/>
    <mergeCell ref="D8358:F8358"/>
    <mergeCell ref="D8359:F8359"/>
    <mergeCell ref="D8360:F8360"/>
    <mergeCell ref="D8361:F8361"/>
    <mergeCell ref="D8362:F8362"/>
    <mergeCell ref="D8363:F8363"/>
    <mergeCell ref="D8352:F8352"/>
    <mergeCell ref="D8353:F8353"/>
    <mergeCell ref="D8354:F8354"/>
    <mergeCell ref="D8355:F8355"/>
    <mergeCell ref="D8356:F8356"/>
    <mergeCell ref="D8357:F8357"/>
    <mergeCell ref="D8346:F8346"/>
    <mergeCell ref="D8347:F8347"/>
    <mergeCell ref="D8348:F8348"/>
    <mergeCell ref="D8349:F8349"/>
    <mergeCell ref="D8350:F8350"/>
    <mergeCell ref="D8351:F8351"/>
    <mergeCell ref="D8340:F8340"/>
    <mergeCell ref="D8341:F8341"/>
    <mergeCell ref="D8342:F8342"/>
    <mergeCell ref="D8343:F8343"/>
    <mergeCell ref="D8344:F8344"/>
    <mergeCell ref="D8345:F8345"/>
    <mergeCell ref="D8334:F8334"/>
    <mergeCell ref="D8335:F8335"/>
    <mergeCell ref="D8336:F8336"/>
    <mergeCell ref="D8337:F8337"/>
    <mergeCell ref="D8338:F8338"/>
    <mergeCell ref="D8339:F8339"/>
    <mergeCell ref="D8328:F8328"/>
    <mergeCell ref="D8329:F8329"/>
    <mergeCell ref="D8330:F8330"/>
    <mergeCell ref="D8331:F8331"/>
    <mergeCell ref="D8332:F8332"/>
    <mergeCell ref="D8333:F8333"/>
    <mergeCell ref="D8322:F8322"/>
    <mergeCell ref="D8323:F8323"/>
    <mergeCell ref="D8324:F8324"/>
    <mergeCell ref="D8325:F8325"/>
    <mergeCell ref="D8326:F8326"/>
    <mergeCell ref="D8327:F8327"/>
    <mergeCell ref="D8316:F8316"/>
    <mergeCell ref="D8317:F8317"/>
    <mergeCell ref="D8318:F8318"/>
    <mergeCell ref="D8319:F8319"/>
    <mergeCell ref="D8320:F8320"/>
    <mergeCell ref="D8321:F8321"/>
    <mergeCell ref="D8310:F8310"/>
    <mergeCell ref="D8311:F8311"/>
    <mergeCell ref="D8312:F8312"/>
    <mergeCell ref="D8313:F8313"/>
    <mergeCell ref="D8314:F8314"/>
    <mergeCell ref="D8315:F8315"/>
    <mergeCell ref="D8304:F8304"/>
    <mergeCell ref="D8305:F8305"/>
    <mergeCell ref="D8306:F8306"/>
    <mergeCell ref="D8307:F8307"/>
    <mergeCell ref="D8308:F8308"/>
    <mergeCell ref="D8309:F8309"/>
    <mergeCell ref="D8298:F8298"/>
    <mergeCell ref="D8299:F8299"/>
    <mergeCell ref="D8300:F8300"/>
    <mergeCell ref="D8301:F8301"/>
    <mergeCell ref="D8302:F8302"/>
    <mergeCell ref="D8303:F8303"/>
    <mergeCell ref="D8292:F8292"/>
    <mergeCell ref="D8293:F8293"/>
    <mergeCell ref="D8294:F8294"/>
    <mergeCell ref="D8295:F8295"/>
    <mergeCell ref="D8296:F8296"/>
    <mergeCell ref="D8297:F8297"/>
    <mergeCell ref="D8286:F8286"/>
    <mergeCell ref="D8287:F8287"/>
    <mergeCell ref="D8288:F8288"/>
    <mergeCell ref="D8289:F8289"/>
    <mergeCell ref="D8290:F8290"/>
    <mergeCell ref="D8291:F8291"/>
    <mergeCell ref="D8280:F8280"/>
    <mergeCell ref="D8281:F8281"/>
    <mergeCell ref="D8282:F8282"/>
    <mergeCell ref="D8283:F8283"/>
    <mergeCell ref="D8284:F8284"/>
    <mergeCell ref="D8285:F8285"/>
    <mergeCell ref="D8274:F8274"/>
    <mergeCell ref="D8275:F8275"/>
    <mergeCell ref="D8276:F8276"/>
    <mergeCell ref="D8277:F8277"/>
    <mergeCell ref="D8278:F8278"/>
    <mergeCell ref="D8279:F8279"/>
    <mergeCell ref="D8268:F8268"/>
    <mergeCell ref="D8269:F8269"/>
    <mergeCell ref="D8270:F8270"/>
    <mergeCell ref="D8271:F8271"/>
    <mergeCell ref="D8272:F8272"/>
    <mergeCell ref="D8273:F8273"/>
    <mergeCell ref="D8262:F8262"/>
    <mergeCell ref="D8263:F8263"/>
    <mergeCell ref="D8264:F8264"/>
    <mergeCell ref="D8265:F8265"/>
    <mergeCell ref="D8266:F8266"/>
    <mergeCell ref="D8267:F8267"/>
    <mergeCell ref="D8256:F8256"/>
    <mergeCell ref="D8257:F8257"/>
    <mergeCell ref="D8258:F8258"/>
    <mergeCell ref="D8259:F8259"/>
    <mergeCell ref="D8260:F8260"/>
    <mergeCell ref="D8261:F8261"/>
    <mergeCell ref="D8250:F8250"/>
    <mergeCell ref="D8251:F8251"/>
    <mergeCell ref="D8252:F8252"/>
    <mergeCell ref="D8253:F8253"/>
    <mergeCell ref="D8254:F8254"/>
    <mergeCell ref="D8255:F8255"/>
    <mergeCell ref="D8244:F8244"/>
    <mergeCell ref="D8245:F8245"/>
    <mergeCell ref="D8246:F8246"/>
    <mergeCell ref="D8247:F8247"/>
    <mergeCell ref="D8248:F8248"/>
    <mergeCell ref="D8249:F8249"/>
    <mergeCell ref="D8238:F8238"/>
    <mergeCell ref="D8239:F8239"/>
    <mergeCell ref="D8240:F8240"/>
    <mergeCell ref="D8241:F8241"/>
    <mergeCell ref="D8242:F8242"/>
    <mergeCell ref="D8243:F8243"/>
    <mergeCell ref="D8232:F8232"/>
    <mergeCell ref="D8233:F8233"/>
    <mergeCell ref="D8234:F8234"/>
    <mergeCell ref="D8235:F8235"/>
    <mergeCell ref="D8236:F8236"/>
    <mergeCell ref="D8237:F8237"/>
    <mergeCell ref="D8226:F8226"/>
    <mergeCell ref="D8227:F8227"/>
    <mergeCell ref="D8228:F8228"/>
    <mergeCell ref="D8229:F8229"/>
    <mergeCell ref="D8230:F8230"/>
    <mergeCell ref="D8231:F8231"/>
    <mergeCell ref="D8220:F8220"/>
    <mergeCell ref="D8221:F8221"/>
    <mergeCell ref="D8222:F8222"/>
    <mergeCell ref="D8223:F8223"/>
    <mergeCell ref="D8224:F8224"/>
    <mergeCell ref="D8225:F8225"/>
    <mergeCell ref="D8214:F8214"/>
    <mergeCell ref="D8215:F8215"/>
    <mergeCell ref="D8216:F8216"/>
    <mergeCell ref="D8217:F8217"/>
    <mergeCell ref="D8218:F8218"/>
    <mergeCell ref="D8219:F8219"/>
    <mergeCell ref="D8208:F8208"/>
    <mergeCell ref="D8209:F8209"/>
    <mergeCell ref="D8210:F8210"/>
    <mergeCell ref="D8211:F8211"/>
    <mergeCell ref="D8212:F8212"/>
    <mergeCell ref="D8213:F8213"/>
    <mergeCell ref="D8202:F8202"/>
    <mergeCell ref="D8203:F8203"/>
    <mergeCell ref="D8204:F8204"/>
    <mergeCell ref="D8205:F8205"/>
    <mergeCell ref="D8206:F8206"/>
    <mergeCell ref="D8207:F8207"/>
    <mergeCell ref="D8196:F8196"/>
    <mergeCell ref="D8197:F8197"/>
    <mergeCell ref="D8198:F8198"/>
    <mergeCell ref="D8199:F8199"/>
    <mergeCell ref="D8200:F8200"/>
    <mergeCell ref="D8201:F8201"/>
    <mergeCell ref="D8190:F8190"/>
    <mergeCell ref="D8191:F8191"/>
    <mergeCell ref="D8192:F8192"/>
    <mergeCell ref="D8193:F8193"/>
    <mergeCell ref="D8194:F8194"/>
    <mergeCell ref="D8195:F8195"/>
    <mergeCell ref="D8184:F8184"/>
    <mergeCell ref="D8185:F8185"/>
    <mergeCell ref="D8186:F8186"/>
    <mergeCell ref="D8187:F8187"/>
    <mergeCell ref="D8188:F8188"/>
    <mergeCell ref="D8189:F8189"/>
    <mergeCell ref="D8178:F8178"/>
    <mergeCell ref="D8179:F8179"/>
    <mergeCell ref="D8180:F8180"/>
    <mergeCell ref="D8181:F8181"/>
    <mergeCell ref="D8182:F8182"/>
    <mergeCell ref="D8183:F8183"/>
    <mergeCell ref="D8172:F8172"/>
    <mergeCell ref="D8173:F8173"/>
    <mergeCell ref="D8174:F8174"/>
    <mergeCell ref="D8175:F8175"/>
    <mergeCell ref="D8176:F8176"/>
    <mergeCell ref="D8177:F8177"/>
    <mergeCell ref="D8166:F8166"/>
    <mergeCell ref="D8167:F8167"/>
    <mergeCell ref="D8168:F8168"/>
    <mergeCell ref="D8169:F8169"/>
    <mergeCell ref="D8170:F8170"/>
    <mergeCell ref="D8171:F8171"/>
    <mergeCell ref="D8160:F8160"/>
    <mergeCell ref="D8161:F8161"/>
    <mergeCell ref="D8162:F8162"/>
    <mergeCell ref="D8163:F8163"/>
    <mergeCell ref="D8164:F8164"/>
    <mergeCell ref="D8165:F8165"/>
    <mergeCell ref="D8154:F8154"/>
    <mergeCell ref="D8155:F8155"/>
    <mergeCell ref="D8156:F8156"/>
    <mergeCell ref="D8157:F8157"/>
    <mergeCell ref="D8158:F8158"/>
    <mergeCell ref="D8159:F8159"/>
    <mergeCell ref="D8148:F8148"/>
    <mergeCell ref="D8149:F8149"/>
    <mergeCell ref="D8150:F8150"/>
    <mergeCell ref="D8151:F8151"/>
    <mergeCell ref="D8152:F8152"/>
    <mergeCell ref="D8153:F8153"/>
    <mergeCell ref="D8142:F8142"/>
    <mergeCell ref="D8143:F8143"/>
    <mergeCell ref="D8144:F8144"/>
    <mergeCell ref="D8145:F8145"/>
    <mergeCell ref="D8146:F8146"/>
    <mergeCell ref="D8147:F8147"/>
    <mergeCell ref="D8136:F8136"/>
    <mergeCell ref="D8137:F8137"/>
    <mergeCell ref="D8138:F8138"/>
    <mergeCell ref="D8139:F8139"/>
    <mergeCell ref="D8140:F8140"/>
    <mergeCell ref="D8141:F8141"/>
    <mergeCell ref="D8130:F8130"/>
    <mergeCell ref="D8131:F8131"/>
    <mergeCell ref="D8132:F8132"/>
    <mergeCell ref="D8133:F8133"/>
    <mergeCell ref="D8134:F8134"/>
    <mergeCell ref="D8135:F8135"/>
    <mergeCell ref="D8124:F8124"/>
    <mergeCell ref="D8125:F8125"/>
    <mergeCell ref="D8126:F8126"/>
    <mergeCell ref="D8127:F8127"/>
    <mergeCell ref="D8128:F8128"/>
    <mergeCell ref="D8129:F8129"/>
    <mergeCell ref="D8118:F8118"/>
    <mergeCell ref="D8119:F8119"/>
    <mergeCell ref="D8120:F8120"/>
    <mergeCell ref="D8121:F8121"/>
    <mergeCell ref="D8122:F8122"/>
    <mergeCell ref="D8123:F8123"/>
    <mergeCell ref="D8112:F8112"/>
    <mergeCell ref="D8113:F8113"/>
    <mergeCell ref="D8114:F8114"/>
    <mergeCell ref="D8115:F8115"/>
    <mergeCell ref="D8116:F8116"/>
    <mergeCell ref="D8117:F8117"/>
    <mergeCell ref="D8106:F8106"/>
    <mergeCell ref="D8107:F8107"/>
    <mergeCell ref="D8108:F8108"/>
    <mergeCell ref="D8109:F8109"/>
    <mergeCell ref="D8110:F8110"/>
    <mergeCell ref="D8111:F8111"/>
    <mergeCell ref="D8100:F8100"/>
    <mergeCell ref="D8101:F8101"/>
    <mergeCell ref="D8102:F8102"/>
    <mergeCell ref="D8103:F8103"/>
    <mergeCell ref="D8104:F8104"/>
    <mergeCell ref="D8105:F8105"/>
    <mergeCell ref="D8094:F8094"/>
    <mergeCell ref="D8095:F8095"/>
    <mergeCell ref="D8096:F8096"/>
    <mergeCell ref="D8097:F8097"/>
    <mergeCell ref="D8098:F8098"/>
    <mergeCell ref="D8099:F8099"/>
    <mergeCell ref="D8088:F8088"/>
    <mergeCell ref="D8089:F8089"/>
    <mergeCell ref="D8090:F8090"/>
    <mergeCell ref="D8091:F8091"/>
    <mergeCell ref="D8092:F8092"/>
    <mergeCell ref="D8093:F8093"/>
    <mergeCell ref="D8082:F8082"/>
    <mergeCell ref="D8083:F8083"/>
    <mergeCell ref="D8084:F8084"/>
    <mergeCell ref="D8085:F8085"/>
    <mergeCell ref="D8086:F8086"/>
    <mergeCell ref="D8087:F8087"/>
    <mergeCell ref="D8076:F8076"/>
    <mergeCell ref="D8077:F8077"/>
    <mergeCell ref="D8078:F8078"/>
    <mergeCell ref="D8079:F8079"/>
    <mergeCell ref="D8080:F8080"/>
    <mergeCell ref="D8081:F8081"/>
    <mergeCell ref="D8070:F8070"/>
    <mergeCell ref="D8071:F8071"/>
    <mergeCell ref="D8072:F8072"/>
    <mergeCell ref="D8073:F8073"/>
    <mergeCell ref="D8074:F8074"/>
    <mergeCell ref="D8075:F8075"/>
    <mergeCell ref="D8064:F8064"/>
    <mergeCell ref="D8065:F8065"/>
    <mergeCell ref="D8066:F8066"/>
    <mergeCell ref="D8067:F8067"/>
    <mergeCell ref="D8068:F8068"/>
    <mergeCell ref="D8069:F8069"/>
    <mergeCell ref="D8058:F8058"/>
    <mergeCell ref="D8059:F8059"/>
    <mergeCell ref="D8060:F8060"/>
    <mergeCell ref="D8061:F8061"/>
    <mergeCell ref="D8062:F8062"/>
    <mergeCell ref="D8063:F8063"/>
    <mergeCell ref="D8052:F8052"/>
    <mergeCell ref="D8053:F8053"/>
    <mergeCell ref="D8054:F8054"/>
    <mergeCell ref="D8055:F8055"/>
    <mergeCell ref="D8056:F8056"/>
    <mergeCell ref="D8057:F8057"/>
    <mergeCell ref="D8046:F8046"/>
    <mergeCell ref="D8047:F8047"/>
    <mergeCell ref="D8048:F8048"/>
    <mergeCell ref="D8049:F8049"/>
    <mergeCell ref="D8050:F8050"/>
    <mergeCell ref="D8051:F8051"/>
    <mergeCell ref="D8040:F8040"/>
    <mergeCell ref="D8041:F8041"/>
    <mergeCell ref="D8042:F8042"/>
    <mergeCell ref="D8043:F8043"/>
    <mergeCell ref="D8044:F8044"/>
    <mergeCell ref="D8045:F8045"/>
    <mergeCell ref="D8034:F8034"/>
    <mergeCell ref="D8035:F8035"/>
    <mergeCell ref="D8036:F8036"/>
    <mergeCell ref="D8037:F8037"/>
    <mergeCell ref="D8038:F8038"/>
    <mergeCell ref="D8039:F8039"/>
    <mergeCell ref="D8028:F8028"/>
    <mergeCell ref="D8029:F8029"/>
    <mergeCell ref="D8030:F8030"/>
    <mergeCell ref="D8031:F8031"/>
    <mergeCell ref="D8032:F8032"/>
    <mergeCell ref="D8033:F8033"/>
    <mergeCell ref="D8022:F8022"/>
    <mergeCell ref="D8023:F8023"/>
    <mergeCell ref="D8024:F8024"/>
    <mergeCell ref="D8025:F8025"/>
    <mergeCell ref="D8026:F8026"/>
    <mergeCell ref="D8027:F8027"/>
    <mergeCell ref="D8016:F8016"/>
    <mergeCell ref="D8017:F8017"/>
    <mergeCell ref="D8018:F8018"/>
    <mergeCell ref="D8019:F8019"/>
    <mergeCell ref="D8020:F8020"/>
    <mergeCell ref="D8021:F8021"/>
    <mergeCell ref="D8010:F8010"/>
    <mergeCell ref="D8011:F8011"/>
    <mergeCell ref="D8012:F8012"/>
    <mergeCell ref="D8013:F8013"/>
    <mergeCell ref="D8014:F8014"/>
    <mergeCell ref="D8015:F8015"/>
    <mergeCell ref="D8004:F8004"/>
    <mergeCell ref="D8005:F8005"/>
    <mergeCell ref="D8006:F8006"/>
    <mergeCell ref="D8007:F8007"/>
    <mergeCell ref="D8008:F8008"/>
    <mergeCell ref="D8009:F8009"/>
    <mergeCell ref="D7998:F7998"/>
    <mergeCell ref="D7999:F7999"/>
    <mergeCell ref="D8000:F8000"/>
    <mergeCell ref="D8001:F8001"/>
    <mergeCell ref="D8002:F8002"/>
    <mergeCell ref="D8003:F8003"/>
    <mergeCell ref="D7992:F7992"/>
    <mergeCell ref="D7993:F7993"/>
    <mergeCell ref="D7994:F7994"/>
    <mergeCell ref="D7995:F7995"/>
    <mergeCell ref="D7996:F7996"/>
    <mergeCell ref="D7997:F7997"/>
    <mergeCell ref="D7986:F7986"/>
    <mergeCell ref="D7987:F7987"/>
    <mergeCell ref="D7988:F7988"/>
    <mergeCell ref="D7989:F7989"/>
    <mergeCell ref="D7990:F7990"/>
    <mergeCell ref="D7991:F7991"/>
    <mergeCell ref="D7980:F7980"/>
    <mergeCell ref="D7981:F7981"/>
    <mergeCell ref="D7982:F7982"/>
    <mergeCell ref="D7983:F7983"/>
    <mergeCell ref="D7984:F7984"/>
    <mergeCell ref="D7985:F7985"/>
    <mergeCell ref="D7974:F7974"/>
    <mergeCell ref="D7975:F7975"/>
    <mergeCell ref="D7976:F7976"/>
    <mergeCell ref="D7977:F7977"/>
    <mergeCell ref="D7978:F7978"/>
    <mergeCell ref="D7979:F7979"/>
    <mergeCell ref="D7968:F7968"/>
    <mergeCell ref="D7969:F7969"/>
    <mergeCell ref="D7970:F7970"/>
    <mergeCell ref="D7971:F7971"/>
    <mergeCell ref="D7972:F7972"/>
    <mergeCell ref="D7973:F7973"/>
    <mergeCell ref="D7962:F7962"/>
    <mergeCell ref="D7963:F7963"/>
    <mergeCell ref="D7964:F7964"/>
    <mergeCell ref="D7965:F7965"/>
    <mergeCell ref="D7966:F7966"/>
    <mergeCell ref="D7967:F7967"/>
    <mergeCell ref="D7956:F7956"/>
    <mergeCell ref="D7957:F7957"/>
    <mergeCell ref="D7958:F7958"/>
    <mergeCell ref="D7959:F7959"/>
    <mergeCell ref="D7960:F7960"/>
    <mergeCell ref="D7961:F7961"/>
    <mergeCell ref="D7950:F7950"/>
    <mergeCell ref="D7951:F7951"/>
    <mergeCell ref="D7952:F7952"/>
    <mergeCell ref="D7953:F7953"/>
    <mergeCell ref="D7954:F7954"/>
    <mergeCell ref="D7955:F7955"/>
    <mergeCell ref="D7944:F7944"/>
    <mergeCell ref="D7945:F7945"/>
    <mergeCell ref="D7946:F7946"/>
    <mergeCell ref="D7947:F7947"/>
    <mergeCell ref="D7948:F7948"/>
    <mergeCell ref="D7949:F7949"/>
    <mergeCell ref="D7938:F7938"/>
    <mergeCell ref="D7939:F7939"/>
    <mergeCell ref="D7940:F7940"/>
    <mergeCell ref="D7941:F7941"/>
    <mergeCell ref="D7942:F7942"/>
    <mergeCell ref="D7943:F7943"/>
    <mergeCell ref="D7932:F7932"/>
    <mergeCell ref="D7933:F7933"/>
    <mergeCell ref="D7934:F7934"/>
    <mergeCell ref="D7935:F7935"/>
    <mergeCell ref="D7936:F7936"/>
    <mergeCell ref="D7937:F7937"/>
    <mergeCell ref="D7926:F7926"/>
    <mergeCell ref="D7927:F7927"/>
    <mergeCell ref="D7928:F7928"/>
    <mergeCell ref="D7929:F7929"/>
    <mergeCell ref="D7930:F7930"/>
    <mergeCell ref="D7931:F7931"/>
    <mergeCell ref="A7920:C7920"/>
    <mergeCell ref="D7920:F7920"/>
    <mergeCell ref="A7922:C7922"/>
    <mergeCell ref="D7922:F7922"/>
    <mergeCell ref="D7924:F7924"/>
    <mergeCell ref="D7925:F7925"/>
    <mergeCell ref="A7916:C7916"/>
    <mergeCell ref="D7916:F7916"/>
    <mergeCell ref="A7917:C7917"/>
    <mergeCell ref="D7917:F7917"/>
    <mergeCell ref="A7918:C7918"/>
    <mergeCell ref="D7918:F7918"/>
    <mergeCell ref="A7911:C7911"/>
    <mergeCell ref="D7911:F7911"/>
    <mergeCell ref="A7912:C7912"/>
    <mergeCell ref="D7912:F7912"/>
    <mergeCell ref="A7914:C7914"/>
    <mergeCell ref="D7914:F7914"/>
    <mergeCell ref="D7903:F7903"/>
    <mergeCell ref="D7905:F7905"/>
    <mergeCell ref="A7907:C7907"/>
    <mergeCell ref="D7907:F7907"/>
    <mergeCell ref="A7909:C7909"/>
    <mergeCell ref="D7909:F7909"/>
    <mergeCell ref="D7898:F7898"/>
    <mergeCell ref="D7899:F7899"/>
    <mergeCell ref="D7900:F7900"/>
    <mergeCell ref="A7901:C7901"/>
    <mergeCell ref="D7901:F7901"/>
    <mergeCell ref="A7902:C7902"/>
    <mergeCell ref="D7902:F7902"/>
    <mergeCell ref="D7892:F7892"/>
    <mergeCell ref="D7893:F7893"/>
    <mergeCell ref="D7894:F7894"/>
    <mergeCell ref="D7895:F7895"/>
    <mergeCell ref="D7896:F7896"/>
    <mergeCell ref="D7897:F7897"/>
    <mergeCell ref="D7886:F7886"/>
    <mergeCell ref="D7887:F7887"/>
    <mergeCell ref="D7888:F7888"/>
    <mergeCell ref="D7889:F7889"/>
    <mergeCell ref="D7890:F7890"/>
    <mergeCell ref="D7891:F7891"/>
    <mergeCell ref="D7880:F7880"/>
    <mergeCell ref="D7881:F7881"/>
    <mergeCell ref="D7882:F7882"/>
    <mergeCell ref="D7883:F7883"/>
    <mergeCell ref="D7884:F7884"/>
    <mergeCell ref="D7885:F7885"/>
    <mergeCell ref="D7874:F7874"/>
    <mergeCell ref="D7875:F7875"/>
    <mergeCell ref="D7876:F7876"/>
    <mergeCell ref="D7877:F7877"/>
    <mergeCell ref="D7878:F7878"/>
    <mergeCell ref="D7879:F7879"/>
    <mergeCell ref="D7868:F7868"/>
    <mergeCell ref="D7869:F7869"/>
    <mergeCell ref="D7870:F7870"/>
    <mergeCell ref="D7871:F7871"/>
    <mergeCell ref="D7872:F7872"/>
    <mergeCell ref="D7873:F7873"/>
    <mergeCell ref="D7862:F7862"/>
    <mergeCell ref="D7863:F7863"/>
    <mergeCell ref="D7864:F7864"/>
    <mergeCell ref="D7865:F7865"/>
    <mergeCell ref="D7866:F7866"/>
    <mergeCell ref="D7867:F7867"/>
    <mergeCell ref="D7856:F7856"/>
    <mergeCell ref="D7857:F7857"/>
    <mergeCell ref="D7858:F7858"/>
    <mergeCell ref="D7859:F7859"/>
    <mergeCell ref="D7860:F7860"/>
    <mergeCell ref="D7861:F7861"/>
    <mergeCell ref="D7850:F7850"/>
    <mergeCell ref="D7851:F7851"/>
    <mergeCell ref="D7852:F7852"/>
    <mergeCell ref="D7853:F7853"/>
    <mergeCell ref="D7854:F7854"/>
    <mergeCell ref="D7855:F7855"/>
    <mergeCell ref="D7844:F7844"/>
    <mergeCell ref="D7845:F7845"/>
    <mergeCell ref="D7846:F7846"/>
    <mergeCell ref="D7847:F7847"/>
    <mergeCell ref="D7848:F7848"/>
    <mergeCell ref="D7849:F7849"/>
    <mergeCell ref="D7838:F7838"/>
    <mergeCell ref="D7839:F7839"/>
    <mergeCell ref="D7840:F7840"/>
    <mergeCell ref="D7841:F7841"/>
    <mergeCell ref="D7842:F7842"/>
    <mergeCell ref="D7843:F7843"/>
    <mergeCell ref="D7832:F7832"/>
    <mergeCell ref="D7833:F7833"/>
    <mergeCell ref="D7834:F7834"/>
    <mergeCell ref="D7835:F7835"/>
    <mergeCell ref="D7836:F7836"/>
    <mergeCell ref="D7837:F7837"/>
    <mergeCell ref="D7826:F7826"/>
    <mergeCell ref="D7827:F7827"/>
    <mergeCell ref="D7828:F7828"/>
    <mergeCell ref="D7829:F7829"/>
    <mergeCell ref="D7830:F7830"/>
    <mergeCell ref="D7831:F7831"/>
    <mergeCell ref="D7820:F7820"/>
    <mergeCell ref="D7821:F7821"/>
    <mergeCell ref="D7822:F7822"/>
    <mergeCell ref="D7823:F7823"/>
    <mergeCell ref="D7824:F7824"/>
    <mergeCell ref="D7825:F7825"/>
    <mergeCell ref="D7814:F7814"/>
    <mergeCell ref="D7815:F7815"/>
    <mergeCell ref="D7816:F7816"/>
    <mergeCell ref="D7817:F7817"/>
    <mergeCell ref="D7818:F7818"/>
    <mergeCell ref="D7819:F7819"/>
    <mergeCell ref="D7808:F7808"/>
    <mergeCell ref="D7809:F7809"/>
    <mergeCell ref="D7810:F7810"/>
    <mergeCell ref="D7811:F7811"/>
    <mergeCell ref="D7812:F7812"/>
    <mergeCell ref="D7813:F7813"/>
    <mergeCell ref="D7802:F7802"/>
    <mergeCell ref="D7803:F7803"/>
    <mergeCell ref="D7804:F7804"/>
    <mergeCell ref="D7805:F7805"/>
    <mergeCell ref="D7806:F7806"/>
    <mergeCell ref="D7807:F7807"/>
    <mergeCell ref="D7796:F7796"/>
    <mergeCell ref="D7797:F7797"/>
    <mergeCell ref="D7798:F7798"/>
    <mergeCell ref="D7799:F7799"/>
    <mergeCell ref="D7800:F7800"/>
    <mergeCell ref="D7801:F7801"/>
    <mergeCell ref="D7790:F7790"/>
    <mergeCell ref="D7791:F7791"/>
    <mergeCell ref="D7792:F7792"/>
    <mergeCell ref="D7793:F7793"/>
    <mergeCell ref="D7794:F7794"/>
    <mergeCell ref="D7795:F7795"/>
    <mergeCell ref="D7784:F7784"/>
    <mergeCell ref="D7785:F7785"/>
    <mergeCell ref="D7786:F7786"/>
    <mergeCell ref="D7787:F7787"/>
    <mergeCell ref="D7788:F7788"/>
    <mergeCell ref="D7789:F7789"/>
    <mergeCell ref="D7778:F7778"/>
    <mergeCell ref="D7779:F7779"/>
    <mergeCell ref="D7780:F7780"/>
    <mergeCell ref="D7781:F7781"/>
    <mergeCell ref="D7782:F7782"/>
    <mergeCell ref="D7783:F7783"/>
    <mergeCell ref="D7772:F7772"/>
    <mergeCell ref="D7773:F7773"/>
    <mergeCell ref="D7774:F7774"/>
    <mergeCell ref="D7775:F7775"/>
    <mergeCell ref="D7776:F7776"/>
    <mergeCell ref="D7777:F7777"/>
    <mergeCell ref="D7766:F7766"/>
    <mergeCell ref="D7767:F7767"/>
    <mergeCell ref="D7768:F7768"/>
    <mergeCell ref="D7769:F7769"/>
    <mergeCell ref="D7770:F7770"/>
    <mergeCell ref="D7771:F7771"/>
    <mergeCell ref="D7760:F7760"/>
    <mergeCell ref="D7761:F7761"/>
    <mergeCell ref="D7762:F7762"/>
    <mergeCell ref="D7763:F7763"/>
    <mergeCell ref="D7764:F7764"/>
    <mergeCell ref="D7765:F7765"/>
    <mergeCell ref="D7754:F7754"/>
    <mergeCell ref="D7755:F7755"/>
    <mergeCell ref="D7756:F7756"/>
    <mergeCell ref="D7757:F7757"/>
    <mergeCell ref="D7758:F7758"/>
    <mergeCell ref="D7759:F7759"/>
    <mergeCell ref="D7748:F7748"/>
    <mergeCell ref="D7749:F7749"/>
    <mergeCell ref="D7750:F7750"/>
    <mergeCell ref="D7751:F7751"/>
    <mergeCell ref="D7752:F7752"/>
    <mergeCell ref="D7753:F7753"/>
    <mergeCell ref="D7742:F7742"/>
    <mergeCell ref="D7743:F7743"/>
    <mergeCell ref="D7744:F7744"/>
    <mergeCell ref="D7745:F7745"/>
    <mergeCell ref="D7746:F7746"/>
    <mergeCell ref="D7747:F7747"/>
    <mergeCell ref="D7736:F7736"/>
    <mergeCell ref="D7737:F7737"/>
    <mergeCell ref="D7738:F7738"/>
    <mergeCell ref="D7739:F7739"/>
    <mergeCell ref="D7740:F7740"/>
    <mergeCell ref="D7741:F7741"/>
    <mergeCell ref="D7730:F7730"/>
    <mergeCell ref="D7731:F7731"/>
    <mergeCell ref="D7732:F7732"/>
    <mergeCell ref="D7733:F7733"/>
    <mergeCell ref="D7734:F7734"/>
    <mergeCell ref="D7735:F7735"/>
    <mergeCell ref="D7724:F7724"/>
    <mergeCell ref="D7725:F7725"/>
    <mergeCell ref="D7726:F7726"/>
    <mergeCell ref="D7727:F7727"/>
    <mergeCell ref="D7728:F7728"/>
    <mergeCell ref="D7729:F7729"/>
    <mergeCell ref="D7718:F7718"/>
    <mergeCell ref="D7719:F7719"/>
    <mergeCell ref="D7720:F7720"/>
    <mergeCell ref="D7721:F7721"/>
    <mergeCell ref="D7722:F7722"/>
    <mergeCell ref="D7723:F7723"/>
    <mergeCell ref="D7712:F7712"/>
    <mergeCell ref="D7713:F7713"/>
    <mergeCell ref="D7714:F7714"/>
    <mergeCell ref="D7715:F7715"/>
    <mergeCell ref="D7716:F7716"/>
    <mergeCell ref="D7717:F7717"/>
    <mergeCell ref="D7706:F7706"/>
    <mergeCell ref="D7707:F7707"/>
    <mergeCell ref="D7708:F7708"/>
    <mergeCell ref="D7709:F7709"/>
    <mergeCell ref="D7710:F7710"/>
    <mergeCell ref="D7711:F7711"/>
    <mergeCell ref="D7700:F7700"/>
    <mergeCell ref="D7701:F7701"/>
    <mergeCell ref="D7702:F7702"/>
    <mergeCell ref="D7703:F7703"/>
    <mergeCell ref="D7704:F7704"/>
    <mergeCell ref="D7705:F7705"/>
    <mergeCell ref="D7694:F7694"/>
    <mergeCell ref="D7695:F7695"/>
    <mergeCell ref="D7696:F7696"/>
    <mergeCell ref="D7697:F7697"/>
    <mergeCell ref="D7698:F7698"/>
    <mergeCell ref="D7699:F7699"/>
    <mergeCell ref="D7688:F7688"/>
    <mergeCell ref="D7689:F7689"/>
    <mergeCell ref="D7690:F7690"/>
    <mergeCell ref="D7691:F7691"/>
    <mergeCell ref="D7692:F7692"/>
    <mergeCell ref="D7693:F7693"/>
    <mergeCell ref="D7682:F7682"/>
    <mergeCell ref="D7683:F7683"/>
    <mergeCell ref="D7684:F7684"/>
    <mergeCell ref="D7685:F7685"/>
    <mergeCell ref="D7686:F7686"/>
    <mergeCell ref="D7687:F7687"/>
    <mergeCell ref="D7676:F7676"/>
    <mergeCell ref="D7677:F7677"/>
    <mergeCell ref="D7678:F7678"/>
    <mergeCell ref="D7679:F7679"/>
    <mergeCell ref="D7680:F7680"/>
    <mergeCell ref="D7681:F7681"/>
    <mergeCell ref="D7670:F7670"/>
    <mergeCell ref="D7671:F7671"/>
    <mergeCell ref="D7672:F7672"/>
    <mergeCell ref="D7673:F7673"/>
    <mergeCell ref="D7674:F7674"/>
    <mergeCell ref="D7675:F7675"/>
    <mergeCell ref="D7664:F7664"/>
    <mergeCell ref="D7665:F7665"/>
    <mergeCell ref="D7666:F7666"/>
    <mergeCell ref="D7667:F7667"/>
    <mergeCell ref="D7668:F7668"/>
    <mergeCell ref="D7669:F7669"/>
    <mergeCell ref="D7658:F7658"/>
    <mergeCell ref="D7659:F7659"/>
    <mergeCell ref="D7660:F7660"/>
    <mergeCell ref="D7661:F7661"/>
    <mergeCell ref="D7662:F7662"/>
    <mergeCell ref="D7663:F7663"/>
    <mergeCell ref="D7652:F7652"/>
    <mergeCell ref="D7653:F7653"/>
    <mergeCell ref="D7654:F7654"/>
    <mergeCell ref="D7655:F7655"/>
    <mergeCell ref="D7656:F7656"/>
    <mergeCell ref="D7657:F7657"/>
    <mergeCell ref="D7646:F7646"/>
    <mergeCell ref="D7647:F7647"/>
    <mergeCell ref="D7648:F7648"/>
    <mergeCell ref="D7649:F7649"/>
    <mergeCell ref="D7650:F7650"/>
    <mergeCell ref="D7651:F7651"/>
    <mergeCell ref="D7640:F7640"/>
    <mergeCell ref="D7641:F7641"/>
    <mergeCell ref="D7642:F7642"/>
    <mergeCell ref="D7643:F7643"/>
    <mergeCell ref="D7644:F7644"/>
    <mergeCell ref="D7645:F7645"/>
    <mergeCell ref="D7634:F7634"/>
    <mergeCell ref="D7635:F7635"/>
    <mergeCell ref="D7636:F7636"/>
    <mergeCell ref="D7637:F7637"/>
    <mergeCell ref="D7638:F7638"/>
    <mergeCell ref="D7639:F7639"/>
    <mergeCell ref="D7628:F7628"/>
    <mergeCell ref="D7629:F7629"/>
    <mergeCell ref="D7630:F7630"/>
    <mergeCell ref="D7631:F7631"/>
    <mergeCell ref="D7632:F7632"/>
    <mergeCell ref="D7633:F7633"/>
    <mergeCell ref="D7622:F7622"/>
    <mergeCell ref="D7623:F7623"/>
    <mergeCell ref="D7624:F7624"/>
    <mergeCell ref="D7625:F7625"/>
    <mergeCell ref="D7626:F7626"/>
    <mergeCell ref="D7627:F7627"/>
    <mergeCell ref="D7616:F7616"/>
    <mergeCell ref="D7617:F7617"/>
    <mergeCell ref="D7618:F7618"/>
    <mergeCell ref="D7619:F7619"/>
    <mergeCell ref="D7620:F7620"/>
    <mergeCell ref="D7621:F7621"/>
    <mergeCell ref="D7610:F7610"/>
    <mergeCell ref="D7611:F7611"/>
    <mergeCell ref="D7612:F7612"/>
    <mergeCell ref="D7613:F7613"/>
    <mergeCell ref="D7614:F7614"/>
    <mergeCell ref="D7615:F7615"/>
    <mergeCell ref="D7604:F7604"/>
    <mergeCell ref="D7605:F7605"/>
    <mergeCell ref="D7606:F7606"/>
    <mergeCell ref="D7607:F7607"/>
    <mergeCell ref="D7608:F7608"/>
    <mergeCell ref="D7609:F7609"/>
    <mergeCell ref="D7598:F7598"/>
    <mergeCell ref="D7599:F7599"/>
    <mergeCell ref="D7600:F7600"/>
    <mergeCell ref="D7601:F7601"/>
    <mergeCell ref="D7602:F7602"/>
    <mergeCell ref="D7603:F7603"/>
    <mergeCell ref="D7592:F7592"/>
    <mergeCell ref="D7593:F7593"/>
    <mergeCell ref="D7594:F7594"/>
    <mergeCell ref="D7595:F7595"/>
    <mergeCell ref="D7596:F7596"/>
    <mergeCell ref="D7597:F7597"/>
    <mergeCell ref="D7586:F7586"/>
    <mergeCell ref="D7587:F7587"/>
    <mergeCell ref="D7588:F7588"/>
    <mergeCell ref="D7589:F7589"/>
    <mergeCell ref="D7590:F7590"/>
    <mergeCell ref="D7591:F7591"/>
    <mergeCell ref="D7580:F7580"/>
    <mergeCell ref="D7581:F7581"/>
    <mergeCell ref="D7582:F7582"/>
    <mergeCell ref="D7583:F7583"/>
    <mergeCell ref="D7584:F7584"/>
    <mergeCell ref="D7585:F7585"/>
    <mergeCell ref="D7574:F7574"/>
    <mergeCell ref="D7575:F7575"/>
    <mergeCell ref="D7576:F7576"/>
    <mergeCell ref="D7577:F7577"/>
    <mergeCell ref="D7578:F7578"/>
    <mergeCell ref="D7579:F7579"/>
    <mergeCell ref="D7568:F7568"/>
    <mergeCell ref="D7569:F7569"/>
    <mergeCell ref="D7570:F7570"/>
    <mergeCell ref="D7571:F7571"/>
    <mergeCell ref="D7572:F7572"/>
    <mergeCell ref="D7573:F7573"/>
    <mergeCell ref="D7562:F7562"/>
    <mergeCell ref="D7563:F7563"/>
    <mergeCell ref="D7564:F7564"/>
    <mergeCell ref="D7565:F7565"/>
    <mergeCell ref="D7566:F7566"/>
    <mergeCell ref="D7567:F7567"/>
    <mergeCell ref="D7556:F7556"/>
    <mergeCell ref="D7557:F7557"/>
    <mergeCell ref="D7558:F7558"/>
    <mergeCell ref="D7559:F7559"/>
    <mergeCell ref="D7560:F7560"/>
    <mergeCell ref="D7561:F7561"/>
    <mergeCell ref="D7550:F7550"/>
    <mergeCell ref="D7551:F7551"/>
    <mergeCell ref="D7552:F7552"/>
    <mergeCell ref="D7553:F7553"/>
    <mergeCell ref="D7554:F7554"/>
    <mergeCell ref="D7555:F7555"/>
    <mergeCell ref="D7544:F7544"/>
    <mergeCell ref="D7545:F7545"/>
    <mergeCell ref="D7546:F7546"/>
    <mergeCell ref="D7547:F7547"/>
    <mergeCell ref="D7548:F7548"/>
    <mergeCell ref="D7549:F7549"/>
    <mergeCell ref="D7538:F7538"/>
    <mergeCell ref="D7539:F7539"/>
    <mergeCell ref="D7540:F7540"/>
    <mergeCell ref="D7541:F7541"/>
    <mergeCell ref="D7542:F7542"/>
    <mergeCell ref="D7543:F7543"/>
    <mergeCell ref="D7532:F7532"/>
    <mergeCell ref="D7533:F7533"/>
    <mergeCell ref="D7534:F7534"/>
    <mergeCell ref="D7535:F7535"/>
    <mergeCell ref="D7536:F7536"/>
    <mergeCell ref="D7537:F7537"/>
    <mergeCell ref="D7526:F7526"/>
    <mergeCell ref="D7527:F7527"/>
    <mergeCell ref="D7528:F7528"/>
    <mergeCell ref="D7529:F7529"/>
    <mergeCell ref="D7530:F7530"/>
    <mergeCell ref="D7531:F7531"/>
    <mergeCell ref="D7520:F7520"/>
    <mergeCell ref="D7521:F7521"/>
    <mergeCell ref="D7522:F7522"/>
    <mergeCell ref="D7523:F7523"/>
    <mergeCell ref="D7524:F7524"/>
    <mergeCell ref="D7525:F7525"/>
    <mergeCell ref="D7514:F7514"/>
    <mergeCell ref="D7515:F7515"/>
    <mergeCell ref="D7516:F7516"/>
    <mergeCell ref="D7517:F7517"/>
    <mergeCell ref="D7518:F7518"/>
    <mergeCell ref="D7519:F7519"/>
    <mergeCell ref="D7508:F7508"/>
    <mergeCell ref="D7509:F7509"/>
    <mergeCell ref="D7510:F7510"/>
    <mergeCell ref="D7511:F7511"/>
    <mergeCell ref="D7512:F7512"/>
    <mergeCell ref="D7513:F7513"/>
    <mergeCell ref="D7502:F7502"/>
    <mergeCell ref="D7503:F7503"/>
    <mergeCell ref="D7504:F7504"/>
    <mergeCell ref="D7505:F7505"/>
    <mergeCell ref="D7506:F7506"/>
    <mergeCell ref="D7507:F7507"/>
    <mergeCell ref="D7496:F7496"/>
    <mergeCell ref="D7497:F7497"/>
    <mergeCell ref="D7498:F7498"/>
    <mergeCell ref="D7499:F7499"/>
    <mergeCell ref="D7500:F7500"/>
    <mergeCell ref="D7501:F7501"/>
    <mergeCell ref="D7490:F7490"/>
    <mergeCell ref="D7491:F7491"/>
    <mergeCell ref="D7492:F7492"/>
    <mergeCell ref="D7493:F7493"/>
    <mergeCell ref="D7494:F7494"/>
    <mergeCell ref="D7495:F7495"/>
    <mergeCell ref="D7484:F7484"/>
    <mergeCell ref="D7485:F7485"/>
    <mergeCell ref="D7486:F7486"/>
    <mergeCell ref="D7487:F7487"/>
    <mergeCell ref="D7488:F7488"/>
    <mergeCell ref="D7489:F7489"/>
    <mergeCell ref="D7478:F7478"/>
    <mergeCell ref="D7479:F7479"/>
    <mergeCell ref="D7480:F7480"/>
    <mergeCell ref="D7481:F7481"/>
    <mergeCell ref="D7482:F7482"/>
    <mergeCell ref="D7483:F7483"/>
    <mergeCell ref="D7472:F7472"/>
    <mergeCell ref="D7473:F7473"/>
    <mergeCell ref="D7474:F7474"/>
    <mergeCell ref="D7475:F7475"/>
    <mergeCell ref="D7476:F7476"/>
    <mergeCell ref="D7477:F7477"/>
    <mergeCell ref="D7465:F7465"/>
    <mergeCell ref="D7466:F7466"/>
    <mergeCell ref="D7467:F7467"/>
    <mergeCell ref="D7468:F7468"/>
    <mergeCell ref="D7469:F7469"/>
    <mergeCell ref="A7470:C7470"/>
    <mergeCell ref="D7470:F7470"/>
    <mergeCell ref="D7459:F7459"/>
    <mergeCell ref="D7460:F7460"/>
    <mergeCell ref="D7461:F7461"/>
    <mergeCell ref="D7462:F7462"/>
    <mergeCell ref="D7463:F7463"/>
    <mergeCell ref="D7464:F7464"/>
    <mergeCell ref="D7453:F7453"/>
    <mergeCell ref="D7454:F7454"/>
    <mergeCell ref="D7455:F7455"/>
    <mergeCell ref="D7456:F7456"/>
    <mergeCell ref="D7457:F7457"/>
    <mergeCell ref="D7458:F7458"/>
    <mergeCell ref="D7447:F7447"/>
    <mergeCell ref="D7448:F7448"/>
    <mergeCell ref="D7449:F7449"/>
    <mergeCell ref="D7450:F7450"/>
    <mergeCell ref="D7451:F7451"/>
    <mergeCell ref="D7452:F7452"/>
    <mergeCell ref="D7441:F7441"/>
    <mergeCell ref="D7442:F7442"/>
    <mergeCell ref="D7443:F7443"/>
    <mergeCell ref="D7444:F7444"/>
    <mergeCell ref="D7445:F7445"/>
    <mergeCell ref="D7446:F7446"/>
    <mergeCell ref="D7435:F7435"/>
    <mergeCell ref="D7436:F7436"/>
    <mergeCell ref="D7437:F7437"/>
    <mergeCell ref="D7438:F7438"/>
    <mergeCell ref="D7439:F7439"/>
    <mergeCell ref="D7440:F7440"/>
    <mergeCell ref="D7429:F7429"/>
    <mergeCell ref="D7430:F7430"/>
    <mergeCell ref="D7431:F7431"/>
    <mergeCell ref="D7432:F7432"/>
    <mergeCell ref="D7433:F7433"/>
    <mergeCell ref="D7434:F7434"/>
    <mergeCell ref="D7423:F7423"/>
    <mergeCell ref="D7424:F7424"/>
    <mergeCell ref="D7425:F7425"/>
    <mergeCell ref="D7426:F7426"/>
    <mergeCell ref="D7427:F7427"/>
    <mergeCell ref="D7428:F7428"/>
    <mergeCell ref="D7417:F7417"/>
    <mergeCell ref="D7418:F7418"/>
    <mergeCell ref="D7419:F7419"/>
    <mergeCell ref="D7420:F7420"/>
    <mergeCell ref="D7421:F7421"/>
    <mergeCell ref="D7422:F7422"/>
    <mergeCell ref="D7411:F7411"/>
    <mergeCell ref="D7412:F7412"/>
    <mergeCell ref="D7413:F7413"/>
    <mergeCell ref="D7414:F7414"/>
    <mergeCell ref="D7415:F7415"/>
    <mergeCell ref="D7416:F7416"/>
    <mergeCell ref="D7405:F7405"/>
    <mergeCell ref="D7406:F7406"/>
    <mergeCell ref="D7407:F7407"/>
    <mergeCell ref="D7408:F7408"/>
    <mergeCell ref="D7409:F7409"/>
    <mergeCell ref="D7410:F7410"/>
    <mergeCell ref="D7399:F7399"/>
    <mergeCell ref="D7400:F7400"/>
    <mergeCell ref="D7401:F7401"/>
    <mergeCell ref="D7402:F7402"/>
    <mergeCell ref="D7403:F7403"/>
    <mergeCell ref="D7404:F7404"/>
    <mergeCell ref="D7393:F7393"/>
    <mergeCell ref="D7394:F7394"/>
    <mergeCell ref="D7395:F7395"/>
    <mergeCell ref="D7396:F7396"/>
    <mergeCell ref="D7397:F7397"/>
    <mergeCell ref="D7398:F7398"/>
    <mergeCell ref="D7387:F7387"/>
    <mergeCell ref="D7388:F7388"/>
    <mergeCell ref="D7389:F7389"/>
    <mergeCell ref="D7390:F7390"/>
    <mergeCell ref="D7391:F7391"/>
    <mergeCell ref="D7392:F7392"/>
    <mergeCell ref="D7381:F7381"/>
    <mergeCell ref="D7382:F7382"/>
    <mergeCell ref="D7383:F7383"/>
    <mergeCell ref="D7384:F7384"/>
    <mergeCell ref="D7385:F7385"/>
    <mergeCell ref="D7386:F7386"/>
    <mergeCell ref="D7375:F7375"/>
    <mergeCell ref="D7376:F7376"/>
    <mergeCell ref="D7377:F7377"/>
    <mergeCell ref="D7378:F7378"/>
    <mergeCell ref="D7379:F7379"/>
    <mergeCell ref="D7380:F7380"/>
    <mergeCell ref="D7369:F7369"/>
    <mergeCell ref="D7370:F7370"/>
    <mergeCell ref="D7371:F7371"/>
    <mergeCell ref="D7372:F7372"/>
    <mergeCell ref="D7373:F7373"/>
    <mergeCell ref="D7374:F7374"/>
    <mergeCell ref="D7363:F7363"/>
    <mergeCell ref="D7364:F7364"/>
    <mergeCell ref="D7365:F7365"/>
    <mergeCell ref="D7366:F7366"/>
    <mergeCell ref="D7367:F7367"/>
    <mergeCell ref="D7368:F7368"/>
    <mergeCell ref="D7357:F7357"/>
    <mergeCell ref="D7358:F7358"/>
    <mergeCell ref="D7359:F7359"/>
    <mergeCell ref="D7360:F7360"/>
    <mergeCell ref="D7361:F7361"/>
    <mergeCell ref="D7362:F7362"/>
    <mergeCell ref="D7351:F7351"/>
    <mergeCell ref="D7352:F7352"/>
    <mergeCell ref="D7353:F7353"/>
    <mergeCell ref="D7354:F7354"/>
    <mergeCell ref="D7355:F7355"/>
    <mergeCell ref="D7356:F7356"/>
    <mergeCell ref="D7345:F7345"/>
    <mergeCell ref="D7346:F7346"/>
    <mergeCell ref="D7347:F7347"/>
    <mergeCell ref="D7348:F7348"/>
    <mergeCell ref="D7349:F7349"/>
    <mergeCell ref="D7350:F7350"/>
    <mergeCell ref="D7339:F7339"/>
    <mergeCell ref="D7340:F7340"/>
    <mergeCell ref="D7341:F7341"/>
    <mergeCell ref="D7342:F7342"/>
    <mergeCell ref="D7343:F7343"/>
    <mergeCell ref="D7344:F7344"/>
    <mergeCell ref="D7333:F7333"/>
    <mergeCell ref="D7334:F7334"/>
    <mergeCell ref="D7335:F7335"/>
    <mergeCell ref="D7336:F7336"/>
    <mergeCell ref="D7337:F7337"/>
    <mergeCell ref="D7338:F7338"/>
    <mergeCell ref="D7327:F7327"/>
    <mergeCell ref="D7328:F7328"/>
    <mergeCell ref="D7329:F7329"/>
    <mergeCell ref="D7330:F7330"/>
    <mergeCell ref="D7331:F7331"/>
    <mergeCell ref="D7332:F7332"/>
    <mergeCell ref="D7321:F7321"/>
    <mergeCell ref="D7322:F7322"/>
    <mergeCell ref="D7323:F7323"/>
    <mergeCell ref="D7324:F7324"/>
    <mergeCell ref="D7325:F7325"/>
    <mergeCell ref="D7326:F7326"/>
    <mergeCell ref="D7315:F7315"/>
    <mergeCell ref="D7316:F7316"/>
    <mergeCell ref="D7317:F7317"/>
    <mergeCell ref="D7318:F7318"/>
    <mergeCell ref="D7319:F7319"/>
    <mergeCell ref="D7320:F7320"/>
    <mergeCell ref="D7309:F7309"/>
    <mergeCell ref="D7310:F7310"/>
    <mergeCell ref="D7311:F7311"/>
    <mergeCell ref="D7312:F7312"/>
    <mergeCell ref="D7313:F7313"/>
    <mergeCell ref="D7314:F7314"/>
    <mergeCell ref="D7303:F7303"/>
    <mergeCell ref="D7304:F7304"/>
    <mergeCell ref="D7305:F7305"/>
    <mergeCell ref="D7306:F7306"/>
    <mergeCell ref="D7307:F7307"/>
    <mergeCell ref="D7308:F7308"/>
    <mergeCell ref="D7297:F7297"/>
    <mergeCell ref="D7298:F7298"/>
    <mergeCell ref="D7299:F7299"/>
    <mergeCell ref="D7300:F7300"/>
    <mergeCell ref="D7301:F7301"/>
    <mergeCell ref="D7302:F7302"/>
    <mergeCell ref="D7291:F7291"/>
    <mergeCell ref="D7292:F7292"/>
    <mergeCell ref="D7293:F7293"/>
    <mergeCell ref="D7294:F7294"/>
    <mergeCell ref="D7295:F7295"/>
    <mergeCell ref="D7296:F7296"/>
    <mergeCell ref="D7285:F7285"/>
    <mergeCell ref="D7286:F7286"/>
    <mergeCell ref="D7287:F7287"/>
    <mergeCell ref="D7288:F7288"/>
    <mergeCell ref="D7289:F7289"/>
    <mergeCell ref="D7290:F7290"/>
    <mergeCell ref="D7279:F7279"/>
    <mergeCell ref="D7280:F7280"/>
    <mergeCell ref="D7281:F7281"/>
    <mergeCell ref="D7282:F7282"/>
    <mergeCell ref="D7283:F7283"/>
    <mergeCell ref="D7284:F7284"/>
    <mergeCell ref="D7273:F7273"/>
    <mergeCell ref="D7274:F7274"/>
    <mergeCell ref="D7275:F7275"/>
    <mergeCell ref="D7276:F7276"/>
    <mergeCell ref="D7277:F7277"/>
    <mergeCell ref="D7278:F7278"/>
    <mergeCell ref="D7267:F7267"/>
    <mergeCell ref="D7268:F7268"/>
    <mergeCell ref="D7269:F7269"/>
    <mergeCell ref="D7270:F7270"/>
    <mergeCell ref="D7271:F7271"/>
    <mergeCell ref="D7272:F7272"/>
    <mergeCell ref="D7261:F7261"/>
    <mergeCell ref="D7262:F7262"/>
    <mergeCell ref="D7263:F7263"/>
    <mergeCell ref="D7264:F7264"/>
    <mergeCell ref="D7265:F7265"/>
    <mergeCell ref="D7266:F7266"/>
    <mergeCell ref="D7255:F7255"/>
    <mergeCell ref="D7256:F7256"/>
    <mergeCell ref="D7257:F7257"/>
    <mergeCell ref="D7258:F7258"/>
    <mergeCell ref="D7259:F7259"/>
    <mergeCell ref="D7260:F7260"/>
    <mergeCell ref="D7249:F7249"/>
    <mergeCell ref="D7250:F7250"/>
    <mergeCell ref="D7251:F7251"/>
    <mergeCell ref="D7252:F7252"/>
    <mergeCell ref="D7253:F7253"/>
    <mergeCell ref="D7254:F7254"/>
    <mergeCell ref="D7243:F7243"/>
    <mergeCell ref="D7244:F7244"/>
    <mergeCell ref="D7245:F7245"/>
    <mergeCell ref="D7246:F7246"/>
    <mergeCell ref="D7247:F7247"/>
    <mergeCell ref="D7248:F7248"/>
    <mergeCell ref="D7237:F7237"/>
    <mergeCell ref="D7238:F7238"/>
    <mergeCell ref="D7239:F7239"/>
    <mergeCell ref="D7240:F7240"/>
    <mergeCell ref="D7241:F7241"/>
    <mergeCell ref="D7242:F7242"/>
    <mergeCell ref="D7231:F7231"/>
    <mergeCell ref="D7232:F7232"/>
    <mergeCell ref="D7233:F7233"/>
    <mergeCell ref="D7234:F7234"/>
    <mergeCell ref="D7235:F7235"/>
    <mergeCell ref="D7236:F7236"/>
    <mergeCell ref="D7225:F7225"/>
    <mergeCell ref="D7226:F7226"/>
    <mergeCell ref="D7227:F7227"/>
    <mergeCell ref="D7228:F7228"/>
    <mergeCell ref="D7229:F7229"/>
    <mergeCell ref="D7230:F7230"/>
    <mergeCell ref="D7219:F7219"/>
    <mergeCell ref="D7220:F7220"/>
    <mergeCell ref="D7221:F7221"/>
    <mergeCell ref="D7222:F7222"/>
    <mergeCell ref="D7223:F7223"/>
    <mergeCell ref="D7224:F7224"/>
    <mergeCell ref="D7213:F7213"/>
    <mergeCell ref="D7214:F7214"/>
    <mergeCell ref="D7215:F7215"/>
    <mergeCell ref="D7216:F7216"/>
    <mergeCell ref="D7217:F7217"/>
    <mergeCell ref="D7218:F7218"/>
    <mergeCell ref="D7207:F7207"/>
    <mergeCell ref="D7208:F7208"/>
    <mergeCell ref="D7209:F7209"/>
    <mergeCell ref="D7210:F7210"/>
    <mergeCell ref="D7211:F7211"/>
    <mergeCell ref="D7212:F7212"/>
    <mergeCell ref="D7201:F7201"/>
    <mergeCell ref="D7202:F7202"/>
    <mergeCell ref="D7203:F7203"/>
    <mergeCell ref="D7204:F7204"/>
    <mergeCell ref="D7205:F7205"/>
    <mergeCell ref="D7206:F7206"/>
    <mergeCell ref="D7195:F7195"/>
    <mergeCell ref="D7196:F7196"/>
    <mergeCell ref="D7197:F7197"/>
    <mergeCell ref="D7198:F7198"/>
    <mergeCell ref="D7199:F7199"/>
    <mergeCell ref="D7200:F7200"/>
    <mergeCell ref="D7189:F7189"/>
    <mergeCell ref="D7190:F7190"/>
    <mergeCell ref="D7191:F7191"/>
    <mergeCell ref="D7192:F7192"/>
    <mergeCell ref="D7193:F7193"/>
    <mergeCell ref="D7194:F7194"/>
    <mergeCell ref="D7183:F7183"/>
    <mergeCell ref="D7184:F7184"/>
    <mergeCell ref="D7185:F7185"/>
    <mergeCell ref="D7186:F7186"/>
    <mergeCell ref="D7187:F7187"/>
    <mergeCell ref="D7188:F7188"/>
    <mergeCell ref="D7177:F7177"/>
    <mergeCell ref="D7178:F7178"/>
    <mergeCell ref="D7179:F7179"/>
    <mergeCell ref="D7180:F7180"/>
    <mergeCell ref="D7181:F7181"/>
    <mergeCell ref="D7182:F7182"/>
    <mergeCell ref="D7171:F7171"/>
    <mergeCell ref="D7172:F7172"/>
    <mergeCell ref="D7173:F7173"/>
    <mergeCell ref="D7174:F7174"/>
    <mergeCell ref="D7175:F7175"/>
    <mergeCell ref="D7176:F7176"/>
    <mergeCell ref="D7165:F7165"/>
    <mergeCell ref="D7166:F7166"/>
    <mergeCell ref="D7167:F7167"/>
    <mergeCell ref="D7168:F7168"/>
    <mergeCell ref="D7169:F7169"/>
    <mergeCell ref="D7170:F7170"/>
    <mergeCell ref="D7159:F7159"/>
    <mergeCell ref="D7160:F7160"/>
    <mergeCell ref="D7161:F7161"/>
    <mergeCell ref="D7162:F7162"/>
    <mergeCell ref="D7163:F7163"/>
    <mergeCell ref="D7164:F7164"/>
    <mergeCell ref="D7153:F7153"/>
    <mergeCell ref="D7154:F7154"/>
    <mergeCell ref="D7155:F7155"/>
    <mergeCell ref="D7156:F7156"/>
    <mergeCell ref="D7157:F7157"/>
    <mergeCell ref="D7158:F7158"/>
    <mergeCell ref="D7147:F7147"/>
    <mergeCell ref="D7148:F7148"/>
    <mergeCell ref="D7149:F7149"/>
    <mergeCell ref="D7150:F7150"/>
    <mergeCell ref="D7151:F7151"/>
    <mergeCell ref="D7152:F7152"/>
    <mergeCell ref="D7141:F7141"/>
    <mergeCell ref="D7142:F7142"/>
    <mergeCell ref="D7143:F7143"/>
    <mergeCell ref="D7144:F7144"/>
    <mergeCell ref="D7145:F7145"/>
    <mergeCell ref="D7146:F7146"/>
    <mergeCell ref="D7135:F7135"/>
    <mergeCell ref="D7136:F7136"/>
    <mergeCell ref="D7137:F7137"/>
    <mergeCell ref="D7138:F7138"/>
    <mergeCell ref="D7139:F7139"/>
    <mergeCell ref="D7140:F7140"/>
    <mergeCell ref="D7129:F7129"/>
    <mergeCell ref="D7130:F7130"/>
    <mergeCell ref="D7131:F7131"/>
    <mergeCell ref="D7132:F7132"/>
    <mergeCell ref="D7133:F7133"/>
    <mergeCell ref="D7134:F7134"/>
    <mergeCell ref="D7123:F7123"/>
    <mergeCell ref="D7124:F7124"/>
    <mergeCell ref="D7125:F7125"/>
    <mergeCell ref="D7126:F7126"/>
    <mergeCell ref="D7127:F7127"/>
    <mergeCell ref="D7128:F7128"/>
    <mergeCell ref="D7117:F7117"/>
    <mergeCell ref="D7118:F7118"/>
    <mergeCell ref="D7119:F7119"/>
    <mergeCell ref="D7120:F7120"/>
    <mergeCell ref="D7121:F7121"/>
    <mergeCell ref="D7122:F7122"/>
    <mergeCell ref="D7111:F7111"/>
    <mergeCell ref="D7112:F7112"/>
    <mergeCell ref="D7113:F7113"/>
    <mergeCell ref="D7114:F7114"/>
    <mergeCell ref="D7115:F7115"/>
    <mergeCell ref="D7116:F7116"/>
    <mergeCell ref="D7105:F7105"/>
    <mergeCell ref="D7106:F7106"/>
    <mergeCell ref="D7107:F7107"/>
    <mergeCell ref="D7108:F7108"/>
    <mergeCell ref="D7109:F7109"/>
    <mergeCell ref="D7110:F7110"/>
    <mergeCell ref="D7099:F7099"/>
    <mergeCell ref="D7100:F7100"/>
    <mergeCell ref="D7101:F7101"/>
    <mergeCell ref="D7102:F7102"/>
    <mergeCell ref="D7103:F7103"/>
    <mergeCell ref="D7104:F7104"/>
    <mergeCell ref="D7093:F7093"/>
    <mergeCell ref="D7094:F7094"/>
    <mergeCell ref="D7095:F7095"/>
    <mergeCell ref="D7096:F7096"/>
    <mergeCell ref="D7097:F7097"/>
    <mergeCell ref="D7098:F7098"/>
    <mergeCell ref="D7087:F7087"/>
    <mergeCell ref="D7088:F7088"/>
    <mergeCell ref="D7089:F7089"/>
    <mergeCell ref="D7090:F7090"/>
    <mergeCell ref="D7091:F7091"/>
    <mergeCell ref="D7092:F7092"/>
    <mergeCell ref="D7081:F7081"/>
    <mergeCell ref="D7082:F7082"/>
    <mergeCell ref="D7083:F7083"/>
    <mergeCell ref="D7084:F7084"/>
    <mergeCell ref="D7085:F7085"/>
    <mergeCell ref="D7086:F7086"/>
    <mergeCell ref="D7075:F7075"/>
    <mergeCell ref="D7076:F7076"/>
    <mergeCell ref="D7077:F7077"/>
    <mergeCell ref="D7078:F7078"/>
    <mergeCell ref="D7079:F7079"/>
    <mergeCell ref="D7080:F7080"/>
    <mergeCell ref="D7069:F7069"/>
    <mergeCell ref="D7070:F7070"/>
    <mergeCell ref="D7071:F7071"/>
    <mergeCell ref="D7072:F7072"/>
    <mergeCell ref="D7073:F7073"/>
    <mergeCell ref="D7074:F7074"/>
    <mergeCell ref="D7063:F7063"/>
    <mergeCell ref="D7064:F7064"/>
    <mergeCell ref="D7065:F7065"/>
    <mergeCell ref="D7066:F7066"/>
    <mergeCell ref="D7067:F7067"/>
    <mergeCell ref="D7068:F7068"/>
    <mergeCell ref="D7057:F7057"/>
    <mergeCell ref="D7058:F7058"/>
    <mergeCell ref="D7059:F7059"/>
    <mergeCell ref="D7060:F7060"/>
    <mergeCell ref="D7061:F7061"/>
    <mergeCell ref="D7062:F7062"/>
    <mergeCell ref="D7051:F7051"/>
    <mergeCell ref="D7052:F7052"/>
    <mergeCell ref="D7053:F7053"/>
    <mergeCell ref="D7054:F7054"/>
    <mergeCell ref="D7055:F7055"/>
    <mergeCell ref="D7056:F7056"/>
    <mergeCell ref="D7045:F7045"/>
    <mergeCell ref="D7046:F7046"/>
    <mergeCell ref="D7047:F7047"/>
    <mergeCell ref="D7048:F7048"/>
    <mergeCell ref="D7049:F7049"/>
    <mergeCell ref="D7050:F7050"/>
    <mergeCell ref="D7039:F7039"/>
    <mergeCell ref="D7040:F7040"/>
    <mergeCell ref="D7041:F7041"/>
    <mergeCell ref="D7042:F7042"/>
    <mergeCell ref="D7043:F7043"/>
    <mergeCell ref="D7044:F7044"/>
    <mergeCell ref="D7033:F7033"/>
    <mergeCell ref="D7034:F7034"/>
    <mergeCell ref="D7035:F7035"/>
    <mergeCell ref="D7036:F7036"/>
    <mergeCell ref="D7037:F7037"/>
    <mergeCell ref="D7038:F7038"/>
    <mergeCell ref="D7027:F7027"/>
    <mergeCell ref="D7028:F7028"/>
    <mergeCell ref="D7029:F7029"/>
    <mergeCell ref="D7030:F7030"/>
    <mergeCell ref="D7031:F7031"/>
    <mergeCell ref="D7032:F7032"/>
    <mergeCell ref="D7021:F7021"/>
    <mergeCell ref="D7022:F7022"/>
    <mergeCell ref="D7023:F7023"/>
    <mergeCell ref="D7024:F7024"/>
    <mergeCell ref="D7025:F7025"/>
    <mergeCell ref="D7026:F7026"/>
    <mergeCell ref="D7015:F7015"/>
    <mergeCell ref="D7016:F7016"/>
    <mergeCell ref="D7017:F7017"/>
    <mergeCell ref="D7018:F7018"/>
    <mergeCell ref="D7019:F7019"/>
    <mergeCell ref="D7020:F7020"/>
    <mergeCell ref="D7009:F7009"/>
    <mergeCell ref="D7010:F7010"/>
    <mergeCell ref="D7011:F7011"/>
    <mergeCell ref="D7012:F7012"/>
    <mergeCell ref="D7013:F7013"/>
    <mergeCell ref="D7014:F7014"/>
    <mergeCell ref="D7003:F7003"/>
    <mergeCell ref="D7004:F7004"/>
    <mergeCell ref="D7005:F7005"/>
    <mergeCell ref="D7006:F7006"/>
    <mergeCell ref="D7007:F7007"/>
    <mergeCell ref="D7008:F7008"/>
    <mergeCell ref="D6997:F6997"/>
    <mergeCell ref="D6998:F6998"/>
    <mergeCell ref="D6999:F6999"/>
    <mergeCell ref="D7000:F7000"/>
    <mergeCell ref="D7001:F7001"/>
    <mergeCell ref="D7002:F7002"/>
    <mergeCell ref="D6991:F6991"/>
    <mergeCell ref="D6992:F6992"/>
    <mergeCell ref="D6993:F6993"/>
    <mergeCell ref="D6994:F6994"/>
    <mergeCell ref="D6995:F6995"/>
    <mergeCell ref="D6996:F6996"/>
    <mergeCell ref="D6985:F6985"/>
    <mergeCell ref="D6986:F6986"/>
    <mergeCell ref="D6987:F6987"/>
    <mergeCell ref="D6988:F6988"/>
    <mergeCell ref="D6989:F6989"/>
    <mergeCell ref="D6990:F6990"/>
    <mergeCell ref="D6979:F6979"/>
    <mergeCell ref="D6980:F6980"/>
    <mergeCell ref="D6981:F6981"/>
    <mergeCell ref="D6982:F6982"/>
    <mergeCell ref="D6983:F6983"/>
    <mergeCell ref="D6984:F6984"/>
    <mergeCell ref="D6973:F6973"/>
    <mergeCell ref="D6974:F6974"/>
    <mergeCell ref="D6975:F6975"/>
    <mergeCell ref="D6976:F6976"/>
    <mergeCell ref="D6977:F6977"/>
    <mergeCell ref="D6978:F6978"/>
    <mergeCell ref="D6967:F6967"/>
    <mergeCell ref="D6968:F6968"/>
    <mergeCell ref="D6969:F6969"/>
    <mergeCell ref="A6970:C6970"/>
    <mergeCell ref="D6970:F6970"/>
    <mergeCell ref="A6971:C6971"/>
    <mergeCell ref="D6971:F6971"/>
    <mergeCell ref="D6961:F6961"/>
    <mergeCell ref="D6962:F6962"/>
    <mergeCell ref="D6963:F6963"/>
    <mergeCell ref="D6964:F6964"/>
    <mergeCell ref="D6965:F6965"/>
    <mergeCell ref="D6966:F6966"/>
    <mergeCell ref="D6955:F6955"/>
    <mergeCell ref="D6956:F6956"/>
    <mergeCell ref="D6957:F6957"/>
    <mergeCell ref="D6958:F6958"/>
    <mergeCell ref="D6959:F6959"/>
    <mergeCell ref="D6960:F6960"/>
    <mergeCell ref="D6949:F6949"/>
    <mergeCell ref="D6950:F6950"/>
    <mergeCell ref="D6951:F6951"/>
    <mergeCell ref="D6952:F6952"/>
    <mergeCell ref="D6953:F6953"/>
    <mergeCell ref="D6954:F6954"/>
    <mergeCell ref="D6943:F6943"/>
    <mergeCell ref="D6944:F6944"/>
    <mergeCell ref="D6945:F6945"/>
    <mergeCell ref="D6946:F6946"/>
    <mergeCell ref="D6947:F6947"/>
    <mergeCell ref="D6948:F6948"/>
    <mergeCell ref="D6937:F6937"/>
    <mergeCell ref="D6938:F6938"/>
    <mergeCell ref="D6939:F6939"/>
    <mergeCell ref="D6940:F6940"/>
    <mergeCell ref="D6941:F6941"/>
    <mergeCell ref="D6942:F6942"/>
    <mergeCell ref="D6931:F6931"/>
    <mergeCell ref="D6932:F6932"/>
    <mergeCell ref="D6933:F6933"/>
    <mergeCell ref="D6934:F6934"/>
    <mergeCell ref="D6935:F6935"/>
    <mergeCell ref="D6936:F6936"/>
    <mergeCell ref="D6925:F6925"/>
    <mergeCell ref="D6926:F6926"/>
    <mergeCell ref="D6927:F6927"/>
    <mergeCell ref="D6928:F6928"/>
    <mergeCell ref="D6929:F6929"/>
    <mergeCell ref="D6930:F6930"/>
    <mergeCell ref="D6919:F6919"/>
    <mergeCell ref="D6920:F6920"/>
    <mergeCell ref="D6921:F6921"/>
    <mergeCell ref="D6922:F6922"/>
    <mergeCell ref="D6923:F6923"/>
    <mergeCell ref="D6924:F6924"/>
    <mergeCell ref="D6913:F6913"/>
    <mergeCell ref="D6914:F6914"/>
    <mergeCell ref="D6915:F6915"/>
    <mergeCell ref="D6916:F6916"/>
    <mergeCell ref="D6917:F6917"/>
    <mergeCell ref="D6918:F6918"/>
    <mergeCell ref="D6907:F6907"/>
    <mergeCell ref="D6908:F6908"/>
    <mergeCell ref="D6909:F6909"/>
    <mergeCell ref="D6910:F6910"/>
    <mergeCell ref="D6911:F6911"/>
    <mergeCell ref="D6912:F6912"/>
    <mergeCell ref="D6901:F6901"/>
    <mergeCell ref="D6902:F6902"/>
    <mergeCell ref="D6903:F6903"/>
    <mergeCell ref="D6904:F6904"/>
    <mergeCell ref="D6905:F6905"/>
    <mergeCell ref="D6906:F6906"/>
    <mergeCell ref="D6895:F6895"/>
    <mergeCell ref="D6896:F6896"/>
    <mergeCell ref="D6897:F6897"/>
    <mergeCell ref="D6898:F6898"/>
    <mergeCell ref="D6899:F6899"/>
    <mergeCell ref="D6900:F6900"/>
    <mergeCell ref="D6889:F6889"/>
    <mergeCell ref="D6890:F6890"/>
    <mergeCell ref="D6891:F6891"/>
    <mergeCell ref="D6892:F6892"/>
    <mergeCell ref="D6893:F6893"/>
    <mergeCell ref="D6894:F6894"/>
    <mergeCell ref="D6883:F6883"/>
    <mergeCell ref="D6884:F6884"/>
    <mergeCell ref="D6885:F6885"/>
    <mergeCell ref="D6886:F6886"/>
    <mergeCell ref="D6887:F6887"/>
    <mergeCell ref="D6888:F6888"/>
    <mergeCell ref="D6877:F6877"/>
    <mergeCell ref="D6878:F6878"/>
    <mergeCell ref="D6879:F6879"/>
    <mergeCell ref="D6880:F6880"/>
    <mergeCell ref="D6881:F6881"/>
    <mergeCell ref="D6882:F6882"/>
    <mergeCell ref="D6871:F6871"/>
    <mergeCell ref="D6872:F6872"/>
    <mergeCell ref="D6873:F6873"/>
    <mergeCell ref="D6874:F6874"/>
    <mergeCell ref="D6875:F6875"/>
    <mergeCell ref="D6876:F6876"/>
    <mergeCell ref="D6865:F6865"/>
    <mergeCell ref="D6866:F6866"/>
    <mergeCell ref="D6867:F6867"/>
    <mergeCell ref="D6868:F6868"/>
    <mergeCell ref="D6869:F6869"/>
    <mergeCell ref="D6870:F6870"/>
    <mergeCell ref="D6859:F6859"/>
    <mergeCell ref="D6860:F6860"/>
    <mergeCell ref="D6861:F6861"/>
    <mergeCell ref="D6862:F6862"/>
    <mergeCell ref="D6863:F6863"/>
    <mergeCell ref="D6864:F6864"/>
    <mergeCell ref="D6853:F6853"/>
    <mergeCell ref="D6854:F6854"/>
    <mergeCell ref="D6855:F6855"/>
    <mergeCell ref="D6856:F6856"/>
    <mergeCell ref="D6857:F6857"/>
    <mergeCell ref="D6858:F6858"/>
    <mergeCell ref="D6847:F6847"/>
    <mergeCell ref="D6848:F6848"/>
    <mergeCell ref="D6849:F6849"/>
    <mergeCell ref="D6850:F6850"/>
    <mergeCell ref="D6851:F6851"/>
    <mergeCell ref="D6852:F6852"/>
    <mergeCell ref="D6841:F6841"/>
    <mergeCell ref="D6842:F6842"/>
    <mergeCell ref="D6843:F6843"/>
    <mergeCell ref="D6844:F6844"/>
    <mergeCell ref="D6845:F6845"/>
    <mergeCell ref="D6846:F6846"/>
    <mergeCell ref="D6835:F6835"/>
    <mergeCell ref="D6836:F6836"/>
    <mergeCell ref="D6837:F6837"/>
    <mergeCell ref="D6838:F6838"/>
    <mergeCell ref="D6839:F6839"/>
    <mergeCell ref="D6840:F6840"/>
    <mergeCell ref="D6829:F6829"/>
    <mergeCell ref="D6830:F6830"/>
    <mergeCell ref="D6831:F6831"/>
    <mergeCell ref="D6832:F6832"/>
    <mergeCell ref="D6833:F6833"/>
    <mergeCell ref="D6834:F6834"/>
    <mergeCell ref="D6823:F6823"/>
    <mergeCell ref="D6824:F6824"/>
    <mergeCell ref="D6825:F6825"/>
    <mergeCell ref="D6826:F6826"/>
    <mergeCell ref="D6827:F6827"/>
    <mergeCell ref="D6828:F6828"/>
    <mergeCell ref="D6817:F6817"/>
    <mergeCell ref="D6818:F6818"/>
    <mergeCell ref="D6819:F6819"/>
    <mergeCell ref="D6820:F6820"/>
    <mergeCell ref="D6821:F6821"/>
    <mergeCell ref="D6822:F6822"/>
    <mergeCell ref="D6811:F6811"/>
    <mergeCell ref="D6812:F6812"/>
    <mergeCell ref="D6813:F6813"/>
    <mergeCell ref="D6814:F6814"/>
    <mergeCell ref="D6815:F6815"/>
    <mergeCell ref="D6816:F6816"/>
    <mergeCell ref="D6805:F6805"/>
    <mergeCell ref="D6806:F6806"/>
    <mergeCell ref="D6807:F6807"/>
    <mergeCell ref="D6808:F6808"/>
    <mergeCell ref="D6809:F6809"/>
    <mergeCell ref="D6810:F6810"/>
    <mergeCell ref="D6799:F6799"/>
    <mergeCell ref="D6800:F6800"/>
    <mergeCell ref="D6801:F6801"/>
    <mergeCell ref="D6802:F6802"/>
    <mergeCell ref="D6803:F6803"/>
    <mergeCell ref="D6804:F6804"/>
    <mergeCell ref="D6793:F6793"/>
    <mergeCell ref="D6794:F6794"/>
    <mergeCell ref="D6795:F6795"/>
    <mergeCell ref="D6796:F6796"/>
    <mergeCell ref="D6797:F6797"/>
    <mergeCell ref="D6798:F6798"/>
    <mergeCell ref="D6787:F6787"/>
    <mergeCell ref="D6788:F6788"/>
    <mergeCell ref="D6789:F6789"/>
    <mergeCell ref="D6790:F6790"/>
    <mergeCell ref="D6791:F6791"/>
    <mergeCell ref="D6792:F6792"/>
    <mergeCell ref="D6781:F6781"/>
    <mergeCell ref="D6782:F6782"/>
    <mergeCell ref="D6783:F6783"/>
    <mergeCell ref="D6784:F6784"/>
    <mergeCell ref="D6785:F6785"/>
    <mergeCell ref="D6786:F6786"/>
    <mergeCell ref="D6775:F6775"/>
    <mergeCell ref="D6776:F6776"/>
    <mergeCell ref="D6777:F6777"/>
    <mergeCell ref="D6778:F6778"/>
    <mergeCell ref="D6779:F6779"/>
    <mergeCell ref="D6780:F6780"/>
    <mergeCell ref="D6769:F6769"/>
    <mergeCell ref="D6770:F6770"/>
    <mergeCell ref="D6771:F6771"/>
    <mergeCell ref="D6772:F6772"/>
    <mergeCell ref="D6773:F6773"/>
    <mergeCell ref="D6774:F6774"/>
    <mergeCell ref="D6763:F6763"/>
    <mergeCell ref="D6764:F6764"/>
    <mergeCell ref="D6765:F6765"/>
    <mergeCell ref="D6766:F6766"/>
    <mergeCell ref="D6767:F6767"/>
    <mergeCell ref="D6768:F6768"/>
    <mergeCell ref="D6757:F6757"/>
    <mergeCell ref="D6758:F6758"/>
    <mergeCell ref="D6759:F6759"/>
    <mergeCell ref="D6760:F6760"/>
    <mergeCell ref="D6761:F6761"/>
    <mergeCell ref="D6762:F6762"/>
    <mergeCell ref="D6751:F6751"/>
    <mergeCell ref="D6752:F6752"/>
    <mergeCell ref="D6753:F6753"/>
    <mergeCell ref="D6754:F6754"/>
    <mergeCell ref="D6755:F6755"/>
    <mergeCell ref="D6756:F6756"/>
    <mergeCell ref="D6745:F6745"/>
    <mergeCell ref="D6746:F6746"/>
    <mergeCell ref="D6747:F6747"/>
    <mergeCell ref="D6748:F6748"/>
    <mergeCell ref="D6749:F6749"/>
    <mergeCell ref="D6750:F6750"/>
    <mergeCell ref="D6739:F6739"/>
    <mergeCell ref="D6740:F6740"/>
    <mergeCell ref="D6741:F6741"/>
    <mergeCell ref="D6742:F6742"/>
    <mergeCell ref="D6743:F6743"/>
    <mergeCell ref="D6744:F6744"/>
    <mergeCell ref="D6733:F6733"/>
    <mergeCell ref="D6734:F6734"/>
    <mergeCell ref="D6735:F6735"/>
    <mergeCell ref="D6736:F6736"/>
    <mergeCell ref="D6737:F6737"/>
    <mergeCell ref="D6738:F6738"/>
    <mergeCell ref="D6727:F6727"/>
    <mergeCell ref="D6728:F6728"/>
    <mergeCell ref="D6729:F6729"/>
    <mergeCell ref="D6730:F6730"/>
    <mergeCell ref="D6731:F6731"/>
    <mergeCell ref="D6732:F6732"/>
    <mergeCell ref="D6721:F6721"/>
    <mergeCell ref="D6722:F6722"/>
    <mergeCell ref="D6723:F6723"/>
    <mergeCell ref="D6724:F6724"/>
    <mergeCell ref="D6725:F6725"/>
    <mergeCell ref="D6726:F6726"/>
    <mergeCell ref="D6715:F6715"/>
    <mergeCell ref="D6716:F6716"/>
    <mergeCell ref="D6717:F6717"/>
    <mergeCell ref="D6718:F6718"/>
    <mergeCell ref="D6719:F6719"/>
    <mergeCell ref="D6720:F6720"/>
    <mergeCell ref="D6709:F6709"/>
    <mergeCell ref="D6710:F6710"/>
    <mergeCell ref="D6711:F6711"/>
    <mergeCell ref="D6712:F6712"/>
    <mergeCell ref="D6713:F6713"/>
    <mergeCell ref="D6714:F6714"/>
    <mergeCell ref="D6703:F6703"/>
    <mergeCell ref="D6704:F6704"/>
    <mergeCell ref="D6705:F6705"/>
    <mergeCell ref="D6706:F6706"/>
    <mergeCell ref="D6707:F6707"/>
    <mergeCell ref="D6708:F6708"/>
    <mergeCell ref="D6697:F6697"/>
    <mergeCell ref="D6698:F6698"/>
    <mergeCell ref="D6699:F6699"/>
    <mergeCell ref="D6700:F6700"/>
    <mergeCell ref="D6701:F6701"/>
    <mergeCell ref="D6702:F6702"/>
    <mergeCell ref="D6691:F6691"/>
    <mergeCell ref="D6692:F6692"/>
    <mergeCell ref="D6693:F6693"/>
    <mergeCell ref="D6694:F6694"/>
    <mergeCell ref="D6695:F6695"/>
    <mergeCell ref="D6696:F6696"/>
    <mergeCell ref="D6685:F6685"/>
    <mergeCell ref="D6686:F6686"/>
    <mergeCell ref="D6687:F6687"/>
    <mergeCell ref="D6688:F6688"/>
    <mergeCell ref="D6689:F6689"/>
    <mergeCell ref="D6690:F6690"/>
    <mergeCell ref="D6679:F6679"/>
    <mergeCell ref="D6680:F6680"/>
    <mergeCell ref="D6681:F6681"/>
    <mergeCell ref="D6682:F6682"/>
    <mergeCell ref="D6683:F6683"/>
    <mergeCell ref="D6684:F6684"/>
    <mergeCell ref="D6673:F6673"/>
    <mergeCell ref="D6674:F6674"/>
    <mergeCell ref="D6675:F6675"/>
    <mergeCell ref="D6676:F6676"/>
    <mergeCell ref="D6677:F6677"/>
    <mergeCell ref="D6678:F6678"/>
    <mergeCell ref="D6667:F6667"/>
    <mergeCell ref="D6668:F6668"/>
    <mergeCell ref="D6669:F6669"/>
    <mergeCell ref="D6670:F6670"/>
    <mergeCell ref="D6671:F6671"/>
    <mergeCell ref="D6672:F6672"/>
    <mergeCell ref="D6661:F6661"/>
    <mergeCell ref="D6662:F6662"/>
    <mergeCell ref="D6663:F6663"/>
    <mergeCell ref="D6664:F6664"/>
    <mergeCell ref="D6665:F6665"/>
    <mergeCell ref="D6666:F6666"/>
    <mergeCell ref="D6655:F6655"/>
    <mergeCell ref="D6656:F6656"/>
    <mergeCell ref="D6657:F6657"/>
    <mergeCell ref="D6658:F6658"/>
    <mergeCell ref="D6659:F6659"/>
    <mergeCell ref="D6660:F6660"/>
    <mergeCell ref="D6649:F6649"/>
    <mergeCell ref="D6650:F6650"/>
    <mergeCell ref="D6651:F6651"/>
    <mergeCell ref="D6652:F6652"/>
    <mergeCell ref="D6653:F6653"/>
    <mergeCell ref="D6654:F6654"/>
    <mergeCell ref="D6643:F6643"/>
    <mergeCell ref="D6644:F6644"/>
    <mergeCell ref="D6645:F6645"/>
    <mergeCell ref="D6646:F6646"/>
    <mergeCell ref="D6647:F6647"/>
    <mergeCell ref="D6648:F6648"/>
    <mergeCell ref="D6637:F6637"/>
    <mergeCell ref="D6638:F6638"/>
    <mergeCell ref="D6639:F6639"/>
    <mergeCell ref="D6640:F6640"/>
    <mergeCell ref="D6641:F6641"/>
    <mergeCell ref="D6642:F6642"/>
    <mergeCell ref="D6631:F6631"/>
    <mergeCell ref="D6632:F6632"/>
    <mergeCell ref="D6633:F6633"/>
    <mergeCell ref="D6634:F6634"/>
    <mergeCell ref="D6635:F6635"/>
    <mergeCell ref="D6636:F6636"/>
    <mergeCell ref="D6625:F6625"/>
    <mergeCell ref="D6626:F6626"/>
    <mergeCell ref="D6627:F6627"/>
    <mergeCell ref="D6628:F6628"/>
    <mergeCell ref="D6629:F6629"/>
    <mergeCell ref="D6630:F6630"/>
    <mergeCell ref="D6619:F6619"/>
    <mergeCell ref="D6620:F6620"/>
    <mergeCell ref="D6621:F6621"/>
    <mergeCell ref="D6622:F6622"/>
    <mergeCell ref="D6623:F6623"/>
    <mergeCell ref="D6624:F6624"/>
    <mergeCell ref="D6613:F6613"/>
    <mergeCell ref="D6614:F6614"/>
    <mergeCell ref="D6615:F6615"/>
    <mergeCell ref="D6616:F6616"/>
    <mergeCell ref="D6617:F6617"/>
    <mergeCell ref="D6618:F6618"/>
    <mergeCell ref="D6607:F6607"/>
    <mergeCell ref="D6608:F6608"/>
    <mergeCell ref="D6609:F6609"/>
    <mergeCell ref="D6610:F6610"/>
    <mergeCell ref="D6611:F6611"/>
    <mergeCell ref="D6612:F6612"/>
    <mergeCell ref="D6601:F6601"/>
    <mergeCell ref="D6602:F6602"/>
    <mergeCell ref="D6603:F6603"/>
    <mergeCell ref="D6604:F6604"/>
    <mergeCell ref="D6605:F6605"/>
    <mergeCell ref="D6606:F6606"/>
    <mergeCell ref="D6595:F6595"/>
    <mergeCell ref="D6596:F6596"/>
    <mergeCell ref="D6597:F6597"/>
    <mergeCell ref="D6598:F6598"/>
    <mergeCell ref="D6599:F6599"/>
    <mergeCell ref="D6600:F6600"/>
    <mergeCell ref="D6589:F6589"/>
    <mergeCell ref="D6590:F6590"/>
    <mergeCell ref="D6591:F6591"/>
    <mergeCell ref="D6592:F6592"/>
    <mergeCell ref="D6593:F6593"/>
    <mergeCell ref="D6594:F6594"/>
    <mergeCell ref="D6583:F6583"/>
    <mergeCell ref="D6584:F6584"/>
    <mergeCell ref="D6585:F6585"/>
    <mergeCell ref="D6586:F6586"/>
    <mergeCell ref="D6587:F6587"/>
    <mergeCell ref="D6588:F6588"/>
    <mergeCell ref="D6577:F6577"/>
    <mergeCell ref="D6578:F6578"/>
    <mergeCell ref="D6579:F6579"/>
    <mergeCell ref="D6580:F6580"/>
    <mergeCell ref="D6581:F6581"/>
    <mergeCell ref="D6582:F6582"/>
    <mergeCell ref="D6571:F6571"/>
    <mergeCell ref="D6572:F6572"/>
    <mergeCell ref="D6573:F6573"/>
    <mergeCell ref="D6574:F6574"/>
    <mergeCell ref="D6575:F6575"/>
    <mergeCell ref="D6576:F6576"/>
    <mergeCell ref="D6565:F6565"/>
    <mergeCell ref="D6566:F6566"/>
    <mergeCell ref="D6567:F6567"/>
    <mergeCell ref="D6568:F6568"/>
    <mergeCell ref="D6569:F6569"/>
    <mergeCell ref="D6570:F6570"/>
    <mergeCell ref="D6559:F6559"/>
    <mergeCell ref="D6560:F6560"/>
    <mergeCell ref="D6561:F6561"/>
    <mergeCell ref="D6562:F6562"/>
    <mergeCell ref="D6563:F6563"/>
    <mergeCell ref="D6564:F6564"/>
    <mergeCell ref="D6553:F6553"/>
    <mergeCell ref="D6554:F6554"/>
    <mergeCell ref="D6555:F6555"/>
    <mergeCell ref="D6556:F6556"/>
    <mergeCell ref="D6557:F6557"/>
    <mergeCell ref="D6558:F6558"/>
    <mergeCell ref="D6547:F6547"/>
    <mergeCell ref="D6548:F6548"/>
    <mergeCell ref="D6549:F6549"/>
    <mergeCell ref="D6550:F6550"/>
    <mergeCell ref="D6551:F6551"/>
    <mergeCell ref="D6552:F6552"/>
    <mergeCell ref="D6541:F6541"/>
    <mergeCell ref="D6542:F6542"/>
    <mergeCell ref="D6543:F6543"/>
    <mergeCell ref="D6544:F6544"/>
    <mergeCell ref="D6545:F6545"/>
    <mergeCell ref="D6546:F6546"/>
    <mergeCell ref="D6535:F6535"/>
    <mergeCell ref="D6536:F6536"/>
    <mergeCell ref="D6537:F6537"/>
    <mergeCell ref="D6538:F6538"/>
    <mergeCell ref="D6539:F6539"/>
    <mergeCell ref="D6540:F6540"/>
    <mergeCell ref="D6529:F6529"/>
    <mergeCell ref="D6530:F6530"/>
    <mergeCell ref="D6531:F6531"/>
    <mergeCell ref="D6532:F6532"/>
    <mergeCell ref="D6533:F6533"/>
    <mergeCell ref="D6534:F6534"/>
    <mergeCell ref="D6523:F6523"/>
    <mergeCell ref="D6524:F6524"/>
    <mergeCell ref="D6525:F6525"/>
    <mergeCell ref="D6526:F6526"/>
    <mergeCell ref="D6527:F6527"/>
    <mergeCell ref="D6528:F6528"/>
    <mergeCell ref="D6517:F6517"/>
    <mergeCell ref="D6518:F6518"/>
    <mergeCell ref="D6519:F6519"/>
    <mergeCell ref="D6520:F6520"/>
    <mergeCell ref="D6521:F6521"/>
    <mergeCell ref="D6522:F6522"/>
    <mergeCell ref="D6511:F6511"/>
    <mergeCell ref="A6512:C6512"/>
    <mergeCell ref="D6512:F6512"/>
    <mergeCell ref="D6514:F6514"/>
    <mergeCell ref="D6515:F6515"/>
    <mergeCell ref="D6516:F6516"/>
    <mergeCell ref="D6505:F6505"/>
    <mergeCell ref="D6506:F6506"/>
    <mergeCell ref="D6507:F6507"/>
    <mergeCell ref="D6508:F6508"/>
    <mergeCell ref="D6509:F6509"/>
    <mergeCell ref="D6510:F6510"/>
    <mergeCell ref="D6499:F6499"/>
    <mergeCell ref="D6500:F6500"/>
    <mergeCell ref="D6501:F6501"/>
    <mergeCell ref="D6502:F6502"/>
    <mergeCell ref="D6503:F6503"/>
    <mergeCell ref="D6504:F6504"/>
    <mergeCell ref="D6493:F6493"/>
    <mergeCell ref="D6494:F6494"/>
    <mergeCell ref="D6495:F6495"/>
    <mergeCell ref="D6496:F6496"/>
    <mergeCell ref="D6497:F6497"/>
    <mergeCell ref="D6498:F6498"/>
    <mergeCell ref="D6487:F6487"/>
    <mergeCell ref="D6488:F6488"/>
    <mergeCell ref="D6489:F6489"/>
    <mergeCell ref="D6490:F6490"/>
    <mergeCell ref="D6491:F6491"/>
    <mergeCell ref="D6492:F6492"/>
    <mergeCell ref="D6481:F6481"/>
    <mergeCell ref="D6482:F6482"/>
    <mergeCell ref="D6483:F6483"/>
    <mergeCell ref="D6484:F6484"/>
    <mergeCell ref="D6485:F6485"/>
    <mergeCell ref="D6486:F6486"/>
    <mergeCell ref="D6475:F6475"/>
    <mergeCell ref="D6476:F6476"/>
    <mergeCell ref="D6477:F6477"/>
    <mergeCell ref="D6478:F6478"/>
    <mergeCell ref="D6479:F6479"/>
    <mergeCell ref="D6480:F6480"/>
    <mergeCell ref="D6469:F6469"/>
    <mergeCell ref="D6470:F6470"/>
    <mergeCell ref="D6471:F6471"/>
    <mergeCell ref="D6472:F6472"/>
    <mergeCell ref="D6473:F6473"/>
    <mergeCell ref="D6474:F6474"/>
    <mergeCell ref="D6463:F6463"/>
    <mergeCell ref="D6464:F6464"/>
    <mergeCell ref="D6465:F6465"/>
    <mergeCell ref="D6466:F6466"/>
    <mergeCell ref="D6467:F6467"/>
    <mergeCell ref="D6468:F6468"/>
    <mergeCell ref="D6457:F6457"/>
    <mergeCell ref="D6458:F6458"/>
    <mergeCell ref="D6459:F6459"/>
    <mergeCell ref="D6460:F6460"/>
    <mergeCell ref="D6461:F6461"/>
    <mergeCell ref="D6462:F6462"/>
    <mergeCell ref="D6451:F6451"/>
    <mergeCell ref="D6452:F6452"/>
    <mergeCell ref="D6453:F6453"/>
    <mergeCell ref="D6454:F6454"/>
    <mergeCell ref="D6455:F6455"/>
    <mergeCell ref="D6456:F6456"/>
    <mergeCell ref="D6445:F6445"/>
    <mergeCell ref="D6446:F6446"/>
    <mergeCell ref="D6447:F6447"/>
    <mergeCell ref="D6448:F6448"/>
    <mergeCell ref="D6449:F6449"/>
    <mergeCell ref="D6450:F6450"/>
    <mergeCell ref="D6439:F6439"/>
    <mergeCell ref="D6440:F6440"/>
    <mergeCell ref="D6441:F6441"/>
    <mergeCell ref="D6442:F6442"/>
    <mergeCell ref="D6443:F6443"/>
    <mergeCell ref="D6444:F6444"/>
    <mergeCell ref="D6433:F6433"/>
    <mergeCell ref="D6434:F6434"/>
    <mergeCell ref="D6435:F6435"/>
    <mergeCell ref="D6436:F6436"/>
    <mergeCell ref="D6437:F6437"/>
    <mergeCell ref="D6438:F6438"/>
    <mergeCell ref="D6427:F6427"/>
    <mergeCell ref="D6428:F6428"/>
    <mergeCell ref="D6429:F6429"/>
    <mergeCell ref="D6430:F6430"/>
    <mergeCell ref="D6431:F6431"/>
    <mergeCell ref="D6432:F6432"/>
    <mergeCell ref="D6421:F6421"/>
    <mergeCell ref="D6422:F6422"/>
    <mergeCell ref="D6423:F6423"/>
    <mergeCell ref="D6424:F6424"/>
    <mergeCell ref="D6425:F6425"/>
    <mergeCell ref="D6426:F6426"/>
    <mergeCell ref="D6415:F6415"/>
    <mergeCell ref="D6416:F6416"/>
    <mergeCell ref="D6417:F6417"/>
    <mergeCell ref="D6418:F6418"/>
    <mergeCell ref="D6419:F6419"/>
    <mergeCell ref="D6420:F6420"/>
    <mergeCell ref="D6409:F6409"/>
    <mergeCell ref="D6410:F6410"/>
    <mergeCell ref="D6411:F6411"/>
    <mergeCell ref="D6412:F6412"/>
    <mergeCell ref="D6413:F6413"/>
    <mergeCell ref="D6414:F6414"/>
    <mergeCell ref="D6403:F6403"/>
    <mergeCell ref="D6404:F6404"/>
    <mergeCell ref="D6405:F6405"/>
    <mergeCell ref="D6406:F6406"/>
    <mergeCell ref="D6407:F6407"/>
    <mergeCell ref="D6408:F6408"/>
    <mergeCell ref="D6397:F6397"/>
    <mergeCell ref="D6398:F6398"/>
    <mergeCell ref="D6399:F6399"/>
    <mergeCell ref="D6400:F6400"/>
    <mergeCell ref="D6401:F6401"/>
    <mergeCell ref="D6402:F6402"/>
    <mergeCell ref="D6391:F6391"/>
    <mergeCell ref="D6392:F6392"/>
    <mergeCell ref="D6393:F6393"/>
    <mergeCell ref="D6394:F6394"/>
    <mergeCell ref="D6395:F6395"/>
    <mergeCell ref="D6396:F6396"/>
    <mergeCell ref="D6385:F6385"/>
    <mergeCell ref="D6386:F6386"/>
    <mergeCell ref="D6387:F6387"/>
    <mergeCell ref="D6388:F6388"/>
    <mergeCell ref="D6389:F6389"/>
    <mergeCell ref="D6390:F6390"/>
    <mergeCell ref="D6379:F6379"/>
    <mergeCell ref="D6380:F6380"/>
    <mergeCell ref="D6381:F6381"/>
    <mergeCell ref="D6382:F6382"/>
    <mergeCell ref="D6383:F6383"/>
    <mergeCell ref="D6384:F6384"/>
    <mergeCell ref="D6373:F6373"/>
    <mergeCell ref="D6374:F6374"/>
    <mergeCell ref="D6375:F6375"/>
    <mergeCell ref="D6376:F6376"/>
    <mergeCell ref="D6377:F6377"/>
    <mergeCell ref="D6378:F6378"/>
    <mergeCell ref="D6367:F6367"/>
    <mergeCell ref="D6368:F6368"/>
    <mergeCell ref="D6369:F6369"/>
    <mergeCell ref="D6370:F6370"/>
    <mergeCell ref="D6371:F6371"/>
    <mergeCell ref="D6372:F6372"/>
    <mergeCell ref="D6361:F6361"/>
    <mergeCell ref="D6362:F6362"/>
    <mergeCell ref="D6363:F6363"/>
    <mergeCell ref="D6364:F6364"/>
    <mergeCell ref="D6365:F6365"/>
    <mergeCell ref="D6366:F6366"/>
    <mergeCell ref="D6355:F6355"/>
    <mergeCell ref="D6356:F6356"/>
    <mergeCell ref="D6357:F6357"/>
    <mergeCell ref="D6358:F6358"/>
    <mergeCell ref="D6359:F6359"/>
    <mergeCell ref="D6360:F6360"/>
    <mergeCell ref="D6349:F6349"/>
    <mergeCell ref="D6350:F6350"/>
    <mergeCell ref="D6351:F6351"/>
    <mergeCell ref="D6352:F6352"/>
    <mergeCell ref="D6353:F6353"/>
    <mergeCell ref="D6354:F6354"/>
    <mergeCell ref="D6343:F6343"/>
    <mergeCell ref="D6344:F6344"/>
    <mergeCell ref="D6345:F6345"/>
    <mergeCell ref="D6346:F6346"/>
    <mergeCell ref="D6347:F6347"/>
    <mergeCell ref="D6348:F6348"/>
    <mergeCell ref="D6337:F6337"/>
    <mergeCell ref="D6338:F6338"/>
    <mergeCell ref="D6339:F6339"/>
    <mergeCell ref="D6340:F6340"/>
    <mergeCell ref="D6341:F6341"/>
    <mergeCell ref="D6342:F6342"/>
    <mergeCell ref="D6331:F6331"/>
    <mergeCell ref="D6332:F6332"/>
    <mergeCell ref="D6333:F6333"/>
    <mergeCell ref="D6334:F6334"/>
    <mergeCell ref="D6335:F6335"/>
    <mergeCell ref="D6336:F6336"/>
    <mergeCell ref="D6325:F6325"/>
    <mergeCell ref="D6326:F6326"/>
    <mergeCell ref="D6327:F6327"/>
    <mergeCell ref="D6328:F6328"/>
    <mergeCell ref="D6329:F6329"/>
    <mergeCell ref="D6330:F6330"/>
    <mergeCell ref="D6319:F6319"/>
    <mergeCell ref="D6320:F6320"/>
    <mergeCell ref="D6321:F6321"/>
    <mergeCell ref="D6322:F6322"/>
    <mergeCell ref="D6323:F6323"/>
    <mergeCell ref="D6324:F6324"/>
    <mergeCell ref="D6313:F6313"/>
    <mergeCell ref="D6314:F6314"/>
    <mergeCell ref="D6315:F6315"/>
    <mergeCell ref="D6316:F6316"/>
    <mergeCell ref="D6317:F6317"/>
    <mergeCell ref="D6318:F6318"/>
    <mergeCell ref="D6307:F6307"/>
    <mergeCell ref="D6308:F6308"/>
    <mergeCell ref="D6309:F6309"/>
    <mergeCell ref="D6310:F6310"/>
    <mergeCell ref="D6311:F6311"/>
    <mergeCell ref="D6312:F6312"/>
    <mergeCell ref="D6301:F6301"/>
    <mergeCell ref="D6302:F6302"/>
    <mergeCell ref="D6303:F6303"/>
    <mergeCell ref="D6304:F6304"/>
    <mergeCell ref="D6305:F6305"/>
    <mergeCell ref="D6306:F6306"/>
    <mergeCell ref="D6295:F6295"/>
    <mergeCell ref="D6296:F6296"/>
    <mergeCell ref="D6297:F6297"/>
    <mergeCell ref="D6298:F6298"/>
    <mergeCell ref="D6299:F6299"/>
    <mergeCell ref="D6300:F6300"/>
    <mergeCell ref="D6289:F6289"/>
    <mergeCell ref="D6290:F6290"/>
    <mergeCell ref="D6291:F6291"/>
    <mergeCell ref="D6292:F6292"/>
    <mergeCell ref="D6293:F6293"/>
    <mergeCell ref="D6294:F6294"/>
    <mergeCell ref="D6283:F6283"/>
    <mergeCell ref="D6284:F6284"/>
    <mergeCell ref="D6285:F6285"/>
    <mergeCell ref="D6286:F6286"/>
    <mergeCell ref="D6287:F6287"/>
    <mergeCell ref="D6288:F6288"/>
    <mergeCell ref="D6277:F6277"/>
    <mergeCell ref="D6278:F6278"/>
    <mergeCell ref="D6279:F6279"/>
    <mergeCell ref="D6280:F6280"/>
    <mergeCell ref="D6281:F6281"/>
    <mergeCell ref="D6282:F6282"/>
    <mergeCell ref="D6271:F6271"/>
    <mergeCell ref="D6272:F6272"/>
    <mergeCell ref="D6273:F6273"/>
    <mergeCell ref="D6274:F6274"/>
    <mergeCell ref="D6275:F6275"/>
    <mergeCell ref="D6276:F6276"/>
    <mergeCell ref="D6265:F6265"/>
    <mergeCell ref="D6266:F6266"/>
    <mergeCell ref="D6267:F6267"/>
    <mergeCell ref="D6268:F6268"/>
    <mergeCell ref="D6269:F6269"/>
    <mergeCell ref="D6270:F6270"/>
    <mergeCell ref="D6259:F6259"/>
    <mergeCell ref="D6260:F6260"/>
    <mergeCell ref="D6261:F6261"/>
    <mergeCell ref="D6262:F6262"/>
    <mergeCell ref="D6263:F6263"/>
    <mergeCell ref="D6264:F6264"/>
    <mergeCell ref="D6253:F6253"/>
    <mergeCell ref="D6254:F6254"/>
    <mergeCell ref="D6255:F6255"/>
    <mergeCell ref="D6256:F6256"/>
    <mergeCell ref="D6257:F6257"/>
    <mergeCell ref="D6258:F6258"/>
    <mergeCell ref="D6247:F6247"/>
    <mergeCell ref="D6248:F6248"/>
    <mergeCell ref="D6249:F6249"/>
    <mergeCell ref="D6250:F6250"/>
    <mergeCell ref="D6251:F6251"/>
    <mergeCell ref="D6252:F6252"/>
    <mergeCell ref="D6241:F6241"/>
    <mergeCell ref="D6242:F6242"/>
    <mergeCell ref="D6243:F6243"/>
    <mergeCell ref="D6244:F6244"/>
    <mergeCell ref="D6245:F6245"/>
    <mergeCell ref="D6246:F6246"/>
    <mergeCell ref="D6235:F6235"/>
    <mergeCell ref="D6236:F6236"/>
    <mergeCell ref="D6237:F6237"/>
    <mergeCell ref="D6238:F6238"/>
    <mergeCell ref="D6239:F6239"/>
    <mergeCell ref="D6240:F6240"/>
    <mergeCell ref="D6229:F6229"/>
    <mergeCell ref="D6230:F6230"/>
    <mergeCell ref="D6231:F6231"/>
    <mergeCell ref="D6232:F6232"/>
    <mergeCell ref="D6233:F6233"/>
    <mergeCell ref="D6234:F6234"/>
    <mergeCell ref="D6223:F6223"/>
    <mergeCell ref="D6224:F6224"/>
    <mergeCell ref="D6225:F6225"/>
    <mergeCell ref="D6226:F6226"/>
    <mergeCell ref="D6227:F6227"/>
    <mergeCell ref="D6228:F6228"/>
    <mergeCell ref="D6217:F6217"/>
    <mergeCell ref="D6218:F6218"/>
    <mergeCell ref="D6219:F6219"/>
    <mergeCell ref="D6220:F6220"/>
    <mergeCell ref="D6221:F6221"/>
    <mergeCell ref="D6222:F6222"/>
    <mergeCell ref="D6211:F6211"/>
    <mergeCell ref="D6212:F6212"/>
    <mergeCell ref="D6213:F6213"/>
    <mergeCell ref="D6214:F6214"/>
    <mergeCell ref="D6215:F6215"/>
    <mergeCell ref="D6216:F6216"/>
    <mergeCell ref="D6205:F6205"/>
    <mergeCell ref="D6206:F6206"/>
    <mergeCell ref="D6207:F6207"/>
    <mergeCell ref="D6208:F6208"/>
    <mergeCell ref="D6209:F6209"/>
    <mergeCell ref="D6210:F6210"/>
    <mergeCell ref="D6199:F6199"/>
    <mergeCell ref="D6200:F6200"/>
    <mergeCell ref="D6201:F6201"/>
    <mergeCell ref="D6202:F6202"/>
    <mergeCell ref="D6203:F6203"/>
    <mergeCell ref="D6204:F6204"/>
    <mergeCell ref="D6193:F6193"/>
    <mergeCell ref="D6194:F6194"/>
    <mergeCell ref="D6195:F6195"/>
    <mergeCell ref="D6196:F6196"/>
    <mergeCell ref="D6197:F6197"/>
    <mergeCell ref="D6198:F6198"/>
    <mergeCell ref="D6187:F6187"/>
    <mergeCell ref="D6188:F6188"/>
    <mergeCell ref="D6189:F6189"/>
    <mergeCell ref="D6190:F6190"/>
    <mergeCell ref="D6191:F6191"/>
    <mergeCell ref="D6192:F6192"/>
    <mergeCell ref="D6181:F6181"/>
    <mergeCell ref="D6182:F6182"/>
    <mergeCell ref="D6183:F6183"/>
    <mergeCell ref="D6184:F6184"/>
    <mergeCell ref="D6185:F6185"/>
    <mergeCell ref="D6186:F6186"/>
    <mergeCell ref="D6175:F6175"/>
    <mergeCell ref="D6176:F6176"/>
    <mergeCell ref="D6177:F6177"/>
    <mergeCell ref="D6178:F6178"/>
    <mergeCell ref="D6179:F6179"/>
    <mergeCell ref="D6180:F6180"/>
    <mergeCell ref="D6169:F6169"/>
    <mergeCell ref="D6170:F6170"/>
    <mergeCell ref="D6171:F6171"/>
    <mergeCell ref="D6172:F6172"/>
    <mergeCell ref="D6173:F6173"/>
    <mergeCell ref="D6174:F6174"/>
    <mergeCell ref="D6163:F6163"/>
    <mergeCell ref="D6164:F6164"/>
    <mergeCell ref="D6165:F6165"/>
    <mergeCell ref="D6166:F6166"/>
    <mergeCell ref="D6167:F6167"/>
    <mergeCell ref="D6168:F6168"/>
    <mergeCell ref="D6157:F6157"/>
    <mergeCell ref="D6158:F6158"/>
    <mergeCell ref="D6159:F6159"/>
    <mergeCell ref="D6160:F6160"/>
    <mergeCell ref="D6161:F6161"/>
    <mergeCell ref="D6162:F6162"/>
    <mergeCell ref="D6151:F6151"/>
    <mergeCell ref="D6152:F6152"/>
    <mergeCell ref="D6153:F6153"/>
    <mergeCell ref="D6154:F6154"/>
    <mergeCell ref="D6155:F6155"/>
    <mergeCell ref="D6156:F6156"/>
    <mergeCell ref="D6145:F6145"/>
    <mergeCell ref="D6146:F6146"/>
    <mergeCell ref="D6147:F6147"/>
    <mergeCell ref="D6148:F6148"/>
    <mergeCell ref="D6149:F6149"/>
    <mergeCell ref="D6150:F6150"/>
    <mergeCell ref="D6139:F6139"/>
    <mergeCell ref="D6140:F6140"/>
    <mergeCell ref="D6141:F6141"/>
    <mergeCell ref="D6142:F6142"/>
    <mergeCell ref="D6143:F6143"/>
    <mergeCell ref="D6144:F6144"/>
    <mergeCell ref="D6133:F6133"/>
    <mergeCell ref="D6134:F6134"/>
    <mergeCell ref="D6135:F6135"/>
    <mergeCell ref="D6136:F6136"/>
    <mergeCell ref="D6137:F6137"/>
    <mergeCell ref="D6138:F6138"/>
    <mergeCell ref="D6127:F6127"/>
    <mergeCell ref="D6128:F6128"/>
    <mergeCell ref="D6129:F6129"/>
    <mergeCell ref="D6130:F6130"/>
    <mergeCell ref="D6131:F6131"/>
    <mergeCell ref="D6132:F6132"/>
    <mergeCell ref="D6121:F6121"/>
    <mergeCell ref="D6122:F6122"/>
    <mergeCell ref="D6123:F6123"/>
    <mergeCell ref="D6124:F6124"/>
    <mergeCell ref="D6125:F6125"/>
    <mergeCell ref="D6126:F6126"/>
    <mergeCell ref="D6115:F6115"/>
    <mergeCell ref="D6116:F6116"/>
    <mergeCell ref="D6117:F6117"/>
    <mergeCell ref="D6118:F6118"/>
    <mergeCell ref="D6119:F6119"/>
    <mergeCell ref="D6120:F6120"/>
    <mergeCell ref="D6109:F6109"/>
    <mergeCell ref="D6110:F6110"/>
    <mergeCell ref="D6111:F6111"/>
    <mergeCell ref="D6112:F6112"/>
    <mergeCell ref="D6113:F6113"/>
    <mergeCell ref="D6114:F6114"/>
    <mergeCell ref="D6103:F6103"/>
    <mergeCell ref="D6104:F6104"/>
    <mergeCell ref="D6105:F6105"/>
    <mergeCell ref="D6106:F6106"/>
    <mergeCell ref="D6107:F6107"/>
    <mergeCell ref="D6108:F6108"/>
    <mergeCell ref="D6097:F6097"/>
    <mergeCell ref="D6098:F6098"/>
    <mergeCell ref="D6099:F6099"/>
    <mergeCell ref="D6100:F6100"/>
    <mergeCell ref="D6101:F6101"/>
    <mergeCell ref="D6102:F6102"/>
    <mergeCell ref="D6091:F6091"/>
    <mergeCell ref="D6092:F6092"/>
    <mergeCell ref="D6093:F6093"/>
    <mergeCell ref="D6094:F6094"/>
    <mergeCell ref="D6095:F6095"/>
    <mergeCell ref="D6096:F6096"/>
    <mergeCell ref="D6085:F6085"/>
    <mergeCell ref="D6086:F6086"/>
    <mergeCell ref="D6087:F6087"/>
    <mergeCell ref="D6088:F6088"/>
    <mergeCell ref="D6089:F6089"/>
    <mergeCell ref="D6090:F6090"/>
    <mergeCell ref="D6079:F6079"/>
    <mergeCell ref="D6080:F6080"/>
    <mergeCell ref="D6081:F6081"/>
    <mergeCell ref="D6082:F6082"/>
    <mergeCell ref="D6083:F6083"/>
    <mergeCell ref="D6084:F6084"/>
    <mergeCell ref="D6073:F6073"/>
    <mergeCell ref="D6074:F6074"/>
    <mergeCell ref="D6075:F6075"/>
    <mergeCell ref="D6076:F6076"/>
    <mergeCell ref="D6077:F6077"/>
    <mergeCell ref="D6078:F6078"/>
    <mergeCell ref="D6067:F6067"/>
    <mergeCell ref="D6068:F6068"/>
    <mergeCell ref="D6069:F6069"/>
    <mergeCell ref="D6070:F6070"/>
    <mergeCell ref="D6071:F6071"/>
    <mergeCell ref="D6072:F6072"/>
    <mergeCell ref="D6061:F6061"/>
    <mergeCell ref="D6062:F6062"/>
    <mergeCell ref="D6063:F6063"/>
    <mergeCell ref="D6064:F6064"/>
    <mergeCell ref="D6065:F6065"/>
    <mergeCell ref="D6066:F6066"/>
    <mergeCell ref="D6055:F6055"/>
    <mergeCell ref="D6056:F6056"/>
    <mergeCell ref="D6057:F6057"/>
    <mergeCell ref="D6058:F6058"/>
    <mergeCell ref="D6059:F6059"/>
    <mergeCell ref="D6060:F6060"/>
    <mergeCell ref="D6049:F6049"/>
    <mergeCell ref="D6050:F6050"/>
    <mergeCell ref="D6051:F6051"/>
    <mergeCell ref="D6052:F6052"/>
    <mergeCell ref="D6053:F6053"/>
    <mergeCell ref="D6054:F6054"/>
    <mergeCell ref="D6043:F6043"/>
    <mergeCell ref="D6044:F6044"/>
    <mergeCell ref="D6045:F6045"/>
    <mergeCell ref="D6046:F6046"/>
    <mergeCell ref="D6047:F6047"/>
    <mergeCell ref="D6048:F6048"/>
    <mergeCell ref="D6037:F6037"/>
    <mergeCell ref="D6038:F6038"/>
    <mergeCell ref="D6039:F6039"/>
    <mergeCell ref="D6040:F6040"/>
    <mergeCell ref="D6041:F6041"/>
    <mergeCell ref="D6042:F6042"/>
    <mergeCell ref="D6031:F6031"/>
    <mergeCell ref="D6032:F6032"/>
    <mergeCell ref="D6033:F6033"/>
    <mergeCell ref="D6034:F6034"/>
    <mergeCell ref="D6035:F6035"/>
    <mergeCell ref="D6036:F6036"/>
    <mergeCell ref="D6025:F6025"/>
    <mergeCell ref="D6026:F6026"/>
    <mergeCell ref="D6027:F6027"/>
    <mergeCell ref="D6028:F6028"/>
    <mergeCell ref="D6029:F6029"/>
    <mergeCell ref="D6030:F6030"/>
    <mergeCell ref="D6019:F6019"/>
    <mergeCell ref="D6020:F6020"/>
    <mergeCell ref="D6021:F6021"/>
    <mergeCell ref="D6022:F6022"/>
    <mergeCell ref="D6023:F6023"/>
    <mergeCell ref="D6024:F6024"/>
    <mergeCell ref="D6013:F6013"/>
    <mergeCell ref="D6014:F6014"/>
    <mergeCell ref="D6015:F6015"/>
    <mergeCell ref="D6016:F6016"/>
    <mergeCell ref="D6017:F6017"/>
    <mergeCell ref="D6018:F6018"/>
    <mergeCell ref="D6007:F6007"/>
    <mergeCell ref="D6008:F6008"/>
    <mergeCell ref="D6009:F6009"/>
    <mergeCell ref="D6010:F6010"/>
    <mergeCell ref="D6011:F6011"/>
    <mergeCell ref="D6012:F6012"/>
    <mergeCell ref="D6001:F6001"/>
    <mergeCell ref="D6002:F6002"/>
    <mergeCell ref="D6003:F6003"/>
    <mergeCell ref="D6004:F6004"/>
    <mergeCell ref="D6005:F6005"/>
    <mergeCell ref="D6006:F6006"/>
    <mergeCell ref="D5995:F5995"/>
    <mergeCell ref="D5996:F5996"/>
    <mergeCell ref="D5997:F5997"/>
    <mergeCell ref="D5998:F5998"/>
    <mergeCell ref="D5999:F5999"/>
    <mergeCell ref="D6000:F6000"/>
    <mergeCell ref="D5989:F5989"/>
    <mergeCell ref="D5990:F5990"/>
    <mergeCell ref="D5991:F5991"/>
    <mergeCell ref="D5992:F5992"/>
    <mergeCell ref="D5993:F5993"/>
    <mergeCell ref="D5994:F5994"/>
    <mergeCell ref="D5983:F5983"/>
    <mergeCell ref="D5984:F5984"/>
    <mergeCell ref="D5985:F5985"/>
    <mergeCell ref="D5986:F5986"/>
    <mergeCell ref="D5987:F5987"/>
    <mergeCell ref="D5988:F5988"/>
    <mergeCell ref="D5977:F5977"/>
    <mergeCell ref="D5978:F5978"/>
    <mergeCell ref="D5979:F5979"/>
    <mergeCell ref="D5980:F5980"/>
    <mergeCell ref="D5981:F5981"/>
    <mergeCell ref="D5982:F5982"/>
    <mergeCell ref="D5971:F5971"/>
    <mergeCell ref="D5972:F5972"/>
    <mergeCell ref="D5973:F5973"/>
    <mergeCell ref="D5974:F5974"/>
    <mergeCell ref="D5975:F5975"/>
    <mergeCell ref="D5976:F5976"/>
    <mergeCell ref="D5965:F5965"/>
    <mergeCell ref="D5966:F5966"/>
    <mergeCell ref="D5967:F5967"/>
    <mergeCell ref="D5968:F5968"/>
    <mergeCell ref="D5969:F5969"/>
    <mergeCell ref="D5970:F5970"/>
    <mergeCell ref="D5959:F5959"/>
    <mergeCell ref="D5960:F5960"/>
    <mergeCell ref="D5961:F5961"/>
    <mergeCell ref="D5962:F5962"/>
    <mergeCell ref="D5963:F5963"/>
    <mergeCell ref="D5964:F5964"/>
    <mergeCell ref="D5953:F5953"/>
    <mergeCell ref="D5954:F5954"/>
    <mergeCell ref="D5955:F5955"/>
    <mergeCell ref="D5956:F5956"/>
    <mergeCell ref="D5957:F5957"/>
    <mergeCell ref="D5958:F5958"/>
    <mergeCell ref="D5947:F5947"/>
    <mergeCell ref="D5948:F5948"/>
    <mergeCell ref="D5949:F5949"/>
    <mergeCell ref="D5950:F5950"/>
    <mergeCell ref="D5951:F5951"/>
    <mergeCell ref="D5952:F5952"/>
    <mergeCell ref="D5941:F5941"/>
    <mergeCell ref="D5942:F5942"/>
    <mergeCell ref="D5943:F5943"/>
    <mergeCell ref="D5944:F5944"/>
    <mergeCell ref="D5945:F5945"/>
    <mergeCell ref="D5946:F5946"/>
    <mergeCell ref="D5935:F5935"/>
    <mergeCell ref="D5936:F5936"/>
    <mergeCell ref="D5937:F5937"/>
    <mergeCell ref="D5938:F5938"/>
    <mergeCell ref="D5939:F5939"/>
    <mergeCell ref="D5940:F5940"/>
    <mergeCell ref="A5929:C5929"/>
    <mergeCell ref="D5929:F5929"/>
    <mergeCell ref="A5931:C5931"/>
    <mergeCell ref="D5931:F5931"/>
    <mergeCell ref="A5933:C5933"/>
    <mergeCell ref="D5933:F5933"/>
    <mergeCell ref="A5926:C5926"/>
    <mergeCell ref="D5926:F5926"/>
    <mergeCell ref="A5927:C5927"/>
    <mergeCell ref="D5927:F5927"/>
    <mergeCell ref="A5928:C5928"/>
    <mergeCell ref="D5928:F5928"/>
    <mergeCell ref="A5921:C5921"/>
    <mergeCell ref="D5921:F5921"/>
    <mergeCell ref="A5922:C5922"/>
    <mergeCell ref="D5922:F5922"/>
    <mergeCell ref="A5924:C5924"/>
    <mergeCell ref="D5924:F5924"/>
    <mergeCell ref="D5915:F5915"/>
    <mergeCell ref="D5916:F5916"/>
    <mergeCell ref="D5917:F5917"/>
    <mergeCell ref="D5918:F5918"/>
    <mergeCell ref="D5919:F5919"/>
    <mergeCell ref="D5920:F5920"/>
    <mergeCell ref="D5909:F5909"/>
    <mergeCell ref="D5910:F5910"/>
    <mergeCell ref="D5911:F5911"/>
    <mergeCell ref="D5912:F5912"/>
    <mergeCell ref="D5913:F5913"/>
    <mergeCell ref="D5914:F5914"/>
    <mergeCell ref="D5903:F5903"/>
    <mergeCell ref="D5904:F5904"/>
    <mergeCell ref="D5905:F5905"/>
    <mergeCell ref="D5906:F5906"/>
    <mergeCell ref="D5907:F5907"/>
    <mergeCell ref="D5908:F5908"/>
    <mergeCell ref="D5897:F5897"/>
    <mergeCell ref="D5898:F5898"/>
    <mergeCell ref="D5899:F5899"/>
    <mergeCell ref="D5900:F5900"/>
    <mergeCell ref="D5901:F5901"/>
    <mergeCell ref="D5902:F5902"/>
    <mergeCell ref="D5891:F5891"/>
    <mergeCell ref="D5892:F5892"/>
    <mergeCell ref="D5893:F5893"/>
    <mergeCell ref="D5894:F5894"/>
    <mergeCell ref="D5895:F5895"/>
    <mergeCell ref="D5896:F5896"/>
    <mergeCell ref="D5885:F5885"/>
    <mergeCell ref="D5886:F5886"/>
    <mergeCell ref="D5887:F5887"/>
    <mergeCell ref="D5888:F5888"/>
    <mergeCell ref="D5889:F5889"/>
    <mergeCell ref="D5890:F5890"/>
    <mergeCell ref="D5879:F5879"/>
    <mergeCell ref="D5880:F5880"/>
    <mergeCell ref="D5881:F5881"/>
    <mergeCell ref="D5882:F5882"/>
    <mergeCell ref="D5883:F5883"/>
    <mergeCell ref="D5884:F5884"/>
    <mergeCell ref="D5873:F5873"/>
    <mergeCell ref="D5874:F5874"/>
    <mergeCell ref="D5875:F5875"/>
    <mergeCell ref="D5876:F5876"/>
    <mergeCell ref="D5877:F5877"/>
    <mergeCell ref="D5878:F5878"/>
    <mergeCell ref="D5867:F5867"/>
    <mergeCell ref="D5868:F5868"/>
    <mergeCell ref="D5869:F5869"/>
    <mergeCell ref="D5870:F5870"/>
    <mergeCell ref="D5871:F5871"/>
    <mergeCell ref="D5872:F5872"/>
    <mergeCell ref="D5861:F5861"/>
    <mergeCell ref="D5862:F5862"/>
    <mergeCell ref="D5863:F5863"/>
    <mergeCell ref="D5864:F5864"/>
    <mergeCell ref="D5865:F5865"/>
    <mergeCell ref="D5866:F5866"/>
    <mergeCell ref="D5855:F5855"/>
    <mergeCell ref="D5856:F5856"/>
    <mergeCell ref="D5857:F5857"/>
    <mergeCell ref="D5858:F5858"/>
    <mergeCell ref="D5859:F5859"/>
    <mergeCell ref="D5860:F5860"/>
    <mergeCell ref="D5849:F5849"/>
    <mergeCell ref="D5850:F5850"/>
    <mergeCell ref="D5851:F5851"/>
    <mergeCell ref="D5852:F5852"/>
    <mergeCell ref="D5853:F5853"/>
    <mergeCell ref="D5854:F5854"/>
    <mergeCell ref="D5843:F5843"/>
    <mergeCell ref="D5844:F5844"/>
    <mergeCell ref="D5845:F5845"/>
    <mergeCell ref="D5846:F5846"/>
    <mergeCell ref="D5847:F5847"/>
    <mergeCell ref="D5848:F5848"/>
    <mergeCell ref="D5837:F5837"/>
    <mergeCell ref="D5838:F5838"/>
    <mergeCell ref="D5839:F5839"/>
    <mergeCell ref="D5840:F5840"/>
    <mergeCell ref="D5841:F5841"/>
    <mergeCell ref="D5842:F5842"/>
    <mergeCell ref="D5831:F5831"/>
    <mergeCell ref="D5832:F5832"/>
    <mergeCell ref="D5833:F5833"/>
    <mergeCell ref="D5834:F5834"/>
    <mergeCell ref="D5835:F5835"/>
    <mergeCell ref="D5836:F5836"/>
    <mergeCell ref="D5825:F5825"/>
    <mergeCell ref="D5826:F5826"/>
    <mergeCell ref="D5827:F5827"/>
    <mergeCell ref="D5828:F5828"/>
    <mergeCell ref="D5829:F5829"/>
    <mergeCell ref="D5830:F5830"/>
    <mergeCell ref="D5819:F5819"/>
    <mergeCell ref="D5820:F5820"/>
    <mergeCell ref="D5821:F5821"/>
    <mergeCell ref="D5822:F5822"/>
    <mergeCell ref="D5823:F5823"/>
    <mergeCell ref="D5824:F5824"/>
    <mergeCell ref="D5813:F5813"/>
    <mergeCell ref="D5814:F5814"/>
    <mergeCell ref="D5815:F5815"/>
    <mergeCell ref="D5816:F5816"/>
    <mergeCell ref="D5817:F5817"/>
    <mergeCell ref="D5818:F5818"/>
    <mergeCell ref="D5807:F5807"/>
    <mergeCell ref="D5808:F5808"/>
    <mergeCell ref="D5809:F5809"/>
    <mergeCell ref="D5810:F5810"/>
    <mergeCell ref="D5811:F5811"/>
    <mergeCell ref="D5812:F5812"/>
    <mergeCell ref="D5801:F5801"/>
    <mergeCell ref="D5802:F5802"/>
    <mergeCell ref="D5803:F5803"/>
    <mergeCell ref="D5804:F5804"/>
    <mergeCell ref="D5805:F5805"/>
    <mergeCell ref="D5806:F5806"/>
    <mergeCell ref="D5795:F5795"/>
    <mergeCell ref="D5796:F5796"/>
    <mergeCell ref="D5797:F5797"/>
    <mergeCell ref="D5798:F5798"/>
    <mergeCell ref="D5799:F5799"/>
    <mergeCell ref="D5800:F5800"/>
    <mergeCell ref="D5789:F5789"/>
    <mergeCell ref="D5790:F5790"/>
    <mergeCell ref="D5791:F5791"/>
    <mergeCell ref="D5792:F5792"/>
    <mergeCell ref="D5793:F5793"/>
    <mergeCell ref="D5794:F5794"/>
    <mergeCell ref="D5783:F5783"/>
    <mergeCell ref="D5784:F5784"/>
    <mergeCell ref="D5785:F5785"/>
    <mergeCell ref="D5786:F5786"/>
    <mergeCell ref="D5787:F5787"/>
    <mergeCell ref="D5788:F5788"/>
    <mergeCell ref="D5777:F5777"/>
    <mergeCell ref="D5778:F5778"/>
    <mergeCell ref="D5779:F5779"/>
    <mergeCell ref="D5780:F5780"/>
    <mergeCell ref="D5781:F5781"/>
    <mergeCell ref="D5782:F5782"/>
    <mergeCell ref="D5771:F5771"/>
    <mergeCell ref="D5772:F5772"/>
    <mergeCell ref="D5773:F5773"/>
    <mergeCell ref="D5774:F5774"/>
    <mergeCell ref="D5775:F5775"/>
    <mergeCell ref="D5776:F5776"/>
    <mergeCell ref="D5765:F5765"/>
    <mergeCell ref="D5766:F5766"/>
    <mergeCell ref="D5767:F5767"/>
    <mergeCell ref="D5768:F5768"/>
    <mergeCell ref="D5769:F5769"/>
    <mergeCell ref="D5770:F5770"/>
    <mergeCell ref="D5759:F5759"/>
    <mergeCell ref="D5760:F5760"/>
    <mergeCell ref="D5761:F5761"/>
    <mergeCell ref="D5762:F5762"/>
    <mergeCell ref="D5763:F5763"/>
    <mergeCell ref="D5764:F5764"/>
    <mergeCell ref="D5753:F5753"/>
    <mergeCell ref="D5754:F5754"/>
    <mergeCell ref="D5755:F5755"/>
    <mergeCell ref="D5756:F5756"/>
    <mergeCell ref="D5757:F5757"/>
    <mergeCell ref="D5758:F5758"/>
    <mergeCell ref="D5747:F5747"/>
    <mergeCell ref="D5748:F5748"/>
    <mergeCell ref="D5749:F5749"/>
    <mergeCell ref="D5750:F5750"/>
    <mergeCell ref="D5751:F5751"/>
    <mergeCell ref="D5752:F5752"/>
    <mergeCell ref="D5741:F5741"/>
    <mergeCell ref="D5742:F5742"/>
    <mergeCell ref="D5743:F5743"/>
    <mergeCell ref="D5744:F5744"/>
    <mergeCell ref="D5745:F5745"/>
    <mergeCell ref="D5746:F5746"/>
    <mergeCell ref="D5735:F5735"/>
    <mergeCell ref="D5736:F5736"/>
    <mergeCell ref="D5737:F5737"/>
    <mergeCell ref="D5738:F5738"/>
    <mergeCell ref="D5739:F5739"/>
    <mergeCell ref="D5740:F5740"/>
    <mergeCell ref="D5729:F5729"/>
    <mergeCell ref="D5730:F5730"/>
    <mergeCell ref="D5731:F5731"/>
    <mergeCell ref="D5732:F5732"/>
    <mergeCell ref="D5733:F5733"/>
    <mergeCell ref="D5734:F5734"/>
    <mergeCell ref="D5723:F5723"/>
    <mergeCell ref="D5724:F5724"/>
    <mergeCell ref="D5725:F5725"/>
    <mergeCell ref="D5726:F5726"/>
    <mergeCell ref="D5727:F5727"/>
    <mergeCell ref="D5728:F5728"/>
    <mergeCell ref="D5717:F5717"/>
    <mergeCell ref="D5718:F5718"/>
    <mergeCell ref="D5719:F5719"/>
    <mergeCell ref="D5720:F5720"/>
    <mergeCell ref="D5721:F5721"/>
    <mergeCell ref="D5722:F5722"/>
    <mergeCell ref="D5711:F5711"/>
    <mergeCell ref="D5712:F5712"/>
    <mergeCell ref="D5713:F5713"/>
    <mergeCell ref="D5714:F5714"/>
    <mergeCell ref="D5715:F5715"/>
    <mergeCell ref="D5716:F5716"/>
    <mergeCell ref="D5705:F5705"/>
    <mergeCell ref="D5706:F5706"/>
    <mergeCell ref="D5707:F5707"/>
    <mergeCell ref="D5708:F5708"/>
    <mergeCell ref="D5709:F5709"/>
    <mergeCell ref="D5710:F5710"/>
    <mergeCell ref="D5699:F5699"/>
    <mergeCell ref="D5700:F5700"/>
    <mergeCell ref="D5701:F5701"/>
    <mergeCell ref="D5702:F5702"/>
    <mergeCell ref="D5703:F5703"/>
    <mergeCell ref="D5704:F5704"/>
    <mergeCell ref="D5693:F5693"/>
    <mergeCell ref="D5694:F5694"/>
    <mergeCell ref="D5695:F5695"/>
    <mergeCell ref="D5696:F5696"/>
    <mergeCell ref="D5697:F5697"/>
    <mergeCell ref="D5698:F5698"/>
    <mergeCell ref="D5687:F5687"/>
    <mergeCell ref="D5688:F5688"/>
    <mergeCell ref="D5689:F5689"/>
    <mergeCell ref="D5690:F5690"/>
    <mergeCell ref="D5691:F5691"/>
    <mergeCell ref="D5692:F5692"/>
    <mergeCell ref="D5681:F5681"/>
    <mergeCell ref="D5682:F5682"/>
    <mergeCell ref="D5683:F5683"/>
    <mergeCell ref="D5684:F5684"/>
    <mergeCell ref="D5685:F5685"/>
    <mergeCell ref="D5686:F5686"/>
    <mergeCell ref="D5675:F5675"/>
    <mergeCell ref="D5676:F5676"/>
    <mergeCell ref="D5677:F5677"/>
    <mergeCell ref="D5678:F5678"/>
    <mergeCell ref="D5679:F5679"/>
    <mergeCell ref="D5680:F5680"/>
    <mergeCell ref="D5669:F5669"/>
    <mergeCell ref="D5670:F5670"/>
    <mergeCell ref="D5671:F5671"/>
    <mergeCell ref="D5672:F5672"/>
    <mergeCell ref="D5673:F5673"/>
    <mergeCell ref="D5674:F5674"/>
    <mergeCell ref="D5663:F5663"/>
    <mergeCell ref="D5664:F5664"/>
    <mergeCell ref="D5665:F5665"/>
    <mergeCell ref="D5666:F5666"/>
    <mergeCell ref="D5667:F5667"/>
    <mergeCell ref="D5668:F5668"/>
    <mergeCell ref="D5657:F5657"/>
    <mergeCell ref="D5658:F5658"/>
    <mergeCell ref="D5659:F5659"/>
    <mergeCell ref="D5660:F5660"/>
    <mergeCell ref="D5661:F5661"/>
    <mergeCell ref="D5662:F5662"/>
    <mergeCell ref="D5651:F5651"/>
    <mergeCell ref="D5652:F5652"/>
    <mergeCell ref="D5653:F5653"/>
    <mergeCell ref="D5654:F5654"/>
    <mergeCell ref="D5655:F5655"/>
    <mergeCell ref="D5656:F5656"/>
    <mergeCell ref="D5645:F5645"/>
    <mergeCell ref="D5646:F5646"/>
    <mergeCell ref="D5647:F5647"/>
    <mergeCell ref="D5648:F5648"/>
    <mergeCell ref="D5649:F5649"/>
    <mergeCell ref="D5650:F5650"/>
    <mergeCell ref="D5639:F5639"/>
    <mergeCell ref="D5640:F5640"/>
    <mergeCell ref="D5641:F5641"/>
    <mergeCell ref="D5642:F5642"/>
    <mergeCell ref="D5643:F5643"/>
    <mergeCell ref="D5644:F5644"/>
    <mergeCell ref="D5633:F5633"/>
    <mergeCell ref="D5634:F5634"/>
    <mergeCell ref="D5635:F5635"/>
    <mergeCell ref="D5636:F5636"/>
    <mergeCell ref="D5637:F5637"/>
    <mergeCell ref="D5638:F5638"/>
    <mergeCell ref="D5627:F5627"/>
    <mergeCell ref="D5628:F5628"/>
    <mergeCell ref="D5629:F5629"/>
    <mergeCell ref="D5630:F5630"/>
    <mergeCell ref="D5631:F5631"/>
    <mergeCell ref="D5632:F5632"/>
    <mergeCell ref="D5621:F5621"/>
    <mergeCell ref="D5622:F5622"/>
    <mergeCell ref="D5623:F5623"/>
    <mergeCell ref="D5624:F5624"/>
    <mergeCell ref="D5625:F5625"/>
    <mergeCell ref="D5626:F5626"/>
    <mergeCell ref="D5615:F5615"/>
    <mergeCell ref="D5616:F5616"/>
    <mergeCell ref="D5617:F5617"/>
    <mergeCell ref="D5618:F5618"/>
    <mergeCell ref="D5619:F5619"/>
    <mergeCell ref="D5620:F5620"/>
    <mergeCell ref="D5609:F5609"/>
    <mergeCell ref="D5610:F5610"/>
    <mergeCell ref="D5611:F5611"/>
    <mergeCell ref="D5612:F5612"/>
    <mergeCell ref="D5613:F5613"/>
    <mergeCell ref="D5614:F5614"/>
    <mergeCell ref="D5603:F5603"/>
    <mergeCell ref="D5604:F5604"/>
    <mergeCell ref="D5605:F5605"/>
    <mergeCell ref="D5606:F5606"/>
    <mergeCell ref="D5607:F5607"/>
    <mergeCell ref="D5608:F5608"/>
    <mergeCell ref="D5597:F5597"/>
    <mergeCell ref="D5598:F5598"/>
    <mergeCell ref="D5599:F5599"/>
    <mergeCell ref="D5600:F5600"/>
    <mergeCell ref="D5601:F5601"/>
    <mergeCell ref="D5602:F5602"/>
    <mergeCell ref="D5591:F5591"/>
    <mergeCell ref="D5592:F5592"/>
    <mergeCell ref="D5593:F5593"/>
    <mergeCell ref="D5594:F5594"/>
    <mergeCell ref="D5595:F5595"/>
    <mergeCell ref="D5596:F5596"/>
    <mergeCell ref="D5585:F5585"/>
    <mergeCell ref="D5586:F5586"/>
    <mergeCell ref="D5587:F5587"/>
    <mergeCell ref="D5588:F5588"/>
    <mergeCell ref="D5589:F5589"/>
    <mergeCell ref="D5590:F5590"/>
    <mergeCell ref="D5579:F5579"/>
    <mergeCell ref="D5580:F5580"/>
    <mergeCell ref="D5581:F5581"/>
    <mergeCell ref="D5582:F5582"/>
    <mergeCell ref="D5583:F5583"/>
    <mergeCell ref="D5584:F5584"/>
    <mergeCell ref="D5573:F5573"/>
    <mergeCell ref="D5574:F5574"/>
    <mergeCell ref="D5575:F5575"/>
    <mergeCell ref="D5576:F5576"/>
    <mergeCell ref="D5577:F5577"/>
    <mergeCell ref="D5578:F5578"/>
    <mergeCell ref="D5567:F5567"/>
    <mergeCell ref="D5568:F5568"/>
    <mergeCell ref="D5569:F5569"/>
    <mergeCell ref="D5570:F5570"/>
    <mergeCell ref="D5571:F5571"/>
    <mergeCell ref="D5572:F5572"/>
    <mergeCell ref="D5561:F5561"/>
    <mergeCell ref="D5562:F5562"/>
    <mergeCell ref="D5563:F5563"/>
    <mergeCell ref="D5564:F5564"/>
    <mergeCell ref="D5565:F5565"/>
    <mergeCell ref="D5566:F5566"/>
    <mergeCell ref="D5555:F5555"/>
    <mergeCell ref="D5556:F5556"/>
    <mergeCell ref="D5557:F5557"/>
    <mergeCell ref="D5558:F5558"/>
    <mergeCell ref="D5559:F5559"/>
    <mergeCell ref="D5560:F5560"/>
    <mergeCell ref="D5549:F5549"/>
    <mergeCell ref="D5550:F5550"/>
    <mergeCell ref="D5551:F5551"/>
    <mergeCell ref="D5552:F5552"/>
    <mergeCell ref="D5553:F5553"/>
    <mergeCell ref="D5554:F5554"/>
    <mergeCell ref="D5543:F5543"/>
    <mergeCell ref="D5544:F5544"/>
    <mergeCell ref="D5545:F5545"/>
    <mergeCell ref="D5546:F5546"/>
    <mergeCell ref="D5547:F5547"/>
    <mergeCell ref="D5548:F5548"/>
    <mergeCell ref="D5537:F5537"/>
    <mergeCell ref="D5538:F5538"/>
    <mergeCell ref="D5539:F5539"/>
    <mergeCell ref="D5540:F5540"/>
    <mergeCell ref="D5541:F5541"/>
    <mergeCell ref="D5542:F5542"/>
    <mergeCell ref="D5531:F5531"/>
    <mergeCell ref="D5532:F5532"/>
    <mergeCell ref="D5533:F5533"/>
    <mergeCell ref="D5534:F5534"/>
    <mergeCell ref="D5535:F5535"/>
    <mergeCell ref="D5536:F5536"/>
    <mergeCell ref="D5525:F5525"/>
    <mergeCell ref="D5526:F5526"/>
    <mergeCell ref="D5527:F5527"/>
    <mergeCell ref="D5528:F5528"/>
    <mergeCell ref="D5529:F5529"/>
    <mergeCell ref="D5530:F5530"/>
    <mergeCell ref="D5519:F5519"/>
    <mergeCell ref="D5520:F5520"/>
    <mergeCell ref="D5521:F5521"/>
    <mergeCell ref="D5522:F5522"/>
    <mergeCell ref="D5523:F5523"/>
    <mergeCell ref="D5524:F5524"/>
    <mergeCell ref="D5513:F5513"/>
    <mergeCell ref="D5514:F5514"/>
    <mergeCell ref="D5515:F5515"/>
    <mergeCell ref="D5516:F5516"/>
    <mergeCell ref="D5517:F5517"/>
    <mergeCell ref="D5518:F5518"/>
    <mergeCell ref="D5507:F5507"/>
    <mergeCell ref="D5508:F5508"/>
    <mergeCell ref="D5509:F5509"/>
    <mergeCell ref="D5510:F5510"/>
    <mergeCell ref="D5511:F5511"/>
    <mergeCell ref="D5512:F5512"/>
    <mergeCell ref="D5501:F5501"/>
    <mergeCell ref="D5502:F5502"/>
    <mergeCell ref="D5503:F5503"/>
    <mergeCell ref="D5504:F5504"/>
    <mergeCell ref="D5505:F5505"/>
    <mergeCell ref="D5506:F5506"/>
    <mergeCell ref="D5495:F5495"/>
    <mergeCell ref="D5496:F5496"/>
    <mergeCell ref="D5497:F5497"/>
    <mergeCell ref="D5498:F5498"/>
    <mergeCell ref="D5499:F5499"/>
    <mergeCell ref="D5500:F5500"/>
    <mergeCell ref="D5489:F5489"/>
    <mergeCell ref="A5490:C5490"/>
    <mergeCell ref="D5490:F5490"/>
    <mergeCell ref="D5492:F5492"/>
    <mergeCell ref="D5493:F5493"/>
    <mergeCell ref="D5494:F5494"/>
    <mergeCell ref="D5483:F5483"/>
    <mergeCell ref="D5484:F5484"/>
    <mergeCell ref="D5485:F5485"/>
    <mergeCell ref="D5486:F5486"/>
    <mergeCell ref="D5487:F5487"/>
    <mergeCell ref="D5488:F5488"/>
    <mergeCell ref="D5477:F5477"/>
    <mergeCell ref="D5478:F5478"/>
    <mergeCell ref="D5479:F5479"/>
    <mergeCell ref="D5480:F5480"/>
    <mergeCell ref="D5481:F5481"/>
    <mergeCell ref="D5482:F5482"/>
    <mergeCell ref="D5471:F5471"/>
    <mergeCell ref="D5472:F5472"/>
    <mergeCell ref="D5473:F5473"/>
    <mergeCell ref="D5474:F5474"/>
    <mergeCell ref="D5475:F5475"/>
    <mergeCell ref="D5476:F5476"/>
    <mergeCell ref="D5465:F5465"/>
    <mergeCell ref="D5466:F5466"/>
    <mergeCell ref="D5467:F5467"/>
    <mergeCell ref="D5468:F5468"/>
    <mergeCell ref="D5469:F5469"/>
    <mergeCell ref="D5470:F5470"/>
    <mergeCell ref="D5459:F5459"/>
    <mergeCell ref="D5460:F5460"/>
    <mergeCell ref="D5461:F5461"/>
    <mergeCell ref="D5462:F5462"/>
    <mergeCell ref="D5463:F5463"/>
    <mergeCell ref="D5464:F5464"/>
    <mergeCell ref="D5453:F5453"/>
    <mergeCell ref="D5454:F5454"/>
    <mergeCell ref="D5455:F5455"/>
    <mergeCell ref="D5456:F5456"/>
    <mergeCell ref="D5457:F5457"/>
    <mergeCell ref="D5458:F5458"/>
    <mergeCell ref="D5447:F5447"/>
    <mergeCell ref="D5448:F5448"/>
    <mergeCell ref="D5449:F5449"/>
    <mergeCell ref="D5450:F5450"/>
    <mergeCell ref="D5451:F5451"/>
    <mergeCell ref="D5452:F5452"/>
    <mergeCell ref="D5441:F5441"/>
    <mergeCell ref="D5442:F5442"/>
    <mergeCell ref="D5443:F5443"/>
    <mergeCell ref="D5444:F5444"/>
    <mergeCell ref="D5445:F5445"/>
    <mergeCell ref="D5446:F5446"/>
    <mergeCell ref="D5435:F5435"/>
    <mergeCell ref="D5436:F5436"/>
    <mergeCell ref="D5437:F5437"/>
    <mergeCell ref="D5438:F5438"/>
    <mergeCell ref="D5439:F5439"/>
    <mergeCell ref="D5440:F5440"/>
    <mergeCell ref="D5429:F5429"/>
    <mergeCell ref="D5430:F5430"/>
    <mergeCell ref="D5431:F5431"/>
    <mergeCell ref="D5432:F5432"/>
    <mergeCell ref="D5433:F5433"/>
    <mergeCell ref="D5434:F5434"/>
    <mergeCell ref="D5423:F5423"/>
    <mergeCell ref="D5424:F5424"/>
    <mergeCell ref="D5425:F5425"/>
    <mergeCell ref="D5426:F5426"/>
    <mergeCell ref="D5427:F5427"/>
    <mergeCell ref="D5428:F5428"/>
    <mergeCell ref="D5417:F5417"/>
    <mergeCell ref="D5418:F5418"/>
    <mergeCell ref="D5419:F5419"/>
    <mergeCell ref="D5420:F5420"/>
    <mergeCell ref="D5421:F5421"/>
    <mergeCell ref="D5422:F5422"/>
    <mergeCell ref="D5411:F5411"/>
    <mergeCell ref="D5412:F5412"/>
    <mergeCell ref="D5413:F5413"/>
    <mergeCell ref="D5414:F5414"/>
    <mergeCell ref="D5415:F5415"/>
    <mergeCell ref="D5416:F5416"/>
    <mergeCell ref="D5405:F5405"/>
    <mergeCell ref="D5406:F5406"/>
    <mergeCell ref="D5407:F5407"/>
    <mergeCell ref="D5408:F5408"/>
    <mergeCell ref="D5409:F5409"/>
    <mergeCell ref="D5410:F5410"/>
    <mergeCell ref="D5399:F5399"/>
    <mergeCell ref="D5400:F5400"/>
    <mergeCell ref="D5401:F5401"/>
    <mergeCell ref="D5402:F5402"/>
    <mergeCell ref="D5403:F5403"/>
    <mergeCell ref="D5404:F5404"/>
    <mergeCell ref="D5393:F5393"/>
    <mergeCell ref="D5394:F5394"/>
    <mergeCell ref="D5395:F5395"/>
    <mergeCell ref="D5396:F5396"/>
    <mergeCell ref="D5397:F5397"/>
    <mergeCell ref="D5398:F5398"/>
    <mergeCell ref="D5387:F5387"/>
    <mergeCell ref="D5388:F5388"/>
    <mergeCell ref="D5389:F5389"/>
    <mergeCell ref="D5390:F5390"/>
    <mergeCell ref="D5391:F5391"/>
    <mergeCell ref="D5392:F5392"/>
    <mergeCell ref="D5381:F5381"/>
    <mergeCell ref="D5382:F5382"/>
    <mergeCell ref="D5383:F5383"/>
    <mergeCell ref="D5384:F5384"/>
    <mergeCell ref="D5385:F5385"/>
    <mergeCell ref="D5386:F5386"/>
    <mergeCell ref="D5375:F5375"/>
    <mergeCell ref="D5376:F5376"/>
    <mergeCell ref="D5377:F5377"/>
    <mergeCell ref="D5378:F5378"/>
    <mergeCell ref="D5379:F5379"/>
    <mergeCell ref="D5380:F5380"/>
    <mergeCell ref="D5369:F5369"/>
    <mergeCell ref="D5370:F5370"/>
    <mergeCell ref="D5371:F5371"/>
    <mergeCell ref="D5372:F5372"/>
    <mergeCell ref="D5373:F5373"/>
    <mergeCell ref="D5374:F5374"/>
    <mergeCell ref="D5363:F5363"/>
    <mergeCell ref="D5364:F5364"/>
    <mergeCell ref="D5365:F5365"/>
    <mergeCell ref="D5366:F5366"/>
    <mergeCell ref="D5367:F5367"/>
    <mergeCell ref="D5368:F5368"/>
    <mergeCell ref="D5357:F5357"/>
    <mergeCell ref="D5358:F5358"/>
    <mergeCell ref="D5359:F5359"/>
    <mergeCell ref="D5360:F5360"/>
    <mergeCell ref="D5361:F5361"/>
    <mergeCell ref="D5362:F5362"/>
    <mergeCell ref="D5351:F5351"/>
    <mergeCell ref="D5352:F5352"/>
    <mergeCell ref="D5353:F5353"/>
    <mergeCell ref="D5354:F5354"/>
    <mergeCell ref="D5355:F5355"/>
    <mergeCell ref="D5356:F5356"/>
    <mergeCell ref="D5345:F5345"/>
    <mergeCell ref="D5346:F5346"/>
    <mergeCell ref="D5347:F5347"/>
    <mergeCell ref="D5348:F5348"/>
    <mergeCell ref="D5349:F5349"/>
    <mergeCell ref="D5350:F5350"/>
    <mergeCell ref="D5339:F5339"/>
    <mergeCell ref="D5340:F5340"/>
    <mergeCell ref="D5341:F5341"/>
    <mergeCell ref="D5342:F5342"/>
    <mergeCell ref="D5343:F5343"/>
    <mergeCell ref="D5344:F5344"/>
    <mergeCell ref="D5333:F5333"/>
    <mergeCell ref="D5334:F5334"/>
    <mergeCell ref="D5335:F5335"/>
    <mergeCell ref="D5336:F5336"/>
    <mergeCell ref="D5337:F5337"/>
    <mergeCell ref="D5338:F5338"/>
    <mergeCell ref="D5327:F5327"/>
    <mergeCell ref="D5328:F5328"/>
    <mergeCell ref="D5329:F5329"/>
    <mergeCell ref="D5330:F5330"/>
    <mergeCell ref="D5331:F5331"/>
    <mergeCell ref="D5332:F5332"/>
    <mergeCell ref="D5321:F5321"/>
    <mergeCell ref="D5322:F5322"/>
    <mergeCell ref="D5323:F5323"/>
    <mergeCell ref="D5324:F5324"/>
    <mergeCell ref="D5325:F5325"/>
    <mergeCell ref="D5326:F5326"/>
    <mergeCell ref="D5315:F5315"/>
    <mergeCell ref="D5316:F5316"/>
    <mergeCell ref="D5317:F5317"/>
    <mergeCell ref="D5318:F5318"/>
    <mergeCell ref="D5319:F5319"/>
    <mergeCell ref="D5320:F5320"/>
    <mergeCell ref="D5309:F5309"/>
    <mergeCell ref="D5310:F5310"/>
    <mergeCell ref="D5311:F5311"/>
    <mergeCell ref="D5312:F5312"/>
    <mergeCell ref="D5313:F5313"/>
    <mergeCell ref="D5314:F5314"/>
    <mergeCell ref="D5303:F5303"/>
    <mergeCell ref="D5304:F5304"/>
    <mergeCell ref="D5305:F5305"/>
    <mergeCell ref="D5306:F5306"/>
    <mergeCell ref="D5307:F5307"/>
    <mergeCell ref="D5308:F5308"/>
    <mergeCell ref="D5297:F5297"/>
    <mergeCell ref="D5298:F5298"/>
    <mergeCell ref="D5299:F5299"/>
    <mergeCell ref="D5300:F5300"/>
    <mergeCell ref="D5301:F5301"/>
    <mergeCell ref="D5302:F5302"/>
    <mergeCell ref="D5291:F5291"/>
    <mergeCell ref="D5292:F5292"/>
    <mergeCell ref="D5293:F5293"/>
    <mergeCell ref="D5294:F5294"/>
    <mergeCell ref="D5295:F5295"/>
    <mergeCell ref="D5296:F5296"/>
    <mergeCell ref="D5285:F5285"/>
    <mergeCell ref="D5286:F5286"/>
    <mergeCell ref="D5287:F5287"/>
    <mergeCell ref="D5288:F5288"/>
    <mergeCell ref="D5289:F5289"/>
    <mergeCell ref="D5290:F5290"/>
    <mergeCell ref="D5279:F5279"/>
    <mergeCell ref="D5280:F5280"/>
    <mergeCell ref="D5281:F5281"/>
    <mergeCell ref="D5282:F5282"/>
    <mergeCell ref="D5283:F5283"/>
    <mergeCell ref="D5284:F5284"/>
    <mergeCell ref="D5273:F5273"/>
    <mergeCell ref="D5274:F5274"/>
    <mergeCell ref="D5275:F5275"/>
    <mergeCell ref="D5276:F5276"/>
    <mergeCell ref="D5277:F5277"/>
    <mergeCell ref="D5278:F5278"/>
    <mergeCell ref="D5267:F5267"/>
    <mergeCell ref="D5268:F5268"/>
    <mergeCell ref="D5269:F5269"/>
    <mergeCell ref="D5270:F5270"/>
    <mergeCell ref="D5271:F5271"/>
    <mergeCell ref="D5272:F5272"/>
    <mergeCell ref="D5261:F5261"/>
    <mergeCell ref="D5262:F5262"/>
    <mergeCell ref="D5263:F5263"/>
    <mergeCell ref="D5264:F5264"/>
    <mergeCell ref="D5265:F5265"/>
    <mergeCell ref="D5266:F5266"/>
    <mergeCell ref="D5255:F5255"/>
    <mergeCell ref="D5256:F5256"/>
    <mergeCell ref="D5257:F5257"/>
    <mergeCell ref="D5258:F5258"/>
    <mergeCell ref="D5259:F5259"/>
    <mergeCell ref="D5260:F5260"/>
    <mergeCell ref="D5249:F5249"/>
    <mergeCell ref="D5250:F5250"/>
    <mergeCell ref="D5251:F5251"/>
    <mergeCell ref="D5252:F5252"/>
    <mergeCell ref="D5253:F5253"/>
    <mergeCell ref="D5254:F5254"/>
    <mergeCell ref="D5243:F5243"/>
    <mergeCell ref="D5244:F5244"/>
    <mergeCell ref="D5245:F5245"/>
    <mergeCell ref="D5246:F5246"/>
    <mergeCell ref="D5247:F5247"/>
    <mergeCell ref="D5248:F5248"/>
    <mergeCell ref="D5237:F5237"/>
    <mergeCell ref="D5238:F5238"/>
    <mergeCell ref="D5239:F5239"/>
    <mergeCell ref="D5240:F5240"/>
    <mergeCell ref="D5241:F5241"/>
    <mergeCell ref="D5242:F5242"/>
    <mergeCell ref="D5231:F5231"/>
    <mergeCell ref="D5232:F5232"/>
    <mergeCell ref="D5233:F5233"/>
    <mergeCell ref="D5234:F5234"/>
    <mergeCell ref="D5235:F5235"/>
    <mergeCell ref="D5236:F5236"/>
    <mergeCell ref="D5225:F5225"/>
    <mergeCell ref="D5226:F5226"/>
    <mergeCell ref="D5227:F5227"/>
    <mergeCell ref="D5228:F5228"/>
    <mergeCell ref="D5229:F5229"/>
    <mergeCell ref="D5230:F5230"/>
    <mergeCell ref="D5219:F5219"/>
    <mergeCell ref="D5220:F5220"/>
    <mergeCell ref="D5221:F5221"/>
    <mergeCell ref="D5222:F5222"/>
    <mergeCell ref="D5223:F5223"/>
    <mergeCell ref="D5224:F5224"/>
    <mergeCell ref="D5213:F5213"/>
    <mergeCell ref="D5214:F5214"/>
    <mergeCell ref="D5215:F5215"/>
    <mergeCell ref="D5216:F5216"/>
    <mergeCell ref="D5217:F5217"/>
    <mergeCell ref="D5218:F5218"/>
    <mergeCell ref="D5207:F5207"/>
    <mergeCell ref="D5208:F5208"/>
    <mergeCell ref="D5209:F5209"/>
    <mergeCell ref="D5210:F5210"/>
    <mergeCell ref="D5211:F5211"/>
    <mergeCell ref="D5212:F5212"/>
    <mergeCell ref="D5201:F5201"/>
    <mergeCell ref="D5202:F5202"/>
    <mergeCell ref="D5203:F5203"/>
    <mergeCell ref="D5204:F5204"/>
    <mergeCell ref="D5205:F5205"/>
    <mergeCell ref="D5206:F5206"/>
    <mergeCell ref="D5195:F5195"/>
    <mergeCell ref="D5196:F5196"/>
    <mergeCell ref="D5197:F5197"/>
    <mergeCell ref="D5198:F5198"/>
    <mergeCell ref="D5199:F5199"/>
    <mergeCell ref="D5200:F5200"/>
    <mergeCell ref="D5189:F5189"/>
    <mergeCell ref="D5190:F5190"/>
    <mergeCell ref="D5191:F5191"/>
    <mergeCell ref="D5192:F5192"/>
    <mergeCell ref="D5193:F5193"/>
    <mergeCell ref="D5194:F5194"/>
    <mergeCell ref="D5183:F5183"/>
    <mergeCell ref="D5184:F5184"/>
    <mergeCell ref="D5185:F5185"/>
    <mergeCell ref="D5186:F5186"/>
    <mergeCell ref="D5187:F5187"/>
    <mergeCell ref="D5188:F5188"/>
    <mergeCell ref="D5177:F5177"/>
    <mergeCell ref="D5178:F5178"/>
    <mergeCell ref="D5179:F5179"/>
    <mergeCell ref="D5180:F5180"/>
    <mergeCell ref="D5181:F5181"/>
    <mergeCell ref="D5182:F5182"/>
    <mergeCell ref="D5171:F5171"/>
    <mergeCell ref="D5172:F5172"/>
    <mergeCell ref="D5173:F5173"/>
    <mergeCell ref="D5174:F5174"/>
    <mergeCell ref="D5175:F5175"/>
    <mergeCell ref="D5176:F5176"/>
    <mergeCell ref="D5165:F5165"/>
    <mergeCell ref="D5166:F5166"/>
    <mergeCell ref="D5167:F5167"/>
    <mergeCell ref="D5168:F5168"/>
    <mergeCell ref="D5169:F5169"/>
    <mergeCell ref="D5170:F5170"/>
    <mergeCell ref="D5159:F5159"/>
    <mergeCell ref="D5160:F5160"/>
    <mergeCell ref="D5161:F5161"/>
    <mergeCell ref="D5162:F5162"/>
    <mergeCell ref="D5163:F5163"/>
    <mergeCell ref="D5164:F5164"/>
    <mergeCell ref="D5153:F5153"/>
    <mergeCell ref="D5154:F5154"/>
    <mergeCell ref="D5155:F5155"/>
    <mergeCell ref="D5156:F5156"/>
    <mergeCell ref="D5157:F5157"/>
    <mergeCell ref="D5158:F5158"/>
    <mergeCell ref="D5147:F5147"/>
    <mergeCell ref="D5148:F5148"/>
    <mergeCell ref="D5149:F5149"/>
    <mergeCell ref="D5150:F5150"/>
    <mergeCell ref="D5151:F5151"/>
    <mergeCell ref="D5152:F5152"/>
    <mergeCell ref="D5141:F5141"/>
    <mergeCell ref="D5142:F5142"/>
    <mergeCell ref="D5143:F5143"/>
    <mergeCell ref="D5144:F5144"/>
    <mergeCell ref="D5145:F5145"/>
    <mergeCell ref="D5146:F5146"/>
    <mergeCell ref="D5135:F5135"/>
    <mergeCell ref="D5136:F5136"/>
    <mergeCell ref="D5137:F5137"/>
    <mergeCell ref="D5138:F5138"/>
    <mergeCell ref="D5139:F5139"/>
    <mergeCell ref="D5140:F5140"/>
    <mergeCell ref="D5129:F5129"/>
    <mergeCell ref="D5130:F5130"/>
    <mergeCell ref="D5131:F5131"/>
    <mergeCell ref="D5132:F5132"/>
    <mergeCell ref="D5133:F5133"/>
    <mergeCell ref="D5134:F5134"/>
    <mergeCell ref="D5123:F5123"/>
    <mergeCell ref="D5124:F5124"/>
    <mergeCell ref="D5125:F5125"/>
    <mergeCell ref="D5126:F5126"/>
    <mergeCell ref="D5127:F5127"/>
    <mergeCell ref="D5128:F5128"/>
    <mergeCell ref="D5117:F5117"/>
    <mergeCell ref="D5118:F5118"/>
    <mergeCell ref="D5119:F5119"/>
    <mergeCell ref="D5120:F5120"/>
    <mergeCell ref="D5121:F5121"/>
    <mergeCell ref="D5122:F5122"/>
    <mergeCell ref="D5111:F5111"/>
    <mergeCell ref="D5112:F5112"/>
    <mergeCell ref="D5113:F5113"/>
    <mergeCell ref="D5114:F5114"/>
    <mergeCell ref="D5115:F5115"/>
    <mergeCell ref="D5116:F5116"/>
    <mergeCell ref="D5105:F5105"/>
    <mergeCell ref="D5106:F5106"/>
    <mergeCell ref="D5107:F5107"/>
    <mergeCell ref="D5108:F5108"/>
    <mergeCell ref="D5109:F5109"/>
    <mergeCell ref="D5110:F5110"/>
    <mergeCell ref="D5099:F5099"/>
    <mergeCell ref="D5100:F5100"/>
    <mergeCell ref="D5101:F5101"/>
    <mergeCell ref="D5102:F5102"/>
    <mergeCell ref="D5103:F5103"/>
    <mergeCell ref="D5104:F5104"/>
    <mergeCell ref="D5093:F5093"/>
    <mergeCell ref="D5094:F5094"/>
    <mergeCell ref="D5095:F5095"/>
    <mergeCell ref="D5096:F5096"/>
    <mergeCell ref="D5097:F5097"/>
    <mergeCell ref="D5098:F5098"/>
    <mergeCell ref="D5087:F5087"/>
    <mergeCell ref="D5088:F5088"/>
    <mergeCell ref="D5089:F5089"/>
    <mergeCell ref="D5090:F5090"/>
    <mergeCell ref="D5091:F5091"/>
    <mergeCell ref="D5092:F5092"/>
    <mergeCell ref="D5081:F5081"/>
    <mergeCell ref="D5082:F5082"/>
    <mergeCell ref="D5083:F5083"/>
    <mergeCell ref="D5084:F5084"/>
    <mergeCell ref="D5085:F5085"/>
    <mergeCell ref="D5086:F5086"/>
    <mergeCell ref="D5075:F5075"/>
    <mergeCell ref="D5076:F5076"/>
    <mergeCell ref="D5077:F5077"/>
    <mergeCell ref="D5078:F5078"/>
    <mergeCell ref="D5079:F5079"/>
    <mergeCell ref="D5080:F5080"/>
    <mergeCell ref="D5069:F5069"/>
    <mergeCell ref="D5070:F5070"/>
    <mergeCell ref="D5071:F5071"/>
    <mergeCell ref="D5072:F5072"/>
    <mergeCell ref="D5073:F5073"/>
    <mergeCell ref="D5074:F5074"/>
    <mergeCell ref="D5063:F5063"/>
    <mergeCell ref="D5064:F5064"/>
    <mergeCell ref="D5065:F5065"/>
    <mergeCell ref="D5066:F5066"/>
    <mergeCell ref="D5067:F5067"/>
    <mergeCell ref="D5068:F5068"/>
    <mergeCell ref="D5057:F5057"/>
    <mergeCell ref="D5058:F5058"/>
    <mergeCell ref="D5059:F5059"/>
    <mergeCell ref="D5060:F5060"/>
    <mergeCell ref="D5061:F5061"/>
    <mergeCell ref="D5062:F5062"/>
    <mergeCell ref="D5051:F5051"/>
    <mergeCell ref="D5052:F5052"/>
    <mergeCell ref="D5053:F5053"/>
    <mergeCell ref="D5054:F5054"/>
    <mergeCell ref="D5055:F5055"/>
    <mergeCell ref="D5056:F5056"/>
    <mergeCell ref="D5045:F5045"/>
    <mergeCell ref="D5046:F5046"/>
    <mergeCell ref="D5047:F5047"/>
    <mergeCell ref="D5048:F5048"/>
    <mergeCell ref="D5049:F5049"/>
    <mergeCell ref="D5050:F5050"/>
    <mergeCell ref="D5039:F5039"/>
    <mergeCell ref="D5040:F5040"/>
    <mergeCell ref="D5041:F5041"/>
    <mergeCell ref="D5042:F5042"/>
    <mergeCell ref="D5043:F5043"/>
    <mergeCell ref="D5044:F5044"/>
    <mergeCell ref="D5033:F5033"/>
    <mergeCell ref="D5034:F5034"/>
    <mergeCell ref="D5035:F5035"/>
    <mergeCell ref="D5036:F5036"/>
    <mergeCell ref="D5037:F5037"/>
    <mergeCell ref="D5038:F5038"/>
    <mergeCell ref="D5027:F5027"/>
    <mergeCell ref="D5028:F5028"/>
    <mergeCell ref="D5029:F5029"/>
    <mergeCell ref="D5030:F5030"/>
    <mergeCell ref="D5031:F5031"/>
    <mergeCell ref="D5032:F5032"/>
    <mergeCell ref="D5021:F5021"/>
    <mergeCell ref="D5022:F5022"/>
    <mergeCell ref="D5023:F5023"/>
    <mergeCell ref="D5024:F5024"/>
    <mergeCell ref="D5025:F5025"/>
    <mergeCell ref="D5026:F5026"/>
    <mergeCell ref="D5015:F5015"/>
    <mergeCell ref="D5016:F5016"/>
    <mergeCell ref="D5017:F5017"/>
    <mergeCell ref="D5018:F5018"/>
    <mergeCell ref="D5019:F5019"/>
    <mergeCell ref="D5020:F5020"/>
    <mergeCell ref="D5009:F5009"/>
    <mergeCell ref="D5010:F5010"/>
    <mergeCell ref="D5011:F5011"/>
    <mergeCell ref="D5012:F5012"/>
    <mergeCell ref="D5013:F5013"/>
    <mergeCell ref="D5014:F5014"/>
    <mergeCell ref="D5003:F5003"/>
    <mergeCell ref="D5004:F5004"/>
    <mergeCell ref="D5005:F5005"/>
    <mergeCell ref="D5006:F5006"/>
    <mergeCell ref="D5007:F5007"/>
    <mergeCell ref="D5008:F5008"/>
    <mergeCell ref="D4997:F4997"/>
    <mergeCell ref="D4998:F4998"/>
    <mergeCell ref="D4999:F4999"/>
    <mergeCell ref="D5000:F5000"/>
    <mergeCell ref="D5001:F5001"/>
    <mergeCell ref="D5002:F5002"/>
    <mergeCell ref="A4991:C4991"/>
    <mergeCell ref="D4991:F4991"/>
    <mergeCell ref="D4993:F4993"/>
    <mergeCell ref="D4994:F4994"/>
    <mergeCell ref="D4995:F4995"/>
    <mergeCell ref="D4996:F4996"/>
    <mergeCell ref="D4985:F4985"/>
    <mergeCell ref="D4986:F4986"/>
    <mergeCell ref="D4987:F4987"/>
    <mergeCell ref="D4988:F4988"/>
    <mergeCell ref="D4989:F4989"/>
    <mergeCell ref="A4990:C4990"/>
    <mergeCell ref="D4990:F4990"/>
    <mergeCell ref="D4979:F4979"/>
    <mergeCell ref="D4980:F4980"/>
    <mergeCell ref="D4981:F4981"/>
    <mergeCell ref="D4982:F4982"/>
    <mergeCell ref="D4983:F4983"/>
    <mergeCell ref="D4984:F4984"/>
    <mergeCell ref="D4973:F4973"/>
    <mergeCell ref="D4974:F4974"/>
    <mergeCell ref="D4975:F4975"/>
    <mergeCell ref="D4976:F4976"/>
    <mergeCell ref="D4977:F4977"/>
    <mergeCell ref="D4978:F4978"/>
    <mergeCell ref="D4967:F4967"/>
    <mergeCell ref="D4968:F4968"/>
    <mergeCell ref="D4969:F4969"/>
    <mergeCell ref="D4970:F4970"/>
    <mergeCell ref="D4971:F4971"/>
    <mergeCell ref="D4972:F4972"/>
    <mergeCell ref="D4961:F4961"/>
    <mergeCell ref="D4962:F4962"/>
    <mergeCell ref="D4963:F4963"/>
    <mergeCell ref="D4964:F4964"/>
    <mergeCell ref="D4965:F4965"/>
    <mergeCell ref="D4966:F4966"/>
    <mergeCell ref="D4955:F4955"/>
    <mergeCell ref="D4956:F4956"/>
    <mergeCell ref="D4957:F4957"/>
    <mergeCell ref="D4958:F4958"/>
    <mergeCell ref="D4959:F4959"/>
    <mergeCell ref="D4960:F4960"/>
    <mergeCell ref="D4949:F4949"/>
    <mergeCell ref="D4950:F4950"/>
    <mergeCell ref="D4951:F4951"/>
    <mergeCell ref="D4952:F4952"/>
    <mergeCell ref="D4953:F4953"/>
    <mergeCell ref="D4954:F4954"/>
    <mergeCell ref="D4943:F4943"/>
    <mergeCell ref="D4944:F4944"/>
    <mergeCell ref="D4945:F4945"/>
    <mergeCell ref="D4946:F4946"/>
    <mergeCell ref="D4947:F4947"/>
    <mergeCell ref="D4948:F4948"/>
    <mergeCell ref="D4937:F4937"/>
    <mergeCell ref="D4938:F4938"/>
    <mergeCell ref="D4939:F4939"/>
    <mergeCell ref="D4940:F4940"/>
    <mergeCell ref="D4941:F4941"/>
    <mergeCell ref="D4942:F4942"/>
    <mergeCell ref="D4931:F4931"/>
    <mergeCell ref="D4932:F4932"/>
    <mergeCell ref="D4933:F4933"/>
    <mergeCell ref="D4934:F4934"/>
    <mergeCell ref="D4935:F4935"/>
    <mergeCell ref="D4936:F4936"/>
    <mergeCell ref="D4925:F4925"/>
    <mergeCell ref="D4926:F4926"/>
    <mergeCell ref="D4927:F4927"/>
    <mergeCell ref="D4928:F4928"/>
    <mergeCell ref="D4929:F4929"/>
    <mergeCell ref="D4930:F4930"/>
    <mergeCell ref="D4919:F4919"/>
    <mergeCell ref="D4920:F4920"/>
    <mergeCell ref="D4921:F4921"/>
    <mergeCell ref="D4922:F4922"/>
    <mergeCell ref="D4923:F4923"/>
    <mergeCell ref="D4924:F4924"/>
    <mergeCell ref="D4913:F4913"/>
    <mergeCell ref="D4914:F4914"/>
    <mergeCell ref="D4915:F4915"/>
    <mergeCell ref="D4916:F4916"/>
    <mergeCell ref="D4917:F4917"/>
    <mergeCell ref="D4918:F4918"/>
    <mergeCell ref="D4907:F4907"/>
    <mergeCell ref="D4908:F4908"/>
    <mergeCell ref="D4909:F4909"/>
    <mergeCell ref="D4910:F4910"/>
    <mergeCell ref="D4911:F4911"/>
    <mergeCell ref="D4912:F4912"/>
    <mergeCell ref="D4901:F4901"/>
    <mergeCell ref="D4902:F4902"/>
    <mergeCell ref="D4903:F4903"/>
    <mergeCell ref="D4904:F4904"/>
    <mergeCell ref="D4905:F4905"/>
    <mergeCell ref="D4906:F4906"/>
    <mergeCell ref="D4895:F4895"/>
    <mergeCell ref="D4896:F4896"/>
    <mergeCell ref="D4897:F4897"/>
    <mergeCell ref="D4898:F4898"/>
    <mergeCell ref="D4899:F4899"/>
    <mergeCell ref="D4900:F4900"/>
    <mergeCell ref="D4889:F4889"/>
    <mergeCell ref="D4890:F4890"/>
    <mergeCell ref="D4891:F4891"/>
    <mergeCell ref="D4892:F4892"/>
    <mergeCell ref="D4893:F4893"/>
    <mergeCell ref="D4894:F4894"/>
    <mergeCell ref="D4883:F4883"/>
    <mergeCell ref="D4884:F4884"/>
    <mergeCell ref="D4885:F4885"/>
    <mergeCell ref="D4886:F4886"/>
    <mergeCell ref="D4887:F4887"/>
    <mergeCell ref="D4888:F4888"/>
    <mergeCell ref="D4877:F4877"/>
    <mergeCell ref="D4878:F4878"/>
    <mergeCell ref="D4879:F4879"/>
    <mergeCell ref="D4880:F4880"/>
    <mergeCell ref="D4881:F4881"/>
    <mergeCell ref="D4882:F4882"/>
    <mergeCell ref="D4871:F4871"/>
    <mergeCell ref="D4872:F4872"/>
    <mergeCell ref="D4873:F4873"/>
    <mergeCell ref="D4874:F4874"/>
    <mergeCell ref="D4875:F4875"/>
    <mergeCell ref="D4876:F4876"/>
    <mergeCell ref="D4865:F4865"/>
    <mergeCell ref="D4866:F4866"/>
    <mergeCell ref="D4867:F4867"/>
    <mergeCell ref="D4868:F4868"/>
    <mergeCell ref="D4869:F4869"/>
    <mergeCell ref="D4870:F4870"/>
    <mergeCell ref="D4859:F4859"/>
    <mergeCell ref="D4860:F4860"/>
    <mergeCell ref="D4861:F4861"/>
    <mergeCell ref="D4862:F4862"/>
    <mergeCell ref="D4863:F4863"/>
    <mergeCell ref="D4864:F4864"/>
    <mergeCell ref="D4853:F4853"/>
    <mergeCell ref="D4854:F4854"/>
    <mergeCell ref="D4855:F4855"/>
    <mergeCell ref="D4856:F4856"/>
    <mergeCell ref="D4857:F4857"/>
    <mergeCell ref="D4858:F4858"/>
    <mergeCell ref="D4847:F4847"/>
    <mergeCell ref="D4848:F4848"/>
    <mergeCell ref="D4849:F4849"/>
    <mergeCell ref="D4850:F4850"/>
    <mergeCell ref="D4851:F4851"/>
    <mergeCell ref="D4852:F4852"/>
    <mergeCell ref="D4841:F4841"/>
    <mergeCell ref="D4842:F4842"/>
    <mergeCell ref="D4843:F4843"/>
    <mergeCell ref="D4844:F4844"/>
    <mergeCell ref="D4845:F4845"/>
    <mergeCell ref="D4846:F4846"/>
    <mergeCell ref="D4835:F4835"/>
    <mergeCell ref="D4836:F4836"/>
    <mergeCell ref="D4837:F4837"/>
    <mergeCell ref="D4838:F4838"/>
    <mergeCell ref="D4839:F4839"/>
    <mergeCell ref="D4840:F4840"/>
    <mergeCell ref="D4829:F4829"/>
    <mergeCell ref="D4830:F4830"/>
    <mergeCell ref="D4831:F4831"/>
    <mergeCell ref="D4832:F4832"/>
    <mergeCell ref="D4833:F4833"/>
    <mergeCell ref="D4834:F4834"/>
    <mergeCell ref="D4823:F4823"/>
    <mergeCell ref="D4824:F4824"/>
    <mergeCell ref="D4825:F4825"/>
    <mergeCell ref="D4826:F4826"/>
    <mergeCell ref="D4827:F4827"/>
    <mergeCell ref="D4828:F4828"/>
    <mergeCell ref="D4817:F4817"/>
    <mergeCell ref="D4818:F4818"/>
    <mergeCell ref="D4819:F4819"/>
    <mergeCell ref="D4820:F4820"/>
    <mergeCell ref="D4821:F4821"/>
    <mergeCell ref="D4822:F4822"/>
    <mergeCell ref="D4811:F4811"/>
    <mergeCell ref="D4812:F4812"/>
    <mergeCell ref="D4813:F4813"/>
    <mergeCell ref="D4814:F4814"/>
    <mergeCell ref="D4815:F4815"/>
    <mergeCell ref="D4816:F4816"/>
    <mergeCell ref="D4805:F4805"/>
    <mergeCell ref="D4806:F4806"/>
    <mergeCell ref="D4807:F4807"/>
    <mergeCell ref="D4808:F4808"/>
    <mergeCell ref="D4809:F4809"/>
    <mergeCell ref="D4810:F4810"/>
    <mergeCell ref="D4799:F4799"/>
    <mergeCell ref="D4800:F4800"/>
    <mergeCell ref="D4801:F4801"/>
    <mergeCell ref="D4802:F4802"/>
    <mergeCell ref="D4803:F4803"/>
    <mergeCell ref="D4804:F4804"/>
    <mergeCell ref="D4793:F4793"/>
    <mergeCell ref="D4794:F4794"/>
    <mergeCell ref="D4795:F4795"/>
    <mergeCell ref="D4796:F4796"/>
    <mergeCell ref="D4797:F4797"/>
    <mergeCell ref="D4798:F4798"/>
    <mergeCell ref="D4787:F4787"/>
    <mergeCell ref="D4788:F4788"/>
    <mergeCell ref="D4789:F4789"/>
    <mergeCell ref="D4790:F4790"/>
    <mergeCell ref="D4791:F4791"/>
    <mergeCell ref="D4792:F4792"/>
    <mergeCell ref="D4781:F4781"/>
    <mergeCell ref="D4782:F4782"/>
    <mergeCell ref="D4783:F4783"/>
    <mergeCell ref="D4784:F4784"/>
    <mergeCell ref="D4785:F4785"/>
    <mergeCell ref="D4786:F4786"/>
    <mergeCell ref="D4775:F4775"/>
    <mergeCell ref="D4776:F4776"/>
    <mergeCell ref="D4777:F4777"/>
    <mergeCell ref="D4778:F4778"/>
    <mergeCell ref="D4779:F4779"/>
    <mergeCell ref="D4780:F4780"/>
    <mergeCell ref="D4769:F4769"/>
    <mergeCell ref="D4770:F4770"/>
    <mergeCell ref="D4771:F4771"/>
    <mergeCell ref="D4772:F4772"/>
    <mergeCell ref="D4773:F4773"/>
    <mergeCell ref="D4774:F4774"/>
    <mergeCell ref="D4763:F4763"/>
    <mergeCell ref="D4764:F4764"/>
    <mergeCell ref="D4765:F4765"/>
    <mergeCell ref="D4766:F4766"/>
    <mergeCell ref="D4767:F4767"/>
    <mergeCell ref="D4768:F4768"/>
    <mergeCell ref="D4757:F4757"/>
    <mergeCell ref="D4758:F4758"/>
    <mergeCell ref="D4759:F4759"/>
    <mergeCell ref="D4760:F4760"/>
    <mergeCell ref="D4761:F4761"/>
    <mergeCell ref="D4762:F4762"/>
    <mergeCell ref="D4751:F4751"/>
    <mergeCell ref="D4752:F4752"/>
    <mergeCell ref="D4753:F4753"/>
    <mergeCell ref="D4754:F4754"/>
    <mergeCell ref="D4755:F4755"/>
    <mergeCell ref="D4756:F4756"/>
    <mergeCell ref="D4745:F4745"/>
    <mergeCell ref="D4746:F4746"/>
    <mergeCell ref="D4747:F4747"/>
    <mergeCell ref="D4748:F4748"/>
    <mergeCell ref="D4749:F4749"/>
    <mergeCell ref="D4750:F4750"/>
    <mergeCell ref="D4739:F4739"/>
    <mergeCell ref="D4740:F4740"/>
    <mergeCell ref="D4741:F4741"/>
    <mergeCell ref="D4742:F4742"/>
    <mergeCell ref="D4743:F4743"/>
    <mergeCell ref="D4744:F4744"/>
    <mergeCell ref="D4733:F4733"/>
    <mergeCell ref="D4734:F4734"/>
    <mergeCell ref="D4735:F4735"/>
    <mergeCell ref="D4736:F4736"/>
    <mergeCell ref="D4737:F4737"/>
    <mergeCell ref="D4738:F4738"/>
    <mergeCell ref="D4727:F4727"/>
    <mergeCell ref="D4728:F4728"/>
    <mergeCell ref="D4729:F4729"/>
    <mergeCell ref="D4730:F4730"/>
    <mergeCell ref="D4731:F4731"/>
    <mergeCell ref="D4732:F4732"/>
    <mergeCell ref="D4721:F4721"/>
    <mergeCell ref="D4722:F4722"/>
    <mergeCell ref="D4723:F4723"/>
    <mergeCell ref="D4724:F4724"/>
    <mergeCell ref="D4725:F4725"/>
    <mergeCell ref="D4726:F4726"/>
    <mergeCell ref="D4715:F4715"/>
    <mergeCell ref="D4716:F4716"/>
    <mergeCell ref="D4717:F4717"/>
    <mergeCell ref="D4718:F4718"/>
    <mergeCell ref="D4719:F4719"/>
    <mergeCell ref="D4720:F4720"/>
    <mergeCell ref="D4709:F4709"/>
    <mergeCell ref="D4710:F4710"/>
    <mergeCell ref="D4711:F4711"/>
    <mergeCell ref="D4712:F4712"/>
    <mergeCell ref="D4713:F4713"/>
    <mergeCell ref="D4714:F4714"/>
    <mergeCell ref="D4703:F4703"/>
    <mergeCell ref="D4704:F4704"/>
    <mergeCell ref="D4705:F4705"/>
    <mergeCell ref="D4706:F4706"/>
    <mergeCell ref="D4707:F4707"/>
    <mergeCell ref="D4708:F4708"/>
    <mergeCell ref="D4697:F4697"/>
    <mergeCell ref="D4698:F4698"/>
    <mergeCell ref="D4699:F4699"/>
    <mergeCell ref="D4700:F4700"/>
    <mergeCell ref="D4701:F4701"/>
    <mergeCell ref="D4702:F4702"/>
    <mergeCell ref="D4691:F4691"/>
    <mergeCell ref="D4692:F4692"/>
    <mergeCell ref="D4693:F4693"/>
    <mergeCell ref="D4694:F4694"/>
    <mergeCell ref="D4695:F4695"/>
    <mergeCell ref="D4696:F4696"/>
    <mergeCell ref="D4685:F4685"/>
    <mergeCell ref="D4686:F4686"/>
    <mergeCell ref="D4687:F4687"/>
    <mergeCell ref="D4688:F4688"/>
    <mergeCell ref="D4689:F4689"/>
    <mergeCell ref="D4690:F4690"/>
    <mergeCell ref="D4679:F4679"/>
    <mergeCell ref="D4680:F4680"/>
    <mergeCell ref="D4681:F4681"/>
    <mergeCell ref="D4682:F4682"/>
    <mergeCell ref="D4683:F4683"/>
    <mergeCell ref="D4684:F4684"/>
    <mergeCell ref="D4673:F4673"/>
    <mergeCell ref="D4674:F4674"/>
    <mergeCell ref="D4675:F4675"/>
    <mergeCell ref="D4676:F4676"/>
    <mergeCell ref="D4677:F4677"/>
    <mergeCell ref="D4678:F4678"/>
    <mergeCell ref="D4667:F4667"/>
    <mergeCell ref="D4668:F4668"/>
    <mergeCell ref="D4669:F4669"/>
    <mergeCell ref="D4670:F4670"/>
    <mergeCell ref="D4671:F4671"/>
    <mergeCell ref="D4672:F4672"/>
    <mergeCell ref="D4661:F4661"/>
    <mergeCell ref="D4662:F4662"/>
    <mergeCell ref="D4663:F4663"/>
    <mergeCell ref="D4664:F4664"/>
    <mergeCell ref="D4665:F4665"/>
    <mergeCell ref="D4666:F4666"/>
    <mergeCell ref="D4655:F4655"/>
    <mergeCell ref="D4656:F4656"/>
    <mergeCell ref="D4657:F4657"/>
    <mergeCell ref="D4658:F4658"/>
    <mergeCell ref="D4659:F4659"/>
    <mergeCell ref="D4660:F4660"/>
    <mergeCell ref="D4649:F4649"/>
    <mergeCell ref="D4650:F4650"/>
    <mergeCell ref="D4651:F4651"/>
    <mergeCell ref="D4652:F4652"/>
    <mergeCell ref="D4653:F4653"/>
    <mergeCell ref="D4654:F4654"/>
    <mergeCell ref="D4643:F4643"/>
    <mergeCell ref="D4644:F4644"/>
    <mergeCell ref="D4645:F4645"/>
    <mergeCell ref="D4646:F4646"/>
    <mergeCell ref="D4647:F4647"/>
    <mergeCell ref="D4648:F4648"/>
    <mergeCell ref="D4637:F4637"/>
    <mergeCell ref="D4638:F4638"/>
    <mergeCell ref="D4639:F4639"/>
    <mergeCell ref="D4640:F4640"/>
    <mergeCell ref="D4641:F4641"/>
    <mergeCell ref="D4642:F4642"/>
    <mergeCell ref="D4631:F4631"/>
    <mergeCell ref="D4632:F4632"/>
    <mergeCell ref="D4633:F4633"/>
    <mergeCell ref="D4634:F4634"/>
    <mergeCell ref="D4635:F4635"/>
    <mergeCell ref="D4636:F4636"/>
    <mergeCell ref="D4625:F4625"/>
    <mergeCell ref="D4626:F4626"/>
    <mergeCell ref="D4627:F4627"/>
    <mergeCell ref="D4628:F4628"/>
    <mergeCell ref="D4629:F4629"/>
    <mergeCell ref="D4630:F4630"/>
    <mergeCell ref="D4619:F4619"/>
    <mergeCell ref="D4620:F4620"/>
    <mergeCell ref="D4621:F4621"/>
    <mergeCell ref="D4622:F4622"/>
    <mergeCell ref="D4623:F4623"/>
    <mergeCell ref="D4624:F4624"/>
    <mergeCell ref="D4613:F4613"/>
    <mergeCell ref="D4614:F4614"/>
    <mergeCell ref="D4615:F4615"/>
    <mergeCell ref="D4616:F4616"/>
    <mergeCell ref="D4617:F4617"/>
    <mergeCell ref="D4618:F4618"/>
    <mergeCell ref="D4607:F4607"/>
    <mergeCell ref="D4608:F4608"/>
    <mergeCell ref="D4609:F4609"/>
    <mergeCell ref="D4610:F4610"/>
    <mergeCell ref="D4611:F4611"/>
    <mergeCell ref="D4612:F4612"/>
    <mergeCell ref="D4601:F4601"/>
    <mergeCell ref="D4602:F4602"/>
    <mergeCell ref="D4603:F4603"/>
    <mergeCell ref="D4604:F4604"/>
    <mergeCell ref="D4605:F4605"/>
    <mergeCell ref="D4606:F4606"/>
    <mergeCell ref="D4595:F4595"/>
    <mergeCell ref="D4596:F4596"/>
    <mergeCell ref="D4597:F4597"/>
    <mergeCell ref="D4598:F4598"/>
    <mergeCell ref="D4599:F4599"/>
    <mergeCell ref="D4600:F4600"/>
    <mergeCell ref="D4589:F4589"/>
    <mergeCell ref="D4590:F4590"/>
    <mergeCell ref="D4591:F4591"/>
    <mergeCell ref="D4592:F4592"/>
    <mergeCell ref="D4593:F4593"/>
    <mergeCell ref="D4594:F4594"/>
    <mergeCell ref="D4583:F4583"/>
    <mergeCell ref="D4584:F4584"/>
    <mergeCell ref="D4585:F4585"/>
    <mergeCell ref="D4586:F4586"/>
    <mergeCell ref="D4587:F4587"/>
    <mergeCell ref="D4588:F4588"/>
    <mergeCell ref="D4577:F4577"/>
    <mergeCell ref="D4578:F4578"/>
    <mergeCell ref="D4579:F4579"/>
    <mergeCell ref="D4580:F4580"/>
    <mergeCell ref="D4581:F4581"/>
    <mergeCell ref="D4582:F4582"/>
    <mergeCell ref="D4571:F4571"/>
    <mergeCell ref="D4572:F4572"/>
    <mergeCell ref="D4573:F4573"/>
    <mergeCell ref="D4574:F4574"/>
    <mergeCell ref="D4575:F4575"/>
    <mergeCell ref="D4576:F4576"/>
    <mergeCell ref="D4565:F4565"/>
    <mergeCell ref="D4566:F4566"/>
    <mergeCell ref="D4567:F4567"/>
    <mergeCell ref="D4568:F4568"/>
    <mergeCell ref="D4569:F4569"/>
    <mergeCell ref="D4570:F4570"/>
    <mergeCell ref="D4559:F4559"/>
    <mergeCell ref="D4560:F4560"/>
    <mergeCell ref="D4561:F4561"/>
    <mergeCell ref="D4562:F4562"/>
    <mergeCell ref="D4563:F4563"/>
    <mergeCell ref="D4564:F4564"/>
    <mergeCell ref="D4553:F4553"/>
    <mergeCell ref="D4554:F4554"/>
    <mergeCell ref="D4555:F4555"/>
    <mergeCell ref="D4556:F4556"/>
    <mergeCell ref="D4557:F4557"/>
    <mergeCell ref="D4558:F4558"/>
    <mergeCell ref="D4547:F4547"/>
    <mergeCell ref="D4548:F4548"/>
    <mergeCell ref="D4549:F4549"/>
    <mergeCell ref="D4550:F4550"/>
    <mergeCell ref="D4551:F4551"/>
    <mergeCell ref="D4552:F4552"/>
    <mergeCell ref="D4541:F4541"/>
    <mergeCell ref="D4542:F4542"/>
    <mergeCell ref="D4543:F4543"/>
    <mergeCell ref="D4544:F4544"/>
    <mergeCell ref="D4545:F4545"/>
    <mergeCell ref="D4546:F4546"/>
    <mergeCell ref="D4535:F4535"/>
    <mergeCell ref="D4536:F4536"/>
    <mergeCell ref="D4537:F4537"/>
    <mergeCell ref="D4538:F4538"/>
    <mergeCell ref="D4539:F4539"/>
    <mergeCell ref="D4540:F4540"/>
    <mergeCell ref="D4529:F4529"/>
    <mergeCell ref="D4530:F4530"/>
    <mergeCell ref="D4531:F4531"/>
    <mergeCell ref="A4532:C4532"/>
    <mergeCell ref="D4532:F4532"/>
    <mergeCell ref="D4534:F4534"/>
    <mergeCell ref="D4523:F4523"/>
    <mergeCell ref="D4524:F4524"/>
    <mergeCell ref="D4525:F4525"/>
    <mergeCell ref="D4526:F4526"/>
    <mergeCell ref="D4527:F4527"/>
    <mergeCell ref="D4528:F4528"/>
    <mergeCell ref="D4517:F4517"/>
    <mergeCell ref="D4518:F4518"/>
    <mergeCell ref="D4519:F4519"/>
    <mergeCell ref="D4520:F4520"/>
    <mergeCell ref="D4521:F4521"/>
    <mergeCell ref="D4522:F4522"/>
    <mergeCell ref="D4511:F4511"/>
    <mergeCell ref="D4512:F4512"/>
    <mergeCell ref="D4513:F4513"/>
    <mergeCell ref="D4514:F4514"/>
    <mergeCell ref="D4515:F4515"/>
    <mergeCell ref="D4516:F4516"/>
    <mergeCell ref="D4505:F4505"/>
    <mergeCell ref="D4506:F4506"/>
    <mergeCell ref="D4507:F4507"/>
    <mergeCell ref="D4508:F4508"/>
    <mergeCell ref="D4509:F4509"/>
    <mergeCell ref="D4510:F4510"/>
    <mergeCell ref="D4499:F4499"/>
    <mergeCell ref="D4500:F4500"/>
    <mergeCell ref="D4501:F4501"/>
    <mergeCell ref="D4502:F4502"/>
    <mergeCell ref="D4503:F4503"/>
    <mergeCell ref="D4504:F4504"/>
    <mergeCell ref="D4493:F4493"/>
    <mergeCell ref="D4494:F4494"/>
    <mergeCell ref="D4495:F4495"/>
    <mergeCell ref="D4496:F4496"/>
    <mergeCell ref="D4497:F4497"/>
    <mergeCell ref="D4498:F4498"/>
    <mergeCell ref="D4487:F4487"/>
    <mergeCell ref="D4488:F4488"/>
    <mergeCell ref="D4489:F4489"/>
    <mergeCell ref="D4490:F4490"/>
    <mergeCell ref="D4491:F4491"/>
    <mergeCell ref="D4492:F4492"/>
    <mergeCell ref="D4481:F4481"/>
    <mergeCell ref="D4482:F4482"/>
    <mergeCell ref="D4483:F4483"/>
    <mergeCell ref="D4484:F4484"/>
    <mergeCell ref="D4485:F4485"/>
    <mergeCell ref="D4486:F4486"/>
    <mergeCell ref="D4475:F4475"/>
    <mergeCell ref="D4476:F4476"/>
    <mergeCell ref="D4477:F4477"/>
    <mergeCell ref="D4478:F4478"/>
    <mergeCell ref="D4479:F4479"/>
    <mergeCell ref="D4480:F4480"/>
    <mergeCell ref="D4469:F4469"/>
    <mergeCell ref="D4470:F4470"/>
    <mergeCell ref="D4471:F4471"/>
    <mergeCell ref="D4472:F4472"/>
    <mergeCell ref="D4473:F4473"/>
    <mergeCell ref="D4474:F4474"/>
    <mergeCell ref="D4463:F4463"/>
    <mergeCell ref="D4464:F4464"/>
    <mergeCell ref="D4465:F4465"/>
    <mergeCell ref="D4466:F4466"/>
    <mergeCell ref="D4467:F4467"/>
    <mergeCell ref="D4468:F4468"/>
    <mergeCell ref="D4457:F4457"/>
    <mergeCell ref="D4458:F4458"/>
    <mergeCell ref="D4459:F4459"/>
    <mergeCell ref="D4460:F4460"/>
    <mergeCell ref="D4461:F4461"/>
    <mergeCell ref="D4462:F4462"/>
    <mergeCell ref="D4451:F4451"/>
    <mergeCell ref="D4452:F4452"/>
    <mergeCell ref="D4453:F4453"/>
    <mergeCell ref="D4454:F4454"/>
    <mergeCell ref="D4455:F4455"/>
    <mergeCell ref="D4456:F4456"/>
    <mergeCell ref="D4445:F4445"/>
    <mergeCell ref="D4446:F4446"/>
    <mergeCell ref="D4447:F4447"/>
    <mergeCell ref="D4448:F4448"/>
    <mergeCell ref="D4449:F4449"/>
    <mergeCell ref="D4450:F4450"/>
    <mergeCell ref="D4439:F4439"/>
    <mergeCell ref="D4440:F4440"/>
    <mergeCell ref="D4441:F4441"/>
    <mergeCell ref="D4442:F4442"/>
    <mergeCell ref="D4443:F4443"/>
    <mergeCell ref="D4444:F4444"/>
    <mergeCell ref="D4433:F4433"/>
    <mergeCell ref="D4434:F4434"/>
    <mergeCell ref="D4435:F4435"/>
    <mergeCell ref="D4436:F4436"/>
    <mergeCell ref="D4437:F4437"/>
    <mergeCell ref="D4438:F4438"/>
    <mergeCell ref="D4427:F4427"/>
    <mergeCell ref="D4428:F4428"/>
    <mergeCell ref="D4429:F4429"/>
    <mergeCell ref="D4430:F4430"/>
    <mergeCell ref="D4431:F4431"/>
    <mergeCell ref="D4432:F4432"/>
    <mergeCell ref="D4421:F4421"/>
    <mergeCell ref="D4422:F4422"/>
    <mergeCell ref="D4423:F4423"/>
    <mergeCell ref="D4424:F4424"/>
    <mergeCell ref="D4425:F4425"/>
    <mergeCell ref="D4426:F4426"/>
    <mergeCell ref="D4415:F4415"/>
    <mergeCell ref="D4416:F4416"/>
    <mergeCell ref="D4417:F4417"/>
    <mergeCell ref="D4418:F4418"/>
    <mergeCell ref="D4419:F4419"/>
    <mergeCell ref="D4420:F4420"/>
    <mergeCell ref="D4409:F4409"/>
    <mergeCell ref="D4410:F4410"/>
    <mergeCell ref="D4411:F4411"/>
    <mergeCell ref="D4412:F4412"/>
    <mergeCell ref="D4413:F4413"/>
    <mergeCell ref="D4414:F4414"/>
    <mergeCell ref="D4403:F4403"/>
    <mergeCell ref="D4404:F4404"/>
    <mergeCell ref="D4405:F4405"/>
    <mergeCell ref="D4406:F4406"/>
    <mergeCell ref="D4407:F4407"/>
    <mergeCell ref="D4408:F4408"/>
    <mergeCell ref="D4397:F4397"/>
    <mergeCell ref="D4398:F4398"/>
    <mergeCell ref="D4399:F4399"/>
    <mergeCell ref="D4400:F4400"/>
    <mergeCell ref="D4401:F4401"/>
    <mergeCell ref="D4402:F4402"/>
    <mergeCell ref="D4391:F4391"/>
    <mergeCell ref="D4392:F4392"/>
    <mergeCell ref="D4393:F4393"/>
    <mergeCell ref="D4394:F4394"/>
    <mergeCell ref="D4395:F4395"/>
    <mergeCell ref="D4396:F4396"/>
    <mergeCell ref="D4385:F4385"/>
    <mergeCell ref="D4386:F4386"/>
    <mergeCell ref="D4387:F4387"/>
    <mergeCell ref="D4388:F4388"/>
    <mergeCell ref="D4389:F4389"/>
    <mergeCell ref="D4390:F4390"/>
    <mergeCell ref="D4379:F4379"/>
    <mergeCell ref="D4380:F4380"/>
    <mergeCell ref="D4381:F4381"/>
    <mergeCell ref="D4382:F4382"/>
    <mergeCell ref="D4383:F4383"/>
    <mergeCell ref="D4384:F4384"/>
    <mergeCell ref="D4373:F4373"/>
    <mergeCell ref="D4374:F4374"/>
    <mergeCell ref="D4375:F4375"/>
    <mergeCell ref="D4376:F4376"/>
    <mergeCell ref="D4377:F4377"/>
    <mergeCell ref="D4378:F4378"/>
    <mergeCell ref="D4367:F4367"/>
    <mergeCell ref="D4368:F4368"/>
    <mergeCell ref="D4369:F4369"/>
    <mergeCell ref="D4370:F4370"/>
    <mergeCell ref="D4371:F4371"/>
    <mergeCell ref="D4372:F4372"/>
    <mergeCell ref="D4361:F4361"/>
    <mergeCell ref="D4362:F4362"/>
    <mergeCell ref="D4363:F4363"/>
    <mergeCell ref="D4364:F4364"/>
    <mergeCell ref="D4365:F4365"/>
    <mergeCell ref="D4366:F4366"/>
    <mergeCell ref="D4355:F4355"/>
    <mergeCell ref="D4356:F4356"/>
    <mergeCell ref="D4357:F4357"/>
    <mergeCell ref="D4358:F4358"/>
    <mergeCell ref="D4359:F4359"/>
    <mergeCell ref="D4360:F4360"/>
    <mergeCell ref="D4349:F4349"/>
    <mergeCell ref="D4350:F4350"/>
    <mergeCell ref="D4351:F4351"/>
    <mergeCell ref="D4352:F4352"/>
    <mergeCell ref="D4353:F4353"/>
    <mergeCell ref="D4354:F4354"/>
    <mergeCell ref="D4343:F4343"/>
    <mergeCell ref="D4344:F4344"/>
    <mergeCell ref="D4345:F4345"/>
    <mergeCell ref="D4346:F4346"/>
    <mergeCell ref="D4347:F4347"/>
    <mergeCell ref="D4348:F4348"/>
    <mergeCell ref="D4337:F4337"/>
    <mergeCell ref="D4338:F4338"/>
    <mergeCell ref="D4339:F4339"/>
    <mergeCell ref="D4340:F4340"/>
    <mergeCell ref="D4341:F4341"/>
    <mergeCell ref="D4342:F4342"/>
    <mergeCell ref="D4331:F4331"/>
    <mergeCell ref="D4332:F4332"/>
    <mergeCell ref="D4333:F4333"/>
    <mergeCell ref="D4334:F4334"/>
    <mergeCell ref="D4335:F4335"/>
    <mergeCell ref="D4336:F4336"/>
    <mergeCell ref="D4325:F4325"/>
    <mergeCell ref="D4326:F4326"/>
    <mergeCell ref="D4327:F4327"/>
    <mergeCell ref="D4328:F4328"/>
    <mergeCell ref="D4329:F4329"/>
    <mergeCell ref="D4330:F4330"/>
    <mergeCell ref="D4319:F4319"/>
    <mergeCell ref="D4320:F4320"/>
    <mergeCell ref="D4321:F4321"/>
    <mergeCell ref="D4322:F4322"/>
    <mergeCell ref="D4323:F4323"/>
    <mergeCell ref="D4324:F4324"/>
    <mergeCell ref="D4313:F4313"/>
    <mergeCell ref="D4314:F4314"/>
    <mergeCell ref="D4315:F4315"/>
    <mergeCell ref="D4316:F4316"/>
    <mergeCell ref="D4317:F4317"/>
    <mergeCell ref="D4318:F4318"/>
    <mergeCell ref="D4307:F4307"/>
    <mergeCell ref="D4308:F4308"/>
    <mergeCell ref="D4309:F4309"/>
    <mergeCell ref="D4310:F4310"/>
    <mergeCell ref="D4311:F4311"/>
    <mergeCell ref="D4312:F4312"/>
    <mergeCell ref="D4301:F4301"/>
    <mergeCell ref="D4302:F4302"/>
    <mergeCell ref="D4303:F4303"/>
    <mergeCell ref="D4304:F4304"/>
    <mergeCell ref="D4305:F4305"/>
    <mergeCell ref="D4306:F4306"/>
    <mergeCell ref="D4295:F4295"/>
    <mergeCell ref="D4296:F4296"/>
    <mergeCell ref="D4297:F4297"/>
    <mergeCell ref="D4298:F4298"/>
    <mergeCell ref="D4299:F4299"/>
    <mergeCell ref="D4300:F4300"/>
    <mergeCell ref="D4289:F4289"/>
    <mergeCell ref="D4290:F4290"/>
    <mergeCell ref="D4291:F4291"/>
    <mergeCell ref="D4292:F4292"/>
    <mergeCell ref="D4293:F4293"/>
    <mergeCell ref="D4294:F4294"/>
    <mergeCell ref="D4283:F4283"/>
    <mergeCell ref="D4284:F4284"/>
    <mergeCell ref="D4285:F4285"/>
    <mergeCell ref="D4286:F4286"/>
    <mergeCell ref="D4287:F4287"/>
    <mergeCell ref="D4288:F4288"/>
    <mergeCell ref="D4277:F4277"/>
    <mergeCell ref="D4278:F4278"/>
    <mergeCell ref="D4279:F4279"/>
    <mergeCell ref="D4280:F4280"/>
    <mergeCell ref="D4281:F4281"/>
    <mergeCell ref="D4282:F4282"/>
    <mergeCell ref="D4271:F4271"/>
    <mergeCell ref="D4272:F4272"/>
    <mergeCell ref="D4273:F4273"/>
    <mergeCell ref="D4274:F4274"/>
    <mergeCell ref="D4275:F4275"/>
    <mergeCell ref="D4276:F4276"/>
    <mergeCell ref="D4265:F4265"/>
    <mergeCell ref="D4266:F4266"/>
    <mergeCell ref="D4267:F4267"/>
    <mergeCell ref="D4268:F4268"/>
    <mergeCell ref="D4269:F4269"/>
    <mergeCell ref="D4270:F4270"/>
    <mergeCell ref="D4259:F4259"/>
    <mergeCell ref="D4260:F4260"/>
    <mergeCell ref="D4261:F4261"/>
    <mergeCell ref="D4262:F4262"/>
    <mergeCell ref="D4263:F4263"/>
    <mergeCell ref="D4264:F4264"/>
    <mergeCell ref="D4253:F4253"/>
    <mergeCell ref="D4254:F4254"/>
    <mergeCell ref="D4255:F4255"/>
    <mergeCell ref="D4256:F4256"/>
    <mergeCell ref="D4257:F4257"/>
    <mergeCell ref="D4258:F4258"/>
    <mergeCell ref="D4247:F4247"/>
    <mergeCell ref="D4248:F4248"/>
    <mergeCell ref="D4249:F4249"/>
    <mergeCell ref="D4250:F4250"/>
    <mergeCell ref="D4251:F4251"/>
    <mergeCell ref="D4252:F4252"/>
    <mergeCell ref="D4241:F4241"/>
    <mergeCell ref="D4242:F4242"/>
    <mergeCell ref="D4243:F4243"/>
    <mergeCell ref="D4244:F4244"/>
    <mergeCell ref="D4245:F4245"/>
    <mergeCell ref="D4246:F4246"/>
    <mergeCell ref="D4235:F4235"/>
    <mergeCell ref="D4236:F4236"/>
    <mergeCell ref="D4237:F4237"/>
    <mergeCell ref="D4238:F4238"/>
    <mergeCell ref="D4239:F4239"/>
    <mergeCell ref="D4240:F4240"/>
    <mergeCell ref="D4229:F4229"/>
    <mergeCell ref="D4230:F4230"/>
    <mergeCell ref="D4231:F4231"/>
    <mergeCell ref="D4232:F4232"/>
    <mergeCell ref="D4233:F4233"/>
    <mergeCell ref="D4234:F4234"/>
    <mergeCell ref="D4223:F4223"/>
    <mergeCell ref="D4224:F4224"/>
    <mergeCell ref="D4225:F4225"/>
    <mergeCell ref="D4226:F4226"/>
    <mergeCell ref="D4227:F4227"/>
    <mergeCell ref="D4228:F4228"/>
    <mergeCell ref="D4217:F4217"/>
    <mergeCell ref="D4218:F4218"/>
    <mergeCell ref="D4219:F4219"/>
    <mergeCell ref="D4220:F4220"/>
    <mergeCell ref="D4221:F4221"/>
    <mergeCell ref="D4222:F4222"/>
    <mergeCell ref="D4211:F4211"/>
    <mergeCell ref="D4212:F4212"/>
    <mergeCell ref="D4213:F4213"/>
    <mergeCell ref="D4214:F4214"/>
    <mergeCell ref="D4215:F4215"/>
    <mergeCell ref="D4216:F4216"/>
    <mergeCell ref="D4205:F4205"/>
    <mergeCell ref="D4206:F4206"/>
    <mergeCell ref="D4207:F4207"/>
    <mergeCell ref="D4208:F4208"/>
    <mergeCell ref="D4209:F4209"/>
    <mergeCell ref="D4210:F4210"/>
    <mergeCell ref="D4199:F4199"/>
    <mergeCell ref="D4200:F4200"/>
    <mergeCell ref="D4201:F4201"/>
    <mergeCell ref="D4202:F4202"/>
    <mergeCell ref="D4203:F4203"/>
    <mergeCell ref="D4204:F4204"/>
    <mergeCell ref="D4193:F4193"/>
    <mergeCell ref="D4194:F4194"/>
    <mergeCell ref="D4195:F4195"/>
    <mergeCell ref="D4196:F4196"/>
    <mergeCell ref="D4197:F4197"/>
    <mergeCell ref="D4198:F4198"/>
    <mergeCell ref="D4187:F4187"/>
    <mergeCell ref="D4188:F4188"/>
    <mergeCell ref="D4189:F4189"/>
    <mergeCell ref="D4190:F4190"/>
    <mergeCell ref="D4191:F4191"/>
    <mergeCell ref="D4192:F4192"/>
    <mergeCell ref="D4181:F4181"/>
    <mergeCell ref="D4182:F4182"/>
    <mergeCell ref="D4183:F4183"/>
    <mergeCell ref="D4184:F4184"/>
    <mergeCell ref="D4185:F4185"/>
    <mergeCell ref="D4186:F4186"/>
    <mergeCell ref="D4175:F4175"/>
    <mergeCell ref="D4176:F4176"/>
    <mergeCell ref="D4177:F4177"/>
    <mergeCell ref="D4178:F4178"/>
    <mergeCell ref="D4179:F4179"/>
    <mergeCell ref="D4180:F4180"/>
    <mergeCell ref="D4169:F4169"/>
    <mergeCell ref="D4170:F4170"/>
    <mergeCell ref="D4171:F4171"/>
    <mergeCell ref="D4172:F4172"/>
    <mergeCell ref="D4173:F4173"/>
    <mergeCell ref="D4174:F4174"/>
    <mergeCell ref="D4163:F4163"/>
    <mergeCell ref="D4164:F4164"/>
    <mergeCell ref="D4165:F4165"/>
    <mergeCell ref="D4166:F4166"/>
    <mergeCell ref="D4167:F4167"/>
    <mergeCell ref="D4168:F4168"/>
    <mergeCell ref="D4157:F4157"/>
    <mergeCell ref="D4158:F4158"/>
    <mergeCell ref="D4159:F4159"/>
    <mergeCell ref="D4160:F4160"/>
    <mergeCell ref="D4161:F4161"/>
    <mergeCell ref="D4162:F4162"/>
    <mergeCell ref="D4151:F4151"/>
    <mergeCell ref="D4152:F4152"/>
    <mergeCell ref="D4153:F4153"/>
    <mergeCell ref="D4154:F4154"/>
    <mergeCell ref="D4155:F4155"/>
    <mergeCell ref="D4156:F4156"/>
    <mergeCell ref="D4145:F4145"/>
    <mergeCell ref="D4146:F4146"/>
    <mergeCell ref="D4147:F4147"/>
    <mergeCell ref="D4148:F4148"/>
    <mergeCell ref="D4149:F4149"/>
    <mergeCell ref="D4150:F4150"/>
    <mergeCell ref="D4139:F4139"/>
    <mergeCell ref="D4140:F4140"/>
    <mergeCell ref="D4141:F4141"/>
    <mergeCell ref="D4142:F4142"/>
    <mergeCell ref="D4143:F4143"/>
    <mergeCell ref="D4144:F4144"/>
    <mergeCell ref="D4133:F4133"/>
    <mergeCell ref="D4134:F4134"/>
    <mergeCell ref="D4135:F4135"/>
    <mergeCell ref="D4136:F4136"/>
    <mergeCell ref="D4137:F4137"/>
    <mergeCell ref="D4138:F4138"/>
    <mergeCell ref="D4127:F4127"/>
    <mergeCell ref="D4128:F4128"/>
    <mergeCell ref="D4129:F4129"/>
    <mergeCell ref="D4130:F4130"/>
    <mergeCell ref="D4131:F4131"/>
    <mergeCell ref="D4132:F4132"/>
    <mergeCell ref="D4121:F4121"/>
    <mergeCell ref="D4122:F4122"/>
    <mergeCell ref="D4123:F4123"/>
    <mergeCell ref="D4124:F4124"/>
    <mergeCell ref="D4125:F4125"/>
    <mergeCell ref="D4126:F4126"/>
    <mergeCell ref="D4115:F4115"/>
    <mergeCell ref="D4116:F4116"/>
    <mergeCell ref="D4117:F4117"/>
    <mergeCell ref="D4118:F4118"/>
    <mergeCell ref="D4119:F4119"/>
    <mergeCell ref="D4120:F4120"/>
    <mergeCell ref="D4109:F4109"/>
    <mergeCell ref="D4110:F4110"/>
    <mergeCell ref="D4111:F4111"/>
    <mergeCell ref="D4112:F4112"/>
    <mergeCell ref="D4113:F4113"/>
    <mergeCell ref="D4114:F4114"/>
    <mergeCell ref="D4103:F4103"/>
    <mergeCell ref="D4104:F4104"/>
    <mergeCell ref="D4105:F4105"/>
    <mergeCell ref="D4106:F4106"/>
    <mergeCell ref="D4107:F4107"/>
    <mergeCell ref="D4108:F4108"/>
    <mergeCell ref="D4097:F4097"/>
    <mergeCell ref="D4098:F4098"/>
    <mergeCell ref="D4099:F4099"/>
    <mergeCell ref="D4100:F4100"/>
    <mergeCell ref="D4101:F4101"/>
    <mergeCell ref="D4102:F4102"/>
    <mergeCell ref="D4091:F4091"/>
    <mergeCell ref="D4092:F4092"/>
    <mergeCell ref="D4093:F4093"/>
    <mergeCell ref="D4094:F4094"/>
    <mergeCell ref="D4095:F4095"/>
    <mergeCell ref="D4096:F4096"/>
    <mergeCell ref="D4085:F4085"/>
    <mergeCell ref="D4086:F4086"/>
    <mergeCell ref="D4087:F4087"/>
    <mergeCell ref="D4088:F4088"/>
    <mergeCell ref="D4089:F4089"/>
    <mergeCell ref="D4090:F4090"/>
    <mergeCell ref="D4079:F4079"/>
    <mergeCell ref="D4080:F4080"/>
    <mergeCell ref="D4081:F4081"/>
    <mergeCell ref="D4082:F4082"/>
    <mergeCell ref="D4083:F4083"/>
    <mergeCell ref="D4084:F4084"/>
    <mergeCell ref="D4073:F4073"/>
    <mergeCell ref="D4074:F4074"/>
    <mergeCell ref="D4075:F4075"/>
    <mergeCell ref="D4076:F4076"/>
    <mergeCell ref="D4077:F4077"/>
    <mergeCell ref="D4078:F4078"/>
    <mergeCell ref="D4067:F4067"/>
    <mergeCell ref="D4068:F4068"/>
    <mergeCell ref="D4069:F4069"/>
    <mergeCell ref="D4070:F4070"/>
    <mergeCell ref="D4071:F4071"/>
    <mergeCell ref="D4072:F4072"/>
    <mergeCell ref="D4061:F4061"/>
    <mergeCell ref="D4062:F4062"/>
    <mergeCell ref="D4063:F4063"/>
    <mergeCell ref="D4064:F4064"/>
    <mergeCell ref="D4065:F4065"/>
    <mergeCell ref="D4066:F4066"/>
    <mergeCell ref="D4055:F4055"/>
    <mergeCell ref="D4056:F4056"/>
    <mergeCell ref="D4057:F4057"/>
    <mergeCell ref="D4058:F4058"/>
    <mergeCell ref="D4059:F4059"/>
    <mergeCell ref="D4060:F4060"/>
    <mergeCell ref="D4049:F4049"/>
    <mergeCell ref="D4050:F4050"/>
    <mergeCell ref="D4051:F4051"/>
    <mergeCell ref="D4052:F4052"/>
    <mergeCell ref="D4053:F4053"/>
    <mergeCell ref="D4054:F4054"/>
    <mergeCell ref="D4043:F4043"/>
    <mergeCell ref="D4044:F4044"/>
    <mergeCell ref="D4045:F4045"/>
    <mergeCell ref="D4046:F4046"/>
    <mergeCell ref="D4047:F4047"/>
    <mergeCell ref="D4048:F4048"/>
    <mergeCell ref="D4037:F4037"/>
    <mergeCell ref="D4038:F4038"/>
    <mergeCell ref="D4039:F4039"/>
    <mergeCell ref="D4040:F4040"/>
    <mergeCell ref="D4041:F4041"/>
    <mergeCell ref="D4042:F4042"/>
    <mergeCell ref="D4031:F4031"/>
    <mergeCell ref="D4032:F4032"/>
    <mergeCell ref="D4033:F4033"/>
    <mergeCell ref="D4034:F4034"/>
    <mergeCell ref="D4035:F4035"/>
    <mergeCell ref="D4036:F4036"/>
    <mergeCell ref="D4025:F4025"/>
    <mergeCell ref="D4026:F4026"/>
    <mergeCell ref="D4027:F4027"/>
    <mergeCell ref="D4028:F4028"/>
    <mergeCell ref="D4029:F4029"/>
    <mergeCell ref="D4030:F4030"/>
    <mergeCell ref="D4019:F4019"/>
    <mergeCell ref="D4020:F4020"/>
    <mergeCell ref="D4021:F4021"/>
    <mergeCell ref="D4022:F4022"/>
    <mergeCell ref="D4023:F4023"/>
    <mergeCell ref="D4024:F4024"/>
    <mergeCell ref="D4012:F4012"/>
    <mergeCell ref="D4014:F4014"/>
    <mergeCell ref="A4016:C4016"/>
    <mergeCell ref="D4016:F4016"/>
    <mergeCell ref="A4017:C4017"/>
    <mergeCell ref="D4017:F4017"/>
    <mergeCell ref="D4003:F4003"/>
    <mergeCell ref="D4005:F4005"/>
    <mergeCell ref="D4007:F4007"/>
    <mergeCell ref="A4009:C4009"/>
    <mergeCell ref="D4009:F4009"/>
    <mergeCell ref="D4010:F4010"/>
    <mergeCell ref="D3997:F3997"/>
    <mergeCell ref="D3999:F3999"/>
    <mergeCell ref="A4001:C4001"/>
    <mergeCell ref="D4001:F4001"/>
    <mergeCell ref="A4002:C4002"/>
    <mergeCell ref="D4002:F4002"/>
    <mergeCell ref="D3988:F3988"/>
    <mergeCell ref="D3990:F3990"/>
    <mergeCell ref="D3992:F3992"/>
    <mergeCell ref="A3994:C3994"/>
    <mergeCell ref="D3994:F3994"/>
    <mergeCell ref="D3995:F3995"/>
    <mergeCell ref="D3980:F3980"/>
    <mergeCell ref="D3982:F3982"/>
    <mergeCell ref="D3984:F3984"/>
    <mergeCell ref="A3986:C3986"/>
    <mergeCell ref="D3986:F3986"/>
    <mergeCell ref="A3987:C3987"/>
    <mergeCell ref="D3987:F3987"/>
    <mergeCell ref="D3972:F3972"/>
    <mergeCell ref="D3973:F3973"/>
    <mergeCell ref="D3974:F3974"/>
    <mergeCell ref="D3975:F3975"/>
    <mergeCell ref="D3977:F3977"/>
    <mergeCell ref="A3979:C3979"/>
    <mergeCell ref="D3979:F3979"/>
    <mergeCell ref="D3966:F3966"/>
    <mergeCell ref="D3967:F3967"/>
    <mergeCell ref="D3968:F3968"/>
    <mergeCell ref="D3969:F3969"/>
    <mergeCell ref="D3970:F3970"/>
    <mergeCell ref="D3971:F3971"/>
    <mergeCell ref="D3960:F3960"/>
    <mergeCell ref="D3962:F3962"/>
    <mergeCell ref="A3964:C3964"/>
    <mergeCell ref="D3964:F3964"/>
    <mergeCell ref="A3965:C3965"/>
    <mergeCell ref="D3965:F3965"/>
    <mergeCell ref="D3951:F3951"/>
    <mergeCell ref="D3953:F3953"/>
    <mergeCell ref="D3955:F3955"/>
    <mergeCell ref="A3957:C3957"/>
    <mergeCell ref="D3957:F3957"/>
    <mergeCell ref="D3958:F3958"/>
    <mergeCell ref="D3945:F3945"/>
    <mergeCell ref="D3947:F3947"/>
    <mergeCell ref="A3949:C3949"/>
    <mergeCell ref="D3949:F3949"/>
    <mergeCell ref="A3950:C3950"/>
    <mergeCell ref="D3950:F3950"/>
    <mergeCell ref="D3939:F3939"/>
    <mergeCell ref="D3940:F3940"/>
    <mergeCell ref="D3941:F3941"/>
    <mergeCell ref="A3942:C3942"/>
    <mergeCell ref="D3942:F3942"/>
    <mergeCell ref="D3943:F3943"/>
    <mergeCell ref="D3932:F3932"/>
    <mergeCell ref="D3933:F3933"/>
    <mergeCell ref="D3934:F3934"/>
    <mergeCell ref="D3935:F3935"/>
    <mergeCell ref="D3937:F3937"/>
    <mergeCell ref="D3938:F3938"/>
    <mergeCell ref="A3928:C3928"/>
    <mergeCell ref="D3928:F3928"/>
    <mergeCell ref="A3929:C3929"/>
    <mergeCell ref="D3929:F3929"/>
    <mergeCell ref="D3930:F3930"/>
    <mergeCell ref="D3931:F3931"/>
    <mergeCell ref="D3919:F3919"/>
    <mergeCell ref="A3921:C3921"/>
    <mergeCell ref="D3921:F3921"/>
    <mergeCell ref="D3922:F3922"/>
    <mergeCell ref="D3924:F3924"/>
    <mergeCell ref="D3926:F3926"/>
    <mergeCell ref="D3912:F3912"/>
    <mergeCell ref="D3913:F3913"/>
    <mergeCell ref="D3914:F3914"/>
    <mergeCell ref="D3915:F3915"/>
    <mergeCell ref="D3916:F3916"/>
    <mergeCell ref="D3917:F3917"/>
    <mergeCell ref="D3906:F3906"/>
    <mergeCell ref="D3908:F3908"/>
    <mergeCell ref="A3910:C3910"/>
    <mergeCell ref="D3910:F3910"/>
    <mergeCell ref="A3911:C3911"/>
    <mergeCell ref="D3911:F3911"/>
    <mergeCell ref="D3897:F3897"/>
    <mergeCell ref="D3899:F3899"/>
    <mergeCell ref="D3901:F3901"/>
    <mergeCell ref="A3903:C3903"/>
    <mergeCell ref="D3903:F3903"/>
    <mergeCell ref="D3904:F3904"/>
    <mergeCell ref="D3892:F3892"/>
    <mergeCell ref="D3893:F3893"/>
    <mergeCell ref="D3894:F3894"/>
    <mergeCell ref="A3895:C3895"/>
    <mergeCell ref="D3895:F3895"/>
    <mergeCell ref="A3896:C3896"/>
    <mergeCell ref="D3896:F3896"/>
    <mergeCell ref="D3886:F3886"/>
    <mergeCell ref="D3887:F3887"/>
    <mergeCell ref="D3888:F3888"/>
    <mergeCell ref="D3889:F3889"/>
    <mergeCell ref="D3890:F3890"/>
    <mergeCell ref="D3891:F3891"/>
    <mergeCell ref="D3880:F3880"/>
    <mergeCell ref="D3881:F3881"/>
    <mergeCell ref="D3882:F3882"/>
    <mergeCell ref="D3883:F3883"/>
    <mergeCell ref="D3884:F3884"/>
    <mergeCell ref="D3885:F3885"/>
    <mergeCell ref="D3874:F3874"/>
    <mergeCell ref="D3875:F3875"/>
    <mergeCell ref="D3876:F3876"/>
    <mergeCell ref="D3877:F3877"/>
    <mergeCell ref="D3878:F3878"/>
    <mergeCell ref="D3879:F3879"/>
    <mergeCell ref="D3868:F3868"/>
    <mergeCell ref="D3869:F3869"/>
    <mergeCell ref="D3870:F3870"/>
    <mergeCell ref="D3871:F3871"/>
    <mergeCell ref="D3872:F3872"/>
    <mergeCell ref="D3873:F3873"/>
    <mergeCell ref="D3862:F3862"/>
    <mergeCell ref="D3863:F3863"/>
    <mergeCell ref="D3864:F3864"/>
    <mergeCell ref="D3865:F3865"/>
    <mergeCell ref="D3866:F3866"/>
    <mergeCell ref="D3867:F3867"/>
    <mergeCell ref="D3856:F3856"/>
    <mergeCell ref="D3857:F3857"/>
    <mergeCell ref="D3858:F3858"/>
    <mergeCell ref="D3859:F3859"/>
    <mergeCell ref="D3860:F3860"/>
    <mergeCell ref="D3861:F3861"/>
    <mergeCell ref="D3850:F3850"/>
    <mergeCell ref="D3851:F3851"/>
    <mergeCell ref="D3852:F3852"/>
    <mergeCell ref="D3853:F3853"/>
    <mergeCell ref="D3854:F3854"/>
    <mergeCell ref="D3855:F3855"/>
    <mergeCell ref="D3844:F3844"/>
    <mergeCell ref="D3845:F3845"/>
    <mergeCell ref="D3846:F3846"/>
    <mergeCell ref="D3847:F3847"/>
    <mergeCell ref="D3848:F3848"/>
    <mergeCell ref="D3849:F3849"/>
    <mergeCell ref="D3838:F3838"/>
    <mergeCell ref="D3839:F3839"/>
    <mergeCell ref="D3840:F3840"/>
    <mergeCell ref="D3841:F3841"/>
    <mergeCell ref="D3842:F3842"/>
    <mergeCell ref="D3843:F3843"/>
    <mergeCell ref="D3832:F3832"/>
    <mergeCell ref="D3833:F3833"/>
    <mergeCell ref="D3834:F3834"/>
    <mergeCell ref="D3835:F3835"/>
    <mergeCell ref="D3836:F3836"/>
    <mergeCell ref="D3837:F3837"/>
    <mergeCell ref="D3826:F3826"/>
    <mergeCell ref="D3827:F3827"/>
    <mergeCell ref="D3828:F3828"/>
    <mergeCell ref="D3829:F3829"/>
    <mergeCell ref="D3830:F3830"/>
    <mergeCell ref="D3831:F3831"/>
    <mergeCell ref="D3820:F3820"/>
    <mergeCell ref="D3821:F3821"/>
    <mergeCell ref="D3822:F3822"/>
    <mergeCell ref="D3823:F3823"/>
    <mergeCell ref="D3824:F3824"/>
    <mergeCell ref="D3825:F3825"/>
    <mergeCell ref="D3814:F3814"/>
    <mergeCell ref="D3815:F3815"/>
    <mergeCell ref="D3816:F3816"/>
    <mergeCell ref="D3817:F3817"/>
    <mergeCell ref="D3818:F3818"/>
    <mergeCell ref="D3819:F3819"/>
    <mergeCell ref="D3808:F3808"/>
    <mergeCell ref="D3809:F3809"/>
    <mergeCell ref="D3810:F3810"/>
    <mergeCell ref="D3811:F3811"/>
    <mergeCell ref="D3812:F3812"/>
    <mergeCell ref="D3813:F3813"/>
    <mergeCell ref="D3802:F3802"/>
    <mergeCell ref="D3803:F3803"/>
    <mergeCell ref="D3804:F3804"/>
    <mergeCell ref="D3805:F3805"/>
    <mergeCell ref="D3806:F3806"/>
    <mergeCell ref="D3807:F3807"/>
    <mergeCell ref="D3796:F3796"/>
    <mergeCell ref="D3797:F3797"/>
    <mergeCell ref="D3798:F3798"/>
    <mergeCell ref="D3799:F3799"/>
    <mergeCell ref="D3800:F3800"/>
    <mergeCell ref="D3801:F3801"/>
    <mergeCell ref="D3790:F3790"/>
    <mergeCell ref="D3791:F3791"/>
    <mergeCell ref="D3792:F3792"/>
    <mergeCell ref="D3793:F3793"/>
    <mergeCell ref="D3794:F3794"/>
    <mergeCell ref="D3795:F3795"/>
    <mergeCell ref="D3784:F3784"/>
    <mergeCell ref="D3785:F3785"/>
    <mergeCell ref="D3786:F3786"/>
    <mergeCell ref="D3787:F3787"/>
    <mergeCell ref="D3788:F3788"/>
    <mergeCell ref="D3789:F3789"/>
    <mergeCell ref="D3778:F3778"/>
    <mergeCell ref="D3779:F3779"/>
    <mergeCell ref="D3780:F3780"/>
    <mergeCell ref="D3781:F3781"/>
    <mergeCell ref="D3782:F3782"/>
    <mergeCell ref="D3783:F3783"/>
    <mergeCell ref="D3772:F3772"/>
    <mergeCell ref="D3773:F3773"/>
    <mergeCell ref="D3774:F3774"/>
    <mergeCell ref="D3775:F3775"/>
    <mergeCell ref="D3776:F3776"/>
    <mergeCell ref="D3777:F3777"/>
    <mergeCell ref="D3766:F3766"/>
    <mergeCell ref="D3767:F3767"/>
    <mergeCell ref="D3768:F3768"/>
    <mergeCell ref="D3769:F3769"/>
    <mergeCell ref="D3770:F3770"/>
    <mergeCell ref="D3771:F3771"/>
    <mergeCell ref="D3760:F3760"/>
    <mergeCell ref="D3761:F3761"/>
    <mergeCell ref="D3762:F3762"/>
    <mergeCell ref="D3763:F3763"/>
    <mergeCell ref="D3764:F3764"/>
    <mergeCell ref="D3765:F3765"/>
    <mergeCell ref="D3754:F3754"/>
    <mergeCell ref="D3755:F3755"/>
    <mergeCell ref="D3756:F3756"/>
    <mergeCell ref="D3757:F3757"/>
    <mergeCell ref="D3758:F3758"/>
    <mergeCell ref="D3759:F3759"/>
    <mergeCell ref="D3748:F3748"/>
    <mergeCell ref="D3749:F3749"/>
    <mergeCell ref="D3750:F3750"/>
    <mergeCell ref="D3751:F3751"/>
    <mergeCell ref="D3752:F3752"/>
    <mergeCell ref="D3753:F3753"/>
    <mergeCell ref="D3741:F3741"/>
    <mergeCell ref="D3742:F3742"/>
    <mergeCell ref="D3743:F3743"/>
    <mergeCell ref="D3744:F3744"/>
    <mergeCell ref="D3745:F3745"/>
    <mergeCell ref="D3746:F3746"/>
    <mergeCell ref="D3735:F3735"/>
    <mergeCell ref="D3736:F3736"/>
    <mergeCell ref="D3737:F3737"/>
    <mergeCell ref="D3738:F3738"/>
    <mergeCell ref="D3739:F3739"/>
    <mergeCell ref="D3740:F3740"/>
    <mergeCell ref="D3729:F3729"/>
    <mergeCell ref="D3730:F3730"/>
    <mergeCell ref="D3731:F3731"/>
    <mergeCell ref="D3732:F3732"/>
    <mergeCell ref="D3733:F3733"/>
    <mergeCell ref="D3734:F3734"/>
    <mergeCell ref="D3723:F3723"/>
    <mergeCell ref="D3724:F3724"/>
    <mergeCell ref="D3725:F3725"/>
    <mergeCell ref="D3726:F3726"/>
    <mergeCell ref="D3727:F3727"/>
    <mergeCell ref="D3728:F3728"/>
    <mergeCell ref="D3717:F3717"/>
    <mergeCell ref="D3718:F3718"/>
    <mergeCell ref="D3719:F3719"/>
    <mergeCell ref="D3720:F3720"/>
    <mergeCell ref="D3721:F3721"/>
    <mergeCell ref="D3722:F3722"/>
    <mergeCell ref="D3711:F3711"/>
    <mergeCell ref="D3712:F3712"/>
    <mergeCell ref="D3713:F3713"/>
    <mergeCell ref="D3714:F3714"/>
    <mergeCell ref="D3715:F3715"/>
    <mergeCell ref="D3716:F3716"/>
    <mergeCell ref="D3705:F3705"/>
    <mergeCell ref="D3706:F3706"/>
    <mergeCell ref="D3707:F3707"/>
    <mergeCell ref="D3708:F3708"/>
    <mergeCell ref="D3709:F3709"/>
    <mergeCell ref="D3710:F3710"/>
    <mergeCell ref="D3699:F3699"/>
    <mergeCell ref="D3700:F3700"/>
    <mergeCell ref="D3701:F3701"/>
    <mergeCell ref="D3702:F3702"/>
    <mergeCell ref="D3703:F3703"/>
    <mergeCell ref="D3704:F3704"/>
    <mergeCell ref="D3693:F3693"/>
    <mergeCell ref="D3694:F3694"/>
    <mergeCell ref="D3695:F3695"/>
    <mergeCell ref="D3696:F3696"/>
    <mergeCell ref="D3697:F3697"/>
    <mergeCell ref="D3698:F3698"/>
    <mergeCell ref="D3687:F3687"/>
    <mergeCell ref="D3688:F3688"/>
    <mergeCell ref="D3689:F3689"/>
    <mergeCell ref="D3690:F3690"/>
    <mergeCell ref="D3691:F3691"/>
    <mergeCell ref="D3692:F3692"/>
    <mergeCell ref="D3681:F3681"/>
    <mergeCell ref="D3682:F3682"/>
    <mergeCell ref="D3683:F3683"/>
    <mergeCell ref="D3684:F3684"/>
    <mergeCell ref="D3685:F3685"/>
    <mergeCell ref="D3686:F3686"/>
    <mergeCell ref="D3675:F3675"/>
    <mergeCell ref="D3676:F3676"/>
    <mergeCell ref="D3677:F3677"/>
    <mergeCell ref="D3678:F3678"/>
    <mergeCell ref="D3679:F3679"/>
    <mergeCell ref="D3680:F3680"/>
    <mergeCell ref="D3669:F3669"/>
    <mergeCell ref="D3670:F3670"/>
    <mergeCell ref="D3671:F3671"/>
    <mergeCell ref="D3672:F3672"/>
    <mergeCell ref="D3673:F3673"/>
    <mergeCell ref="D3674:F3674"/>
    <mergeCell ref="D3663:F3663"/>
    <mergeCell ref="D3664:F3664"/>
    <mergeCell ref="D3665:F3665"/>
    <mergeCell ref="D3666:F3666"/>
    <mergeCell ref="D3667:F3667"/>
    <mergeCell ref="D3668:F3668"/>
    <mergeCell ref="D3657:F3657"/>
    <mergeCell ref="D3658:F3658"/>
    <mergeCell ref="D3659:F3659"/>
    <mergeCell ref="D3660:F3660"/>
    <mergeCell ref="D3661:F3661"/>
    <mergeCell ref="D3662:F3662"/>
    <mergeCell ref="D3651:F3651"/>
    <mergeCell ref="D3652:F3652"/>
    <mergeCell ref="D3653:F3653"/>
    <mergeCell ref="D3654:F3654"/>
    <mergeCell ref="D3655:F3655"/>
    <mergeCell ref="D3656:F3656"/>
    <mergeCell ref="D3645:F3645"/>
    <mergeCell ref="D3646:F3646"/>
    <mergeCell ref="D3647:F3647"/>
    <mergeCell ref="D3648:F3648"/>
    <mergeCell ref="D3649:F3649"/>
    <mergeCell ref="D3650:F3650"/>
    <mergeCell ref="D3639:F3639"/>
    <mergeCell ref="D3640:F3640"/>
    <mergeCell ref="D3641:F3641"/>
    <mergeCell ref="D3642:F3642"/>
    <mergeCell ref="D3643:F3643"/>
    <mergeCell ref="D3644:F3644"/>
    <mergeCell ref="D3633:F3633"/>
    <mergeCell ref="D3634:F3634"/>
    <mergeCell ref="D3635:F3635"/>
    <mergeCell ref="D3636:F3636"/>
    <mergeCell ref="D3637:F3637"/>
    <mergeCell ref="D3638:F3638"/>
    <mergeCell ref="D3627:F3627"/>
    <mergeCell ref="D3628:F3628"/>
    <mergeCell ref="D3629:F3629"/>
    <mergeCell ref="D3630:F3630"/>
    <mergeCell ref="D3631:F3631"/>
    <mergeCell ref="D3632:F3632"/>
    <mergeCell ref="D3621:F3621"/>
    <mergeCell ref="D3622:F3622"/>
    <mergeCell ref="D3623:F3623"/>
    <mergeCell ref="D3624:F3624"/>
    <mergeCell ref="D3625:F3625"/>
    <mergeCell ref="D3626:F3626"/>
    <mergeCell ref="D3615:F3615"/>
    <mergeCell ref="D3616:F3616"/>
    <mergeCell ref="D3617:F3617"/>
    <mergeCell ref="D3618:F3618"/>
    <mergeCell ref="D3619:F3619"/>
    <mergeCell ref="D3620:F3620"/>
    <mergeCell ref="D3609:F3609"/>
    <mergeCell ref="D3610:F3610"/>
    <mergeCell ref="D3611:F3611"/>
    <mergeCell ref="D3612:F3612"/>
    <mergeCell ref="D3613:F3613"/>
    <mergeCell ref="D3614:F3614"/>
    <mergeCell ref="D3603:F3603"/>
    <mergeCell ref="D3604:F3604"/>
    <mergeCell ref="D3605:F3605"/>
    <mergeCell ref="D3606:F3606"/>
    <mergeCell ref="D3607:F3607"/>
    <mergeCell ref="D3608:F3608"/>
    <mergeCell ref="A3598:C3598"/>
    <mergeCell ref="D3598:F3598"/>
    <mergeCell ref="D3599:F3599"/>
    <mergeCell ref="D3600:F3600"/>
    <mergeCell ref="D3601:F3601"/>
    <mergeCell ref="D3602:F3602"/>
    <mergeCell ref="D3592:F3592"/>
    <mergeCell ref="D3593:F3593"/>
    <mergeCell ref="D3594:F3594"/>
    <mergeCell ref="D3595:F3595"/>
    <mergeCell ref="D3596:F3596"/>
    <mergeCell ref="D3597:F3597"/>
    <mergeCell ref="D3586:F3586"/>
    <mergeCell ref="D3587:F3587"/>
    <mergeCell ref="D3588:F3588"/>
    <mergeCell ref="D3589:F3589"/>
    <mergeCell ref="D3590:F3590"/>
    <mergeCell ref="D3591:F3591"/>
    <mergeCell ref="D3580:F3580"/>
    <mergeCell ref="D3581:F3581"/>
    <mergeCell ref="D3582:F3582"/>
    <mergeCell ref="D3583:F3583"/>
    <mergeCell ref="D3584:F3584"/>
    <mergeCell ref="D3585:F3585"/>
    <mergeCell ref="D3574:F3574"/>
    <mergeCell ref="D3575:F3575"/>
    <mergeCell ref="D3576:F3576"/>
    <mergeCell ref="D3577:F3577"/>
    <mergeCell ref="D3578:F3578"/>
    <mergeCell ref="D3579:F3579"/>
    <mergeCell ref="D3568:F3568"/>
    <mergeCell ref="D3569:F3569"/>
    <mergeCell ref="D3570:F3570"/>
    <mergeCell ref="D3571:F3571"/>
    <mergeCell ref="D3572:F3572"/>
    <mergeCell ref="D3573:F3573"/>
    <mergeCell ref="D3562:F3562"/>
    <mergeCell ref="D3563:F3563"/>
    <mergeCell ref="D3564:F3564"/>
    <mergeCell ref="D3565:F3565"/>
    <mergeCell ref="D3566:F3566"/>
    <mergeCell ref="D3567:F3567"/>
    <mergeCell ref="D3556:F3556"/>
    <mergeCell ref="D3557:F3557"/>
    <mergeCell ref="D3558:F3558"/>
    <mergeCell ref="D3559:F3559"/>
    <mergeCell ref="D3560:F3560"/>
    <mergeCell ref="D3561:F3561"/>
    <mergeCell ref="D3550:F3550"/>
    <mergeCell ref="D3551:F3551"/>
    <mergeCell ref="D3552:F3552"/>
    <mergeCell ref="D3553:F3553"/>
    <mergeCell ref="D3554:F3554"/>
    <mergeCell ref="D3555:F3555"/>
    <mergeCell ref="D3544:F3544"/>
    <mergeCell ref="D3545:F3545"/>
    <mergeCell ref="D3546:F3546"/>
    <mergeCell ref="D3547:F3547"/>
    <mergeCell ref="D3548:F3548"/>
    <mergeCell ref="D3549:F3549"/>
    <mergeCell ref="D3538:F3538"/>
    <mergeCell ref="D3539:F3539"/>
    <mergeCell ref="D3540:F3540"/>
    <mergeCell ref="D3541:F3541"/>
    <mergeCell ref="D3542:F3542"/>
    <mergeCell ref="D3543:F3543"/>
    <mergeCell ref="D3532:F3532"/>
    <mergeCell ref="D3533:F3533"/>
    <mergeCell ref="D3534:F3534"/>
    <mergeCell ref="D3535:F3535"/>
    <mergeCell ref="D3536:F3536"/>
    <mergeCell ref="D3537:F3537"/>
    <mergeCell ref="D3526:F3526"/>
    <mergeCell ref="D3527:F3527"/>
    <mergeCell ref="D3528:F3528"/>
    <mergeCell ref="D3529:F3529"/>
    <mergeCell ref="D3530:F3530"/>
    <mergeCell ref="D3531:F3531"/>
    <mergeCell ref="D3520:F3520"/>
    <mergeCell ref="D3521:F3521"/>
    <mergeCell ref="D3522:F3522"/>
    <mergeCell ref="D3523:F3523"/>
    <mergeCell ref="D3524:F3524"/>
    <mergeCell ref="D3525:F3525"/>
    <mergeCell ref="D3514:F3514"/>
    <mergeCell ref="D3515:F3515"/>
    <mergeCell ref="D3516:F3516"/>
    <mergeCell ref="D3517:F3517"/>
    <mergeCell ref="D3518:F3518"/>
    <mergeCell ref="D3519:F3519"/>
    <mergeCell ref="D3508:F3508"/>
    <mergeCell ref="D3509:F3509"/>
    <mergeCell ref="D3510:F3510"/>
    <mergeCell ref="D3511:F3511"/>
    <mergeCell ref="D3512:F3512"/>
    <mergeCell ref="D3513:F3513"/>
    <mergeCell ref="D3502:F3502"/>
    <mergeCell ref="D3503:F3503"/>
    <mergeCell ref="D3504:F3504"/>
    <mergeCell ref="D3505:F3505"/>
    <mergeCell ref="D3506:F3506"/>
    <mergeCell ref="D3507:F3507"/>
    <mergeCell ref="D3496:F3496"/>
    <mergeCell ref="D3497:F3497"/>
    <mergeCell ref="D3498:F3498"/>
    <mergeCell ref="D3499:F3499"/>
    <mergeCell ref="D3500:F3500"/>
    <mergeCell ref="D3501:F3501"/>
    <mergeCell ref="D3490:F3490"/>
    <mergeCell ref="D3491:F3491"/>
    <mergeCell ref="D3492:F3492"/>
    <mergeCell ref="D3493:F3493"/>
    <mergeCell ref="D3494:F3494"/>
    <mergeCell ref="D3495:F3495"/>
    <mergeCell ref="D3484:F3484"/>
    <mergeCell ref="D3485:F3485"/>
    <mergeCell ref="D3486:F3486"/>
    <mergeCell ref="D3487:F3487"/>
    <mergeCell ref="D3488:F3488"/>
    <mergeCell ref="D3489:F3489"/>
    <mergeCell ref="D3478:F3478"/>
    <mergeCell ref="D3479:F3479"/>
    <mergeCell ref="D3480:F3480"/>
    <mergeCell ref="D3481:F3481"/>
    <mergeCell ref="D3482:F3482"/>
    <mergeCell ref="D3483:F3483"/>
    <mergeCell ref="D3472:F3472"/>
    <mergeCell ref="D3473:F3473"/>
    <mergeCell ref="D3474:F3474"/>
    <mergeCell ref="D3475:F3475"/>
    <mergeCell ref="D3476:F3476"/>
    <mergeCell ref="D3477:F3477"/>
    <mergeCell ref="D3466:F3466"/>
    <mergeCell ref="D3467:F3467"/>
    <mergeCell ref="D3468:F3468"/>
    <mergeCell ref="D3469:F3469"/>
    <mergeCell ref="D3470:F3470"/>
    <mergeCell ref="D3471:F3471"/>
    <mergeCell ref="D3460:F3460"/>
    <mergeCell ref="D3461:F3461"/>
    <mergeCell ref="D3462:F3462"/>
    <mergeCell ref="D3463:F3463"/>
    <mergeCell ref="D3464:F3464"/>
    <mergeCell ref="D3465:F3465"/>
    <mergeCell ref="D3454:F3454"/>
    <mergeCell ref="D3455:F3455"/>
    <mergeCell ref="D3456:F3456"/>
    <mergeCell ref="D3457:F3457"/>
    <mergeCell ref="D3458:F3458"/>
    <mergeCell ref="D3459:F3459"/>
    <mergeCell ref="D3447:F3447"/>
    <mergeCell ref="D3448:F3448"/>
    <mergeCell ref="D3449:F3449"/>
    <mergeCell ref="D3451:F3451"/>
    <mergeCell ref="D3452:F3452"/>
    <mergeCell ref="D3453:F3453"/>
    <mergeCell ref="D3441:F3441"/>
    <mergeCell ref="D3442:F3442"/>
    <mergeCell ref="D3443:F3443"/>
    <mergeCell ref="D3444:F3444"/>
    <mergeCell ref="D3445:F3445"/>
    <mergeCell ref="D3446:F3446"/>
    <mergeCell ref="D3435:F3435"/>
    <mergeCell ref="D3436:F3436"/>
    <mergeCell ref="D3437:F3437"/>
    <mergeCell ref="D3438:F3438"/>
    <mergeCell ref="D3439:F3439"/>
    <mergeCell ref="D3440:F3440"/>
    <mergeCell ref="D3429:F3429"/>
    <mergeCell ref="D3430:F3430"/>
    <mergeCell ref="D3431:F3431"/>
    <mergeCell ref="D3432:F3432"/>
    <mergeCell ref="D3433:F3433"/>
    <mergeCell ref="D3434:F3434"/>
    <mergeCell ref="D3423:F3423"/>
    <mergeCell ref="D3424:F3424"/>
    <mergeCell ref="D3425:F3425"/>
    <mergeCell ref="D3426:F3426"/>
    <mergeCell ref="D3427:F3427"/>
    <mergeCell ref="D3428:F3428"/>
    <mergeCell ref="D3417:F3417"/>
    <mergeCell ref="D3418:F3418"/>
    <mergeCell ref="D3419:F3419"/>
    <mergeCell ref="D3420:F3420"/>
    <mergeCell ref="D3421:F3421"/>
    <mergeCell ref="D3422:F3422"/>
    <mergeCell ref="D3411:F3411"/>
    <mergeCell ref="D3412:F3412"/>
    <mergeCell ref="D3413:F3413"/>
    <mergeCell ref="D3414:F3414"/>
    <mergeCell ref="D3415:F3415"/>
    <mergeCell ref="D3416:F3416"/>
    <mergeCell ref="D3405:F3405"/>
    <mergeCell ref="D3406:F3406"/>
    <mergeCell ref="D3407:F3407"/>
    <mergeCell ref="D3408:F3408"/>
    <mergeCell ref="D3409:F3409"/>
    <mergeCell ref="D3410:F3410"/>
    <mergeCell ref="D3399:F3399"/>
    <mergeCell ref="D3400:F3400"/>
    <mergeCell ref="D3401:F3401"/>
    <mergeCell ref="D3402:F3402"/>
    <mergeCell ref="D3403:F3403"/>
    <mergeCell ref="D3404:F3404"/>
    <mergeCell ref="D3393:F3393"/>
    <mergeCell ref="D3394:F3394"/>
    <mergeCell ref="D3395:F3395"/>
    <mergeCell ref="D3396:F3396"/>
    <mergeCell ref="D3397:F3397"/>
    <mergeCell ref="D3398:F3398"/>
    <mergeCell ref="D3387:F3387"/>
    <mergeCell ref="D3388:F3388"/>
    <mergeCell ref="D3389:F3389"/>
    <mergeCell ref="D3390:F3390"/>
    <mergeCell ref="D3391:F3391"/>
    <mergeCell ref="D3392:F3392"/>
    <mergeCell ref="D3381:F3381"/>
    <mergeCell ref="D3382:F3382"/>
    <mergeCell ref="D3383:F3383"/>
    <mergeCell ref="D3384:F3384"/>
    <mergeCell ref="D3385:F3385"/>
    <mergeCell ref="D3386:F3386"/>
    <mergeCell ref="D3375:F3375"/>
    <mergeCell ref="D3376:F3376"/>
    <mergeCell ref="D3377:F3377"/>
    <mergeCell ref="D3378:F3378"/>
    <mergeCell ref="D3379:F3379"/>
    <mergeCell ref="D3380:F3380"/>
    <mergeCell ref="D3369:F3369"/>
    <mergeCell ref="D3370:F3370"/>
    <mergeCell ref="D3371:F3371"/>
    <mergeCell ref="D3372:F3372"/>
    <mergeCell ref="D3373:F3373"/>
    <mergeCell ref="D3374:F3374"/>
    <mergeCell ref="D3363:F3363"/>
    <mergeCell ref="D3364:F3364"/>
    <mergeCell ref="D3365:F3365"/>
    <mergeCell ref="D3366:F3366"/>
    <mergeCell ref="D3367:F3367"/>
    <mergeCell ref="D3368:F3368"/>
    <mergeCell ref="D3357:F3357"/>
    <mergeCell ref="D3358:F3358"/>
    <mergeCell ref="D3359:F3359"/>
    <mergeCell ref="D3360:F3360"/>
    <mergeCell ref="D3361:F3361"/>
    <mergeCell ref="D3362:F3362"/>
    <mergeCell ref="D3351:F3351"/>
    <mergeCell ref="D3352:F3352"/>
    <mergeCell ref="D3353:F3353"/>
    <mergeCell ref="D3354:F3354"/>
    <mergeCell ref="D3355:F3355"/>
    <mergeCell ref="D3356:F3356"/>
    <mergeCell ref="D3345:F3345"/>
    <mergeCell ref="D3346:F3346"/>
    <mergeCell ref="D3347:F3347"/>
    <mergeCell ref="D3348:F3348"/>
    <mergeCell ref="D3349:F3349"/>
    <mergeCell ref="D3350:F3350"/>
    <mergeCell ref="D3339:F3339"/>
    <mergeCell ref="D3340:F3340"/>
    <mergeCell ref="D3341:F3341"/>
    <mergeCell ref="D3342:F3342"/>
    <mergeCell ref="D3343:F3343"/>
    <mergeCell ref="D3344:F3344"/>
    <mergeCell ref="D3333:F3333"/>
    <mergeCell ref="D3334:F3334"/>
    <mergeCell ref="D3335:F3335"/>
    <mergeCell ref="D3336:F3336"/>
    <mergeCell ref="D3337:F3337"/>
    <mergeCell ref="D3338:F3338"/>
    <mergeCell ref="D3327:F3327"/>
    <mergeCell ref="D3328:F3328"/>
    <mergeCell ref="D3329:F3329"/>
    <mergeCell ref="D3330:F3330"/>
    <mergeCell ref="D3331:F3331"/>
    <mergeCell ref="D3332:F3332"/>
    <mergeCell ref="D3321:F3321"/>
    <mergeCell ref="D3322:F3322"/>
    <mergeCell ref="D3323:F3323"/>
    <mergeCell ref="D3324:F3324"/>
    <mergeCell ref="D3325:F3325"/>
    <mergeCell ref="D3326:F3326"/>
    <mergeCell ref="D3315:F3315"/>
    <mergeCell ref="D3316:F3316"/>
    <mergeCell ref="D3317:F3317"/>
    <mergeCell ref="D3318:F3318"/>
    <mergeCell ref="D3319:F3319"/>
    <mergeCell ref="D3320:F3320"/>
    <mergeCell ref="D3309:F3309"/>
    <mergeCell ref="D3310:F3310"/>
    <mergeCell ref="D3311:F3311"/>
    <mergeCell ref="D3312:F3312"/>
    <mergeCell ref="D3313:F3313"/>
    <mergeCell ref="D3314:F3314"/>
    <mergeCell ref="D3303:F3303"/>
    <mergeCell ref="D3304:F3304"/>
    <mergeCell ref="D3305:F3305"/>
    <mergeCell ref="D3306:F3306"/>
    <mergeCell ref="D3307:F3307"/>
    <mergeCell ref="D3308:F3308"/>
    <mergeCell ref="D3299:F3299"/>
    <mergeCell ref="A3300:C3300"/>
    <mergeCell ref="D3300:F3300"/>
    <mergeCell ref="A3301:C3301"/>
    <mergeCell ref="D3301:F3301"/>
    <mergeCell ref="D3302:F3302"/>
    <mergeCell ref="D3293:F3293"/>
    <mergeCell ref="D3294:F3294"/>
    <mergeCell ref="D3295:F3295"/>
    <mergeCell ref="D3296:F3296"/>
    <mergeCell ref="D3297:F3297"/>
    <mergeCell ref="D3298:F3298"/>
    <mergeCell ref="D3287:F3287"/>
    <mergeCell ref="D3288:F3288"/>
    <mergeCell ref="D3289:F3289"/>
    <mergeCell ref="D3290:F3290"/>
    <mergeCell ref="D3291:F3291"/>
    <mergeCell ref="D3292:F3292"/>
    <mergeCell ref="D3281:F3281"/>
    <mergeCell ref="D3282:F3282"/>
    <mergeCell ref="D3283:F3283"/>
    <mergeCell ref="D3284:F3284"/>
    <mergeCell ref="D3285:F3285"/>
    <mergeCell ref="D3286:F3286"/>
    <mergeCell ref="D3275:F3275"/>
    <mergeCell ref="D3276:F3276"/>
    <mergeCell ref="D3277:F3277"/>
    <mergeCell ref="D3278:F3278"/>
    <mergeCell ref="D3279:F3279"/>
    <mergeCell ref="D3280:F3280"/>
    <mergeCell ref="D3269:F3269"/>
    <mergeCell ref="D3270:F3270"/>
    <mergeCell ref="D3271:F3271"/>
    <mergeCell ref="D3272:F3272"/>
    <mergeCell ref="D3273:F3273"/>
    <mergeCell ref="D3274:F3274"/>
    <mergeCell ref="D3263:F3263"/>
    <mergeCell ref="D3264:F3264"/>
    <mergeCell ref="D3265:F3265"/>
    <mergeCell ref="D3266:F3266"/>
    <mergeCell ref="D3267:F3267"/>
    <mergeCell ref="D3268:F3268"/>
    <mergeCell ref="D3257:F3257"/>
    <mergeCell ref="D3258:F3258"/>
    <mergeCell ref="D3259:F3259"/>
    <mergeCell ref="D3260:F3260"/>
    <mergeCell ref="D3261:F3261"/>
    <mergeCell ref="D3262:F3262"/>
    <mergeCell ref="D3251:F3251"/>
    <mergeCell ref="D3252:F3252"/>
    <mergeCell ref="D3253:F3253"/>
    <mergeCell ref="D3254:F3254"/>
    <mergeCell ref="D3255:F3255"/>
    <mergeCell ref="D3256:F3256"/>
    <mergeCell ref="D3245:F3245"/>
    <mergeCell ref="D3246:F3246"/>
    <mergeCell ref="D3247:F3247"/>
    <mergeCell ref="D3248:F3248"/>
    <mergeCell ref="D3249:F3249"/>
    <mergeCell ref="D3250:F3250"/>
    <mergeCell ref="D3239:F3239"/>
    <mergeCell ref="D3240:F3240"/>
    <mergeCell ref="D3241:F3241"/>
    <mergeCell ref="D3242:F3242"/>
    <mergeCell ref="D3243:F3243"/>
    <mergeCell ref="D3244:F3244"/>
    <mergeCell ref="D3233:F3233"/>
    <mergeCell ref="D3234:F3234"/>
    <mergeCell ref="D3235:F3235"/>
    <mergeCell ref="D3236:F3236"/>
    <mergeCell ref="D3237:F3237"/>
    <mergeCell ref="D3238:F3238"/>
    <mergeCell ref="D3227:F3227"/>
    <mergeCell ref="D3228:F3228"/>
    <mergeCell ref="D3229:F3229"/>
    <mergeCell ref="D3230:F3230"/>
    <mergeCell ref="D3231:F3231"/>
    <mergeCell ref="D3232:F3232"/>
    <mergeCell ref="D3221:F3221"/>
    <mergeCell ref="D3222:F3222"/>
    <mergeCell ref="D3223:F3223"/>
    <mergeCell ref="D3224:F3224"/>
    <mergeCell ref="D3225:F3225"/>
    <mergeCell ref="D3226:F3226"/>
    <mergeCell ref="D3215:F3215"/>
    <mergeCell ref="D3216:F3216"/>
    <mergeCell ref="D3217:F3217"/>
    <mergeCell ref="D3218:F3218"/>
    <mergeCell ref="D3219:F3219"/>
    <mergeCell ref="D3220:F3220"/>
    <mergeCell ref="D3209:F3209"/>
    <mergeCell ref="D3210:F3210"/>
    <mergeCell ref="D3211:F3211"/>
    <mergeCell ref="D3212:F3212"/>
    <mergeCell ref="D3213:F3213"/>
    <mergeCell ref="D3214:F3214"/>
    <mergeCell ref="D3203:F3203"/>
    <mergeCell ref="D3204:F3204"/>
    <mergeCell ref="D3205:F3205"/>
    <mergeCell ref="D3206:F3206"/>
    <mergeCell ref="D3207:F3207"/>
    <mergeCell ref="D3208:F3208"/>
    <mergeCell ref="D3197:F3197"/>
    <mergeCell ref="D3198:F3198"/>
    <mergeCell ref="D3199:F3199"/>
    <mergeCell ref="D3200:F3200"/>
    <mergeCell ref="D3201:F3201"/>
    <mergeCell ref="D3202:F3202"/>
    <mergeCell ref="D3191:F3191"/>
    <mergeCell ref="D3192:F3192"/>
    <mergeCell ref="D3193:F3193"/>
    <mergeCell ref="D3194:F3194"/>
    <mergeCell ref="D3195:F3195"/>
    <mergeCell ref="D3196:F3196"/>
    <mergeCell ref="D3185:F3185"/>
    <mergeCell ref="D3186:F3186"/>
    <mergeCell ref="D3187:F3187"/>
    <mergeCell ref="D3188:F3188"/>
    <mergeCell ref="D3189:F3189"/>
    <mergeCell ref="D3190:F3190"/>
    <mergeCell ref="D3179:F3179"/>
    <mergeCell ref="D3180:F3180"/>
    <mergeCell ref="D3181:F3181"/>
    <mergeCell ref="D3182:F3182"/>
    <mergeCell ref="D3183:F3183"/>
    <mergeCell ref="D3184:F3184"/>
    <mergeCell ref="D3173:F3173"/>
    <mergeCell ref="D3174:F3174"/>
    <mergeCell ref="D3175:F3175"/>
    <mergeCell ref="D3176:F3176"/>
    <mergeCell ref="D3177:F3177"/>
    <mergeCell ref="D3178:F3178"/>
    <mergeCell ref="D3167:F3167"/>
    <mergeCell ref="D3168:F3168"/>
    <mergeCell ref="D3169:F3169"/>
    <mergeCell ref="D3170:F3170"/>
    <mergeCell ref="D3171:F3171"/>
    <mergeCell ref="D3172:F3172"/>
    <mergeCell ref="D3161:F3161"/>
    <mergeCell ref="D3162:F3162"/>
    <mergeCell ref="D3163:F3163"/>
    <mergeCell ref="D3164:F3164"/>
    <mergeCell ref="D3165:F3165"/>
    <mergeCell ref="D3166:F3166"/>
    <mergeCell ref="D3155:F3155"/>
    <mergeCell ref="D3156:F3156"/>
    <mergeCell ref="D3157:F3157"/>
    <mergeCell ref="D3158:F3158"/>
    <mergeCell ref="D3159:F3159"/>
    <mergeCell ref="D3160:F3160"/>
    <mergeCell ref="D3148:F3148"/>
    <mergeCell ref="D3149:F3149"/>
    <mergeCell ref="D3150:F3150"/>
    <mergeCell ref="D3151:F3151"/>
    <mergeCell ref="D3153:F3153"/>
    <mergeCell ref="D3154:F3154"/>
    <mergeCell ref="D3142:F3142"/>
    <mergeCell ref="D3143:F3143"/>
    <mergeCell ref="D3144:F3144"/>
    <mergeCell ref="D3145:F3145"/>
    <mergeCell ref="D3146:F3146"/>
    <mergeCell ref="D3147:F3147"/>
    <mergeCell ref="D3136:F3136"/>
    <mergeCell ref="D3137:F3137"/>
    <mergeCell ref="D3138:F3138"/>
    <mergeCell ref="D3139:F3139"/>
    <mergeCell ref="D3140:F3140"/>
    <mergeCell ref="D3141:F3141"/>
    <mergeCell ref="D3130:F3130"/>
    <mergeCell ref="D3131:F3131"/>
    <mergeCell ref="D3132:F3132"/>
    <mergeCell ref="D3133:F3133"/>
    <mergeCell ref="D3134:F3134"/>
    <mergeCell ref="D3135:F3135"/>
    <mergeCell ref="D3124:F3124"/>
    <mergeCell ref="D3125:F3125"/>
    <mergeCell ref="D3126:F3126"/>
    <mergeCell ref="D3127:F3127"/>
    <mergeCell ref="D3128:F3128"/>
    <mergeCell ref="D3129:F3129"/>
    <mergeCell ref="D3118:F3118"/>
    <mergeCell ref="D3119:F3119"/>
    <mergeCell ref="D3120:F3120"/>
    <mergeCell ref="D3121:F3121"/>
    <mergeCell ref="D3122:F3122"/>
    <mergeCell ref="D3123:F3123"/>
    <mergeCell ref="D3112:F3112"/>
    <mergeCell ref="D3113:F3113"/>
    <mergeCell ref="D3114:F3114"/>
    <mergeCell ref="D3115:F3115"/>
    <mergeCell ref="D3116:F3116"/>
    <mergeCell ref="D3117:F3117"/>
    <mergeCell ref="D3106:F3106"/>
    <mergeCell ref="D3107:F3107"/>
    <mergeCell ref="D3108:F3108"/>
    <mergeCell ref="D3109:F3109"/>
    <mergeCell ref="D3110:F3110"/>
    <mergeCell ref="D3111:F3111"/>
    <mergeCell ref="D3100:F3100"/>
    <mergeCell ref="D3101:F3101"/>
    <mergeCell ref="D3102:F3102"/>
    <mergeCell ref="D3103:F3103"/>
    <mergeCell ref="D3104:F3104"/>
    <mergeCell ref="D3105:F3105"/>
    <mergeCell ref="D3094:F3094"/>
    <mergeCell ref="D3095:F3095"/>
    <mergeCell ref="D3096:F3096"/>
    <mergeCell ref="D3097:F3097"/>
    <mergeCell ref="D3098:F3098"/>
    <mergeCell ref="D3099:F3099"/>
    <mergeCell ref="D3088:F3088"/>
    <mergeCell ref="D3089:F3089"/>
    <mergeCell ref="D3090:F3090"/>
    <mergeCell ref="D3091:F3091"/>
    <mergeCell ref="D3092:F3092"/>
    <mergeCell ref="D3093:F3093"/>
    <mergeCell ref="D3082:F3082"/>
    <mergeCell ref="D3083:F3083"/>
    <mergeCell ref="D3084:F3084"/>
    <mergeCell ref="D3085:F3085"/>
    <mergeCell ref="D3086:F3086"/>
    <mergeCell ref="D3087:F3087"/>
    <mergeCell ref="D3076:F3076"/>
    <mergeCell ref="D3077:F3077"/>
    <mergeCell ref="D3078:F3078"/>
    <mergeCell ref="D3079:F3079"/>
    <mergeCell ref="D3080:F3080"/>
    <mergeCell ref="D3081:F3081"/>
    <mergeCell ref="D3070:F3070"/>
    <mergeCell ref="D3071:F3071"/>
    <mergeCell ref="D3072:F3072"/>
    <mergeCell ref="D3073:F3073"/>
    <mergeCell ref="D3074:F3074"/>
    <mergeCell ref="D3075:F3075"/>
    <mergeCell ref="D3064:F3064"/>
    <mergeCell ref="D3065:F3065"/>
    <mergeCell ref="D3066:F3066"/>
    <mergeCell ref="D3067:F3067"/>
    <mergeCell ref="D3068:F3068"/>
    <mergeCell ref="D3069:F3069"/>
    <mergeCell ref="D3058:F3058"/>
    <mergeCell ref="D3059:F3059"/>
    <mergeCell ref="D3060:F3060"/>
    <mergeCell ref="D3061:F3061"/>
    <mergeCell ref="D3062:F3062"/>
    <mergeCell ref="D3063:F3063"/>
    <mergeCell ref="D3052:F3052"/>
    <mergeCell ref="D3053:F3053"/>
    <mergeCell ref="D3054:F3054"/>
    <mergeCell ref="D3055:F3055"/>
    <mergeCell ref="D3056:F3056"/>
    <mergeCell ref="D3057:F3057"/>
    <mergeCell ref="D3046:F3046"/>
    <mergeCell ref="D3047:F3047"/>
    <mergeCell ref="D3048:F3048"/>
    <mergeCell ref="D3049:F3049"/>
    <mergeCell ref="D3050:F3050"/>
    <mergeCell ref="D3051:F3051"/>
    <mergeCell ref="D3040:F3040"/>
    <mergeCell ref="D3041:F3041"/>
    <mergeCell ref="D3042:F3042"/>
    <mergeCell ref="D3043:F3043"/>
    <mergeCell ref="D3044:F3044"/>
    <mergeCell ref="D3045:F3045"/>
    <mergeCell ref="D3034:F3034"/>
    <mergeCell ref="D3035:F3035"/>
    <mergeCell ref="D3036:F3036"/>
    <mergeCell ref="D3037:F3037"/>
    <mergeCell ref="D3038:F3038"/>
    <mergeCell ref="D3039:F3039"/>
    <mergeCell ref="D3028:F3028"/>
    <mergeCell ref="D3029:F3029"/>
    <mergeCell ref="D3030:F3030"/>
    <mergeCell ref="D3031:F3031"/>
    <mergeCell ref="D3032:F3032"/>
    <mergeCell ref="D3033:F3033"/>
    <mergeCell ref="D3022:F3022"/>
    <mergeCell ref="D3023:F3023"/>
    <mergeCell ref="D3024:F3024"/>
    <mergeCell ref="D3025:F3025"/>
    <mergeCell ref="D3026:F3026"/>
    <mergeCell ref="D3027:F3027"/>
    <mergeCell ref="D3016:F3016"/>
    <mergeCell ref="D3017:F3017"/>
    <mergeCell ref="D3018:F3018"/>
    <mergeCell ref="D3019:F3019"/>
    <mergeCell ref="D3020:F3020"/>
    <mergeCell ref="D3021:F3021"/>
    <mergeCell ref="D3010:F3010"/>
    <mergeCell ref="D3011:F3011"/>
    <mergeCell ref="D3012:F3012"/>
    <mergeCell ref="D3013:F3013"/>
    <mergeCell ref="D3014:F3014"/>
    <mergeCell ref="D3015:F3015"/>
    <mergeCell ref="D3004:F3004"/>
    <mergeCell ref="D3005:F3005"/>
    <mergeCell ref="D3006:F3006"/>
    <mergeCell ref="D3007:F3007"/>
    <mergeCell ref="D3008:F3008"/>
    <mergeCell ref="D3009:F3009"/>
    <mergeCell ref="D2998:F2998"/>
    <mergeCell ref="D2999:F2999"/>
    <mergeCell ref="D3000:F3000"/>
    <mergeCell ref="D3001:F3001"/>
    <mergeCell ref="D3002:F3002"/>
    <mergeCell ref="A3003:C3003"/>
    <mergeCell ref="D3003:F3003"/>
    <mergeCell ref="D2992:F2992"/>
    <mergeCell ref="D2993:F2993"/>
    <mergeCell ref="D2994:F2994"/>
    <mergeCell ref="D2995:F2995"/>
    <mergeCell ref="D2996:F2996"/>
    <mergeCell ref="D2997:F2997"/>
    <mergeCell ref="D2986:F2986"/>
    <mergeCell ref="D2987:F2987"/>
    <mergeCell ref="D2988:F2988"/>
    <mergeCell ref="D2989:F2989"/>
    <mergeCell ref="D2990:F2990"/>
    <mergeCell ref="D2991:F2991"/>
    <mergeCell ref="D2980:F2980"/>
    <mergeCell ref="D2981:F2981"/>
    <mergeCell ref="D2982:F2982"/>
    <mergeCell ref="D2983:F2983"/>
    <mergeCell ref="D2984:F2984"/>
    <mergeCell ref="D2985:F2985"/>
    <mergeCell ref="D2974:F2974"/>
    <mergeCell ref="D2975:F2975"/>
    <mergeCell ref="D2976:F2976"/>
    <mergeCell ref="D2977:F2977"/>
    <mergeCell ref="D2978:F2978"/>
    <mergeCell ref="D2979:F2979"/>
    <mergeCell ref="D2968:F2968"/>
    <mergeCell ref="D2969:F2969"/>
    <mergeCell ref="D2970:F2970"/>
    <mergeCell ref="D2971:F2971"/>
    <mergeCell ref="D2972:F2972"/>
    <mergeCell ref="D2973:F2973"/>
    <mergeCell ref="D2962:F2962"/>
    <mergeCell ref="D2963:F2963"/>
    <mergeCell ref="D2964:F2964"/>
    <mergeCell ref="D2965:F2965"/>
    <mergeCell ref="D2966:F2966"/>
    <mergeCell ref="D2967:F2967"/>
    <mergeCell ref="D2956:F2956"/>
    <mergeCell ref="D2957:F2957"/>
    <mergeCell ref="D2958:F2958"/>
    <mergeCell ref="D2959:F2959"/>
    <mergeCell ref="D2960:F2960"/>
    <mergeCell ref="D2961:F2961"/>
    <mergeCell ref="D2950:F2950"/>
    <mergeCell ref="D2951:F2951"/>
    <mergeCell ref="D2952:F2952"/>
    <mergeCell ref="D2953:F2953"/>
    <mergeCell ref="D2954:F2954"/>
    <mergeCell ref="D2955:F2955"/>
    <mergeCell ref="D2944:F2944"/>
    <mergeCell ref="D2945:F2945"/>
    <mergeCell ref="D2946:F2946"/>
    <mergeCell ref="D2947:F2947"/>
    <mergeCell ref="D2948:F2948"/>
    <mergeCell ref="D2949:F2949"/>
    <mergeCell ref="D2938:F2938"/>
    <mergeCell ref="D2939:F2939"/>
    <mergeCell ref="D2940:F2940"/>
    <mergeCell ref="D2941:F2941"/>
    <mergeCell ref="D2942:F2942"/>
    <mergeCell ref="D2943:F2943"/>
    <mergeCell ref="D2932:F2932"/>
    <mergeCell ref="D2933:F2933"/>
    <mergeCell ref="D2934:F2934"/>
    <mergeCell ref="D2935:F2935"/>
    <mergeCell ref="D2936:F2936"/>
    <mergeCell ref="D2937:F2937"/>
    <mergeCell ref="D2926:F2926"/>
    <mergeCell ref="D2927:F2927"/>
    <mergeCell ref="D2928:F2928"/>
    <mergeCell ref="D2929:F2929"/>
    <mergeCell ref="D2930:F2930"/>
    <mergeCell ref="D2931:F2931"/>
    <mergeCell ref="D2920:F2920"/>
    <mergeCell ref="D2921:F2921"/>
    <mergeCell ref="D2922:F2922"/>
    <mergeCell ref="D2923:F2923"/>
    <mergeCell ref="D2924:F2924"/>
    <mergeCell ref="D2925:F2925"/>
    <mergeCell ref="D2914:F2914"/>
    <mergeCell ref="D2915:F2915"/>
    <mergeCell ref="D2916:F2916"/>
    <mergeCell ref="D2917:F2917"/>
    <mergeCell ref="D2918:F2918"/>
    <mergeCell ref="D2919:F2919"/>
    <mergeCell ref="D2908:F2908"/>
    <mergeCell ref="D2909:F2909"/>
    <mergeCell ref="D2910:F2910"/>
    <mergeCell ref="D2911:F2911"/>
    <mergeCell ref="D2912:F2912"/>
    <mergeCell ref="D2913:F2913"/>
    <mergeCell ref="D2902:F2902"/>
    <mergeCell ref="D2903:F2903"/>
    <mergeCell ref="D2904:F2904"/>
    <mergeCell ref="D2905:F2905"/>
    <mergeCell ref="D2906:F2906"/>
    <mergeCell ref="D2907:F2907"/>
    <mergeCell ref="D2896:F2896"/>
    <mergeCell ref="D2897:F2897"/>
    <mergeCell ref="D2898:F2898"/>
    <mergeCell ref="D2899:F2899"/>
    <mergeCell ref="D2900:F2900"/>
    <mergeCell ref="D2901:F2901"/>
    <mergeCell ref="D2890:F2890"/>
    <mergeCell ref="D2891:F2891"/>
    <mergeCell ref="D2892:F2892"/>
    <mergeCell ref="D2893:F2893"/>
    <mergeCell ref="D2894:F2894"/>
    <mergeCell ref="D2895:F2895"/>
    <mergeCell ref="D2884:F2884"/>
    <mergeCell ref="D2885:F2885"/>
    <mergeCell ref="D2886:F2886"/>
    <mergeCell ref="D2887:F2887"/>
    <mergeCell ref="D2888:F2888"/>
    <mergeCell ref="D2889:F2889"/>
    <mergeCell ref="D2878:F2878"/>
    <mergeCell ref="D2879:F2879"/>
    <mergeCell ref="D2880:F2880"/>
    <mergeCell ref="D2881:F2881"/>
    <mergeCell ref="D2882:F2882"/>
    <mergeCell ref="D2883:F2883"/>
    <mergeCell ref="D2872:F2872"/>
    <mergeCell ref="D2873:F2873"/>
    <mergeCell ref="D2874:F2874"/>
    <mergeCell ref="D2875:F2875"/>
    <mergeCell ref="D2876:F2876"/>
    <mergeCell ref="D2877:F2877"/>
    <mergeCell ref="D2866:F2866"/>
    <mergeCell ref="D2867:F2867"/>
    <mergeCell ref="D2868:F2868"/>
    <mergeCell ref="D2869:F2869"/>
    <mergeCell ref="D2870:F2870"/>
    <mergeCell ref="D2871:F2871"/>
    <mergeCell ref="D2860:F2860"/>
    <mergeCell ref="D2861:F2861"/>
    <mergeCell ref="D2862:F2862"/>
    <mergeCell ref="D2863:F2863"/>
    <mergeCell ref="D2864:F2864"/>
    <mergeCell ref="D2865:F2865"/>
    <mergeCell ref="D2853:F2853"/>
    <mergeCell ref="D2854:F2854"/>
    <mergeCell ref="D2856:F2856"/>
    <mergeCell ref="D2857:F2857"/>
    <mergeCell ref="D2858:F2858"/>
    <mergeCell ref="D2859:F2859"/>
    <mergeCell ref="D2847:F2847"/>
    <mergeCell ref="D2848:F2848"/>
    <mergeCell ref="D2849:F2849"/>
    <mergeCell ref="D2850:F2850"/>
    <mergeCell ref="D2851:F2851"/>
    <mergeCell ref="D2852:F2852"/>
    <mergeCell ref="D2841:F2841"/>
    <mergeCell ref="D2842:F2842"/>
    <mergeCell ref="D2843:F2843"/>
    <mergeCell ref="D2844:F2844"/>
    <mergeCell ref="D2845:F2845"/>
    <mergeCell ref="D2846:F2846"/>
    <mergeCell ref="D2835:F2835"/>
    <mergeCell ref="D2836:F2836"/>
    <mergeCell ref="D2837:F2837"/>
    <mergeCell ref="D2838:F2838"/>
    <mergeCell ref="D2839:F2839"/>
    <mergeCell ref="D2840:F2840"/>
    <mergeCell ref="D2829:F2829"/>
    <mergeCell ref="D2830:F2830"/>
    <mergeCell ref="D2831:F2831"/>
    <mergeCell ref="D2832:F2832"/>
    <mergeCell ref="D2833:F2833"/>
    <mergeCell ref="D2834:F2834"/>
    <mergeCell ref="D2823:F2823"/>
    <mergeCell ref="D2824:F2824"/>
    <mergeCell ref="D2825:F2825"/>
    <mergeCell ref="D2826:F2826"/>
    <mergeCell ref="D2827:F2827"/>
    <mergeCell ref="D2828:F2828"/>
    <mergeCell ref="D2817:F2817"/>
    <mergeCell ref="D2818:F2818"/>
    <mergeCell ref="D2819:F2819"/>
    <mergeCell ref="D2820:F2820"/>
    <mergeCell ref="D2821:F2821"/>
    <mergeCell ref="D2822:F2822"/>
    <mergeCell ref="D2811:F2811"/>
    <mergeCell ref="D2812:F2812"/>
    <mergeCell ref="D2813:F2813"/>
    <mergeCell ref="D2814:F2814"/>
    <mergeCell ref="D2815:F2815"/>
    <mergeCell ref="D2816:F2816"/>
    <mergeCell ref="D2805:F2805"/>
    <mergeCell ref="D2806:F2806"/>
    <mergeCell ref="D2807:F2807"/>
    <mergeCell ref="D2808:F2808"/>
    <mergeCell ref="D2809:F2809"/>
    <mergeCell ref="D2810:F2810"/>
    <mergeCell ref="D2799:F2799"/>
    <mergeCell ref="D2800:F2800"/>
    <mergeCell ref="D2801:F2801"/>
    <mergeCell ref="D2802:F2802"/>
    <mergeCell ref="D2803:F2803"/>
    <mergeCell ref="D2804:F2804"/>
    <mergeCell ref="D2793:F2793"/>
    <mergeCell ref="D2794:F2794"/>
    <mergeCell ref="D2795:F2795"/>
    <mergeCell ref="D2796:F2796"/>
    <mergeCell ref="D2797:F2797"/>
    <mergeCell ref="D2798:F2798"/>
    <mergeCell ref="D2787:F2787"/>
    <mergeCell ref="D2788:F2788"/>
    <mergeCell ref="D2789:F2789"/>
    <mergeCell ref="D2790:F2790"/>
    <mergeCell ref="D2791:F2791"/>
    <mergeCell ref="D2792:F2792"/>
    <mergeCell ref="D2781:F2781"/>
    <mergeCell ref="D2782:F2782"/>
    <mergeCell ref="D2783:F2783"/>
    <mergeCell ref="D2784:F2784"/>
    <mergeCell ref="D2785:F2785"/>
    <mergeCell ref="D2786:F2786"/>
    <mergeCell ref="D2775:F2775"/>
    <mergeCell ref="D2776:F2776"/>
    <mergeCell ref="D2777:F2777"/>
    <mergeCell ref="D2778:F2778"/>
    <mergeCell ref="D2779:F2779"/>
    <mergeCell ref="D2780:F2780"/>
    <mergeCell ref="D2769:F2769"/>
    <mergeCell ref="D2770:F2770"/>
    <mergeCell ref="D2771:F2771"/>
    <mergeCell ref="D2772:F2772"/>
    <mergeCell ref="D2773:F2773"/>
    <mergeCell ref="D2774:F2774"/>
    <mergeCell ref="D2763:F2763"/>
    <mergeCell ref="D2764:F2764"/>
    <mergeCell ref="D2765:F2765"/>
    <mergeCell ref="D2766:F2766"/>
    <mergeCell ref="D2767:F2767"/>
    <mergeCell ref="D2768:F2768"/>
    <mergeCell ref="D2757:F2757"/>
    <mergeCell ref="D2758:F2758"/>
    <mergeCell ref="D2759:F2759"/>
    <mergeCell ref="D2760:F2760"/>
    <mergeCell ref="D2761:F2761"/>
    <mergeCell ref="D2762:F2762"/>
    <mergeCell ref="D2751:F2751"/>
    <mergeCell ref="D2752:F2752"/>
    <mergeCell ref="D2753:F2753"/>
    <mergeCell ref="D2754:F2754"/>
    <mergeCell ref="D2755:F2755"/>
    <mergeCell ref="D2756:F2756"/>
    <mergeCell ref="D2745:F2745"/>
    <mergeCell ref="D2746:F2746"/>
    <mergeCell ref="D2747:F2747"/>
    <mergeCell ref="D2748:F2748"/>
    <mergeCell ref="D2749:F2749"/>
    <mergeCell ref="D2750:F2750"/>
    <mergeCell ref="D2739:F2739"/>
    <mergeCell ref="D2740:F2740"/>
    <mergeCell ref="D2741:F2741"/>
    <mergeCell ref="D2742:F2742"/>
    <mergeCell ref="D2743:F2743"/>
    <mergeCell ref="D2744:F2744"/>
    <mergeCell ref="D2733:F2733"/>
    <mergeCell ref="D2734:F2734"/>
    <mergeCell ref="D2735:F2735"/>
    <mergeCell ref="D2736:F2736"/>
    <mergeCell ref="D2737:F2737"/>
    <mergeCell ref="D2738:F2738"/>
    <mergeCell ref="D2727:F2727"/>
    <mergeCell ref="D2728:F2728"/>
    <mergeCell ref="D2729:F2729"/>
    <mergeCell ref="D2730:F2730"/>
    <mergeCell ref="D2731:F2731"/>
    <mergeCell ref="D2732:F2732"/>
    <mergeCell ref="D2721:F2721"/>
    <mergeCell ref="D2722:F2722"/>
    <mergeCell ref="D2723:F2723"/>
    <mergeCell ref="D2724:F2724"/>
    <mergeCell ref="D2725:F2725"/>
    <mergeCell ref="D2726:F2726"/>
    <mergeCell ref="D2715:F2715"/>
    <mergeCell ref="D2716:F2716"/>
    <mergeCell ref="D2717:F2717"/>
    <mergeCell ref="D2718:F2718"/>
    <mergeCell ref="D2719:F2719"/>
    <mergeCell ref="D2720:F2720"/>
    <mergeCell ref="D2709:F2709"/>
    <mergeCell ref="D2710:F2710"/>
    <mergeCell ref="D2711:F2711"/>
    <mergeCell ref="D2712:F2712"/>
    <mergeCell ref="D2713:F2713"/>
    <mergeCell ref="D2714:F2714"/>
    <mergeCell ref="A2705:C2705"/>
    <mergeCell ref="D2705:F2705"/>
    <mergeCell ref="A2706:C2706"/>
    <mergeCell ref="D2706:F2706"/>
    <mergeCell ref="D2707:F2707"/>
    <mergeCell ref="D2708:F2708"/>
    <mergeCell ref="D2696:F2696"/>
    <mergeCell ref="A2698:C2698"/>
    <mergeCell ref="D2698:F2698"/>
    <mergeCell ref="D2699:F2699"/>
    <mergeCell ref="D2701:F2701"/>
    <mergeCell ref="D2703:F2703"/>
    <mergeCell ref="A2690:C2690"/>
    <mergeCell ref="D2690:F2690"/>
    <mergeCell ref="A2691:C2691"/>
    <mergeCell ref="D2691:F2691"/>
    <mergeCell ref="D2692:F2692"/>
    <mergeCell ref="D2694:F2694"/>
    <mergeCell ref="D2684:F2684"/>
    <mergeCell ref="D2685:F2685"/>
    <mergeCell ref="D2686:F2686"/>
    <mergeCell ref="D2687:F2687"/>
    <mergeCell ref="D2688:F2688"/>
    <mergeCell ref="D2689:F2689"/>
    <mergeCell ref="D2678:F2678"/>
    <mergeCell ref="D2679:F2679"/>
    <mergeCell ref="D2680:F2680"/>
    <mergeCell ref="D2681:F2681"/>
    <mergeCell ref="D2682:F2682"/>
    <mergeCell ref="D2683:F2683"/>
    <mergeCell ref="D2672:F2672"/>
    <mergeCell ref="D2673:F2673"/>
    <mergeCell ref="D2674:F2674"/>
    <mergeCell ref="D2675:F2675"/>
    <mergeCell ref="D2676:F2676"/>
    <mergeCell ref="D2677:F2677"/>
    <mergeCell ref="D2666:F2666"/>
    <mergeCell ref="D2667:F2667"/>
    <mergeCell ref="D2668:F2668"/>
    <mergeCell ref="D2669:F2669"/>
    <mergeCell ref="D2670:F2670"/>
    <mergeCell ref="D2671:F2671"/>
    <mergeCell ref="D2660:F2660"/>
    <mergeCell ref="D2661:F2661"/>
    <mergeCell ref="D2662:F2662"/>
    <mergeCell ref="D2663:F2663"/>
    <mergeCell ref="D2664:F2664"/>
    <mergeCell ref="D2665:F2665"/>
    <mergeCell ref="D2654:F2654"/>
    <mergeCell ref="D2655:F2655"/>
    <mergeCell ref="D2656:F2656"/>
    <mergeCell ref="D2657:F2657"/>
    <mergeCell ref="D2658:F2658"/>
    <mergeCell ref="D2659:F2659"/>
    <mergeCell ref="D2648:F2648"/>
    <mergeCell ref="D2649:F2649"/>
    <mergeCell ref="D2650:F2650"/>
    <mergeCell ref="D2651:F2651"/>
    <mergeCell ref="D2652:F2652"/>
    <mergeCell ref="D2653:F2653"/>
    <mergeCell ref="D2642:F2642"/>
    <mergeCell ref="D2643:F2643"/>
    <mergeCell ref="D2644:F2644"/>
    <mergeCell ref="D2645:F2645"/>
    <mergeCell ref="D2646:F2646"/>
    <mergeCell ref="D2647:F2647"/>
    <mergeCell ref="D2636:F2636"/>
    <mergeCell ref="D2637:F2637"/>
    <mergeCell ref="D2638:F2638"/>
    <mergeCell ref="D2639:F2639"/>
    <mergeCell ref="D2640:F2640"/>
    <mergeCell ref="D2641:F2641"/>
    <mergeCell ref="D2630:F2630"/>
    <mergeCell ref="D2631:F2631"/>
    <mergeCell ref="D2632:F2632"/>
    <mergeCell ref="D2633:F2633"/>
    <mergeCell ref="D2634:F2634"/>
    <mergeCell ref="D2635:F2635"/>
    <mergeCell ref="D2623:F2623"/>
    <mergeCell ref="D2625:F2625"/>
    <mergeCell ref="D2626:F2626"/>
    <mergeCell ref="D2627:F2627"/>
    <mergeCell ref="D2628:F2628"/>
    <mergeCell ref="D2629:F2629"/>
    <mergeCell ref="D2617:F2617"/>
    <mergeCell ref="D2618:F2618"/>
    <mergeCell ref="D2619:F2619"/>
    <mergeCell ref="D2620:F2620"/>
    <mergeCell ref="D2621:F2621"/>
    <mergeCell ref="D2622:F2622"/>
    <mergeCell ref="D2611:F2611"/>
    <mergeCell ref="D2612:F2612"/>
    <mergeCell ref="D2613:F2613"/>
    <mergeCell ref="D2614:F2614"/>
    <mergeCell ref="D2615:F2615"/>
    <mergeCell ref="D2616:F2616"/>
    <mergeCell ref="D2605:F2605"/>
    <mergeCell ref="D2606:F2606"/>
    <mergeCell ref="D2607:F2607"/>
    <mergeCell ref="D2608:F2608"/>
    <mergeCell ref="D2609:F2609"/>
    <mergeCell ref="D2610:F2610"/>
    <mergeCell ref="D2599:F2599"/>
    <mergeCell ref="D2600:F2600"/>
    <mergeCell ref="D2601:F2601"/>
    <mergeCell ref="D2602:F2602"/>
    <mergeCell ref="D2603:F2603"/>
    <mergeCell ref="D2604:F2604"/>
    <mergeCell ref="D2593:F2593"/>
    <mergeCell ref="D2594:F2594"/>
    <mergeCell ref="D2595:F2595"/>
    <mergeCell ref="D2596:F2596"/>
    <mergeCell ref="D2597:F2597"/>
    <mergeCell ref="D2598:F2598"/>
    <mergeCell ref="D2587:F2587"/>
    <mergeCell ref="D2588:F2588"/>
    <mergeCell ref="D2589:F2589"/>
    <mergeCell ref="D2590:F2590"/>
    <mergeCell ref="D2591:F2591"/>
    <mergeCell ref="D2592:F2592"/>
    <mergeCell ref="D2581:F2581"/>
    <mergeCell ref="D2582:F2582"/>
    <mergeCell ref="D2583:F2583"/>
    <mergeCell ref="D2584:F2584"/>
    <mergeCell ref="D2585:F2585"/>
    <mergeCell ref="D2586:F2586"/>
    <mergeCell ref="D2575:F2575"/>
    <mergeCell ref="D2576:F2576"/>
    <mergeCell ref="D2577:F2577"/>
    <mergeCell ref="D2578:F2578"/>
    <mergeCell ref="D2579:F2579"/>
    <mergeCell ref="D2580:F2580"/>
    <mergeCell ref="D2570:F2570"/>
    <mergeCell ref="A2571:C2571"/>
    <mergeCell ref="D2571:F2571"/>
    <mergeCell ref="D2572:F2572"/>
    <mergeCell ref="D2573:F2573"/>
    <mergeCell ref="D2574:F2574"/>
    <mergeCell ref="D2564:F2564"/>
    <mergeCell ref="D2565:F2565"/>
    <mergeCell ref="D2566:F2566"/>
    <mergeCell ref="D2567:F2567"/>
    <mergeCell ref="D2568:F2568"/>
    <mergeCell ref="D2569:F2569"/>
    <mergeCell ref="D2558:F2558"/>
    <mergeCell ref="D2559:F2559"/>
    <mergeCell ref="D2560:F2560"/>
    <mergeCell ref="D2561:F2561"/>
    <mergeCell ref="D2562:F2562"/>
    <mergeCell ref="D2563:F2563"/>
    <mergeCell ref="D2552:F2552"/>
    <mergeCell ref="D2553:F2553"/>
    <mergeCell ref="D2554:F2554"/>
    <mergeCell ref="D2555:F2555"/>
    <mergeCell ref="D2556:F2556"/>
    <mergeCell ref="D2557:F2557"/>
    <mergeCell ref="D2546:F2546"/>
    <mergeCell ref="D2547:F2547"/>
    <mergeCell ref="D2548:F2548"/>
    <mergeCell ref="D2549:F2549"/>
    <mergeCell ref="D2550:F2550"/>
    <mergeCell ref="D2551:F2551"/>
    <mergeCell ref="D2540:F2540"/>
    <mergeCell ref="D2541:F2541"/>
    <mergeCell ref="D2542:F2542"/>
    <mergeCell ref="D2543:F2543"/>
    <mergeCell ref="D2544:F2544"/>
    <mergeCell ref="D2545:F2545"/>
    <mergeCell ref="D2534:F2534"/>
    <mergeCell ref="D2535:F2535"/>
    <mergeCell ref="D2536:F2536"/>
    <mergeCell ref="D2537:F2537"/>
    <mergeCell ref="D2538:F2538"/>
    <mergeCell ref="D2539:F2539"/>
    <mergeCell ref="D2528:F2528"/>
    <mergeCell ref="D2529:F2529"/>
    <mergeCell ref="D2530:F2530"/>
    <mergeCell ref="D2531:F2531"/>
    <mergeCell ref="D2532:F2532"/>
    <mergeCell ref="D2533:F2533"/>
    <mergeCell ref="D2522:F2522"/>
    <mergeCell ref="D2523:F2523"/>
    <mergeCell ref="D2524:F2524"/>
    <mergeCell ref="D2525:F2525"/>
    <mergeCell ref="D2526:F2526"/>
    <mergeCell ref="D2527:F2527"/>
    <mergeCell ref="D2516:F2516"/>
    <mergeCell ref="D2517:F2517"/>
    <mergeCell ref="D2518:F2518"/>
    <mergeCell ref="D2519:F2519"/>
    <mergeCell ref="D2520:F2520"/>
    <mergeCell ref="D2521:F2521"/>
    <mergeCell ref="D2510:F2510"/>
    <mergeCell ref="D2511:F2511"/>
    <mergeCell ref="D2512:F2512"/>
    <mergeCell ref="D2513:F2513"/>
    <mergeCell ref="D2514:F2514"/>
    <mergeCell ref="D2515:F2515"/>
    <mergeCell ref="D2503:F2503"/>
    <mergeCell ref="D2505:F2505"/>
    <mergeCell ref="D2506:F2506"/>
    <mergeCell ref="D2507:F2507"/>
    <mergeCell ref="D2508:F2508"/>
    <mergeCell ref="D2509:F2509"/>
    <mergeCell ref="D2497:F2497"/>
    <mergeCell ref="D2498:F2498"/>
    <mergeCell ref="D2499:F2499"/>
    <mergeCell ref="D2500:F2500"/>
    <mergeCell ref="D2501:F2501"/>
    <mergeCell ref="D2502:F2502"/>
    <mergeCell ref="D2491:F2491"/>
    <mergeCell ref="D2492:F2492"/>
    <mergeCell ref="D2493:F2493"/>
    <mergeCell ref="D2494:F2494"/>
    <mergeCell ref="D2495:F2495"/>
    <mergeCell ref="D2496:F2496"/>
    <mergeCell ref="D2485:F2485"/>
    <mergeCell ref="D2486:F2486"/>
    <mergeCell ref="D2487:F2487"/>
    <mergeCell ref="D2488:F2488"/>
    <mergeCell ref="D2489:F2489"/>
    <mergeCell ref="D2490:F2490"/>
    <mergeCell ref="D2479:F2479"/>
    <mergeCell ref="D2480:F2480"/>
    <mergeCell ref="D2481:F2481"/>
    <mergeCell ref="D2482:F2482"/>
    <mergeCell ref="D2483:F2483"/>
    <mergeCell ref="D2484:F2484"/>
    <mergeCell ref="D2473:F2473"/>
    <mergeCell ref="D2474:F2474"/>
    <mergeCell ref="D2475:F2475"/>
    <mergeCell ref="D2476:F2476"/>
    <mergeCell ref="D2477:F2477"/>
    <mergeCell ref="D2478:F2478"/>
    <mergeCell ref="D2467:F2467"/>
    <mergeCell ref="D2468:F2468"/>
    <mergeCell ref="D2469:F2469"/>
    <mergeCell ref="D2470:F2470"/>
    <mergeCell ref="D2471:F2471"/>
    <mergeCell ref="D2472:F2472"/>
    <mergeCell ref="D2461:F2461"/>
    <mergeCell ref="D2462:F2462"/>
    <mergeCell ref="D2463:F2463"/>
    <mergeCell ref="D2464:F2464"/>
    <mergeCell ref="D2465:F2465"/>
    <mergeCell ref="D2466:F2466"/>
    <mergeCell ref="D2455:F2455"/>
    <mergeCell ref="D2456:F2456"/>
    <mergeCell ref="D2457:F2457"/>
    <mergeCell ref="D2458:F2458"/>
    <mergeCell ref="D2459:F2459"/>
    <mergeCell ref="D2460:F2460"/>
    <mergeCell ref="D2449:F2449"/>
    <mergeCell ref="D2450:F2450"/>
    <mergeCell ref="D2451:F2451"/>
    <mergeCell ref="D2452:F2452"/>
    <mergeCell ref="D2453:F2453"/>
    <mergeCell ref="D2454:F2454"/>
    <mergeCell ref="D2443:F2443"/>
    <mergeCell ref="D2444:F2444"/>
    <mergeCell ref="D2445:F2445"/>
    <mergeCell ref="D2446:F2446"/>
    <mergeCell ref="D2447:F2447"/>
    <mergeCell ref="D2448:F2448"/>
    <mergeCell ref="D2439:F2439"/>
    <mergeCell ref="A2440:C2440"/>
    <mergeCell ref="D2440:F2440"/>
    <mergeCell ref="A2441:C2441"/>
    <mergeCell ref="D2441:F2441"/>
    <mergeCell ref="D2442:F2442"/>
    <mergeCell ref="D2433:F2433"/>
    <mergeCell ref="D2434:F2434"/>
    <mergeCell ref="D2435:F2435"/>
    <mergeCell ref="D2436:F2436"/>
    <mergeCell ref="D2437:F2437"/>
    <mergeCell ref="D2438:F2438"/>
    <mergeCell ref="D2427:F2427"/>
    <mergeCell ref="D2428:F2428"/>
    <mergeCell ref="D2429:F2429"/>
    <mergeCell ref="D2430:F2430"/>
    <mergeCell ref="D2431:F2431"/>
    <mergeCell ref="D2432:F2432"/>
    <mergeCell ref="D2421:F2421"/>
    <mergeCell ref="D2422:F2422"/>
    <mergeCell ref="D2423:F2423"/>
    <mergeCell ref="D2424:F2424"/>
    <mergeCell ref="D2425:F2425"/>
    <mergeCell ref="D2426:F2426"/>
    <mergeCell ref="D2415:F2415"/>
    <mergeCell ref="D2416:F2416"/>
    <mergeCell ref="D2417:F2417"/>
    <mergeCell ref="D2418:F2418"/>
    <mergeCell ref="D2419:F2419"/>
    <mergeCell ref="D2420:F2420"/>
    <mergeCell ref="D2409:F2409"/>
    <mergeCell ref="D2410:F2410"/>
    <mergeCell ref="D2411:F2411"/>
    <mergeCell ref="D2412:F2412"/>
    <mergeCell ref="D2413:F2413"/>
    <mergeCell ref="D2414:F2414"/>
    <mergeCell ref="D2403:F2403"/>
    <mergeCell ref="D2404:F2404"/>
    <mergeCell ref="D2405:F2405"/>
    <mergeCell ref="D2406:F2406"/>
    <mergeCell ref="D2407:F2407"/>
    <mergeCell ref="D2408:F2408"/>
    <mergeCell ref="D2397:F2397"/>
    <mergeCell ref="D2398:F2398"/>
    <mergeCell ref="D2399:F2399"/>
    <mergeCell ref="D2400:F2400"/>
    <mergeCell ref="D2401:F2401"/>
    <mergeCell ref="D2402:F2402"/>
    <mergeCell ref="D2391:F2391"/>
    <mergeCell ref="D2392:F2392"/>
    <mergeCell ref="D2393:F2393"/>
    <mergeCell ref="D2394:F2394"/>
    <mergeCell ref="D2395:F2395"/>
    <mergeCell ref="D2396:F2396"/>
    <mergeCell ref="D2385:F2385"/>
    <mergeCell ref="D2386:F2386"/>
    <mergeCell ref="D2387:F2387"/>
    <mergeCell ref="D2388:F2388"/>
    <mergeCell ref="D2389:F2389"/>
    <mergeCell ref="D2390:F2390"/>
    <mergeCell ref="D2379:F2379"/>
    <mergeCell ref="D2380:F2380"/>
    <mergeCell ref="D2381:F2381"/>
    <mergeCell ref="D2382:F2382"/>
    <mergeCell ref="D2383:F2383"/>
    <mergeCell ref="D2384:F2384"/>
    <mergeCell ref="D2372:F2372"/>
    <mergeCell ref="D2374:F2374"/>
    <mergeCell ref="D2375:F2375"/>
    <mergeCell ref="D2376:F2376"/>
    <mergeCell ref="D2377:F2377"/>
    <mergeCell ref="D2378:F2378"/>
    <mergeCell ref="D2366:F2366"/>
    <mergeCell ref="D2367:F2367"/>
    <mergeCell ref="D2368:F2368"/>
    <mergeCell ref="D2369:F2369"/>
    <mergeCell ref="D2370:F2370"/>
    <mergeCell ref="D2371:F2371"/>
    <mergeCell ref="D2360:F2360"/>
    <mergeCell ref="D2361:F2361"/>
    <mergeCell ref="D2362:F2362"/>
    <mergeCell ref="D2363:F2363"/>
    <mergeCell ref="D2364:F2364"/>
    <mergeCell ref="D2365:F2365"/>
    <mergeCell ref="D2354:F2354"/>
    <mergeCell ref="D2355:F2355"/>
    <mergeCell ref="D2356:F2356"/>
    <mergeCell ref="D2357:F2357"/>
    <mergeCell ref="D2358:F2358"/>
    <mergeCell ref="D2359:F2359"/>
    <mergeCell ref="D2348:F2348"/>
    <mergeCell ref="D2349:F2349"/>
    <mergeCell ref="D2350:F2350"/>
    <mergeCell ref="D2351:F2351"/>
    <mergeCell ref="D2352:F2352"/>
    <mergeCell ref="D2353:F2353"/>
    <mergeCell ref="D2342:F2342"/>
    <mergeCell ref="D2343:F2343"/>
    <mergeCell ref="D2344:F2344"/>
    <mergeCell ref="D2345:F2345"/>
    <mergeCell ref="D2346:F2346"/>
    <mergeCell ref="D2347:F2347"/>
    <mergeCell ref="D2336:F2336"/>
    <mergeCell ref="D2337:F2337"/>
    <mergeCell ref="D2338:F2338"/>
    <mergeCell ref="D2339:F2339"/>
    <mergeCell ref="D2340:F2340"/>
    <mergeCell ref="D2341:F2341"/>
    <mergeCell ref="D2330:F2330"/>
    <mergeCell ref="D2331:F2331"/>
    <mergeCell ref="D2332:F2332"/>
    <mergeCell ref="D2333:F2333"/>
    <mergeCell ref="D2334:F2334"/>
    <mergeCell ref="D2335:F2335"/>
    <mergeCell ref="D2324:F2324"/>
    <mergeCell ref="D2325:F2325"/>
    <mergeCell ref="D2326:F2326"/>
    <mergeCell ref="D2327:F2327"/>
    <mergeCell ref="D2328:F2328"/>
    <mergeCell ref="D2329:F2329"/>
    <mergeCell ref="D2318:F2318"/>
    <mergeCell ref="D2319:F2319"/>
    <mergeCell ref="D2320:F2320"/>
    <mergeCell ref="D2321:F2321"/>
    <mergeCell ref="D2322:F2322"/>
    <mergeCell ref="D2323:F2323"/>
    <mergeCell ref="D2312:F2312"/>
    <mergeCell ref="D2313:F2313"/>
    <mergeCell ref="D2314:F2314"/>
    <mergeCell ref="D2315:F2315"/>
    <mergeCell ref="D2316:F2316"/>
    <mergeCell ref="D2317:F2317"/>
    <mergeCell ref="D2307:F2307"/>
    <mergeCell ref="A2308:C2308"/>
    <mergeCell ref="D2308:F2308"/>
    <mergeCell ref="D2309:F2309"/>
    <mergeCell ref="D2310:F2310"/>
    <mergeCell ref="D2311:F2311"/>
    <mergeCell ref="D2301:F2301"/>
    <mergeCell ref="D2302:F2302"/>
    <mergeCell ref="D2303:F2303"/>
    <mergeCell ref="D2304:F2304"/>
    <mergeCell ref="D2305:F2305"/>
    <mergeCell ref="D2306:F2306"/>
    <mergeCell ref="D2295:F2295"/>
    <mergeCell ref="D2296:F2296"/>
    <mergeCell ref="D2297:F2297"/>
    <mergeCell ref="D2298:F2298"/>
    <mergeCell ref="D2299:F2299"/>
    <mergeCell ref="D2300:F2300"/>
    <mergeCell ref="D2289:F2289"/>
    <mergeCell ref="D2290:F2290"/>
    <mergeCell ref="D2291:F2291"/>
    <mergeCell ref="D2292:F2292"/>
    <mergeCell ref="D2293:F2293"/>
    <mergeCell ref="D2294:F2294"/>
    <mergeCell ref="D2283:F2283"/>
    <mergeCell ref="D2284:F2284"/>
    <mergeCell ref="D2285:F2285"/>
    <mergeCell ref="D2286:F2286"/>
    <mergeCell ref="D2287:F2287"/>
    <mergeCell ref="D2288:F2288"/>
    <mergeCell ref="D2277:F2277"/>
    <mergeCell ref="D2278:F2278"/>
    <mergeCell ref="D2279:F2279"/>
    <mergeCell ref="D2280:F2280"/>
    <mergeCell ref="D2281:F2281"/>
    <mergeCell ref="D2282:F2282"/>
    <mergeCell ref="D2271:F2271"/>
    <mergeCell ref="D2272:F2272"/>
    <mergeCell ref="D2273:F2273"/>
    <mergeCell ref="D2274:F2274"/>
    <mergeCell ref="D2275:F2275"/>
    <mergeCell ref="D2276:F2276"/>
    <mergeCell ref="D2265:F2265"/>
    <mergeCell ref="D2266:F2266"/>
    <mergeCell ref="D2267:F2267"/>
    <mergeCell ref="D2268:F2268"/>
    <mergeCell ref="D2269:F2269"/>
    <mergeCell ref="D2270:F2270"/>
    <mergeCell ref="D2259:F2259"/>
    <mergeCell ref="D2260:F2260"/>
    <mergeCell ref="D2261:F2261"/>
    <mergeCell ref="D2262:F2262"/>
    <mergeCell ref="D2263:F2263"/>
    <mergeCell ref="D2264:F2264"/>
    <mergeCell ref="D2253:F2253"/>
    <mergeCell ref="D2254:F2254"/>
    <mergeCell ref="D2255:F2255"/>
    <mergeCell ref="D2256:F2256"/>
    <mergeCell ref="D2257:F2257"/>
    <mergeCell ref="D2258:F2258"/>
    <mergeCell ref="D2247:F2247"/>
    <mergeCell ref="D2248:F2248"/>
    <mergeCell ref="D2249:F2249"/>
    <mergeCell ref="D2250:F2250"/>
    <mergeCell ref="D2251:F2251"/>
    <mergeCell ref="D2252:F2252"/>
    <mergeCell ref="D2241:F2241"/>
    <mergeCell ref="D2242:F2242"/>
    <mergeCell ref="D2243:F2243"/>
    <mergeCell ref="D2244:F2244"/>
    <mergeCell ref="D2245:F2245"/>
    <mergeCell ref="D2246:F2246"/>
    <mergeCell ref="D2234:F2234"/>
    <mergeCell ref="D2235:F2235"/>
    <mergeCell ref="D2236:F2236"/>
    <mergeCell ref="D2237:F2237"/>
    <mergeCell ref="D2238:F2238"/>
    <mergeCell ref="D2239:F2239"/>
    <mergeCell ref="D2228:F2228"/>
    <mergeCell ref="D2229:F2229"/>
    <mergeCell ref="D2230:F2230"/>
    <mergeCell ref="D2231:F2231"/>
    <mergeCell ref="D2232:F2232"/>
    <mergeCell ref="D2233:F2233"/>
    <mergeCell ref="D2222:F2222"/>
    <mergeCell ref="D2223:F2223"/>
    <mergeCell ref="D2224:F2224"/>
    <mergeCell ref="D2225:F2225"/>
    <mergeCell ref="D2226:F2226"/>
    <mergeCell ref="D2227:F2227"/>
    <mergeCell ref="D2216:F2216"/>
    <mergeCell ref="D2217:F2217"/>
    <mergeCell ref="D2218:F2218"/>
    <mergeCell ref="D2219:F2219"/>
    <mergeCell ref="D2220:F2220"/>
    <mergeCell ref="D2221:F2221"/>
    <mergeCell ref="D2210:F2210"/>
    <mergeCell ref="D2211:F2211"/>
    <mergeCell ref="D2212:F2212"/>
    <mergeCell ref="D2213:F2213"/>
    <mergeCell ref="D2214:F2214"/>
    <mergeCell ref="D2215:F2215"/>
    <mergeCell ref="D2204:F2204"/>
    <mergeCell ref="D2205:F2205"/>
    <mergeCell ref="D2206:F2206"/>
    <mergeCell ref="D2207:F2207"/>
    <mergeCell ref="D2208:F2208"/>
    <mergeCell ref="D2209:F2209"/>
    <mergeCell ref="D2198:F2198"/>
    <mergeCell ref="D2199:F2199"/>
    <mergeCell ref="D2200:F2200"/>
    <mergeCell ref="D2201:F2201"/>
    <mergeCell ref="D2202:F2202"/>
    <mergeCell ref="D2203:F2203"/>
    <mergeCell ref="D2192:F2192"/>
    <mergeCell ref="D2193:F2193"/>
    <mergeCell ref="D2194:F2194"/>
    <mergeCell ref="D2195:F2195"/>
    <mergeCell ref="D2196:F2196"/>
    <mergeCell ref="D2197:F2197"/>
    <mergeCell ref="D2186:F2186"/>
    <mergeCell ref="D2187:F2187"/>
    <mergeCell ref="D2188:F2188"/>
    <mergeCell ref="D2189:F2189"/>
    <mergeCell ref="D2190:F2190"/>
    <mergeCell ref="D2191:F2191"/>
    <mergeCell ref="D2180:F2180"/>
    <mergeCell ref="D2181:F2181"/>
    <mergeCell ref="D2182:F2182"/>
    <mergeCell ref="D2183:F2183"/>
    <mergeCell ref="D2184:F2184"/>
    <mergeCell ref="D2185:F2185"/>
    <mergeCell ref="D2174:F2174"/>
    <mergeCell ref="D2175:F2175"/>
    <mergeCell ref="D2176:F2176"/>
    <mergeCell ref="D2177:F2177"/>
    <mergeCell ref="D2178:F2178"/>
    <mergeCell ref="D2179:F2179"/>
    <mergeCell ref="D2168:F2168"/>
    <mergeCell ref="D2169:F2169"/>
    <mergeCell ref="D2170:F2170"/>
    <mergeCell ref="D2171:F2171"/>
    <mergeCell ref="D2172:F2172"/>
    <mergeCell ref="D2173:F2173"/>
    <mergeCell ref="D2162:F2162"/>
    <mergeCell ref="D2163:F2163"/>
    <mergeCell ref="D2164:F2164"/>
    <mergeCell ref="D2165:F2165"/>
    <mergeCell ref="D2166:F2166"/>
    <mergeCell ref="D2167:F2167"/>
    <mergeCell ref="D2156:F2156"/>
    <mergeCell ref="D2157:F2157"/>
    <mergeCell ref="D2158:F2158"/>
    <mergeCell ref="D2159:F2159"/>
    <mergeCell ref="D2160:F2160"/>
    <mergeCell ref="D2161:F2161"/>
    <mergeCell ref="D2151:F2151"/>
    <mergeCell ref="A2153:C2153"/>
    <mergeCell ref="D2153:F2153"/>
    <mergeCell ref="A2154:C2154"/>
    <mergeCell ref="D2154:F2154"/>
    <mergeCell ref="D2155:F2155"/>
    <mergeCell ref="D2142:F2142"/>
    <mergeCell ref="D2144:F2144"/>
    <mergeCell ref="A2146:C2146"/>
    <mergeCell ref="D2146:F2146"/>
    <mergeCell ref="D2147:F2147"/>
    <mergeCell ref="D2149:F2149"/>
    <mergeCell ref="D2137:F2137"/>
    <mergeCell ref="A2138:C2138"/>
    <mergeCell ref="D2138:F2138"/>
    <mergeCell ref="A2139:C2139"/>
    <mergeCell ref="D2139:F2139"/>
    <mergeCell ref="D2140:F2140"/>
    <mergeCell ref="D2130:F2130"/>
    <mergeCell ref="D2131:F2131"/>
    <mergeCell ref="D2133:F2133"/>
    <mergeCell ref="D2134:F2134"/>
    <mergeCell ref="D2135:F2135"/>
    <mergeCell ref="D2136:F2136"/>
    <mergeCell ref="D2124:F2124"/>
    <mergeCell ref="D2125:F2125"/>
    <mergeCell ref="D2126:F2126"/>
    <mergeCell ref="D2127:F2127"/>
    <mergeCell ref="D2128:F2128"/>
    <mergeCell ref="D2129:F2129"/>
    <mergeCell ref="D2119:F2119"/>
    <mergeCell ref="D2120:F2120"/>
    <mergeCell ref="A2121:C2121"/>
    <mergeCell ref="D2121:F2121"/>
    <mergeCell ref="D2122:F2122"/>
    <mergeCell ref="D2123:F2123"/>
    <mergeCell ref="D2112:F2112"/>
    <mergeCell ref="D2113:F2113"/>
    <mergeCell ref="D2114:F2114"/>
    <mergeCell ref="D2116:F2116"/>
    <mergeCell ref="D2117:F2117"/>
    <mergeCell ref="D2118:F2118"/>
    <mergeCell ref="D2106:F2106"/>
    <mergeCell ref="D2107:F2107"/>
    <mergeCell ref="D2108:F2108"/>
    <mergeCell ref="D2109:F2109"/>
    <mergeCell ref="D2110:F2110"/>
    <mergeCell ref="D2111:F2111"/>
    <mergeCell ref="D2100:F2100"/>
    <mergeCell ref="D2101:F2101"/>
    <mergeCell ref="D2102:F2102"/>
    <mergeCell ref="D2103:F2103"/>
    <mergeCell ref="D2104:F2104"/>
    <mergeCell ref="D2105:F2105"/>
    <mergeCell ref="A2096:C2096"/>
    <mergeCell ref="D2096:F2096"/>
    <mergeCell ref="A2097:C2097"/>
    <mergeCell ref="D2097:F2097"/>
    <mergeCell ref="D2098:F2098"/>
    <mergeCell ref="D2099:F2099"/>
    <mergeCell ref="D2089:F2089"/>
    <mergeCell ref="D2091:F2091"/>
    <mergeCell ref="D2092:F2092"/>
    <mergeCell ref="D2093:F2093"/>
    <mergeCell ref="D2094:F2094"/>
    <mergeCell ref="D2095:F2095"/>
    <mergeCell ref="D2083:F2083"/>
    <mergeCell ref="D2084:F2084"/>
    <mergeCell ref="D2085:F2085"/>
    <mergeCell ref="D2086:F2086"/>
    <mergeCell ref="D2087:F2087"/>
    <mergeCell ref="D2088:F2088"/>
    <mergeCell ref="D2077:F2077"/>
    <mergeCell ref="D2078:F2078"/>
    <mergeCell ref="D2079:F2079"/>
    <mergeCell ref="D2080:F2080"/>
    <mergeCell ref="D2081:F2081"/>
    <mergeCell ref="D2082:F2082"/>
    <mergeCell ref="D2072:F2072"/>
    <mergeCell ref="D2073:F2073"/>
    <mergeCell ref="A2074:C2074"/>
    <mergeCell ref="D2074:F2074"/>
    <mergeCell ref="D2075:F2075"/>
    <mergeCell ref="D2076:F2076"/>
    <mergeCell ref="D2065:F2065"/>
    <mergeCell ref="D2066:F2066"/>
    <mergeCell ref="D2067:F2067"/>
    <mergeCell ref="D2069:F2069"/>
    <mergeCell ref="D2070:F2070"/>
    <mergeCell ref="D2071:F2071"/>
    <mergeCell ref="D2059:F2059"/>
    <mergeCell ref="D2060:F2060"/>
    <mergeCell ref="D2061:F2061"/>
    <mergeCell ref="D2062:F2062"/>
    <mergeCell ref="D2063:F2063"/>
    <mergeCell ref="D2064:F2064"/>
    <mergeCell ref="D2053:F2053"/>
    <mergeCell ref="D2054:F2054"/>
    <mergeCell ref="D2055:F2055"/>
    <mergeCell ref="D2056:F2056"/>
    <mergeCell ref="D2057:F2057"/>
    <mergeCell ref="D2058:F2058"/>
    <mergeCell ref="D2046:F2046"/>
    <mergeCell ref="D2048:F2048"/>
    <mergeCell ref="D2049:F2049"/>
    <mergeCell ref="D2050:F2050"/>
    <mergeCell ref="D2051:F2051"/>
    <mergeCell ref="D2052:F2052"/>
    <mergeCell ref="A2041:C2041"/>
    <mergeCell ref="D2041:F2041"/>
    <mergeCell ref="D2042:F2042"/>
    <mergeCell ref="D2043:F2043"/>
    <mergeCell ref="D2044:F2044"/>
    <mergeCell ref="D2045:F2045"/>
    <mergeCell ref="A2036:C2036"/>
    <mergeCell ref="D2036:F2036"/>
    <mergeCell ref="A2038:C2038"/>
    <mergeCell ref="D2038:F2038"/>
    <mergeCell ref="A2040:C2040"/>
    <mergeCell ref="D2040:F2040"/>
    <mergeCell ref="D2031:F2031"/>
    <mergeCell ref="D2032:F2032"/>
    <mergeCell ref="D2033:F2033"/>
    <mergeCell ref="D2034:F2034"/>
    <mergeCell ref="A2035:C2035"/>
    <mergeCell ref="D2035:F2035"/>
    <mergeCell ref="D2025:F2025"/>
    <mergeCell ref="D2026:F2026"/>
    <mergeCell ref="D2027:F2027"/>
    <mergeCell ref="D2028:F2028"/>
    <mergeCell ref="D2029:F2029"/>
    <mergeCell ref="D2030:F2030"/>
    <mergeCell ref="D2019:F2019"/>
    <mergeCell ref="D2020:F2020"/>
    <mergeCell ref="D2021:F2021"/>
    <mergeCell ref="D2022:F2022"/>
    <mergeCell ref="D2023:F2023"/>
    <mergeCell ref="D2024:F2024"/>
    <mergeCell ref="D2013:F2013"/>
    <mergeCell ref="D2014:F2014"/>
    <mergeCell ref="D2015:F2015"/>
    <mergeCell ref="D2016:F2016"/>
    <mergeCell ref="D2017:F2017"/>
    <mergeCell ref="D2018:F2018"/>
    <mergeCell ref="D2007:F2007"/>
    <mergeCell ref="D2008:F2008"/>
    <mergeCell ref="D2009:F2009"/>
    <mergeCell ref="D2010:F2010"/>
    <mergeCell ref="D2011:F2011"/>
    <mergeCell ref="D2012:F2012"/>
    <mergeCell ref="D2001:F2001"/>
    <mergeCell ref="D2002:F2002"/>
    <mergeCell ref="D2003:F2003"/>
    <mergeCell ref="D2004:F2004"/>
    <mergeCell ref="D2005:F2005"/>
    <mergeCell ref="D2006:F2006"/>
    <mergeCell ref="D1995:F1995"/>
    <mergeCell ref="D1996:F1996"/>
    <mergeCell ref="D1997:F1997"/>
    <mergeCell ref="D1998:F1998"/>
    <mergeCell ref="D1999:F1999"/>
    <mergeCell ref="D2000:F2000"/>
    <mergeCell ref="D1989:F1989"/>
    <mergeCell ref="D1990:F1990"/>
    <mergeCell ref="D1991:F1991"/>
    <mergeCell ref="D1992:F1992"/>
    <mergeCell ref="D1993:F1993"/>
    <mergeCell ref="D1994:F1994"/>
    <mergeCell ref="D1983:F1983"/>
    <mergeCell ref="D1984:F1984"/>
    <mergeCell ref="D1985:F1985"/>
    <mergeCell ref="D1986:F1986"/>
    <mergeCell ref="D1987:F1987"/>
    <mergeCell ref="D1988:F1988"/>
    <mergeCell ref="D1977:F1977"/>
    <mergeCell ref="D1978:F1978"/>
    <mergeCell ref="D1979:F1979"/>
    <mergeCell ref="D1980:F1980"/>
    <mergeCell ref="D1981:F1981"/>
    <mergeCell ref="D1982:F1982"/>
    <mergeCell ref="D1971:F1971"/>
    <mergeCell ref="D1972:F1972"/>
    <mergeCell ref="D1973:F1973"/>
    <mergeCell ref="D1974:F1974"/>
    <mergeCell ref="D1975:F1975"/>
    <mergeCell ref="D1976:F1976"/>
    <mergeCell ref="D1965:F1965"/>
    <mergeCell ref="D1966:F1966"/>
    <mergeCell ref="D1967:F1967"/>
    <mergeCell ref="D1968:F1968"/>
    <mergeCell ref="D1969:F1969"/>
    <mergeCell ref="D1970:F1970"/>
    <mergeCell ref="D1959:F1959"/>
    <mergeCell ref="D1960:F1960"/>
    <mergeCell ref="D1961:F1961"/>
    <mergeCell ref="D1962:F1962"/>
    <mergeCell ref="D1963:F1963"/>
    <mergeCell ref="D1964:F1964"/>
    <mergeCell ref="D1953:F1953"/>
    <mergeCell ref="D1954:F1954"/>
    <mergeCell ref="D1955:F1955"/>
    <mergeCell ref="D1956:F1956"/>
    <mergeCell ref="D1957:F1957"/>
    <mergeCell ref="D1958:F1958"/>
    <mergeCell ref="D1947:F1947"/>
    <mergeCell ref="D1948:F1948"/>
    <mergeCell ref="D1949:F1949"/>
    <mergeCell ref="D1950:F1950"/>
    <mergeCell ref="D1951:F1951"/>
    <mergeCell ref="D1952:F1952"/>
    <mergeCell ref="D1941:F1941"/>
    <mergeCell ref="D1942:F1942"/>
    <mergeCell ref="D1943:F1943"/>
    <mergeCell ref="D1944:F1944"/>
    <mergeCell ref="D1945:F1945"/>
    <mergeCell ref="D1946:F1946"/>
    <mergeCell ref="D1935:F1935"/>
    <mergeCell ref="D1936:F1936"/>
    <mergeCell ref="D1937:F1937"/>
    <mergeCell ref="D1938:F1938"/>
    <mergeCell ref="D1939:F1939"/>
    <mergeCell ref="D1940:F1940"/>
    <mergeCell ref="D1929:F1929"/>
    <mergeCell ref="D1930:F1930"/>
    <mergeCell ref="D1931:F1931"/>
    <mergeCell ref="D1932:F1932"/>
    <mergeCell ref="D1933:F1933"/>
    <mergeCell ref="D1934:F1934"/>
    <mergeCell ref="D1923:F1923"/>
    <mergeCell ref="D1924:F1924"/>
    <mergeCell ref="D1925:F1925"/>
    <mergeCell ref="D1926:F1926"/>
    <mergeCell ref="D1927:F1927"/>
    <mergeCell ref="D1928:F1928"/>
    <mergeCell ref="D1917:F1917"/>
    <mergeCell ref="D1918:F1918"/>
    <mergeCell ref="D1919:F1919"/>
    <mergeCell ref="D1920:F1920"/>
    <mergeCell ref="D1921:F1921"/>
    <mergeCell ref="D1922:F1922"/>
    <mergeCell ref="D1911:F1911"/>
    <mergeCell ref="D1912:F1912"/>
    <mergeCell ref="D1913:F1913"/>
    <mergeCell ref="D1914:F1914"/>
    <mergeCell ref="D1915:F1915"/>
    <mergeCell ref="D1916:F1916"/>
    <mergeCell ref="D1905:F1905"/>
    <mergeCell ref="D1906:F1906"/>
    <mergeCell ref="D1907:F1907"/>
    <mergeCell ref="D1908:F1908"/>
    <mergeCell ref="D1909:F1909"/>
    <mergeCell ref="D1910:F1910"/>
    <mergeCell ref="D1899:F1899"/>
    <mergeCell ref="D1900:F1900"/>
    <mergeCell ref="D1901:F1901"/>
    <mergeCell ref="D1902:F1902"/>
    <mergeCell ref="D1903:F1903"/>
    <mergeCell ref="D1904:F1904"/>
    <mergeCell ref="D1893:F1893"/>
    <mergeCell ref="D1894:F1894"/>
    <mergeCell ref="D1895:F1895"/>
    <mergeCell ref="D1896:F1896"/>
    <mergeCell ref="D1897:F1897"/>
    <mergeCell ref="D1898:F1898"/>
    <mergeCell ref="D1887:F1887"/>
    <mergeCell ref="D1888:F1888"/>
    <mergeCell ref="D1889:F1889"/>
    <mergeCell ref="D1890:F1890"/>
    <mergeCell ref="D1891:F1891"/>
    <mergeCell ref="D1892:F1892"/>
    <mergeCell ref="D1881:F1881"/>
    <mergeCell ref="D1882:F1882"/>
    <mergeCell ref="D1883:F1883"/>
    <mergeCell ref="D1884:F1884"/>
    <mergeCell ref="D1885:F1885"/>
    <mergeCell ref="D1886:F1886"/>
    <mergeCell ref="D1875:F1875"/>
    <mergeCell ref="D1876:F1876"/>
    <mergeCell ref="D1877:F1877"/>
    <mergeCell ref="D1878:F1878"/>
    <mergeCell ref="D1879:F1879"/>
    <mergeCell ref="D1880:F1880"/>
    <mergeCell ref="D1869:F1869"/>
    <mergeCell ref="D1870:F1870"/>
    <mergeCell ref="D1871:F1871"/>
    <mergeCell ref="D1872:F1872"/>
    <mergeCell ref="D1873:F1873"/>
    <mergeCell ref="D1874:F1874"/>
    <mergeCell ref="D1863:F1863"/>
    <mergeCell ref="D1864:F1864"/>
    <mergeCell ref="D1865:F1865"/>
    <mergeCell ref="D1866:F1866"/>
    <mergeCell ref="D1867:F1867"/>
    <mergeCell ref="D1868:F1868"/>
    <mergeCell ref="D1857:F1857"/>
    <mergeCell ref="D1858:F1858"/>
    <mergeCell ref="D1859:F1859"/>
    <mergeCell ref="D1860:F1860"/>
    <mergeCell ref="D1861:F1861"/>
    <mergeCell ref="D1862:F1862"/>
    <mergeCell ref="D1851:F1851"/>
    <mergeCell ref="D1852:F1852"/>
    <mergeCell ref="D1853:F1853"/>
    <mergeCell ref="D1854:F1854"/>
    <mergeCell ref="D1855:F1855"/>
    <mergeCell ref="D1856:F1856"/>
    <mergeCell ref="D1845:F1845"/>
    <mergeCell ref="D1846:F1846"/>
    <mergeCell ref="D1847:F1847"/>
    <mergeCell ref="D1848:F1848"/>
    <mergeCell ref="D1849:F1849"/>
    <mergeCell ref="D1850:F1850"/>
    <mergeCell ref="D1839:F1839"/>
    <mergeCell ref="D1840:F1840"/>
    <mergeCell ref="D1841:F1841"/>
    <mergeCell ref="D1842:F1842"/>
    <mergeCell ref="D1843:F1843"/>
    <mergeCell ref="D1844:F1844"/>
    <mergeCell ref="D1833:F1833"/>
    <mergeCell ref="D1834:F1834"/>
    <mergeCell ref="D1835:F1835"/>
    <mergeCell ref="D1836:F1836"/>
    <mergeCell ref="D1837:F1837"/>
    <mergeCell ref="D1838:F1838"/>
    <mergeCell ref="D1827:F1827"/>
    <mergeCell ref="D1828:F1828"/>
    <mergeCell ref="D1829:F1829"/>
    <mergeCell ref="D1830:F1830"/>
    <mergeCell ref="D1831:F1831"/>
    <mergeCell ref="D1832:F1832"/>
    <mergeCell ref="D1822:F1822"/>
    <mergeCell ref="D1823:F1823"/>
    <mergeCell ref="D1824:F1824"/>
    <mergeCell ref="D1825:F1825"/>
    <mergeCell ref="A1826:C1826"/>
    <mergeCell ref="D1826:F1826"/>
    <mergeCell ref="D1816:F1816"/>
    <mergeCell ref="D1817:F1817"/>
    <mergeCell ref="D1818:F1818"/>
    <mergeCell ref="D1819:F1819"/>
    <mergeCell ref="D1820:F1820"/>
    <mergeCell ref="D1821:F1821"/>
    <mergeCell ref="D1810:F1810"/>
    <mergeCell ref="D1811:F1811"/>
    <mergeCell ref="D1812:F1812"/>
    <mergeCell ref="D1813:F1813"/>
    <mergeCell ref="D1814:F1814"/>
    <mergeCell ref="D1815:F1815"/>
    <mergeCell ref="D1804:F1804"/>
    <mergeCell ref="D1805:F1805"/>
    <mergeCell ref="D1806:F1806"/>
    <mergeCell ref="D1807:F1807"/>
    <mergeCell ref="D1808:F1808"/>
    <mergeCell ref="D1809:F1809"/>
    <mergeCell ref="D1798:F1798"/>
    <mergeCell ref="D1799:F1799"/>
    <mergeCell ref="D1800:F1800"/>
    <mergeCell ref="D1801:F1801"/>
    <mergeCell ref="D1802:F1802"/>
    <mergeCell ref="D1803:F1803"/>
    <mergeCell ref="D1792:F1792"/>
    <mergeCell ref="D1793:F1793"/>
    <mergeCell ref="D1794:F1794"/>
    <mergeCell ref="D1795:F1795"/>
    <mergeCell ref="D1796:F1796"/>
    <mergeCell ref="D1797:F1797"/>
    <mergeCell ref="D1786:F1786"/>
    <mergeCell ref="D1787:F1787"/>
    <mergeCell ref="D1788:F1788"/>
    <mergeCell ref="D1789:F1789"/>
    <mergeCell ref="D1790:F1790"/>
    <mergeCell ref="D1791:F1791"/>
    <mergeCell ref="D1780:F1780"/>
    <mergeCell ref="D1781:F1781"/>
    <mergeCell ref="D1782:F1782"/>
    <mergeCell ref="D1783:F1783"/>
    <mergeCell ref="D1784:F1784"/>
    <mergeCell ref="D1785:F1785"/>
    <mergeCell ref="D1774:F1774"/>
    <mergeCell ref="D1775:F1775"/>
    <mergeCell ref="D1776:F1776"/>
    <mergeCell ref="D1777:F1777"/>
    <mergeCell ref="D1778:F1778"/>
    <mergeCell ref="D1779:F1779"/>
    <mergeCell ref="D1768:F1768"/>
    <mergeCell ref="D1769:F1769"/>
    <mergeCell ref="D1770:F1770"/>
    <mergeCell ref="D1771:F1771"/>
    <mergeCell ref="D1772:F1772"/>
    <mergeCell ref="D1773:F1773"/>
    <mergeCell ref="D1762:F1762"/>
    <mergeCell ref="D1763:F1763"/>
    <mergeCell ref="D1764:F1764"/>
    <mergeCell ref="D1765:F1765"/>
    <mergeCell ref="D1766:F1766"/>
    <mergeCell ref="D1767:F1767"/>
    <mergeCell ref="D1756:F1756"/>
    <mergeCell ref="D1757:F1757"/>
    <mergeCell ref="D1758:F1758"/>
    <mergeCell ref="D1759:F1759"/>
    <mergeCell ref="D1760:F1760"/>
    <mergeCell ref="D1761:F1761"/>
    <mergeCell ref="D1750:F1750"/>
    <mergeCell ref="D1751:F1751"/>
    <mergeCell ref="D1752:F1752"/>
    <mergeCell ref="D1753:F1753"/>
    <mergeCell ref="D1754:F1754"/>
    <mergeCell ref="D1755:F1755"/>
    <mergeCell ref="D1744:F1744"/>
    <mergeCell ref="D1745:F1745"/>
    <mergeCell ref="D1746:F1746"/>
    <mergeCell ref="D1747:F1747"/>
    <mergeCell ref="D1748:F1748"/>
    <mergeCell ref="D1749:F1749"/>
    <mergeCell ref="D1738:F1738"/>
    <mergeCell ref="D1739:F1739"/>
    <mergeCell ref="D1740:F1740"/>
    <mergeCell ref="D1741:F1741"/>
    <mergeCell ref="D1742:F1742"/>
    <mergeCell ref="D1743:F1743"/>
    <mergeCell ref="D1732:F1732"/>
    <mergeCell ref="D1733:F1733"/>
    <mergeCell ref="D1734:F1734"/>
    <mergeCell ref="D1735:F1735"/>
    <mergeCell ref="D1736:F1736"/>
    <mergeCell ref="D1737:F1737"/>
    <mergeCell ref="D1726:F1726"/>
    <mergeCell ref="D1727:F1727"/>
    <mergeCell ref="D1728:F1728"/>
    <mergeCell ref="D1729:F1729"/>
    <mergeCell ref="D1730:F1730"/>
    <mergeCell ref="D1731:F1731"/>
    <mergeCell ref="D1720:F1720"/>
    <mergeCell ref="D1721:F1721"/>
    <mergeCell ref="D1722:F1722"/>
    <mergeCell ref="D1723:F1723"/>
    <mergeCell ref="D1724:F1724"/>
    <mergeCell ref="D1725:F1725"/>
    <mergeCell ref="D1714:F1714"/>
    <mergeCell ref="D1715:F1715"/>
    <mergeCell ref="D1716:F1716"/>
    <mergeCell ref="D1717:F1717"/>
    <mergeCell ref="D1718:F1718"/>
    <mergeCell ref="D1719:F1719"/>
    <mergeCell ref="D1708:F1708"/>
    <mergeCell ref="D1709:F1709"/>
    <mergeCell ref="D1710:F1710"/>
    <mergeCell ref="D1711:F1711"/>
    <mergeCell ref="D1712:F1712"/>
    <mergeCell ref="D1713:F1713"/>
    <mergeCell ref="D1702:F1702"/>
    <mergeCell ref="D1703:F1703"/>
    <mergeCell ref="D1704:F1704"/>
    <mergeCell ref="D1705:F1705"/>
    <mergeCell ref="D1706:F1706"/>
    <mergeCell ref="D1707:F1707"/>
    <mergeCell ref="D1696:F1696"/>
    <mergeCell ref="D1697:F1697"/>
    <mergeCell ref="D1698:F1698"/>
    <mergeCell ref="D1699:F1699"/>
    <mergeCell ref="D1700:F1700"/>
    <mergeCell ref="D1701:F1701"/>
    <mergeCell ref="D1690:F1690"/>
    <mergeCell ref="D1691:F1691"/>
    <mergeCell ref="D1692:F1692"/>
    <mergeCell ref="D1693:F1693"/>
    <mergeCell ref="D1694:F1694"/>
    <mergeCell ref="D1695:F1695"/>
    <mergeCell ref="D1684:F1684"/>
    <mergeCell ref="D1685:F1685"/>
    <mergeCell ref="D1686:F1686"/>
    <mergeCell ref="D1687:F1687"/>
    <mergeCell ref="D1688:F1688"/>
    <mergeCell ref="D1689:F1689"/>
    <mergeCell ref="D1678:F1678"/>
    <mergeCell ref="D1679:F1679"/>
    <mergeCell ref="D1680:F1680"/>
    <mergeCell ref="D1681:F1681"/>
    <mergeCell ref="D1682:F1682"/>
    <mergeCell ref="D1683:F1683"/>
    <mergeCell ref="D1672:F1672"/>
    <mergeCell ref="D1673:F1673"/>
    <mergeCell ref="D1674:F1674"/>
    <mergeCell ref="D1675:F1675"/>
    <mergeCell ref="D1676:F1676"/>
    <mergeCell ref="D1677:F1677"/>
    <mergeCell ref="D1666:F1666"/>
    <mergeCell ref="D1667:F1667"/>
    <mergeCell ref="D1668:F1668"/>
    <mergeCell ref="D1669:F1669"/>
    <mergeCell ref="D1670:F1670"/>
    <mergeCell ref="D1671:F1671"/>
    <mergeCell ref="D1660:F1660"/>
    <mergeCell ref="D1661:F1661"/>
    <mergeCell ref="D1662:F1662"/>
    <mergeCell ref="D1663:F1663"/>
    <mergeCell ref="D1664:F1664"/>
    <mergeCell ref="D1665:F1665"/>
    <mergeCell ref="D1654:F1654"/>
    <mergeCell ref="D1655:F1655"/>
    <mergeCell ref="D1656:F1656"/>
    <mergeCell ref="D1657:F1657"/>
    <mergeCell ref="D1658:F1658"/>
    <mergeCell ref="D1659:F1659"/>
    <mergeCell ref="D1648:F1648"/>
    <mergeCell ref="D1649:F1649"/>
    <mergeCell ref="D1650:F1650"/>
    <mergeCell ref="D1651:F1651"/>
    <mergeCell ref="D1652:F1652"/>
    <mergeCell ref="D1653:F1653"/>
    <mergeCell ref="D1642:F1642"/>
    <mergeCell ref="D1643:F1643"/>
    <mergeCell ref="D1644:F1644"/>
    <mergeCell ref="D1645:F1645"/>
    <mergeCell ref="D1646:F1646"/>
    <mergeCell ref="D1647:F1647"/>
    <mergeCell ref="D1636:F1636"/>
    <mergeCell ref="D1637:F1637"/>
    <mergeCell ref="D1638:F1638"/>
    <mergeCell ref="D1639:F1639"/>
    <mergeCell ref="D1640:F1640"/>
    <mergeCell ref="D1641:F1641"/>
    <mergeCell ref="D1630:F1630"/>
    <mergeCell ref="D1631:F1631"/>
    <mergeCell ref="D1632:F1632"/>
    <mergeCell ref="D1633:F1633"/>
    <mergeCell ref="D1634:F1634"/>
    <mergeCell ref="D1635:F1635"/>
    <mergeCell ref="D1624:F1624"/>
    <mergeCell ref="D1625:F1625"/>
    <mergeCell ref="D1626:F1626"/>
    <mergeCell ref="D1627:F1627"/>
    <mergeCell ref="D1628:F1628"/>
    <mergeCell ref="D1629:F1629"/>
    <mergeCell ref="D1618:F1618"/>
    <mergeCell ref="D1619:F1619"/>
    <mergeCell ref="D1620:F1620"/>
    <mergeCell ref="D1621:F1621"/>
    <mergeCell ref="D1622:F1622"/>
    <mergeCell ref="D1623:F1623"/>
    <mergeCell ref="D1612:F1612"/>
    <mergeCell ref="D1613:F1613"/>
    <mergeCell ref="D1614:F1614"/>
    <mergeCell ref="D1615:F1615"/>
    <mergeCell ref="D1616:F1616"/>
    <mergeCell ref="D1617:F1617"/>
    <mergeCell ref="D1606:F1606"/>
    <mergeCell ref="D1607:F1607"/>
    <mergeCell ref="D1608:F1608"/>
    <mergeCell ref="D1609:F1609"/>
    <mergeCell ref="D1610:F1610"/>
    <mergeCell ref="D1611:F1611"/>
    <mergeCell ref="D1600:F1600"/>
    <mergeCell ref="D1601:F1601"/>
    <mergeCell ref="D1602:F1602"/>
    <mergeCell ref="D1603:F1603"/>
    <mergeCell ref="D1604:F1604"/>
    <mergeCell ref="D1605:F1605"/>
    <mergeCell ref="D1594:F1594"/>
    <mergeCell ref="D1595:F1595"/>
    <mergeCell ref="D1596:F1596"/>
    <mergeCell ref="D1597:F1597"/>
    <mergeCell ref="D1598:F1598"/>
    <mergeCell ref="D1599:F1599"/>
    <mergeCell ref="D1588:F1588"/>
    <mergeCell ref="D1589:F1589"/>
    <mergeCell ref="D1590:F1590"/>
    <mergeCell ref="D1591:F1591"/>
    <mergeCell ref="D1592:F1592"/>
    <mergeCell ref="D1593:F1593"/>
    <mergeCell ref="D1582:F1582"/>
    <mergeCell ref="D1583:F1583"/>
    <mergeCell ref="D1584:F1584"/>
    <mergeCell ref="D1585:F1585"/>
    <mergeCell ref="D1586:F1586"/>
    <mergeCell ref="D1587:F1587"/>
    <mergeCell ref="D1576:F1576"/>
    <mergeCell ref="D1577:F1577"/>
    <mergeCell ref="D1578:F1578"/>
    <mergeCell ref="D1579:F1579"/>
    <mergeCell ref="D1580:F1580"/>
    <mergeCell ref="D1581:F1581"/>
    <mergeCell ref="D1570:F1570"/>
    <mergeCell ref="D1571:F1571"/>
    <mergeCell ref="D1572:F1572"/>
    <mergeCell ref="D1573:F1573"/>
    <mergeCell ref="D1574:F1574"/>
    <mergeCell ref="D1575:F1575"/>
    <mergeCell ref="D1564:F1564"/>
    <mergeCell ref="D1565:F1565"/>
    <mergeCell ref="D1566:F1566"/>
    <mergeCell ref="D1567:F1567"/>
    <mergeCell ref="D1568:F1568"/>
    <mergeCell ref="D1569:F1569"/>
    <mergeCell ref="A1560:C1560"/>
    <mergeCell ref="D1560:F1560"/>
    <mergeCell ref="A1561:C1561"/>
    <mergeCell ref="D1561:F1561"/>
    <mergeCell ref="D1562:F1562"/>
    <mergeCell ref="D1563:F1563"/>
    <mergeCell ref="D1554:F1554"/>
    <mergeCell ref="D1555:F1555"/>
    <mergeCell ref="D1556:F1556"/>
    <mergeCell ref="D1557:F1557"/>
    <mergeCell ref="D1558:F1558"/>
    <mergeCell ref="D1559:F1559"/>
    <mergeCell ref="D1548:F1548"/>
    <mergeCell ref="D1549:F1549"/>
    <mergeCell ref="D1550:F1550"/>
    <mergeCell ref="D1551:F1551"/>
    <mergeCell ref="D1552:F1552"/>
    <mergeCell ref="D1553:F1553"/>
    <mergeCell ref="D1542:F1542"/>
    <mergeCell ref="D1543:F1543"/>
    <mergeCell ref="D1544:F1544"/>
    <mergeCell ref="D1545:F1545"/>
    <mergeCell ref="D1546:F1546"/>
    <mergeCell ref="D1547:F1547"/>
    <mergeCell ref="D1536:F1536"/>
    <mergeCell ref="D1537:F1537"/>
    <mergeCell ref="D1538:F1538"/>
    <mergeCell ref="D1539:F1539"/>
    <mergeCell ref="D1540:F1540"/>
    <mergeCell ref="D1541:F1541"/>
    <mergeCell ref="D1530:F1530"/>
    <mergeCell ref="D1531:F1531"/>
    <mergeCell ref="D1532:F1532"/>
    <mergeCell ref="D1533:F1533"/>
    <mergeCell ref="D1534:F1534"/>
    <mergeCell ref="D1535:F1535"/>
    <mergeCell ref="D1524:F1524"/>
    <mergeCell ref="D1525:F1525"/>
    <mergeCell ref="D1526:F1526"/>
    <mergeCell ref="D1527:F1527"/>
    <mergeCell ref="D1528:F1528"/>
    <mergeCell ref="D1529:F1529"/>
    <mergeCell ref="D1518:F1518"/>
    <mergeCell ref="D1519:F1519"/>
    <mergeCell ref="D1520:F1520"/>
    <mergeCell ref="D1521:F1521"/>
    <mergeCell ref="D1522:F1522"/>
    <mergeCell ref="D1523:F1523"/>
    <mergeCell ref="D1512:F1512"/>
    <mergeCell ref="D1513:F1513"/>
    <mergeCell ref="D1514:F1514"/>
    <mergeCell ref="D1515:F1515"/>
    <mergeCell ref="D1516:F1516"/>
    <mergeCell ref="D1517:F1517"/>
    <mergeCell ref="D1506:F1506"/>
    <mergeCell ref="D1507:F1507"/>
    <mergeCell ref="D1508:F1508"/>
    <mergeCell ref="D1509:F1509"/>
    <mergeCell ref="D1510:F1510"/>
    <mergeCell ref="D1511:F1511"/>
    <mergeCell ref="D1500:F1500"/>
    <mergeCell ref="D1501:F1501"/>
    <mergeCell ref="D1502:F1502"/>
    <mergeCell ref="D1503:F1503"/>
    <mergeCell ref="D1504:F1504"/>
    <mergeCell ref="D1505:F1505"/>
    <mergeCell ref="D1494:F1494"/>
    <mergeCell ref="D1495:F1495"/>
    <mergeCell ref="D1496:F1496"/>
    <mergeCell ref="D1497:F1497"/>
    <mergeCell ref="D1498:F1498"/>
    <mergeCell ref="D1499:F1499"/>
    <mergeCell ref="D1488:F1488"/>
    <mergeCell ref="D1489:F1489"/>
    <mergeCell ref="D1490:F1490"/>
    <mergeCell ref="D1491:F1491"/>
    <mergeCell ref="D1492:F1492"/>
    <mergeCell ref="D1493:F1493"/>
    <mergeCell ref="D1482:F1482"/>
    <mergeCell ref="D1483:F1483"/>
    <mergeCell ref="D1484:F1484"/>
    <mergeCell ref="D1485:F1485"/>
    <mergeCell ref="D1486:F1486"/>
    <mergeCell ref="D1487:F1487"/>
    <mergeCell ref="D1476:F1476"/>
    <mergeCell ref="D1477:F1477"/>
    <mergeCell ref="D1478:F1478"/>
    <mergeCell ref="D1479:F1479"/>
    <mergeCell ref="D1480:F1480"/>
    <mergeCell ref="D1481:F1481"/>
    <mergeCell ref="D1470:F1470"/>
    <mergeCell ref="D1471:F1471"/>
    <mergeCell ref="D1472:F1472"/>
    <mergeCell ref="D1473:F1473"/>
    <mergeCell ref="D1474:F1474"/>
    <mergeCell ref="D1475:F1475"/>
    <mergeCell ref="D1464:F1464"/>
    <mergeCell ref="D1465:F1465"/>
    <mergeCell ref="D1466:F1466"/>
    <mergeCell ref="D1467:F1467"/>
    <mergeCell ref="D1468:F1468"/>
    <mergeCell ref="D1469:F1469"/>
    <mergeCell ref="D1458:F1458"/>
    <mergeCell ref="D1459:F1459"/>
    <mergeCell ref="D1460:F1460"/>
    <mergeCell ref="D1461:F1461"/>
    <mergeCell ref="D1462:F1462"/>
    <mergeCell ref="D1463:F1463"/>
    <mergeCell ref="D1452:F1452"/>
    <mergeCell ref="D1453:F1453"/>
    <mergeCell ref="D1454:F1454"/>
    <mergeCell ref="D1455:F1455"/>
    <mergeCell ref="D1456:F1456"/>
    <mergeCell ref="D1457:F1457"/>
    <mergeCell ref="D1446:F1446"/>
    <mergeCell ref="D1447:F1447"/>
    <mergeCell ref="D1448:F1448"/>
    <mergeCell ref="D1449:F1449"/>
    <mergeCell ref="D1450:F1450"/>
    <mergeCell ref="D1451:F1451"/>
    <mergeCell ref="D1440:F1440"/>
    <mergeCell ref="D1441:F1441"/>
    <mergeCell ref="D1442:F1442"/>
    <mergeCell ref="D1443:F1443"/>
    <mergeCell ref="D1444:F1444"/>
    <mergeCell ref="D1445:F1445"/>
    <mergeCell ref="D1434:F1434"/>
    <mergeCell ref="D1435:F1435"/>
    <mergeCell ref="D1436:F1436"/>
    <mergeCell ref="D1437:F1437"/>
    <mergeCell ref="D1438:F1438"/>
    <mergeCell ref="D1439:F1439"/>
    <mergeCell ref="D1428:F1428"/>
    <mergeCell ref="D1429:F1429"/>
    <mergeCell ref="D1430:F1430"/>
    <mergeCell ref="D1431:F1431"/>
    <mergeCell ref="D1432:F1432"/>
    <mergeCell ref="D1433:F1433"/>
    <mergeCell ref="D1422:F1422"/>
    <mergeCell ref="D1423:F1423"/>
    <mergeCell ref="D1424:F1424"/>
    <mergeCell ref="D1425:F1425"/>
    <mergeCell ref="D1426:F1426"/>
    <mergeCell ref="D1427:F1427"/>
    <mergeCell ref="D1416:F1416"/>
    <mergeCell ref="D1417:F1417"/>
    <mergeCell ref="D1418:F1418"/>
    <mergeCell ref="D1419:F1419"/>
    <mergeCell ref="D1420:F1420"/>
    <mergeCell ref="D1421:F1421"/>
    <mergeCell ref="D1410:F1410"/>
    <mergeCell ref="D1411:F1411"/>
    <mergeCell ref="D1412:F1412"/>
    <mergeCell ref="D1413:F1413"/>
    <mergeCell ref="D1414:F1414"/>
    <mergeCell ref="D1415:F1415"/>
    <mergeCell ref="D1404:F1404"/>
    <mergeCell ref="D1405:F1405"/>
    <mergeCell ref="D1406:F1406"/>
    <mergeCell ref="D1407:F1407"/>
    <mergeCell ref="D1408:F1408"/>
    <mergeCell ref="D1409:F1409"/>
    <mergeCell ref="D1398:F1398"/>
    <mergeCell ref="D1399:F1399"/>
    <mergeCell ref="D1400:F1400"/>
    <mergeCell ref="D1401:F1401"/>
    <mergeCell ref="D1402:F1402"/>
    <mergeCell ref="D1403:F1403"/>
    <mergeCell ref="D1392:F1392"/>
    <mergeCell ref="D1393:F1393"/>
    <mergeCell ref="D1394:F1394"/>
    <mergeCell ref="D1395:F1395"/>
    <mergeCell ref="D1396:F1396"/>
    <mergeCell ref="D1397:F1397"/>
    <mergeCell ref="D1386:F1386"/>
    <mergeCell ref="D1387:F1387"/>
    <mergeCell ref="D1388:F1388"/>
    <mergeCell ref="D1389:F1389"/>
    <mergeCell ref="D1390:F1390"/>
    <mergeCell ref="D1391:F1391"/>
    <mergeCell ref="D1380:F1380"/>
    <mergeCell ref="D1381:F1381"/>
    <mergeCell ref="D1382:F1382"/>
    <mergeCell ref="D1383:F1383"/>
    <mergeCell ref="D1384:F1384"/>
    <mergeCell ref="D1385:F1385"/>
    <mergeCell ref="D1374:F1374"/>
    <mergeCell ref="D1375:F1375"/>
    <mergeCell ref="D1376:F1376"/>
    <mergeCell ref="D1377:F1377"/>
    <mergeCell ref="D1378:F1378"/>
    <mergeCell ref="D1379:F1379"/>
    <mergeCell ref="D1368:F1368"/>
    <mergeCell ref="D1369:F1369"/>
    <mergeCell ref="D1370:F1370"/>
    <mergeCell ref="D1371:F1371"/>
    <mergeCell ref="D1372:F1372"/>
    <mergeCell ref="D1373:F1373"/>
    <mergeCell ref="D1362:F1362"/>
    <mergeCell ref="D1363:F1363"/>
    <mergeCell ref="D1364:F1364"/>
    <mergeCell ref="D1365:F1365"/>
    <mergeCell ref="D1366:F1366"/>
    <mergeCell ref="D1367:F1367"/>
    <mergeCell ref="D1356:F1356"/>
    <mergeCell ref="D1357:F1357"/>
    <mergeCell ref="D1358:F1358"/>
    <mergeCell ref="D1359:F1359"/>
    <mergeCell ref="D1360:F1360"/>
    <mergeCell ref="D1361:F1361"/>
    <mergeCell ref="D1350:F1350"/>
    <mergeCell ref="D1351:F1351"/>
    <mergeCell ref="D1352:F1352"/>
    <mergeCell ref="D1353:F1353"/>
    <mergeCell ref="D1354:F1354"/>
    <mergeCell ref="D1355:F1355"/>
    <mergeCell ref="D1344:F1344"/>
    <mergeCell ref="D1345:F1345"/>
    <mergeCell ref="D1346:F1346"/>
    <mergeCell ref="D1347:F1347"/>
    <mergeCell ref="D1348:F1348"/>
    <mergeCell ref="D1349:F1349"/>
    <mergeCell ref="D1338:F1338"/>
    <mergeCell ref="D1339:F1339"/>
    <mergeCell ref="D1340:F1340"/>
    <mergeCell ref="D1341:F1341"/>
    <mergeCell ref="D1342:F1342"/>
    <mergeCell ref="D1343:F1343"/>
    <mergeCell ref="D1333:F1333"/>
    <mergeCell ref="A1334:C1334"/>
    <mergeCell ref="D1334:F1334"/>
    <mergeCell ref="D1335:F1335"/>
    <mergeCell ref="D1336:F1336"/>
    <mergeCell ref="D1337:F1337"/>
    <mergeCell ref="D1327:F1327"/>
    <mergeCell ref="D1328:F1328"/>
    <mergeCell ref="D1329:F1329"/>
    <mergeCell ref="D1330:F1330"/>
    <mergeCell ref="D1331:F1331"/>
    <mergeCell ref="D1332:F1332"/>
    <mergeCell ref="D1321:F1321"/>
    <mergeCell ref="D1322:F1322"/>
    <mergeCell ref="D1323:F1323"/>
    <mergeCell ref="D1324:F1324"/>
    <mergeCell ref="D1325:F1325"/>
    <mergeCell ref="D1326:F1326"/>
    <mergeCell ref="D1315:F1315"/>
    <mergeCell ref="D1316:F1316"/>
    <mergeCell ref="D1317:F1317"/>
    <mergeCell ref="D1318:F1318"/>
    <mergeCell ref="D1319:F1319"/>
    <mergeCell ref="D1320:F1320"/>
    <mergeCell ref="D1309:F1309"/>
    <mergeCell ref="D1310:F1310"/>
    <mergeCell ref="D1311:F1311"/>
    <mergeCell ref="D1312:F1312"/>
    <mergeCell ref="D1313:F1313"/>
    <mergeCell ref="D1314:F1314"/>
    <mergeCell ref="D1303:F1303"/>
    <mergeCell ref="D1304:F1304"/>
    <mergeCell ref="D1305:F1305"/>
    <mergeCell ref="D1306:F1306"/>
    <mergeCell ref="D1307:F1307"/>
    <mergeCell ref="D1308:F1308"/>
    <mergeCell ref="D1297:F1297"/>
    <mergeCell ref="D1298:F1298"/>
    <mergeCell ref="D1299:F1299"/>
    <mergeCell ref="D1300:F1300"/>
    <mergeCell ref="D1301:F1301"/>
    <mergeCell ref="D1302:F1302"/>
    <mergeCell ref="D1291:F1291"/>
    <mergeCell ref="D1292:F1292"/>
    <mergeCell ref="D1293:F1293"/>
    <mergeCell ref="D1294:F1294"/>
    <mergeCell ref="D1295:F1295"/>
    <mergeCell ref="D1296:F1296"/>
    <mergeCell ref="D1285:F1285"/>
    <mergeCell ref="D1286:F1286"/>
    <mergeCell ref="D1287:F1287"/>
    <mergeCell ref="D1288:F1288"/>
    <mergeCell ref="D1289:F1289"/>
    <mergeCell ref="D1290:F1290"/>
    <mergeCell ref="D1279:F1279"/>
    <mergeCell ref="D1280:F1280"/>
    <mergeCell ref="D1281:F1281"/>
    <mergeCell ref="D1282:F1282"/>
    <mergeCell ref="D1283:F1283"/>
    <mergeCell ref="D1284:F1284"/>
    <mergeCell ref="D1273:F1273"/>
    <mergeCell ref="D1274:F1274"/>
    <mergeCell ref="D1275:F1275"/>
    <mergeCell ref="D1276:F1276"/>
    <mergeCell ref="D1277:F1277"/>
    <mergeCell ref="D1278:F1278"/>
    <mergeCell ref="D1267:F1267"/>
    <mergeCell ref="D1268:F1268"/>
    <mergeCell ref="D1269:F1269"/>
    <mergeCell ref="D1270:F1270"/>
    <mergeCell ref="D1271:F1271"/>
    <mergeCell ref="D1272:F1272"/>
    <mergeCell ref="D1261:F1261"/>
    <mergeCell ref="D1262:F1262"/>
    <mergeCell ref="D1263:F1263"/>
    <mergeCell ref="D1264:F1264"/>
    <mergeCell ref="D1265:F1265"/>
    <mergeCell ref="D1266:F1266"/>
    <mergeCell ref="D1255:F1255"/>
    <mergeCell ref="D1256:F1256"/>
    <mergeCell ref="D1257:F1257"/>
    <mergeCell ref="D1258:F1258"/>
    <mergeCell ref="D1259:F1259"/>
    <mergeCell ref="D1260:F1260"/>
    <mergeCell ref="D1249:F1249"/>
    <mergeCell ref="D1250:F1250"/>
    <mergeCell ref="D1251:F1251"/>
    <mergeCell ref="D1252:F1252"/>
    <mergeCell ref="D1253:F1253"/>
    <mergeCell ref="D1254:F1254"/>
    <mergeCell ref="D1243:F1243"/>
    <mergeCell ref="D1244:F1244"/>
    <mergeCell ref="D1245:F1245"/>
    <mergeCell ref="D1246:F1246"/>
    <mergeCell ref="D1247:F1247"/>
    <mergeCell ref="D1248:F1248"/>
    <mergeCell ref="D1237:F1237"/>
    <mergeCell ref="D1238:F1238"/>
    <mergeCell ref="D1239:F1239"/>
    <mergeCell ref="D1240:F1240"/>
    <mergeCell ref="D1241:F1241"/>
    <mergeCell ref="D1242:F1242"/>
    <mergeCell ref="D1231:F1231"/>
    <mergeCell ref="D1232:F1232"/>
    <mergeCell ref="D1233:F1233"/>
    <mergeCell ref="D1234:F1234"/>
    <mergeCell ref="D1235:F1235"/>
    <mergeCell ref="D1236:F1236"/>
    <mergeCell ref="D1225:F1225"/>
    <mergeCell ref="D1226:F1226"/>
    <mergeCell ref="D1227:F1227"/>
    <mergeCell ref="D1228:F1228"/>
    <mergeCell ref="D1229:F1229"/>
    <mergeCell ref="D1230:F1230"/>
    <mergeCell ref="D1219:F1219"/>
    <mergeCell ref="D1220:F1220"/>
    <mergeCell ref="D1221:F1221"/>
    <mergeCell ref="D1222:F1222"/>
    <mergeCell ref="D1223:F1223"/>
    <mergeCell ref="D1224:F1224"/>
    <mergeCell ref="D1213:F1213"/>
    <mergeCell ref="D1214:F1214"/>
    <mergeCell ref="D1215:F1215"/>
    <mergeCell ref="D1216:F1216"/>
    <mergeCell ref="D1217:F1217"/>
    <mergeCell ref="D1218:F1218"/>
    <mergeCell ref="D1207:F1207"/>
    <mergeCell ref="D1208:F1208"/>
    <mergeCell ref="D1209:F1209"/>
    <mergeCell ref="D1210:F1210"/>
    <mergeCell ref="D1211:F1211"/>
    <mergeCell ref="D1212:F1212"/>
    <mergeCell ref="D1201:F1201"/>
    <mergeCell ref="D1202:F1202"/>
    <mergeCell ref="D1203:F1203"/>
    <mergeCell ref="D1204:F1204"/>
    <mergeCell ref="D1205:F1205"/>
    <mergeCell ref="D1206:F1206"/>
    <mergeCell ref="D1195:F1195"/>
    <mergeCell ref="D1196:F1196"/>
    <mergeCell ref="D1197:F1197"/>
    <mergeCell ref="D1198:F1198"/>
    <mergeCell ref="D1199:F1199"/>
    <mergeCell ref="D1200:F1200"/>
    <mergeCell ref="D1189:F1189"/>
    <mergeCell ref="D1190:F1190"/>
    <mergeCell ref="D1191:F1191"/>
    <mergeCell ref="D1192:F1192"/>
    <mergeCell ref="D1193:F1193"/>
    <mergeCell ref="D1194:F1194"/>
    <mergeCell ref="D1183:F1183"/>
    <mergeCell ref="D1184:F1184"/>
    <mergeCell ref="D1185:F1185"/>
    <mergeCell ref="D1186:F1186"/>
    <mergeCell ref="D1187:F1187"/>
    <mergeCell ref="D1188:F1188"/>
    <mergeCell ref="D1177:F1177"/>
    <mergeCell ref="D1178:F1178"/>
    <mergeCell ref="D1179:F1179"/>
    <mergeCell ref="D1180:F1180"/>
    <mergeCell ref="D1181:F1181"/>
    <mergeCell ref="D1182:F1182"/>
    <mergeCell ref="D1171:F1171"/>
    <mergeCell ref="D1172:F1172"/>
    <mergeCell ref="D1173:F1173"/>
    <mergeCell ref="D1174:F1174"/>
    <mergeCell ref="D1175:F1175"/>
    <mergeCell ref="D1176:F1176"/>
    <mergeCell ref="D1165:F1165"/>
    <mergeCell ref="D1166:F1166"/>
    <mergeCell ref="D1167:F1167"/>
    <mergeCell ref="D1168:F1168"/>
    <mergeCell ref="D1169:F1169"/>
    <mergeCell ref="D1170:F1170"/>
    <mergeCell ref="D1159:F1159"/>
    <mergeCell ref="D1160:F1160"/>
    <mergeCell ref="D1161:F1161"/>
    <mergeCell ref="D1162:F1162"/>
    <mergeCell ref="D1163:F1163"/>
    <mergeCell ref="D1164:F1164"/>
    <mergeCell ref="D1153:F1153"/>
    <mergeCell ref="D1154:F1154"/>
    <mergeCell ref="D1155:F1155"/>
    <mergeCell ref="D1156:F1156"/>
    <mergeCell ref="D1157:F1157"/>
    <mergeCell ref="D1158:F1158"/>
    <mergeCell ref="D1147:F1147"/>
    <mergeCell ref="D1148:F1148"/>
    <mergeCell ref="D1149:F1149"/>
    <mergeCell ref="D1150:F1150"/>
    <mergeCell ref="D1151:F1151"/>
    <mergeCell ref="D1152:F1152"/>
    <mergeCell ref="D1141:F1141"/>
    <mergeCell ref="D1142:F1142"/>
    <mergeCell ref="D1143:F1143"/>
    <mergeCell ref="D1144:F1144"/>
    <mergeCell ref="D1145:F1145"/>
    <mergeCell ref="D1146:F1146"/>
    <mergeCell ref="D1135:F1135"/>
    <mergeCell ref="D1136:F1136"/>
    <mergeCell ref="D1137:F1137"/>
    <mergeCell ref="D1138:F1138"/>
    <mergeCell ref="D1139:F1139"/>
    <mergeCell ref="D1140:F1140"/>
    <mergeCell ref="D1129:F1129"/>
    <mergeCell ref="D1130:F1130"/>
    <mergeCell ref="D1131:F1131"/>
    <mergeCell ref="D1132:F1132"/>
    <mergeCell ref="D1133:F1133"/>
    <mergeCell ref="D1134:F1134"/>
    <mergeCell ref="D1123:F1123"/>
    <mergeCell ref="D1124:F1124"/>
    <mergeCell ref="D1125:F1125"/>
    <mergeCell ref="D1126:F1126"/>
    <mergeCell ref="D1127:F1127"/>
    <mergeCell ref="D1128:F1128"/>
    <mergeCell ref="D1117:F1117"/>
    <mergeCell ref="D1118:F1118"/>
    <mergeCell ref="D1119:F1119"/>
    <mergeCell ref="D1120:F1120"/>
    <mergeCell ref="D1121:F1121"/>
    <mergeCell ref="D1122:F1122"/>
    <mergeCell ref="D1111:F1111"/>
    <mergeCell ref="D1112:F1112"/>
    <mergeCell ref="D1113:F1113"/>
    <mergeCell ref="D1114:F1114"/>
    <mergeCell ref="D1115:F1115"/>
    <mergeCell ref="D1116:F1116"/>
    <mergeCell ref="D1105:F1105"/>
    <mergeCell ref="D1106:F1106"/>
    <mergeCell ref="D1107:F1107"/>
    <mergeCell ref="D1108:F1108"/>
    <mergeCell ref="D1109:F1109"/>
    <mergeCell ref="D1110:F1110"/>
    <mergeCell ref="D1099:F1099"/>
    <mergeCell ref="D1100:F1100"/>
    <mergeCell ref="D1101:F1101"/>
    <mergeCell ref="D1102:F1102"/>
    <mergeCell ref="D1103:F1103"/>
    <mergeCell ref="D1104:F1104"/>
    <mergeCell ref="D1093:F1093"/>
    <mergeCell ref="D1094:F1094"/>
    <mergeCell ref="D1095:F1095"/>
    <mergeCell ref="D1096:F1096"/>
    <mergeCell ref="D1097:F1097"/>
    <mergeCell ref="D1098:F1098"/>
    <mergeCell ref="D1087:F1087"/>
    <mergeCell ref="D1088:F1088"/>
    <mergeCell ref="D1089:F1089"/>
    <mergeCell ref="D1090:F1090"/>
    <mergeCell ref="D1091:F1091"/>
    <mergeCell ref="D1092:F1092"/>
    <mergeCell ref="D1081:F1081"/>
    <mergeCell ref="D1082:F1082"/>
    <mergeCell ref="D1083:F1083"/>
    <mergeCell ref="D1084:F1084"/>
    <mergeCell ref="D1085:F1085"/>
    <mergeCell ref="D1086:F1086"/>
    <mergeCell ref="D1075:F1075"/>
    <mergeCell ref="D1076:F1076"/>
    <mergeCell ref="D1077:F1077"/>
    <mergeCell ref="D1078:F1078"/>
    <mergeCell ref="D1079:F1079"/>
    <mergeCell ref="D1080:F1080"/>
    <mergeCell ref="D1070:F1070"/>
    <mergeCell ref="A1072:C1072"/>
    <mergeCell ref="D1072:F1072"/>
    <mergeCell ref="A1073:C1073"/>
    <mergeCell ref="D1073:F1073"/>
    <mergeCell ref="D1074:F1074"/>
    <mergeCell ref="D1061:F1061"/>
    <mergeCell ref="D1063:F1063"/>
    <mergeCell ref="A1065:C1065"/>
    <mergeCell ref="D1065:F1065"/>
    <mergeCell ref="D1066:F1066"/>
    <mergeCell ref="D1068:F1068"/>
    <mergeCell ref="D1055:F1055"/>
    <mergeCell ref="A1057:C1057"/>
    <mergeCell ref="D1057:F1057"/>
    <mergeCell ref="A1058:C1058"/>
    <mergeCell ref="D1058:F1058"/>
    <mergeCell ref="D1059:F1059"/>
    <mergeCell ref="D1048:F1048"/>
    <mergeCell ref="D1049:F1049"/>
    <mergeCell ref="D1050:F1050"/>
    <mergeCell ref="D1051:F1051"/>
    <mergeCell ref="D1052:F1052"/>
    <mergeCell ref="D1053:F1053"/>
    <mergeCell ref="D1042:F1042"/>
    <mergeCell ref="D1043:F1043"/>
    <mergeCell ref="D1044:F1044"/>
    <mergeCell ref="D1045:F1045"/>
    <mergeCell ref="D1046:F1046"/>
    <mergeCell ref="D1047:F1047"/>
    <mergeCell ref="D1036:F1036"/>
    <mergeCell ref="D1037:F1037"/>
    <mergeCell ref="D1038:F1038"/>
    <mergeCell ref="D1039:F1039"/>
    <mergeCell ref="D1040:F1040"/>
    <mergeCell ref="D1041:F1041"/>
    <mergeCell ref="D1030:F1030"/>
    <mergeCell ref="D1031:F1031"/>
    <mergeCell ref="D1032:F1032"/>
    <mergeCell ref="D1033:F1033"/>
    <mergeCell ref="D1034:F1034"/>
    <mergeCell ref="D1035:F1035"/>
    <mergeCell ref="D1024:F1024"/>
    <mergeCell ref="D1025:F1025"/>
    <mergeCell ref="D1026:F1026"/>
    <mergeCell ref="D1027:F1027"/>
    <mergeCell ref="D1028:F1028"/>
    <mergeCell ref="D1029:F1029"/>
    <mergeCell ref="D1018:F1018"/>
    <mergeCell ref="D1019:F1019"/>
    <mergeCell ref="D1020:F1020"/>
    <mergeCell ref="D1021:F1021"/>
    <mergeCell ref="D1022:F1022"/>
    <mergeCell ref="D1023:F1023"/>
    <mergeCell ref="D1012:F1012"/>
    <mergeCell ref="D1013:F1013"/>
    <mergeCell ref="D1014:F1014"/>
    <mergeCell ref="D1015:F1015"/>
    <mergeCell ref="D1016:F1016"/>
    <mergeCell ref="D1017:F1017"/>
    <mergeCell ref="D1006:F1006"/>
    <mergeCell ref="D1007:F1007"/>
    <mergeCell ref="D1008:F1008"/>
    <mergeCell ref="D1009:F1009"/>
    <mergeCell ref="D1010:F1010"/>
    <mergeCell ref="D1011:F1011"/>
    <mergeCell ref="D1000:F1000"/>
    <mergeCell ref="D1001:F1001"/>
    <mergeCell ref="D1002:F1002"/>
    <mergeCell ref="D1003:F1003"/>
    <mergeCell ref="D1004:F1004"/>
    <mergeCell ref="D1005:F1005"/>
    <mergeCell ref="D994:F994"/>
    <mergeCell ref="D995:F995"/>
    <mergeCell ref="D996:F996"/>
    <mergeCell ref="D997:F997"/>
    <mergeCell ref="D998:F998"/>
    <mergeCell ref="D999:F999"/>
    <mergeCell ref="D988:F988"/>
    <mergeCell ref="D989:F989"/>
    <mergeCell ref="D990:F990"/>
    <mergeCell ref="D991:F991"/>
    <mergeCell ref="D992:F992"/>
    <mergeCell ref="D993:F993"/>
    <mergeCell ref="D982:F982"/>
    <mergeCell ref="D983:F983"/>
    <mergeCell ref="D984:F984"/>
    <mergeCell ref="D985:F985"/>
    <mergeCell ref="D986:F986"/>
    <mergeCell ref="D987:F987"/>
    <mergeCell ref="D976:F976"/>
    <mergeCell ref="D977:F977"/>
    <mergeCell ref="D978:F978"/>
    <mergeCell ref="D979:F979"/>
    <mergeCell ref="D980:F980"/>
    <mergeCell ref="D981:F981"/>
    <mergeCell ref="D970:F970"/>
    <mergeCell ref="D971:F971"/>
    <mergeCell ref="D972:F972"/>
    <mergeCell ref="D973:F973"/>
    <mergeCell ref="D974:F974"/>
    <mergeCell ref="D975:F975"/>
    <mergeCell ref="D964:F964"/>
    <mergeCell ref="D965:F965"/>
    <mergeCell ref="D966:F966"/>
    <mergeCell ref="D967:F967"/>
    <mergeCell ref="D968:F968"/>
    <mergeCell ref="D969:F969"/>
    <mergeCell ref="D958:F958"/>
    <mergeCell ref="D959:F959"/>
    <mergeCell ref="D960:F960"/>
    <mergeCell ref="D961:F961"/>
    <mergeCell ref="D962:F962"/>
    <mergeCell ref="D963:F963"/>
    <mergeCell ref="D952:F952"/>
    <mergeCell ref="D953:F953"/>
    <mergeCell ref="D954:F954"/>
    <mergeCell ref="D955:F955"/>
    <mergeCell ref="D956:F956"/>
    <mergeCell ref="D957:F957"/>
    <mergeCell ref="D946:F946"/>
    <mergeCell ref="D947:F947"/>
    <mergeCell ref="D948:F948"/>
    <mergeCell ref="D949:F949"/>
    <mergeCell ref="D950:F950"/>
    <mergeCell ref="D951:F951"/>
    <mergeCell ref="D940:F940"/>
    <mergeCell ref="D941:F941"/>
    <mergeCell ref="D942:F942"/>
    <mergeCell ref="D943:F943"/>
    <mergeCell ref="D944:F944"/>
    <mergeCell ref="D945:F945"/>
    <mergeCell ref="D934:F934"/>
    <mergeCell ref="D935:F935"/>
    <mergeCell ref="D936:F936"/>
    <mergeCell ref="D937:F937"/>
    <mergeCell ref="D938:F938"/>
    <mergeCell ref="D939:F939"/>
    <mergeCell ref="D928:F928"/>
    <mergeCell ref="D929:F929"/>
    <mergeCell ref="D930:F930"/>
    <mergeCell ref="D931:F931"/>
    <mergeCell ref="D932:F932"/>
    <mergeCell ref="D933:F933"/>
    <mergeCell ref="D922:F922"/>
    <mergeCell ref="D923:F923"/>
    <mergeCell ref="D924:F924"/>
    <mergeCell ref="D925:F925"/>
    <mergeCell ref="D926:F926"/>
    <mergeCell ref="D927:F927"/>
    <mergeCell ref="D916:F916"/>
    <mergeCell ref="D917:F917"/>
    <mergeCell ref="D918:F918"/>
    <mergeCell ref="D919:F919"/>
    <mergeCell ref="D920:F920"/>
    <mergeCell ref="D921:F921"/>
    <mergeCell ref="D910:F910"/>
    <mergeCell ref="D911:F911"/>
    <mergeCell ref="D912:F912"/>
    <mergeCell ref="D913:F913"/>
    <mergeCell ref="D914:F914"/>
    <mergeCell ref="D915:F915"/>
    <mergeCell ref="D904:F904"/>
    <mergeCell ref="D905:F905"/>
    <mergeCell ref="D906:F906"/>
    <mergeCell ref="D907:F907"/>
    <mergeCell ref="D908:F908"/>
    <mergeCell ref="D909:F909"/>
    <mergeCell ref="D898:F898"/>
    <mergeCell ref="D899:F899"/>
    <mergeCell ref="D900:F900"/>
    <mergeCell ref="D901:F901"/>
    <mergeCell ref="D902:F902"/>
    <mergeCell ref="D903:F903"/>
    <mergeCell ref="D892:F892"/>
    <mergeCell ref="D893:F893"/>
    <mergeCell ref="D894:F894"/>
    <mergeCell ref="D895:F895"/>
    <mergeCell ref="D896:F896"/>
    <mergeCell ref="D897:F897"/>
    <mergeCell ref="D886:F886"/>
    <mergeCell ref="D887:F887"/>
    <mergeCell ref="D888:F888"/>
    <mergeCell ref="D889:F889"/>
    <mergeCell ref="D890:F890"/>
    <mergeCell ref="D891:F891"/>
    <mergeCell ref="D880:F880"/>
    <mergeCell ref="D881:F881"/>
    <mergeCell ref="D882:F882"/>
    <mergeCell ref="D883:F883"/>
    <mergeCell ref="D884:F884"/>
    <mergeCell ref="D885:F885"/>
    <mergeCell ref="D874:F874"/>
    <mergeCell ref="D875:F875"/>
    <mergeCell ref="D876:F876"/>
    <mergeCell ref="D877:F877"/>
    <mergeCell ref="D878:F878"/>
    <mergeCell ref="D879:F879"/>
    <mergeCell ref="D868:F868"/>
    <mergeCell ref="D869:F869"/>
    <mergeCell ref="D870:F870"/>
    <mergeCell ref="D871:F871"/>
    <mergeCell ref="D872:F872"/>
    <mergeCell ref="D873:F873"/>
    <mergeCell ref="D862:F862"/>
    <mergeCell ref="D863:F863"/>
    <mergeCell ref="D864:F864"/>
    <mergeCell ref="D865:F865"/>
    <mergeCell ref="D866:F866"/>
    <mergeCell ref="D867:F867"/>
    <mergeCell ref="D856:F856"/>
    <mergeCell ref="D857:F857"/>
    <mergeCell ref="D858:F858"/>
    <mergeCell ref="D859:F859"/>
    <mergeCell ref="D860:F860"/>
    <mergeCell ref="D861:F861"/>
    <mergeCell ref="D850:F850"/>
    <mergeCell ref="D851:F851"/>
    <mergeCell ref="D852:F852"/>
    <mergeCell ref="D853:F853"/>
    <mergeCell ref="D854:F854"/>
    <mergeCell ref="D855:F855"/>
    <mergeCell ref="D843:F843"/>
    <mergeCell ref="D844:F844"/>
    <mergeCell ref="D845:F845"/>
    <mergeCell ref="D847:F847"/>
    <mergeCell ref="A849:C849"/>
    <mergeCell ref="D849:F849"/>
    <mergeCell ref="D837:F837"/>
    <mergeCell ref="D838:F838"/>
    <mergeCell ref="D839:F839"/>
    <mergeCell ref="D840:F840"/>
    <mergeCell ref="D841:F841"/>
    <mergeCell ref="D842:F842"/>
    <mergeCell ref="D831:F831"/>
    <mergeCell ref="D832:F832"/>
    <mergeCell ref="D833:F833"/>
    <mergeCell ref="D834:F834"/>
    <mergeCell ref="D835:F835"/>
    <mergeCell ref="D836:F836"/>
    <mergeCell ref="D825:F825"/>
    <mergeCell ref="D826:F826"/>
    <mergeCell ref="D827:F827"/>
    <mergeCell ref="D828:F828"/>
    <mergeCell ref="D829:F829"/>
    <mergeCell ref="D830:F830"/>
    <mergeCell ref="D819:F819"/>
    <mergeCell ref="D820:F820"/>
    <mergeCell ref="D821:F821"/>
    <mergeCell ref="D822:F822"/>
    <mergeCell ref="D823:F823"/>
    <mergeCell ref="D824:F824"/>
    <mergeCell ref="D813:F813"/>
    <mergeCell ref="D814:F814"/>
    <mergeCell ref="D815:F815"/>
    <mergeCell ref="D816:F816"/>
    <mergeCell ref="D817:F817"/>
    <mergeCell ref="D818:F818"/>
    <mergeCell ref="D807:F807"/>
    <mergeCell ref="D808:F808"/>
    <mergeCell ref="D809:F809"/>
    <mergeCell ref="D810:F810"/>
    <mergeCell ref="D811:F811"/>
    <mergeCell ref="D812:F812"/>
    <mergeCell ref="D801:F801"/>
    <mergeCell ref="D802:F802"/>
    <mergeCell ref="D803:F803"/>
    <mergeCell ref="D804:F804"/>
    <mergeCell ref="D805:F805"/>
    <mergeCell ref="D806:F806"/>
    <mergeCell ref="D795:F795"/>
    <mergeCell ref="D796:F796"/>
    <mergeCell ref="D797:F797"/>
    <mergeCell ref="D798:F798"/>
    <mergeCell ref="D799:F799"/>
    <mergeCell ref="D800:F800"/>
    <mergeCell ref="D789:F789"/>
    <mergeCell ref="D790:F790"/>
    <mergeCell ref="D791:F791"/>
    <mergeCell ref="D792:F792"/>
    <mergeCell ref="D793:F793"/>
    <mergeCell ref="D794:F794"/>
    <mergeCell ref="D783:F783"/>
    <mergeCell ref="D784:F784"/>
    <mergeCell ref="D785:F785"/>
    <mergeCell ref="D786:F786"/>
    <mergeCell ref="D787:F787"/>
    <mergeCell ref="D788:F788"/>
    <mergeCell ref="D777:F777"/>
    <mergeCell ref="D778:F778"/>
    <mergeCell ref="D779:F779"/>
    <mergeCell ref="D780:F780"/>
    <mergeCell ref="D781:F781"/>
    <mergeCell ref="D782:F782"/>
    <mergeCell ref="D771:F771"/>
    <mergeCell ref="D772:F772"/>
    <mergeCell ref="D773:F773"/>
    <mergeCell ref="D774:F774"/>
    <mergeCell ref="D775:F775"/>
    <mergeCell ref="D776:F776"/>
    <mergeCell ref="D765:F765"/>
    <mergeCell ref="D766:F766"/>
    <mergeCell ref="D767:F767"/>
    <mergeCell ref="D768:F768"/>
    <mergeCell ref="D769:F769"/>
    <mergeCell ref="D770:F770"/>
    <mergeCell ref="D759:F759"/>
    <mergeCell ref="D760:F760"/>
    <mergeCell ref="D761:F761"/>
    <mergeCell ref="D762:F762"/>
    <mergeCell ref="D763:F763"/>
    <mergeCell ref="D764:F764"/>
    <mergeCell ref="D753:F753"/>
    <mergeCell ref="D754:F754"/>
    <mergeCell ref="D755:F755"/>
    <mergeCell ref="D756:F756"/>
    <mergeCell ref="D757:F757"/>
    <mergeCell ref="D758:F758"/>
    <mergeCell ref="D747:F747"/>
    <mergeCell ref="D748:F748"/>
    <mergeCell ref="D749:F749"/>
    <mergeCell ref="D750:F750"/>
    <mergeCell ref="D751:F751"/>
    <mergeCell ref="D752:F752"/>
    <mergeCell ref="D741:F741"/>
    <mergeCell ref="D742:F742"/>
    <mergeCell ref="D743:F743"/>
    <mergeCell ref="D744:F744"/>
    <mergeCell ref="D745:F745"/>
    <mergeCell ref="D746:F746"/>
    <mergeCell ref="D735:F735"/>
    <mergeCell ref="D736:F736"/>
    <mergeCell ref="D737:F737"/>
    <mergeCell ref="D738:F738"/>
    <mergeCell ref="D739:F739"/>
    <mergeCell ref="D740:F740"/>
    <mergeCell ref="D729:F729"/>
    <mergeCell ref="D730:F730"/>
    <mergeCell ref="D731:F731"/>
    <mergeCell ref="D732:F732"/>
    <mergeCell ref="D733:F733"/>
    <mergeCell ref="D734:F734"/>
    <mergeCell ref="D723:F723"/>
    <mergeCell ref="D724:F724"/>
    <mergeCell ref="D725:F725"/>
    <mergeCell ref="D726:F726"/>
    <mergeCell ref="D727:F727"/>
    <mergeCell ref="D728:F728"/>
    <mergeCell ref="D717:F717"/>
    <mergeCell ref="D718:F718"/>
    <mergeCell ref="D719:F719"/>
    <mergeCell ref="D720:F720"/>
    <mergeCell ref="D721:F721"/>
    <mergeCell ref="D722:F722"/>
    <mergeCell ref="D711:F711"/>
    <mergeCell ref="D712:F712"/>
    <mergeCell ref="D713:F713"/>
    <mergeCell ref="D714:F714"/>
    <mergeCell ref="D715:F715"/>
    <mergeCell ref="D716:F716"/>
    <mergeCell ref="D705:F705"/>
    <mergeCell ref="D706:F706"/>
    <mergeCell ref="D707:F707"/>
    <mergeCell ref="D708:F708"/>
    <mergeCell ref="D709:F709"/>
    <mergeCell ref="D710:F710"/>
    <mergeCell ref="D699:F699"/>
    <mergeCell ref="D700:F700"/>
    <mergeCell ref="D701:F701"/>
    <mergeCell ref="D702:F702"/>
    <mergeCell ref="D703:F703"/>
    <mergeCell ref="D704:F704"/>
    <mergeCell ref="D693:F693"/>
    <mergeCell ref="D694:F694"/>
    <mergeCell ref="D695:F695"/>
    <mergeCell ref="D696:F696"/>
    <mergeCell ref="D697:F697"/>
    <mergeCell ref="D698:F698"/>
    <mergeCell ref="D687:F687"/>
    <mergeCell ref="D688:F688"/>
    <mergeCell ref="D689:F689"/>
    <mergeCell ref="D690:F690"/>
    <mergeCell ref="D691:F691"/>
    <mergeCell ref="D692:F692"/>
    <mergeCell ref="D681:F681"/>
    <mergeCell ref="D682:F682"/>
    <mergeCell ref="D683:F683"/>
    <mergeCell ref="D684:F684"/>
    <mergeCell ref="D685:F685"/>
    <mergeCell ref="D686:F686"/>
    <mergeCell ref="D675:F675"/>
    <mergeCell ref="D676:F676"/>
    <mergeCell ref="D677:F677"/>
    <mergeCell ref="D678:F678"/>
    <mergeCell ref="D679:F679"/>
    <mergeCell ref="D680:F680"/>
    <mergeCell ref="D669:F669"/>
    <mergeCell ref="D670:F670"/>
    <mergeCell ref="D671:F671"/>
    <mergeCell ref="D672:F672"/>
    <mergeCell ref="D673:F673"/>
    <mergeCell ref="D674:F674"/>
    <mergeCell ref="D663:F663"/>
    <mergeCell ref="D664:F664"/>
    <mergeCell ref="D665:F665"/>
    <mergeCell ref="D666:F666"/>
    <mergeCell ref="D667:F667"/>
    <mergeCell ref="D668:F668"/>
    <mergeCell ref="D657:F657"/>
    <mergeCell ref="D658:F658"/>
    <mergeCell ref="D659:F659"/>
    <mergeCell ref="D660:F660"/>
    <mergeCell ref="D661:F661"/>
    <mergeCell ref="D662:F662"/>
    <mergeCell ref="D651:F651"/>
    <mergeCell ref="D652:F652"/>
    <mergeCell ref="D653:F653"/>
    <mergeCell ref="D654:F654"/>
    <mergeCell ref="D655:F655"/>
    <mergeCell ref="D656:F656"/>
    <mergeCell ref="D645:F645"/>
    <mergeCell ref="D646:F646"/>
    <mergeCell ref="D647:F647"/>
    <mergeCell ref="D648:F648"/>
    <mergeCell ref="D649:F649"/>
    <mergeCell ref="D650:F650"/>
    <mergeCell ref="D639:F639"/>
    <mergeCell ref="D640:F640"/>
    <mergeCell ref="D641:F641"/>
    <mergeCell ref="D642:F642"/>
    <mergeCell ref="D643:F643"/>
    <mergeCell ref="D644:F644"/>
    <mergeCell ref="D633:F633"/>
    <mergeCell ref="D634:F634"/>
    <mergeCell ref="D635:F635"/>
    <mergeCell ref="D636:F636"/>
    <mergeCell ref="D637:F637"/>
    <mergeCell ref="D638:F638"/>
    <mergeCell ref="D627:F627"/>
    <mergeCell ref="D628:F628"/>
    <mergeCell ref="D629:F629"/>
    <mergeCell ref="D630:F630"/>
    <mergeCell ref="D631:F631"/>
    <mergeCell ref="D632:F632"/>
    <mergeCell ref="D621:F621"/>
    <mergeCell ref="D623:F623"/>
    <mergeCell ref="A625:C625"/>
    <mergeCell ref="D625:F625"/>
    <mergeCell ref="A626:C626"/>
    <mergeCell ref="D626:F626"/>
    <mergeCell ref="D615:F615"/>
    <mergeCell ref="D616:F616"/>
    <mergeCell ref="D617:F617"/>
    <mergeCell ref="D618:F618"/>
    <mergeCell ref="D619:F619"/>
    <mergeCell ref="D620:F620"/>
    <mergeCell ref="D609:F609"/>
    <mergeCell ref="D610:F610"/>
    <mergeCell ref="D611:F611"/>
    <mergeCell ref="D612:F612"/>
    <mergeCell ref="D613:F613"/>
    <mergeCell ref="D614:F614"/>
    <mergeCell ref="D603:F603"/>
    <mergeCell ref="D604:F604"/>
    <mergeCell ref="D605:F605"/>
    <mergeCell ref="D606:F606"/>
    <mergeCell ref="D607:F607"/>
    <mergeCell ref="D608:F608"/>
    <mergeCell ref="D597:F597"/>
    <mergeCell ref="D598:F598"/>
    <mergeCell ref="D599:F599"/>
    <mergeCell ref="D600:F600"/>
    <mergeCell ref="D601:F601"/>
    <mergeCell ref="D602:F602"/>
    <mergeCell ref="D591:F591"/>
    <mergeCell ref="D592:F592"/>
    <mergeCell ref="D593:F593"/>
    <mergeCell ref="D594:F594"/>
    <mergeCell ref="D595:F595"/>
    <mergeCell ref="D596:F596"/>
    <mergeCell ref="D585:F585"/>
    <mergeCell ref="D586:F586"/>
    <mergeCell ref="D587:F587"/>
    <mergeCell ref="D588:F588"/>
    <mergeCell ref="D589:F589"/>
    <mergeCell ref="D590:F590"/>
    <mergeCell ref="D579:F579"/>
    <mergeCell ref="D580:F580"/>
    <mergeCell ref="D581:F581"/>
    <mergeCell ref="D582:F582"/>
    <mergeCell ref="D583:F583"/>
    <mergeCell ref="D584:F584"/>
    <mergeCell ref="D573:F573"/>
    <mergeCell ref="D574:F574"/>
    <mergeCell ref="D575:F575"/>
    <mergeCell ref="D576:F576"/>
    <mergeCell ref="D577:F577"/>
    <mergeCell ref="D578:F578"/>
    <mergeCell ref="D567:F567"/>
    <mergeCell ref="D568:F568"/>
    <mergeCell ref="D569:F569"/>
    <mergeCell ref="D570:F570"/>
    <mergeCell ref="D571:F571"/>
    <mergeCell ref="D572:F572"/>
    <mergeCell ref="D561:F561"/>
    <mergeCell ref="D562:F562"/>
    <mergeCell ref="D563:F563"/>
    <mergeCell ref="D564:F564"/>
    <mergeCell ref="D565:F565"/>
    <mergeCell ref="D566:F566"/>
    <mergeCell ref="D555:F555"/>
    <mergeCell ref="D556:F556"/>
    <mergeCell ref="D557:F557"/>
    <mergeCell ref="D558:F558"/>
    <mergeCell ref="D559:F559"/>
    <mergeCell ref="D560:F560"/>
    <mergeCell ref="D549:F549"/>
    <mergeCell ref="D550:F550"/>
    <mergeCell ref="D551:F551"/>
    <mergeCell ref="D552:F552"/>
    <mergeCell ref="D553:F553"/>
    <mergeCell ref="D554:F554"/>
    <mergeCell ref="D543:F543"/>
    <mergeCell ref="D544:F544"/>
    <mergeCell ref="D545:F545"/>
    <mergeCell ref="D546:F546"/>
    <mergeCell ref="D547:F547"/>
    <mergeCell ref="D548:F548"/>
    <mergeCell ref="D537:F537"/>
    <mergeCell ref="D538:F538"/>
    <mergeCell ref="D539:F539"/>
    <mergeCell ref="D540:F540"/>
    <mergeCell ref="D541:F541"/>
    <mergeCell ref="D542:F542"/>
    <mergeCell ref="D531:F531"/>
    <mergeCell ref="D532:F532"/>
    <mergeCell ref="D533:F533"/>
    <mergeCell ref="D534:F534"/>
    <mergeCell ref="D535:F535"/>
    <mergeCell ref="D536:F536"/>
    <mergeCell ref="D525:F525"/>
    <mergeCell ref="D526:F526"/>
    <mergeCell ref="D527:F527"/>
    <mergeCell ref="D528:F528"/>
    <mergeCell ref="D529:F529"/>
    <mergeCell ref="D530:F530"/>
    <mergeCell ref="D519:F519"/>
    <mergeCell ref="D520:F520"/>
    <mergeCell ref="D521:F521"/>
    <mergeCell ref="D522:F522"/>
    <mergeCell ref="D523:F523"/>
    <mergeCell ref="D524:F524"/>
    <mergeCell ref="D513:F513"/>
    <mergeCell ref="D514:F514"/>
    <mergeCell ref="D515:F515"/>
    <mergeCell ref="D516:F516"/>
    <mergeCell ref="D517:F517"/>
    <mergeCell ref="D518:F518"/>
    <mergeCell ref="D507:F507"/>
    <mergeCell ref="D508:F508"/>
    <mergeCell ref="D509:F509"/>
    <mergeCell ref="D510:F510"/>
    <mergeCell ref="D511:F511"/>
    <mergeCell ref="D512:F512"/>
    <mergeCell ref="D501:F501"/>
    <mergeCell ref="D502:F502"/>
    <mergeCell ref="D503:F503"/>
    <mergeCell ref="D504:F504"/>
    <mergeCell ref="D505:F505"/>
    <mergeCell ref="D506:F506"/>
    <mergeCell ref="D495:F495"/>
    <mergeCell ref="D496:F496"/>
    <mergeCell ref="D497:F497"/>
    <mergeCell ref="D498:F498"/>
    <mergeCell ref="D499:F499"/>
    <mergeCell ref="D500:F500"/>
    <mergeCell ref="D489:F489"/>
    <mergeCell ref="D490:F490"/>
    <mergeCell ref="D491:F491"/>
    <mergeCell ref="D492:F492"/>
    <mergeCell ref="D493:F493"/>
    <mergeCell ref="D494:F494"/>
    <mergeCell ref="D483:F483"/>
    <mergeCell ref="D484:F484"/>
    <mergeCell ref="D485:F485"/>
    <mergeCell ref="D486:F486"/>
    <mergeCell ref="D487:F487"/>
    <mergeCell ref="D488:F488"/>
    <mergeCell ref="D477:F477"/>
    <mergeCell ref="D478:F478"/>
    <mergeCell ref="D479:F479"/>
    <mergeCell ref="D480:F480"/>
    <mergeCell ref="D481:F481"/>
    <mergeCell ref="D482:F482"/>
    <mergeCell ref="D471:F471"/>
    <mergeCell ref="D472:F472"/>
    <mergeCell ref="D473:F473"/>
    <mergeCell ref="D474:F474"/>
    <mergeCell ref="D475:F475"/>
    <mergeCell ref="D476:F476"/>
    <mergeCell ref="D465:F465"/>
    <mergeCell ref="D466:F466"/>
    <mergeCell ref="D467:F467"/>
    <mergeCell ref="D468:F468"/>
    <mergeCell ref="D469:F469"/>
    <mergeCell ref="D470:F470"/>
    <mergeCell ref="D459:F459"/>
    <mergeCell ref="D460:F460"/>
    <mergeCell ref="D461:F461"/>
    <mergeCell ref="D462:F462"/>
    <mergeCell ref="D463:F463"/>
    <mergeCell ref="D464:F464"/>
    <mergeCell ref="D453:F453"/>
    <mergeCell ref="D454:F454"/>
    <mergeCell ref="D455:F455"/>
    <mergeCell ref="D456:F456"/>
    <mergeCell ref="D457:F457"/>
    <mergeCell ref="D458:F458"/>
    <mergeCell ref="D447:F447"/>
    <mergeCell ref="D448:F448"/>
    <mergeCell ref="D449:F449"/>
    <mergeCell ref="D450:F450"/>
    <mergeCell ref="D451:F451"/>
    <mergeCell ref="D452:F452"/>
    <mergeCell ref="D441:F441"/>
    <mergeCell ref="D442:F442"/>
    <mergeCell ref="D443:F443"/>
    <mergeCell ref="D444:F444"/>
    <mergeCell ref="D445:F445"/>
    <mergeCell ref="D446:F446"/>
    <mergeCell ref="D435:F435"/>
    <mergeCell ref="D436:F436"/>
    <mergeCell ref="D437:F437"/>
    <mergeCell ref="D438:F438"/>
    <mergeCell ref="D439:F439"/>
    <mergeCell ref="D440:F440"/>
    <mergeCell ref="D429:F429"/>
    <mergeCell ref="D430:F430"/>
    <mergeCell ref="D431:F431"/>
    <mergeCell ref="D432:F432"/>
    <mergeCell ref="D433:F433"/>
    <mergeCell ref="D434:F434"/>
    <mergeCell ref="D423:F423"/>
    <mergeCell ref="D424:F424"/>
    <mergeCell ref="D425:F425"/>
    <mergeCell ref="D426:F426"/>
    <mergeCell ref="D427:F427"/>
    <mergeCell ref="D428:F428"/>
    <mergeCell ref="D417:F417"/>
    <mergeCell ref="D418:F418"/>
    <mergeCell ref="D419:F419"/>
    <mergeCell ref="D420:F420"/>
    <mergeCell ref="D421:F421"/>
    <mergeCell ref="D422:F422"/>
    <mergeCell ref="D411:F411"/>
    <mergeCell ref="D412:F412"/>
    <mergeCell ref="D413:F413"/>
    <mergeCell ref="D414:F414"/>
    <mergeCell ref="D415:F415"/>
    <mergeCell ref="D416:F416"/>
    <mergeCell ref="D405:F405"/>
    <mergeCell ref="D406:F406"/>
    <mergeCell ref="D407:F407"/>
    <mergeCell ref="D408:F408"/>
    <mergeCell ref="D409:F409"/>
    <mergeCell ref="D410:F410"/>
    <mergeCell ref="A400:C400"/>
    <mergeCell ref="D400:F400"/>
    <mergeCell ref="D401:F401"/>
    <mergeCell ref="D402:F402"/>
    <mergeCell ref="D403:F403"/>
    <mergeCell ref="D404:F404"/>
    <mergeCell ref="D392:F392"/>
    <mergeCell ref="D393:F393"/>
    <mergeCell ref="D394:F394"/>
    <mergeCell ref="D395:F395"/>
    <mergeCell ref="D396:F396"/>
    <mergeCell ref="D398:F398"/>
    <mergeCell ref="D386:F386"/>
    <mergeCell ref="D387:F387"/>
    <mergeCell ref="D388:F388"/>
    <mergeCell ref="D389:F389"/>
    <mergeCell ref="D390:F390"/>
    <mergeCell ref="D391:F391"/>
    <mergeCell ref="D380:F380"/>
    <mergeCell ref="D381:F381"/>
    <mergeCell ref="D382:F382"/>
    <mergeCell ref="D383:F383"/>
    <mergeCell ref="D384:F384"/>
    <mergeCell ref="D385:F385"/>
    <mergeCell ref="D374:F374"/>
    <mergeCell ref="D375:F375"/>
    <mergeCell ref="D376:F376"/>
    <mergeCell ref="D377:F377"/>
    <mergeCell ref="D378:F378"/>
    <mergeCell ref="D379:F379"/>
    <mergeCell ref="D368:F368"/>
    <mergeCell ref="D369:F369"/>
    <mergeCell ref="D370:F370"/>
    <mergeCell ref="D371:F371"/>
    <mergeCell ref="D372:F372"/>
    <mergeCell ref="D373:F373"/>
    <mergeCell ref="D362:F362"/>
    <mergeCell ref="D363:F363"/>
    <mergeCell ref="D364:F364"/>
    <mergeCell ref="D365:F365"/>
    <mergeCell ref="D366:F366"/>
    <mergeCell ref="D367:F367"/>
    <mergeCell ref="D356:F356"/>
    <mergeCell ref="D357:F357"/>
    <mergeCell ref="D358:F358"/>
    <mergeCell ref="D359:F359"/>
    <mergeCell ref="D360:F360"/>
    <mergeCell ref="D361:F361"/>
    <mergeCell ref="D350:F350"/>
    <mergeCell ref="D351:F351"/>
    <mergeCell ref="D352:F352"/>
    <mergeCell ref="D353:F353"/>
    <mergeCell ref="D354:F354"/>
    <mergeCell ref="D355:F355"/>
    <mergeCell ref="D344:F344"/>
    <mergeCell ref="D345:F345"/>
    <mergeCell ref="D346:F346"/>
    <mergeCell ref="D347:F347"/>
    <mergeCell ref="D348:F348"/>
    <mergeCell ref="D349:F349"/>
    <mergeCell ref="D338:F338"/>
    <mergeCell ref="D339:F339"/>
    <mergeCell ref="D340:F340"/>
    <mergeCell ref="D341:F341"/>
    <mergeCell ref="D342:F342"/>
    <mergeCell ref="D343:F343"/>
    <mergeCell ref="D332:F332"/>
    <mergeCell ref="D333:F333"/>
    <mergeCell ref="D334:F334"/>
    <mergeCell ref="D335:F335"/>
    <mergeCell ref="D336:F336"/>
    <mergeCell ref="D337:F337"/>
    <mergeCell ref="D326:F326"/>
    <mergeCell ref="D327:F327"/>
    <mergeCell ref="D328:F328"/>
    <mergeCell ref="D329:F329"/>
    <mergeCell ref="D330:F330"/>
    <mergeCell ref="D331:F331"/>
    <mergeCell ref="D320:F320"/>
    <mergeCell ref="D321:F321"/>
    <mergeCell ref="D322:F322"/>
    <mergeCell ref="D323:F323"/>
    <mergeCell ref="D324:F324"/>
    <mergeCell ref="D325:F325"/>
    <mergeCell ref="D314:F314"/>
    <mergeCell ref="D315:F315"/>
    <mergeCell ref="D316:F316"/>
    <mergeCell ref="D317:F317"/>
    <mergeCell ref="D318:F318"/>
    <mergeCell ref="D319:F319"/>
    <mergeCell ref="D308:F308"/>
    <mergeCell ref="D309:F309"/>
    <mergeCell ref="D310:F310"/>
    <mergeCell ref="D311:F311"/>
    <mergeCell ref="D312:F312"/>
    <mergeCell ref="D313:F313"/>
    <mergeCell ref="D302:F302"/>
    <mergeCell ref="D303:F303"/>
    <mergeCell ref="D304:F304"/>
    <mergeCell ref="D305:F305"/>
    <mergeCell ref="D306:F306"/>
    <mergeCell ref="D307:F307"/>
    <mergeCell ref="D296:F296"/>
    <mergeCell ref="D297:F297"/>
    <mergeCell ref="D298:F298"/>
    <mergeCell ref="D299:F299"/>
    <mergeCell ref="D300:F300"/>
    <mergeCell ref="D301:F301"/>
    <mergeCell ref="D290:F290"/>
    <mergeCell ref="D291:F291"/>
    <mergeCell ref="D292:F292"/>
    <mergeCell ref="D293:F293"/>
    <mergeCell ref="D294:F294"/>
    <mergeCell ref="D295:F295"/>
    <mergeCell ref="D284:F284"/>
    <mergeCell ref="D285:F285"/>
    <mergeCell ref="D286:F286"/>
    <mergeCell ref="D287:F287"/>
    <mergeCell ref="D288:F288"/>
    <mergeCell ref="D289:F289"/>
    <mergeCell ref="D278:F278"/>
    <mergeCell ref="D279:F279"/>
    <mergeCell ref="D280:F280"/>
    <mergeCell ref="D281:F281"/>
    <mergeCell ref="D282:F282"/>
    <mergeCell ref="D283:F283"/>
    <mergeCell ref="D272:F272"/>
    <mergeCell ref="D273:F273"/>
    <mergeCell ref="D274:F274"/>
    <mergeCell ref="D275:F275"/>
    <mergeCell ref="D276:F276"/>
    <mergeCell ref="D277:F277"/>
    <mergeCell ref="D266:F266"/>
    <mergeCell ref="D267:F267"/>
    <mergeCell ref="D268:F268"/>
    <mergeCell ref="D269:F269"/>
    <mergeCell ref="D270:F270"/>
    <mergeCell ref="D271:F271"/>
    <mergeCell ref="D260:F260"/>
    <mergeCell ref="D261:F261"/>
    <mergeCell ref="D262:F262"/>
    <mergeCell ref="D263:F263"/>
    <mergeCell ref="D264:F264"/>
    <mergeCell ref="D265:F265"/>
    <mergeCell ref="D254:F254"/>
    <mergeCell ref="D255:F255"/>
    <mergeCell ref="D256:F256"/>
    <mergeCell ref="D257:F257"/>
    <mergeCell ref="D258:F258"/>
    <mergeCell ref="D259:F259"/>
    <mergeCell ref="D248:F248"/>
    <mergeCell ref="D249:F249"/>
    <mergeCell ref="D250:F250"/>
    <mergeCell ref="D251:F251"/>
    <mergeCell ref="D252:F252"/>
    <mergeCell ref="D253:F253"/>
    <mergeCell ref="D242:F242"/>
    <mergeCell ref="D243:F243"/>
    <mergeCell ref="D244:F244"/>
    <mergeCell ref="D245:F245"/>
    <mergeCell ref="D246:F246"/>
    <mergeCell ref="D247:F247"/>
    <mergeCell ref="D236:F236"/>
    <mergeCell ref="D237:F237"/>
    <mergeCell ref="D238:F238"/>
    <mergeCell ref="D239:F239"/>
    <mergeCell ref="D240:F240"/>
    <mergeCell ref="D241:F241"/>
    <mergeCell ref="D230:F230"/>
    <mergeCell ref="D231:F231"/>
    <mergeCell ref="D232:F232"/>
    <mergeCell ref="D233:F233"/>
    <mergeCell ref="D234:F234"/>
    <mergeCell ref="D235:F235"/>
    <mergeCell ref="D224:F224"/>
    <mergeCell ref="D225:F225"/>
    <mergeCell ref="D226:F226"/>
    <mergeCell ref="D227:F227"/>
    <mergeCell ref="D228:F228"/>
    <mergeCell ref="D229:F229"/>
    <mergeCell ref="D218:F218"/>
    <mergeCell ref="D219:F219"/>
    <mergeCell ref="D220:F220"/>
    <mergeCell ref="D221:F221"/>
    <mergeCell ref="D222:F222"/>
    <mergeCell ref="D223:F223"/>
    <mergeCell ref="D212:F212"/>
    <mergeCell ref="D213:F213"/>
    <mergeCell ref="D214:F214"/>
    <mergeCell ref="D215:F215"/>
    <mergeCell ref="D216:F216"/>
    <mergeCell ref="D217:F217"/>
    <mergeCell ref="D206:F206"/>
    <mergeCell ref="D207:F207"/>
    <mergeCell ref="D208:F208"/>
    <mergeCell ref="D209:F209"/>
    <mergeCell ref="D210:F210"/>
    <mergeCell ref="D211:F211"/>
    <mergeCell ref="D200:F200"/>
    <mergeCell ref="D201:F201"/>
    <mergeCell ref="D202:F202"/>
    <mergeCell ref="D203:F203"/>
    <mergeCell ref="D204:F204"/>
    <mergeCell ref="D205:F205"/>
    <mergeCell ref="D194:F194"/>
    <mergeCell ref="D195:F195"/>
    <mergeCell ref="D196:F196"/>
    <mergeCell ref="D197:F197"/>
    <mergeCell ref="D198:F198"/>
    <mergeCell ref="D199:F199"/>
    <mergeCell ref="D188:F188"/>
    <mergeCell ref="D189:F189"/>
    <mergeCell ref="D190:F190"/>
    <mergeCell ref="D191:F191"/>
    <mergeCell ref="D192:F192"/>
    <mergeCell ref="D193:F193"/>
    <mergeCell ref="D182:F182"/>
    <mergeCell ref="D183:F183"/>
    <mergeCell ref="D184:F184"/>
    <mergeCell ref="D185:F185"/>
    <mergeCell ref="D186:F186"/>
    <mergeCell ref="D187:F187"/>
    <mergeCell ref="D176:F176"/>
    <mergeCell ref="D177:F177"/>
    <mergeCell ref="D178:F178"/>
    <mergeCell ref="D179:F179"/>
    <mergeCell ref="D180:F180"/>
    <mergeCell ref="D181:F181"/>
    <mergeCell ref="D170:F170"/>
    <mergeCell ref="D171:F171"/>
    <mergeCell ref="D172:F172"/>
    <mergeCell ref="D173:F173"/>
    <mergeCell ref="D174:F174"/>
    <mergeCell ref="D175:F175"/>
    <mergeCell ref="D164:F164"/>
    <mergeCell ref="D165:F165"/>
    <mergeCell ref="D166:F166"/>
    <mergeCell ref="D167:F167"/>
    <mergeCell ref="D168:F168"/>
    <mergeCell ref="D169:F169"/>
    <mergeCell ref="D158:F158"/>
    <mergeCell ref="D159:F159"/>
    <mergeCell ref="D160:F160"/>
    <mergeCell ref="D161:F161"/>
    <mergeCell ref="D162:F162"/>
    <mergeCell ref="D163:F163"/>
    <mergeCell ref="D152:F152"/>
    <mergeCell ref="D153:F153"/>
    <mergeCell ref="D154:F154"/>
    <mergeCell ref="D155:F155"/>
    <mergeCell ref="D156:F156"/>
    <mergeCell ref="D157:F157"/>
    <mergeCell ref="D146:F146"/>
    <mergeCell ref="D147:F147"/>
    <mergeCell ref="D148:F148"/>
    <mergeCell ref="D149:F149"/>
    <mergeCell ref="D150:F150"/>
    <mergeCell ref="D151:F151"/>
    <mergeCell ref="A141:C141"/>
    <mergeCell ref="D141:F141"/>
    <mergeCell ref="D142:F142"/>
    <mergeCell ref="D143:F143"/>
    <mergeCell ref="D144:F144"/>
    <mergeCell ref="D145:F145"/>
    <mergeCell ref="D133:F133"/>
    <mergeCell ref="D134:F134"/>
    <mergeCell ref="D136:F136"/>
    <mergeCell ref="D138:F138"/>
    <mergeCell ref="A140:C140"/>
    <mergeCell ref="D140:F140"/>
    <mergeCell ref="A125:C125"/>
    <mergeCell ref="D125:F125"/>
    <mergeCell ref="D126:F126"/>
    <mergeCell ref="D127:F127"/>
    <mergeCell ref="D129:F129"/>
    <mergeCell ref="D131:F131"/>
    <mergeCell ref="D117:F117"/>
    <mergeCell ref="D118:F118"/>
    <mergeCell ref="D119:F119"/>
    <mergeCell ref="D120:F120"/>
    <mergeCell ref="D121:F121"/>
    <mergeCell ref="D123:F123"/>
    <mergeCell ref="D111:F111"/>
    <mergeCell ref="D112:F112"/>
    <mergeCell ref="D113:F113"/>
    <mergeCell ref="D114:F114"/>
    <mergeCell ref="D115:F115"/>
    <mergeCell ref="D116:F116"/>
    <mergeCell ref="D106:F106"/>
    <mergeCell ref="D107:F107"/>
    <mergeCell ref="D108:F108"/>
    <mergeCell ref="A109:C109"/>
    <mergeCell ref="D109:F109"/>
    <mergeCell ref="D110:F110"/>
    <mergeCell ref="D100:F100"/>
    <mergeCell ref="D101:F101"/>
    <mergeCell ref="D102:F102"/>
    <mergeCell ref="D103:F103"/>
    <mergeCell ref="D104:F104"/>
    <mergeCell ref="D105:F105"/>
    <mergeCell ref="D93:F93"/>
    <mergeCell ref="D94:F94"/>
    <mergeCell ref="D95:F95"/>
    <mergeCell ref="D96:F96"/>
    <mergeCell ref="D97:F97"/>
    <mergeCell ref="D99:F99"/>
    <mergeCell ref="D87:F87"/>
    <mergeCell ref="D88:F88"/>
    <mergeCell ref="D89:F89"/>
    <mergeCell ref="D90:F90"/>
    <mergeCell ref="D91:F91"/>
    <mergeCell ref="D92:F92"/>
    <mergeCell ref="D81:F81"/>
    <mergeCell ref="D82:F82"/>
    <mergeCell ref="D83:F83"/>
    <mergeCell ref="D84:F84"/>
    <mergeCell ref="D85:F85"/>
    <mergeCell ref="D86:F86"/>
    <mergeCell ref="D75:F75"/>
    <mergeCell ref="D76:F76"/>
    <mergeCell ref="D77:F77"/>
    <mergeCell ref="D78:F78"/>
    <mergeCell ref="D79:F79"/>
    <mergeCell ref="D80:F80"/>
    <mergeCell ref="D69:F69"/>
    <mergeCell ref="D70:F70"/>
    <mergeCell ref="D71:F71"/>
    <mergeCell ref="D72:F72"/>
    <mergeCell ref="D73:F73"/>
    <mergeCell ref="D74:F74"/>
    <mergeCell ref="D63:F63"/>
    <mergeCell ref="D64:F64"/>
    <mergeCell ref="D65:F65"/>
    <mergeCell ref="D66:F66"/>
    <mergeCell ref="D67:F67"/>
    <mergeCell ref="D68:F68"/>
    <mergeCell ref="D57:F57"/>
    <mergeCell ref="D58:F58"/>
    <mergeCell ref="D59:F59"/>
    <mergeCell ref="D60:F60"/>
    <mergeCell ref="D61:F61"/>
    <mergeCell ref="D62:F62"/>
    <mergeCell ref="D51:F51"/>
    <mergeCell ref="D52:F52"/>
    <mergeCell ref="D53:F53"/>
    <mergeCell ref="D54:F54"/>
    <mergeCell ref="D55:F55"/>
    <mergeCell ref="D56:F56"/>
    <mergeCell ref="D45:F45"/>
    <mergeCell ref="D46:F46"/>
    <mergeCell ref="D47:F47"/>
    <mergeCell ref="D48:F48"/>
    <mergeCell ref="D49:F49"/>
    <mergeCell ref="D50:F50"/>
    <mergeCell ref="D38:F38"/>
    <mergeCell ref="D39:F39"/>
    <mergeCell ref="D41:F41"/>
    <mergeCell ref="A43:C43"/>
    <mergeCell ref="D43:F43"/>
    <mergeCell ref="A44:C44"/>
    <mergeCell ref="D44:F44"/>
    <mergeCell ref="D32:F32"/>
    <mergeCell ref="D33:F33"/>
    <mergeCell ref="D34:F34"/>
    <mergeCell ref="D35:F35"/>
    <mergeCell ref="D36:F36"/>
    <mergeCell ref="D37:F37"/>
    <mergeCell ref="A27:C27"/>
    <mergeCell ref="D27:F27"/>
    <mergeCell ref="D28:F28"/>
    <mergeCell ref="D29:F29"/>
    <mergeCell ref="D30:F30"/>
    <mergeCell ref="D31:F31"/>
    <mergeCell ref="D19:F19"/>
    <mergeCell ref="D20:F20"/>
    <mergeCell ref="D21:F21"/>
    <mergeCell ref="D22:F22"/>
    <mergeCell ref="D23:F23"/>
    <mergeCell ref="D25:F25"/>
    <mergeCell ref="G6:G7"/>
    <mergeCell ref="D13:F13"/>
    <mergeCell ref="D14:F14"/>
    <mergeCell ref="D15:F15"/>
    <mergeCell ref="D16:F16"/>
    <mergeCell ref="D17:F17"/>
    <mergeCell ref="D18:F18"/>
    <mergeCell ref="A9:C9"/>
    <mergeCell ref="D9:F9"/>
    <mergeCell ref="A10:C10"/>
    <mergeCell ref="D10:F10"/>
    <mergeCell ref="D11:F11"/>
    <mergeCell ref="D12:F12"/>
    <mergeCell ref="A6:C6"/>
    <mergeCell ref="D6:F6"/>
    <mergeCell ref="A7:C7"/>
    <mergeCell ref="D7:F7"/>
    <mergeCell ref="D8:F8"/>
  </mergeCells>
  <pageMargins left="0.70866141732283472" right="0.70866141732283472" top="0.74803149606299213" bottom="0.74803149606299213" header="0.31496062992125984" footer="0.31496062992125984"/>
  <pageSetup paperSize="9" scale="51" fitToHeight="5" orientation="portrait" verticalDpi="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pageSetUpPr fitToPage="1"/>
  </sheetPr>
  <sheetViews>
    <sheetView zoomScale="80" zoomScaleNormal="80" workbookViewId="0">
      <pane xSplit="2" ySplit="10" topLeftCell="C14" activePane="bottomRight" state="frozen"/>
      <selection pane="topRight" activeCell="C1" sqref="C1"/>
      <selection pane="bottomLeft" activeCell="A10" sqref="A10"/>
      <selection pane="bottomRight" activeCell="G37" sqref="G37"/>
    </sheetView>
  </sheetViews>
  <sheetFormatPr defaultRowHeight="15"/>
  <cols>
    <col min="1" max="1" style="263" width="9.140625"/>
    <col customWidth="1" min="2" max="2" style="263" width="54.7109375"/>
    <col customWidth="1" min="3" max="3" style="263" width="16.28515625"/>
    <col customWidth="1" min="4" max="4" style="263" width="14.85546875"/>
    <col customWidth="1" min="5" max="5" style="274" width="18.140625"/>
    <col customWidth="1" min="6" max="7" style="263" width="18"/>
    <col customWidth="1" min="8" max="10" style="274" width="18.5703125"/>
    <col customWidth="1" min="11" max="11" style="274" width="20.140625"/>
    <col customWidth="1" min="12" max="20" style="274" width="18.5703125"/>
    <col bestFit="1" customWidth="1" min="21" max="21" style="263" width="13.85546875"/>
    <col customWidth="1" min="22" max="22" style="263" width="27.85546875"/>
    <col customWidth="1" min="23" max="23" style="263" width="22.28515625"/>
    <col customWidth="1" min="24" max="24" style="263" width="23.28515625"/>
    <col min="25" max="267" style="263" width="9.140625"/>
    <col customWidth="1" min="268" max="268" style="263" width="54.7109375"/>
    <col customWidth="1" min="269" max="271" style="263" width="14.85546875"/>
    <col customWidth="1" min="272" max="273" style="263" width="18"/>
    <col customWidth="1" min="274" max="276" style="263" width="18.5703125"/>
    <col min="277" max="277" style="263" width="9.140625"/>
    <col bestFit="1" customWidth="1" min="278" max="279" style="263" width="14.5703125"/>
    <col min="280" max="523" style="263" width="9.140625"/>
    <col customWidth="1" min="524" max="524" style="263" width="54.7109375"/>
    <col customWidth="1" min="525" max="527" style="263" width="14.85546875"/>
    <col customWidth="1" min="528" max="529" style="263" width="18"/>
    <col customWidth="1" min="530" max="532" style="263" width="18.5703125"/>
    <col min="533" max="533" style="263" width="9.140625"/>
    <col bestFit="1" customWidth="1" min="534" max="535" style="263" width="14.5703125"/>
    <col min="536" max="779" style="263" width="9.140625"/>
    <col customWidth="1" min="780" max="780" style="263" width="54.7109375"/>
    <col customWidth="1" min="781" max="783" style="263" width="14.85546875"/>
    <col customWidth="1" min="784" max="785" style="263" width="18"/>
    <col customWidth="1" min="786" max="788" style="263" width="18.5703125"/>
    <col min="789" max="789" style="263" width="9.140625"/>
    <col bestFit="1" customWidth="1" min="790" max="791" style="263" width="14.5703125"/>
    <col min="792" max="1035" style="263" width="9.140625"/>
    <col customWidth="1" min="1036" max="1036" style="263" width="54.7109375"/>
    <col customWidth="1" min="1037" max="1039" style="263" width="14.85546875"/>
    <col customWidth="1" min="1040" max="1041" style="263" width="18"/>
    <col customWidth="1" min="1042" max="1044" style="263" width="18.5703125"/>
    <col min="1045" max="1045" style="263" width="9.140625"/>
    <col bestFit="1" customWidth="1" min="1046" max="1047" style="263" width="14.5703125"/>
    <col min="1048" max="1291" style="263" width="9.140625"/>
    <col customWidth="1" min="1292" max="1292" style="263" width="54.7109375"/>
    <col customWidth="1" min="1293" max="1295" style="263" width="14.85546875"/>
    <col customWidth="1" min="1296" max="1297" style="263" width="18"/>
    <col customWidth="1" min="1298" max="1300" style="263" width="18.5703125"/>
    <col min="1301" max="1301" style="263" width="9.140625"/>
    <col bestFit="1" customWidth="1" min="1302" max="1303" style="263" width="14.5703125"/>
    <col min="1304" max="1547" style="263" width="9.140625"/>
    <col customWidth="1" min="1548" max="1548" style="263" width="54.7109375"/>
    <col customWidth="1" min="1549" max="1551" style="263" width="14.85546875"/>
    <col customWidth="1" min="1552" max="1553" style="263" width="18"/>
    <col customWidth="1" min="1554" max="1556" style="263" width="18.5703125"/>
    <col min="1557" max="1557" style="263" width="9.140625"/>
    <col bestFit="1" customWidth="1" min="1558" max="1559" style="263" width="14.5703125"/>
    <col min="1560" max="1803" style="263" width="9.140625"/>
    <col customWidth="1" min="1804" max="1804" style="263" width="54.7109375"/>
    <col customWidth="1" min="1805" max="1807" style="263" width="14.85546875"/>
    <col customWidth="1" min="1808" max="1809" style="263" width="18"/>
    <col customWidth="1" min="1810" max="1812" style="263" width="18.5703125"/>
    <col min="1813" max="1813" style="263" width="9.140625"/>
    <col bestFit="1" customWidth="1" min="1814" max="1815" style="263" width="14.5703125"/>
    <col min="1816" max="2059" style="263" width="9.140625"/>
    <col customWidth="1" min="2060" max="2060" style="263" width="54.7109375"/>
    <col customWidth="1" min="2061" max="2063" style="263" width="14.85546875"/>
    <col customWidth="1" min="2064" max="2065" style="263" width="18"/>
    <col customWidth="1" min="2066" max="2068" style="263" width="18.5703125"/>
    <col min="2069" max="2069" style="263" width="9.140625"/>
    <col bestFit="1" customWidth="1" min="2070" max="2071" style="263" width="14.5703125"/>
    <col min="2072" max="2315" style="263" width="9.140625"/>
    <col customWidth="1" min="2316" max="2316" style="263" width="54.7109375"/>
    <col customWidth="1" min="2317" max="2319" style="263" width="14.85546875"/>
    <col customWidth="1" min="2320" max="2321" style="263" width="18"/>
    <col customWidth="1" min="2322" max="2324" style="263" width="18.5703125"/>
    <col min="2325" max="2325" style="263" width="9.140625"/>
    <col bestFit="1" customWidth="1" min="2326" max="2327" style="263" width="14.5703125"/>
    <col min="2328" max="2571" style="263" width="9.140625"/>
    <col customWidth="1" min="2572" max="2572" style="263" width="54.7109375"/>
    <col customWidth="1" min="2573" max="2575" style="263" width="14.85546875"/>
    <col customWidth="1" min="2576" max="2577" style="263" width="18"/>
    <col customWidth="1" min="2578" max="2580" style="263" width="18.5703125"/>
    <col min="2581" max="2581" style="263" width="9.140625"/>
    <col bestFit="1" customWidth="1" min="2582" max="2583" style="263" width="14.5703125"/>
    <col min="2584" max="2827" style="263" width="9.140625"/>
    <col customWidth="1" min="2828" max="2828" style="263" width="54.7109375"/>
    <col customWidth="1" min="2829" max="2831" style="263" width="14.85546875"/>
    <col customWidth="1" min="2832" max="2833" style="263" width="18"/>
    <col customWidth="1" min="2834" max="2836" style="263" width="18.5703125"/>
    <col min="2837" max="2837" style="263" width="9.140625"/>
    <col bestFit="1" customWidth="1" min="2838" max="2839" style="263" width="14.5703125"/>
    <col min="2840" max="3083" style="263" width="9.140625"/>
    <col customWidth="1" min="3084" max="3084" style="263" width="54.7109375"/>
    <col customWidth="1" min="3085" max="3087" style="263" width="14.85546875"/>
    <col customWidth="1" min="3088" max="3089" style="263" width="18"/>
    <col customWidth="1" min="3090" max="3092" style="263" width="18.5703125"/>
    <col min="3093" max="3093" style="263" width="9.140625"/>
    <col bestFit="1" customWidth="1" min="3094" max="3095" style="263" width="14.5703125"/>
    <col min="3096" max="3339" style="263" width="9.140625"/>
    <col customWidth="1" min="3340" max="3340" style="263" width="54.7109375"/>
    <col customWidth="1" min="3341" max="3343" style="263" width="14.85546875"/>
    <col customWidth="1" min="3344" max="3345" style="263" width="18"/>
    <col customWidth="1" min="3346" max="3348" style="263" width="18.5703125"/>
    <col min="3349" max="3349" style="263" width="9.140625"/>
    <col bestFit="1" customWidth="1" min="3350" max="3351" style="263" width="14.5703125"/>
    <col min="3352" max="3595" style="263" width="9.140625"/>
    <col customWidth="1" min="3596" max="3596" style="263" width="54.7109375"/>
    <col customWidth="1" min="3597" max="3599" style="263" width="14.85546875"/>
    <col customWidth="1" min="3600" max="3601" style="263" width="18"/>
    <col customWidth="1" min="3602" max="3604" style="263" width="18.5703125"/>
    <col min="3605" max="3605" style="263" width="9.140625"/>
    <col bestFit="1" customWidth="1" min="3606" max="3607" style="263" width="14.5703125"/>
    <col min="3608" max="3851" style="263" width="9.140625"/>
    <col customWidth="1" min="3852" max="3852" style="263" width="54.7109375"/>
    <col customWidth="1" min="3853" max="3855" style="263" width="14.85546875"/>
    <col customWidth="1" min="3856" max="3857" style="263" width="18"/>
    <col customWidth="1" min="3858" max="3860" style="263" width="18.5703125"/>
    <col min="3861" max="3861" style="263" width="9.140625"/>
    <col bestFit="1" customWidth="1" min="3862" max="3863" style="263" width="14.5703125"/>
    <col min="3864" max="4107" style="263" width="9.140625"/>
    <col customWidth="1" min="4108" max="4108" style="263" width="54.7109375"/>
    <col customWidth="1" min="4109" max="4111" style="263" width="14.85546875"/>
    <col customWidth="1" min="4112" max="4113" style="263" width="18"/>
    <col customWidth="1" min="4114" max="4116" style="263" width="18.5703125"/>
    <col min="4117" max="4117" style="263" width="9.140625"/>
    <col bestFit="1" customWidth="1" min="4118" max="4119" style="263" width="14.5703125"/>
    <col min="4120" max="4363" style="263" width="9.140625"/>
    <col customWidth="1" min="4364" max="4364" style="263" width="54.7109375"/>
    <col customWidth="1" min="4365" max="4367" style="263" width="14.85546875"/>
    <col customWidth="1" min="4368" max="4369" style="263" width="18"/>
    <col customWidth="1" min="4370" max="4372" style="263" width="18.5703125"/>
    <col min="4373" max="4373" style="263" width="9.140625"/>
    <col bestFit="1" customWidth="1" min="4374" max="4375" style="263" width="14.5703125"/>
    <col min="4376" max="4619" style="263" width="9.140625"/>
    <col customWidth="1" min="4620" max="4620" style="263" width="54.7109375"/>
    <col customWidth="1" min="4621" max="4623" style="263" width="14.85546875"/>
    <col customWidth="1" min="4624" max="4625" style="263" width="18"/>
    <col customWidth="1" min="4626" max="4628" style="263" width="18.5703125"/>
    <col min="4629" max="4629" style="263" width="9.140625"/>
    <col bestFit="1" customWidth="1" min="4630" max="4631" style="263" width="14.5703125"/>
    <col min="4632" max="4875" style="263" width="9.140625"/>
    <col customWidth="1" min="4876" max="4876" style="263" width="54.7109375"/>
    <col customWidth="1" min="4877" max="4879" style="263" width="14.85546875"/>
    <col customWidth="1" min="4880" max="4881" style="263" width="18"/>
    <col customWidth="1" min="4882" max="4884" style="263" width="18.5703125"/>
    <col min="4885" max="4885" style="263" width="9.140625"/>
    <col bestFit="1" customWidth="1" min="4886" max="4887" style="263" width="14.5703125"/>
    <col min="4888" max="5131" style="263" width="9.140625"/>
    <col customWidth="1" min="5132" max="5132" style="263" width="54.7109375"/>
    <col customWidth="1" min="5133" max="5135" style="263" width="14.85546875"/>
    <col customWidth="1" min="5136" max="5137" style="263" width="18"/>
    <col customWidth="1" min="5138" max="5140" style="263" width="18.5703125"/>
    <col min="5141" max="5141" style="263" width="9.140625"/>
    <col bestFit="1" customWidth="1" min="5142" max="5143" style="263" width="14.5703125"/>
    <col min="5144" max="5387" style="263" width="9.140625"/>
    <col customWidth="1" min="5388" max="5388" style="263" width="54.7109375"/>
    <col customWidth="1" min="5389" max="5391" style="263" width="14.85546875"/>
    <col customWidth="1" min="5392" max="5393" style="263" width="18"/>
    <col customWidth="1" min="5394" max="5396" style="263" width="18.5703125"/>
    <col min="5397" max="5397" style="263" width="9.140625"/>
    <col bestFit="1" customWidth="1" min="5398" max="5399" style="263" width="14.5703125"/>
    <col min="5400" max="5643" style="263" width="9.140625"/>
    <col customWidth="1" min="5644" max="5644" style="263" width="54.7109375"/>
    <col customWidth="1" min="5645" max="5647" style="263" width="14.85546875"/>
    <col customWidth="1" min="5648" max="5649" style="263" width="18"/>
    <col customWidth="1" min="5650" max="5652" style="263" width="18.5703125"/>
    <col min="5653" max="5653" style="263" width="9.140625"/>
    <col bestFit="1" customWidth="1" min="5654" max="5655" style="263" width="14.5703125"/>
    <col min="5656" max="5899" style="263" width="9.140625"/>
    <col customWidth="1" min="5900" max="5900" style="263" width="54.7109375"/>
    <col customWidth="1" min="5901" max="5903" style="263" width="14.85546875"/>
    <col customWidth="1" min="5904" max="5905" style="263" width="18"/>
    <col customWidth="1" min="5906" max="5908" style="263" width="18.5703125"/>
    <col min="5909" max="5909" style="263" width="9.140625"/>
    <col bestFit="1" customWidth="1" min="5910" max="5911" style="263" width="14.5703125"/>
    <col min="5912" max="6155" style="263" width="9.140625"/>
    <col customWidth="1" min="6156" max="6156" style="263" width="54.7109375"/>
    <col customWidth="1" min="6157" max="6159" style="263" width="14.85546875"/>
    <col customWidth="1" min="6160" max="6161" style="263" width="18"/>
    <col customWidth="1" min="6162" max="6164" style="263" width="18.5703125"/>
    <col min="6165" max="6165" style="263" width="9.140625"/>
    <col bestFit="1" customWidth="1" min="6166" max="6167" style="263" width="14.5703125"/>
    <col min="6168" max="6411" style="263" width="9.140625"/>
    <col customWidth="1" min="6412" max="6412" style="263" width="54.7109375"/>
    <col customWidth="1" min="6413" max="6415" style="263" width="14.85546875"/>
    <col customWidth="1" min="6416" max="6417" style="263" width="18"/>
    <col customWidth="1" min="6418" max="6420" style="263" width="18.5703125"/>
    <col min="6421" max="6421" style="263" width="9.140625"/>
    <col bestFit="1" customWidth="1" min="6422" max="6423" style="263" width="14.5703125"/>
    <col min="6424" max="6667" style="263" width="9.140625"/>
    <col customWidth="1" min="6668" max="6668" style="263" width="54.7109375"/>
    <col customWidth="1" min="6669" max="6671" style="263" width="14.85546875"/>
    <col customWidth="1" min="6672" max="6673" style="263" width="18"/>
    <col customWidth="1" min="6674" max="6676" style="263" width="18.5703125"/>
    <col min="6677" max="6677" style="263" width="9.140625"/>
    <col bestFit="1" customWidth="1" min="6678" max="6679" style="263" width="14.5703125"/>
    <col min="6680" max="6923" style="263" width="9.140625"/>
    <col customWidth="1" min="6924" max="6924" style="263" width="54.7109375"/>
    <col customWidth="1" min="6925" max="6927" style="263" width="14.85546875"/>
    <col customWidth="1" min="6928" max="6929" style="263" width="18"/>
    <col customWidth="1" min="6930" max="6932" style="263" width="18.5703125"/>
    <col min="6933" max="6933" style="263" width="9.140625"/>
    <col bestFit="1" customWidth="1" min="6934" max="6935" style="263" width="14.5703125"/>
    <col min="6936" max="7179" style="263" width="9.140625"/>
    <col customWidth="1" min="7180" max="7180" style="263" width="54.7109375"/>
    <col customWidth="1" min="7181" max="7183" style="263" width="14.85546875"/>
    <col customWidth="1" min="7184" max="7185" style="263" width="18"/>
    <col customWidth="1" min="7186" max="7188" style="263" width="18.5703125"/>
    <col min="7189" max="7189" style="263" width="9.140625"/>
    <col bestFit="1" customWidth="1" min="7190" max="7191" style="263" width="14.5703125"/>
    <col min="7192" max="7435" style="263" width="9.140625"/>
    <col customWidth="1" min="7436" max="7436" style="263" width="54.7109375"/>
    <col customWidth="1" min="7437" max="7439" style="263" width="14.85546875"/>
    <col customWidth="1" min="7440" max="7441" style="263" width="18"/>
    <col customWidth="1" min="7442" max="7444" style="263" width="18.5703125"/>
    <col min="7445" max="7445" style="263" width="9.140625"/>
    <col bestFit="1" customWidth="1" min="7446" max="7447" style="263" width="14.5703125"/>
    <col min="7448" max="7691" style="263" width="9.140625"/>
    <col customWidth="1" min="7692" max="7692" style="263" width="54.7109375"/>
    <col customWidth="1" min="7693" max="7695" style="263" width="14.85546875"/>
    <col customWidth="1" min="7696" max="7697" style="263" width="18"/>
    <col customWidth="1" min="7698" max="7700" style="263" width="18.5703125"/>
    <col min="7701" max="7701" style="263" width="9.140625"/>
    <col bestFit="1" customWidth="1" min="7702" max="7703" style="263" width="14.5703125"/>
    <col min="7704" max="7947" style="263" width="9.140625"/>
    <col customWidth="1" min="7948" max="7948" style="263" width="54.7109375"/>
    <col customWidth="1" min="7949" max="7951" style="263" width="14.85546875"/>
    <col customWidth="1" min="7952" max="7953" style="263" width="18"/>
    <col customWidth="1" min="7954" max="7956" style="263" width="18.5703125"/>
    <col min="7957" max="7957" style="263" width="9.140625"/>
    <col bestFit="1" customWidth="1" min="7958" max="7959" style="263" width="14.5703125"/>
    <col min="7960" max="8203" style="263" width="9.140625"/>
    <col customWidth="1" min="8204" max="8204" style="263" width="54.7109375"/>
    <col customWidth="1" min="8205" max="8207" style="263" width="14.85546875"/>
    <col customWidth="1" min="8208" max="8209" style="263" width="18"/>
    <col customWidth="1" min="8210" max="8212" style="263" width="18.5703125"/>
    <col min="8213" max="8213" style="263" width="9.140625"/>
    <col bestFit="1" customWidth="1" min="8214" max="8215" style="263" width="14.5703125"/>
    <col min="8216" max="8459" style="263" width="9.140625"/>
    <col customWidth="1" min="8460" max="8460" style="263" width="54.7109375"/>
    <col customWidth="1" min="8461" max="8463" style="263" width="14.85546875"/>
    <col customWidth="1" min="8464" max="8465" style="263" width="18"/>
    <col customWidth="1" min="8466" max="8468" style="263" width="18.5703125"/>
    <col min="8469" max="8469" style="263" width="9.140625"/>
    <col bestFit="1" customWidth="1" min="8470" max="8471" style="263" width="14.5703125"/>
    <col min="8472" max="8715" style="263" width="9.140625"/>
    <col customWidth="1" min="8716" max="8716" style="263" width="54.7109375"/>
    <col customWidth="1" min="8717" max="8719" style="263" width="14.85546875"/>
    <col customWidth="1" min="8720" max="8721" style="263" width="18"/>
    <col customWidth="1" min="8722" max="8724" style="263" width="18.5703125"/>
    <col min="8725" max="8725" style="263" width="9.140625"/>
    <col bestFit="1" customWidth="1" min="8726" max="8727" style="263" width="14.5703125"/>
    <col min="8728" max="8971" style="263" width="9.140625"/>
    <col customWidth="1" min="8972" max="8972" style="263" width="54.7109375"/>
    <col customWidth="1" min="8973" max="8975" style="263" width="14.85546875"/>
    <col customWidth="1" min="8976" max="8977" style="263" width="18"/>
    <col customWidth="1" min="8978" max="8980" style="263" width="18.5703125"/>
    <col min="8981" max="8981" style="263" width="9.140625"/>
    <col bestFit="1" customWidth="1" min="8982" max="8983" style="263" width="14.5703125"/>
    <col min="8984" max="9227" style="263" width="9.140625"/>
    <col customWidth="1" min="9228" max="9228" style="263" width="54.7109375"/>
    <col customWidth="1" min="9229" max="9231" style="263" width="14.85546875"/>
    <col customWidth="1" min="9232" max="9233" style="263" width="18"/>
    <col customWidth="1" min="9234" max="9236" style="263" width="18.5703125"/>
    <col min="9237" max="9237" style="263" width="9.140625"/>
    <col bestFit="1" customWidth="1" min="9238" max="9239" style="263" width="14.5703125"/>
    <col min="9240" max="9483" style="263" width="9.140625"/>
    <col customWidth="1" min="9484" max="9484" style="263" width="54.7109375"/>
    <col customWidth="1" min="9485" max="9487" style="263" width="14.85546875"/>
    <col customWidth="1" min="9488" max="9489" style="263" width="18"/>
    <col customWidth="1" min="9490" max="9492" style="263" width="18.5703125"/>
    <col min="9493" max="9493" style="263" width="9.140625"/>
    <col bestFit="1" customWidth="1" min="9494" max="9495" style="263" width="14.5703125"/>
    <col min="9496" max="9739" style="263" width="9.140625"/>
    <col customWidth="1" min="9740" max="9740" style="263" width="54.7109375"/>
    <col customWidth="1" min="9741" max="9743" style="263" width="14.85546875"/>
    <col customWidth="1" min="9744" max="9745" style="263" width="18"/>
    <col customWidth="1" min="9746" max="9748" style="263" width="18.5703125"/>
    <col min="9749" max="9749" style="263" width="9.140625"/>
    <col bestFit="1" customWidth="1" min="9750" max="9751" style="263" width="14.5703125"/>
    <col min="9752" max="9995" style="263" width="9.140625"/>
    <col customWidth="1" min="9996" max="9996" style="263" width="54.7109375"/>
    <col customWidth="1" min="9997" max="9999" style="263" width="14.85546875"/>
    <col customWidth="1" min="10000" max="10001" style="263" width="18"/>
    <col customWidth="1" min="10002" max="10004" style="263" width="18.5703125"/>
    <col min="10005" max="10005" style="263" width="9.140625"/>
    <col bestFit="1" customWidth="1" min="10006" max="10007" style="263" width="14.5703125"/>
    <col min="10008" max="10251" style="263" width="9.140625"/>
    <col customWidth="1" min="10252" max="10252" style="263" width="54.7109375"/>
    <col customWidth="1" min="10253" max="10255" style="263" width="14.85546875"/>
    <col customWidth="1" min="10256" max="10257" style="263" width="18"/>
    <col customWidth="1" min="10258" max="10260" style="263" width="18.5703125"/>
    <col min="10261" max="10261" style="263" width="9.140625"/>
    <col bestFit="1" customWidth="1" min="10262" max="10263" style="263" width="14.5703125"/>
    <col min="10264" max="10507" style="263" width="9.140625"/>
    <col customWidth="1" min="10508" max="10508" style="263" width="54.7109375"/>
    <col customWidth="1" min="10509" max="10511" style="263" width="14.85546875"/>
    <col customWidth="1" min="10512" max="10513" style="263" width="18"/>
    <col customWidth="1" min="10514" max="10516" style="263" width="18.5703125"/>
    <col min="10517" max="10517" style="263" width="9.140625"/>
    <col bestFit="1" customWidth="1" min="10518" max="10519" style="263" width="14.5703125"/>
    <col min="10520" max="10763" style="263" width="9.140625"/>
    <col customWidth="1" min="10764" max="10764" style="263" width="54.7109375"/>
    <col customWidth="1" min="10765" max="10767" style="263" width="14.85546875"/>
    <col customWidth="1" min="10768" max="10769" style="263" width="18"/>
    <col customWidth="1" min="10770" max="10772" style="263" width="18.5703125"/>
    <col min="10773" max="10773" style="263" width="9.140625"/>
    <col bestFit="1" customWidth="1" min="10774" max="10775" style="263" width="14.5703125"/>
    <col min="10776" max="11019" style="263" width="9.140625"/>
    <col customWidth="1" min="11020" max="11020" style="263" width="54.7109375"/>
    <col customWidth="1" min="11021" max="11023" style="263" width="14.85546875"/>
    <col customWidth="1" min="11024" max="11025" style="263" width="18"/>
    <col customWidth="1" min="11026" max="11028" style="263" width="18.5703125"/>
    <col min="11029" max="11029" style="263" width="9.140625"/>
    <col bestFit="1" customWidth="1" min="11030" max="11031" style="263" width="14.5703125"/>
    <col min="11032" max="11275" style="263" width="9.140625"/>
    <col customWidth="1" min="11276" max="11276" style="263" width="54.7109375"/>
    <col customWidth="1" min="11277" max="11279" style="263" width="14.85546875"/>
    <col customWidth="1" min="11280" max="11281" style="263" width="18"/>
    <col customWidth="1" min="11282" max="11284" style="263" width="18.5703125"/>
    <col min="11285" max="11285" style="263" width="9.140625"/>
    <col bestFit="1" customWidth="1" min="11286" max="11287" style="263" width="14.5703125"/>
    <col min="11288" max="11531" style="263" width="9.140625"/>
    <col customWidth="1" min="11532" max="11532" style="263" width="54.7109375"/>
    <col customWidth="1" min="11533" max="11535" style="263" width="14.85546875"/>
    <col customWidth="1" min="11536" max="11537" style="263" width="18"/>
    <col customWidth="1" min="11538" max="11540" style="263" width="18.5703125"/>
    <col min="11541" max="11541" style="263" width="9.140625"/>
    <col bestFit="1" customWidth="1" min="11542" max="11543" style="263" width="14.5703125"/>
    <col min="11544" max="11787" style="263" width="9.140625"/>
    <col customWidth="1" min="11788" max="11788" style="263" width="54.7109375"/>
    <col customWidth="1" min="11789" max="11791" style="263" width="14.85546875"/>
    <col customWidth="1" min="11792" max="11793" style="263" width="18"/>
    <col customWidth="1" min="11794" max="11796" style="263" width="18.5703125"/>
    <col min="11797" max="11797" style="263" width="9.140625"/>
    <col bestFit="1" customWidth="1" min="11798" max="11799" style="263" width="14.5703125"/>
    <col min="11800" max="12043" style="263" width="9.140625"/>
    <col customWidth="1" min="12044" max="12044" style="263" width="54.7109375"/>
    <col customWidth="1" min="12045" max="12047" style="263" width="14.85546875"/>
    <col customWidth="1" min="12048" max="12049" style="263" width="18"/>
    <col customWidth="1" min="12050" max="12052" style="263" width="18.5703125"/>
    <col min="12053" max="12053" style="263" width="9.140625"/>
    <col bestFit="1" customWidth="1" min="12054" max="12055" style="263" width="14.5703125"/>
    <col min="12056" max="12299" style="263" width="9.140625"/>
    <col customWidth="1" min="12300" max="12300" style="263" width="54.7109375"/>
    <col customWidth="1" min="12301" max="12303" style="263" width="14.85546875"/>
    <col customWidth="1" min="12304" max="12305" style="263" width="18"/>
    <col customWidth="1" min="12306" max="12308" style="263" width="18.5703125"/>
    <col min="12309" max="12309" style="263" width="9.140625"/>
    <col bestFit="1" customWidth="1" min="12310" max="12311" style="263" width="14.5703125"/>
    <col min="12312" max="12555" style="263" width="9.140625"/>
    <col customWidth="1" min="12556" max="12556" style="263" width="54.7109375"/>
    <col customWidth="1" min="12557" max="12559" style="263" width="14.85546875"/>
    <col customWidth="1" min="12560" max="12561" style="263" width="18"/>
    <col customWidth="1" min="12562" max="12564" style="263" width="18.5703125"/>
    <col min="12565" max="12565" style="263" width="9.140625"/>
    <col bestFit="1" customWidth="1" min="12566" max="12567" style="263" width="14.5703125"/>
    <col min="12568" max="12811" style="263" width="9.140625"/>
    <col customWidth="1" min="12812" max="12812" style="263" width="54.7109375"/>
    <col customWidth="1" min="12813" max="12815" style="263" width="14.85546875"/>
    <col customWidth="1" min="12816" max="12817" style="263" width="18"/>
    <col customWidth="1" min="12818" max="12820" style="263" width="18.5703125"/>
    <col min="12821" max="12821" style="263" width="9.140625"/>
    <col bestFit="1" customWidth="1" min="12822" max="12823" style="263" width="14.5703125"/>
    <col min="12824" max="13067" style="263" width="9.140625"/>
    <col customWidth="1" min="13068" max="13068" style="263" width="54.7109375"/>
    <col customWidth="1" min="13069" max="13071" style="263" width="14.85546875"/>
    <col customWidth="1" min="13072" max="13073" style="263" width="18"/>
    <col customWidth="1" min="13074" max="13076" style="263" width="18.5703125"/>
    <col min="13077" max="13077" style="263" width="9.140625"/>
    <col bestFit="1" customWidth="1" min="13078" max="13079" style="263" width="14.5703125"/>
    <col min="13080" max="13323" style="263" width="9.140625"/>
    <col customWidth="1" min="13324" max="13324" style="263" width="54.7109375"/>
    <col customWidth="1" min="13325" max="13327" style="263" width="14.85546875"/>
    <col customWidth="1" min="13328" max="13329" style="263" width="18"/>
    <col customWidth="1" min="13330" max="13332" style="263" width="18.5703125"/>
    <col min="13333" max="13333" style="263" width="9.140625"/>
    <col bestFit="1" customWidth="1" min="13334" max="13335" style="263" width="14.5703125"/>
    <col min="13336" max="13579" style="263" width="9.140625"/>
    <col customWidth="1" min="13580" max="13580" style="263" width="54.7109375"/>
    <col customWidth="1" min="13581" max="13583" style="263" width="14.85546875"/>
    <col customWidth="1" min="13584" max="13585" style="263" width="18"/>
    <col customWidth="1" min="13586" max="13588" style="263" width="18.5703125"/>
    <col min="13589" max="13589" style="263" width="9.140625"/>
    <col bestFit="1" customWidth="1" min="13590" max="13591" style="263" width="14.5703125"/>
    <col min="13592" max="13835" style="263" width="9.140625"/>
    <col customWidth="1" min="13836" max="13836" style="263" width="54.7109375"/>
    <col customWidth="1" min="13837" max="13839" style="263" width="14.85546875"/>
    <col customWidth="1" min="13840" max="13841" style="263" width="18"/>
    <col customWidth="1" min="13842" max="13844" style="263" width="18.5703125"/>
    <col min="13845" max="13845" style="263" width="9.140625"/>
    <col bestFit="1" customWidth="1" min="13846" max="13847" style="263" width="14.5703125"/>
    <col min="13848" max="14091" style="263" width="9.140625"/>
    <col customWidth="1" min="14092" max="14092" style="263" width="54.7109375"/>
    <col customWidth="1" min="14093" max="14095" style="263" width="14.85546875"/>
    <col customWidth="1" min="14096" max="14097" style="263" width="18"/>
    <col customWidth="1" min="14098" max="14100" style="263" width="18.5703125"/>
    <col min="14101" max="14101" style="263" width="9.140625"/>
    <col bestFit="1" customWidth="1" min="14102" max="14103" style="263" width="14.5703125"/>
    <col min="14104" max="14347" style="263" width="9.140625"/>
    <col customWidth="1" min="14348" max="14348" style="263" width="54.7109375"/>
    <col customWidth="1" min="14349" max="14351" style="263" width="14.85546875"/>
    <col customWidth="1" min="14352" max="14353" style="263" width="18"/>
    <col customWidth="1" min="14354" max="14356" style="263" width="18.5703125"/>
    <col min="14357" max="14357" style="263" width="9.140625"/>
    <col bestFit="1" customWidth="1" min="14358" max="14359" style="263" width="14.5703125"/>
    <col min="14360" max="14603" style="263" width="9.140625"/>
    <col customWidth="1" min="14604" max="14604" style="263" width="54.7109375"/>
    <col customWidth="1" min="14605" max="14607" style="263" width="14.85546875"/>
    <col customWidth="1" min="14608" max="14609" style="263" width="18"/>
    <col customWidth="1" min="14610" max="14612" style="263" width="18.5703125"/>
    <col min="14613" max="14613" style="263" width="9.140625"/>
    <col bestFit="1" customWidth="1" min="14614" max="14615" style="263" width="14.5703125"/>
    <col min="14616" max="14859" style="263" width="9.140625"/>
    <col customWidth="1" min="14860" max="14860" style="263" width="54.7109375"/>
    <col customWidth="1" min="14861" max="14863" style="263" width="14.85546875"/>
    <col customWidth="1" min="14864" max="14865" style="263" width="18"/>
    <col customWidth="1" min="14866" max="14868" style="263" width="18.5703125"/>
    <col min="14869" max="14869" style="263" width="9.140625"/>
    <col bestFit="1" customWidth="1" min="14870" max="14871" style="263" width="14.5703125"/>
    <col min="14872" max="15115" style="263" width="9.140625"/>
    <col customWidth="1" min="15116" max="15116" style="263" width="54.7109375"/>
    <col customWidth="1" min="15117" max="15119" style="263" width="14.85546875"/>
    <col customWidth="1" min="15120" max="15121" style="263" width="18"/>
    <col customWidth="1" min="15122" max="15124" style="263" width="18.5703125"/>
    <col min="15125" max="15125" style="263" width="9.140625"/>
    <col bestFit="1" customWidth="1" min="15126" max="15127" style="263" width="14.5703125"/>
    <col min="15128" max="15371" style="263" width="9.140625"/>
    <col customWidth="1" min="15372" max="15372" style="263" width="54.7109375"/>
    <col customWidth="1" min="15373" max="15375" style="263" width="14.85546875"/>
    <col customWidth="1" min="15376" max="15377" style="263" width="18"/>
    <col customWidth="1" min="15378" max="15380" style="263" width="18.5703125"/>
    <col min="15381" max="15381" style="263" width="9.140625"/>
    <col bestFit="1" customWidth="1" min="15382" max="15383" style="263" width="14.5703125"/>
    <col min="15384" max="15627" style="263" width="9.140625"/>
    <col customWidth="1" min="15628" max="15628" style="263" width="54.7109375"/>
    <col customWidth="1" min="15629" max="15631" style="263" width="14.85546875"/>
    <col customWidth="1" min="15632" max="15633" style="263" width="18"/>
    <col customWidth="1" min="15634" max="15636" style="263" width="18.5703125"/>
    <col min="15637" max="15637" style="263" width="9.140625"/>
    <col bestFit="1" customWidth="1" min="15638" max="15639" style="263" width="14.5703125"/>
    <col min="15640" max="15883" style="263" width="9.140625"/>
    <col customWidth="1" min="15884" max="15884" style="263" width="54.7109375"/>
    <col customWidth="1" min="15885" max="15887" style="263" width="14.85546875"/>
    <col customWidth="1" min="15888" max="15889" style="263" width="18"/>
    <col customWidth="1" min="15890" max="15892" style="263" width="18.5703125"/>
    <col min="15893" max="15893" style="263" width="9.140625"/>
    <col bestFit="1" customWidth="1" min="15894" max="15895" style="263" width="14.5703125"/>
    <col min="15896" max="16139" style="263" width="9.140625"/>
    <col customWidth="1" min="16140" max="16140" style="263" width="54.7109375"/>
    <col customWidth="1" min="16141" max="16143" style="263" width="14.85546875"/>
    <col customWidth="1" min="16144" max="16145" style="263" width="18"/>
    <col customWidth="1" min="16146" max="16148" style="263" width="18.5703125"/>
    <col min="16149" max="16149" style="263" width="9.140625"/>
    <col bestFit="1" customWidth="1" min="16150" max="16151" style="263" width="14.5703125"/>
    <col min="16152" max="16384" style="263" width="9.140625"/>
  </cols>
  <sheetData>
    <row r="1">
      <c r="C1" s="264" t="e">
        <f>#REF!</f>
        <v>#REF!</v>
      </c>
      <c r="D1" s="264" t="e">
        <f>#REF!</f>
        <v>#REF!</v>
      </c>
      <c r="E1" s="273"/>
      <c r="F1" s="264" t="e">
        <f>#REF!</f>
        <v>#REF!</v>
      </c>
      <c r="G1" s="264" t="e">
        <f>#REF!</f>
        <v>#REF!</v>
      </c>
      <c r="I1" s="274" t="e">
        <f>F1-F2</f>
        <v>#REF!</v>
      </c>
      <c r="T1" s="274" t="e">
        <f>G1-G2</f>
        <v>#REF!</v>
      </c>
    </row>
    <row r="2">
      <c r="B2" s="275" t="s">
        <v>1165</v>
      </c>
      <c r="C2" s="276" t="e">
        <f>C10+C3</f>
        <v>#REF!</v>
      </c>
      <c r="D2" s="275"/>
      <c r="E2" s="277"/>
      <c r="F2" s="276" t="e">
        <f>F10+F3+F4+F5+F6</f>
        <v>#REF!</v>
      </c>
      <c r="G2" s="276" t="e">
        <f>G10+G3+G4+G5+G6</f>
        <v>#REF!</v>
      </c>
      <c r="V2" s="278" t="e">
        <f>G1-D1-G6</f>
        <v>#REF!</v>
      </c>
    </row>
    <row r="3">
      <c r="B3" s="261" t="s">
        <v>906</v>
      </c>
      <c r="C3" s="264" t="e">
        <f>#REF!</f>
        <v>#REF!</v>
      </c>
      <c r="D3" s="264"/>
      <c r="E3" s="273"/>
      <c r="F3" s="264" t="e">
        <f>#REF!</f>
        <v>#REF!</v>
      </c>
      <c r="G3" s="264"/>
      <c r="I3" s="279" t="e">
        <f>F1-C1</f>
        <v>#REF!</v>
      </c>
      <c r="J3" s="279"/>
      <c r="K3" s="279"/>
      <c r="L3" s="279">
        <f>L18+L19+P20+P22+L23+L24+L59</f>
        <v>-13778.043229999997</v>
      </c>
      <c r="M3" s="279"/>
      <c r="N3" s="279"/>
      <c r="O3" s="279"/>
      <c r="P3" s="279"/>
      <c r="Q3" s="279"/>
      <c r="R3" s="279"/>
      <c r="S3" s="279"/>
    </row>
    <row r="4">
      <c r="B4" s="280" t="s">
        <v>1166</v>
      </c>
      <c r="C4" s="264"/>
      <c r="D4" s="264"/>
      <c r="E4" s="273"/>
      <c r="F4" s="281" t="e">
        <f>#REF!</f>
        <v>#REF!</v>
      </c>
      <c r="G4" s="264"/>
      <c r="M4" s="304"/>
      <c r="N4" s="304"/>
      <c r="O4" s="304" t="e">
        <f>P10-#REF!</f>
        <v>#REF!</v>
      </c>
      <c r="V4" s="278" t="e">
        <f>(F1+G1-F6-G6)</f>
        <v>#REF!</v>
      </c>
      <c r="W4" s="17" t="e">
        <f>C1+D1-C3</f>
        <v>#REF!</v>
      </c>
    </row>
    <row r="5">
      <c r="B5" s="280" t="s">
        <v>1167</v>
      </c>
      <c r="C5" s="264"/>
      <c r="D5" s="264"/>
      <c r="E5" s="273"/>
      <c r="F5" s="281" t="e">
        <f>#REF!</f>
        <v>#REF!</v>
      </c>
      <c r="G5" s="264"/>
      <c r="L5" s="304"/>
      <c r="M5" s="304">
        <f>K20-L20</f>
        <v>-26415.53069</v>
      </c>
      <c r="R5" s="304">
        <f>M5+R18+R19+R22+R23+R24</f>
        <v>-38189.145599999996</v>
      </c>
      <c r="U5" s="17"/>
    </row>
    <row r="6">
      <c r="B6" s="280" t="s">
        <v>1168</v>
      </c>
      <c r="C6" s="264"/>
      <c r="D6" s="264"/>
      <c r="E6" s="273"/>
      <c r="F6" s="281" t="e">
        <f>#REF!+#REF!+#REF!</f>
        <v>#REF!</v>
      </c>
      <c r="G6" s="264" t="e">
        <f>#REF!</f>
        <v>#REF!</v>
      </c>
      <c r="W6" s="17" t="e">
        <f>V4-W4</f>
        <v>#REF!</v>
      </c>
    </row>
    <row r="7">
      <c r="B7" s="280"/>
      <c r="C7" s="17"/>
      <c r="F7" s="17"/>
      <c r="H7" s="304"/>
      <c r="J7" s="304"/>
      <c r="K7" s="304" t="e">
        <f>K10+N10</f>
        <v>#REF!</v>
      </c>
      <c r="L7" s="304" t="e">
        <f>K7-P10</f>
        <v>#REF!</v>
      </c>
      <c r="M7" s="304"/>
      <c r="N7" s="304"/>
      <c r="O7" s="304"/>
      <c r="P7" s="304" t="e">
        <f>P10+O18+O19+O23+O24+O59</f>
        <v>#REF!</v>
      </c>
      <c r="Q7" s="304"/>
      <c r="R7" s="304"/>
      <c r="S7" s="304"/>
      <c r="T7" s="304" t="e">
        <f>T10-K10-L10</f>
        <v>#REF!</v>
      </c>
    </row>
    <row r="8" s="482" customFormat="1">
      <c r="B8" s="280"/>
      <c r="C8" s="17" t="e">
        <f>C10-C12-C13</f>
        <v>#REF!</v>
      </c>
      <c r="E8" s="274"/>
      <c r="F8" s="17">
        <f>F10-F12-F13</f>
        <v>130922.61920000002</v>
      </c>
      <c r="H8" s="304" t="e">
        <f>F8-C8</f>
        <v>#REF!</v>
      </c>
      <c r="I8" s="274"/>
      <c r="J8" s="304"/>
      <c r="K8" s="304"/>
      <c r="L8" s="304"/>
      <c r="M8" s="304"/>
      <c r="N8" s="304"/>
      <c r="O8" s="304" t="e">
        <f>O10-O13-N10</f>
        <v>#REF!</v>
      </c>
      <c r="P8" s="487" t="e">
        <f>P7-P10</f>
        <v>#REF!</v>
      </c>
      <c r="Q8" s="304"/>
      <c r="R8" s="304"/>
      <c r="S8" s="304"/>
      <c r="T8" s="274"/>
    </row>
    <row r="9" ht="33.75" customHeight="1">
      <c r="B9" s="262"/>
      <c r="C9" s="262" t="s">
        <v>1169</v>
      </c>
      <c r="D9" s="262" t="s">
        <v>1170</v>
      </c>
      <c r="E9" s="282" t="s">
        <v>1171</v>
      </c>
      <c r="F9" s="262" t="s">
        <v>1172</v>
      </c>
      <c r="G9" s="262" t="s">
        <v>1173</v>
      </c>
      <c r="H9" s="282" t="s">
        <v>1174</v>
      </c>
      <c r="I9" s="282" t="s">
        <v>1175</v>
      </c>
      <c r="J9" s="282" t="s">
        <v>1182</v>
      </c>
      <c r="K9" s="282" t="s">
        <v>1369</v>
      </c>
      <c r="L9" s="282" t="s">
        <v>1368</v>
      </c>
      <c r="M9" s="282" t="s">
        <v>1182</v>
      </c>
      <c r="N9" s="282" t="s">
        <v>1378</v>
      </c>
      <c r="O9" s="282" t="s">
        <v>1379</v>
      </c>
      <c r="P9" s="283" t="s">
        <v>1380</v>
      </c>
      <c r="Q9" s="282"/>
      <c r="R9" s="282"/>
      <c r="S9" s="282"/>
      <c r="T9" s="283" t="s">
        <v>1176</v>
      </c>
      <c r="V9" s="17"/>
    </row>
    <row r="10" ht="29.25" customHeight="1">
      <c r="B10" s="284"/>
      <c r="C10" s="285" t="e">
        <f>C11+C18+C19+C20+C22+C23+C24+C34+C37+C40+C49+C53+C59+C60</f>
        <v>#REF!</v>
      </c>
      <c r="D10" s="285" t="e">
        <f>D12+D16+D18+D20+D21+D22+D24+D34+D40+D59+D60</f>
        <v>#REF!</v>
      </c>
      <c r="E10" s="285" t="e">
        <f>E11+E16+E17+E18+E19+E20+E21+E22+E23+E24+E25+E33+E34+E35+E36+E37+E38+E39+E40+E41+E42+E43+E44+E45+E46+E47+E48+E49+E50+E51+E52+E53+E54+E55+E56+E57+E58+E59+E60</f>
        <v>#REF!</v>
      </c>
      <c r="F10" s="285">
        <f>F11+F20+F21+F22+F25+F33+F34+F35+F36+F37+F39+F40+F42+F43+F44+F45+F46+F47+F48+F49+F50+F51+F52+F53+F54+F56+F57+F58+F59+F60</f>
        <v>379597.39435000002</v>
      </c>
      <c r="G10" s="285" t="e">
        <f>G16+G17+G20+G22+G25+G33+G38+G39+G41+G42+G44+G45+G47+G51+G52+G55+G60</f>
        <v>#REF!</v>
      </c>
      <c r="H10" s="285" t="e">
        <f>H11+H16+H17+H18+H19+H20+H21+H22+H23+H24+H25+H33+H34+H35+H36+H37+H38+H39+H40+H41+H42+H43+H44+H45+H46+H47+H48+H49+H50+H51+H52+H53+H54+H55+H56+H57+H58+H59+H60</f>
        <v>#REF!</v>
      </c>
      <c r="I10" s="285" t="e">
        <f>I11+I16+I17+I18+I19+I20+I21+I22+I23+I24+I25+I33+I34+I35+I36+I37+I38+I39+I40+I41+I42+I43+I44+I45+I46+I47+I48+I49+I50+I51+I52+I53+I54+I55+I56+I57+I58+I59+I60</f>
        <v>#REF!</v>
      </c>
      <c r="J10" s="285" t="e">
        <f>J11+J16+J17+J18+J19+J20+J21+J22+J23+J24+J25+J33+J34+J35+J36+J37+J38+J39+J40+J41+J42+J43+J44+J45+J46+J47+J48+J49+J50+J51+J52+J53+J54+J55+J56+J57+J58+J59+J60</f>
        <v>#REF!</v>
      </c>
      <c r="K10" s="285">
        <f>K11+K16+K17+K18+K19+K20+K21+K22+K23+K24+K25+K33+K34+K35+K36+K37+K38+K39+K40+K41+K42+K43+K44+K45+K46+K47+K48+K49+K50+K51+K52+K53+K54+K55+K56+K57+K58+K59+K60</f>
        <v>257211.87849999999</v>
      </c>
      <c r="L10" s="285" t="e">
        <f>L11+L16+L17+L18+L19+L20+L21+L22+L23+L24+L25+L33+L34+L35+L36+L37+L38+L39+L40+L41+L42+L43+L44+L45+L46+L47+L48+L49+L50+L51+L52+L53+L54+L55+L56+L57+L58+L59+L60</f>
        <v>#REF!</v>
      </c>
      <c r="M10" s="285" t="e">
        <f>M11+M18+M19+M20+M21+M23+M24+M25+M33+M34+M35+M36+M37+M39+M40+M42+M43+M44+M45+M46+M47+M48+M49+M50+M51+M52+M53+M54+M56+M57+M58+M59+M60</f>
        <v>#REF!</v>
      </c>
      <c r="N10" s="285" t="e">
        <f>N14+N15+N16+N17+N18+N19+N20+N21+N22+N23+N24+N25+N33+N34+N35+N36+N37+N38+N39+N40+N41+N42+N43+N44+N45+N46+N47+N48+N49+N50+N51+N52+N53+N54+N55+N56+N57+N58+N59+N60</f>
        <v>#REF!</v>
      </c>
      <c r="O10" s="285" t="e">
        <f>O11+O15+O16+O17+O18+O19+O20+O21+O22+O23+O24+O25+O33+O34+O35+O36+O37+O38+O39+O40+O41+O42+O43+O44+O45+O46+O47+O48+O49+O50+O51+O52+O53+O54+O55+O56+O57+O58+O59+O60</f>
        <v>#REF!</v>
      </c>
      <c r="P10" s="285" t="e">
        <f>P11+P15+P16+P17+P18+P19+P20+P21+P22+P23+P24+P25+P33+P34+P35+P36+P37+P38+P39+P40+P41+P42+P43+P44+P45+P46+P47+P48+P49+P50+P51+P52+P53+P54+P55+P56+P57+P58+P59+P60</f>
        <v>#REF!</v>
      </c>
      <c r="Q10" s="285" t="e">
        <f>Q11+Q15+Q16+Q17+Q18+Q19+Q20+Q21+Q22+Q23+Q24+Q25+Q33+Q34+Q35+Q36+Q37+Q38+Q39+Q40+Q41+Q42+Q43+Q44+Q45+Q46+Q47+Q48+Q49+Q50+Q51+Q52+Q53+Q54+Q55+Q56+Q57+Q58+Q59+Q60</f>
        <v>#REF!</v>
      </c>
      <c r="R10" s="285">
        <f>R11+R15+R16+R17+R18+R19+R20+R21+R22+R23+R24+R25+R33+R34+R35+R36+R37+R38+R39+R40+R41+R42+R43+R44+R45+R46+R47+R48+R49+R50+R51+R52+R53+R54+R55+R56+R57+R58+R59+R60</f>
        <v>-43225.192859999996</v>
      </c>
      <c r="S10" s="285" t="e">
        <f>S14+S15+S16+S17+S18+S19+S20+S21+S22+S23+S24+S25+S33+S34+S35+S36+S37+S38+S39+S40+S41+S42+S43+S44+S45+S46+S47+S48+S49+S50+S51+S52+S53+S54+S55+S56+S57+S58+S59+S60</f>
        <v>#REF!</v>
      </c>
      <c r="T10" s="285" t="e">
        <f>T11+T16+T17+T20+T21+T22+T25+T33+T34+T35+T36+T37+T38+T39+T40+T41+T42+T43+T44+T45+T46+T47+T48+T49+T50+T51+T52+T53+T54+T55+T56+T57+T58+T60</f>
        <v>#REF!</v>
      </c>
      <c r="V10" s="286" t="e">
        <f>I10-T10</f>
        <v>#REF!</v>
      </c>
      <c r="W10" s="278" t="e">
        <f>G1-D1-G6</f>
        <v>#REF!</v>
      </c>
    </row>
    <row r="11">
      <c r="B11" s="287" t="s">
        <v>898</v>
      </c>
      <c r="C11" s="288">
        <f>C12+C13+C14+C15</f>
        <v>1363779.4219200001</v>
      </c>
      <c r="D11" s="288">
        <f>D12+D13+D14+D15</f>
        <v>4.1423300000000003</v>
      </c>
      <c r="E11" s="289">
        <f t="shared" ref="E11:E16" si="0">C11+D11</f>
        <v>1363783.5642500001</v>
      </c>
      <c r="F11" s="288">
        <f>F12+F13+F14+F15</f>
        <v>249274.77515</v>
      </c>
      <c r="G11" s="288"/>
      <c r="H11" s="289">
        <f>F11+G11</f>
        <v>249274.77515</v>
      </c>
      <c r="I11" s="289">
        <f>H11-E11</f>
        <v>-1114508.7891000002</v>
      </c>
      <c r="J11" s="289">
        <f>F11-C11</f>
        <v>-1114504.64677</v>
      </c>
      <c r="K11" s="289">
        <f>K12+K13+K14</f>
        <v>131769.32062000001</v>
      </c>
      <c r="L11" s="289"/>
      <c r="M11" s="289">
        <f>M12+M13+M14</f>
        <v>131769.32062000001</v>
      </c>
      <c r="N11" s="289"/>
      <c r="O11" s="289">
        <f>M11+N11</f>
        <v>131769.32062000001</v>
      </c>
      <c r="P11" s="289">
        <f>P12+P13+P14</f>
        <v>131769.32062000001</v>
      </c>
      <c r="Q11" s="289">
        <f>Q12+Q13+Q14</f>
        <v>131769.32062000001</v>
      </c>
      <c r="R11" s="289"/>
      <c r="S11" s="289"/>
      <c r="T11" s="289">
        <f>T12+T13+T14+T15</f>
        <v>182.20157999999998</v>
      </c>
    </row>
    <row r="12" s="275" customFormat="1" ht="12.75">
      <c r="B12" s="290" t="s">
        <v>899</v>
      </c>
      <c r="C12" s="291">
        <v>1263659.7741400001</v>
      </c>
      <c r="D12" s="291">
        <v>4.1423300000000003</v>
      </c>
      <c r="E12" s="292">
        <f t="shared" si="0"/>
        <v>1263663.9164700001</v>
      </c>
      <c r="F12" s="293">
        <v>17385.80675</v>
      </c>
      <c r="G12" s="293"/>
      <c r="H12" s="292">
        <f t="shared" ref="H12:H60" si="1">F12+G12</f>
        <v>17385.80675</v>
      </c>
      <c r="I12" s="292">
        <f t="shared" ref="I12:I60" si="2">H12-E12</f>
        <v>-1246278.1097200001</v>
      </c>
      <c r="J12" s="289">
        <f t="shared" ref="J12:J60" si="3">F12-C12</f>
        <v>-1246273.9673900001</v>
      </c>
      <c r="K12" s="289"/>
      <c r="L12" s="289"/>
      <c r="M12" s="289"/>
      <c r="N12" s="289"/>
      <c r="O12" s="289"/>
      <c r="P12" s="289"/>
      <c r="Q12" s="289"/>
      <c r="R12" s="289"/>
      <c r="S12" s="289"/>
      <c r="T12" s="289"/>
      <c r="U12" s="294"/>
    </row>
    <row r="13" s="275" customFormat="1" ht="22.5">
      <c r="B13" s="290" t="s">
        <v>1177</v>
      </c>
      <c r="C13" s="291">
        <v>99701.849359999993</v>
      </c>
      <c r="D13" s="291"/>
      <c r="E13" s="292">
        <f t="shared" si="0"/>
        <v>99701.849359999993</v>
      </c>
      <c r="F13" s="293">
        <v>231288.96840000001</v>
      </c>
      <c r="G13" s="293"/>
      <c r="H13" s="292">
        <f t="shared" si="1"/>
        <v>231288.96840000001</v>
      </c>
      <c r="I13" s="292">
        <f t="shared" si="2"/>
        <v>131587.11904000002</v>
      </c>
      <c r="J13" s="289">
        <f t="shared" si="3"/>
        <v>131587.11904000002</v>
      </c>
      <c r="K13" s="289">
        <f>J13</f>
        <v>131587.11904000002</v>
      </c>
      <c r="L13" s="289"/>
      <c r="M13" s="289">
        <f>F13-C13</f>
        <v>131587.11904000002</v>
      </c>
      <c r="N13" s="289"/>
      <c r="O13" s="289">
        <f t="shared" ref="O13:O60" si="4">M13+N13</f>
        <v>131587.11904000002</v>
      </c>
      <c r="P13" s="289">
        <f>O13</f>
        <v>131587.11904000002</v>
      </c>
      <c r="Q13" s="289">
        <f>O13</f>
        <v>131587.11904000002</v>
      </c>
      <c r="R13" s="289"/>
      <c r="S13" s="289"/>
      <c r="T13" s="289"/>
      <c r="U13" s="294"/>
      <c r="W13" s="276" t="e">
        <f>F1-C1-F6</f>
        <v>#REF!</v>
      </c>
    </row>
    <row r="14" s="275" customFormat="1" ht="12.75" customHeight="1">
      <c r="B14" s="290" t="s">
        <v>900</v>
      </c>
      <c r="C14" s="291">
        <v>417.79842000000002</v>
      </c>
      <c r="D14" s="291"/>
      <c r="E14" s="292">
        <f t="shared" si="0"/>
        <v>417.79842000000002</v>
      </c>
      <c r="F14" s="293">
        <v>600</v>
      </c>
      <c r="G14" s="293"/>
      <c r="H14" s="292">
        <f t="shared" si="1"/>
        <v>600</v>
      </c>
      <c r="I14" s="292">
        <f t="shared" si="2"/>
        <v>182.20157999999998</v>
      </c>
      <c r="J14" s="289">
        <f t="shared" si="3"/>
        <v>182.20157999999998</v>
      </c>
      <c r="K14" s="289">
        <f>J14</f>
        <v>182.20157999999998</v>
      </c>
      <c r="L14" s="289"/>
      <c r="M14" s="289">
        <f>F14-C14</f>
        <v>182.20157999999998</v>
      </c>
      <c r="N14" s="289">
        <f>G14-D14</f>
        <v>0</v>
      </c>
      <c r="O14" s="289">
        <f t="shared" si="4"/>
        <v>182.20157999999998</v>
      </c>
      <c r="P14" s="289">
        <f t="shared" ref="P14:P60" si="5">O14</f>
        <v>182.20157999999998</v>
      </c>
      <c r="Q14" s="289">
        <f>O14</f>
        <v>182.20157999999998</v>
      </c>
      <c r="R14" s="289"/>
      <c r="S14" s="289">
        <f>M14+N14</f>
        <v>182.20157999999998</v>
      </c>
      <c r="T14" s="289">
        <f>I14</f>
        <v>182.20157999999998</v>
      </c>
    </row>
    <row r="15" s="275" customFormat="1" ht="12.75">
      <c r="B15" s="290" t="s">
        <v>901</v>
      </c>
      <c r="C15" s="291"/>
      <c r="D15" s="291"/>
      <c r="E15" s="292">
        <f t="shared" si="0"/>
        <v>0</v>
      </c>
      <c r="F15" s="293"/>
      <c r="G15" s="293"/>
      <c r="H15" s="292">
        <f t="shared" si="1"/>
        <v>0</v>
      </c>
      <c r="I15" s="292">
        <f t="shared" si="2"/>
        <v>0</v>
      </c>
      <c r="J15" s="289">
        <f t="shared" si="3"/>
        <v>0</v>
      </c>
      <c r="K15" s="289"/>
      <c r="L15" s="289"/>
      <c r="M15" s="289">
        <f t="shared" ref="M15:M60" si="6">F15-C15</f>
        <v>0</v>
      </c>
      <c r="N15" s="289">
        <f t="shared" ref="N15:N60" si="7">G15-D15</f>
        <v>0</v>
      </c>
      <c r="O15" s="289">
        <f t="shared" si="4"/>
        <v>0</v>
      </c>
      <c r="P15" s="289">
        <f t="shared" si="5"/>
        <v>0</v>
      </c>
      <c r="Q15" s="289">
        <f>O15</f>
        <v>0</v>
      </c>
      <c r="R15" s="289"/>
      <c r="S15" s="289">
        <f t="shared" ref="S15:S60" si="8">M15+N15</f>
        <v>0</v>
      </c>
      <c r="T15" s="289">
        <f>I15</f>
        <v>0</v>
      </c>
    </row>
    <row r="16" ht="22.5">
      <c r="B16" s="287" t="s">
        <v>869</v>
      </c>
      <c r="C16" s="295"/>
      <c r="D16" s="295">
        <v>9929.6999199999991</v>
      </c>
      <c r="E16" s="289">
        <f t="shared" si="0"/>
        <v>9929.6999199999991</v>
      </c>
      <c r="F16" s="288"/>
      <c r="G16" s="288">
        <v>29872.609469999999</v>
      </c>
      <c r="H16" s="289">
        <f t="shared" si="1"/>
        <v>29872.609469999999</v>
      </c>
      <c r="I16" s="289">
        <f t="shared" si="2"/>
        <v>19942.90955</v>
      </c>
      <c r="J16" s="289">
        <f t="shared" si="3"/>
        <v>0</v>
      </c>
      <c r="K16" s="289"/>
      <c r="L16" s="289"/>
      <c r="M16" s="289">
        <f t="shared" si="6"/>
        <v>0</v>
      </c>
      <c r="N16" s="289">
        <f t="shared" si="7"/>
        <v>19942.90955</v>
      </c>
      <c r="O16" s="289">
        <f t="shared" si="4"/>
        <v>19942.90955</v>
      </c>
      <c r="P16" s="289">
        <f t="shared" si="5"/>
        <v>19942.90955</v>
      </c>
      <c r="Q16" s="289">
        <f>O16</f>
        <v>19942.90955</v>
      </c>
      <c r="R16" s="289"/>
      <c r="S16" s="289">
        <f t="shared" si="8"/>
        <v>19942.90955</v>
      </c>
      <c r="T16" s="289">
        <f>I16</f>
        <v>19942.90955</v>
      </c>
      <c r="V16" s="17">
        <f>L18+L19+L23+L24</f>
        <v>11334.584129999999</v>
      </c>
    </row>
    <row r="17">
      <c r="B17" s="287" t="s">
        <v>891</v>
      </c>
      <c r="C17" s="295"/>
      <c r="D17" s="295"/>
      <c r="E17" s="296"/>
      <c r="F17" s="288"/>
      <c r="G17" s="288">
        <v>14323.97558</v>
      </c>
      <c r="H17" s="289">
        <f t="shared" si="1"/>
        <v>14323.97558</v>
      </c>
      <c r="I17" s="289">
        <f t="shared" si="2"/>
        <v>14323.97558</v>
      </c>
      <c r="J17" s="289">
        <f t="shared" si="3"/>
        <v>0</v>
      </c>
      <c r="K17" s="289"/>
      <c r="L17" s="289"/>
      <c r="M17" s="289">
        <f t="shared" si="6"/>
        <v>0</v>
      </c>
      <c r="N17" s="289">
        <f t="shared" si="7"/>
        <v>14323.97558</v>
      </c>
      <c r="O17" s="289">
        <f t="shared" si="4"/>
        <v>14323.97558</v>
      </c>
      <c r="P17" s="289">
        <f t="shared" si="5"/>
        <v>14323.97558</v>
      </c>
      <c r="Q17" s="289">
        <f>O17</f>
        <v>14323.97558</v>
      </c>
      <c r="R17" s="289"/>
      <c r="S17" s="289">
        <f t="shared" si="8"/>
        <v>14323.97558</v>
      </c>
      <c r="T17" s="289">
        <f>I17</f>
        <v>14323.97558</v>
      </c>
    </row>
    <row r="18" ht="33.75">
      <c r="B18" s="297" t="s">
        <v>870</v>
      </c>
      <c r="C18" s="298">
        <v>6692.0261</v>
      </c>
      <c r="D18" s="298">
        <v>0.54901</v>
      </c>
      <c r="E18" s="299">
        <f t="shared" ref="E18:E60" si="9">C18+D18</f>
        <v>6692.5751099999998</v>
      </c>
      <c r="F18" s="300"/>
      <c r="G18" s="300"/>
      <c r="H18" s="299">
        <f t="shared" si="1"/>
        <v>0</v>
      </c>
      <c r="I18" s="299">
        <f t="shared" si="2"/>
        <v>-6692.5751099999998</v>
      </c>
      <c r="J18" s="289">
        <f t="shared" si="3"/>
        <v>-6692.0261</v>
      </c>
      <c r="K18" s="289"/>
      <c r="L18" s="289">
        <f>C18</f>
        <v>6692.0261</v>
      </c>
      <c r="M18" s="289">
        <f t="shared" si="6"/>
        <v>-6692.0261</v>
      </c>
      <c r="N18" s="289">
        <f t="shared" si="7"/>
        <v>-0.54901</v>
      </c>
      <c r="O18" s="289">
        <f t="shared" si="4"/>
        <v>-6692.5751099999998</v>
      </c>
      <c r="P18" s="486"/>
      <c r="Q18" s="289"/>
      <c r="R18" s="289">
        <f>O18</f>
        <v>-6692.5751099999998</v>
      </c>
      <c r="S18" s="289">
        <f t="shared" si="8"/>
        <v>-6692.5751099999998</v>
      </c>
      <c r="T18" s="299"/>
      <c r="U18" s="17"/>
      <c r="W18" s="263" t="s">
        <v>1367</v>
      </c>
      <c r="X18" s="484" t="e">
        <f>J10-J12-J13</f>
        <v>#REF!</v>
      </c>
    </row>
    <row r="19">
      <c r="B19" s="297" t="s">
        <v>871</v>
      </c>
      <c r="C19" s="298">
        <v>159.91923</v>
      </c>
      <c r="D19" s="298"/>
      <c r="E19" s="299">
        <f t="shared" si="9"/>
        <v>159.91923</v>
      </c>
      <c r="F19" s="300"/>
      <c r="G19" s="300"/>
      <c r="H19" s="299">
        <f t="shared" si="1"/>
        <v>0</v>
      </c>
      <c r="I19" s="299">
        <f t="shared" si="2"/>
        <v>-159.91923</v>
      </c>
      <c r="J19" s="289">
        <f t="shared" si="3"/>
        <v>-159.91923</v>
      </c>
      <c r="K19" s="289"/>
      <c r="L19" s="289">
        <f>C19</f>
        <v>159.91923</v>
      </c>
      <c r="M19" s="289">
        <f t="shared" si="6"/>
        <v>-159.91923</v>
      </c>
      <c r="N19" s="289">
        <f t="shared" si="7"/>
        <v>0</v>
      </c>
      <c r="O19" s="289">
        <f t="shared" si="4"/>
        <v>-159.91923</v>
      </c>
      <c r="P19" s="486"/>
      <c r="Q19" s="289"/>
      <c r="R19" s="289">
        <f>O19</f>
        <v>-159.91923</v>
      </c>
      <c r="S19" s="289">
        <f t="shared" si="8"/>
        <v>-159.91923</v>
      </c>
      <c r="T19" s="299"/>
      <c r="V19" s="263" t="s">
        <v>1374</v>
      </c>
    </row>
    <row r="20">
      <c r="B20" s="287" t="s">
        <v>903</v>
      </c>
      <c r="C20" s="295">
        <v>30090.435440000001</v>
      </c>
      <c r="D20" s="295">
        <v>5.2712300000000001</v>
      </c>
      <c r="E20" s="289">
        <f t="shared" si="9"/>
        <v>30095.70667</v>
      </c>
      <c r="F20" s="288">
        <v>3674.9047500000001</v>
      </c>
      <c r="G20" s="288">
        <v>110.84761</v>
      </c>
      <c r="H20" s="289">
        <f t="shared" si="1"/>
        <v>3785.75236</v>
      </c>
      <c r="I20" s="289">
        <f t="shared" si="2"/>
        <v>-26309.954310000001</v>
      </c>
      <c r="J20" s="289">
        <f t="shared" si="3"/>
        <v>-26415.53069</v>
      </c>
      <c r="K20" s="289">
        <f>F20</f>
        <v>3674.9047500000001</v>
      </c>
      <c r="L20" s="289">
        <f>C20</f>
        <v>30090.435440000001</v>
      </c>
      <c r="M20" s="289">
        <f t="shared" si="6"/>
        <v>-26415.53069</v>
      </c>
      <c r="N20" s="289">
        <f t="shared" si="7"/>
        <v>105.57638</v>
      </c>
      <c r="O20" s="289">
        <f t="shared" si="4"/>
        <v>-26309.954310000001</v>
      </c>
      <c r="P20" s="289">
        <f t="shared" si="5"/>
        <v>-26309.954310000001</v>
      </c>
      <c r="Q20" s="289">
        <f>H20</f>
        <v>3785.75236</v>
      </c>
      <c r="R20" s="289">
        <f>-E20</f>
        <v>-30095.70667</v>
      </c>
      <c r="S20" s="289">
        <f t="shared" si="8"/>
        <v>-26309.954310000001</v>
      </c>
      <c r="T20" s="289">
        <f>I20</f>
        <v>-26309.954310000001</v>
      </c>
      <c r="U20" s="48">
        <f>P20+P22</f>
        <v>-26402.759460000001</v>
      </c>
      <c r="W20" s="264">
        <v>286756.33014999994</v>
      </c>
    </row>
    <row r="21">
      <c r="B21" s="287" t="s">
        <v>905</v>
      </c>
      <c r="C21" s="295"/>
      <c r="D21" s="295">
        <v>100.27466</v>
      </c>
      <c r="E21" s="289">
        <f t="shared" si="9"/>
        <v>100.27466</v>
      </c>
      <c r="F21" s="288">
        <v>15601.355310000001</v>
      </c>
      <c r="G21" s="288"/>
      <c r="H21" s="289">
        <f t="shared" si="1"/>
        <v>15601.355310000001</v>
      </c>
      <c r="I21" s="289">
        <f t="shared" si="2"/>
        <v>15501.080650000002</v>
      </c>
      <c r="J21" s="289">
        <f t="shared" si="3"/>
        <v>15601.355310000001</v>
      </c>
      <c r="K21" s="289">
        <f>F21</f>
        <v>15601.355310000001</v>
      </c>
      <c r="L21" s="289"/>
      <c r="M21" s="289">
        <f t="shared" si="6"/>
        <v>15601.355310000001</v>
      </c>
      <c r="N21" s="289">
        <f t="shared" si="7"/>
        <v>-100.27466</v>
      </c>
      <c r="O21" s="289">
        <f t="shared" si="4"/>
        <v>15501.080650000002</v>
      </c>
      <c r="P21" s="289">
        <f t="shared" si="5"/>
        <v>15501.080650000002</v>
      </c>
      <c r="Q21" s="289">
        <f>O21</f>
        <v>15501.080650000002</v>
      </c>
      <c r="R21" s="289"/>
      <c r="S21" s="289">
        <f t="shared" si="8"/>
        <v>15501.080650000002</v>
      </c>
      <c r="T21" s="289">
        <f>I21</f>
        <v>15501.080650000002</v>
      </c>
      <c r="V21" s="263" t="s">
        <v>439</v>
      </c>
      <c r="W21" s="17" t="e">
        <f>G10-D10</f>
        <v>#REF!</v>
      </c>
    </row>
    <row r="22">
      <c r="B22" s="287" t="s">
        <v>906</v>
      </c>
      <c r="C22" s="295"/>
      <c r="D22" s="295">
        <v>94.761430000000004</v>
      </c>
      <c r="E22" s="289">
        <f t="shared" si="9"/>
        <v>94.761430000000004</v>
      </c>
      <c r="F22" s="288"/>
      <c r="G22" s="288">
        <v>1.95628</v>
      </c>
      <c r="H22" s="289">
        <f t="shared" si="1"/>
        <v>1.95628</v>
      </c>
      <c r="I22" s="289">
        <f t="shared" si="2"/>
        <v>-92.805149999999998</v>
      </c>
      <c r="J22" s="289">
        <f t="shared" si="3"/>
        <v>0</v>
      </c>
      <c r="K22" s="289"/>
      <c r="L22" s="289"/>
      <c r="M22" s="289">
        <f t="shared" si="6"/>
        <v>0</v>
      </c>
      <c r="N22" s="289">
        <f t="shared" si="7"/>
        <v>-92.805149999999998</v>
      </c>
      <c r="O22" s="289">
        <f t="shared" si="4"/>
        <v>-92.805149999999998</v>
      </c>
      <c r="P22" s="289">
        <f t="shared" si="5"/>
        <v>-92.805149999999998</v>
      </c>
      <c r="Q22" s="289">
        <f>H22</f>
        <v>1.95628</v>
      </c>
      <c r="R22" s="289">
        <f>-E22</f>
        <v>-94.761430000000004</v>
      </c>
      <c r="S22" s="289">
        <f t="shared" si="8"/>
        <v>-92.805149999999998</v>
      </c>
      <c r="T22" s="289">
        <f>I22</f>
        <v>-92.805149999999998</v>
      </c>
      <c r="V22" s="263" t="s">
        <v>1370</v>
      </c>
      <c r="W22" s="17">
        <f>J13</f>
        <v>131587.11904000002</v>
      </c>
    </row>
    <row r="23">
      <c r="B23" s="297" t="s">
        <v>862</v>
      </c>
      <c r="C23" s="298">
        <v>3178.0484700000002</v>
      </c>
      <c r="D23" s="298"/>
      <c r="E23" s="299">
        <f t="shared" si="9"/>
        <v>3178.0484700000002</v>
      </c>
      <c r="F23" s="300"/>
      <c r="G23" s="300"/>
      <c r="H23" s="299">
        <f t="shared" si="1"/>
        <v>0</v>
      </c>
      <c r="I23" s="299">
        <f t="shared" si="2"/>
        <v>-3178.0484700000002</v>
      </c>
      <c r="J23" s="289">
        <f t="shared" si="3"/>
        <v>-3178.0484700000002</v>
      </c>
      <c r="K23" s="289"/>
      <c r="L23" s="289">
        <f>C23</f>
        <v>3178.0484700000002</v>
      </c>
      <c r="M23" s="289">
        <f t="shared" si="6"/>
        <v>-3178.0484700000002</v>
      </c>
      <c r="N23" s="289">
        <f t="shared" si="7"/>
        <v>0</v>
      </c>
      <c r="O23" s="289">
        <f t="shared" si="4"/>
        <v>-3178.0484700000002</v>
      </c>
      <c r="P23" s="486"/>
      <c r="Q23" s="289"/>
      <c r="R23" s="289">
        <f>O23</f>
        <v>-3178.0484700000002</v>
      </c>
      <c r="S23" s="289">
        <f t="shared" si="8"/>
        <v>-3178.0484700000002</v>
      </c>
      <c r="T23" s="299"/>
      <c r="V23" s="263" t="s">
        <v>1371</v>
      </c>
      <c r="W23" s="17" t="e">
        <f>W20-W21-W22</f>
        <v>#REF!</v>
      </c>
    </row>
    <row r="24">
      <c r="B24" s="297" t="s">
        <v>1178</v>
      </c>
      <c r="C24" s="298">
        <v>1304.59033</v>
      </c>
      <c r="D24" s="298">
        <v>343.72034000000002</v>
      </c>
      <c r="E24" s="299">
        <f t="shared" si="9"/>
        <v>1648.3106700000001</v>
      </c>
      <c r="F24" s="300"/>
      <c r="G24" s="300"/>
      <c r="H24" s="299">
        <f t="shared" si="1"/>
        <v>0</v>
      </c>
      <c r="I24" s="299">
        <f t="shared" si="2"/>
        <v>-1648.3106700000001</v>
      </c>
      <c r="J24" s="289">
        <f t="shared" si="3"/>
        <v>-1304.59033</v>
      </c>
      <c r="K24" s="289"/>
      <c r="L24" s="289">
        <f>C24</f>
        <v>1304.59033</v>
      </c>
      <c r="M24" s="289">
        <f t="shared" si="6"/>
        <v>-1304.59033</v>
      </c>
      <c r="N24" s="289">
        <f t="shared" si="7"/>
        <v>-343.72034000000002</v>
      </c>
      <c r="O24" s="289">
        <f t="shared" si="4"/>
        <v>-1648.3106700000001</v>
      </c>
      <c r="P24" s="486"/>
      <c r="Q24" s="289"/>
      <c r="R24" s="289">
        <f>O24</f>
        <v>-1648.3106700000001</v>
      </c>
      <c r="S24" s="289">
        <f t="shared" si="8"/>
        <v>-1648.3106700000001</v>
      </c>
      <c r="T24" s="299"/>
      <c r="W24" s="17"/>
    </row>
    <row r="25">
      <c r="B25" s="287" t="s">
        <v>917</v>
      </c>
      <c r="C25" s="295"/>
      <c r="D25" s="295"/>
      <c r="E25" s="289">
        <f t="shared" si="9"/>
        <v>0</v>
      </c>
      <c r="F25" s="288">
        <v>8656.4566300000006</v>
      </c>
      <c r="G25" s="288">
        <v>3106.0862099999999</v>
      </c>
      <c r="H25" s="289">
        <f t="shared" si="1"/>
        <v>11762.54284</v>
      </c>
      <c r="I25" s="289">
        <f t="shared" si="2"/>
        <v>11762.54284</v>
      </c>
      <c r="J25" s="289">
        <f t="shared" si="3"/>
        <v>8656.4566300000006</v>
      </c>
      <c r="K25" s="289">
        <f t="shared" ref="K25:K36" si="10">F25</f>
        <v>8656.4566300000006</v>
      </c>
      <c r="L25" s="289"/>
      <c r="M25" s="289">
        <f t="shared" si="6"/>
        <v>8656.4566300000006</v>
      </c>
      <c r="N25" s="289">
        <f t="shared" si="7"/>
        <v>3106.0862099999999</v>
      </c>
      <c r="O25" s="289">
        <f t="shared" si="4"/>
        <v>11762.54284</v>
      </c>
      <c r="P25" s="289">
        <f t="shared" si="5"/>
        <v>11762.54284</v>
      </c>
      <c r="Q25" s="289">
        <f t="shared" ref="Q25:Q58" si="11">O25</f>
        <v>11762.54284</v>
      </c>
      <c r="R25" s="289"/>
      <c r="S25" s="289">
        <f t="shared" si="8"/>
        <v>11762.54284</v>
      </c>
      <c r="T25" s="289">
        <f t="shared" ref="T25:T58" si="12">I25</f>
        <v>11762.54284</v>
      </c>
      <c r="V25" s="263" t="s">
        <v>1372</v>
      </c>
      <c r="W25" s="264">
        <f>W33+W34+W35+W36+W37</f>
        <v>-13034.724760000001</v>
      </c>
    </row>
    <row r="26" s="275" customFormat="1" ht="12.75" hidden="1">
      <c r="B26" s="290" t="s">
        <v>918</v>
      </c>
      <c r="C26" s="291"/>
      <c r="D26" s="291"/>
      <c r="E26" s="289">
        <f t="shared" si="9"/>
        <v>0</v>
      </c>
      <c r="F26" s="293"/>
      <c r="G26" s="293"/>
      <c r="H26" s="289">
        <f t="shared" si="1"/>
        <v>0</v>
      </c>
      <c r="I26" s="289">
        <f t="shared" si="2"/>
        <v>0</v>
      </c>
      <c r="J26" s="289">
        <f t="shared" si="3"/>
        <v>0</v>
      </c>
      <c r="K26" s="289">
        <f t="shared" si="10"/>
        <v>0</v>
      </c>
      <c r="L26" s="289"/>
      <c r="M26" s="289">
        <f t="shared" si="6"/>
        <v>0</v>
      </c>
      <c r="N26" s="289">
        <f t="shared" si="7"/>
        <v>0</v>
      </c>
      <c r="O26" s="289">
        <f t="shared" si="4"/>
        <v>0</v>
      </c>
      <c r="P26" s="289">
        <f t="shared" si="5"/>
        <v>0</v>
      </c>
      <c r="Q26" s="289">
        <f t="shared" si="11"/>
        <v>0</v>
      </c>
      <c r="R26" s="289"/>
      <c r="S26" s="289">
        <f t="shared" si="8"/>
        <v>0</v>
      </c>
      <c r="T26" s="289">
        <f t="shared" si="12"/>
        <v>0</v>
      </c>
      <c r="W26" s="483"/>
    </row>
    <row r="27" s="275" customFormat="1" ht="12.75" hidden="1">
      <c r="B27" s="290" t="s">
        <v>919</v>
      </c>
      <c r="C27" s="291"/>
      <c r="D27" s="291"/>
      <c r="E27" s="289">
        <f t="shared" si="9"/>
        <v>0</v>
      </c>
      <c r="F27" s="293"/>
      <c r="G27" s="293"/>
      <c r="H27" s="289">
        <f t="shared" si="1"/>
        <v>0</v>
      </c>
      <c r="I27" s="289">
        <f t="shared" si="2"/>
        <v>0</v>
      </c>
      <c r="J27" s="289">
        <f t="shared" si="3"/>
        <v>0</v>
      </c>
      <c r="K27" s="289">
        <f t="shared" si="10"/>
        <v>0</v>
      </c>
      <c r="L27" s="289"/>
      <c r="M27" s="289">
        <f t="shared" si="6"/>
        <v>0</v>
      </c>
      <c r="N27" s="289">
        <f t="shared" si="7"/>
        <v>0</v>
      </c>
      <c r="O27" s="289">
        <f t="shared" si="4"/>
        <v>0</v>
      </c>
      <c r="P27" s="289">
        <f t="shared" si="5"/>
        <v>0</v>
      </c>
      <c r="Q27" s="289">
        <f t="shared" si="11"/>
        <v>0</v>
      </c>
      <c r="R27" s="289"/>
      <c r="S27" s="289">
        <f t="shared" si="8"/>
        <v>0</v>
      </c>
      <c r="T27" s="289">
        <f t="shared" si="12"/>
        <v>0</v>
      </c>
      <c r="W27" s="483"/>
    </row>
    <row r="28" s="275" customFormat="1" ht="12.75" hidden="1">
      <c r="B28" s="290" t="s">
        <v>225</v>
      </c>
      <c r="C28" s="291"/>
      <c r="D28" s="291"/>
      <c r="E28" s="289">
        <f t="shared" si="9"/>
        <v>0</v>
      </c>
      <c r="F28" s="293">
        <v>505.49644999999998</v>
      </c>
      <c r="G28" s="293"/>
      <c r="H28" s="289">
        <f t="shared" si="1"/>
        <v>505.49644999999998</v>
      </c>
      <c r="I28" s="289">
        <f t="shared" si="2"/>
        <v>505.49644999999998</v>
      </c>
      <c r="J28" s="289">
        <f t="shared" si="3"/>
        <v>505.49644999999998</v>
      </c>
      <c r="K28" s="289">
        <f t="shared" si="10"/>
        <v>505.49644999999998</v>
      </c>
      <c r="L28" s="289"/>
      <c r="M28" s="289">
        <f t="shared" si="6"/>
        <v>505.49644999999998</v>
      </c>
      <c r="N28" s="289">
        <f t="shared" si="7"/>
        <v>0</v>
      </c>
      <c r="O28" s="289">
        <f t="shared" si="4"/>
        <v>505.49644999999998</v>
      </c>
      <c r="P28" s="289">
        <f t="shared" si="5"/>
        <v>505.49644999999998</v>
      </c>
      <c r="Q28" s="289">
        <f t="shared" si="11"/>
        <v>505.49644999999998</v>
      </c>
      <c r="R28" s="289"/>
      <c r="S28" s="289">
        <f t="shared" si="8"/>
        <v>505.49644999999998</v>
      </c>
      <c r="T28" s="289">
        <f t="shared" si="12"/>
        <v>505.49644999999998</v>
      </c>
      <c r="W28" s="483"/>
    </row>
    <row r="29" s="275" customFormat="1" ht="12.75" hidden="1">
      <c r="B29" s="290" t="s">
        <v>226</v>
      </c>
      <c r="C29" s="291"/>
      <c r="D29" s="291"/>
      <c r="E29" s="289">
        <f t="shared" si="9"/>
        <v>0</v>
      </c>
      <c r="F29" s="293">
        <v>443.21159999999998</v>
      </c>
      <c r="G29" s="293"/>
      <c r="H29" s="289">
        <f t="shared" si="1"/>
        <v>443.21159999999998</v>
      </c>
      <c r="I29" s="289">
        <f t="shared" si="2"/>
        <v>443.21159999999998</v>
      </c>
      <c r="J29" s="289">
        <f t="shared" si="3"/>
        <v>443.21159999999998</v>
      </c>
      <c r="K29" s="289">
        <f t="shared" si="10"/>
        <v>443.21159999999998</v>
      </c>
      <c r="L29" s="289"/>
      <c r="M29" s="289">
        <f t="shared" si="6"/>
        <v>443.21159999999998</v>
      </c>
      <c r="N29" s="289">
        <f t="shared" si="7"/>
        <v>0</v>
      </c>
      <c r="O29" s="289">
        <f t="shared" si="4"/>
        <v>443.21159999999998</v>
      </c>
      <c r="P29" s="289">
        <f t="shared" si="5"/>
        <v>443.21159999999998</v>
      </c>
      <c r="Q29" s="289">
        <f t="shared" si="11"/>
        <v>443.21159999999998</v>
      </c>
      <c r="R29" s="289"/>
      <c r="S29" s="289">
        <f t="shared" si="8"/>
        <v>443.21159999999998</v>
      </c>
      <c r="T29" s="289">
        <f t="shared" si="12"/>
        <v>443.21159999999998</v>
      </c>
      <c r="W29" s="483"/>
    </row>
    <row r="30" s="275" customFormat="1" ht="12.75" hidden="1" customHeight="1">
      <c r="B30" s="290" t="s">
        <v>227</v>
      </c>
      <c r="C30" s="291"/>
      <c r="D30" s="291"/>
      <c r="E30" s="289">
        <f t="shared" si="9"/>
        <v>0</v>
      </c>
      <c r="F30" s="293">
        <v>5592.7775799999999</v>
      </c>
      <c r="G30" s="293"/>
      <c r="H30" s="289">
        <f t="shared" si="1"/>
        <v>5592.7775799999999</v>
      </c>
      <c r="I30" s="289">
        <f t="shared" si="2"/>
        <v>5592.7775799999999</v>
      </c>
      <c r="J30" s="289">
        <f t="shared" si="3"/>
        <v>5592.7775799999999</v>
      </c>
      <c r="K30" s="289">
        <f t="shared" si="10"/>
        <v>5592.7775799999999</v>
      </c>
      <c r="L30" s="289"/>
      <c r="M30" s="289">
        <f t="shared" si="6"/>
        <v>5592.7775799999999</v>
      </c>
      <c r="N30" s="289">
        <f t="shared" si="7"/>
        <v>0</v>
      </c>
      <c r="O30" s="289">
        <f t="shared" si="4"/>
        <v>5592.7775799999999</v>
      </c>
      <c r="P30" s="289">
        <f t="shared" si="5"/>
        <v>5592.7775799999999</v>
      </c>
      <c r="Q30" s="289">
        <f t="shared" si="11"/>
        <v>5592.7775799999999</v>
      </c>
      <c r="R30" s="289"/>
      <c r="S30" s="289">
        <f t="shared" si="8"/>
        <v>5592.7775799999999</v>
      </c>
      <c r="T30" s="289">
        <f t="shared" si="12"/>
        <v>5592.7775799999999</v>
      </c>
      <c r="W30" s="483"/>
    </row>
    <row r="31" s="275" customFormat="1" ht="12.75" hidden="1">
      <c r="B31" s="290" t="s">
        <v>228</v>
      </c>
      <c r="C31" s="291"/>
      <c r="D31" s="291"/>
      <c r="E31" s="289">
        <f t="shared" si="9"/>
        <v>0</v>
      </c>
      <c r="F31" s="293">
        <v>633.86237000000006</v>
      </c>
      <c r="G31" s="293"/>
      <c r="H31" s="289">
        <f t="shared" si="1"/>
        <v>633.86237000000006</v>
      </c>
      <c r="I31" s="289">
        <f t="shared" si="2"/>
        <v>633.86237000000006</v>
      </c>
      <c r="J31" s="289">
        <f t="shared" si="3"/>
        <v>633.86237000000006</v>
      </c>
      <c r="K31" s="289">
        <f t="shared" si="10"/>
        <v>633.86237000000006</v>
      </c>
      <c r="L31" s="289"/>
      <c r="M31" s="289">
        <f t="shared" si="6"/>
        <v>633.86237000000006</v>
      </c>
      <c r="N31" s="289">
        <f t="shared" si="7"/>
        <v>0</v>
      </c>
      <c r="O31" s="289">
        <f t="shared" si="4"/>
        <v>633.86237000000006</v>
      </c>
      <c r="P31" s="289">
        <f t="shared" si="5"/>
        <v>633.86237000000006</v>
      </c>
      <c r="Q31" s="289">
        <f t="shared" si="11"/>
        <v>633.86237000000006</v>
      </c>
      <c r="R31" s="289"/>
      <c r="S31" s="289">
        <f t="shared" si="8"/>
        <v>633.86237000000006</v>
      </c>
      <c r="T31" s="289">
        <f t="shared" si="12"/>
        <v>633.86237000000006</v>
      </c>
      <c r="W31" s="483"/>
    </row>
    <row r="32" s="275" customFormat="1" ht="12.75" hidden="1">
      <c r="B32" s="290" t="s">
        <v>229</v>
      </c>
      <c r="C32" s="291"/>
      <c r="D32" s="291"/>
      <c r="E32" s="289">
        <f t="shared" si="9"/>
        <v>0</v>
      </c>
      <c r="F32" s="293">
        <v>1481.1086299999999</v>
      </c>
      <c r="G32" s="293"/>
      <c r="H32" s="289">
        <f t="shared" si="1"/>
        <v>1481.1086299999999</v>
      </c>
      <c r="I32" s="289">
        <f t="shared" si="2"/>
        <v>1481.1086299999999</v>
      </c>
      <c r="J32" s="289">
        <f t="shared" si="3"/>
        <v>1481.1086299999999</v>
      </c>
      <c r="K32" s="289">
        <f t="shared" si="10"/>
        <v>1481.1086299999999</v>
      </c>
      <c r="L32" s="289"/>
      <c r="M32" s="289">
        <f t="shared" si="6"/>
        <v>1481.1086299999999</v>
      </c>
      <c r="N32" s="289">
        <f t="shared" si="7"/>
        <v>0</v>
      </c>
      <c r="O32" s="289">
        <f t="shared" si="4"/>
        <v>1481.1086299999999</v>
      </c>
      <c r="P32" s="289">
        <f t="shared" si="5"/>
        <v>1481.1086299999999</v>
      </c>
      <c r="Q32" s="289">
        <f t="shared" si="11"/>
        <v>1481.1086299999999</v>
      </c>
      <c r="R32" s="289"/>
      <c r="S32" s="289">
        <f t="shared" si="8"/>
        <v>1481.1086299999999</v>
      </c>
      <c r="T32" s="289">
        <f t="shared" si="12"/>
        <v>1481.1086299999999</v>
      </c>
      <c r="W32" s="483"/>
    </row>
    <row r="33">
      <c r="B33" s="287" t="s">
        <v>920</v>
      </c>
      <c r="C33" s="295"/>
      <c r="D33" s="295"/>
      <c r="E33" s="289">
        <f t="shared" si="9"/>
        <v>0</v>
      </c>
      <c r="F33" s="288">
        <v>19202.266360000001</v>
      </c>
      <c r="G33" s="288">
        <v>4674.2381500000001</v>
      </c>
      <c r="H33" s="289">
        <f t="shared" si="1"/>
        <v>23876.504510000002</v>
      </c>
      <c r="I33" s="289">
        <f t="shared" si="2"/>
        <v>23876.504510000002</v>
      </c>
      <c r="J33" s="289">
        <f t="shared" si="3"/>
        <v>19202.266360000001</v>
      </c>
      <c r="K33" s="289">
        <f t="shared" si="10"/>
        <v>19202.266360000001</v>
      </c>
      <c r="L33" s="289"/>
      <c r="M33" s="289">
        <f t="shared" si="6"/>
        <v>19202.266360000001</v>
      </c>
      <c r="N33" s="289">
        <f t="shared" si="7"/>
        <v>4674.2381500000001</v>
      </c>
      <c r="O33" s="289">
        <f t="shared" si="4"/>
        <v>23876.504510000002</v>
      </c>
      <c r="P33" s="289">
        <f t="shared" si="5"/>
        <v>23876.504510000002</v>
      </c>
      <c r="Q33" s="289">
        <f t="shared" si="11"/>
        <v>23876.504510000002</v>
      </c>
      <c r="R33" s="289"/>
      <c r="S33" s="289">
        <f t="shared" si="8"/>
        <v>23876.504510000002</v>
      </c>
      <c r="T33" s="289">
        <f t="shared" si="12"/>
        <v>23876.504510000002</v>
      </c>
      <c r="W33" s="264">
        <v>-6692.5751099999998</v>
      </c>
    </row>
    <row r="34">
      <c r="B34" s="287" t="s">
        <v>928</v>
      </c>
      <c r="C34" s="295">
        <v>1371.14238</v>
      </c>
      <c r="D34" s="295">
        <v>113.23281</v>
      </c>
      <c r="E34" s="289">
        <f t="shared" si="9"/>
        <v>1484.37519</v>
      </c>
      <c r="F34" s="288">
        <v>3643.6347900000001</v>
      </c>
      <c r="G34" s="288"/>
      <c r="H34" s="289">
        <f t="shared" si="1"/>
        <v>3643.6347900000001</v>
      </c>
      <c r="I34" s="289">
        <f t="shared" si="2"/>
        <v>2159.2596000000003</v>
      </c>
      <c r="J34" s="289">
        <f t="shared" si="3"/>
        <v>2272.4924099999998</v>
      </c>
      <c r="K34" s="289">
        <f>J34</f>
        <v>2272.4924099999998</v>
      </c>
      <c r="L34" s="289"/>
      <c r="M34" s="289">
        <f t="shared" si="6"/>
        <v>2272.4924099999998</v>
      </c>
      <c r="N34" s="289">
        <f t="shared" si="7"/>
        <v>-113.23281</v>
      </c>
      <c r="O34" s="289">
        <f t="shared" si="4"/>
        <v>2159.2595999999999</v>
      </c>
      <c r="P34" s="289">
        <f t="shared" si="5"/>
        <v>2159.2595999999999</v>
      </c>
      <c r="Q34" s="289">
        <f t="shared" si="11"/>
        <v>2159.2595999999999</v>
      </c>
      <c r="R34" s="289"/>
      <c r="S34" s="289">
        <f t="shared" si="8"/>
        <v>2159.2595999999999</v>
      </c>
      <c r="T34" s="289">
        <f t="shared" si="12"/>
        <v>2159.2596000000003</v>
      </c>
      <c r="W34" s="264">
        <v>-159.91923</v>
      </c>
    </row>
    <row r="35">
      <c r="B35" s="287" t="s">
        <v>929</v>
      </c>
      <c r="C35" s="295"/>
      <c r="D35" s="295"/>
      <c r="E35" s="289">
        <f t="shared" si="9"/>
        <v>0</v>
      </c>
      <c r="F35" s="288">
        <v>140</v>
      </c>
      <c r="G35" s="288"/>
      <c r="H35" s="289">
        <f t="shared" si="1"/>
        <v>140</v>
      </c>
      <c r="I35" s="289">
        <f t="shared" si="2"/>
        <v>140</v>
      </c>
      <c r="J35" s="289">
        <f t="shared" si="3"/>
        <v>140</v>
      </c>
      <c r="K35" s="289">
        <f t="shared" si="10"/>
        <v>140</v>
      </c>
      <c r="L35" s="289"/>
      <c r="M35" s="289">
        <f t="shared" si="6"/>
        <v>140</v>
      </c>
      <c r="N35" s="289">
        <f t="shared" si="7"/>
        <v>0</v>
      </c>
      <c r="O35" s="289">
        <f t="shared" si="4"/>
        <v>140</v>
      </c>
      <c r="P35" s="289">
        <f t="shared" si="5"/>
        <v>140</v>
      </c>
      <c r="Q35" s="289">
        <f t="shared" si="11"/>
        <v>140</v>
      </c>
      <c r="R35" s="289"/>
      <c r="S35" s="289">
        <f t="shared" si="8"/>
        <v>140</v>
      </c>
      <c r="T35" s="289">
        <f t="shared" si="12"/>
        <v>140</v>
      </c>
      <c r="W35" s="264">
        <v>-3178.0484700000002</v>
      </c>
    </row>
    <row r="36">
      <c r="B36" s="287" t="s">
        <v>930</v>
      </c>
      <c r="C36" s="295"/>
      <c r="D36" s="295"/>
      <c r="E36" s="289">
        <f t="shared" si="9"/>
        <v>0</v>
      </c>
      <c r="F36" s="288">
        <v>626.54786000000001</v>
      </c>
      <c r="G36" s="288"/>
      <c r="H36" s="289">
        <f t="shared" si="1"/>
        <v>626.54786000000001</v>
      </c>
      <c r="I36" s="289">
        <f t="shared" si="2"/>
        <v>626.54786000000001</v>
      </c>
      <c r="J36" s="289">
        <f t="shared" si="3"/>
        <v>626.54786000000001</v>
      </c>
      <c r="K36" s="289">
        <f t="shared" si="10"/>
        <v>626.54786000000001</v>
      </c>
      <c r="L36" s="289"/>
      <c r="M36" s="289">
        <f t="shared" si="6"/>
        <v>626.54786000000001</v>
      </c>
      <c r="N36" s="289">
        <f t="shared" si="7"/>
        <v>0</v>
      </c>
      <c r="O36" s="289">
        <f t="shared" si="4"/>
        <v>626.54786000000001</v>
      </c>
      <c r="P36" s="289">
        <f t="shared" si="5"/>
        <v>626.54786000000001</v>
      </c>
      <c r="Q36" s="289">
        <f t="shared" si="11"/>
        <v>626.54786000000001</v>
      </c>
      <c r="R36" s="289"/>
      <c r="S36" s="289">
        <f t="shared" si="8"/>
        <v>626.54786000000001</v>
      </c>
      <c r="T36" s="289">
        <f t="shared" si="12"/>
        <v>626.54786000000001</v>
      </c>
      <c r="W36" s="264">
        <v>-1648.3106700000001</v>
      </c>
    </row>
    <row r="37">
      <c r="B37" s="287" t="s">
        <v>931</v>
      </c>
      <c r="C37" s="295">
        <v>1849.27135</v>
      </c>
      <c r="D37" s="295"/>
      <c r="E37" s="289">
        <f t="shared" si="9"/>
        <v>1849.27135</v>
      </c>
      <c r="F37" s="288">
        <v>4342.4226699999999</v>
      </c>
      <c r="G37" s="288"/>
      <c r="H37" s="289">
        <f t="shared" si="1"/>
        <v>4342.4226699999999</v>
      </c>
      <c r="I37" s="289">
        <f t="shared" si="2"/>
        <v>2493.1513199999999</v>
      </c>
      <c r="J37" s="289">
        <f t="shared" si="3"/>
        <v>2493.1513199999999</v>
      </c>
      <c r="K37" s="289">
        <f>J37</f>
        <v>2493.1513199999999</v>
      </c>
      <c r="L37" s="289"/>
      <c r="M37" s="289">
        <f t="shared" si="6"/>
        <v>2493.1513199999999</v>
      </c>
      <c r="N37" s="289">
        <f t="shared" si="7"/>
        <v>0</v>
      </c>
      <c r="O37" s="289">
        <f t="shared" si="4"/>
        <v>2493.1513199999999</v>
      </c>
      <c r="P37" s="289">
        <f t="shared" si="5"/>
        <v>2493.1513199999999</v>
      </c>
      <c r="Q37" s="289">
        <f t="shared" si="11"/>
        <v>2493.1513199999999</v>
      </c>
      <c r="R37" s="289"/>
      <c r="S37" s="289">
        <f t="shared" si="8"/>
        <v>2493.1513199999999</v>
      </c>
      <c r="T37" s="289">
        <f t="shared" si="12"/>
        <v>2493.1513199999999</v>
      </c>
      <c r="W37" s="264">
        <v>-1355.8712800000001</v>
      </c>
    </row>
    <row r="38">
      <c r="B38" s="287" t="s">
        <v>406</v>
      </c>
      <c r="C38" s="295"/>
      <c r="D38" s="295"/>
      <c r="E38" s="289">
        <f t="shared" si="9"/>
        <v>0</v>
      </c>
      <c r="F38" s="288"/>
      <c r="G38" s="288">
        <v>3681.6097599999998</v>
      </c>
      <c r="H38" s="289">
        <f t="shared" si="1"/>
        <v>3681.6097599999998</v>
      </c>
      <c r="I38" s="289">
        <f t="shared" si="2"/>
        <v>3681.6097599999998</v>
      </c>
      <c r="J38" s="289">
        <f t="shared" si="3"/>
        <v>0</v>
      </c>
      <c r="K38" s="289"/>
      <c r="L38" s="289"/>
      <c r="M38" s="289">
        <f t="shared" si="6"/>
        <v>0</v>
      </c>
      <c r="N38" s="289">
        <f t="shared" si="7"/>
        <v>3681.6097599999998</v>
      </c>
      <c r="O38" s="289">
        <f t="shared" si="4"/>
        <v>3681.6097599999998</v>
      </c>
      <c r="P38" s="289">
        <f t="shared" si="5"/>
        <v>3681.6097599999998</v>
      </c>
      <c r="Q38" s="289">
        <f t="shared" si="11"/>
        <v>3681.6097599999998</v>
      </c>
      <c r="R38" s="289"/>
      <c r="S38" s="289">
        <f t="shared" si="8"/>
        <v>3681.6097599999998</v>
      </c>
      <c r="T38" s="289">
        <f t="shared" si="12"/>
        <v>3681.6097599999998</v>
      </c>
      <c r="V38" s="263" t="s">
        <v>1373</v>
      </c>
      <c r="W38" s="17">
        <f>D12</f>
        <v>4.1423300000000003</v>
      </c>
    </row>
    <row r="39">
      <c r="B39" s="287" t="s">
        <v>407</v>
      </c>
      <c r="C39" s="295"/>
      <c r="D39" s="295"/>
      <c r="E39" s="289">
        <f t="shared" si="9"/>
        <v>0</v>
      </c>
      <c r="F39" s="288">
        <v>1516.16956</v>
      </c>
      <c r="G39" s="288">
        <v>1834.41419</v>
      </c>
      <c r="H39" s="289">
        <f t="shared" si="1"/>
        <v>3350.5837499999998</v>
      </c>
      <c r="I39" s="289">
        <f t="shared" si="2"/>
        <v>3350.5837499999998</v>
      </c>
      <c r="J39" s="289">
        <f t="shared" si="3"/>
        <v>1516.16956</v>
      </c>
      <c r="K39" s="289">
        <f>J39</f>
        <v>1516.16956</v>
      </c>
      <c r="L39" s="289"/>
      <c r="M39" s="289">
        <f t="shared" si="6"/>
        <v>1516.16956</v>
      </c>
      <c r="N39" s="289">
        <f t="shared" si="7"/>
        <v>1834.41419</v>
      </c>
      <c r="O39" s="289">
        <f t="shared" si="4"/>
        <v>3350.5837499999998</v>
      </c>
      <c r="P39" s="289">
        <f t="shared" si="5"/>
        <v>3350.5837499999998</v>
      </c>
      <c r="Q39" s="289">
        <f t="shared" si="11"/>
        <v>3350.5837499999998</v>
      </c>
      <c r="R39" s="289"/>
      <c r="S39" s="289">
        <f t="shared" si="8"/>
        <v>3350.5837499999998</v>
      </c>
      <c r="T39" s="289">
        <f t="shared" si="12"/>
        <v>3350.5837499999998</v>
      </c>
      <c r="W39" s="484" t="e">
        <f>W23+W25-W38</f>
        <v>#REF!</v>
      </c>
    </row>
    <row r="40">
      <c r="B40" s="287" t="s">
        <v>408</v>
      </c>
      <c r="C40" s="295">
        <v>47.241410000000002</v>
      </c>
      <c r="D40" s="295">
        <v>-0.13341</v>
      </c>
      <c r="E40" s="289">
        <f t="shared" si="9"/>
        <v>47.108000000000004</v>
      </c>
      <c r="F40" s="288">
        <v>35981.825270000001</v>
      </c>
      <c r="G40" s="288"/>
      <c r="H40" s="289">
        <f t="shared" si="1"/>
        <v>35981.825270000001</v>
      </c>
      <c r="I40" s="289">
        <f t="shared" si="2"/>
        <v>35934.717270000001</v>
      </c>
      <c r="J40" s="289">
        <f t="shared" si="3"/>
        <v>35934.583859999999</v>
      </c>
      <c r="K40" s="289">
        <f>J40</f>
        <v>35934.583859999999</v>
      </c>
      <c r="L40" s="289"/>
      <c r="M40" s="289">
        <f t="shared" si="6"/>
        <v>35934.583859999999</v>
      </c>
      <c r="N40" s="289">
        <f t="shared" si="7"/>
        <v>0.13341</v>
      </c>
      <c r="O40" s="289">
        <f t="shared" si="4"/>
        <v>35934.717270000001</v>
      </c>
      <c r="P40" s="289">
        <f t="shared" si="5"/>
        <v>35934.717270000001</v>
      </c>
      <c r="Q40" s="289">
        <f t="shared" si="11"/>
        <v>35934.717270000001</v>
      </c>
      <c r="R40" s="289"/>
      <c r="S40" s="289">
        <f t="shared" si="8"/>
        <v>35934.717270000001</v>
      </c>
      <c r="T40" s="289">
        <f t="shared" si="12"/>
        <v>35934.717270000001</v>
      </c>
    </row>
    <row r="41">
      <c r="B41" s="287" t="s">
        <v>1179</v>
      </c>
      <c r="C41" s="295"/>
      <c r="D41" s="295"/>
      <c r="E41" s="289">
        <f t="shared" si="9"/>
        <v>0</v>
      </c>
      <c r="F41" s="288"/>
      <c r="G41" s="288">
        <v>6557.1319800000001</v>
      </c>
      <c r="H41" s="289">
        <f t="shared" si="1"/>
        <v>6557.1319800000001</v>
      </c>
      <c r="I41" s="289">
        <f t="shared" si="2"/>
        <v>6557.1319800000001</v>
      </c>
      <c r="J41" s="289">
        <f t="shared" si="3"/>
        <v>0</v>
      </c>
      <c r="K41" s="289"/>
      <c r="L41" s="289"/>
      <c r="M41" s="289">
        <f t="shared" si="6"/>
        <v>0</v>
      </c>
      <c r="N41" s="289">
        <f t="shared" si="7"/>
        <v>6557.1319800000001</v>
      </c>
      <c r="O41" s="289">
        <f t="shared" si="4"/>
        <v>6557.1319800000001</v>
      </c>
      <c r="P41" s="289">
        <f t="shared" si="5"/>
        <v>6557.1319800000001</v>
      </c>
      <c r="Q41" s="289">
        <f t="shared" si="11"/>
        <v>6557.1319800000001</v>
      </c>
      <c r="R41" s="289"/>
      <c r="S41" s="289">
        <f t="shared" si="8"/>
        <v>6557.1319800000001</v>
      </c>
      <c r="T41" s="289">
        <f t="shared" si="12"/>
        <v>6557.1319800000001</v>
      </c>
    </row>
    <row r="42">
      <c r="B42" s="287" t="s">
        <v>415</v>
      </c>
      <c r="C42" s="295"/>
      <c r="D42" s="295"/>
      <c r="E42" s="289">
        <f t="shared" si="9"/>
        <v>0</v>
      </c>
      <c r="F42" s="288">
        <v>1.36483</v>
      </c>
      <c r="G42" s="288">
        <v>213.29111</v>
      </c>
      <c r="H42" s="289">
        <f t="shared" si="1"/>
        <v>214.65594000000002</v>
      </c>
      <c r="I42" s="289">
        <f t="shared" si="2"/>
        <v>214.65594000000002</v>
      </c>
      <c r="J42" s="289">
        <f t="shared" si="3"/>
        <v>1.36483</v>
      </c>
      <c r="K42" s="289">
        <f t="shared" ref="K42:K54" si="13">F42</f>
        <v>1.36483</v>
      </c>
      <c r="L42" s="289"/>
      <c r="M42" s="289">
        <f t="shared" si="6"/>
        <v>1.36483</v>
      </c>
      <c r="N42" s="289">
        <f t="shared" si="7"/>
        <v>213.29111</v>
      </c>
      <c r="O42" s="289">
        <f t="shared" si="4"/>
        <v>214.65594000000002</v>
      </c>
      <c r="P42" s="289">
        <f t="shared" si="5"/>
        <v>214.65594000000002</v>
      </c>
      <c r="Q42" s="289">
        <f t="shared" si="11"/>
        <v>214.65594000000002</v>
      </c>
      <c r="R42" s="289"/>
      <c r="S42" s="289">
        <f t="shared" si="8"/>
        <v>214.65594000000002</v>
      </c>
      <c r="T42" s="289">
        <f t="shared" si="12"/>
        <v>214.65594000000002</v>
      </c>
    </row>
    <row r="43">
      <c r="B43" s="287" t="s">
        <v>940</v>
      </c>
      <c r="C43" s="295"/>
      <c r="D43" s="295"/>
      <c r="E43" s="289">
        <f t="shared" si="9"/>
        <v>0</v>
      </c>
      <c r="F43" s="288">
        <v>632.23963000000003</v>
      </c>
      <c r="G43" s="288"/>
      <c r="H43" s="289">
        <f t="shared" si="1"/>
        <v>632.23963000000003</v>
      </c>
      <c r="I43" s="289">
        <f t="shared" si="2"/>
        <v>632.23963000000003</v>
      </c>
      <c r="J43" s="289">
        <f t="shared" si="3"/>
        <v>632.23963000000003</v>
      </c>
      <c r="K43" s="289">
        <f t="shared" si="13"/>
        <v>632.23963000000003</v>
      </c>
      <c r="L43" s="289"/>
      <c r="M43" s="289">
        <f t="shared" si="6"/>
        <v>632.23963000000003</v>
      </c>
      <c r="N43" s="289">
        <f t="shared" si="7"/>
        <v>0</v>
      </c>
      <c r="O43" s="289">
        <f t="shared" si="4"/>
        <v>632.23963000000003</v>
      </c>
      <c r="P43" s="289">
        <f t="shared" si="5"/>
        <v>632.23963000000003</v>
      </c>
      <c r="Q43" s="289">
        <f t="shared" si="11"/>
        <v>632.23963000000003</v>
      </c>
      <c r="R43" s="289"/>
      <c r="S43" s="289">
        <f t="shared" si="8"/>
        <v>632.23963000000003</v>
      </c>
      <c r="T43" s="289">
        <f t="shared" si="12"/>
        <v>632.23963000000003</v>
      </c>
    </row>
    <row r="44">
      <c r="B44" s="287" t="s">
        <v>941</v>
      </c>
      <c r="C44" s="295"/>
      <c r="D44" s="295"/>
      <c r="E44" s="289">
        <f t="shared" si="9"/>
        <v>0</v>
      </c>
      <c r="F44" s="288">
        <v>463.47489000000002</v>
      </c>
      <c r="G44" s="288">
        <v>141.79057</v>
      </c>
      <c r="H44" s="289">
        <f t="shared" si="1"/>
        <v>605.26546000000008</v>
      </c>
      <c r="I44" s="289">
        <f t="shared" si="2"/>
        <v>605.26546000000008</v>
      </c>
      <c r="J44" s="289">
        <f t="shared" si="3"/>
        <v>463.47489000000002</v>
      </c>
      <c r="K44" s="289">
        <f t="shared" si="13"/>
        <v>463.47489000000002</v>
      </c>
      <c r="L44" s="289"/>
      <c r="M44" s="289">
        <f t="shared" si="6"/>
        <v>463.47489000000002</v>
      </c>
      <c r="N44" s="289">
        <f t="shared" si="7"/>
        <v>141.79057</v>
      </c>
      <c r="O44" s="289">
        <f t="shared" si="4"/>
        <v>605.26546000000008</v>
      </c>
      <c r="P44" s="289">
        <f t="shared" si="5"/>
        <v>605.26546000000008</v>
      </c>
      <c r="Q44" s="289">
        <f t="shared" si="11"/>
        <v>605.26546000000008</v>
      </c>
      <c r="R44" s="289"/>
      <c r="S44" s="289">
        <f t="shared" si="8"/>
        <v>605.26546000000008</v>
      </c>
      <c r="T44" s="289">
        <f t="shared" si="12"/>
        <v>605.26546000000008</v>
      </c>
    </row>
    <row r="45">
      <c r="B45" s="287" t="s">
        <v>942</v>
      </c>
      <c r="C45" s="295"/>
      <c r="D45" s="295"/>
      <c r="E45" s="289">
        <f t="shared" si="9"/>
        <v>0</v>
      </c>
      <c r="F45" s="288">
        <v>188.93424999999999</v>
      </c>
      <c r="G45" s="288">
        <v>387.80380000000002</v>
      </c>
      <c r="H45" s="289">
        <f t="shared" si="1"/>
        <v>576.73805000000004</v>
      </c>
      <c r="I45" s="289">
        <f t="shared" si="2"/>
        <v>576.73805000000004</v>
      </c>
      <c r="J45" s="289">
        <f t="shared" si="3"/>
        <v>188.93424999999999</v>
      </c>
      <c r="K45" s="289">
        <f t="shared" si="13"/>
        <v>188.93424999999999</v>
      </c>
      <c r="L45" s="289"/>
      <c r="M45" s="289">
        <f t="shared" si="6"/>
        <v>188.93424999999999</v>
      </c>
      <c r="N45" s="289">
        <f t="shared" si="7"/>
        <v>387.80380000000002</v>
      </c>
      <c r="O45" s="289">
        <f t="shared" si="4"/>
        <v>576.73805000000004</v>
      </c>
      <c r="P45" s="289">
        <f t="shared" si="5"/>
        <v>576.73805000000004</v>
      </c>
      <c r="Q45" s="289">
        <f t="shared" si="11"/>
        <v>576.73805000000004</v>
      </c>
      <c r="R45" s="289"/>
      <c r="S45" s="289">
        <f t="shared" si="8"/>
        <v>576.73805000000004</v>
      </c>
      <c r="T45" s="289">
        <f t="shared" si="12"/>
        <v>576.73805000000004</v>
      </c>
    </row>
    <row r="46">
      <c r="B46" s="287" t="s">
        <v>409</v>
      </c>
      <c r="C46" s="295"/>
      <c r="D46" s="295"/>
      <c r="E46" s="289">
        <f t="shared" si="9"/>
        <v>0</v>
      </c>
      <c r="F46" s="288">
        <v>814.12391000000002</v>
      </c>
      <c r="G46" s="288"/>
      <c r="H46" s="289">
        <f t="shared" si="1"/>
        <v>814.12391000000002</v>
      </c>
      <c r="I46" s="289">
        <f t="shared" si="2"/>
        <v>814.12391000000002</v>
      </c>
      <c r="J46" s="289">
        <f t="shared" si="3"/>
        <v>814.12391000000002</v>
      </c>
      <c r="K46" s="289">
        <f t="shared" si="13"/>
        <v>814.12391000000002</v>
      </c>
      <c r="L46" s="289"/>
      <c r="M46" s="289">
        <f t="shared" si="6"/>
        <v>814.12391000000002</v>
      </c>
      <c r="N46" s="289">
        <f t="shared" si="7"/>
        <v>0</v>
      </c>
      <c r="O46" s="289">
        <f t="shared" si="4"/>
        <v>814.12391000000002</v>
      </c>
      <c r="P46" s="289">
        <f t="shared" si="5"/>
        <v>814.12391000000002</v>
      </c>
      <c r="Q46" s="289">
        <f t="shared" si="11"/>
        <v>814.12391000000002</v>
      </c>
      <c r="R46" s="289"/>
      <c r="S46" s="289">
        <f t="shared" si="8"/>
        <v>814.12391000000002</v>
      </c>
      <c r="T46" s="289">
        <f t="shared" si="12"/>
        <v>814.12391000000002</v>
      </c>
    </row>
    <row r="47">
      <c r="B47" s="287" t="s">
        <v>943</v>
      </c>
      <c r="C47" s="295"/>
      <c r="D47" s="295"/>
      <c r="E47" s="289">
        <f t="shared" si="9"/>
        <v>0</v>
      </c>
      <c r="F47" s="288">
        <v>318.78298999999998</v>
      </c>
      <c r="G47" s="288">
        <v>325.92482999999999</v>
      </c>
      <c r="H47" s="289">
        <f t="shared" si="1"/>
        <v>644.70781999999997</v>
      </c>
      <c r="I47" s="289">
        <f t="shared" si="2"/>
        <v>644.70781999999997</v>
      </c>
      <c r="J47" s="289">
        <f t="shared" si="3"/>
        <v>318.78298999999998</v>
      </c>
      <c r="K47" s="289">
        <f t="shared" si="13"/>
        <v>318.78298999999998</v>
      </c>
      <c r="L47" s="289"/>
      <c r="M47" s="289">
        <f t="shared" si="6"/>
        <v>318.78298999999998</v>
      </c>
      <c r="N47" s="289">
        <f t="shared" si="7"/>
        <v>325.92482999999999</v>
      </c>
      <c r="O47" s="289">
        <f t="shared" si="4"/>
        <v>644.70781999999997</v>
      </c>
      <c r="P47" s="289">
        <f t="shared" si="5"/>
        <v>644.70781999999997</v>
      </c>
      <c r="Q47" s="289">
        <f t="shared" si="11"/>
        <v>644.70781999999997</v>
      </c>
      <c r="R47" s="289"/>
      <c r="S47" s="289">
        <f t="shared" si="8"/>
        <v>644.70781999999997</v>
      </c>
      <c r="T47" s="289">
        <f t="shared" si="12"/>
        <v>644.70781999999997</v>
      </c>
    </row>
    <row r="48">
      <c r="B48" s="287" t="s">
        <v>944</v>
      </c>
      <c r="C48" s="295"/>
      <c r="D48" s="295"/>
      <c r="E48" s="289">
        <f t="shared" si="9"/>
        <v>0</v>
      </c>
      <c r="F48" s="288">
        <v>68.022790000000001</v>
      </c>
      <c r="G48" s="288"/>
      <c r="H48" s="289">
        <f t="shared" si="1"/>
        <v>68.022790000000001</v>
      </c>
      <c r="I48" s="289">
        <f t="shared" si="2"/>
        <v>68.022790000000001</v>
      </c>
      <c r="J48" s="289">
        <f t="shared" si="3"/>
        <v>68.022790000000001</v>
      </c>
      <c r="K48" s="289">
        <f t="shared" si="13"/>
        <v>68.022790000000001</v>
      </c>
      <c r="L48" s="289"/>
      <c r="M48" s="289">
        <f t="shared" si="6"/>
        <v>68.022790000000001</v>
      </c>
      <c r="N48" s="289">
        <f t="shared" si="7"/>
        <v>0</v>
      </c>
      <c r="O48" s="289">
        <f t="shared" si="4"/>
        <v>68.022790000000001</v>
      </c>
      <c r="P48" s="289">
        <f t="shared" si="5"/>
        <v>68.022790000000001</v>
      </c>
      <c r="Q48" s="289">
        <f t="shared" si="11"/>
        <v>68.022790000000001</v>
      </c>
      <c r="R48" s="289"/>
      <c r="S48" s="289">
        <f t="shared" si="8"/>
        <v>68.022790000000001</v>
      </c>
      <c r="T48" s="289">
        <f t="shared" si="12"/>
        <v>68.022790000000001</v>
      </c>
    </row>
    <row r="49" ht="12.75" customHeight="1">
      <c r="B49" s="287" t="s">
        <v>416</v>
      </c>
      <c r="C49" s="295">
        <v>1548.62618</v>
      </c>
      <c r="D49" s="295"/>
      <c r="E49" s="289">
        <f t="shared" si="9"/>
        <v>1548.62618</v>
      </c>
      <c r="F49" s="288">
        <v>2433.4983900000002</v>
      </c>
      <c r="G49" s="288"/>
      <c r="H49" s="289">
        <f t="shared" si="1"/>
        <v>2433.4983900000002</v>
      </c>
      <c r="I49" s="289">
        <f t="shared" si="2"/>
        <v>884.87221000000022</v>
      </c>
      <c r="J49" s="289">
        <f t="shared" si="3"/>
        <v>884.87221000000022</v>
      </c>
      <c r="K49" s="289">
        <f>J49</f>
        <v>884.87221000000022</v>
      </c>
      <c r="L49" s="289"/>
      <c r="M49" s="289">
        <f t="shared" si="6"/>
        <v>884.87221000000022</v>
      </c>
      <c r="N49" s="289">
        <f t="shared" si="7"/>
        <v>0</v>
      </c>
      <c r="O49" s="289">
        <f t="shared" si="4"/>
        <v>884.87221000000022</v>
      </c>
      <c r="P49" s="289">
        <f t="shared" si="5"/>
        <v>884.87221000000022</v>
      </c>
      <c r="Q49" s="289">
        <f t="shared" si="11"/>
        <v>884.87221000000022</v>
      </c>
      <c r="R49" s="289"/>
      <c r="S49" s="289">
        <f t="shared" si="8"/>
        <v>884.87221000000022</v>
      </c>
      <c r="T49" s="289">
        <f t="shared" si="12"/>
        <v>884.87221000000022</v>
      </c>
    </row>
    <row r="50" ht="12.75" customHeight="1">
      <c r="B50" s="287" t="s">
        <v>419</v>
      </c>
      <c r="C50" s="295"/>
      <c r="D50" s="295"/>
      <c r="E50" s="289">
        <f t="shared" si="9"/>
        <v>0</v>
      </c>
      <c r="F50" s="288">
        <v>75.93477</v>
      </c>
      <c r="G50" s="288"/>
      <c r="H50" s="289">
        <f t="shared" si="1"/>
        <v>75.93477</v>
      </c>
      <c r="I50" s="289">
        <f t="shared" si="2"/>
        <v>75.93477</v>
      </c>
      <c r="J50" s="289">
        <f t="shared" si="3"/>
        <v>75.93477</v>
      </c>
      <c r="K50" s="289">
        <f t="shared" si="13"/>
        <v>75.93477</v>
      </c>
      <c r="L50" s="289"/>
      <c r="M50" s="289">
        <f t="shared" si="6"/>
        <v>75.93477</v>
      </c>
      <c r="N50" s="289">
        <f t="shared" si="7"/>
        <v>0</v>
      </c>
      <c r="O50" s="289">
        <f t="shared" si="4"/>
        <v>75.93477</v>
      </c>
      <c r="P50" s="289">
        <f t="shared" si="5"/>
        <v>75.93477</v>
      </c>
      <c r="Q50" s="289">
        <f t="shared" si="11"/>
        <v>75.93477</v>
      </c>
      <c r="R50" s="289"/>
      <c r="S50" s="289">
        <f t="shared" si="8"/>
        <v>75.93477</v>
      </c>
      <c r="T50" s="289">
        <f t="shared" si="12"/>
        <v>75.93477</v>
      </c>
    </row>
    <row r="51" ht="12.75" customHeight="1">
      <c r="B51" s="287" t="s">
        <v>946</v>
      </c>
      <c r="C51" s="295"/>
      <c r="D51" s="295"/>
      <c r="E51" s="289">
        <f t="shared" si="9"/>
        <v>0</v>
      </c>
      <c r="F51" s="288">
        <v>815.00891999999999</v>
      </c>
      <c r="G51" s="288">
        <v>815.72095000000002</v>
      </c>
      <c r="H51" s="289">
        <f t="shared" si="1"/>
        <v>1630.7298700000001</v>
      </c>
      <c r="I51" s="289">
        <f t="shared" si="2"/>
        <v>1630.7298700000001</v>
      </c>
      <c r="J51" s="289">
        <f t="shared" si="3"/>
        <v>815.00891999999999</v>
      </c>
      <c r="K51" s="289">
        <f t="shared" si="13"/>
        <v>815.00891999999999</v>
      </c>
      <c r="L51" s="289"/>
      <c r="M51" s="289">
        <f t="shared" si="6"/>
        <v>815.00891999999999</v>
      </c>
      <c r="N51" s="289">
        <f t="shared" si="7"/>
        <v>815.72095000000002</v>
      </c>
      <c r="O51" s="289">
        <f t="shared" si="4"/>
        <v>1630.7298700000001</v>
      </c>
      <c r="P51" s="289">
        <f t="shared" si="5"/>
        <v>1630.7298700000001</v>
      </c>
      <c r="Q51" s="289">
        <f t="shared" si="11"/>
        <v>1630.7298700000001</v>
      </c>
      <c r="R51" s="289"/>
      <c r="S51" s="289">
        <f t="shared" si="8"/>
        <v>1630.7298700000001</v>
      </c>
      <c r="T51" s="289">
        <f t="shared" si="12"/>
        <v>1630.7298700000001</v>
      </c>
    </row>
    <row r="52">
      <c r="B52" s="287" t="s">
        <v>410</v>
      </c>
      <c r="C52" s="295"/>
      <c r="D52" s="295"/>
      <c r="E52" s="289">
        <f t="shared" si="9"/>
        <v>0</v>
      </c>
      <c r="F52" s="288">
        <v>14749.427449999999</v>
      </c>
      <c r="G52" s="288">
        <v>1830.01503</v>
      </c>
      <c r="H52" s="289">
        <f t="shared" si="1"/>
        <v>16579.442479999998</v>
      </c>
      <c r="I52" s="289">
        <f t="shared" si="2"/>
        <v>16579.442479999998</v>
      </c>
      <c r="J52" s="289">
        <f t="shared" si="3"/>
        <v>14749.427449999999</v>
      </c>
      <c r="K52" s="289">
        <f t="shared" si="13"/>
        <v>14749.427449999999</v>
      </c>
      <c r="L52" s="289"/>
      <c r="M52" s="289">
        <f t="shared" si="6"/>
        <v>14749.427449999999</v>
      </c>
      <c r="N52" s="289">
        <f t="shared" si="7"/>
        <v>1830.01503</v>
      </c>
      <c r="O52" s="289">
        <f t="shared" si="4"/>
        <v>16579.442479999998</v>
      </c>
      <c r="P52" s="289">
        <f t="shared" si="5"/>
        <v>16579.442479999998</v>
      </c>
      <c r="Q52" s="289">
        <f t="shared" si="11"/>
        <v>16579.442479999998</v>
      </c>
      <c r="R52" s="289"/>
      <c r="S52" s="289">
        <f t="shared" si="8"/>
        <v>16579.442479999998</v>
      </c>
      <c r="T52" s="289">
        <f t="shared" si="12"/>
        <v>16579.442479999998</v>
      </c>
    </row>
    <row r="53" ht="12.75" customHeight="1">
      <c r="B53" s="287" t="s">
        <v>411</v>
      </c>
      <c r="C53" s="295">
        <v>63.780000000000001</v>
      </c>
      <c r="D53" s="295"/>
      <c r="E53" s="289">
        <f t="shared" si="9"/>
        <v>63.780000000000001</v>
      </c>
      <c r="F53" s="288">
        <v>11628.25229</v>
      </c>
      <c r="G53" s="288"/>
      <c r="H53" s="289">
        <f t="shared" si="1"/>
        <v>11628.25229</v>
      </c>
      <c r="I53" s="289">
        <f t="shared" si="2"/>
        <v>11564.47229</v>
      </c>
      <c r="J53" s="289">
        <f t="shared" si="3"/>
        <v>11564.47229</v>
      </c>
      <c r="K53" s="289">
        <f>J53</f>
        <v>11564.47229</v>
      </c>
      <c r="L53" s="289"/>
      <c r="M53" s="289">
        <f t="shared" si="6"/>
        <v>11564.47229</v>
      </c>
      <c r="N53" s="289">
        <f t="shared" si="7"/>
        <v>0</v>
      </c>
      <c r="O53" s="289">
        <f t="shared" si="4"/>
        <v>11564.47229</v>
      </c>
      <c r="P53" s="289">
        <f t="shared" si="5"/>
        <v>11564.47229</v>
      </c>
      <c r="Q53" s="289">
        <f t="shared" si="11"/>
        <v>11564.47229</v>
      </c>
      <c r="R53" s="289"/>
      <c r="S53" s="289">
        <f t="shared" si="8"/>
        <v>11564.47229</v>
      </c>
      <c r="T53" s="289">
        <f t="shared" si="12"/>
        <v>11564.47229</v>
      </c>
    </row>
    <row r="54">
      <c r="B54" s="287" t="s">
        <v>417</v>
      </c>
      <c r="C54" s="295"/>
      <c r="D54" s="295"/>
      <c r="E54" s="289">
        <f t="shared" si="9"/>
        <v>0</v>
      </c>
      <c r="F54" s="288">
        <v>555.61611000000005</v>
      </c>
      <c r="G54" s="288"/>
      <c r="H54" s="289">
        <f t="shared" si="1"/>
        <v>555.61611000000005</v>
      </c>
      <c r="I54" s="289">
        <f t="shared" si="2"/>
        <v>555.61611000000005</v>
      </c>
      <c r="J54" s="289">
        <f t="shared" si="3"/>
        <v>555.61611000000005</v>
      </c>
      <c r="K54" s="289">
        <f t="shared" si="13"/>
        <v>555.61611000000005</v>
      </c>
      <c r="L54" s="289"/>
      <c r="M54" s="289">
        <f t="shared" si="6"/>
        <v>555.61611000000005</v>
      </c>
      <c r="N54" s="289">
        <f t="shared" si="7"/>
        <v>0</v>
      </c>
      <c r="O54" s="289">
        <f t="shared" si="4"/>
        <v>555.61611000000005</v>
      </c>
      <c r="P54" s="289">
        <f t="shared" si="5"/>
        <v>555.61611000000005</v>
      </c>
      <c r="Q54" s="289">
        <f t="shared" si="11"/>
        <v>555.61611000000005</v>
      </c>
      <c r="R54" s="289"/>
      <c r="S54" s="289">
        <f t="shared" si="8"/>
        <v>555.61611000000005</v>
      </c>
      <c r="T54" s="289">
        <f t="shared" si="12"/>
        <v>555.61611000000005</v>
      </c>
    </row>
    <row r="55">
      <c r="B55" s="287" t="s">
        <v>952</v>
      </c>
      <c r="C55" s="295"/>
      <c r="D55" s="295"/>
      <c r="E55" s="289">
        <f t="shared" si="9"/>
        <v>0</v>
      </c>
      <c r="F55" s="288"/>
      <c r="G55" s="288">
        <v>607.90367000000003</v>
      </c>
      <c r="H55" s="289">
        <f t="shared" si="1"/>
        <v>607.90367000000003</v>
      </c>
      <c r="I55" s="289">
        <f t="shared" si="2"/>
        <v>607.90367000000003</v>
      </c>
      <c r="J55" s="289">
        <f t="shared" si="3"/>
        <v>0</v>
      </c>
      <c r="K55" s="289"/>
      <c r="L55" s="289"/>
      <c r="M55" s="289">
        <f t="shared" si="6"/>
        <v>0</v>
      </c>
      <c r="N55" s="289">
        <f t="shared" si="7"/>
        <v>607.90367000000003</v>
      </c>
      <c r="O55" s="289">
        <f t="shared" si="4"/>
        <v>607.90367000000003</v>
      </c>
      <c r="P55" s="289">
        <f t="shared" si="5"/>
        <v>607.90367000000003</v>
      </c>
      <c r="Q55" s="289">
        <f t="shared" si="11"/>
        <v>607.90367000000003</v>
      </c>
      <c r="R55" s="289"/>
      <c r="S55" s="289">
        <f t="shared" si="8"/>
        <v>607.90367000000003</v>
      </c>
      <c r="T55" s="289">
        <f t="shared" si="12"/>
        <v>607.90367000000003</v>
      </c>
    </row>
    <row r="56" ht="12.75" customHeight="1">
      <c r="B56" s="287" t="s">
        <v>954</v>
      </c>
      <c r="C56" s="295"/>
      <c r="D56" s="295"/>
      <c r="E56" s="289">
        <f t="shared" si="9"/>
        <v>0</v>
      </c>
      <c r="F56" s="288">
        <v>3074.5362799999998</v>
      </c>
      <c r="G56" s="288"/>
      <c r="H56" s="289">
        <f t="shared" si="1"/>
        <v>3074.5362799999998</v>
      </c>
      <c r="I56" s="289">
        <f t="shared" si="2"/>
        <v>3074.5362799999998</v>
      </c>
      <c r="J56" s="289">
        <f t="shared" si="3"/>
        <v>3074.5362799999998</v>
      </c>
      <c r="K56" s="289">
        <f>F56</f>
        <v>3074.5362799999998</v>
      </c>
      <c r="L56" s="289"/>
      <c r="M56" s="289">
        <f t="shared" si="6"/>
        <v>3074.5362799999998</v>
      </c>
      <c r="N56" s="289">
        <f t="shared" si="7"/>
        <v>0</v>
      </c>
      <c r="O56" s="289">
        <f t="shared" si="4"/>
        <v>3074.5362799999998</v>
      </c>
      <c r="P56" s="289">
        <f t="shared" si="5"/>
        <v>3074.5362799999998</v>
      </c>
      <c r="Q56" s="289">
        <f t="shared" si="11"/>
        <v>3074.5362799999998</v>
      </c>
      <c r="R56" s="289"/>
      <c r="S56" s="289">
        <f t="shared" si="8"/>
        <v>3074.5362799999998</v>
      </c>
      <c r="T56" s="289">
        <f t="shared" si="12"/>
        <v>3074.5362799999998</v>
      </c>
    </row>
    <row r="57">
      <c r="B57" s="287" t="s">
        <v>955</v>
      </c>
      <c r="C57" s="295"/>
      <c r="D57" s="295"/>
      <c r="E57" s="289">
        <f t="shared" si="9"/>
        <v>0</v>
      </c>
      <c r="F57" s="288">
        <v>977.11319000000003</v>
      </c>
      <c r="G57" s="288"/>
      <c r="H57" s="289">
        <f t="shared" si="1"/>
        <v>977.11319000000003</v>
      </c>
      <c r="I57" s="289">
        <f t="shared" si="2"/>
        <v>977.11319000000003</v>
      </c>
      <c r="J57" s="289">
        <f t="shared" si="3"/>
        <v>977.11319000000003</v>
      </c>
      <c r="K57" s="289">
        <f>F57</f>
        <v>977.11319000000003</v>
      </c>
      <c r="L57" s="289"/>
      <c r="M57" s="289">
        <f t="shared" si="6"/>
        <v>977.11319000000003</v>
      </c>
      <c r="N57" s="289">
        <f t="shared" si="7"/>
        <v>0</v>
      </c>
      <c r="O57" s="289">
        <f t="shared" si="4"/>
        <v>977.11319000000003</v>
      </c>
      <c r="P57" s="289">
        <f t="shared" si="5"/>
        <v>977.11319000000003</v>
      </c>
      <c r="Q57" s="289">
        <f t="shared" si="11"/>
        <v>977.11319000000003</v>
      </c>
      <c r="R57" s="289"/>
      <c r="S57" s="289">
        <f t="shared" si="8"/>
        <v>977.11319000000003</v>
      </c>
      <c r="T57" s="289">
        <f t="shared" si="12"/>
        <v>977.11319000000003</v>
      </c>
    </row>
    <row r="58">
      <c r="B58" s="287" t="s">
        <v>418</v>
      </c>
      <c r="C58" s="295"/>
      <c r="D58" s="295"/>
      <c r="E58" s="289">
        <f t="shared" si="9"/>
        <v>0</v>
      </c>
      <c r="F58" s="288">
        <v>140.70531</v>
      </c>
      <c r="G58" s="288"/>
      <c r="H58" s="289">
        <f t="shared" si="1"/>
        <v>140.70531</v>
      </c>
      <c r="I58" s="289">
        <f t="shared" si="2"/>
        <v>140.70531</v>
      </c>
      <c r="J58" s="289">
        <f t="shared" si="3"/>
        <v>140.70531</v>
      </c>
      <c r="K58" s="289">
        <f>F58</f>
        <v>140.70531</v>
      </c>
      <c r="L58" s="289"/>
      <c r="M58" s="289">
        <f t="shared" si="6"/>
        <v>140.70531</v>
      </c>
      <c r="N58" s="289">
        <f t="shared" si="7"/>
        <v>0</v>
      </c>
      <c r="O58" s="289">
        <f t="shared" si="4"/>
        <v>140.70531</v>
      </c>
      <c r="P58" s="289">
        <f t="shared" si="5"/>
        <v>140.70531</v>
      </c>
      <c r="Q58" s="289">
        <f t="shared" si="11"/>
        <v>140.70531</v>
      </c>
      <c r="R58" s="289"/>
      <c r="S58" s="289">
        <f t="shared" si="8"/>
        <v>140.70531</v>
      </c>
      <c r="T58" s="289">
        <f t="shared" si="12"/>
        <v>140.70531</v>
      </c>
    </row>
    <row r="59" ht="22.5">
      <c r="B59" s="297" t="s">
        <v>1180</v>
      </c>
      <c r="C59" s="298">
        <v>1290.1321</v>
      </c>
      <c r="D59" s="298">
        <v>65.739180000000005</v>
      </c>
      <c r="E59" s="299">
        <f t="shared" si="9"/>
        <v>1355.8712800000001</v>
      </c>
      <c r="F59" s="301"/>
      <c r="G59" s="301"/>
      <c r="H59" s="299">
        <f t="shared" si="1"/>
        <v>0</v>
      </c>
      <c r="I59" s="299">
        <f t="shared" si="2"/>
        <v>-1355.8712800000001</v>
      </c>
      <c r="J59" s="289">
        <f t="shared" si="3"/>
        <v>-1290.1321</v>
      </c>
      <c r="K59" s="289"/>
      <c r="L59" s="289">
        <f>C59</f>
        <v>1290.1321</v>
      </c>
      <c r="M59" s="289">
        <f t="shared" si="6"/>
        <v>-1290.1321</v>
      </c>
      <c r="N59" s="289">
        <f t="shared" si="7"/>
        <v>-65.739180000000005</v>
      </c>
      <c r="O59" s="289">
        <f t="shared" si="4"/>
        <v>-1355.8712800000001</v>
      </c>
      <c r="P59" s="289"/>
      <c r="Q59" s="289"/>
      <c r="R59" s="289">
        <f>O59</f>
        <v>-1355.8712800000001</v>
      </c>
      <c r="S59" s="289">
        <f t="shared" si="8"/>
        <v>-1355.8712800000001</v>
      </c>
      <c r="T59" s="299"/>
    </row>
    <row r="60">
      <c r="B60" s="287" t="s">
        <v>1181</v>
      </c>
      <c r="C60" s="302" t="e">
        <f>#REF!-#REF!-C11-C18-C19-C20-C22-C23-C24-C34-C37-C40-C49-C53-C59</f>
        <v>#REF!</v>
      </c>
      <c r="D60" s="302" t="e">
        <f>#REF!-D12-D16-D18-D20-D21-D22-D24-D34-D40-D59</f>
        <v>#REF!</v>
      </c>
      <c r="E60" s="289" t="e">
        <f t="shared" si="9"/>
        <v>#REF!</v>
      </c>
      <c r="F60" s="303">
        <v>0</v>
      </c>
      <c r="G60" s="302" t="e">
        <f>#REF!-#REF!-G16-G17-G20-G22-G25-G33-G38-G39-G41-G42-G44-G45-G47-G51-G52-G55</f>
        <v>#REF!</v>
      </c>
      <c r="H60" s="289" t="e">
        <f t="shared" si="1"/>
        <v>#REF!</v>
      </c>
      <c r="I60" s="289" t="e">
        <f t="shared" si="2"/>
        <v>#REF!</v>
      </c>
      <c r="J60" s="289" t="e">
        <f t="shared" si="3"/>
        <v>#REF!</v>
      </c>
      <c r="K60" s="289"/>
      <c r="L60" s="289" t="e">
        <f>C60</f>
        <v>#REF!</v>
      </c>
      <c r="M60" s="289" t="e">
        <f t="shared" si="6"/>
        <v>#REF!</v>
      </c>
      <c r="N60" s="289" t="e">
        <f t="shared" si="7"/>
        <v>#REF!</v>
      </c>
      <c r="O60" s="289" t="e">
        <f t="shared" si="4"/>
        <v>#REF!</v>
      </c>
      <c r="P60" s="289" t="e">
        <f t="shared" si="5"/>
        <v>#REF!</v>
      </c>
      <c r="Q60" s="289" t="e">
        <f>O60</f>
        <v>#REF!</v>
      </c>
      <c r="R60" s="289"/>
      <c r="S60" s="289" t="e">
        <f t="shared" si="8"/>
        <v>#REF!</v>
      </c>
      <c r="T60" s="289" t="e">
        <f>I60</f>
        <v>#REF!</v>
      </c>
    </row>
    <row r="62">
      <c r="B62" s="280"/>
    </row>
    <row r="64">
      <c r="C64" s="17"/>
      <c r="D64" s="17"/>
      <c r="E64" s="304"/>
      <c r="F64" s="17"/>
      <c r="G64" s="17"/>
    </row>
  </sheetData>
  <pageMargins left="0.70866141732283472" right="0.70866141732283472" top="0.74803149606299213" bottom="0.74803149606299213" header="0.31496062992125984" footer="0.31496062992125984"/>
  <pageSetup paperSize="9" scale="31" orientation="landscape" verticalDpi="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selection activeCell="J33" sqref="J33"/>
    </sheetView>
  </sheetViews>
  <sheetFormatPr defaultColWidth="9.140625" defaultRowHeight="11.25"/>
  <cols>
    <col customWidth="1" min="1" max="1" style="129" width="46.85546875"/>
    <col customWidth="1" min="2" max="2" style="129" width="17"/>
    <col min="3" max="16384" style="129" width="9.140625"/>
  </cols>
  <sheetData>
    <row r="1" ht="20.25">
      <c r="A1" s="2024" t="s">
        <v>1053</v>
      </c>
      <c r="B1" s="2024"/>
    </row>
    <row r="2" ht="20.25">
      <c r="A2" s="130"/>
      <c r="B2" s="130"/>
    </row>
    <row r="3" ht="20.25">
      <c r="A3" s="130"/>
      <c r="B3" s="130"/>
    </row>
    <row r="4">
      <c r="B4" s="131" t="s">
        <v>15</v>
      </c>
      <c r="G4" s="129" t="s">
        <v>1054</v>
      </c>
    </row>
    <row r="5" ht="15.75">
      <c r="A5" s="132" t="s">
        <v>1055</v>
      </c>
      <c r="B5" s="133">
        <v>25950.759635876748</v>
      </c>
      <c r="G5" s="129">
        <v>24911.041578256452</v>
      </c>
    </row>
    <row r="6" ht="15.75">
      <c r="A6" s="132" t="s">
        <v>1056</v>
      </c>
      <c r="B6" s="133"/>
    </row>
    <row r="7" ht="15.75">
      <c r="A7" s="134" t="s">
        <v>1057</v>
      </c>
      <c r="B7" s="133">
        <v>5309.2420000000002</v>
      </c>
      <c r="G7" s="129">
        <v>5309.2439999999997</v>
      </c>
    </row>
    <row r="8" ht="15.75">
      <c r="A8" s="134" t="s">
        <v>1058</v>
      </c>
      <c r="B8" s="133">
        <v>2937.643</v>
      </c>
      <c r="G8" s="129">
        <v>2475.2959999999998</v>
      </c>
    </row>
    <row r="9" ht="15.75">
      <c r="A9" s="132" t="s">
        <v>211</v>
      </c>
      <c r="B9" s="135">
        <v>35921.17776431184</v>
      </c>
      <c r="G9" s="129">
        <v>37548.521626232512</v>
      </c>
    </row>
    <row r="10" ht="15.75">
      <c r="A10" s="132" t="s">
        <v>59</v>
      </c>
      <c r="B10" s="135">
        <v>876.14800000000002</v>
      </c>
      <c r="G10" s="129">
        <v>885.8545468509999</v>
      </c>
    </row>
    <row r="11" ht="15.75">
      <c r="A11" s="132" t="s">
        <v>69</v>
      </c>
      <c r="B11" s="135">
        <v>1808.2375200000001</v>
      </c>
      <c r="G11" s="129">
        <v>813.91247999999996</v>
      </c>
    </row>
    <row r="12" ht="15.75">
      <c r="A12" s="132" t="s">
        <v>1059</v>
      </c>
      <c r="B12" s="135">
        <v>579.53770999999995</v>
      </c>
      <c r="G12" s="129">
        <v>4388.5272099999993</v>
      </c>
    </row>
    <row r="13" ht="15.75">
      <c r="A13" s="132"/>
      <c r="B13" s="132"/>
    </row>
    <row r="14" ht="15.75">
      <c r="A14" s="132" t="s">
        <v>1060</v>
      </c>
      <c r="B14" s="136">
        <f>B5+B9+B10+B11+B12</f>
        <v>65135.860630188588</v>
      </c>
      <c r="G14" s="129">
        <v>68547.857441339962</v>
      </c>
    </row>
  </sheetData>
  <mergeCells count="1">
    <mergeCell ref="A1:B1"/>
  </mergeCells>
  <pageMargins left="0.69999999999999996" right="0.69999999999999996" top="0.75" bottom="0.75" header="0.29999999999999999" footer="0.29999999999999999"/>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70" zoomScaleNormal="70" workbookViewId="0">
      <selection activeCell="D24" sqref="D24"/>
    </sheetView>
  </sheetViews>
  <sheetFormatPr defaultRowHeight="15.75" outlineLevelRow="1"/>
  <cols>
    <col customWidth="1" min="1" max="1" style="138" width="53.42578125"/>
    <col customWidth="1" min="2" max="2" style="138" width="15.85546875"/>
    <col customWidth="1" min="3" max="3" style="138" width="16.85546875"/>
    <col customWidth="1" min="4" max="4" style="138" width="17.85546875"/>
    <col customWidth="1" min="5" max="5" style="138" width="17"/>
    <col customWidth="1" min="6" max="6" style="138" width="18.42578125"/>
    <col customWidth="1" min="7" max="7" style="138" width="20.7109375"/>
    <col customWidth="1" hidden="1" min="8" max="8" style="138" width="18.140625"/>
    <col customWidth="1" min="9" max="9" style="138" width="19.140625"/>
    <col customWidth="1" min="10" max="16" style="138" width="18.140625"/>
    <col customWidth="1" min="17" max="17" style="138" width="22"/>
    <col customWidth="1" min="18" max="18" style="138" width="20.85546875"/>
    <col customWidth="1" min="19" max="19" style="138" width="21.42578125"/>
    <col customWidth="1" min="20" max="20" style="138" width="21"/>
    <col customWidth="1" min="21" max="21" style="138" width="28.42578125"/>
    <col customWidth="1" min="22" max="22" style="138" width="22.28515625"/>
    <col customWidth="1" min="23" max="23" style="138" width="22"/>
    <col customWidth="1" min="24" max="24" style="138" width="17.28515625"/>
    <col customWidth="1" min="25" max="25" style="138" width="17"/>
    <col customWidth="1" min="26" max="26" style="138" width="14.5703125"/>
    <col customWidth="1" min="27" max="27" style="138" width="13.28515625"/>
    <col customWidth="1" min="28" max="28" style="138" width="13.5703125"/>
    <col min="29" max="256" style="138" width="9.140625"/>
    <col customWidth="1" min="257" max="257" style="138" width="53.42578125"/>
    <col customWidth="1" min="258" max="258" style="138" width="15.85546875"/>
    <col customWidth="1" min="259" max="259" style="138" width="16.85546875"/>
    <col customWidth="1" min="260" max="260" style="138" width="17.85546875"/>
    <col customWidth="1" min="261" max="261" style="138" width="17"/>
    <col customWidth="1" min="262" max="262" style="138" width="18.42578125"/>
    <col customWidth="1" min="263" max="263" style="138" width="20.7109375"/>
    <col customWidth="1" hidden="1" min="264" max="264" style="138" width="0"/>
    <col customWidth="1" min="265" max="265" style="138" width="19.140625"/>
    <col customWidth="1" min="266" max="272" style="138" width="18.140625"/>
    <col customWidth="1" min="273" max="273" style="138" width="22"/>
    <col customWidth="1" min="274" max="274" style="138" width="20.85546875"/>
    <col customWidth="1" min="275" max="275" style="138" width="21.42578125"/>
    <col customWidth="1" min="276" max="276" style="138" width="21"/>
    <col customWidth="1" min="277" max="277" style="138" width="28.42578125"/>
    <col customWidth="1" min="278" max="278" style="138" width="22.28515625"/>
    <col customWidth="1" min="279" max="279" style="138" width="22"/>
    <col customWidth="1" min="280" max="280" style="138" width="17.28515625"/>
    <col customWidth="1" min="281" max="281" style="138" width="17"/>
    <col customWidth="1" min="282" max="282" style="138" width="14.5703125"/>
    <col customWidth="1" min="283" max="283" style="138" width="13.28515625"/>
    <col customWidth="1" min="284" max="284" style="138" width="13.5703125"/>
    <col min="285" max="512" style="138" width="9.140625"/>
    <col customWidth="1" min="513" max="513" style="138" width="53.42578125"/>
    <col customWidth="1" min="514" max="514" style="138" width="15.85546875"/>
    <col customWidth="1" min="515" max="515" style="138" width="16.85546875"/>
    <col customWidth="1" min="516" max="516" style="138" width="17.85546875"/>
    <col customWidth="1" min="517" max="517" style="138" width="17"/>
    <col customWidth="1" min="518" max="518" style="138" width="18.42578125"/>
    <col customWidth="1" min="519" max="519" style="138" width="20.7109375"/>
    <col customWidth="1" hidden="1" min="520" max="520" style="138" width="0"/>
    <col customWidth="1" min="521" max="521" style="138" width="19.140625"/>
    <col customWidth="1" min="522" max="528" style="138" width="18.140625"/>
    <col customWidth="1" min="529" max="529" style="138" width="22"/>
    <col customWidth="1" min="530" max="530" style="138" width="20.85546875"/>
    <col customWidth="1" min="531" max="531" style="138" width="21.42578125"/>
    <col customWidth="1" min="532" max="532" style="138" width="21"/>
    <col customWidth="1" min="533" max="533" style="138" width="28.42578125"/>
    <col customWidth="1" min="534" max="534" style="138" width="22.28515625"/>
    <col customWidth="1" min="535" max="535" style="138" width="22"/>
    <col customWidth="1" min="536" max="536" style="138" width="17.28515625"/>
    <col customWidth="1" min="537" max="537" style="138" width="17"/>
    <col customWidth="1" min="538" max="538" style="138" width="14.5703125"/>
    <col customWidth="1" min="539" max="539" style="138" width="13.28515625"/>
    <col customWidth="1" min="540" max="540" style="138" width="13.5703125"/>
    <col min="541" max="768" style="138" width="9.140625"/>
    <col customWidth="1" min="769" max="769" style="138" width="53.42578125"/>
    <col customWidth="1" min="770" max="770" style="138" width="15.85546875"/>
    <col customWidth="1" min="771" max="771" style="138" width="16.85546875"/>
    <col customWidth="1" min="772" max="772" style="138" width="17.85546875"/>
    <col customWidth="1" min="773" max="773" style="138" width="17"/>
    <col customWidth="1" min="774" max="774" style="138" width="18.42578125"/>
    <col customWidth="1" min="775" max="775" style="138" width="20.7109375"/>
    <col customWidth="1" hidden="1" min="776" max="776" style="138" width="0"/>
    <col customWidth="1" min="777" max="777" style="138" width="19.140625"/>
    <col customWidth="1" min="778" max="784" style="138" width="18.140625"/>
    <col customWidth="1" min="785" max="785" style="138" width="22"/>
    <col customWidth="1" min="786" max="786" style="138" width="20.85546875"/>
    <col customWidth="1" min="787" max="787" style="138" width="21.42578125"/>
    <col customWidth="1" min="788" max="788" style="138" width="21"/>
    <col customWidth="1" min="789" max="789" style="138" width="28.42578125"/>
    <col customWidth="1" min="790" max="790" style="138" width="22.28515625"/>
    <col customWidth="1" min="791" max="791" style="138" width="22"/>
    <col customWidth="1" min="792" max="792" style="138" width="17.28515625"/>
    <col customWidth="1" min="793" max="793" style="138" width="17"/>
    <col customWidth="1" min="794" max="794" style="138" width="14.5703125"/>
    <col customWidth="1" min="795" max="795" style="138" width="13.28515625"/>
    <col customWidth="1" min="796" max="796" style="138" width="13.5703125"/>
    <col min="797" max="1024" style="138" width="9.140625"/>
    <col customWidth="1" min="1025" max="1025" style="138" width="53.42578125"/>
    <col customWidth="1" min="1026" max="1026" style="138" width="15.85546875"/>
    <col customWidth="1" min="1027" max="1027" style="138" width="16.85546875"/>
    <col customWidth="1" min="1028" max="1028" style="138" width="17.85546875"/>
    <col customWidth="1" min="1029" max="1029" style="138" width="17"/>
    <col customWidth="1" min="1030" max="1030" style="138" width="18.42578125"/>
    <col customWidth="1" min="1031" max="1031" style="138" width="20.7109375"/>
    <col customWidth="1" hidden="1" min="1032" max="1032" style="138" width="0"/>
    <col customWidth="1" min="1033" max="1033" style="138" width="19.140625"/>
    <col customWidth="1" min="1034" max="1040" style="138" width="18.140625"/>
    <col customWidth="1" min="1041" max="1041" style="138" width="22"/>
    <col customWidth="1" min="1042" max="1042" style="138" width="20.85546875"/>
    <col customWidth="1" min="1043" max="1043" style="138" width="21.42578125"/>
    <col customWidth="1" min="1044" max="1044" style="138" width="21"/>
    <col customWidth="1" min="1045" max="1045" style="138" width="28.42578125"/>
    <col customWidth="1" min="1046" max="1046" style="138" width="22.28515625"/>
    <col customWidth="1" min="1047" max="1047" style="138" width="22"/>
    <col customWidth="1" min="1048" max="1048" style="138" width="17.28515625"/>
    <col customWidth="1" min="1049" max="1049" style="138" width="17"/>
    <col customWidth="1" min="1050" max="1050" style="138" width="14.5703125"/>
    <col customWidth="1" min="1051" max="1051" style="138" width="13.28515625"/>
    <col customWidth="1" min="1052" max="1052" style="138" width="13.5703125"/>
    <col min="1053" max="1280" style="138" width="9.140625"/>
    <col customWidth="1" min="1281" max="1281" style="138" width="53.42578125"/>
    <col customWidth="1" min="1282" max="1282" style="138" width="15.85546875"/>
    <col customWidth="1" min="1283" max="1283" style="138" width="16.85546875"/>
    <col customWidth="1" min="1284" max="1284" style="138" width="17.85546875"/>
    <col customWidth="1" min="1285" max="1285" style="138" width="17"/>
    <col customWidth="1" min="1286" max="1286" style="138" width="18.42578125"/>
    <col customWidth="1" min="1287" max="1287" style="138" width="20.7109375"/>
    <col customWidth="1" hidden="1" min="1288" max="1288" style="138" width="0"/>
    <col customWidth="1" min="1289" max="1289" style="138" width="19.140625"/>
    <col customWidth="1" min="1290" max="1296" style="138" width="18.140625"/>
    <col customWidth="1" min="1297" max="1297" style="138" width="22"/>
    <col customWidth="1" min="1298" max="1298" style="138" width="20.85546875"/>
    <col customWidth="1" min="1299" max="1299" style="138" width="21.42578125"/>
    <col customWidth="1" min="1300" max="1300" style="138" width="21"/>
    <col customWidth="1" min="1301" max="1301" style="138" width="28.42578125"/>
    <col customWidth="1" min="1302" max="1302" style="138" width="22.28515625"/>
    <col customWidth="1" min="1303" max="1303" style="138" width="22"/>
    <col customWidth="1" min="1304" max="1304" style="138" width="17.28515625"/>
    <col customWidth="1" min="1305" max="1305" style="138" width="17"/>
    <col customWidth="1" min="1306" max="1306" style="138" width="14.5703125"/>
    <col customWidth="1" min="1307" max="1307" style="138" width="13.28515625"/>
    <col customWidth="1" min="1308" max="1308" style="138" width="13.5703125"/>
    <col min="1309" max="1536" style="138" width="9.140625"/>
    <col customWidth="1" min="1537" max="1537" style="138" width="53.42578125"/>
    <col customWidth="1" min="1538" max="1538" style="138" width="15.85546875"/>
    <col customWidth="1" min="1539" max="1539" style="138" width="16.85546875"/>
    <col customWidth="1" min="1540" max="1540" style="138" width="17.85546875"/>
    <col customWidth="1" min="1541" max="1541" style="138" width="17"/>
    <col customWidth="1" min="1542" max="1542" style="138" width="18.42578125"/>
    <col customWidth="1" min="1543" max="1543" style="138" width="20.7109375"/>
    <col customWidth="1" hidden="1" min="1544" max="1544" style="138" width="0"/>
    <col customWidth="1" min="1545" max="1545" style="138" width="19.140625"/>
    <col customWidth="1" min="1546" max="1552" style="138" width="18.140625"/>
    <col customWidth="1" min="1553" max="1553" style="138" width="22"/>
    <col customWidth="1" min="1554" max="1554" style="138" width="20.85546875"/>
    <col customWidth="1" min="1555" max="1555" style="138" width="21.42578125"/>
    <col customWidth="1" min="1556" max="1556" style="138" width="21"/>
    <col customWidth="1" min="1557" max="1557" style="138" width="28.42578125"/>
    <col customWidth="1" min="1558" max="1558" style="138" width="22.28515625"/>
    <col customWidth="1" min="1559" max="1559" style="138" width="22"/>
    <col customWidth="1" min="1560" max="1560" style="138" width="17.28515625"/>
    <col customWidth="1" min="1561" max="1561" style="138" width="17"/>
    <col customWidth="1" min="1562" max="1562" style="138" width="14.5703125"/>
    <col customWidth="1" min="1563" max="1563" style="138" width="13.28515625"/>
    <col customWidth="1" min="1564" max="1564" style="138" width="13.5703125"/>
    <col min="1565" max="1792" style="138" width="9.140625"/>
    <col customWidth="1" min="1793" max="1793" style="138" width="53.42578125"/>
    <col customWidth="1" min="1794" max="1794" style="138" width="15.85546875"/>
    <col customWidth="1" min="1795" max="1795" style="138" width="16.85546875"/>
    <col customWidth="1" min="1796" max="1796" style="138" width="17.85546875"/>
    <col customWidth="1" min="1797" max="1797" style="138" width="17"/>
    <col customWidth="1" min="1798" max="1798" style="138" width="18.42578125"/>
    <col customWidth="1" min="1799" max="1799" style="138" width="20.7109375"/>
    <col customWidth="1" hidden="1" min="1800" max="1800" style="138" width="0"/>
    <col customWidth="1" min="1801" max="1801" style="138" width="19.140625"/>
    <col customWidth="1" min="1802" max="1808" style="138" width="18.140625"/>
    <col customWidth="1" min="1809" max="1809" style="138" width="22"/>
    <col customWidth="1" min="1810" max="1810" style="138" width="20.85546875"/>
    <col customWidth="1" min="1811" max="1811" style="138" width="21.42578125"/>
    <col customWidth="1" min="1812" max="1812" style="138" width="21"/>
    <col customWidth="1" min="1813" max="1813" style="138" width="28.42578125"/>
    <col customWidth="1" min="1814" max="1814" style="138" width="22.28515625"/>
    <col customWidth="1" min="1815" max="1815" style="138" width="22"/>
    <col customWidth="1" min="1816" max="1816" style="138" width="17.28515625"/>
    <col customWidth="1" min="1817" max="1817" style="138" width="17"/>
    <col customWidth="1" min="1818" max="1818" style="138" width="14.5703125"/>
    <col customWidth="1" min="1819" max="1819" style="138" width="13.28515625"/>
    <col customWidth="1" min="1820" max="1820" style="138" width="13.5703125"/>
    <col min="1821" max="2048" style="138" width="9.140625"/>
    <col customWidth="1" min="2049" max="2049" style="138" width="53.42578125"/>
    <col customWidth="1" min="2050" max="2050" style="138" width="15.85546875"/>
    <col customWidth="1" min="2051" max="2051" style="138" width="16.85546875"/>
    <col customWidth="1" min="2052" max="2052" style="138" width="17.85546875"/>
    <col customWidth="1" min="2053" max="2053" style="138" width="17"/>
    <col customWidth="1" min="2054" max="2054" style="138" width="18.42578125"/>
    <col customWidth="1" min="2055" max="2055" style="138" width="20.7109375"/>
    <col customWidth="1" hidden="1" min="2056" max="2056" style="138" width="0"/>
    <col customWidth="1" min="2057" max="2057" style="138" width="19.140625"/>
    <col customWidth="1" min="2058" max="2064" style="138" width="18.140625"/>
    <col customWidth="1" min="2065" max="2065" style="138" width="22"/>
    <col customWidth="1" min="2066" max="2066" style="138" width="20.85546875"/>
    <col customWidth="1" min="2067" max="2067" style="138" width="21.42578125"/>
    <col customWidth="1" min="2068" max="2068" style="138" width="21"/>
    <col customWidth="1" min="2069" max="2069" style="138" width="28.42578125"/>
    <col customWidth="1" min="2070" max="2070" style="138" width="22.28515625"/>
    <col customWidth="1" min="2071" max="2071" style="138" width="22"/>
    <col customWidth="1" min="2072" max="2072" style="138" width="17.28515625"/>
    <col customWidth="1" min="2073" max="2073" style="138" width="17"/>
    <col customWidth="1" min="2074" max="2074" style="138" width="14.5703125"/>
    <col customWidth="1" min="2075" max="2075" style="138" width="13.28515625"/>
    <col customWidth="1" min="2076" max="2076" style="138" width="13.5703125"/>
    <col min="2077" max="2304" style="138" width="9.140625"/>
    <col customWidth="1" min="2305" max="2305" style="138" width="53.42578125"/>
    <col customWidth="1" min="2306" max="2306" style="138" width="15.85546875"/>
    <col customWidth="1" min="2307" max="2307" style="138" width="16.85546875"/>
    <col customWidth="1" min="2308" max="2308" style="138" width="17.85546875"/>
    <col customWidth="1" min="2309" max="2309" style="138" width="17"/>
    <col customWidth="1" min="2310" max="2310" style="138" width="18.42578125"/>
    <col customWidth="1" min="2311" max="2311" style="138" width="20.7109375"/>
    <col customWidth="1" hidden="1" min="2312" max="2312" style="138" width="0"/>
    <col customWidth="1" min="2313" max="2313" style="138" width="19.140625"/>
    <col customWidth="1" min="2314" max="2320" style="138" width="18.140625"/>
    <col customWidth="1" min="2321" max="2321" style="138" width="22"/>
    <col customWidth="1" min="2322" max="2322" style="138" width="20.85546875"/>
    <col customWidth="1" min="2323" max="2323" style="138" width="21.42578125"/>
    <col customWidth="1" min="2324" max="2324" style="138" width="21"/>
    <col customWidth="1" min="2325" max="2325" style="138" width="28.42578125"/>
    <col customWidth="1" min="2326" max="2326" style="138" width="22.28515625"/>
    <col customWidth="1" min="2327" max="2327" style="138" width="22"/>
    <col customWidth="1" min="2328" max="2328" style="138" width="17.28515625"/>
    <col customWidth="1" min="2329" max="2329" style="138" width="17"/>
    <col customWidth="1" min="2330" max="2330" style="138" width="14.5703125"/>
    <col customWidth="1" min="2331" max="2331" style="138" width="13.28515625"/>
    <col customWidth="1" min="2332" max="2332" style="138" width="13.5703125"/>
    <col min="2333" max="2560" style="138" width="9.140625"/>
    <col customWidth="1" min="2561" max="2561" style="138" width="53.42578125"/>
    <col customWidth="1" min="2562" max="2562" style="138" width="15.85546875"/>
    <col customWidth="1" min="2563" max="2563" style="138" width="16.85546875"/>
    <col customWidth="1" min="2564" max="2564" style="138" width="17.85546875"/>
    <col customWidth="1" min="2565" max="2565" style="138" width="17"/>
    <col customWidth="1" min="2566" max="2566" style="138" width="18.42578125"/>
    <col customWidth="1" min="2567" max="2567" style="138" width="20.7109375"/>
    <col customWidth="1" hidden="1" min="2568" max="2568" style="138" width="0"/>
    <col customWidth="1" min="2569" max="2569" style="138" width="19.140625"/>
    <col customWidth="1" min="2570" max="2576" style="138" width="18.140625"/>
    <col customWidth="1" min="2577" max="2577" style="138" width="22"/>
    <col customWidth="1" min="2578" max="2578" style="138" width="20.85546875"/>
    <col customWidth="1" min="2579" max="2579" style="138" width="21.42578125"/>
    <col customWidth="1" min="2580" max="2580" style="138" width="21"/>
    <col customWidth="1" min="2581" max="2581" style="138" width="28.42578125"/>
    <col customWidth="1" min="2582" max="2582" style="138" width="22.28515625"/>
    <col customWidth="1" min="2583" max="2583" style="138" width="22"/>
    <col customWidth="1" min="2584" max="2584" style="138" width="17.28515625"/>
    <col customWidth="1" min="2585" max="2585" style="138" width="17"/>
    <col customWidth="1" min="2586" max="2586" style="138" width="14.5703125"/>
    <col customWidth="1" min="2587" max="2587" style="138" width="13.28515625"/>
    <col customWidth="1" min="2588" max="2588" style="138" width="13.5703125"/>
    <col min="2589" max="2816" style="138" width="9.140625"/>
    <col customWidth="1" min="2817" max="2817" style="138" width="53.42578125"/>
    <col customWidth="1" min="2818" max="2818" style="138" width="15.85546875"/>
    <col customWidth="1" min="2819" max="2819" style="138" width="16.85546875"/>
    <col customWidth="1" min="2820" max="2820" style="138" width="17.85546875"/>
    <col customWidth="1" min="2821" max="2821" style="138" width="17"/>
    <col customWidth="1" min="2822" max="2822" style="138" width="18.42578125"/>
    <col customWidth="1" min="2823" max="2823" style="138" width="20.7109375"/>
    <col customWidth="1" hidden="1" min="2824" max="2824" style="138" width="0"/>
    <col customWidth="1" min="2825" max="2825" style="138" width="19.140625"/>
    <col customWidth="1" min="2826" max="2832" style="138" width="18.140625"/>
    <col customWidth="1" min="2833" max="2833" style="138" width="22"/>
    <col customWidth="1" min="2834" max="2834" style="138" width="20.85546875"/>
    <col customWidth="1" min="2835" max="2835" style="138" width="21.42578125"/>
    <col customWidth="1" min="2836" max="2836" style="138" width="21"/>
    <col customWidth="1" min="2837" max="2837" style="138" width="28.42578125"/>
    <col customWidth="1" min="2838" max="2838" style="138" width="22.28515625"/>
    <col customWidth="1" min="2839" max="2839" style="138" width="22"/>
    <col customWidth="1" min="2840" max="2840" style="138" width="17.28515625"/>
    <col customWidth="1" min="2841" max="2841" style="138" width="17"/>
    <col customWidth="1" min="2842" max="2842" style="138" width="14.5703125"/>
    <col customWidth="1" min="2843" max="2843" style="138" width="13.28515625"/>
    <col customWidth="1" min="2844" max="2844" style="138" width="13.5703125"/>
    <col min="2845" max="3072" style="138" width="9.140625"/>
    <col customWidth="1" min="3073" max="3073" style="138" width="53.42578125"/>
    <col customWidth="1" min="3074" max="3074" style="138" width="15.85546875"/>
    <col customWidth="1" min="3075" max="3075" style="138" width="16.85546875"/>
    <col customWidth="1" min="3076" max="3076" style="138" width="17.85546875"/>
    <col customWidth="1" min="3077" max="3077" style="138" width="17"/>
    <col customWidth="1" min="3078" max="3078" style="138" width="18.42578125"/>
    <col customWidth="1" min="3079" max="3079" style="138" width="20.7109375"/>
    <col customWidth="1" hidden="1" min="3080" max="3080" style="138" width="0"/>
    <col customWidth="1" min="3081" max="3081" style="138" width="19.140625"/>
    <col customWidth="1" min="3082" max="3088" style="138" width="18.140625"/>
    <col customWidth="1" min="3089" max="3089" style="138" width="22"/>
    <col customWidth="1" min="3090" max="3090" style="138" width="20.85546875"/>
    <col customWidth="1" min="3091" max="3091" style="138" width="21.42578125"/>
    <col customWidth="1" min="3092" max="3092" style="138" width="21"/>
    <col customWidth="1" min="3093" max="3093" style="138" width="28.42578125"/>
    <col customWidth="1" min="3094" max="3094" style="138" width="22.28515625"/>
    <col customWidth="1" min="3095" max="3095" style="138" width="22"/>
    <col customWidth="1" min="3096" max="3096" style="138" width="17.28515625"/>
    <col customWidth="1" min="3097" max="3097" style="138" width="17"/>
    <col customWidth="1" min="3098" max="3098" style="138" width="14.5703125"/>
    <col customWidth="1" min="3099" max="3099" style="138" width="13.28515625"/>
    <col customWidth="1" min="3100" max="3100" style="138" width="13.5703125"/>
    <col min="3101" max="3328" style="138" width="9.140625"/>
    <col customWidth="1" min="3329" max="3329" style="138" width="53.42578125"/>
    <col customWidth="1" min="3330" max="3330" style="138" width="15.85546875"/>
    <col customWidth="1" min="3331" max="3331" style="138" width="16.85546875"/>
    <col customWidth="1" min="3332" max="3332" style="138" width="17.85546875"/>
    <col customWidth="1" min="3333" max="3333" style="138" width="17"/>
    <col customWidth="1" min="3334" max="3334" style="138" width="18.42578125"/>
    <col customWidth="1" min="3335" max="3335" style="138" width="20.7109375"/>
    <col customWidth="1" hidden="1" min="3336" max="3336" style="138" width="0"/>
    <col customWidth="1" min="3337" max="3337" style="138" width="19.140625"/>
    <col customWidth="1" min="3338" max="3344" style="138" width="18.140625"/>
    <col customWidth="1" min="3345" max="3345" style="138" width="22"/>
    <col customWidth="1" min="3346" max="3346" style="138" width="20.85546875"/>
    <col customWidth="1" min="3347" max="3347" style="138" width="21.42578125"/>
    <col customWidth="1" min="3348" max="3348" style="138" width="21"/>
    <col customWidth="1" min="3349" max="3349" style="138" width="28.42578125"/>
    <col customWidth="1" min="3350" max="3350" style="138" width="22.28515625"/>
    <col customWidth="1" min="3351" max="3351" style="138" width="22"/>
    <col customWidth="1" min="3352" max="3352" style="138" width="17.28515625"/>
    <col customWidth="1" min="3353" max="3353" style="138" width="17"/>
    <col customWidth="1" min="3354" max="3354" style="138" width="14.5703125"/>
    <col customWidth="1" min="3355" max="3355" style="138" width="13.28515625"/>
    <col customWidth="1" min="3356" max="3356" style="138" width="13.5703125"/>
    <col min="3357" max="3584" style="138" width="9.140625"/>
    <col customWidth="1" min="3585" max="3585" style="138" width="53.42578125"/>
    <col customWidth="1" min="3586" max="3586" style="138" width="15.85546875"/>
    <col customWidth="1" min="3587" max="3587" style="138" width="16.85546875"/>
    <col customWidth="1" min="3588" max="3588" style="138" width="17.85546875"/>
    <col customWidth="1" min="3589" max="3589" style="138" width="17"/>
    <col customWidth="1" min="3590" max="3590" style="138" width="18.42578125"/>
    <col customWidth="1" min="3591" max="3591" style="138" width="20.7109375"/>
    <col customWidth="1" hidden="1" min="3592" max="3592" style="138" width="0"/>
    <col customWidth="1" min="3593" max="3593" style="138" width="19.140625"/>
    <col customWidth="1" min="3594" max="3600" style="138" width="18.140625"/>
    <col customWidth="1" min="3601" max="3601" style="138" width="22"/>
    <col customWidth="1" min="3602" max="3602" style="138" width="20.85546875"/>
    <col customWidth="1" min="3603" max="3603" style="138" width="21.42578125"/>
    <col customWidth="1" min="3604" max="3604" style="138" width="21"/>
    <col customWidth="1" min="3605" max="3605" style="138" width="28.42578125"/>
    <col customWidth="1" min="3606" max="3606" style="138" width="22.28515625"/>
    <col customWidth="1" min="3607" max="3607" style="138" width="22"/>
    <col customWidth="1" min="3608" max="3608" style="138" width="17.28515625"/>
    <col customWidth="1" min="3609" max="3609" style="138" width="17"/>
    <col customWidth="1" min="3610" max="3610" style="138" width="14.5703125"/>
    <col customWidth="1" min="3611" max="3611" style="138" width="13.28515625"/>
    <col customWidth="1" min="3612" max="3612" style="138" width="13.5703125"/>
    <col min="3613" max="3840" style="138" width="9.140625"/>
    <col customWidth="1" min="3841" max="3841" style="138" width="53.42578125"/>
    <col customWidth="1" min="3842" max="3842" style="138" width="15.85546875"/>
    <col customWidth="1" min="3843" max="3843" style="138" width="16.85546875"/>
    <col customWidth="1" min="3844" max="3844" style="138" width="17.85546875"/>
    <col customWidth="1" min="3845" max="3845" style="138" width="17"/>
    <col customWidth="1" min="3846" max="3846" style="138" width="18.42578125"/>
    <col customWidth="1" min="3847" max="3847" style="138" width="20.7109375"/>
    <col customWidth="1" hidden="1" min="3848" max="3848" style="138" width="0"/>
    <col customWidth="1" min="3849" max="3849" style="138" width="19.140625"/>
    <col customWidth="1" min="3850" max="3856" style="138" width="18.140625"/>
    <col customWidth="1" min="3857" max="3857" style="138" width="22"/>
    <col customWidth="1" min="3858" max="3858" style="138" width="20.85546875"/>
    <col customWidth="1" min="3859" max="3859" style="138" width="21.42578125"/>
    <col customWidth="1" min="3860" max="3860" style="138" width="21"/>
    <col customWidth="1" min="3861" max="3861" style="138" width="28.42578125"/>
    <col customWidth="1" min="3862" max="3862" style="138" width="22.28515625"/>
    <col customWidth="1" min="3863" max="3863" style="138" width="22"/>
    <col customWidth="1" min="3864" max="3864" style="138" width="17.28515625"/>
    <col customWidth="1" min="3865" max="3865" style="138" width="17"/>
    <col customWidth="1" min="3866" max="3866" style="138" width="14.5703125"/>
    <col customWidth="1" min="3867" max="3867" style="138" width="13.28515625"/>
    <col customWidth="1" min="3868" max="3868" style="138" width="13.5703125"/>
    <col min="3869" max="4096" style="138" width="9.140625"/>
    <col customWidth="1" min="4097" max="4097" style="138" width="53.42578125"/>
    <col customWidth="1" min="4098" max="4098" style="138" width="15.85546875"/>
    <col customWidth="1" min="4099" max="4099" style="138" width="16.85546875"/>
    <col customWidth="1" min="4100" max="4100" style="138" width="17.85546875"/>
    <col customWidth="1" min="4101" max="4101" style="138" width="17"/>
    <col customWidth="1" min="4102" max="4102" style="138" width="18.42578125"/>
    <col customWidth="1" min="4103" max="4103" style="138" width="20.7109375"/>
    <col customWidth="1" hidden="1" min="4104" max="4104" style="138" width="0"/>
    <col customWidth="1" min="4105" max="4105" style="138" width="19.140625"/>
    <col customWidth="1" min="4106" max="4112" style="138" width="18.140625"/>
    <col customWidth="1" min="4113" max="4113" style="138" width="22"/>
    <col customWidth="1" min="4114" max="4114" style="138" width="20.85546875"/>
    <col customWidth="1" min="4115" max="4115" style="138" width="21.42578125"/>
    <col customWidth="1" min="4116" max="4116" style="138" width="21"/>
    <col customWidth="1" min="4117" max="4117" style="138" width="28.42578125"/>
    <col customWidth="1" min="4118" max="4118" style="138" width="22.28515625"/>
    <col customWidth="1" min="4119" max="4119" style="138" width="22"/>
    <col customWidth="1" min="4120" max="4120" style="138" width="17.28515625"/>
    <col customWidth="1" min="4121" max="4121" style="138" width="17"/>
    <col customWidth="1" min="4122" max="4122" style="138" width="14.5703125"/>
    <col customWidth="1" min="4123" max="4123" style="138" width="13.28515625"/>
    <col customWidth="1" min="4124" max="4124" style="138" width="13.5703125"/>
    <col min="4125" max="4352" style="138" width="9.140625"/>
    <col customWidth="1" min="4353" max="4353" style="138" width="53.42578125"/>
    <col customWidth="1" min="4354" max="4354" style="138" width="15.85546875"/>
    <col customWidth="1" min="4355" max="4355" style="138" width="16.85546875"/>
    <col customWidth="1" min="4356" max="4356" style="138" width="17.85546875"/>
    <col customWidth="1" min="4357" max="4357" style="138" width="17"/>
    <col customWidth="1" min="4358" max="4358" style="138" width="18.42578125"/>
    <col customWidth="1" min="4359" max="4359" style="138" width="20.7109375"/>
    <col customWidth="1" hidden="1" min="4360" max="4360" style="138" width="0"/>
    <col customWidth="1" min="4361" max="4361" style="138" width="19.140625"/>
    <col customWidth="1" min="4362" max="4368" style="138" width="18.140625"/>
    <col customWidth="1" min="4369" max="4369" style="138" width="22"/>
    <col customWidth="1" min="4370" max="4370" style="138" width="20.85546875"/>
    <col customWidth="1" min="4371" max="4371" style="138" width="21.42578125"/>
    <col customWidth="1" min="4372" max="4372" style="138" width="21"/>
    <col customWidth="1" min="4373" max="4373" style="138" width="28.42578125"/>
    <col customWidth="1" min="4374" max="4374" style="138" width="22.28515625"/>
    <col customWidth="1" min="4375" max="4375" style="138" width="22"/>
    <col customWidth="1" min="4376" max="4376" style="138" width="17.28515625"/>
    <col customWidth="1" min="4377" max="4377" style="138" width="17"/>
    <col customWidth="1" min="4378" max="4378" style="138" width="14.5703125"/>
    <col customWidth="1" min="4379" max="4379" style="138" width="13.28515625"/>
    <col customWidth="1" min="4380" max="4380" style="138" width="13.5703125"/>
    <col min="4381" max="4608" style="138" width="9.140625"/>
    <col customWidth="1" min="4609" max="4609" style="138" width="53.42578125"/>
    <col customWidth="1" min="4610" max="4610" style="138" width="15.85546875"/>
    <col customWidth="1" min="4611" max="4611" style="138" width="16.85546875"/>
    <col customWidth="1" min="4612" max="4612" style="138" width="17.85546875"/>
    <col customWidth="1" min="4613" max="4613" style="138" width="17"/>
    <col customWidth="1" min="4614" max="4614" style="138" width="18.42578125"/>
    <col customWidth="1" min="4615" max="4615" style="138" width="20.7109375"/>
    <col customWidth="1" hidden="1" min="4616" max="4616" style="138" width="0"/>
    <col customWidth="1" min="4617" max="4617" style="138" width="19.140625"/>
    <col customWidth="1" min="4618" max="4624" style="138" width="18.140625"/>
    <col customWidth="1" min="4625" max="4625" style="138" width="22"/>
    <col customWidth="1" min="4626" max="4626" style="138" width="20.85546875"/>
    <col customWidth="1" min="4627" max="4627" style="138" width="21.42578125"/>
    <col customWidth="1" min="4628" max="4628" style="138" width="21"/>
    <col customWidth="1" min="4629" max="4629" style="138" width="28.42578125"/>
    <col customWidth="1" min="4630" max="4630" style="138" width="22.28515625"/>
    <col customWidth="1" min="4631" max="4631" style="138" width="22"/>
    <col customWidth="1" min="4632" max="4632" style="138" width="17.28515625"/>
    <col customWidth="1" min="4633" max="4633" style="138" width="17"/>
    <col customWidth="1" min="4634" max="4634" style="138" width="14.5703125"/>
    <col customWidth="1" min="4635" max="4635" style="138" width="13.28515625"/>
    <col customWidth="1" min="4636" max="4636" style="138" width="13.5703125"/>
    <col min="4637" max="4864" style="138" width="9.140625"/>
    <col customWidth="1" min="4865" max="4865" style="138" width="53.42578125"/>
    <col customWidth="1" min="4866" max="4866" style="138" width="15.85546875"/>
    <col customWidth="1" min="4867" max="4867" style="138" width="16.85546875"/>
    <col customWidth="1" min="4868" max="4868" style="138" width="17.85546875"/>
    <col customWidth="1" min="4869" max="4869" style="138" width="17"/>
    <col customWidth="1" min="4870" max="4870" style="138" width="18.42578125"/>
    <col customWidth="1" min="4871" max="4871" style="138" width="20.7109375"/>
    <col customWidth="1" hidden="1" min="4872" max="4872" style="138" width="0"/>
    <col customWidth="1" min="4873" max="4873" style="138" width="19.140625"/>
    <col customWidth="1" min="4874" max="4880" style="138" width="18.140625"/>
    <col customWidth="1" min="4881" max="4881" style="138" width="22"/>
    <col customWidth="1" min="4882" max="4882" style="138" width="20.85546875"/>
    <col customWidth="1" min="4883" max="4883" style="138" width="21.42578125"/>
    <col customWidth="1" min="4884" max="4884" style="138" width="21"/>
    <col customWidth="1" min="4885" max="4885" style="138" width="28.42578125"/>
    <col customWidth="1" min="4886" max="4886" style="138" width="22.28515625"/>
    <col customWidth="1" min="4887" max="4887" style="138" width="22"/>
    <col customWidth="1" min="4888" max="4888" style="138" width="17.28515625"/>
    <col customWidth="1" min="4889" max="4889" style="138" width="17"/>
    <col customWidth="1" min="4890" max="4890" style="138" width="14.5703125"/>
    <col customWidth="1" min="4891" max="4891" style="138" width="13.28515625"/>
    <col customWidth="1" min="4892" max="4892" style="138" width="13.5703125"/>
    <col min="4893" max="5120" style="138" width="9.140625"/>
    <col customWidth="1" min="5121" max="5121" style="138" width="53.42578125"/>
    <col customWidth="1" min="5122" max="5122" style="138" width="15.85546875"/>
    <col customWidth="1" min="5123" max="5123" style="138" width="16.85546875"/>
    <col customWidth="1" min="5124" max="5124" style="138" width="17.85546875"/>
    <col customWidth="1" min="5125" max="5125" style="138" width="17"/>
    <col customWidth="1" min="5126" max="5126" style="138" width="18.42578125"/>
    <col customWidth="1" min="5127" max="5127" style="138" width="20.7109375"/>
    <col customWidth="1" hidden="1" min="5128" max="5128" style="138" width="0"/>
    <col customWidth="1" min="5129" max="5129" style="138" width="19.140625"/>
    <col customWidth="1" min="5130" max="5136" style="138" width="18.140625"/>
    <col customWidth="1" min="5137" max="5137" style="138" width="22"/>
    <col customWidth="1" min="5138" max="5138" style="138" width="20.85546875"/>
    <col customWidth="1" min="5139" max="5139" style="138" width="21.42578125"/>
    <col customWidth="1" min="5140" max="5140" style="138" width="21"/>
    <col customWidth="1" min="5141" max="5141" style="138" width="28.42578125"/>
    <col customWidth="1" min="5142" max="5142" style="138" width="22.28515625"/>
    <col customWidth="1" min="5143" max="5143" style="138" width="22"/>
    <col customWidth="1" min="5144" max="5144" style="138" width="17.28515625"/>
    <col customWidth="1" min="5145" max="5145" style="138" width="17"/>
    <col customWidth="1" min="5146" max="5146" style="138" width="14.5703125"/>
    <col customWidth="1" min="5147" max="5147" style="138" width="13.28515625"/>
    <col customWidth="1" min="5148" max="5148" style="138" width="13.5703125"/>
    <col min="5149" max="5376" style="138" width="9.140625"/>
    <col customWidth="1" min="5377" max="5377" style="138" width="53.42578125"/>
    <col customWidth="1" min="5378" max="5378" style="138" width="15.85546875"/>
    <col customWidth="1" min="5379" max="5379" style="138" width="16.85546875"/>
    <col customWidth="1" min="5380" max="5380" style="138" width="17.85546875"/>
    <col customWidth="1" min="5381" max="5381" style="138" width="17"/>
    <col customWidth="1" min="5382" max="5382" style="138" width="18.42578125"/>
    <col customWidth="1" min="5383" max="5383" style="138" width="20.7109375"/>
    <col customWidth="1" hidden="1" min="5384" max="5384" style="138" width="0"/>
    <col customWidth="1" min="5385" max="5385" style="138" width="19.140625"/>
    <col customWidth="1" min="5386" max="5392" style="138" width="18.140625"/>
    <col customWidth="1" min="5393" max="5393" style="138" width="22"/>
    <col customWidth="1" min="5394" max="5394" style="138" width="20.85546875"/>
    <col customWidth="1" min="5395" max="5395" style="138" width="21.42578125"/>
    <col customWidth="1" min="5396" max="5396" style="138" width="21"/>
    <col customWidth="1" min="5397" max="5397" style="138" width="28.42578125"/>
    <col customWidth="1" min="5398" max="5398" style="138" width="22.28515625"/>
    <col customWidth="1" min="5399" max="5399" style="138" width="22"/>
    <col customWidth="1" min="5400" max="5400" style="138" width="17.28515625"/>
    <col customWidth="1" min="5401" max="5401" style="138" width="17"/>
    <col customWidth="1" min="5402" max="5402" style="138" width="14.5703125"/>
    <col customWidth="1" min="5403" max="5403" style="138" width="13.28515625"/>
    <col customWidth="1" min="5404" max="5404" style="138" width="13.5703125"/>
    <col min="5405" max="5632" style="138" width="9.140625"/>
    <col customWidth="1" min="5633" max="5633" style="138" width="53.42578125"/>
    <col customWidth="1" min="5634" max="5634" style="138" width="15.85546875"/>
    <col customWidth="1" min="5635" max="5635" style="138" width="16.85546875"/>
    <col customWidth="1" min="5636" max="5636" style="138" width="17.85546875"/>
    <col customWidth="1" min="5637" max="5637" style="138" width="17"/>
    <col customWidth="1" min="5638" max="5638" style="138" width="18.42578125"/>
    <col customWidth="1" min="5639" max="5639" style="138" width="20.7109375"/>
    <col customWidth="1" hidden="1" min="5640" max="5640" style="138" width="0"/>
    <col customWidth="1" min="5641" max="5641" style="138" width="19.140625"/>
    <col customWidth="1" min="5642" max="5648" style="138" width="18.140625"/>
    <col customWidth="1" min="5649" max="5649" style="138" width="22"/>
    <col customWidth="1" min="5650" max="5650" style="138" width="20.85546875"/>
    <col customWidth="1" min="5651" max="5651" style="138" width="21.42578125"/>
    <col customWidth="1" min="5652" max="5652" style="138" width="21"/>
    <col customWidth="1" min="5653" max="5653" style="138" width="28.42578125"/>
    <col customWidth="1" min="5654" max="5654" style="138" width="22.28515625"/>
    <col customWidth="1" min="5655" max="5655" style="138" width="22"/>
    <col customWidth="1" min="5656" max="5656" style="138" width="17.28515625"/>
    <col customWidth="1" min="5657" max="5657" style="138" width="17"/>
    <col customWidth="1" min="5658" max="5658" style="138" width="14.5703125"/>
    <col customWidth="1" min="5659" max="5659" style="138" width="13.28515625"/>
    <col customWidth="1" min="5660" max="5660" style="138" width="13.5703125"/>
    <col min="5661" max="5888" style="138" width="9.140625"/>
    <col customWidth="1" min="5889" max="5889" style="138" width="53.42578125"/>
    <col customWidth="1" min="5890" max="5890" style="138" width="15.85546875"/>
    <col customWidth="1" min="5891" max="5891" style="138" width="16.85546875"/>
    <col customWidth="1" min="5892" max="5892" style="138" width="17.85546875"/>
    <col customWidth="1" min="5893" max="5893" style="138" width="17"/>
    <col customWidth="1" min="5894" max="5894" style="138" width="18.42578125"/>
    <col customWidth="1" min="5895" max="5895" style="138" width="20.7109375"/>
    <col customWidth="1" hidden="1" min="5896" max="5896" style="138" width="0"/>
    <col customWidth="1" min="5897" max="5897" style="138" width="19.140625"/>
    <col customWidth="1" min="5898" max="5904" style="138" width="18.140625"/>
    <col customWidth="1" min="5905" max="5905" style="138" width="22"/>
    <col customWidth="1" min="5906" max="5906" style="138" width="20.85546875"/>
    <col customWidth="1" min="5907" max="5907" style="138" width="21.42578125"/>
    <col customWidth="1" min="5908" max="5908" style="138" width="21"/>
    <col customWidth="1" min="5909" max="5909" style="138" width="28.42578125"/>
    <col customWidth="1" min="5910" max="5910" style="138" width="22.28515625"/>
    <col customWidth="1" min="5911" max="5911" style="138" width="22"/>
    <col customWidth="1" min="5912" max="5912" style="138" width="17.28515625"/>
    <col customWidth="1" min="5913" max="5913" style="138" width="17"/>
    <col customWidth="1" min="5914" max="5914" style="138" width="14.5703125"/>
    <col customWidth="1" min="5915" max="5915" style="138" width="13.28515625"/>
    <col customWidth="1" min="5916" max="5916" style="138" width="13.5703125"/>
    <col min="5917" max="6144" style="138" width="9.140625"/>
    <col customWidth="1" min="6145" max="6145" style="138" width="53.42578125"/>
    <col customWidth="1" min="6146" max="6146" style="138" width="15.85546875"/>
    <col customWidth="1" min="6147" max="6147" style="138" width="16.85546875"/>
    <col customWidth="1" min="6148" max="6148" style="138" width="17.85546875"/>
    <col customWidth="1" min="6149" max="6149" style="138" width="17"/>
    <col customWidth="1" min="6150" max="6150" style="138" width="18.42578125"/>
    <col customWidth="1" min="6151" max="6151" style="138" width="20.7109375"/>
    <col customWidth="1" hidden="1" min="6152" max="6152" style="138" width="0"/>
    <col customWidth="1" min="6153" max="6153" style="138" width="19.140625"/>
    <col customWidth="1" min="6154" max="6160" style="138" width="18.140625"/>
    <col customWidth="1" min="6161" max="6161" style="138" width="22"/>
    <col customWidth="1" min="6162" max="6162" style="138" width="20.85546875"/>
    <col customWidth="1" min="6163" max="6163" style="138" width="21.42578125"/>
    <col customWidth="1" min="6164" max="6164" style="138" width="21"/>
    <col customWidth="1" min="6165" max="6165" style="138" width="28.42578125"/>
    <col customWidth="1" min="6166" max="6166" style="138" width="22.28515625"/>
    <col customWidth="1" min="6167" max="6167" style="138" width="22"/>
    <col customWidth="1" min="6168" max="6168" style="138" width="17.28515625"/>
    <col customWidth="1" min="6169" max="6169" style="138" width="17"/>
    <col customWidth="1" min="6170" max="6170" style="138" width="14.5703125"/>
    <col customWidth="1" min="6171" max="6171" style="138" width="13.28515625"/>
    <col customWidth="1" min="6172" max="6172" style="138" width="13.5703125"/>
    <col min="6173" max="6400" style="138" width="9.140625"/>
    <col customWidth="1" min="6401" max="6401" style="138" width="53.42578125"/>
    <col customWidth="1" min="6402" max="6402" style="138" width="15.85546875"/>
    <col customWidth="1" min="6403" max="6403" style="138" width="16.85546875"/>
    <col customWidth="1" min="6404" max="6404" style="138" width="17.85546875"/>
    <col customWidth="1" min="6405" max="6405" style="138" width="17"/>
    <col customWidth="1" min="6406" max="6406" style="138" width="18.42578125"/>
    <col customWidth="1" min="6407" max="6407" style="138" width="20.7109375"/>
    <col customWidth="1" hidden="1" min="6408" max="6408" style="138" width="0"/>
    <col customWidth="1" min="6409" max="6409" style="138" width="19.140625"/>
    <col customWidth="1" min="6410" max="6416" style="138" width="18.140625"/>
    <col customWidth="1" min="6417" max="6417" style="138" width="22"/>
    <col customWidth="1" min="6418" max="6418" style="138" width="20.85546875"/>
    <col customWidth="1" min="6419" max="6419" style="138" width="21.42578125"/>
    <col customWidth="1" min="6420" max="6420" style="138" width="21"/>
    <col customWidth="1" min="6421" max="6421" style="138" width="28.42578125"/>
    <col customWidth="1" min="6422" max="6422" style="138" width="22.28515625"/>
    <col customWidth="1" min="6423" max="6423" style="138" width="22"/>
    <col customWidth="1" min="6424" max="6424" style="138" width="17.28515625"/>
    <col customWidth="1" min="6425" max="6425" style="138" width="17"/>
    <col customWidth="1" min="6426" max="6426" style="138" width="14.5703125"/>
    <col customWidth="1" min="6427" max="6427" style="138" width="13.28515625"/>
    <col customWidth="1" min="6428" max="6428" style="138" width="13.5703125"/>
    <col min="6429" max="6656" style="138" width="9.140625"/>
    <col customWidth="1" min="6657" max="6657" style="138" width="53.42578125"/>
    <col customWidth="1" min="6658" max="6658" style="138" width="15.85546875"/>
    <col customWidth="1" min="6659" max="6659" style="138" width="16.85546875"/>
    <col customWidth="1" min="6660" max="6660" style="138" width="17.85546875"/>
    <col customWidth="1" min="6661" max="6661" style="138" width="17"/>
    <col customWidth="1" min="6662" max="6662" style="138" width="18.42578125"/>
    <col customWidth="1" min="6663" max="6663" style="138" width="20.7109375"/>
    <col customWidth="1" hidden="1" min="6664" max="6664" style="138" width="0"/>
    <col customWidth="1" min="6665" max="6665" style="138" width="19.140625"/>
    <col customWidth="1" min="6666" max="6672" style="138" width="18.140625"/>
    <col customWidth="1" min="6673" max="6673" style="138" width="22"/>
    <col customWidth="1" min="6674" max="6674" style="138" width="20.85546875"/>
    <col customWidth="1" min="6675" max="6675" style="138" width="21.42578125"/>
    <col customWidth="1" min="6676" max="6676" style="138" width="21"/>
    <col customWidth="1" min="6677" max="6677" style="138" width="28.42578125"/>
    <col customWidth="1" min="6678" max="6678" style="138" width="22.28515625"/>
    <col customWidth="1" min="6679" max="6679" style="138" width="22"/>
    <col customWidth="1" min="6680" max="6680" style="138" width="17.28515625"/>
    <col customWidth="1" min="6681" max="6681" style="138" width="17"/>
    <col customWidth="1" min="6682" max="6682" style="138" width="14.5703125"/>
    <col customWidth="1" min="6683" max="6683" style="138" width="13.28515625"/>
    <col customWidth="1" min="6684" max="6684" style="138" width="13.5703125"/>
    <col min="6685" max="6912" style="138" width="9.140625"/>
    <col customWidth="1" min="6913" max="6913" style="138" width="53.42578125"/>
    <col customWidth="1" min="6914" max="6914" style="138" width="15.85546875"/>
    <col customWidth="1" min="6915" max="6915" style="138" width="16.85546875"/>
    <col customWidth="1" min="6916" max="6916" style="138" width="17.85546875"/>
    <col customWidth="1" min="6917" max="6917" style="138" width="17"/>
    <col customWidth="1" min="6918" max="6918" style="138" width="18.42578125"/>
    <col customWidth="1" min="6919" max="6919" style="138" width="20.7109375"/>
    <col customWidth="1" hidden="1" min="6920" max="6920" style="138" width="0"/>
    <col customWidth="1" min="6921" max="6921" style="138" width="19.140625"/>
    <col customWidth="1" min="6922" max="6928" style="138" width="18.140625"/>
    <col customWidth="1" min="6929" max="6929" style="138" width="22"/>
    <col customWidth="1" min="6930" max="6930" style="138" width="20.85546875"/>
    <col customWidth="1" min="6931" max="6931" style="138" width="21.42578125"/>
    <col customWidth="1" min="6932" max="6932" style="138" width="21"/>
    <col customWidth="1" min="6933" max="6933" style="138" width="28.42578125"/>
    <col customWidth="1" min="6934" max="6934" style="138" width="22.28515625"/>
    <col customWidth="1" min="6935" max="6935" style="138" width="22"/>
    <col customWidth="1" min="6936" max="6936" style="138" width="17.28515625"/>
    <col customWidth="1" min="6937" max="6937" style="138" width="17"/>
    <col customWidth="1" min="6938" max="6938" style="138" width="14.5703125"/>
    <col customWidth="1" min="6939" max="6939" style="138" width="13.28515625"/>
    <col customWidth="1" min="6940" max="6940" style="138" width="13.5703125"/>
    <col min="6941" max="7168" style="138" width="9.140625"/>
    <col customWidth="1" min="7169" max="7169" style="138" width="53.42578125"/>
    <col customWidth="1" min="7170" max="7170" style="138" width="15.85546875"/>
    <col customWidth="1" min="7171" max="7171" style="138" width="16.85546875"/>
    <col customWidth="1" min="7172" max="7172" style="138" width="17.85546875"/>
    <col customWidth="1" min="7173" max="7173" style="138" width="17"/>
    <col customWidth="1" min="7174" max="7174" style="138" width="18.42578125"/>
    <col customWidth="1" min="7175" max="7175" style="138" width="20.7109375"/>
    <col customWidth="1" hidden="1" min="7176" max="7176" style="138" width="0"/>
    <col customWidth="1" min="7177" max="7177" style="138" width="19.140625"/>
    <col customWidth="1" min="7178" max="7184" style="138" width="18.140625"/>
    <col customWidth="1" min="7185" max="7185" style="138" width="22"/>
    <col customWidth="1" min="7186" max="7186" style="138" width="20.85546875"/>
    <col customWidth="1" min="7187" max="7187" style="138" width="21.42578125"/>
    <col customWidth="1" min="7188" max="7188" style="138" width="21"/>
    <col customWidth="1" min="7189" max="7189" style="138" width="28.42578125"/>
    <col customWidth="1" min="7190" max="7190" style="138" width="22.28515625"/>
    <col customWidth="1" min="7191" max="7191" style="138" width="22"/>
    <col customWidth="1" min="7192" max="7192" style="138" width="17.28515625"/>
    <col customWidth="1" min="7193" max="7193" style="138" width="17"/>
    <col customWidth="1" min="7194" max="7194" style="138" width="14.5703125"/>
    <col customWidth="1" min="7195" max="7195" style="138" width="13.28515625"/>
    <col customWidth="1" min="7196" max="7196" style="138" width="13.5703125"/>
    <col min="7197" max="7424" style="138" width="9.140625"/>
    <col customWidth="1" min="7425" max="7425" style="138" width="53.42578125"/>
    <col customWidth="1" min="7426" max="7426" style="138" width="15.85546875"/>
    <col customWidth="1" min="7427" max="7427" style="138" width="16.85546875"/>
    <col customWidth="1" min="7428" max="7428" style="138" width="17.85546875"/>
    <col customWidth="1" min="7429" max="7429" style="138" width="17"/>
    <col customWidth="1" min="7430" max="7430" style="138" width="18.42578125"/>
    <col customWidth="1" min="7431" max="7431" style="138" width="20.7109375"/>
    <col customWidth="1" hidden="1" min="7432" max="7432" style="138" width="0"/>
    <col customWidth="1" min="7433" max="7433" style="138" width="19.140625"/>
    <col customWidth="1" min="7434" max="7440" style="138" width="18.140625"/>
    <col customWidth="1" min="7441" max="7441" style="138" width="22"/>
    <col customWidth="1" min="7442" max="7442" style="138" width="20.85546875"/>
    <col customWidth="1" min="7443" max="7443" style="138" width="21.42578125"/>
    <col customWidth="1" min="7444" max="7444" style="138" width="21"/>
    <col customWidth="1" min="7445" max="7445" style="138" width="28.42578125"/>
    <col customWidth="1" min="7446" max="7446" style="138" width="22.28515625"/>
    <col customWidth="1" min="7447" max="7447" style="138" width="22"/>
    <col customWidth="1" min="7448" max="7448" style="138" width="17.28515625"/>
    <col customWidth="1" min="7449" max="7449" style="138" width="17"/>
    <col customWidth="1" min="7450" max="7450" style="138" width="14.5703125"/>
    <col customWidth="1" min="7451" max="7451" style="138" width="13.28515625"/>
    <col customWidth="1" min="7452" max="7452" style="138" width="13.5703125"/>
    <col min="7453" max="7680" style="138" width="9.140625"/>
    <col customWidth="1" min="7681" max="7681" style="138" width="53.42578125"/>
    <col customWidth="1" min="7682" max="7682" style="138" width="15.85546875"/>
    <col customWidth="1" min="7683" max="7683" style="138" width="16.85546875"/>
    <col customWidth="1" min="7684" max="7684" style="138" width="17.85546875"/>
    <col customWidth="1" min="7685" max="7685" style="138" width="17"/>
    <col customWidth="1" min="7686" max="7686" style="138" width="18.42578125"/>
    <col customWidth="1" min="7687" max="7687" style="138" width="20.7109375"/>
    <col customWidth="1" hidden="1" min="7688" max="7688" style="138" width="0"/>
    <col customWidth="1" min="7689" max="7689" style="138" width="19.140625"/>
    <col customWidth="1" min="7690" max="7696" style="138" width="18.140625"/>
    <col customWidth="1" min="7697" max="7697" style="138" width="22"/>
    <col customWidth="1" min="7698" max="7698" style="138" width="20.85546875"/>
    <col customWidth="1" min="7699" max="7699" style="138" width="21.42578125"/>
    <col customWidth="1" min="7700" max="7700" style="138" width="21"/>
    <col customWidth="1" min="7701" max="7701" style="138" width="28.42578125"/>
    <col customWidth="1" min="7702" max="7702" style="138" width="22.28515625"/>
    <col customWidth="1" min="7703" max="7703" style="138" width="22"/>
    <col customWidth="1" min="7704" max="7704" style="138" width="17.28515625"/>
    <col customWidth="1" min="7705" max="7705" style="138" width="17"/>
    <col customWidth="1" min="7706" max="7706" style="138" width="14.5703125"/>
    <col customWidth="1" min="7707" max="7707" style="138" width="13.28515625"/>
    <col customWidth="1" min="7708" max="7708" style="138" width="13.5703125"/>
    <col min="7709" max="7936" style="138" width="9.140625"/>
    <col customWidth="1" min="7937" max="7937" style="138" width="53.42578125"/>
    <col customWidth="1" min="7938" max="7938" style="138" width="15.85546875"/>
    <col customWidth="1" min="7939" max="7939" style="138" width="16.85546875"/>
    <col customWidth="1" min="7940" max="7940" style="138" width="17.85546875"/>
    <col customWidth="1" min="7941" max="7941" style="138" width="17"/>
    <col customWidth="1" min="7942" max="7942" style="138" width="18.42578125"/>
    <col customWidth="1" min="7943" max="7943" style="138" width="20.7109375"/>
    <col customWidth="1" hidden="1" min="7944" max="7944" style="138" width="0"/>
    <col customWidth="1" min="7945" max="7945" style="138" width="19.140625"/>
    <col customWidth="1" min="7946" max="7952" style="138" width="18.140625"/>
    <col customWidth="1" min="7953" max="7953" style="138" width="22"/>
    <col customWidth="1" min="7954" max="7954" style="138" width="20.85546875"/>
    <col customWidth="1" min="7955" max="7955" style="138" width="21.42578125"/>
    <col customWidth="1" min="7956" max="7956" style="138" width="21"/>
    <col customWidth="1" min="7957" max="7957" style="138" width="28.42578125"/>
    <col customWidth="1" min="7958" max="7958" style="138" width="22.28515625"/>
    <col customWidth="1" min="7959" max="7959" style="138" width="22"/>
    <col customWidth="1" min="7960" max="7960" style="138" width="17.28515625"/>
    <col customWidth="1" min="7961" max="7961" style="138" width="17"/>
    <col customWidth="1" min="7962" max="7962" style="138" width="14.5703125"/>
    <col customWidth="1" min="7963" max="7963" style="138" width="13.28515625"/>
    <col customWidth="1" min="7964" max="7964" style="138" width="13.5703125"/>
    <col min="7965" max="8192" style="138" width="9.140625"/>
    <col customWidth="1" min="8193" max="8193" style="138" width="53.42578125"/>
    <col customWidth="1" min="8194" max="8194" style="138" width="15.85546875"/>
    <col customWidth="1" min="8195" max="8195" style="138" width="16.85546875"/>
    <col customWidth="1" min="8196" max="8196" style="138" width="17.85546875"/>
    <col customWidth="1" min="8197" max="8197" style="138" width="17"/>
    <col customWidth="1" min="8198" max="8198" style="138" width="18.42578125"/>
    <col customWidth="1" min="8199" max="8199" style="138" width="20.7109375"/>
    <col customWidth="1" hidden="1" min="8200" max="8200" style="138" width="0"/>
    <col customWidth="1" min="8201" max="8201" style="138" width="19.140625"/>
    <col customWidth="1" min="8202" max="8208" style="138" width="18.140625"/>
    <col customWidth="1" min="8209" max="8209" style="138" width="22"/>
    <col customWidth="1" min="8210" max="8210" style="138" width="20.85546875"/>
    <col customWidth="1" min="8211" max="8211" style="138" width="21.42578125"/>
    <col customWidth="1" min="8212" max="8212" style="138" width="21"/>
    <col customWidth="1" min="8213" max="8213" style="138" width="28.42578125"/>
    <col customWidth="1" min="8214" max="8214" style="138" width="22.28515625"/>
    <col customWidth="1" min="8215" max="8215" style="138" width="22"/>
    <col customWidth="1" min="8216" max="8216" style="138" width="17.28515625"/>
    <col customWidth="1" min="8217" max="8217" style="138" width="17"/>
    <col customWidth="1" min="8218" max="8218" style="138" width="14.5703125"/>
    <col customWidth="1" min="8219" max="8219" style="138" width="13.28515625"/>
    <col customWidth="1" min="8220" max="8220" style="138" width="13.5703125"/>
    <col min="8221" max="8448" style="138" width="9.140625"/>
    <col customWidth="1" min="8449" max="8449" style="138" width="53.42578125"/>
    <col customWidth="1" min="8450" max="8450" style="138" width="15.85546875"/>
    <col customWidth="1" min="8451" max="8451" style="138" width="16.85546875"/>
    <col customWidth="1" min="8452" max="8452" style="138" width="17.85546875"/>
    <col customWidth="1" min="8453" max="8453" style="138" width="17"/>
    <col customWidth="1" min="8454" max="8454" style="138" width="18.42578125"/>
    <col customWidth="1" min="8455" max="8455" style="138" width="20.7109375"/>
    <col customWidth="1" hidden="1" min="8456" max="8456" style="138" width="0"/>
    <col customWidth="1" min="8457" max="8457" style="138" width="19.140625"/>
    <col customWidth="1" min="8458" max="8464" style="138" width="18.140625"/>
    <col customWidth="1" min="8465" max="8465" style="138" width="22"/>
    <col customWidth="1" min="8466" max="8466" style="138" width="20.85546875"/>
    <col customWidth="1" min="8467" max="8467" style="138" width="21.42578125"/>
    <col customWidth="1" min="8468" max="8468" style="138" width="21"/>
    <col customWidth="1" min="8469" max="8469" style="138" width="28.42578125"/>
    <col customWidth="1" min="8470" max="8470" style="138" width="22.28515625"/>
    <col customWidth="1" min="8471" max="8471" style="138" width="22"/>
    <col customWidth="1" min="8472" max="8472" style="138" width="17.28515625"/>
    <col customWidth="1" min="8473" max="8473" style="138" width="17"/>
    <col customWidth="1" min="8474" max="8474" style="138" width="14.5703125"/>
    <col customWidth="1" min="8475" max="8475" style="138" width="13.28515625"/>
    <col customWidth="1" min="8476" max="8476" style="138" width="13.5703125"/>
    <col min="8477" max="8704" style="138" width="9.140625"/>
    <col customWidth="1" min="8705" max="8705" style="138" width="53.42578125"/>
    <col customWidth="1" min="8706" max="8706" style="138" width="15.85546875"/>
    <col customWidth="1" min="8707" max="8707" style="138" width="16.85546875"/>
    <col customWidth="1" min="8708" max="8708" style="138" width="17.85546875"/>
    <col customWidth="1" min="8709" max="8709" style="138" width="17"/>
    <col customWidth="1" min="8710" max="8710" style="138" width="18.42578125"/>
    <col customWidth="1" min="8711" max="8711" style="138" width="20.7109375"/>
    <col customWidth="1" hidden="1" min="8712" max="8712" style="138" width="0"/>
    <col customWidth="1" min="8713" max="8713" style="138" width="19.140625"/>
    <col customWidth="1" min="8714" max="8720" style="138" width="18.140625"/>
    <col customWidth="1" min="8721" max="8721" style="138" width="22"/>
    <col customWidth="1" min="8722" max="8722" style="138" width="20.85546875"/>
    <col customWidth="1" min="8723" max="8723" style="138" width="21.42578125"/>
    <col customWidth="1" min="8724" max="8724" style="138" width="21"/>
    <col customWidth="1" min="8725" max="8725" style="138" width="28.42578125"/>
    <col customWidth="1" min="8726" max="8726" style="138" width="22.28515625"/>
    <col customWidth="1" min="8727" max="8727" style="138" width="22"/>
    <col customWidth="1" min="8728" max="8728" style="138" width="17.28515625"/>
    <col customWidth="1" min="8729" max="8729" style="138" width="17"/>
    <col customWidth="1" min="8730" max="8730" style="138" width="14.5703125"/>
    <col customWidth="1" min="8731" max="8731" style="138" width="13.28515625"/>
    <col customWidth="1" min="8732" max="8732" style="138" width="13.5703125"/>
    <col min="8733" max="8960" style="138" width="9.140625"/>
    <col customWidth="1" min="8961" max="8961" style="138" width="53.42578125"/>
    <col customWidth="1" min="8962" max="8962" style="138" width="15.85546875"/>
    <col customWidth="1" min="8963" max="8963" style="138" width="16.85546875"/>
    <col customWidth="1" min="8964" max="8964" style="138" width="17.85546875"/>
    <col customWidth="1" min="8965" max="8965" style="138" width="17"/>
    <col customWidth="1" min="8966" max="8966" style="138" width="18.42578125"/>
    <col customWidth="1" min="8967" max="8967" style="138" width="20.7109375"/>
    <col customWidth="1" hidden="1" min="8968" max="8968" style="138" width="0"/>
    <col customWidth="1" min="8969" max="8969" style="138" width="19.140625"/>
    <col customWidth="1" min="8970" max="8976" style="138" width="18.140625"/>
    <col customWidth="1" min="8977" max="8977" style="138" width="22"/>
    <col customWidth="1" min="8978" max="8978" style="138" width="20.85546875"/>
    <col customWidth="1" min="8979" max="8979" style="138" width="21.42578125"/>
    <col customWidth="1" min="8980" max="8980" style="138" width="21"/>
    <col customWidth="1" min="8981" max="8981" style="138" width="28.42578125"/>
    <col customWidth="1" min="8982" max="8982" style="138" width="22.28515625"/>
    <col customWidth="1" min="8983" max="8983" style="138" width="22"/>
    <col customWidth="1" min="8984" max="8984" style="138" width="17.28515625"/>
    <col customWidth="1" min="8985" max="8985" style="138" width="17"/>
    <col customWidth="1" min="8986" max="8986" style="138" width="14.5703125"/>
    <col customWidth="1" min="8987" max="8987" style="138" width="13.28515625"/>
    <col customWidth="1" min="8988" max="8988" style="138" width="13.5703125"/>
    <col min="8989" max="9216" style="138" width="9.140625"/>
    <col customWidth="1" min="9217" max="9217" style="138" width="53.42578125"/>
    <col customWidth="1" min="9218" max="9218" style="138" width="15.85546875"/>
    <col customWidth="1" min="9219" max="9219" style="138" width="16.85546875"/>
    <col customWidth="1" min="9220" max="9220" style="138" width="17.85546875"/>
    <col customWidth="1" min="9221" max="9221" style="138" width="17"/>
    <col customWidth="1" min="9222" max="9222" style="138" width="18.42578125"/>
    <col customWidth="1" min="9223" max="9223" style="138" width="20.7109375"/>
    <col customWidth="1" hidden="1" min="9224" max="9224" style="138" width="0"/>
    <col customWidth="1" min="9225" max="9225" style="138" width="19.140625"/>
    <col customWidth="1" min="9226" max="9232" style="138" width="18.140625"/>
    <col customWidth="1" min="9233" max="9233" style="138" width="22"/>
    <col customWidth="1" min="9234" max="9234" style="138" width="20.85546875"/>
    <col customWidth="1" min="9235" max="9235" style="138" width="21.42578125"/>
    <col customWidth="1" min="9236" max="9236" style="138" width="21"/>
    <col customWidth="1" min="9237" max="9237" style="138" width="28.42578125"/>
    <col customWidth="1" min="9238" max="9238" style="138" width="22.28515625"/>
    <col customWidth="1" min="9239" max="9239" style="138" width="22"/>
    <col customWidth="1" min="9240" max="9240" style="138" width="17.28515625"/>
    <col customWidth="1" min="9241" max="9241" style="138" width="17"/>
    <col customWidth="1" min="9242" max="9242" style="138" width="14.5703125"/>
    <col customWidth="1" min="9243" max="9243" style="138" width="13.28515625"/>
    <col customWidth="1" min="9244" max="9244" style="138" width="13.5703125"/>
    <col min="9245" max="9472" style="138" width="9.140625"/>
    <col customWidth="1" min="9473" max="9473" style="138" width="53.42578125"/>
    <col customWidth="1" min="9474" max="9474" style="138" width="15.85546875"/>
    <col customWidth="1" min="9475" max="9475" style="138" width="16.85546875"/>
    <col customWidth="1" min="9476" max="9476" style="138" width="17.85546875"/>
    <col customWidth="1" min="9477" max="9477" style="138" width="17"/>
    <col customWidth="1" min="9478" max="9478" style="138" width="18.42578125"/>
    <col customWidth="1" min="9479" max="9479" style="138" width="20.7109375"/>
    <col customWidth="1" hidden="1" min="9480" max="9480" style="138" width="0"/>
    <col customWidth="1" min="9481" max="9481" style="138" width="19.140625"/>
    <col customWidth="1" min="9482" max="9488" style="138" width="18.140625"/>
    <col customWidth="1" min="9489" max="9489" style="138" width="22"/>
    <col customWidth="1" min="9490" max="9490" style="138" width="20.85546875"/>
    <col customWidth="1" min="9491" max="9491" style="138" width="21.42578125"/>
    <col customWidth="1" min="9492" max="9492" style="138" width="21"/>
    <col customWidth="1" min="9493" max="9493" style="138" width="28.42578125"/>
    <col customWidth="1" min="9494" max="9494" style="138" width="22.28515625"/>
    <col customWidth="1" min="9495" max="9495" style="138" width="22"/>
    <col customWidth="1" min="9496" max="9496" style="138" width="17.28515625"/>
    <col customWidth="1" min="9497" max="9497" style="138" width="17"/>
    <col customWidth="1" min="9498" max="9498" style="138" width="14.5703125"/>
    <col customWidth="1" min="9499" max="9499" style="138" width="13.28515625"/>
    <col customWidth="1" min="9500" max="9500" style="138" width="13.5703125"/>
    <col min="9501" max="9728" style="138" width="9.140625"/>
    <col customWidth="1" min="9729" max="9729" style="138" width="53.42578125"/>
    <col customWidth="1" min="9730" max="9730" style="138" width="15.85546875"/>
    <col customWidth="1" min="9731" max="9731" style="138" width="16.85546875"/>
    <col customWidth="1" min="9732" max="9732" style="138" width="17.85546875"/>
    <col customWidth="1" min="9733" max="9733" style="138" width="17"/>
    <col customWidth="1" min="9734" max="9734" style="138" width="18.42578125"/>
    <col customWidth="1" min="9735" max="9735" style="138" width="20.7109375"/>
    <col customWidth="1" hidden="1" min="9736" max="9736" style="138" width="0"/>
    <col customWidth="1" min="9737" max="9737" style="138" width="19.140625"/>
    <col customWidth="1" min="9738" max="9744" style="138" width="18.140625"/>
    <col customWidth="1" min="9745" max="9745" style="138" width="22"/>
    <col customWidth="1" min="9746" max="9746" style="138" width="20.85546875"/>
    <col customWidth="1" min="9747" max="9747" style="138" width="21.42578125"/>
    <col customWidth="1" min="9748" max="9748" style="138" width="21"/>
    <col customWidth="1" min="9749" max="9749" style="138" width="28.42578125"/>
    <col customWidth="1" min="9750" max="9750" style="138" width="22.28515625"/>
    <col customWidth="1" min="9751" max="9751" style="138" width="22"/>
    <col customWidth="1" min="9752" max="9752" style="138" width="17.28515625"/>
    <col customWidth="1" min="9753" max="9753" style="138" width="17"/>
    <col customWidth="1" min="9754" max="9754" style="138" width="14.5703125"/>
    <col customWidth="1" min="9755" max="9755" style="138" width="13.28515625"/>
    <col customWidth="1" min="9756" max="9756" style="138" width="13.5703125"/>
    <col min="9757" max="9984" style="138" width="9.140625"/>
    <col customWidth="1" min="9985" max="9985" style="138" width="53.42578125"/>
    <col customWidth="1" min="9986" max="9986" style="138" width="15.85546875"/>
    <col customWidth="1" min="9987" max="9987" style="138" width="16.85546875"/>
    <col customWidth="1" min="9988" max="9988" style="138" width="17.85546875"/>
    <col customWidth="1" min="9989" max="9989" style="138" width="17"/>
    <col customWidth="1" min="9990" max="9990" style="138" width="18.42578125"/>
    <col customWidth="1" min="9991" max="9991" style="138" width="20.7109375"/>
    <col customWidth="1" hidden="1" min="9992" max="9992" style="138" width="0"/>
    <col customWidth="1" min="9993" max="9993" style="138" width="19.140625"/>
    <col customWidth="1" min="9994" max="10000" style="138" width="18.140625"/>
    <col customWidth="1" min="10001" max="10001" style="138" width="22"/>
    <col customWidth="1" min="10002" max="10002" style="138" width="20.85546875"/>
    <col customWidth="1" min="10003" max="10003" style="138" width="21.42578125"/>
    <col customWidth="1" min="10004" max="10004" style="138" width="21"/>
    <col customWidth="1" min="10005" max="10005" style="138" width="28.42578125"/>
    <col customWidth="1" min="10006" max="10006" style="138" width="22.28515625"/>
    <col customWidth="1" min="10007" max="10007" style="138" width="22"/>
    <col customWidth="1" min="10008" max="10008" style="138" width="17.28515625"/>
    <col customWidth="1" min="10009" max="10009" style="138" width="17"/>
    <col customWidth="1" min="10010" max="10010" style="138" width="14.5703125"/>
    <col customWidth="1" min="10011" max="10011" style="138" width="13.28515625"/>
    <col customWidth="1" min="10012" max="10012" style="138" width="13.5703125"/>
    <col min="10013" max="10240" style="138" width="9.140625"/>
    <col customWidth="1" min="10241" max="10241" style="138" width="53.42578125"/>
    <col customWidth="1" min="10242" max="10242" style="138" width="15.85546875"/>
    <col customWidth="1" min="10243" max="10243" style="138" width="16.85546875"/>
    <col customWidth="1" min="10244" max="10244" style="138" width="17.85546875"/>
    <col customWidth="1" min="10245" max="10245" style="138" width="17"/>
    <col customWidth="1" min="10246" max="10246" style="138" width="18.42578125"/>
    <col customWidth="1" min="10247" max="10247" style="138" width="20.7109375"/>
    <col customWidth="1" hidden="1" min="10248" max="10248" style="138" width="0"/>
    <col customWidth="1" min="10249" max="10249" style="138" width="19.140625"/>
    <col customWidth="1" min="10250" max="10256" style="138" width="18.140625"/>
    <col customWidth="1" min="10257" max="10257" style="138" width="22"/>
    <col customWidth="1" min="10258" max="10258" style="138" width="20.85546875"/>
    <col customWidth="1" min="10259" max="10259" style="138" width="21.42578125"/>
    <col customWidth="1" min="10260" max="10260" style="138" width="21"/>
    <col customWidth="1" min="10261" max="10261" style="138" width="28.42578125"/>
    <col customWidth="1" min="10262" max="10262" style="138" width="22.28515625"/>
    <col customWidth="1" min="10263" max="10263" style="138" width="22"/>
    <col customWidth="1" min="10264" max="10264" style="138" width="17.28515625"/>
    <col customWidth="1" min="10265" max="10265" style="138" width="17"/>
    <col customWidth="1" min="10266" max="10266" style="138" width="14.5703125"/>
    <col customWidth="1" min="10267" max="10267" style="138" width="13.28515625"/>
    <col customWidth="1" min="10268" max="10268" style="138" width="13.5703125"/>
    <col min="10269" max="10496" style="138" width="9.140625"/>
    <col customWidth="1" min="10497" max="10497" style="138" width="53.42578125"/>
    <col customWidth="1" min="10498" max="10498" style="138" width="15.85546875"/>
    <col customWidth="1" min="10499" max="10499" style="138" width="16.85546875"/>
    <col customWidth="1" min="10500" max="10500" style="138" width="17.85546875"/>
    <col customWidth="1" min="10501" max="10501" style="138" width="17"/>
    <col customWidth="1" min="10502" max="10502" style="138" width="18.42578125"/>
    <col customWidth="1" min="10503" max="10503" style="138" width="20.7109375"/>
    <col customWidth="1" hidden="1" min="10504" max="10504" style="138" width="0"/>
    <col customWidth="1" min="10505" max="10505" style="138" width="19.140625"/>
    <col customWidth="1" min="10506" max="10512" style="138" width="18.140625"/>
    <col customWidth="1" min="10513" max="10513" style="138" width="22"/>
    <col customWidth="1" min="10514" max="10514" style="138" width="20.85546875"/>
    <col customWidth="1" min="10515" max="10515" style="138" width="21.42578125"/>
    <col customWidth="1" min="10516" max="10516" style="138" width="21"/>
    <col customWidth="1" min="10517" max="10517" style="138" width="28.42578125"/>
    <col customWidth="1" min="10518" max="10518" style="138" width="22.28515625"/>
    <col customWidth="1" min="10519" max="10519" style="138" width="22"/>
    <col customWidth="1" min="10520" max="10520" style="138" width="17.28515625"/>
    <col customWidth="1" min="10521" max="10521" style="138" width="17"/>
    <col customWidth="1" min="10522" max="10522" style="138" width="14.5703125"/>
    <col customWidth="1" min="10523" max="10523" style="138" width="13.28515625"/>
    <col customWidth="1" min="10524" max="10524" style="138" width="13.5703125"/>
    <col min="10525" max="10752" style="138" width="9.140625"/>
    <col customWidth="1" min="10753" max="10753" style="138" width="53.42578125"/>
    <col customWidth="1" min="10754" max="10754" style="138" width="15.85546875"/>
    <col customWidth="1" min="10755" max="10755" style="138" width="16.85546875"/>
    <col customWidth="1" min="10756" max="10756" style="138" width="17.85546875"/>
    <col customWidth="1" min="10757" max="10757" style="138" width="17"/>
    <col customWidth="1" min="10758" max="10758" style="138" width="18.42578125"/>
    <col customWidth="1" min="10759" max="10759" style="138" width="20.7109375"/>
    <col customWidth="1" hidden="1" min="10760" max="10760" style="138" width="0"/>
    <col customWidth="1" min="10761" max="10761" style="138" width="19.140625"/>
    <col customWidth="1" min="10762" max="10768" style="138" width="18.140625"/>
    <col customWidth="1" min="10769" max="10769" style="138" width="22"/>
    <col customWidth="1" min="10770" max="10770" style="138" width="20.85546875"/>
    <col customWidth="1" min="10771" max="10771" style="138" width="21.42578125"/>
    <col customWidth="1" min="10772" max="10772" style="138" width="21"/>
    <col customWidth="1" min="10773" max="10773" style="138" width="28.42578125"/>
    <col customWidth="1" min="10774" max="10774" style="138" width="22.28515625"/>
    <col customWidth="1" min="10775" max="10775" style="138" width="22"/>
    <col customWidth="1" min="10776" max="10776" style="138" width="17.28515625"/>
    <col customWidth="1" min="10777" max="10777" style="138" width="17"/>
    <col customWidth="1" min="10778" max="10778" style="138" width="14.5703125"/>
    <col customWidth="1" min="10779" max="10779" style="138" width="13.28515625"/>
    <col customWidth="1" min="10780" max="10780" style="138" width="13.5703125"/>
    <col min="10781" max="11008" style="138" width="9.140625"/>
    <col customWidth="1" min="11009" max="11009" style="138" width="53.42578125"/>
    <col customWidth="1" min="11010" max="11010" style="138" width="15.85546875"/>
    <col customWidth="1" min="11011" max="11011" style="138" width="16.85546875"/>
    <col customWidth="1" min="11012" max="11012" style="138" width="17.85546875"/>
    <col customWidth="1" min="11013" max="11013" style="138" width="17"/>
    <col customWidth="1" min="11014" max="11014" style="138" width="18.42578125"/>
    <col customWidth="1" min="11015" max="11015" style="138" width="20.7109375"/>
    <col customWidth="1" hidden="1" min="11016" max="11016" style="138" width="0"/>
    <col customWidth="1" min="11017" max="11017" style="138" width="19.140625"/>
    <col customWidth="1" min="11018" max="11024" style="138" width="18.140625"/>
    <col customWidth="1" min="11025" max="11025" style="138" width="22"/>
    <col customWidth="1" min="11026" max="11026" style="138" width="20.85546875"/>
    <col customWidth="1" min="11027" max="11027" style="138" width="21.42578125"/>
    <col customWidth="1" min="11028" max="11028" style="138" width="21"/>
    <col customWidth="1" min="11029" max="11029" style="138" width="28.42578125"/>
    <col customWidth="1" min="11030" max="11030" style="138" width="22.28515625"/>
    <col customWidth="1" min="11031" max="11031" style="138" width="22"/>
    <col customWidth="1" min="11032" max="11032" style="138" width="17.28515625"/>
    <col customWidth="1" min="11033" max="11033" style="138" width="17"/>
    <col customWidth="1" min="11034" max="11034" style="138" width="14.5703125"/>
    <col customWidth="1" min="11035" max="11035" style="138" width="13.28515625"/>
    <col customWidth="1" min="11036" max="11036" style="138" width="13.5703125"/>
    <col min="11037" max="11264" style="138" width="9.140625"/>
    <col customWidth="1" min="11265" max="11265" style="138" width="53.42578125"/>
    <col customWidth="1" min="11266" max="11266" style="138" width="15.85546875"/>
    <col customWidth="1" min="11267" max="11267" style="138" width="16.85546875"/>
    <col customWidth="1" min="11268" max="11268" style="138" width="17.85546875"/>
    <col customWidth="1" min="11269" max="11269" style="138" width="17"/>
    <col customWidth="1" min="11270" max="11270" style="138" width="18.42578125"/>
    <col customWidth="1" min="11271" max="11271" style="138" width="20.7109375"/>
    <col customWidth="1" hidden="1" min="11272" max="11272" style="138" width="0"/>
    <col customWidth="1" min="11273" max="11273" style="138" width="19.140625"/>
    <col customWidth="1" min="11274" max="11280" style="138" width="18.140625"/>
    <col customWidth="1" min="11281" max="11281" style="138" width="22"/>
    <col customWidth="1" min="11282" max="11282" style="138" width="20.85546875"/>
    <col customWidth="1" min="11283" max="11283" style="138" width="21.42578125"/>
    <col customWidth="1" min="11284" max="11284" style="138" width="21"/>
    <col customWidth="1" min="11285" max="11285" style="138" width="28.42578125"/>
    <col customWidth="1" min="11286" max="11286" style="138" width="22.28515625"/>
    <col customWidth="1" min="11287" max="11287" style="138" width="22"/>
    <col customWidth="1" min="11288" max="11288" style="138" width="17.28515625"/>
    <col customWidth="1" min="11289" max="11289" style="138" width="17"/>
    <col customWidth="1" min="11290" max="11290" style="138" width="14.5703125"/>
    <col customWidth="1" min="11291" max="11291" style="138" width="13.28515625"/>
    <col customWidth="1" min="11292" max="11292" style="138" width="13.5703125"/>
    <col min="11293" max="11520" style="138" width="9.140625"/>
    <col customWidth="1" min="11521" max="11521" style="138" width="53.42578125"/>
    <col customWidth="1" min="11522" max="11522" style="138" width="15.85546875"/>
    <col customWidth="1" min="11523" max="11523" style="138" width="16.85546875"/>
    <col customWidth="1" min="11524" max="11524" style="138" width="17.85546875"/>
    <col customWidth="1" min="11525" max="11525" style="138" width="17"/>
    <col customWidth="1" min="11526" max="11526" style="138" width="18.42578125"/>
    <col customWidth="1" min="11527" max="11527" style="138" width="20.7109375"/>
    <col customWidth="1" hidden="1" min="11528" max="11528" style="138" width="0"/>
    <col customWidth="1" min="11529" max="11529" style="138" width="19.140625"/>
    <col customWidth="1" min="11530" max="11536" style="138" width="18.140625"/>
    <col customWidth="1" min="11537" max="11537" style="138" width="22"/>
    <col customWidth="1" min="11538" max="11538" style="138" width="20.85546875"/>
    <col customWidth="1" min="11539" max="11539" style="138" width="21.42578125"/>
    <col customWidth="1" min="11540" max="11540" style="138" width="21"/>
    <col customWidth="1" min="11541" max="11541" style="138" width="28.42578125"/>
    <col customWidth="1" min="11542" max="11542" style="138" width="22.28515625"/>
    <col customWidth="1" min="11543" max="11543" style="138" width="22"/>
    <col customWidth="1" min="11544" max="11544" style="138" width="17.28515625"/>
    <col customWidth="1" min="11545" max="11545" style="138" width="17"/>
    <col customWidth="1" min="11546" max="11546" style="138" width="14.5703125"/>
    <col customWidth="1" min="11547" max="11547" style="138" width="13.28515625"/>
    <col customWidth="1" min="11548" max="11548" style="138" width="13.5703125"/>
    <col min="11549" max="11776" style="138" width="9.140625"/>
    <col customWidth="1" min="11777" max="11777" style="138" width="53.42578125"/>
    <col customWidth="1" min="11778" max="11778" style="138" width="15.85546875"/>
    <col customWidth="1" min="11779" max="11779" style="138" width="16.85546875"/>
    <col customWidth="1" min="11780" max="11780" style="138" width="17.85546875"/>
    <col customWidth="1" min="11781" max="11781" style="138" width="17"/>
    <col customWidth="1" min="11782" max="11782" style="138" width="18.42578125"/>
    <col customWidth="1" min="11783" max="11783" style="138" width="20.7109375"/>
    <col customWidth="1" hidden="1" min="11784" max="11784" style="138" width="0"/>
    <col customWidth="1" min="11785" max="11785" style="138" width="19.140625"/>
    <col customWidth="1" min="11786" max="11792" style="138" width="18.140625"/>
    <col customWidth="1" min="11793" max="11793" style="138" width="22"/>
    <col customWidth="1" min="11794" max="11794" style="138" width="20.85546875"/>
    <col customWidth="1" min="11795" max="11795" style="138" width="21.42578125"/>
    <col customWidth="1" min="11796" max="11796" style="138" width="21"/>
    <col customWidth="1" min="11797" max="11797" style="138" width="28.42578125"/>
    <col customWidth="1" min="11798" max="11798" style="138" width="22.28515625"/>
    <col customWidth="1" min="11799" max="11799" style="138" width="22"/>
    <col customWidth="1" min="11800" max="11800" style="138" width="17.28515625"/>
    <col customWidth="1" min="11801" max="11801" style="138" width="17"/>
    <col customWidth="1" min="11802" max="11802" style="138" width="14.5703125"/>
    <col customWidth="1" min="11803" max="11803" style="138" width="13.28515625"/>
    <col customWidth="1" min="11804" max="11804" style="138" width="13.5703125"/>
    <col min="11805" max="12032" style="138" width="9.140625"/>
    <col customWidth="1" min="12033" max="12033" style="138" width="53.42578125"/>
    <col customWidth="1" min="12034" max="12034" style="138" width="15.85546875"/>
    <col customWidth="1" min="12035" max="12035" style="138" width="16.85546875"/>
    <col customWidth="1" min="12036" max="12036" style="138" width="17.85546875"/>
    <col customWidth="1" min="12037" max="12037" style="138" width="17"/>
    <col customWidth="1" min="12038" max="12038" style="138" width="18.42578125"/>
    <col customWidth="1" min="12039" max="12039" style="138" width="20.7109375"/>
    <col customWidth="1" hidden="1" min="12040" max="12040" style="138" width="0"/>
    <col customWidth="1" min="12041" max="12041" style="138" width="19.140625"/>
    <col customWidth="1" min="12042" max="12048" style="138" width="18.140625"/>
    <col customWidth="1" min="12049" max="12049" style="138" width="22"/>
    <col customWidth="1" min="12050" max="12050" style="138" width="20.85546875"/>
    <col customWidth="1" min="12051" max="12051" style="138" width="21.42578125"/>
    <col customWidth="1" min="12052" max="12052" style="138" width="21"/>
    <col customWidth="1" min="12053" max="12053" style="138" width="28.42578125"/>
    <col customWidth="1" min="12054" max="12054" style="138" width="22.28515625"/>
    <col customWidth="1" min="12055" max="12055" style="138" width="22"/>
    <col customWidth="1" min="12056" max="12056" style="138" width="17.28515625"/>
    <col customWidth="1" min="12057" max="12057" style="138" width="17"/>
    <col customWidth="1" min="12058" max="12058" style="138" width="14.5703125"/>
    <col customWidth="1" min="12059" max="12059" style="138" width="13.28515625"/>
    <col customWidth="1" min="12060" max="12060" style="138" width="13.5703125"/>
    <col min="12061" max="12288" style="138" width="9.140625"/>
    <col customWidth="1" min="12289" max="12289" style="138" width="53.42578125"/>
    <col customWidth="1" min="12290" max="12290" style="138" width="15.85546875"/>
    <col customWidth="1" min="12291" max="12291" style="138" width="16.85546875"/>
    <col customWidth="1" min="12292" max="12292" style="138" width="17.85546875"/>
    <col customWidth="1" min="12293" max="12293" style="138" width="17"/>
    <col customWidth="1" min="12294" max="12294" style="138" width="18.42578125"/>
    <col customWidth="1" min="12295" max="12295" style="138" width="20.7109375"/>
    <col customWidth="1" hidden="1" min="12296" max="12296" style="138" width="0"/>
    <col customWidth="1" min="12297" max="12297" style="138" width="19.140625"/>
    <col customWidth="1" min="12298" max="12304" style="138" width="18.140625"/>
    <col customWidth="1" min="12305" max="12305" style="138" width="22"/>
    <col customWidth="1" min="12306" max="12306" style="138" width="20.85546875"/>
    <col customWidth="1" min="12307" max="12307" style="138" width="21.42578125"/>
    <col customWidth="1" min="12308" max="12308" style="138" width="21"/>
    <col customWidth="1" min="12309" max="12309" style="138" width="28.42578125"/>
    <col customWidth="1" min="12310" max="12310" style="138" width="22.28515625"/>
    <col customWidth="1" min="12311" max="12311" style="138" width="22"/>
    <col customWidth="1" min="12312" max="12312" style="138" width="17.28515625"/>
    <col customWidth="1" min="12313" max="12313" style="138" width="17"/>
    <col customWidth="1" min="12314" max="12314" style="138" width="14.5703125"/>
    <col customWidth="1" min="12315" max="12315" style="138" width="13.28515625"/>
    <col customWidth="1" min="12316" max="12316" style="138" width="13.5703125"/>
    <col min="12317" max="12544" style="138" width="9.140625"/>
    <col customWidth="1" min="12545" max="12545" style="138" width="53.42578125"/>
    <col customWidth="1" min="12546" max="12546" style="138" width="15.85546875"/>
    <col customWidth="1" min="12547" max="12547" style="138" width="16.85546875"/>
    <col customWidth="1" min="12548" max="12548" style="138" width="17.85546875"/>
    <col customWidth="1" min="12549" max="12549" style="138" width="17"/>
    <col customWidth="1" min="12550" max="12550" style="138" width="18.42578125"/>
    <col customWidth="1" min="12551" max="12551" style="138" width="20.7109375"/>
    <col customWidth="1" hidden="1" min="12552" max="12552" style="138" width="0"/>
    <col customWidth="1" min="12553" max="12553" style="138" width="19.140625"/>
    <col customWidth="1" min="12554" max="12560" style="138" width="18.140625"/>
    <col customWidth="1" min="12561" max="12561" style="138" width="22"/>
    <col customWidth="1" min="12562" max="12562" style="138" width="20.85546875"/>
    <col customWidth="1" min="12563" max="12563" style="138" width="21.42578125"/>
    <col customWidth="1" min="12564" max="12564" style="138" width="21"/>
    <col customWidth="1" min="12565" max="12565" style="138" width="28.42578125"/>
    <col customWidth="1" min="12566" max="12566" style="138" width="22.28515625"/>
    <col customWidth="1" min="12567" max="12567" style="138" width="22"/>
    <col customWidth="1" min="12568" max="12568" style="138" width="17.28515625"/>
    <col customWidth="1" min="12569" max="12569" style="138" width="17"/>
    <col customWidth="1" min="12570" max="12570" style="138" width="14.5703125"/>
    <col customWidth="1" min="12571" max="12571" style="138" width="13.28515625"/>
    <col customWidth="1" min="12572" max="12572" style="138" width="13.5703125"/>
    <col min="12573" max="12800" style="138" width="9.140625"/>
    <col customWidth="1" min="12801" max="12801" style="138" width="53.42578125"/>
    <col customWidth="1" min="12802" max="12802" style="138" width="15.85546875"/>
    <col customWidth="1" min="12803" max="12803" style="138" width="16.85546875"/>
    <col customWidth="1" min="12804" max="12804" style="138" width="17.85546875"/>
    <col customWidth="1" min="12805" max="12805" style="138" width="17"/>
    <col customWidth="1" min="12806" max="12806" style="138" width="18.42578125"/>
    <col customWidth="1" min="12807" max="12807" style="138" width="20.7109375"/>
    <col customWidth="1" hidden="1" min="12808" max="12808" style="138" width="0"/>
    <col customWidth="1" min="12809" max="12809" style="138" width="19.140625"/>
    <col customWidth="1" min="12810" max="12816" style="138" width="18.140625"/>
    <col customWidth="1" min="12817" max="12817" style="138" width="22"/>
    <col customWidth="1" min="12818" max="12818" style="138" width="20.85546875"/>
    <col customWidth="1" min="12819" max="12819" style="138" width="21.42578125"/>
    <col customWidth="1" min="12820" max="12820" style="138" width="21"/>
    <col customWidth="1" min="12821" max="12821" style="138" width="28.42578125"/>
    <col customWidth="1" min="12822" max="12822" style="138" width="22.28515625"/>
    <col customWidth="1" min="12823" max="12823" style="138" width="22"/>
    <col customWidth="1" min="12824" max="12824" style="138" width="17.28515625"/>
    <col customWidth="1" min="12825" max="12825" style="138" width="17"/>
    <col customWidth="1" min="12826" max="12826" style="138" width="14.5703125"/>
    <col customWidth="1" min="12827" max="12827" style="138" width="13.28515625"/>
    <col customWidth="1" min="12828" max="12828" style="138" width="13.5703125"/>
    <col min="12829" max="13056" style="138" width="9.140625"/>
    <col customWidth="1" min="13057" max="13057" style="138" width="53.42578125"/>
    <col customWidth="1" min="13058" max="13058" style="138" width="15.85546875"/>
    <col customWidth="1" min="13059" max="13059" style="138" width="16.85546875"/>
    <col customWidth="1" min="13060" max="13060" style="138" width="17.85546875"/>
    <col customWidth="1" min="13061" max="13061" style="138" width="17"/>
    <col customWidth="1" min="13062" max="13062" style="138" width="18.42578125"/>
    <col customWidth="1" min="13063" max="13063" style="138" width="20.7109375"/>
    <col customWidth="1" hidden="1" min="13064" max="13064" style="138" width="0"/>
    <col customWidth="1" min="13065" max="13065" style="138" width="19.140625"/>
    <col customWidth="1" min="13066" max="13072" style="138" width="18.140625"/>
    <col customWidth="1" min="13073" max="13073" style="138" width="22"/>
    <col customWidth="1" min="13074" max="13074" style="138" width="20.85546875"/>
    <col customWidth="1" min="13075" max="13075" style="138" width="21.42578125"/>
    <col customWidth="1" min="13076" max="13076" style="138" width="21"/>
    <col customWidth="1" min="13077" max="13077" style="138" width="28.42578125"/>
    <col customWidth="1" min="13078" max="13078" style="138" width="22.28515625"/>
    <col customWidth="1" min="13079" max="13079" style="138" width="22"/>
    <col customWidth="1" min="13080" max="13080" style="138" width="17.28515625"/>
    <col customWidth="1" min="13081" max="13081" style="138" width="17"/>
    <col customWidth="1" min="13082" max="13082" style="138" width="14.5703125"/>
    <col customWidth="1" min="13083" max="13083" style="138" width="13.28515625"/>
    <col customWidth="1" min="13084" max="13084" style="138" width="13.5703125"/>
    <col min="13085" max="13312" style="138" width="9.140625"/>
    <col customWidth="1" min="13313" max="13313" style="138" width="53.42578125"/>
    <col customWidth="1" min="13314" max="13314" style="138" width="15.85546875"/>
    <col customWidth="1" min="13315" max="13315" style="138" width="16.85546875"/>
    <col customWidth="1" min="13316" max="13316" style="138" width="17.85546875"/>
    <col customWidth="1" min="13317" max="13317" style="138" width="17"/>
    <col customWidth="1" min="13318" max="13318" style="138" width="18.42578125"/>
    <col customWidth="1" min="13319" max="13319" style="138" width="20.7109375"/>
    <col customWidth="1" hidden="1" min="13320" max="13320" style="138" width="0"/>
    <col customWidth="1" min="13321" max="13321" style="138" width="19.140625"/>
    <col customWidth="1" min="13322" max="13328" style="138" width="18.140625"/>
    <col customWidth="1" min="13329" max="13329" style="138" width="22"/>
    <col customWidth="1" min="13330" max="13330" style="138" width="20.85546875"/>
    <col customWidth="1" min="13331" max="13331" style="138" width="21.42578125"/>
    <col customWidth="1" min="13332" max="13332" style="138" width="21"/>
    <col customWidth="1" min="13333" max="13333" style="138" width="28.42578125"/>
    <col customWidth="1" min="13334" max="13334" style="138" width="22.28515625"/>
    <col customWidth="1" min="13335" max="13335" style="138" width="22"/>
    <col customWidth="1" min="13336" max="13336" style="138" width="17.28515625"/>
    <col customWidth="1" min="13337" max="13337" style="138" width="17"/>
    <col customWidth="1" min="13338" max="13338" style="138" width="14.5703125"/>
    <col customWidth="1" min="13339" max="13339" style="138" width="13.28515625"/>
    <col customWidth="1" min="13340" max="13340" style="138" width="13.5703125"/>
    <col min="13341" max="13568" style="138" width="9.140625"/>
    <col customWidth="1" min="13569" max="13569" style="138" width="53.42578125"/>
    <col customWidth="1" min="13570" max="13570" style="138" width="15.85546875"/>
    <col customWidth="1" min="13571" max="13571" style="138" width="16.85546875"/>
    <col customWidth="1" min="13572" max="13572" style="138" width="17.85546875"/>
    <col customWidth="1" min="13573" max="13573" style="138" width="17"/>
    <col customWidth="1" min="13574" max="13574" style="138" width="18.42578125"/>
    <col customWidth="1" min="13575" max="13575" style="138" width="20.7109375"/>
    <col customWidth="1" hidden="1" min="13576" max="13576" style="138" width="0"/>
    <col customWidth="1" min="13577" max="13577" style="138" width="19.140625"/>
    <col customWidth="1" min="13578" max="13584" style="138" width="18.140625"/>
    <col customWidth="1" min="13585" max="13585" style="138" width="22"/>
    <col customWidth="1" min="13586" max="13586" style="138" width="20.85546875"/>
    <col customWidth="1" min="13587" max="13587" style="138" width="21.42578125"/>
    <col customWidth="1" min="13588" max="13588" style="138" width="21"/>
    <col customWidth="1" min="13589" max="13589" style="138" width="28.42578125"/>
    <col customWidth="1" min="13590" max="13590" style="138" width="22.28515625"/>
    <col customWidth="1" min="13591" max="13591" style="138" width="22"/>
    <col customWidth="1" min="13592" max="13592" style="138" width="17.28515625"/>
    <col customWidth="1" min="13593" max="13593" style="138" width="17"/>
    <col customWidth="1" min="13594" max="13594" style="138" width="14.5703125"/>
    <col customWidth="1" min="13595" max="13595" style="138" width="13.28515625"/>
    <col customWidth="1" min="13596" max="13596" style="138" width="13.5703125"/>
    <col min="13597" max="13824" style="138" width="9.140625"/>
    <col customWidth="1" min="13825" max="13825" style="138" width="53.42578125"/>
    <col customWidth="1" min="13826" max="13826" style="138" width="15.85546875"/>
    <col customWidth="1" min="13827" max="13827" style="138" width="16.85546875"/>
    <col customWidth="1" min="13828" max="13828" style="138" width="17.85546875"/>
    <col customWidth="1" min="13829" max="13829" style="138" width="17"/>
    <col customWidth="1" min="13830" max="13830" style="138" width="18.42578125"/>
    <col customWidth="1" min="13831" max="13831" style="138" width="20.7109375"/>
    <col customWidth="1" hidden="1" min="13832" max="13832" style="138" width="0"/>
    <col customWidth="1" min="13833" max="13833" style="138" width="19.140625"/>
    <col customWidth="1" min="13834" max="13840" style="138" width="18.140625"/>
    <col customWidth="1" min="13841" max="13841" style="138" width="22"/>
    <col customWidth="1" min="13842" max="13842" style="138" width="20.85546875"/>
    <col customWidth="1" min="13843" max="13843" style="138" width="21.42578125"/>
    <col customWidth="1" min="13844" max="13844" style="138" width="21"/>
    <col customWidth="1" min="13845" max="13845" style="138" width="28.42578125"/>
    <col customWidth="1" min="13846" max="13846" style="138" width="22.28515625"/>
    <col customWidth="1" min="13847" max="13847" style="138" width="22"/>
    <col customWidth="1" min="13848" max="13848" style="138" width="17.28515625"/>
    <col customWidth="1" min="13849" max="13849" style="138" width="17"/>
    <col customWidth="1" min="13850" max="13850" style="138" width="14.5703125"/>
    <col customWidth="1" min="13851" max="13851" style="138" width="13.28515625"/>
    <col customWidth="1" min="13852" max="13852" style="138" width="13.5703125"/>
    <col min="13853" max="14080" style="138" width="9.140625"/>
    <col customWidth="1" min="14081" max="14081" style="138" width="53.42578125"/>
    <col customWidth="1" min="14082" max="14082" style="138" width="15.85546875"/>
    <col customWidth="1" min="14083" max="14083" style="138" width="16.85546875"/>
    <col customWidth="1" min="14084" max="14084" style="138" width="17.85546875"/>
    <col customWidth="1" min="14085" max="14085" style="138" width="17"/>
    <col customWidth="1" min="14086" max="14086" style="138" width="18.42578125"/>
    <col customWidth="1" min="14087" max="14087" style="138" width="20.7109375"/>
    <col customWidth="1" hidden="1" min="14088" max="14088" style="138" width="0"/>
    <col customWidth="1" min="14089" max="14089" style="138" width="19.140625"/>
    <col customWidth="1" min="14090" max="14096" style="138" width="18.140625"/>
    <col customWidth="1" min="14097" max="14097" style="138" width="22"/>
    <col customWidth="1" min="14098" max="14098" style="138" width="20.85546875"/>
    <col customWidth="1" min="14099" max="14099" style="138" width="21.42578125"/>
    <col customWidth="1" min="14100" max="14100" style="138" width="21"/>
    <col customWidth="1" min="14101" max="14101" style="138" width="28.42578125"/>
    <col customWidth="1" min="14102" max="14102" style="138" width="22.28515625"/>
    <col customWidth="1" min="14103" max="14103" style="138" width="22"/>
    <col customWidth="1" min="14104" max="14104" style="138" width="17.28515625"/>
    <col customWidth="1" min="14105" max="14105" style="138" width="17"/>
    <col customWidth="1" min="14106" max="14106" style="138" width="14.5703125"/>
    <col customWidth="1" min="14107" max="14107" style="138" width="13.28515625"/>
    <col customWidth="1" min="14108" max="14108" style="138" width="13.5703125"/>
    <col min="14109" max="14336" style="138" width="9.140625"/>
    <col customWidth="1" min="14337" max="14337" style="138" width="53.42578125"/>
    <col customWidth="1" min="14338" max="14338" style="138" width="15.85546875"/>
    <col customWidth="1" min="14339" max="14339" style="138" width="16.85546875"/>
    <col customWidth="1" min="14340" max="14340" style="138" width="17.85546875"/>
    <col customWidth="1" min="14341" max="14341" style="138" width="17"/>
    <col customWidth="1" min="14342" max="14342" style="138" width="18.42578125"/>
    <col customWidth="1" min="14343" max="14343" style="138" width="20.7109375"/>
    <col customWidth="1" hidden="1" min="14344" max="14344" style="138" width="0"/>
    <col customWidth="1" min="14345" max="14345" style="138" width="19.140625"/>
    <col customWidth="1" min="14346" max="14352" style="138" width="18.140625"/>
    <col customWidth="1" min="14353" max="14353" style="138" width="22"/>
    <col customWidth="1" min="14354" max="14354" style="138" width="20.85546875"/>
    <col customWidth="1" min="14355" max="14355" style="138" width="21.42578125"/>
    <col customWidth="1" min="14356" max="14356" style="138" width="21"/>
    <col customWidth="1" min="14357" max="14357" style="138" width="28.42578125"/>
    <col customWidth="1" min="14358" max="14358" style="138" width="22.28515625"/>
    <col customWidth="1" min="14359" max="14359" style="138" width="22"/>
    <col customWidth="1" min="14360" max="14360" style="138" width="17.28515625"/>
    <col customWidth="1" min="14361" max="14361" style="138" width="17"/>
    <col customWidth="1" min="14362" max="14362" style="138" width="14.5703125"/>
    <col customWidth="1" min="14363" max="14363" style="138" width="13.28515625"/>
    <col customWidth="1" min="14364" max="14364" style="138" width="13.5703125"/>
    <col min="14365" max="14592" style="138" width="9.140625"/>
    <col customWidth="1" min="14593" max="14593" style="138" width="53.42578125"/>
    <col customWidth="1" min="14594" max="14594" style="138" width="15.85546875"/>
    <col customWidth="1" min="14595" max="14595" style="138" width="16.85546875"/>
    <col customWidth="1" min="14596" max="14596" style="138" width="17.85546875"/>
    <col customWidth="1" min="14597" max="14597" style="138" width="17"/>
    <col customWidth="1" min="14598" max="14598" style="138" width="18.42578125"/>
    <col customWidth="1" min="14599" max="14599" style="138" width="20.7109375"/>
    <col customWidth="1" hidden="1" min="14600" max="14600" style="138" width="0"/>
    <col customWidth="1" min="14601" max="14601" style="138" width="19.140625"/>
    <col customWidth="1" min="14602" max="14608" style="138" width="18.140625"/>
    <col customWidth="1" min="14609" max="14609" style="138" width="22"/>
    <col customWidth="1" min="14610" max="14610" style="138" width="20.85546875"/>
    <col customWidth="1" min="14611" max="14611" style="138" width="21.42578125"/>
    <col customWidth="1" min="14612" max="14612" style="138" width="21"/>
    <col customWidth="1" min="14613" max="14613" style="138" width="28.42578125"/>
    <col customWidth="1" min="14614" max="14614" style="138" width="22.28515625"/>
    <col customWidth="1" min="14615" max="14615" style="138" width="22"/>
    <col customWidth="1" min="14616" max="14616" style="138" width="17.28515625"/>
    <col customWidth="1" min="14617" max="14617" style="138" width="17"/>
    <col customWidth="1" min="14618" max="14618" style="138" width="14.5703125"/>
    <col customWidth="1" min="14619" max="14619" style="138" width="13.28515625"/>
    <col customWidth="1" min="14620" max="14620" style="138" width="13.5703125"/>
    <col min="14621" max="14848" style="138" width="9.140625"/>
    <col customWidth="1" min="14849" max="14849" style="138" width="53.42578125"/>
    <col customWidth="1" min="14850" max="14850" style="138" width="15.85546875"/>
    <col customWidth="1" min="14851" max="14851" style="138" width="16.85546875"/>
    <col customWidth="1" min="14852" max="14852" style="138" width="17.85546875"/>
    <col customWidth="1" min="14853" max="14853" style="138" width="17"/>
    <col customWidth="1" min="14854" max="14854" style="138" width="18.42578125"/>
    <col customWidth="1" min="14855" max="14855" style="138" width="20.7109375"/>
    <col customWidth="1" hidden="1" min="14856" max="14856" style="138" width="0"/>
    <col customWidth="1" min="14857" max="14857" style="138" width="19.140625"/>
    <col customWidth="1" min="14858" max="14864" style="138" width="18.140625"/>
    <col customWidth="1" min="14865" max="14865" style="138" width="22"/>
    <col customWidth="1" min="14866" max="14866" style="138" width="20.85546875"/>
    <col customWidth="1" min="14867" max="14867" style="138" width="21.42578125"/>
    <col customWidth="1" min="14868" max="14868" style="138" width="21"/>
    <col customWidth="1" min="14869" max="14869" style="138" width="28.42578125"/>
    <col customWidth="1" min="14870" max="14870" style="138" width="22.28515625"/>
    <col customWidth="1" min="14871" max="14871" style="138" width="22"/>
    <col customWidth="1" min="14872" max="14872" style="138" width="17.28515625"/>
    <col customWidth="1" min="14873" max="14873" style="138" width="17"/>
    <col customWidth="1" min="14874" max="14874" style="138" width="14.5703125"/>
    <col customWidth="1" min="14875" max="14875" style="138" width="13.28515625"/>
    <col customWidth="1" min="14876" max="14876" style="138" width="13.5703125"/>
    <col min="14877" max="15104" style="138" width="9.140625"/>
    <col customWidth="1" min="15105" max="15105" style="138" width="53.42578125"/>
    <col customWidth="1" min="15106" max="15106" style="138" width="15.85546875"/>
    <col customWidth="1" min="15107" max="15107" style="138" width="16.85546875"/>
    <col customWidth="1" min="15108" max="15108" style="138" width="17.85546875"/>
    <col customWidth="1" min="15109" max="15109" style="138" width="17"/>
    <col customWidth="1" min="15110" max="15110" style="138" width="18.42578125"/>
    <col customWidth="1" min="15111" max="15111" style="138" width="20.7109375"/>
    <col customWidth="1" hidden="1" min="15112" max="15112" style="138" width="0"/>
    <col customWidth="1" min="15113" max="15113" style="138" width="19.140625"/>
    <col customWidth="1" min="15114" max="15120" style="138" width="18.140625"/>
    <col customWidth="1" min="15121" max="15121" style="138" width="22"/>
    <col customWidth="1" min="15122" max="15122" style="138" width="20.85546875"/>
    <col customWidth="1" min="15123" max="15123" style="138" width="21.42578125"/>
    <col customWidth="1" min="15124" max="15124" style="138" width="21"/>
    <col customWidth="1" min="15125" max="15125" style="138" width="28.42578125"/>
    <col customWidth="1" min="15126" max="15126" style="138" width="22.28515625"/>
    <col customWidth="1" min="15127" max="15127" style="138" width="22"/>
    <col customWidth="1" min="15128" max="15128" style="138" width="17.28515625"/>
    <col customWidth="1" min="15129" max="15129" style="138" width="17"/>
    <col customWidth="1" min="15130" max="15130" style="138" width="14.5703125"/>
    <col customWidth="1" min="15131" max="15131" style="138" width="13.28515625"/>
    <col customWidth="1" min="15132" max="15132" style="138" width="13.5703125"/>
    <col min="15133" max="15360" style="138" width="9.140625"/>
    <col customWidth="1" min="15361" max="15361" style="138" width="53.42578125"/>
    <col customWidth="1" min="15362" max="15362" style="138" width="15.85546875"/>
    <col customWidth="1" min="15363" max="15363" style="138" width="16.85546875"/>
    <col customWidth="1" min="15364" max="15364" style="138" width="17.85546875"/>
    <col customWidth="1" min="15365" max="15365" style="138" width="17"/>
    <col customWidth="1" min="15366" max="15366" style="138" width="18.42578125"/>
    <col customWidth="1" min="15367" max="15367" style="138" width="20.7109375"/>
    <col customWidth="1" hidden="1" min="15368" max="15368" style="138" width="0"/>
    <col customWidth="1" min="15369" max="15369" style="138" width="19.140625"/>
    <col customWidth="1" min="15370" max="15376" style="138" width="18.140625"/>
    <col customWidth="1" min="15377" max="15377" style="138" width="22"/>
    <col customWidth="1" min="15378" max="15378" style="138" width="20.85546875"/>
    <col customWidth="1" min="15379" max="15379" style="138" width="21.42578125"/>
    <col customWidth="1" min="15380" max="15380" style="138" width="21"/>
    <col customWidth="1" min="15381" max="15381" style="138" width="28.42578125"/>
    <col customWidth="1" min="15382" max="15382" style="138" width="22.28515625"/>
    <col customWidth="1" min="15383" max="15383" style="138" width="22"/>
    <col customWidth="1" min="15384" max="15384" style="138" width="17.28515625"/>
    <col customWidth="1" min="15385" max="15385" style="138" width="17"/>
    <col customWidth="1" min="15386" max="15386" style="138" width="14.5703125"/>
    <col customWidth="1" min="15387" max="15387" style="138" width="13.28515625"/>
    <col customWidth="1" min="15388" max="15388" style="138" width="13.5703125"/>
    <col min="15389" max="15616" style="138" width="9.140625"/>
    <col customWidth="1" min="15617" max="15617" style="138" width="53.42578125"/>
    <col customWidth="1" min="15618" max="15618" style="138" width="15.85546875"/>
    <col customWidth="1" min="15619" max="15619" style="138" width="16.85546875"/>
    <col customWidth="1" min="15620" max="15620" style="138" width="17.85546875"/>
    <col customWidth="1" min="15621" max="15621" style="138" width="17"/>
    <col customWidth="1" min="15622" max="15622" style="138" width="18.42578125"/>
    <col customWidth="1" min="15623" max="15623" style="138" width="20.7109375"/>
    <col customWidth="1" hidden="1" min="15624" max="15624" style="138" width="0"/>
    <col customWidth="1" min="15625" max="15625" style="138" width="19.140625"/>
    <col customWidth="1" min="15626" max="15632" style="138" width="18.140625"/>
    <col customWidth="1" min="15633" max="15633" style="138" width="22"/>
    <col customWidth="1" min="15634" max="15634" style="138" width="20.85546875"/>
    <col customWidth="1" min="15635" max="15635" style="138" width="21.42578125"/>
    <col customWidth="1" min="15636" max="15636" style="138" width="21"/>
    <col customWidth="1" min="15637" max="15637" style="138" width="28.42578125"/>
    <col customWidth="1" min="15638" max="15638" style="138" width="22.28515625"/>
    <col customWidth="1" min="15639" max="15639" style="138" width="22"/>
    <col customWidth="1" min="15640" max="15640" style="138" width="17.28515625"/>
    <col customWidth="1" min="15641" max="15641" style="138" width="17"/>
    <col customWidth="1" min="15642" max="15642" style="138" width="14.5703125"/>
    <col customWidth="1" min="15643" max="15643" style="138" width="13.28515625"/>
    <col customWidth="1" min="15644" max="15644" style="138" width="13.5703125"/>
    <col min="15645" max="15872" style="138" width="9.140625"/>
    <col customWidth="1" min="15873" max="15873" style="138" width="53.42578125"/>
    <col customWidth="1" min="15874" max="15874" style="138" width="15.85546875"/>
    <col customWidth="1" min="15875" max="15875" style="138" width="16.85546875"/>
    <col customWidth="1" min="15876" max="15876" style="138" width="17.85546875"/>
    <col customWidth="1" min="15877" max="15877" style="138" width="17"/>
    <col customWidth="1" min="15878" max="15878" style="138" width="18.42578125"/>
    <col customWidth="1" min="15879" max="15879" style="138" width="20.7109375"/>
    <col customWidth="1" hidden="1" min="15880" max="15880" style="138" width="0"/>
    <col customWidth="1" min="15881" max="15881" style="138" width="19.140625"/>
    <col customWidth="1" min="15882" max="15888" style="138" width="18.140625"/>
    <col customWidth="1" min="15889" max="15889" style="138" width="22"/>
    <col customWidth="1" min="15890" max="15890" style="138" width="20.85546875"/>
    <col customWidth="1" min="15891" max="15891" style="138" width="21.42578125"/>
    <col customWidth="1" min="15892" max="15892" style="138" width="21"/>
    <col customWidth="1" min="15893" max="15893" style="138" width="28.42578125"/>
    <col customWidth="1" min="15894" max="15894" style="138" width="22.28515625"/>
    <col customWidth="1" min="15895" max="15895" style="138" width="22"/>
    <col customWidth="1" min="15896" max="15896" style="138" width="17.28515625"/>
    <col customWidth="1" min="15897" max="15897" style="138" width="17"/>
    <col customWidth="1" min="15898" max="15898" style="138" width="14.5703125"/>
    <col customWidth="1" min="15899" max="15899" style="138" width="13.28515625"/>
    <col customWidth="1" min="15900" max="15900" style="138" width="13.5703125"/>
    <col min="15901" max="16128" style="138" width="9.140625"/>
    <col customWidth="1" min="16129" max="16129" style="138" width="53.42578125"/>
    <col customWidth="1" min="16130" max="16130" style="138" width="15.85546875"/>
    <col customWidth="1" min="16131" max="16131" style="138" width="16.85546875"/>
    <col customWidth="1" min="16132" max="16132" style="138" width="17.85546875"/>
    <col customWidth="1" min="16133" max="16133" style="138" width="17"/>
    <col customWidth="1" min="16134" max="16134" style="138" width="18.42578125"/>
    <col customWidth="1" min="16135" max="16135" style="138" width="20.7109375"/>
    <col customWidth="1" hidden="1" min="16136" max="16136" style="138" width="0"/>
    <col customWidth="1" min="16137" max="16137" style="138" width="19.140625"/>
    <col customWidth="1" min="16138" max="16144" style="138" width="18.140625"/>
    <col customWidth="1" min="16145" max="16145" style="138" width="22"/>
    <col customWidth="1" min="16146" max="16146" style="138" width="20.85546875"/>
    <col customWidth="1" min="16147" max="16147" style="138" width="21.42578125"/>
    <col customWidth="1" min="16148" max="16148" style="138" width="21"/>
    <col customWidth="1" min="16149" max="16149" style="138" width="28.42578125"/>
    <col customWidth="1" min="16150" max="16150" style="138" width="22.28515625"/>
    <col customWidth="1" min="16151" max="16151" style="138" width="22"/>
    <col customWidth="1" min="16152" max="16152" style="138" width="17.28515625"/>
    <col customWidth="1" min="16153" max="16153" style="138" width="17"/>
    <col customWidth="1" min="16154" max="16154" style="138" width="14.5703125"/>
    <col customWidth="1" min="16155" max="16155" style="138" width="13.28515625"/>
    <col customWidth="1" min="16156" max="16156" style="138" width="13.5703125"/>
    <col min="16157" max="16384" style="138" width="9.140625"/>
  </cols>
  <sheetData>
    <row r="1" ht="60.75" customHeight="1">
      <c r="A1" s="2025" t="s">
        <v>1061</v>
      </c>
      <c r="B1" s="2025"/>
      <c r="C1" s="2025"/>
      <c r="D1" s="2025"/>
      <c r="E1" s="2025"/>
      <c r="F1" s="2025"/>
      <c r="G1" s="2025"/>
      <c r="H1" s="137"/>
      <c r="I1" s="137"/>
      <c r="J1" s="137"/>
      <c r="K1" s="137"/>
      <c r="L1" s="137"/>
      <c r="M1" s="137"/>
      <c r="N1" s="137"/>
      <c r="O1" s="137"/>
      <c r="P1" s="137"/>
      <c r="Q1" s="137"/>
      <c r="R1" s="137"/>
      <c r="S1" s="137"/>
      <c r="T1" s="137"/>
      <c r="U1" s="137"/>
      <c r="V1" s="137"/>
      <c r="W1" s="137"/>
    </row>
    <row r="2" ht="72" customHeight="1">
      <c r="A2" s="2025" t="s">
        <v>1062</v>
      </c>
      <c r="B2" s="2025"/>
      <c r="C2" s="2025"/>
      <c r="D2" s="2025"/>
      <c r="E2" s="2025"/>
      <c r="F2" s="2025"/>
      <c r="G2" s="2025"/>
      <c r="H2" s="137"/>
      <c r="I2" s="137"/>
      <c r="J2" s="137"/>
      <c r="K2" s="137"/>
      <c r="L2" s="137"/>
      <c r="M2" s="137"/>
      <c r="N2" s="137"/>
      <c r="O2" s="137"/>
      <c r="P2" s="137"/>
      <c r="Q2" s="137"/>
      <c r="R2" s="137"/>
      <c r="S2" s="137"/>
      <c r="T2" s="137"/>
      <c r="U2" s="137"/>
      <c r="V2" s="137"/>
      <c r="W2" s="137"/>
    </row>
    <row r="3" ht="24.75" customHeight="1">
      <c r="A3" s="139"/>
      <c r="B3" s="139"/>
      <c r="C3" s="139"/>
      <c r="D3" s="140">
        <f>D14+D15+D17</f>
        <v>7352062.8267995426</v>
      </c>
      <c r="E3" s="140">
        <f>E14+E15+E17</f>
        <v>7876902.8277446115</v>
      </c>
      <c r="F3" s="141" t="s">
        <v>1063</v>
      </c>
      <c r="G3" s="139" t="s">
        <v>1064</v>
      </c>
      <c r="H3" s="142"/>
      <c r="I3" s="142"/>
    </row>
    <row r="4" ht="47.25" customHeight="1">
      <c r="A4" s="143" t="s">
        <v>1065</v>
      </c>
      <c r="B4" s="144" t="s">
        <v>1066</v>
      </c>
      <c r="C4" s="144">
        <v>2020</v>
      </c>
      <c r="D4" s="144">
        <f>C4+1</f>
        <v>2021</v>
      </c>
      <c r="E4" s="145">
        <f>D4+1</f>
        <v>2022</v>
      </c>
      <c r="F4" s="145" t="s">
        <v>1067</v>
      </c>
      <c r="G4" s="146" t="s">
        <v>208</v>
      </c>
      <c r="H4" s="147"/>
      <c r="I4" s="147"/>
      <c r="J4" s="147"/>
      <c r="K4" s="147"/>
      <c r="L4" s="147"/>
    </row>
    <row r="5" ht="18" customHeight="1" outlineLevel="1">
      <c r="A5" s="148" t="s">
        <v>1068</v>
      </c>
      <c r="B5" s="149">
        <v>0</v>
      </c>
      <c r="C5" s="149">
        <v>0.034000000000000002</v>
      </c>
      <c r="D5" s="149">
        <v>0.040000000000000001</v>
      </c>
      <c r="E5" s="150">
        <v>0.040000000000000001</v>
      </c>
      <c r="F5" s="150">
        <v>0.040000000000000001</v>
      </c>
      <c r="G5" s="151"/>
      <c r="H5" s="152"/>
      <c r="I5" s="152"/>
      <c r="J5" s="152"/>
      <c r="K5" s="152"/>
      <c r="L5" s="152"/>
    </row>
    <row r="6" ht="22.5" customHeight="1" outlineLevel="1">
      <c r="A6" s="153" t="s">
        <v>1069</v>
      </c>
      <c r="B6" s="154">
        <v>0</v>
      </c>
      <c r="C6" s="154">
        <v>0.03400000000000003</v>
      </c>
      <c r="D6" s="154">
        <v>0.075360000000000094</v>
      </c>
      <c r="E6" s="155">
        <v>0.11837440000000021</v>
      </c>
      <c r="F6" s="155">
        <v>0.16310937600000019</v>
      </c>
      <c r="G6" s="156"/>
      <c r="H6" s="152"/>
      <c r="I6" s="152"/>
      <c r="J6" s="152"/>
      <c r="K6" s="152"/>
      <c r="L6" s="152"/>
    </row>
    <row r="7" ht="18" outlineLevel="1">
      <c r="A7" s="157" t="s">
        <v>1070</v>
      </c>
      <c r="B7" s="158">
        <f>B8+B9</f>
        <v>6620162.6739288988</v>
      </c>
      <c r="C7" s="158">
        <f>C8+C9</f>
        <v>11574180.708864525</v>
      </c>
      <c r="D7" s="158">
        <f>D8+D9</f>
        <v>11952054.789475188</v>
      </c>
      <c r="E7" s="158">
        <f>E8+E9</f>
        <v>12505096.541598991</v>
      </c>
      <c r="F7" s="159">
        <f>F8+F9</f>
        <v>7569101.1236181995</v>
      </c>
      <c r="G7" s="160">
        <f>B7+C7+D7+E7+F7</f>
        <v>50220595.837485805</v>
      </c>
      <c r="H7" s="152">
        <f>B7+C7+D7+E7+F7</f>
        <v>50220595.837485805</v>
      </c>
      <c r="I7" s="161"/>
      <c r="J7" s="152"/>
      <c r="K7" s="152"/>
      <c r="L7" s="152"/>
    </row>
    <row r="8" s="168" customFormat="1" ht="25.5" customHeight="1" outlineLevel="1">
      <c r="A8" s="162" t="s">
        <v>1071</v>
      </c>
      <c r="B8" s="163">
        <v>525629.07677994296</v>
      </c>
      <c r="C8" s="163">
        <v>5272418.7792932559</v>
      </c>
      <c r="D8" s="163">
        <v>5398242.6771084554</v>
      </c>
      <c r="E8" s="163">
        <v>5689132.7679730654</v>
      </c>
      <c r="F8" s="164">
        <v>480498.95686827786</v>
      </c>
      <c r="G8" s="165">
        <f>B8+C8+D8+E8+F8</f>
        <v>17365922.258022994</v>
      </c>
      <c r="H8" s="166"/>
      <c r="I8" s="167"/>
      <c r="J8" s="166"/>
      <c r="K8" s="166"/>
      <c r="L8" s="166"/>
    </row>
    <row r="9" s="168" customFormat="1" ht="28.5" customHeight="1" outlineLevel="1">
      <c r="A9" s="169" t="s">
        <v>1072</v>
      </c>
      <c r="B9" s="170">
        <v>6094533.5971489558</v>
      </c>
      <c r="C9" s="170">
        <v>6301761.9295712691</v>
      </c>
      <c r="D9" s="170">
        <v>6553812.1123667322</v>
      </c>
      <c r="E9" s="170">
        <v>6815963.7736259252</v>
      </c>
      <c r="F9" s="171">
        <v>7088602.1667499216</v>
      </c>
      <c r="G9" s="172">
        <f>B9+C9+D9+E9+F9</f>
        <v>32854673.579462804</v>
      </c>
      <c r="H9" s="166"/>
      <c r="I9" s="167"/>
      <c r="J9" s="166"/>
      <c r="K9" s="166"/>
      <c r="L9" s="166"/>
    </row>
    <row r="10" ht="17.25">
      <c r="A10" s="173" t="s">
        <v>1073</v>
      </c>
      <c r="B10" s="174">
        <f>B11+B12+B14+B15</f>
        <v>2966828.7043555817</v>
      </c>
      <c r="C10" s="174">
        <f>C11+C12+C14+C15+C17</f>
        <v>8192812.0551689127</v>
      </c>
      <c r="D10" s="174">
        <f>D11+D12+D14+D15+D17</f>
        <v>9299697.7469175067</v>
      </c>
      <c r="E10" s="174">
        <f>E11+E12+E14+E15+E17</f>
        <v>9902443.1446672939</v>
      </c>
      <c r="F10" s="175">
        <f>F11+F12+F14+F15+F17</f>
        <v>6951477.6270888243</v>
      </c>
      <c r="G10" s="165">
        <f>C10+D10+E10+F10+B10</f>
        <v>37313259.278198123</v>
      </c>
      <c r="H10" s="176"/>
      <c r="I10" s="161"/>
      <c r="J10" s="176"/>
      <c r="K10" s="176"/>
      <c r="L10" s="176"/>
    </row>
    <row r="11" ht="17.25">
      <c r="A11" s="177" t="s">
        <v>1074</v>
      </c>
      <c r="B11" s="178">
        <v>356498.70435558155</v>
      </c>
      <c r="C11" s="178">
        <v>884687.18472881126</v>
      </c>
      <c r="D11" s="178">
        <v>920074.67211796378</v>
      </c>
      <c r="E11" s="179">
        <v>956877.65900268243</v>
      </c>
      <c r="F11" s="179">
        <v>580505.77979496063</v>
      </c>
      <c r="G11" s="180">
        <f>B11+C11+D11+E11+F11</f>
        <v>3698643.9999999995</v>
      </c>
      <c r="H11" s="176"/>
      <c r="I11" s="176"/>
      <c r="J11" s="176"/>
      <c r="K11" s="176"/>
      <c r="L11" s="176"/>
    </row>
    <row r="12" ht="17.25">
      <c r="A12" s="177" t="s">
        <v>1075</v>
      </c>
      <c r="B12" s="178">
        <v>398145.83333333337</v>
      </c>
      <c r="C12" s="178">
        <v>988038.69999999995</v>
      </c>
      <c r="D12" s="178">
        <v>1027560.248</v>
      </c>
      <c r="E12" s="179">
        <v>1068662.6579200001</v>
      </c>
      <c r="F12" s="179">
        <v>650815.55867328006</v>
      </c>
      <c r="G12" s="180">
        <f>B12+C12+D12+E12+F12</f>
        <v>4133222.9979266133</v>
      </c>
      <c r="H12" s="176"/>
      <c r="I12" s="176"/>
      <c r="J12" s="176"/>
      <c r="K12" s="176"/>
      <c r="L12" s="176"/>
    </row>
    <row r="13" ht="17.25">
      <c r="A13" s="177" t="s">
        <v>1076</v>
      </c>
      <c r="B13" s="178">
        <v>0</v>
      </c>
      <c r="C13" s="178">
        <v>0</v>
      </c>
      <c r="D13" s="178">
        <v>0</v>
      </c>
      <c r="E13" s="178">
        <v>0</v>
      </c>
      <c r="F13" s="178">
        <v>0</v>
      </c>
      <c r="G13" s="180">
        <f>C13+D13+E13+F13+F13</f>
        <v>0</v>
      </c>
      <c r="H13" s="176"/>
      <c r="I13" s="176"/>
      <c r="J13" s="176"/>
      <c r="K13" s="176"/>
      <c r="L13" s="176"/>
    </row>
    <row r="14" ht="17.25">
      <c r="A14" s="177" t="s">
        <v>1077</v>
      </c>
      <c r="B14" s="178">
        <v>2212184.1666666665</v>
      </c>
      <c r="C14" s="178">
        <v>5309242</v>
      </c>
      <c r="D14" s="178">
        <v>5309242</v>
      </c>
      <c r="E14" s="179">
        <v>5309242</v>
      </c>
      <c r="F14" s="179">
        <v>3097057.833333333</v>
      </c>
      <c r="G14" s="180">
        <f>C14+D14+E14+F14+B14</f>
        <v>21236968</v>
      </c>
      <c r="H14" s="176"/>
      <c r="I14" s="176"/>
      <c r="J14" s="176"/>
      <c r="K14" s="176"/>
      <c r="L14" s="176"/>
    </row>
    <row r="15" ht="18">
      <c r="A15" s="181" t="s">
        <v>1078</v>
      </c>
      <c r="B15" s="182">
        <v>0</v>
      </c>
      <c r="C15" s="182">
        <v>862088.08254398638</v>
      </c>
      <c r="D15" s="182">
        <v>845550.01801293227</v>
      </c>
      <c r="E15" s="183">
        <v>762338.7480718568</v>
      </c>
      <c r="F15" s="183">
        <v>624670.73297488061</v>
      </c>
      <c r="G15" s="172">
        <f t="shared" ref="G15:G21" si="0">C15+D15+E15+F15+B15</f>
        <v>3094647.5816036556</v>
      </c>
      <c r="H15" s="176"/>
      <c r="I15" s="176"/>
      <c r="J15" s="176"/>
      <c r="K15" s="176"/>
      <c r="L15" s="176"/>
    </row>
    <row r="16" s="137" customFormat="1" ht="29.25" hidden="1" customHeight="1">
      <c r="A16" s="184" t="s">
        <v>185</v>
      </c>
      <c r="B16" s="185">
        <f>B7-B10</f>
        <v>3653333.9695733171</v>
      </c>
      <c r="C16" s="185">
        <f>C7-C10</f>
        <v>3381368.6536956122</v>
      </c>
      <c r="D16" s="185">
        <f>D7-D10</f>
        <v>2652357.042557681</v>
      </c>
      <c r="E16" s="186">
        <f>E7-E10</f>
        <v>2602653.3969316967</v>
      </c>
      <c r="F16" s="186">
        <f>F7-F10</f>
        <v>617623.4965293752</v>
      </c>
      <c r="G16" s="187">
        <f t="shared" si="0"/>
        <v>12907336.55928768</v>
      </c>
      <c r="H16" s="188"/>
      <c r="I16" s="188"/>
      <c r="J16" s="188"/>
      <c r="K16" s="188"/>
      <c r="L16" s="188"/>
      <c r="M16" s="138"/>
      <c r="N16" s="138"/>
      <c r="O16" s="138"/>
      <c r="P16" s="138"/>
      <c r="Q16" s="138"/>
      <c r="R16" s="138"/>
      <c r="S16" s="138"/>
      <c r="T16" s="138"/>
      <c r="U16" s="138"/>
      <c r="V16" s="138"/>
      <c r="W16" s="138"/>
      <c r="X16" s="138"/>
      <c r="Y16" s="138"/>
      <c r="Z16" s="138"/>
    </row>
    <row r="17" ht="17.25">
      <c r="A17" s="189" t="s">
        <v>69</v>
      </c>
      <c r="B17" s="190">
        <v>0</v>
      </c>
      <c r="C17" s="190">
        <v>148756.0878961152</v>
      </c>
      <c r="D17" s="190">
        <v>1197270.8087866101</v>
      </c>
      <c r="E17" s="191">
        <v>1805322.0796727545</v>
      </c>
      <c r="F17" s="191">
        <v>1998427.7223123698</v>
      </c>
      <c r="G17" s="180">
        <f t="shared" si="0"/>
        <v>5149776.6986678503</v>
      </c>
      <c r="H17" s="176"/>
      <c r="I17" s="176"/>
      <c r="J17" s="176"/>
      <c r="K17" s="176"/>
      <c r="L17" s="176"/>
    </row>
    <row r="18" s="137" customFormat="1" ht="17.25" hidden="1">
      <c r="A18" s="192" t="s">
        <v>1079</v>
      </c>
      <c r="B18" s="193">
        <f>B16-B17</f>
        <v>3653333.9695733171</v>
      </c>
      <c r="C18" s="193">
        <f>C16-C17</f>
        <v>3232612.5657994971</v>
      </c>
      <c r="D18" s="193">
        <f>D16-D17</f>
        <v>1455086.2337710708</v>
      </c>
      <c r="E18" s="194">
        <f>E16-E17</f>
        <v>797331.31725894217</v>
      </c>
      <c r="F18" s="194">
        <f>F16-F17</f>
        <v>-1380804.2257829946</v>
      </c>
      <c r="G18" s="180">
        <f t="shared" si="0"/>
        <v>7757559.8606198318</v>
      </c>
      <c r="H18" s="188"/>
      <c r="I18" s="188"/>
      <c r="J18" s="188"/>
      <c r="K18" s="188"/>
      <c r="L18" s="188"/>
      <c r="M18" s="138"/>
      <c r="N18" s="138"/>
      <c r="O18" s="138"/>
      <c r="P18" s="138"/>
      <c r="Q18" s="138"/>
      <c r="R18" s="138"/>
      <c r="S18" s="138"/>
      <c r="T18" s="138"/>
      <c r="U18" s="138"/>
      <c r="V18" s="138"/>
      <c r="W18" s="138"/>
      <c r="X18" s="138"/>
      <c r="Y18" s="138"/>
      <c r="Z18" s="138"/>
    </row>
    <row r="19" s="137" customFormat="1" ht="17.25">
      <c r="A19" s="192" t="s">
        <v>1080</v>
      </c>
      <c r="B19" s="193">
        <f>B7-B10</f>
        <v>3653333.9695733171</v>
      </c>
      <c r="C19" s="193">
        <f>C7-C10</f>
        <v>3381368.6536956122</v>
      </c>
      <c r="D19" s="193">
        <f>D7-D10</f>
        <v>2652357.042557681</v>
      </c>
      <c r="E19" s="193">
        <f>E7-E10</f>
        <v>2602653.3969316967</v>
      </c>
      <c r="F19" s="194">
        <f>F7-F10</f>
        <v>617623.4965293752</v>
      </c>
      <c r="G19" s="180">
        <f t="shared" si="0"/>
        <v>12907336.55928768</v>
      </c>
      <c r="H19" s="188"/>
      <c r="I19" s="188"/>
      <c r="J19" s="188"/>
      <c r="K19" s="188"/>
      <c r="L19" s="188"/>
      <c r="M19" s="138"/>
      <c r="N19" s="138"/>
      <c r="O19" s="138"/>
      <c r="P19" s="138"/>
      <c r="Q19" s="138"/>
      <c r="R19" s="138"/>
      <c r="S19" s="138"/>
      <c r="T19" s="138"/>
      <c r="U19" s="138"/>
      <c r="V19" s="138"/>
      <c r="W19" s="138"/>
      <c r="X19" s="138"/>
      <c r="Y19" s="138"/>
      <c r="Z19" s="138"/>
    </row>
    <row r="20" ht="17.25">
      <c r="A20" s="177" t="s">
        <v>65</v>
      </c>
      <c r="B20" s="178">
        <v>730666.78951466351</v>
      </c>
      <c r="C20" s="178">
        <v>676273.72618952231</v>
      </c>
      <c r="D20" s="178">
        <v>530471.40377995244</v>
      </c>
      <c r="E20" s="178">
        <v>520530.67446549202</v>
      </c>
      <c r="F20" s="179">
        <v>123524.69418819388</v>
      </c>
      <c r="G20" s="180">
        <f t="shared" si="0"/>
        <v>2581467.2881378243</v>
      </c>
      <c r="H20" s="176"/>
      <c r="I20" s="176"/>
      <c r="J20" s="176"/>
      <c r="K20" s="176"/>
      <c r="L20" s="176"/>
    </row>
    <row r="21" ht="18">
      <c r="A21" s="195" t="s">
        <v>1038</v>
      </c>
      <c r="B21" s="196">
        <f>B19-B20</f>
        <v>2922667.1800586535</v>
      </c>
      <c r="C21" s="196">
        <f>C19-C20</f>
        <v>2705094.9275060901</v>
      </c>
      <c r="D21" s="196">
        <f>D19-D20</f>
        <v>2121885.6387777287</v>
      </c>
      <c r="E21" s="197">
        <f>E19-E20</f>
        <v>2082122.7224662048</v>
      </c>
      <c r="F21" s="197">
        <f>F19-F20</f>
        <v>494098.80234118132</v>
      </c>
      <c r="G21" s="198">
        <f t="shared" si="0"/>
        <v>10325869.271149859</v>
      </c>
      <c r="H21" s="188"/>
      <c r="I21" s="188"/>
      <c r="J21" s="188"/>
      <c r="K21" s="188"/>
      <c r="L21" s="188"/>
    </row>
    <row r="22" ht="36.75" customHeight="1">
      <c r="A22" s="199" t="s">
        <v>1059</v>
      </c>
      <c r="B22" s="200">
        <v>818158.48342863366</v>
      </c>
      <c r="C22" s="200">
        <v>5766830.964897722</v>
      </c>
      <c r="D22" s="200">
        <v>3344281.9898737939</v>
      </c>
      <c r="E22" s="200">
        <v>1062081.0345178843</v>
      </c>
      <c r="F22" s="200">
        <v>0</v>
      </c>
      <c r="G22" s="201">
        <f>B22+C22+D22+E22+F22</f>
        <v>10991352.472718034</v>
      </c>
      <c r="H22" s="176"/>
      <c r="I22" s="176"/>
      <c r="J22" s="176"/>
      <c r="K22" s="176"/>
      <c r="L22" s="176"/>
    </row>
    <row r="23" s="208" customFormat="1" ht="30" customHeight="1">
      <c r="A23" s="202" t="s">
        <v>1081</v>
      </c>
      <c r="B23" s="203"/>
      <c r="C23" s="203"/>
      <c r="D23" s="203"/>
      <c r="E23" s="203"/>
      <c r="F23" s="204"/>
      <c r="G23" s="205">
        <v>3.7324038681725584</v>
      </c>
      <c r="H23" s="206"/>
      <c r="I23" s="206"/>
      <c r="J23" s="207"/>
      <c r="K23" s="207"/>
      <c r="L23" s="207"/>
      <c r="M23" s="207"/>
      <c r="N23" s="207"/>
      <c r="O23" s="207"/>
      <c r="P23" s="207"/>
      <c r="Q23" s="207"/>
      <c r="R23" s="207"/>
      <c r="S23" s="207"/>
      <c r="T23" s="207"/>
      <c r="U23" s="207"/>
      <c r="V23" s="207"/>
      <c r="W23" s="207"/>
      <c r="X23" s="207"/>
      <c r="Y23" s="207"/>
      <c r="Z23" s="207"/>
      <c r="AA23" s="207"/>
      <c r="AB23" s="207"/>
    </row>
    <row r="24" s="208" customFormat="1" ht="27.75" customHeight="1">
      <c r="A24" s="202" t="s">
        <v>1082</v>
      </c>
      <c r="B24" s="203"/>
      <c r="C24" s="203"/>
      <c r="D24" s="203"/>
      <c r="E24" s="203"/>
      <c r="F24" s="204"/>
      <c r="G24" s="205">
        <v>3.8613837068418819</v>
      </c>
      <c r="H24" s="206"/>
      <c r="I24" s="206"/>
      <c r="J24" s="207"/>
      <c r="K24" s="207"/>
      <c r="L24" s="207"/>
      <c r="M24" s="207"/>
      <c r="N24" s="207"/>
      <c r="O24" s="207"/>
      <c r="P24" s="207"/>
      <c r="Q24" s="207"/>
      <c r="R24" s="207"/>
      <c r="S24" s="207"/>
      <c r="T24" s="207"/>
      <c r="U24" s="207"/>
      <c r="V24" s="207"/>
      <c r="W24" s="207"/>
      <c r="X24" s="207"/>
      <c r="Y24" s="207"/>
      <c r="Z24" s="207"/>
      <c r="AA24" s="207"/>
      <c r="AB24" s="207"/>
    </row>
    <row r="25" s="208" customFormat="1" ht="30" customHeight="1">
      <c r="A25" s="209" t="s">
        <v>1083</v>
      </c>
      <c r="B25" s="210"/>
      <c r="C25" s="210"/>
      <c r="D25" s="210"/>
      <c r="E25" s="210"/>
      <c r="F25" s="211"/>
      <c r="G25" s="212">
        <v>1959797.3068117357</v>
      </c>
      <c r="H25" s="206"/>
      <c r="I25" s="206"/>
      <c r="J25" s="207"/>
      <c r="K25" s="207"/>
      <c r="L25" s="207"/>
      <c r="M25" s="207"/>
      <c r="N25" s="207"/>
      <c r="O25" s="207"/>
      <c r="P25" s="207"/>
      <c r="Q25" s="207"/>
      <c r="R25" s="207"/>
      <c r="S25" s="207"/>
      <c r="T25" s="207"/>
      <c r="U25" s="207"/>
      <c r="V25" s="207"/>
      <c r="W25" s="207"/>
      <c r="X25" s="207"/>
      <c r="Y25" s="207"/>
      <c r="Z25" s="207"/>
      <c r="AA25" s="207"/>
      <c r="AB25" s="207"/>
    </row>
    <row r="26" s="208" customFormat="1" ht="19.5" hidden="1">
      <c r="A26" s="213" t="s">
        <v>1084</v>
      </c>
      <c r="B26" s="214"/>
      <c r="C26" s="214"/>
      <c r="D26" s="214"/>
      <c r="E26" s="214"/>
      <c r="F26" s="215"/>
      <c r="G26" s="215" t="s">
        <v>2473</v>
      </c>
      <c r="H26" s="206"/>
      <c r="I26" s="206"/>
      <c r="J26" s="207"/>
      <c r="K26" s="207"/>
      <c r="L26" s="207"/>
      <c r="M26" s="207"/>
      <c r="N26" s="207"/>
      <c r="O26" s="207"/>
      <c r="P26" s="207"/>
      <c r="Q26" s="207"/>
      <c r="R26" s="207"/>
      <c r="S26" s="207"/>
      <c r="T26" s="207"/>
      <c r="U26" s="207"/>
      <c r="V26" s="207"/>
      <c r="W26" s="207"/>
      <c r="X26" s="207"/>
      <c r="Y26" s="207"/>
      <c r="Z26" s="207"/>
      <c r="AA26" s="207"/>
      <c r="AB26" s="207"/>
    </row>
    <row r="27" s="208" customFormat="1" ht="149.25" customHeight="1">
      <c r="A27" s="2026" t="s">
        <v>1085</v>
      </c>
      <c r="B27" s="2026"/>
      <c r="C27" s="2026"/>
      <c r="D27" s="2026"/>
      <c r="E27" s="2026"/>
      <c r="F27" s="2026"/>
      <c r="G27" s="2026"/>
      <c r="H27" s="206"/>
      <c r="I27" s="206"/>
      <c r="J27" s="207"/>
      <c r="K27" s="207"/>
      <c r="L27" s="207"/>
      <c r="M27" s="207"/>
      <c r="N27" s="207"/>
      <c r="O27" s="207"/>
      <c r="P27" s="207"/>
      <c r="Q27" s="207"/>
      <c r="R27" s="207"/>
      <c r="S27" s="207"/>
      <c r="T27" s="207"/>
      <c r="U27" s="207"/>
      <c r="V27" s="207"/>
      <c r="W27" s="207"/>
      <c r="X27" s="207"/>
      <c r="Y27" s="207"/>
      <c r="Z27" s="207"/>
      <c r="AA27" s="207"/>
      <c r="AB27" s="207"/>
    </row>
    <row r="28" s="208" customFormat="1" ht="50.25" customHeight="1">
      <c r="A28" s="2027" t="s">
        <v>1086</v>
      </c>
      <c r="B28" s="2027"/>
      <c r="C28" s="2027"/>
      <c r="D28" s="2027"/>
      <c r="E28" s="2027"/>
      <c r="F28" s="2027"/>
      <c r="G28" s="2027"/>
      <c r="H28" s="206"/>
      <c r="I28" s="206"/>
      <c r="J28" s="207"/>
      <c r="K28" s="207"/>
      <c r="L28" s="207"/>
      <c r="M28" s="207"/>
      <c r="N28" s="207"/>
      <c r="O28" s="207"/>
      <c r="P28" s="207"/>
      <c r="Q28" s="207"/>
      <c r="R28" s="207"/>
      <c r="S28" s="207"/>
      <c r="T28" s="207"/>
      <c r="U28" s="207"/>
      <c r="V28" s="207"/>
      <c r="W28" s="207"/>
      <c r="X28" s="207"/>
      <c r="Y28" s="207"/>
      <c r="Z28" s="207"/>
      <c r="AA28" s="207"/>
      <c r="AB28" s="207"/>
    </row>
    <row r="29" s="208" customFormat="1" ht="18.75">
      <c r="A29" s="206"/>
      <c r="B29" s="206"/>
      <c r="C29" s="206"/>
      <c r="D29" s="206"/>
      <c r="E29" s="206"/>
      <c r="F29" s="206"/>
      <c r="G29" s="206"/>
      <c r="H29" s="206"/>
      <c r="I29" s="206"/>
      <c r="J29" s="207"/>
      <c r="K29" s="207"/>
      <c r="L29" s="207"/>
      <c r="M29" s="207"/>
      <c r="N29" s="207"/>
      <c r="O29" s="207"/>
      <c r="P29" s="207"/>
      <c r="Q29" s="207"/>
      <c r="R29" s="207"/>
      <c r="S29" s="207"/>
      <c r="T29" s="207"/>
      <c r="U29" s="207"/>
      <c r="V29" s="207"/>
      <c r="W29" s="207"/>
      <c r="X29" s="207"/>
      <c r="Y29" s="207"/>
      <c r="Z29" s="207"/>
      <c r="AA29" s="207"/>
      <c r="AB29" s="207"/>
    </row>
    <row r="30" ht="18.75">
      <c r="A30" s="206"/>
      <c r="B30" s="206"/>
      <c r="C30" s="206"/>
      <c r="D30" s="206"/>
      <c r="E30" s="206"/>
      <c r="F30" s="206"/>
      <c r="G30" s="206"/>
      <c r="H30" s="206"/>
      <c r="I30" s="206"/>
      <c r="J30" s="207"/>
      <c r="K30" s="207"/>
      <c r="L30" s="207"/>
      <c r="M30" s="207"/>
      <c r="N30" s="207"/>
      <c r="O30" s="207"/>
      <c r="P30" s="207"/>
      <c r="Q30" s="207"/>
      <c r="R30" s="207"/>
      <c r="S30" s="207"/>
      <c r="T30" s="207"/>
      <c r="U30" s="207"/>
      <c r="V30" s="207"/>
      <c r="W30" s="207"/>
      <c r="X30" s="207"/>
      <c r="Y30" s="207"/>
      <c r="Z30" s="207"/>
      <c r="AA30" s="207"/>
      <c r="AB30" s="207"/>
      <c r="AC30" s="208"/>
    </row>
    <row r="31" ht="18.75">
      <c r="A31" s="206"/>
      <c r="B31" s="206"/>
      <c r="C31" s="216">
        <f>C14+C15+C17</f>
        <v>6320086.1704401011</v>
      </c>
      <c r="D31" s="216">
        <f>D14+D15+D17</f>
        <v>7352062.8267995426</v>
      </c>
      <c r="E31" s="216">
        <f>E14+E15+E17</f>
        <v>7876902.8277446115</v>
      </c>
      <c r="F31" s="216">
        <f>F14+F15+F17</f>
        <v>5720156.2886205837</v>
      </c>
      <c r="G31" s="206"/>
      <c r="H31" s="206"/>
      <c r="I31" s="206"/>
      <c r="J31" s="207"/>
      <c r="K31" s="207"/>
      <c r="L31" s="207"/>
      <c r="M31" s="207"/>
      <c r="N31" s="207"/>
      <c r="O31" s="207"/>
      <c r="P31" s="207"/>
      <c r="Q31" s="207"/>
      <c r="R31" s="207"/>
      <c r="S31" s="207"/>
      <c r="T31" s="207"/>
      <c r="U31" s="207"/>
      <c r="V31" s="207"/>
      <c r="W31" s="207"/>
      <c r="X31" s="207"/>
      <c r="Y31" s="207"/>
      <c r="Z31" s="207"/>
      <c r="AA31" s="207"/>
      <c r="AB31" s="207"/>
      <c r="AC31" s="208"/>
    </row>
    <row r="32" ht="18.75">
      <c r="A32" s="206"/>
      <c r="B32" s="206"/>
      <c r="C32" s="206"/>
      <c r="D32" s="206"/>
      <c r="E32" s="206"/>
      <c r="F32" s="206"/>
      <c r="G32" s="206"/>
      <c r="H32" s="206"/>
      <c r="I32" s="206"/>
      <c r="J32" s="207"/>
      <c r="K32" s="207"/>
      <c r="L32" s="207"/>
      <c r="M32" s="207"/>
      <c r="N32" s="207"/>
      <c r="O32" s="207"/>
      <c r="P32" s="207"/>
      <c r="Q32" s="207"/>
      <c r="R32" s="207"/>
      <c r="S32" s="207"/>
      <c r="T32" s="207"/>
      <c r="U32" s="207"/>
      <c r="V32" s="207"/>
      <c r="W32" s="207"/>
      <c r="X32" s="207"/>
      <c r="Y32" s="207"/>
      <c r="Z32" s="207"/>
      <c r="AA32" s="207"/>
      <c r="AB32" s="207"/>
      <c r="AC32" s="208"/>
    </row>
    <row r="33" ht="18.75">
      <c r="A33" s="206"/>
      <c r="B33" s="206"/>
      <c r="C33" s="206"/>
      <c r="D33" s="206"/>
      <c r="E33" s="206">
        <f>E31/1000-'УО 2022'!G384</f>
        <v>2524.5055877446111</v>
      </c>
      <c r="F33" s="206"/>
      <c r="G33" s="206"/>
      <c r="H33" s="206"/>
      <c r="I33" s="206"/>
      <c r="J33" s="207"/>
      <c r="K33" s="207"/>
      <c r="L33" s="207"/>
      <c r="M33" s="207"/>
      <c r="N33" s="207"/>
      <c r="O33" s="207"/>
      <c r="P33" s="207"/>
      <c r="Q33" s="207"/>
      <c r="R33" s="207"/>
      <c r="S33" s="207"/>
      <c r="T33" s="207"/>
      <c r="U33" s="207"/>
      <c r="V33" s="207"/>
      <c r="W33" s="207"/>
      <c r="X33" s="207"/>
      <c r="Y33" s="207"/>
      <c r="Z33" s="207"/>
      <c r="AA33" s="207"/>
      <c r="AB33" s="207"/>
      <c r="AC33" s="208"/>
    </row>
    <row r="34" ht="18.75">
      <c r="A34" s="206"/>
      <c r="B34" s="206"/>
      <c r="C34" s="206"/>
      <c r="D34" s="206"/>
      <c r="E34" s="206"/>
      <c r="F34" s="206"/>
      <c r="G34" s="206"/>
      <c r="H34" s="206"/>
      <c r="I34" s="206"/>
      <c r="J34" s="207"/>
      <c r="K34" s="207"/>
      <c r="L34" s="207"/>
      <c r="M34" s="207"/>
      <c r="N34" s="207"/>
      <c r="O34" s="207"/>
      <c r="P34" s="207"/>
      <c r="Q34" s="207"/>
      <c r="R34" s="207"/>
      <c r="S34" s="207"/>
      <c r="T34" s="207"/>
      <c r="U34" s="207"/>
      <c r="V34" s="207"/>
      <c r="W34" s="207"/>
      <c r="X34" s="207"/>
      <c r="Y34" s="207"/>
      <c r="Z34" s="207"/>
      <c r="AA34" s="207"/>
      <c r="AB34" s="207"/>
      <c r="AC34" s="208"/>
    </row>
    <row r="35" ht="18.75">
      <c r="A35" s="206"/>
      <c r="B35" s="206"/>
      <c r="C35" s="206"/>
      <c r="D35" s="206"/>
      <c r="E35" s="206"/>
      <c r="F35" s="206"/>
      <c r="G35" s="206"/>
      <c r="H35" s="206"/>
      <c r="I35" s="206"/>
      <c r="J35" s="207"/>
      <c r="K35" s="207"/>
      <c r="L35" s="207"/>
      <c r="M35" s="207"/>
      <c r="N35" s="207"/>
      <c r="O35" s="207"/>
      <c r="P35" s="207"/>
      <c r="Q35" s="207"/>
      <c r="R35" s="207"/>
      <c r="S35" s="207"/>
      <c r="T35" s="207"/>
      <c r="U35" s="207"/>
      <c r="V35" s="207"/>
      <c r="W35" s="207"/>
      <c r="X35" s="207"/>
      <c r="Y35" s="207"/>
      <c r="Z35" s="207"/>
      <c r="AA35" s="207"/>
      <c r="AB35" s="207"/>
      <c r="AC35" s="208"/>
    </row>
    <row r="36" ht="18.75" customHeight="1">
      <c r="A36" s="206"/>
      <c r="B36" s="206"/>
      <c r="C36" s="206"/>
      <c r="D36" s="206"/>
      <c r="E36" s="206"/>
      <c r="F36" s="206"/>
      <c r="G36" s="206"/>
      <c r="H36" s="206"/>
      <c r="I36" s="206"/>
    </row>
    <row r="37" ht="18.75" customHeight="1">
      <c r="A37" s="206"/>
      <c r="B37" s="206"/>
      <c r="C37" s="206"/>
      <c r="D37" s="206"/>
      <c r="E37" s="206"/>
      <c r="F37" s="206"/>
      <c r="G37" s="206"/>
      <c r="H37" s="206"/>
      <c r="I37" s="206"/>
    </row>
    <row r="38" ht="18.75" customHeight="1">
      <c r="A38" s="206"/>
      <c r="B38" s="206"/>
      <c r="C38" s="206"/>
      <c r="D38" s="206"/>
      <c r="E38" s="206"/>
      <c r="F38" s="206"/>
      <c r="G38" s="206"/>
      <c r="H38" s="206"/>
      <c r="I38" s="206"/>
    </row>
    <row r="39" ht="18.75" customHeight="1">
      <c r="A39" s="206"/>
      <c r="B39" s="206"/>
      <c r="C39" s="206"/>
      <c r="D39" s="206"/>
      <c r="E39" s="206"/>
      <c r="F39" s="206"/>
      <c r="G39" s="206"/>
      <c r="H39" s="206"/>
      <c r="I39" s="206"/>
    </row>
    <row r="40" ht="18.75" customHeight="1">
      <c r="A40" s="206"/>
      <c r="B40" s="206"/>
      <c r="C40" s="206"/>
      <c r="D40" s="206"/>
      <c r="E40" s="206"/>
      <c r="F40" s="206"/>
      <c r="G40" s="206"/>
      <c r="H40" s="206"/>
      <c r="I40" s="206"/>
    </row>
    <row r="41" ht="18.75" customHeight="1">
      <c r="A41" s="206"/>
      <c r="B41" s="206"/>
      <c r="C41" s="206"/>
      <c r="D41" s="206"/>
      <c r="E41" s="206"/>
      <c r="F41" s="206"/>
      <c r="G41" s="206"/>
      <c r="H41" s="206"/>
      <c r="I41" s="206"/>
    </row>
    <row r="42" ht="18.75" customHeight="1">
      <c r="A42" s="206"/>
      <c r="B42" s="206"/>
      <c r="C42" s="206"/>
      <c r="D42" s="206"/>
      <c r="E42" s="206"/>
      <c r="F42" s="206"/>
      <c r="G42" s="206"/>
      <c r="H42" s="206"/>
      <c r="I42" s="206"/>
    </row>
    <row r="43" ht="18.75" customHeight="1">
      <c r="A43" s="206"/>
      <c r="B43" s="206"/>
      <c r="C43" s="206"/>
      <c r="D43" s="206"/>
      <c r="E43" s="206"/>
      <c r="F43" s="206"/>
      <c r="G43" s="206"/>
      <c r="H43" s="206"/>
      <c r="I43" s="206"/>
    </row>
    <row r="44" ht="18.75" customHeight="1">
      <c r="A44" s="206"/>
      <c r="B44" s="206"/>
      <c r="C44" s="206"/>
      <c r="D44" s="206"/>
      <c r="E44" s="206"/>
      <c r="F44" s="206"/>
      <c r="G44" s="206"/>
      <c r="H44" s="206"/>
      <c r="I44" s="206"/>
    </row>
    <row r="45" ht="18.75" customHeight="1">
      <c r="A45" s="206"/>
      <c r="B45" s="206"/>
      <c r="C45" s="206"/>
      <c r="D45" s="206"/>
      <c r="E45" s="206"/>
      <c r="F45" s="206"/>
      <c r="G45" s="206"/>
      <c r="H45" s="206"/>
      <c r="I45" s="206"/>
    </row>
    <row r="46" ht="18.75" customHeight="1">
      <c r="A46" s="206"/>
      <c r="B46" s="206"/>
      <c r="C46" s="206"/>
      <c r="D46" s="206"/>
      <c r="E46" s="206"/>
      <c r="F46" s="206"/>
      <c r="G46" s="206"/>
      <c r="H46" s="206"/>
      <c r="I46" s="206"/>
    </row>
    <row r="47" ht="18.75" customHeight="1">
      <c r="A47" s="206"/>
      <c r="B47" s="206"/>
      <c r="C47" s="206"/>
      <c r="D47" s="206"/>
      <c r="E47" s="206"/>
      <c r="F47" s="206"/>
      <c r="G47" s="206"/>
      <c r="H47" s="206"/>
      <c r="I47" s="206"/>
    </row>
    <row r="48" ht="18.75" customHeight="1">
      <c r="A48" s="206"/>
      <c r="B48" s="206"/>
      <c r="C48" s="206"/>
      <c r="D48" s="206"/>
      <c r="E48" s="206"/>
      <c r="F48" s="206"/>
      <c r="G48" s="206"/>
      <c r="H48" s="206"/>
      <c r="I48" s="206"/>
    </row>
    <row r="49" ht="18.75" customHeight="1">
      <c r="A49" s="206"/>
      <c r="B49" s="206"/>
      <c r="C49" s="206"/>
      <c r="D49" s="206"/>
      <c r="E49" s="206"/>
      <c r="F49" s="206"/>
      <c r="G49" s="206"/>
      <c r="H49" s="206"/>
      <c r="I49" s="206"/>
    </row>
    <row r="50" ht="18.75" customHeight="1">
      <c r="A50" s="206"/>
      <c r="B50" s="206"/>
      <c r="C50" s="206"/>
      <c r="D50" s="206"/>
      <c r="E50" s="206"/>
      <c r="F50" s="206"/>
      <c r="G50" s="206"/>
      <c r="H50" s="206"/>
      <c r="I50" s="206"/>
    </row>
    <row r="51" ht="18.75" customHeight="1">
      <c r="A51" s="206"/>
      <c r="B51" s="206"/>
      <c r="C51" s="206"/>
      <c r="D51" s="206"/>
      <c r="E51" s="206"/>
      <c r="F51" s="206"/>
      <c r="G51" s="206"/>
      <c r="H51" s="206"/>
      <c r="I51" s="206"/>
    </row>
    <row r="52" ht="18.75" customHeight="1">
      <c r="A52" s="206"/>
      <c r="B52" s="206"/>
      <c r="C52" s="206"/>
      <c r="D52" s="206"/>
      <c r="E52" s="206"/>
      <c r="F52" s="206"/>
      <c r="G52" s="206"/>
      <c r="H52" s="206"/>
      <c r="I52" s="206"/>
    </row>
    <row r="53" ht="18.75" customHeight="1">
      <c r="A53" s="206"/>
      <c r="B53" s="206"/>
      <c r="C53" s="206"/>
      <c r="D53" s="206"/>
      <c r="E53" s="206"/>
      <c r="F53" s="206"/>
      <c r="G53" s="206"/>
      <c r="H53" s="206"/>
      <c r="I53" s="206"/>
    </row>
    <row r="54" ht="18.75">
      <c r="A54" s="206"/>
      <c r="B54" s="206"/>
      <c r="C54" s="206"/>
      <c r="D54" s="206"/>
      <c r="E54" s="206"/>
      <c r="F54" s="206"/>
      <c r="G54" s="206"/>
      <c r="H54" s="207"/>
      <c r="I54" s="207"/>
    </row>
    <row r="55" ht="18.75">
      <c r="A55" s="206"/>
      <c r="B55" s="206"/>
      <c r="C55" s="217"/>
      <c r="D55" s="217"/>
      <c r="E55" s="217"/>
      <c r="F55" s="217"/>
      <c r="G55" s="217"/>
      <c r="H55" s="207"/>
      <c r="I55" s="207"/>
    </row>
    <row r="56">
      <c r="A56" s="218"/>
      <c r="B56" s="219"/>
      <c r="C56" s="220"/>
      <c r="D56" s="220"/>
      <c r="E56" s="220"/>
      <c r="F56" s="220"/>
      <c r="G56" s="220"/>
      <c r="H56" s="221"/>
    </row>
  </sheetData>
  <mergeCells count="4">
    <mergeCell ref="A1:G1"/>
    <mergeCell ref="A2:G2"/>
    <mergeCell ref="A27:G27"/>
    <mergeCell ref="A28:G28"/>
  </mergeCells>
  <pageMargins left="0.69999999999999996" right="0.69999999999999996" top="0.75" bottom="0.75" header="0.29999999999999999" footer="0.2999999999999999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pageSetUpPr fitToPage="1"/>
  </sheetPr>
  <sheetViews>
    <sheetView view="pageBreakPreview" zoomScale="60" zoomScaleNormal="70" workbookViewId="0">
      <pane xSplit="3" ySplit="6" topLeftCell="D29" activePane="bottomRight" state="frozen"/>
      <selection activeCell="I19" sqref="I19"/>
      <selection pane="topRight" activeCell="I19" sqref="I19"/>
      <selection pane="bottomLeft" activeCell="I19" sqref="I19"/>
      <selection pane="bottomRight" activeCell="D41" sqref="D41:D42"/>
    </sheetView>
  </sheetViews>
  <sheetFormatPr defaultColWidth="9.140625" defaultRowHeight="15.75"/>
  <cols>
    <col bestFit="1" customWidth="1" min="1" max="1" style="26" width="6.5703125"/>
    <col bestFit="1" customWidth="1" min="2" max="2" style="26" width="45.7109375"/>
    <col bestFit="1" customWidth="1" min="3" max="3" style="26" width="14.42578125"/>
    <col customWidth="1" min="4" max="5" style="26" width="33.140625"/>
    <col customWidth="1" hidden="1" min="6" max="7" style="26" width="16.28515625"/>
    <col customWidth="1" min="8" max="8" style="26" width="36.28515625"/>
    <col customWidth="1" hidden="1" min="9" max="9" style="26" width="36.28515625"/>
    <col customWidth="1" min="10" max="11" style="26" width="32"/>
    <col customWidth="1" min="12" max="12" style="26" width="57.85546875"/>
    <col bestFit="1" customWidth="1" min="13" max="13" style="26" width="18.140625"/>
    <col min="14" max="14" style="26" width="9.140625"/>
    <col customWidth="1" hidden="1" min="15" max="22" style="26" width="0"/>
    <col min="23" max="16384" style="26" width="9.140625"/>
  </cols>
  <sheetData>
    <row r="1" ht="50.25" hidden="1" customHeight="1">
      <c r="E1" s="1888"/>
      <c r="F1" s="1888"/>
      <c r="G1" s="1888"/>
      <c r="H1" s="1888"/>
      <c r="I1" s="1857"/>
      <c r="J1" s="16"/>
    </row>
    <row r="2" ht="26.25" hidden="1" customHeight="1">
      <c r="O2" s="499" t="s">
        <v>6</v>
      </c>
      <c r="P2" s="499" t="s">
        <v>7</v>
      </c>
      <c r="Q2" s="499" t="s">
        <v>8</v>
      </c>
      <c r="R2" s="499" t="s">
        <v>9</v>
      </c>
    </row>
    <row r="3" ht="11.25" customHeight="1">
      <c r="O3" s="499">
        <v>3.6600000000000001</v>
      </c>
      <c r="P3" s="499">
        <v>2.1400000000000001</v>
      </c>
      <c r="Q3" s="499">
        <v>7.3600000000000003</v>
      </c>
      <c r="R3" s="499">
        <v>13.49</v>
      </c>
    </row>
    <row r="4" ht="57.75" customHeight="1">
      <c r="A4" s="1889" t="s">
        <v>249</v>
      </c>
      <c r="B4" s="1889"/>
      <c r="C4" s="1889"/>
      <c r="D4" s="1889"/>
      <c r="E4" s="1889"/>
      <c r="F4" s="1889"/>
      <c r="G4" s="1889"/>
      <c r="H4" s="1889"/>
      <c r="I4" s="1889"/>
      <c r="J4" s="1889"/>
      <c r="K4" s="1889"/>
    </row>
    <row r="5">
      <c r="D5" s="500"/>
      <c r="E5" s="500"/>
      <c r="F5" s="500"/>
      <c r="G5" s="500"/>
      <c r="H5" s="500"/>
      <c r="I5" s="500"/>
      <c r="J5" s="500"/>
      <c r="K5" s="500"/>
    </row>
    <row r="6" s="27" customFormat="1" ht="81" customHeight="1">
      <c r="A6" s="1859" t="s">
        <v>250</v>
      </c>
      <c r="B6" s="1859" t="s">
        <v>251</v>
      </c>
      <c r="C6" s="1859" t="s">
        <v>163</v>
      </c>
      <c r="D6" s="1859" t="s">
        <v>2467</v>
      </c>
      <c r="E6" s="1859" t="s">
        <v>2443</v>
      </c>
      <c r="F6" s="1859" t="s">
        <v>2088</v>
      </c>
      <c r="G6" s="1859" t="s">
        <v>2087</v>
      </c>
      <c r="H6" s="1859" t="s">
        <v>1385</v>
      </c>
      <c r="I6" s="1859"/>
      <c r="J6" s="1859" t="s">
        <v>1386</v>
      </c>
      <c r="K6" s="1859" t="s">
        <v>1387</v>
      </c>
    </row>
    <row r="7" s="28" customFormat="1" ht="36" customHeight="1">
      <c r="A7" s="1860" t="s">
        <v>111</v>
      </c>
      <c r="B7" s="1861" t="s">
        <v>252</v>
      </c>
      <c r="C7" s="1860"/>
      <c r="D7" s="1862"/>
      <c r="E7" s="1862"/>
      <c r="F7" s="1862"/>
      <c r="G7" s="1862"/>
      <c r="H7" s="1862"/>
      <c r="I7" s="1862"/>
      <c r="J7" s="1862"/>
      <c r="K7" s="1862"/>
    </row>
    <row r="8" ht="21.75" customHeight="1">
      <c r="A8" s="1863" t="s">
        <v>13</v>
      </c>
      <c r="B8" s="1864" t="s">
        <v>253</v>
      </c>
      <c r="C8" s="1863" t="s">
        <v>254</v>
      </c>
      <c r="D8" s="1865">
        <v>6685468.2698999997</v>
      </c>
      <c r="E8" s="1865">
        <v>7319264.6012207735</v>
      </c>
      <c r="F8" s="1865">
        <v>7744471.1035894305</v>
      </c>
      <c r="G8" s="1865" t="e">
        <v>#REF!</v>
      </c>
      <c r="H8" s="1865">
        <v>19927306.028552566</v>
      </c>
      <c r="I8" s="1865"/>
      <c r="J8" s="1865">
        <v>12439124.403322063</v>
      </c>
      <c r="K8" s="1865">
        <v>12769772.023643386</v>
      </c>
    </row>
    <row r="9" ht="22.5" customHeight="1">
      <c r="A9" s="1863" t="s">
        <v>20</v>
      </c>
      <c r="B9" s="1864" t="s">
        <v>255</v>
      </c>
      <c r="C9" s="1863" t="s">
        <v>254</v>
      </c>
      <c r="D9" s="1865">
        <v>624978.46291999891</v>
      </c>
      <c r="E9" s="1865">
        <v>241908.60478347912</v>
      </c>
      <c r="F9" s="1865">
        <v>0</v>
      </c>
      <c r="G9" s="1865">
        <v>0</v>
      </c>
      <c r="H9" s="1865">
        <v>11726555.883985952</v>
      </c>
      <c r="I9" s="1865">
        <v>0</v>
      </c>
      <c r="J9" s="1865">
        <v>3818881.7789817601</v>
      </c>
      <c r="K9" s="1865">
        <v>3684339.9461400174</v>
      </c>
    </row>
    <row r="10" ht="36" customHeight="1">
      <c r="A10" s="1863" t="s">
        <v>22</v>
      </c>
      <c r="B10" s="1864" t="s">
        <v>256</v>
      </c>
      <c r="C10" s="1863" t="s">
        <v>254</v>
      </c>
      <c r="D10" s="1865">
        <v>1490587.5924799989</v>
      </c>
      <c r="E10" s="1865">
        <v>1163393.9692884653</v>
      </c>
      <c r="F10" s="1865">
        <v>0</v>
      </c>
      <c r="G10" s="1865">
        <v>0</v>
      </c>
      <c r="H10" s="1865">
        <v>4572931.1386536881</v>
      </c>
      <c r="I10" s="1865">
        <v>0</v>
      </c>
      <c r="J10" s="1865">
        <v>4199685.8753185896</v>
      </c>
      <c r="K10" s="1865">
        <v>4179706.2996342923</v>
      </c>
    </row>
    <row r="11" ht="36.75" customHeight="1">
      <c r="A11" s="1863" t="s">
        <v>107</v>
      </c>
      <c r="B11" s="1864" t="s">
        <v>257</v>
      </c>
      <c r="C11" s="1863" t="s">
        <v>254</v>
      </c>
      <c r="D11" s="1865">
        <v>-76240.400560001144</v>
      </c>
      <c r="E11" s="1865">
        <v>325104.236765532</v>
      </c>
      <c r="F11" s="1865">
        <v>0</v>
      </c>
      <c r="G11" s="1865">
        <v>0</v>
      </c>
      <c r="H11" s="1865">
        <v>931415.04049402371</v>
      </c>
      <c r="I11" s="1865">
        <v>0</v>
      </c>
      <c r="J11" s="1865">
        <v>573520.07947346929</v>
      </c>
      <c r="K11" s="1865">
        <v>588493.61795974558</v>
      </c>
    </row>
    <row r="12" s="28" customFormat="1" ht="31.5" customHeight="1">
      <c r="A12" s="1860" t="s">
        <v>114</v>
      </c>
      <c r="B12" s="1861" t="s">
        <v>258</v>
      </c>
      <c r="C12" s="1860"/>
      <c r="D12" s="1862"/>
      <c r="E12" s="1862"/>
      <c r="F12" s="1862"/>
      <c r="G12" s="1862"/>
      <c r="H12" s="1862"/>
      <c r="I12" s="1862"/>
      <c r="J12" s="1862"/>
      <c r="K12" s="1862"/>
    </row>
    <row r="13" ht="76.5" customHeight="1">
      <c r="A13" s="1863" t="s">
        <v>47</v>
      </c>
      <c r="B13" s="1864" t="s">
        <v>259</v>
      </c>
      <c r="C13" s="1863" t="s">
        <v>260</v>
      </c>
      <c r="D13" s="1866">
        <v>0.093483124545492347</v>
      </c>
      <c r="E13" s="1866">
        <v>0.033050944044724299</v>
      </c>
      <c r="F13" s="1866"/>
      <c r="G13" s="1866"/>
      <c r="H13" s="1866">
        <v>0.58846669324913847</v>
      </c>
      <c r="I13" s="1866"/>
      <c r="J13" s="1866">
        <v>0.30700567460856554</v>
      </c>
      <c r="K13" s="1866">
        <v>0.28852041675594664</v>
      </c>
    </row>
    <row r="14" s="28" customFormat="1" ht="33" customHeight="1">
      <c r="A14" s="1860" t="s">
        <v>118</v>
      </c>
      <c r="B14" s="1861" t="s">
        <v>261</v>
      </c>
      <c r="C14" s="1860"/>
      <c r="D14" s="1862"/>
      <c r="E14" s="1862"/>
      <c r="F14" s="1862"/>
      <c r="G14" s="1862"/>
      <c r="H14" s="1862"/>
      <c r="I14" s="1862"/>
      <c r="J14" s="1862"/>
      <c r="K14" s="1862"/>
    </row>
    <row r="15" ht="36.75" customHeight="1">
      <c r="A15" s="1863" t="s">
        <v>80</v>
      </c>
      <c r="B15" s="1864" t="s">
        <v>262</v>
      </c>
      <c r="C15" s="1863" t="s">
        <v>89</v>
      </c>
      <c r="D15" s="1867"/>
      <c r="E15" s="1867"/>
      <c r="F15" s="1867"/>
      <c r="G15" s="1867"/>
      <c r="H15" s="1867"/>
      <c r="I15" s="1867"/>
      <c r="J15" s="1867"/>
      <c r="K15" s="1867"/>
    </row>
    <row r="16" ht="36.75" customHeight="1">
      <c r="A16" s="1863" t="s">
        <v>119</v>
      </c>
      <c r="B16" s="1864" t="s">
        <v>263</v>
      </c>
      <c r="C16" s="1863" t="s">
        <v>264</v>
      </c>
      <c r="D16" s="1867"/>
      <c r="E16" s="1867"/>
      <c r="F16" s="1867"/>
      <c r="G16" s="1867"/>
      <c r="H16" s="1867"/>
      <c r="I16" s="1867"/>
      <c r="J16" s="1867"/>
      <c r="K16" s="1867"/>
    </row>
    <row r="17" ht="27" customHeight="1">
      <c r="A17" s="1863" t="s">
        <v>148</v>
      </c>
      <c r="B17" s="1864" t="s">
        <v>265</v>
      </c>
      <c r="C17" s="1863" t="s">
        <v>89</v>
      </c>
      <c r="D17" s="1865">
        <v>419.31701124880129</v>
      </c>
      <c r="E17" s="1865">
        <v>421.85730000000001</v>
      </c>
      <c r="F17" s="1865">
        <v>419.31701124880129</v>
      </c>
      <c r="G17" s="1865">
        <v>421.85730000000001</v>
      </c>
      <c r="H17" s="1865">
        <v>423.73683686063123</v>
      </c>
      <c r="I17" s="1865"/>
      <c r="J17" s="1865">
        <v>423.73683686063123</v>
      </c>
      <c r="K17" s="1865">
        <v>423.73683686063123</v>
      </c>
    </row>
    <row r="18" ht="39" customHeight="1">
      <c r="A18" s="1863" t="s">
        <v>266</v>
      </c>
      <c r="B18" s="1864" t="s">
        <v>267</v>
      </c>
      <c r="C18" s="1863" t="s">
        <v>268</v>
      </c>
      <c r="D18" s="1865">
        <v>2761051.1386400005</v>
      </c>
      <c r="E18" s="1865">
        <v>2812194.3000000003</v>
      </c>
      <c r="F18" s="1865">
        <v>2761051.1386400005</v>
      </c>
      <c r="G18" s="1865">
        <v>2812194.3000000003</v>
      </c>
      <c r="H18" s="1865">
        <v>2831252.826994482</v>
      </c>
      <c r="I18" s="1865"/>
      <c r="J18" s="1865">
        <v>2845409.0911294539</v>
      </c>
      <c r="K18" s="1865">
        <v>2859636.1365851006</v>
      </c>
    </row>
    <row r="19" ht="57" customHeight="1">
      <c r="A19" s="1863" t="s">
        <v>269</v>
      </c>
      <c r="B19" s="1864" t="s">
        <v>270</v>
      </c>
      <c r="C19" s="1863" t="s">
        <v>271</v>
      </c>
      <c r="D19" s="1865">
        <v>1010573.037</v>
      </c>
      <c r="E19" s="1865">
        <v>1074400</v>
      </c>
      <c r="F19" s="1865">
        <v>1010573.037</v>
      </c>
      <c r="G19" s="1865">
        <v>1074400</v>
      </c>
      <c r="H19" s="1865">
        <v>1057311.59445875</v>
      </c>
      <c r="I19" s="1865"/>
      <c r="J19" s="1865">
        <v>1062598.1524310436</v>
      </c>
      <c r="K19" s="1865">
        <v>1067911.1431931988</v>
      </c>
    </row>
    <row r="20" ht="54" customHeight="1">
      <c r="A20" s="1863" t="s">
        <v>272</v>
      </c>
      <c r="B20" s="1864" t="s">
        <v>273</v>
      </c>
      <c r="C20" s="1863" t="s">
        <v>260</v>
      </c>
      <c r="D20" s="1893" t="s">
        <v>2470</v>
      </c>
      <c r="E20" s="1894"/>
      <c r="F20" s="1874"/>
      <c r="G20" s="1874"/>
      <c r="H20" s="1893" t="s">
        <v>2472</v>
      </c>
      <c r="I20" s="1895"/>
      <c r="J20" s="1895"/>
      <c r="K20" s="1894"/>
    </row>
    <row r="21" ht="51" customHeight="1">
      <c r="A21" s="1863" t="s">
        <v>274</v>
      </c>
      <c r="B21" s="1864" t="s">
        <v>275</v>
      </c>
      <c r="C21" s="1863"/>
      <c r="D21" s="1891" t="s">
        <v>1404</v>
      </c>
      <c r="E21" s="1891"/>
      <c r="F21" s="1891"/>
      <c r="G21" s="1891"/>
      <c r="H21" s="1891"/>
      <c r="I21" s="1891"/>
      <c r="J21" s="1891"/>
      <c r="K21" s="1891"/>
      <c r="L21" s="510"/>
    </row>
    <row r="22" ht="71.25" customHeight="1">
      <c r="A22" s="1863" t="s">
        <v>276</v>
      </c>
      <c r="B22" s="1864" t="s">
        <v>277</v>
      </c>
      <c r="C22" s="1863" t="s">
        <v>264</v>
      </c>
      <c r="D22" s="1867"/>
      <c r="E22" s="1867"/>
      <c r="F22" s="1867"/>
      <c r="G22" s="1867"/>
      <c r="H22" s="1867"/>
      <c r="I22" s="1867"/>
      <c r="J22" s="1867"/>
      <c r="K22" s="1867"/>
    </row>
    <row r="23" s="28" customFormat="1" ht="55.5" customHeight="1">
      <c r="A23" s="1860" t="s">
        <v>174</v>
      </c>
      <c r="B23" s="1868" t="s">
        <v>1390</v>
      </c>
      <c r="C23" s="1860"/>
      <c r="D23" s="1865">
        <v>6685468.2698999997</v>
      </c>
      <c r="E23" s="1865">
        <v>7319264.6012207735</v>
      </c>
      <c r="F23" s="1865"/>
      <c r="G23" s="1865"/>
      <c r="H23" s="1865">
        <v>19927306.028552566</v>
      </c>
      <c r="I23" s="1865"/>
      <c r="J23" s="1867">
        <v>12439124.403322063</v>
      </c>
      <c r="K23" s="1867">
        <v>12769772.023643386</v>
      </c>
      <c r="L23" s="1494">
        <v>0</v>
      </c>
    </row>
    <row r="24" ht="69">
      <c r="A24" s="1863" t="s">
        <v>81</v>
      </c>
      <c r="B24" s="1864" t="s">
        <v>278</v>
      </c>
      <c r="C24" s="1863" t="s">
        <v>254</v>
      </c>
      <c r="D24" s="1865">
        <v>1894521.2032100004</v>
      </c>
      <c r="E24" s="1865">
        <v>2320778.1714338972</v>
      </c>
      <c r="F24" s="1865">
        <v>1894521.2032100004</v>
      </c>
      <c r="G24" s="1865" t="e">
        <v>#REF!</v>
      </c>
      <c r="H24" s="1865">
        <v>2503675.2452181112</v>
      </c>
      <c r="I24" s="1865"/>
      <c r="J24" s="1865">
        <v>2590053.5152250021</v>
      </c>
      <c r="K24" s="1865">
        <v>2670274.81038702</v>
      </c>
      <c r="M24" s="500"/>
    </row>
    <row r="25">
      <c r="A25" s="1863"/>
      <c r="B25" s="1864" t="s">
        <v>186</v>
      </c>
      <c r="C25" s="1863"/>
      <c r="D25" s="1865"/>
      <c r="E25" s="1865"/>
      <c r="F25" s="1865"/>
      <c r="G25" s="1865"/>
      <c r="H25" s="1865"/>
      <c r="I25" s="1865"/>
      <c r="J25" s="1867"/>
      <c r="K25" s="1867"/>
    </row>
    <row r="26">
      <c r="A26" s="1863"/>
      <c r="B26" s="1864" t="s">
        <v>279</v>
      </c>
      <c r="C26" s="1863"/>
      <c r="D26" s="1865">
        <v>1182783.898</v>
      </c>
      <c r="E26" s="1865">
        <v>1746516.3119439881</v>
      </c>
      <c r="F26" s="1865">
        <v>1182783.898</v>
      </c>
      <c r="G26" s="1865" t="e">
        <v>#REF!</v>
      </c>
      <c r="H26" s="1865">
        <v>1884156.6632290878</v>
      </c>
      <c r="I26" s="1865"/>
      <c r="J26" s="1865">
        <v>1949161.1774137963</v>
      </c>
      <c r="K26" s="1865">
        <v>2009532.2211827799</v>
      </c>
    </row>
    <row r="27">
      <c r="A27" s="1863"/>
      <c r="B27" s="1869" t="s">
        <v>1389</v>
      </c>
      <c r="C27" s="1863"/>
      <c r="D27" s="1865"/>
      <c r="E27" s="1865"/>
      <c r="F27" s="1865"/>
      <c r="G27" s="1865"/>
      <c r="H27" s="1865"/>
      <c r="I27" s="1865"/>
      <c r="J27" s="1867"/>
      <c r="K27" s="1867"/>
    </row>
    <row r="28">
      <c r="A28" s="1863"/>
      <c r="B28" s="1864" t="s">
        <v>280</v>
      </c>
      <c r="C28" s="1863"/>
      <c r="D28" s="1865">
        <v>320518.00987000007</v>
      </c>
      <c r="E28" s="1865">
        <v>323114.07061575993</v>
      </c>
      <c r="F28" s="1865">
        <v>320518.00987000007</v>
      </c>
      <c r="G28" s="1865" t="e">
        <v>#REF!</v>
      </c>
      <c r="H28" s="1865">
        <v>348578.20964530593</v>
      </c>
      <c r="I28" s="1865"/>
      <c r="J28" s="1865">
        <v>360604.3631046128</v>
      </c>
      <c r="K28" s="1865">
        <v>371773.3018463336</v>
      </c>
    </row>
    <row r="29" ht="57.75" customHeight="1">
      <c r="A29" s="1863" t="s">
        <v>82</v>
      </c>
      <c r="B29" s="1864" t="s">
        <v>1391</v>
      </c>
      <c r="C29" s="1863" t="s">
        <v>254</v>
      </c>
      <c r="D29" s="1865">
        <v>3595462.0780694303</v>
      </c>
      <c r="E29" s="1865">
        <v>2905185.6550331032</v>
      </c>
      <c r="F29" s="1865">
        <v>3575439.2018094305</v>
      </c>
      <c r="G29" s="1865" t="e">
        <v>#REF!</v>
      </c>
      <c r="H29" s="1865">
        <v>6878607.2467331635</v>
      </c>
      <c r="I29" s="1865"/>
      <c r="J29" s="1865">
        <v>6607299.3288009427</v>
      </c>
      <c r="K29" s="1865">
        <v>6711418.8043033229</v>
      </c>
    </row>
    <row r="30" ht="36.75" customHeight="1">
      <c r="A30" s="1863" t="s">
        <v>83</v>
      </c>
      <c r="B30" s="1869" t="s">
        <v>1388</v>
      </c>
      <c r="C30" s="1863" t="s">
        <v>254</v>
      </c>
      <c r="D30" s="1865"/>
      <c r="E30" s="1865">
        <v>-322891.48020449601</v>
      </c>
      <c r="F30" s="1865">
        <v>20022.876260000001</v>
      </c>
      <c r="G30" s="1865" t="e">
        <v>#REF!</v>
      </c>
      <c r="H30" s="1865">
        <v>7485579.6288664006</v>
      </c>
      <c r="I30" s="1865"/>
      <c r="J30" s="1865">
        <v>0</v>
      </c>
      <c r="K30" s="1865">
        <v>0</v>
      </c>
    </row>
    <row r="31" ht="47.25" customHeight="1">
      <c r="A31" s="1863" t="s">
        <v>281</v>
      </c>
      <c r="B31" s="1869" t="s">
        <v>2465</v>
      </c>
      <c r="C31" s="1863" t="s">
        <v>254</v>
      </c>
      <c r="D31" s="1865">
        <v>394614.2979401187</v>
      </c>
      <c r="E31" s="1865">
        <v>546329.93162472895</v>
      </c>
      <c r="F31" s="1865">
        <v>394614.2979401187</v>
      </c>
      <c r="G31" s="1865" t="e">
        <v>#REF!</v>
      </c>
      <c r="H31" s="1865">
        <v>549775.19208967104</v>
      </c>
      <c r="I31" s="1865"/>
      <c r="J31" s="1865">
        <v>519909.67491333798</v>
      </c>
      <c r="K31" s="1865">
        <v>744392.53159999999</v>
      </c>
    </row>
    <row r="32" ht="78.75" customHeight="1">
      <c r="A32" s="1863" t="s">
        <v>282</v>
      </c>
      <c r="B32" s="1864" t="s">
        <v>283</v>
      </c>
      <c r="C32" s="1863"/>
      <c r="D32" s="1870" t="s">
        <v>2440</v>
      </c>
      <c r="E32" s="1870" t="s">
        <v>2463</v>
      </c>
      <c r="F32" s="1871" t="s">
        <v>2439</v>
      </c>
      <c r="G32" s="1871" t="s">
        <v>2439</v>
      </c>
      <c r="H32" s="1892" t="s">
        <v>2466</v>
      </c>
      <c r="I32" s="1892"/>
      <c r="J32" s="1892"/>
      <c r="K32" s="1892"/>
    </row>
    <row r="33" ht="24" customHeight="1">
      <c r="A33" s="1863"/>
      <c r="B33" s="1872" t="s">
        <v>284</v>
      </c>
      <c r="C33" s="1863"/>
      <c r="D33" s="1867"/>
      <c r="E33" s="1867"/>
      <c r="F33" s="1867"/>
      <c r="G33" s="1867"/>
      <c r="H33" s="1867"/>
      <c r="I33" s="1867"/>
      <c r="J33" s="1867"/>
      <c r="K33" s="1867"/>
    </row>
    <row r="34" ht="22.5" customHeight="1">
      <c r="A34" s="1873" t="s">
        <v>285</v>
      </c>
      <c r="B34" s="1864" t="s">
        <v>2464</v>
      </c>
      <c r="C34" s="1863" t="s">
        <v>5</v>
      </c>
      <c r="D34" s="1865">
        <v>82621.37731692307</v>
      </c>
      <c r="E34" s="1865">
        <v>83300.704859230755</v>
      </c>
      <c r="F34" s="1865">
        <v>82621.37731692307</v>
      </c>
      <c r="G34" s="1865" t="e">
        <v>#REF!</v>
      </c>
      <c r="H34" s="1865">
        <v>86117.100106153855</v>
      </c>
      <c r="I34" s="1865"/>
      <c r="J34" s="1865">
        <v>86331.783475384625</v>
      </c>
      <c r="K34" s="1865">
        <v>86485.265898461541</v>
      </c>
    </row>
    <row r="35" ht="43.5" customHeight="1">
      <c r="A35" s="1863" t="s">
        <v>286</v>
      </c>
      <c r="B35" s="1864" t="s">
        <v>287</v>
      </c>
      <c r="C35" s="1863" t="s">
        <v>288</v>
      </c>
      <c r="D35" s="1865">
        <v>22.930157602467755</v>
      </c>
      <c r="E35" s="1865">
        <v>27.860246505185799</v>
      </c>
      <c r="F35" s="1865">
        <v>22.930157602467755</v>
      </c>
      <c r="G35" s="1865" t="e">
        <v>#REF!</v>
      </c>
      <c r="H35" s="1865">
        <v>29.07291632128705</v>
      </c>
      <c r="I35" s="1865"/>
      <c r="J35" s="1865">
        <v>30.001158448944725</v>
      </c>
      <c r="K35" s="1865">
        <v>30.875488242379568</v>
      </c>
    </row>
    <row r="36" s="28" customFormat="1" ht="51.75" customHeight="1">
      <c r="A36" s="1860" t="s">
        <v>175</v>
      </c>
      <c r="B36" s="1861" t="s">
        <v>289</v>
      </c>
      <c r="C36" s="1860"/>
      <c r="D36" s="1862"/>
      <c r="E36" s="1862"/>
      <c r="F36" s="1862"/>
      <c r="G36" s="1862"/>
      <c r="H36" s="1862"/>
      <c r="I36" s="1862"/>
      <c r="J36" s="1862"/>
      <c r="K36" s="1862"/>
    </row>
    <row r="37" ht="24" customHeight="1">
      <c r="A37" s="1863" t="s">
        <v>166</v>
      </c>
      <c r="B37" s="1864" t="s">
        <v>290</v>
      </c>
      <c r="C37" s="1863" t="s">
        <v>291</v>
      </c>
      <c r="D37" s="1865">
        <v>2087</v>
      </c>
      <c r="E37" s="1865">
        <v>2121</v>
      </c>
      <c r="F37" s="1865"/>
      <c r="G37" s="1865"/>
      <c r="H37" s="1865">
        <v>2121</v>
      </c>
      <c r="I37" s="1865"/>
      <c r="J37" s="1865">
        <v>2121</v>
      </c>
      <c r="K37" s="1865">
        <v>2121</v>
      </c>
    </row>
    <row r="38" ht="47.25">
      <c r="A38" s="1863" t="s">
        <v>167</v>
      </c>
      <c r="B38" s="1864" t="s">
        <v>292</v>
      </c>
      <c r="C38" s="1863" t="s">
        <v>293</v>
      </c>
      <c r="D38" s="1865">
        <v>47.228234227759145</v>
      </c>
      <c r="E38" s="1865">
        <v>68.620002826653618</v>
      </c>
      <c r="F38" s="1865"/>
      <c r="G38" s="1865"/>
      <c r="H38" s="1865">
        <v>74.027843125455277</v>
      </c>
      <c r="I38" s="1865"/>
      <c r="J38" s="1865">
        <v>76.581847297414598</v>
      </c>
      <c r="K38" s="1865">
        <v>78.953804069730467</v>
      </c>
    </row>
    <row r="39" ht="46.5" customHeight="1">
      <c r="A39" s="1863" t="s">
        <v>294</v>
      </c>
      <c r="B39" s="1864" t="s">
        <v>295</v>
      </c>
      <c r="C39" s="1863"/>
      <c r="D39" s="1885" t="s">
        <v>2335</v>
      </c>
      <c r="E39" s="1885"/>
      <c r="F39" s="1885"/>
      <c r="G39" s="1885"/>
      <c r="H39" s="1885"/>
      <c r="I39" s="1885"/>
      <c r="J39" s="1885"/>
      <c r="K39" s="1885"/>
    </row>
    <row r="40" ht="21" customHeight="1">
      <c r="A40" s="1863"/>
      <c r="B40" s="1872" t="s">
        <v>2469</v>
      </c>
      <c r="C40" s="1863"/>
      <c r="D40" s="1867"/>
      <c r="E40" s="1867"/>
      <c r="F40" s="1867"/>
      <c r="G40" s="1867"/>
      <c r="H40" s="1867"/>
      <c r="I40" s="1867"/>
      <c r="J40" s="1867"/>
      <c r="K40" s="1867"/>
    </row>
    <row r="41" ht="39.75" customHeight="1">
      <c r="A41" s="1863"/>
      <c r="B41" s="1864" t="s">
        <v>296</v>
      </c>
      <c r="C41" s="1863" t="s">
        <v>254</v>
      </c>
      <c r="D41" s="1865">
        <v>15164142.635430001</v>
      </c>
      <c r="E41" s="1867" t="s">
        <v>2</v>
      </c>
      <c r="F41" s="1867"/>
      <c r="G41" s="1867"/>
      <c r="H41" s="1867" t="s">
        <v>2</v>
      </c>
      <c r="I41" s="1867"/>
      <c r="J41" s="1867" t="s">
        <v>2</v>
      </c>
      <c r="K41" s="1867" t="s">
        <v>2</v>
      </c>
    </row>
    <row r="42" ht="51.75" customHeight="1">
      <c r="A42" s="1863"/>
      <c r="B42" s="1864" t="s">
        <v>297</v>
      </c>
      <c r="C42" s="1863" t="s">
        <v>254</v>
      </c>
      <c r="D42" s="1865">
        <v>-28271613</v>
      </c>
      <c r="E42" s="1867" t="s">
        <v>2</v>
      </c>
      <c r="F42" s="1867"/>
      <c r="G42" s="1867"/>
      <c r="H42" s="1867" t="s">
        <v>2</v>
      </c>
      <c r="I42" s="1867"/>
      <c r="J42" s="1867" t="s">
        <v>2</v>
      </c>
      <c r="K42" s="1867" t="s">
        <v>2</v>
      </c>
    </row>
    <row r="43" s="29" customFormat="1">
      <c r="A43" s="30" t="s">
        <v>298</v>
      </c>
    </row>
    <row r="44" s="29" customFormat="1">
      <c r="A44" s="30" t="s">
        <v>299</v>
      </c>
    </row>
    <row r="45" s="29" customFormat="1">
      <c r="A45" s="30" t="s">
        <v>300</v>
      </c>
    </row>
    <row r="46" s="29" customFormat="1">
      <c r="A46" s="30" t="s">
        <v>301</v>
      </c>
    </row>
    <row r="48" ht="130.5" customHeight="1">
      <c r="B48" s="1890" t="s">
        <v>2468</v>
      </c>
      <c r="C48" s="1890"/>
      <c r="D48" s="1890"/>
      <c r="E48" s="1890"/>
      <c r="F48" s="1890"/>
      <c r="G48" s="1890"/>
      <c r="H48" s="1890"/>
      <c r="I48" s="1858"/>
    </row>
    <row r="51" ht="48" hidden="1" customHeight="1">
      <c r="B51" s="1886" t="s">
        <v>1392</v>
      </c>
      <c r="C51" s="1887"/>
      <c r="D51" s="1887"/>
      <c r="E51" s="1887"/>
      <c r="F51" s="1887"/>
      <c r="G51" s="1887"/>
      <c r="H51" s="1887"/>
      <c r="I51" s="1887"/>
      <c r="J51" s="1887"/>
      <c r="K51" s="1887"/>
    </row>
    <row r="52">
      <c r="B52" s="1882"/>
      <c r="C52" s="1882"/>
      <c r="D52" s="1882"/>
      <c r="E52" s="1883"/>
      <c r="F52" s="1884"/>
    </row>
    <row r="53">
      <c r="B53" s="1882"/>
      <c r="C53" s="1884"/>
      <c r="D53" s="1884"/>
      <c r="E53" s="1884"/>
      <c r="F53" s="1884"/>
    </row>
  </sheetData>
  <mergeCells count="11">
    <mergeCell ref="B52:F52"/>
    <mergeCell ref="B53:F53"/>
    <mergeCell ref="D39:K39"/>
    <mergeCell ref="B51:K51"/>
    <mergeCell ref="E1:H1"/>
    <mergeCell ref="A4:K4"/>
    <mergeCell ref="B48:H48"/>
    <mergeCell ref="D21:K21"/>
    <mergeCell ref="H32:K32"/>
    <mergeCell ref="D20:E20"/>
    <mergeCell ref="H20:K20"/>
  </mergeCells>
  <pageMargins left="0.70866141732283472" right="0.70866141732283472" top="0.74803149606299213" bottom="0.74803149606299213" header="0.31496062992125984" footer="0.31496062992125984"/>
  <pageSetup paperSize="8" scale="56" fitToHeight="2"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selection activeCell="F27" sqref="F27"/>
    </sheetView>
  </sheetViews>
  <sheetFormatPr defaultColWidth="8.85546875" defaultRowHeight="11.25" outlineLevelRow="2"/>
  <cols>
    <col customWidth="1" min="1" max="1" style="56" width="16"/>
    <col customWidth="1" min="2" max="2" style="56" width="14"/>
    <col customWidth="1" min="3" max="7" style="56" width="16"/>
    <col customWidth="1" min="8" max="8" style="56" width="1.42578125"/>
    <col customWidth="1" min="9" max="9" style="56" width="14.5703125"/>
    <col min="10" max="256" style="56" width="8.85546875"/>
    <col customWidth="1" min="257" max="257" style="56" width="16"/>
    <col customWidth="1" min="258" max="258" style="56" width="14"/>
    <col customWidth="1" min="259" max="263" style="56" width="16"/>
    <col customWidth="1" min="264" max="264" style="56" width="1.42578125"/>
    <col customWidth="1" min="265" max="265" style="56" width="14.5703125"/>
    <col min="266" max="512" style="56" width="8.85546875"/>
    <col customWidth="1" min="513" max="513" style="56" width="16"/>
    <col customWidth="1" min="514" max="514" style="56" width="14"/>
    <col customWidth="1" min="515" max="519" style="56" width="16"/>
    <col customWidth="1" min="520" max="520" style="56" width="1.42578125"/>
    <col customWidth="1" min="521" max="521" style="56" width="14.5703125"/>
    <col min="522" max="768" style="56" width="8.85546875"/>
    <col customWidth="1" min="769" max="769" style="56" width="16"/>
    <col customWidth="1" min="770" max="770" style="56" width="14"/>
    <col customWidth="1" min="771" max="775" style="56" width="16"/>
    <col customWidth="1" min="776" max="776" style="56" width="1.42578125"/>
    <col customWidth="1" min="777" max="777" style="56" width="14.5703125"/>
    <col min="778" max="1024" style="56" width="8.85546875"/>
    <col customWidth="1" min="1025" max="1025" style="56" width="16"/>
    <col customWidth="1" min="1026" max="1026" style="56" width="14"/>
    <col customWidth="1" min="1027" max="1031" style="56" width="16"/>
    <col customWidth="1" min="1032" max="1032" style="56" width="1.42578125"/>
    <col customWidth="1" min="1033" max="1033" style="56" width="14.5703125"/>
    <col min="1034" max="1280" style="56" width="8.85546875"/>
    <col customWidth="1" min="1281" max="1281" style="56" width="16"/>
    <col customWidth="1" min="1282" max="1282" style="56" width="14"/>
    <col customWidth="1" min="1283" max="1287" style="56" width="16"/>
    <col customWidth="1" min="1288" max="1288" style="56" width="1.42578125"/>
    <col customWidth="1" min="1289" max="1289" style="56" width="14.5703125"/>
    <col min="1290" max="1536" style="56" width="8.85546875"/>
    <col customWidth="1" min="1537" max="1537" style="56" width="16"/>
    <col customWidth="1" min="1538" max="1538" style="56" width="14"/>
    <col customWidth="1" min="1539" max="1543" style="56" width="16"/>
    <col customWidth="1" min="1544" max="1544" style="56" width="1.42578125"/>
    <col customWidth="1" min="1545" max="1545" style="56" width="14.5703125"/>
    <col min="1546" max="1792" style="56" width="8.85546875"/>
    <col customWidth="1" min="1793" max="1793" style="56" width="16"/>
    <col customWidth="1" min="1794" max="1794" style="56" width="14"/>
    <col customWidth="1" min="1795" max="1799" style="56" width="16"/>
    <col customWidth="1" min="1800" max="1800" style="56" width="1.42578125"/>
    <col customWidth="1" min="1801" max="1801" style="56" width="14.5703125"/>
    <col min="1802" max="2048" style="56" width="8.85546875"/>
    <col customWidth="1" min="2049" max="2049" style="56" width="16"/>
    <col customWidth="1" min="2050" max="2050" style="56" width="14"/>
    <col customWidth="1" min="2051" max="2055" style="56" width="16"/>
    <col customWidth="1" min="2056" max="2056" style="56" width="1.42578125"/>
    <col customWidth="1" min="2057" max="2057" style="56" width="14.5703125"/>
    <col min="2058" max="2304" style="56" width="8.85546875"/>
    <col customWidth="1" min="2305" max="2305" style="56" width="16"/>
    <col customWidth="1" min="2306" max="2306" style="56" width="14"/>
    <col customWidth="1" min="2307" max="2311" style="56" width="16"/>
    <col customWidth="1" min="2312" max="2312" style="56" width="1.42578125"/>
    <col customWidth="1" min="2313" max="2313" style="56" width="14.5703125"/>
    <col min="2314" max="2560" style="56" width="8.85546875"/>
    <col customWidth="1" min="2561" max="2561" style="56" width="16"/>
    <col customWidth="1" min="2562" max="2562" style="56" width="14"/>
    <col customWidth="1" min="2563" max="2567" style="56" width="16"/>
    <col customWidth="1" min="2568" max="2568" style="56" width="1.42578125"/>
    <col customWidth="1" min="2569" max="2569" style="56" width="14.5703125"/>
    <col min="2570" max="2816" style="56" width="8.85546875"/>
    <col customWidth="1" min="2817" max="2817" style="56" width="16"/>
    <col customWidth="1" min="2818" max="2818" style="56" width="14"/>
    <col customWidth="1" min="2819" max="2823" style="56" width="16"/>
    <col customWidth="1" min="2824" max="2824" style="56" width="1.42578125"/>
    <col customWidth="1" min="2825" max="2825" style="56" width="14.5703125"/>
    <col min="2826" max="3072" style="56" width="8.85546875"/>
    <col customWidth="1" min="3073" max="3073" style="56" width="16"/>
    <col customWidth="1" min="3074" max="3074" style="56" width="14"/>
    <col customWidth="1" min="3075" max="3079" style="56" width="16"/>
    <col customWidth="1" min="3080" max="3080" style="56" width="1.42578125"/>
    <col customWidth="1" min="3081" max="3081" style="56" width="14.5703125"/>
    <col min="3082" max="3328" style="56" width="8.85546875"/>
    <col customWidth="1" min="3329" max="3329" style="56" width="16"/>
    <col customWidth="1" min="3330" max="3330" style="56" width="14"/>
    <col customWidth="1" min="3331" max="3335" style="56" width="16"/>
    <col customWidth="1" min="3336" max="3336" style="56" width="1.42578125"/>
    <col customWidth="1" min="3337" max="3337" style="56" width="14.5703125"/>
    <col min="3338" max="3584" style="56" width="8.85546875"/>
    <col customWidth="1" min="3585" max="3585" style="56" width="16"/>
    <col customWidth="1" min="3586" max="3586" style="56" width="14"/>
    <col customWidth="1" min="3587" max="3591" style="56" width="16"/>
    <col customWidth="1" min="3592" max="3592" style="56" width="1.42578125"/>
    <col customWidth="1" min="3593" max="3593" style="56" width="14.5703125"/>
    <col min="3594" max="3840" style="56" width="8.85546875"/>
    <col customWidth="1" min="3841" max="3841" style="56" width="16"/>
    <col customWidth="1" min="3842" max="3842" style="56" width="14"/>
    <col customWidth="1" min="3843" max="3847" style="56" width="16"/>
    <col customWidth="1" min="3848" max="3848" style="56" width="1.42578125"/>
    <col customWidth="1" min="3849" max="3849" style="56" width="14.5703125"/>
    <col min="3850" max="4096" style="56" width="8.85546875"/>
    <col customWidth="1" min="4097" max="4097" style="56" width="16"/>
    <col customWidth="1" min="4098" max="4098" style="56" width="14"/>
    <col customWidth="1" min="4099" max="4103" style="56" width="16"/>
    <col customWidth="1" min="4104" max="4104" style="56" width="1.42578125"/>
    <col customWidth="1" min="4105" max="4105" style="56" width="14.5703125"/>
    <col min="4106" max="4352" style="56" width="8.85546875"/>
    <col customWidth="1" min="4353" max="4353" style="56" width="16"/>
    <col customWidth="1" min="4354" max="4354" style="56" width="14"/>
    <col customWidth="1" min="4355" max="4359" style="56" width="16"/>
    <col customWidth="1" min="4360" max="4360" style="56" width="1.42578125"/>
    <col customWidth="1" min="4361" max="4361" style="56" width="14.5703125"/>
    <col min="4362" max="4608" style="56" width="8.85546875"/>
    <col customWidth="1" min="4609" max="4609" style="56" width="16"/>
    <col customWidth="1" min="4610" max="4610" style="56" width="14"/>
    <col customWidth="1" min="4611" max="4615" style="56" width="16"/>
    <col customWidth="1" min="4616" max="4616" style="56" width="1.42578125"/>
    <col customWidth="1" min="4617" max="4617" style="56" width="14.5703125"/>
    <col min="4618" max="4864" style="56" width="8.85546875"/>
    <col customWidth="1" min="4865" max="4865" style="56" width="16"/>
    <col customWidth="1" min="4866" max="4866" style="56" width="14"/>
    <col customWidth="1" min="4867" max="4871" style="56" width="16"/>
    <col customWidth="1" min="4872" max="4872" style="56" width="1.42578125"/>
    <col customWidth="1" min="4873" max="4873" style="56" width="14.5703125"/>
    <col min="4874" max="5120" style="56" width="8.85546875"/>
    <col customWidth="1" min="5121" max="5121" style="56" width="16"/>
    <col customWidth="1" min="5122" max="5122" style="56" width="14"/>
    <col customWidth="1" min="5123" max="5127" style="56" width="16"/>
    <col customWidth="1" min="5128" max="5128" style="56" width="1.42578125"/>
    <col customWidth="1" min="5129" max="5129" style="56" width="14.5703125"/>
    <col min="5130" max="5376" style="56" width="8.85546875"/>
    <col customWidth="1" min="5377" max="5377" style="56" width="16"/>
    <col customWidth="1" min="5378" max="5378" style="56" width="14"/>
    <col customWidth="1" min="5379" max="5383" style="56" width="16"/>
    <col customWidth="1" min="5384" max="5384" style="56" width="1.42578125"/>
    <col customWidth="1" min="5385" max="5385" style="56" width="14.5703125"/>
    <col min="5386" max="5632" style="56" width="8.85546875"/>
    <col customWidth="1" min="5633" max="5633" style="56" width="16"/>
    <col customWidth="1" min="5634" max="5634" style="56" width="14"/>
    <col customWidth="1" min="5635" max="5639" style="56" width="16"/>
    <col customWidth="1" min="5640" max="5640" style="56" width="1.42578125"/>
    <col customWidth="1" min="5641" max="5641" style="56" width="14.5703125"/>
    <col min="5642" max="5888" style="56" width="8.85546875"/>
    <col customWidth="1" min="5889" max="5889" style="56" width="16"/>
    <col customWidth="1" min="5890" max="5890" style="56" width="14"/>
    <col customWidth="1" min="5891" max="5895" style="56" width="16"/>
    <col customWidth="1" min="5896" max="5896" style="56" width="1.42578125"/>
    <col customWidth="1" min="5897" max="5897" style="56" width="14.5703125"/>
    <col min="5898" max="6144" style="56" width="8.85546875"/>
    <col customWidth="1" min="6145" max="6145" style="56" width="16"/>
    <col customWidth="1" min="6146" max="6146" style="56" width="14"/>
    <col customWidth="1" min="6147" max="6151" style="56" width="16"/>
    <col customWidth="1" min="6152" max="6152" style="56" width="1.42578125"/>
    <col customWidth="1" min="6153" max="6153" style="56" width="14.5703125"/>
    <col min="6154" max="6400" style="56" width="8.85546875"/>
    <col customWidth="1" min="6401" max="6401" style="56" width="16"/>
    <col customWidth="1" min="6402" max="6402" style="56" width="14"/>
    <col customWidth="1" min="6403" max="6407" style="56" width="16"/>
    <col customWidth="1" min="6408" max="6408" style="56" width="1.42578125"/>
    <col customWidth="1" min="6409" max="6409" style="56" width="14.5703125"/>
    <col min="6410" max="6656" style="56" width="8.85546875"/>
    <col customWidth="1" min="6657" max="6657" style="56" width="16"/>
    <col customWidth="1" min="6658" max="6658" style="56" width="14"/>
    <col customWidth="1" min="6659" max="6663" style="56" width="16"/>
    <col customWidth="1" min="6664" max="6664" style="56" width="1.42578125"/>
    <col customWidth="1" min="6665" max="6665" style="56" width="14.5703125"/>
    <col min="6666" max="6912" style="56" width="8.85546875"/>
    <col customWidth="1" min="6913" max="6913" style="56" width="16"/>
    <col customWidth="1" min="6914" max="6914" style="56" width="14"/>
    <col customWidth="1" min="6915" max="6919" style="56" width="16"/>
    <col customWidth="1" min="6920" max="6920" style="56" width="1.42578125"/>
    <col customWidth="1" min="6921" max="6921" style="56" width="14.5703125"/>
    <col min="6922" max="7168" style="56" width="8.85546875"/>
    <col customWidth="1" min="7169" max="7169" style="56" width="16"/>
    <col customWidth="1" min="7170" max="7170" style="56" width="14"/>
    <col customWidth="1" min="7171" max="7175" style="56" width="16"/>
    <col customWidth="1" min="7176" max="7176" style="56" width="1.42578125"/>
    <col customWidth="1" min="7177" max="7177" style="56" width="14.5703125"/>
    <col min="7178" max="7424" style="56" width="8.85546875"/>
    <col customWidth="1" min="7425" max="7425" style="56" width="16"/>
    <col customWidth="1" min="7426" max="7426" style="56" width="14"/>
    <col customWidth="1" min="7427" max="7431" style="56" width="16"/>
    <col customWidth="1" min="7432" max="7432" style="56" width="1.42578125"/>
    <col customWidth="1" min="7433" max="7433" style="56" width="14.5703125"/>
    <col min="7434" max="7680" style="56" width="8.85546875"/>
    <col customWidth="1" min="7681" max="7681" style="56" width="16"/>
    <col customWidth="1" min="7682" max="7682" style="56" width="14"/>
    <col customWidth="1" min="7683" max="7687" style="56" width="16"/>
    <col customWidth="1" min="7688" max="7688" style="56" width="1.42578125"/>
    <col customWidth="1" min="7689" max="7689" style="56" width="14.5703125"/>
    <col min="7690" max="7936" style="56" width="8.85546875"/>
    <col customWidth="1" min="7937" max="7937" style="56" width="16"/>
    <col customWidth="1" min="7938" max="7938" style="56" width="14"/>
    <col customWidth="1" min="7939" max="7943" style="56" width="16"/>
    <col customWidth="1" min="7944" max="7944" style="56" width="1.42578125"/>
    <col customWidth="1" min="7945" max="7945" style="56" width="14.5703125"/>
    <col min="7946" max="8192" style="56" width="8.85546875"/>
    <col customWidth="1" min="8193" max="8193" style="56" width="16"/>
    <col customWidth="1" min="8194" max="8194" style="56" width="14"/>
    <col customWidth="1" min="8195" max="8199" style="56" width="16"/>
    <col customWidth="1" min="8200" max="8200" style="56" width="1.42578125"/>
    <col customWidth="1" min="8201" max="8201" style="56" width="14.5703125"/>
    <col min="8202" max="8448" style="56" width="8.85546875"/>
    <col customWidth="1" min="8449" max="8449" style="56" width="16"/>
    <col customWidth="1" min="8450" max="8450" style="56" width="14"/>
    <col customWidth="1" min="8451" max="8455" style="56" width="16"/>
    <col customWidth="1" min="8456" max="8456" style="56" width="1.42578125"/>
    <col customWidth="1" min="8457" max="8457" style="56" width="14.5703125"/>
    <col min="8458" max="8704" style="56" width="8.85546875"/>
    <col customWidth="1" min="8705" max="8705" style="56" width="16"/>
    <col customWidth="1" min="8706" max="8706" style="56" width="14"/>
    <col customWidth="1" min="8707" max="8711" style="56" width="16"/>
    <col customWidth="1" min="8712" max="8712" style="56" width="1.42578125"/>
    <col customWidth="1" min="8713" max="8713" style="56" width="14.5703125"/>
    <col min="8714" max="8960" style="56" width="8.85546875"/>
    <col customWidth="1" min="8961" max="8961" style="56" width="16"/>
    <col customWidth="1" min="8962" max="8962" style="56" width="14"/>
    <col customWidth="1" min="8963" max="8967" style="56" width="16"/>
    <col customWidth="1" min="8968" max="8968" style="56" width="1.42578125"/>
    <col customWidth="1" min="8969" max="8969" style="56" width="14.5703125"/>
    <col min="8970" max="9216" style="56" width="8.85546875"/>
    <col customWidth="1" min="9217" max="9217" style="56" width="16"/>
    <col customWidth="1" min="9218" max="9218" style="56" width="14"/>
    <col customWidth="1" min="9219" max="9223" style="56" width="16"/>
    <col customWidth="1" min="9224" max="9224" style="56" width="1.42578125"/>
    <col customWidth="1" min="9225" max="9225" style="56" width="14.5703125"/>
    <col min="9226" max="9472" style="56" width="8.85546875"/>
    <col customWidth="1" min="9473" max="9473" style="56" width="16"/>
    <col customWidth="1" min="9474" max="9474" style="56" width="14"/>
    <col customWidth="1" min="9475" max="9479" style="56" width="16"/>
    <col customWidth="1" min="9480" max="9480" style="56" width="1.42578125"/>
    <col customWidth="1" min="9481" max="9481" style="56" width="14.5703125"/>
    <col min="9482" max="9728" style="56" width="8.85546875"/>
    <col customWidth="1" min="9729" max="9729" style="56" width="16"/>
    <col customWidth="1" min="9730" max="9730" style="56" width="14"/>
    <col customWidth="1" min="9731" max="9735" style="56" width="16"/>
    <col customWidth="1" min="9736" max="9736" style="56" width="1.42578125"/>
    <col customWidth="1" min="9737" max="9737" style="56" width="14.5703125"/>
    <col min="9738" max="9984" style="56" width="8.85546875"/>
    <col customWidth="1" min="9985" max="9985" style="56" width="16"/>
    <col customWidth="1" min="9986" max="9986" style="56" width="14"/>
    <col customWidth="1" min="9987" max="9991" style="56" width="16"/>
    <col customWidth="1" min="9992" max="9992" style="56" width="1.42578125"/>
    <col customWidth="1" min="9993" max="9993" style="56" width="14.5703125"/>
    <col min="9994" max="10240" style="56" width="8.85546875"/>
    <col customWidth="1" min="10241" max="10241" style="56" width="16"/>
    <col customWidth="1" min="10242" max="10242" style="56" width="14"/>
    <col customWidth="1" min="10243" max="10247" style="56" width="16"/>
    <col customWidth="1" min="10248" max="10248" style="56" width="1.42578125"/>
    <col customWidth="1" min="10249" max="10249" style="56" width="14.5703125"/>
    <col min="10250" max="10496" style="56" width="8.85546875"/>
    <col customWidth="1" min="10497" max="10497" style="56" width="16"/>
    <col customWidth="1" min="10498" max="10498" style="56" width="14"/>
    <col customWidth="1" min="10499" max="10503" style="56" width="16"/>
    <col customWidth="1" min="10504" max="10504" style="56" width="1.42578125"/>
    <col customWidth="1" min="10505" max="10505" style="56" width="14.5703125"/>
    <col min="10506" max="10752" style="56" width="8.85546875"/>
    <col customWidth="1" min="10753" max="10753" style="56" width="16"/>
    <col customWidth="1" min="10754" max="10754" style="56" width="14"/>
    <col customWidth="1" min="10755" max="10759" style="56" width="16"/>
    <col customWidth="1" min="10760" max="10760" style="56" width="1.42578125"/>
    <col customWidth="1" min="10761" max="10761" style="56" width="14.5703125"/>
    <col min="10762" max="11008" style="56" width="8.85546875"/>
    <col customWidth="1" min="11009" max="11009" style="56" width="16"/>
    <col customWidth="1" min="11010" max="11010" style="56" width="14"/>
    <col customWidth="1" min="11011" max="11015" style="56" width="16"/>
    <col customWidth="1" min="11016" max="11016" style="56" width="1.42578125"/>
    <col customWidth="1" min="11017" max="11017" style="56" width="14.5703125"/>
    <col min="11018" max="11264" style="56" width="8.85546875"/>
    <col customWidth="1" min="11265" max="11265" style="56" width="16"/>
    <col customWidth="1" min="11266" max="11266" style="56" width="14"/>
    <col customWidth="1" min="11267" max="11271" style="56" width="16"/>
    <col customWidth="1" min="11272" max="11272" style="56" width="1.42578125"/>
    <col customWidth="1" min="11273" max="11273" style="56" width="14.5703125"/>
    <col min="11274" max="11520" style="56" width="8.85546875"/>
    <col customWidth="1" min="11521" max="11521" style="56" width="16"/>
    <col customWidth="1" min="11522" max="11522" style="56" width="14"/>
    <col customWidth="1" min="11523" max="11527" style="56" width="16"/>
    <col customWidth="1" min="11528" max="11528" style="56" width="1.42578125"/>
    <col customWidth="1" min="11529" max="11529" style="56" width="14.5703125"/>
    <col min="11530" max="11776" style="56" width="8.85546875"/>
    <col customWidth="1" min="11777" max="11777" style="56" width="16"/>
    <col customWidth="1" min="11778" max="11778" style="56" width="14"/>
    <col customWidth="1" min="11779" max="11783" style="56" width="16"/>
    <col customWidth="1" min="11784" max="11784" style="56" width="1.42578125"/>
    <col customWidth="1" min="11785" max="11785" style="56" width="14.5703125"/>
    <col min="11786" max="12032" style="56" width="8.85546875"/>
    <col customWidth="1" min="12033" max="12033" style="56" width="16"/>
    <col customWidth="1" min="12034" max="12034" style="56" width="14"/>
    <col customWidth="1" min="12035" max="12039" style="56" width="16"/>
    <col customWidth="1" min="12040" max="12040" style="56" width="1.42578125"/>
    <col customWidth="1" min="12041" max="12041" style="56" width="14.5703125"/>
    <col min="12042" max="12288" style="56" width="8.85546875"/>
    <col customWidth="1" min="12289" max="12289" style="56" width="16"/>
    <col customWidth="1" min="12290" max="12290" style="56" width="14"/>
    <col customWidth="1" min="12291" max="12295" style="56" width="16"/>
    <col customWidth="1" min="12296" max="12296" style="56" width="1.42578125"/>
    <col customWidth="1" min="12297" max="12297" style="56" width="14.5703125"/>
    <col min="12298" max="12544" style="56" width="8.85546875"/>
    <col customWidth="1" min="12545" max="12545" style="56" width="16"/>
    <col customWidth="1" min="12546" max="12546" style="56" width="14"/>
    <col customWidth="1" min="12547" max="12551" style="56" width="16"/>
    <col customWidth="1" min="12552" max="12552" style="56" width="1.42578125"/>
    <col customWidth="1" min="12553" max="12553" style="56" width="14.5703125"/>
    <col min="12554" max="12800" style="56" width="8.85546875"/>
    <col customWidth="1" min="12801" max="12801" style="56" width="16"/>
    <col customWidth="1" min="12802" max="12802" style="56" width="14"/>
    <col customWidth="1" min="12803" max="12807" style="56" width="16"/>
    <col customWidth="1" min="12808" max="12808" style="56" width="1.42578125"/>
    <col customWidth="1" min="12809" max="12809" style="56" width="14.5703125"/>
    <col min="12810" max="13056" style="56" width="8.85546875"/>
    <col customWidth="1" min="13057" max="13057" style="56" width="16"/>
    <col customWidth="1" min="13058" max="13058" style="56" width="14"/>
    <col customWidth="1" min="13059" max="13063" style="56" width="16"/>
    <col customWidth="1" min="13064" max="13064" style="56" width="1.42578125"/>
    <col customWidth="1" min="13065" max="13065" style="56" width="14.5703125"/>
    <col min="13066" max="13312" style="56" width="8.85546875"/>
    <col customWidth="1" min="13313" max="13313" style="56" width="16"/>
    <col customWidth="1" min="13314" max="13314" style="56" width="14"/>
    <col customWidth="1" min="13315" max="13319" style="56" width="16"/>
    <col customWidth="1" min="13320" max="13320" style="56" width="1.42578125"/>
    <col customWidth="1" min="13321" max="13321" style="56" width="14.5703125"/>
    <col min="13322" max="13568" style="56" width="8.85546875"/>
    <col customWidth="1" min="13569" max="13569" style="56" width="16"/>
    <col customWidth="1" min="13570" max="13570" style="56" width="14"/>
    <col customWidth="1" min="13571" max="13575" style="56" width="16"/>
    <col customWidth="1" min="13576" max="13576" style="56" width="1.42578125"/>
    <col customWidth="1" min="13577" max="13577" style="56" width="14.5703125"/>
    <col min="13578" max="13824" style="56" width="8.85546875"/>
    <col customWidth="1" min="13825" max="13825" style="56" width="16"/>
    <col customWidth="1" min="13826" max="13826" style="56" width="14"/>
    <col customWidth="1" min="13827" max="13831" style="56" width="16"/>
    <col customWidth="1" min="13832" max="13832" style="56" width="1.42578125"/>
    <col customWidth="1" min="13833" max="13833" style="56" width="14.5703125"/>
    <col min="13834" max="14080" style="56" width="8.85546875"/>
    <col customWidth="1" min="14081" max="14081" style="56" width="16"/>
    <col customWidth="1" min="14082" max="14082" style="56" width="14"/>
    <col customWidth="1" min="14083" max="14087" style="56" width="16"/>
    <col customWidth="1" min="14088" max="14088" style="56" width="1.42578125"/>
    <col customWidth="1" min="14089" max="14089" style="56" width="14.5703125"/>
    <col min="14090" max="14336" style="56" width="8.85546875"/>
    <col customWidth="1" min="14337" max="14337" style="56" width="16"/>
    <col customWidth="1" min="14338" max="14338" style="56" width="14"/>
    <col customWidth="1" min="14339" max="14343" style="56" width="16"/>
    <col customWidth="1" min="14344" max="14344" style="56" width="1.42578125"/>
    <col customWidth="1" min="14345" max="14345" style="56" width="14.5703125"/>
    <col min="14346" max="14592" style="56" width="8.85546875"/>
    <col customWidth="1" min="14593" max="14593" style="56" width="16"/>
    <col customWidth="1" min="14594" max="14594" style="56" width="14"/>
    <col customWidth="1" min="14595" max="14599" style="56" width="16"/>
    <col customWidth="1" min="14600" max="14600" style="56" width="1.42578125"/>
    <col customWidth="1" min="14601" max="14601" style="56" width="14.5703125"/>
    <col min="14602" max="14848" style="56" width="8.85546875"/>
    <col customWidth="1" min="14849" max="14849" style="56" width="16"/>
    <col customWidth="1" min="14850" max="14850" style="56" width="14"/>
    <col customWidth="1" min="14851" max="14855" style="56" width="16"/>
    <col customWidth="1" min="14856" max="14856" style="56" width="1.42578125"/>
    <col customWidth="1" min="14857" max="14857" style="56" width="14.5703125"/>
    <col min="14858" max="15104" style="56" width="8.85546875"/>
    <col customWidth="1" min="15105" max="15105" style="56" width="16"/>
    <col customWidth="1" min="15106" max="15106" style="56" width="14"/>
    <col customWidth="1" min="15107" max="15111" style="56" width="16"/>
    <col customWidth="1" min="15112" max="15112" style="56" width="1.42578125"/>
    <col customWidth="1" min="15113" max="15113" style="56" width="14.5703125"/>
    <col min="15114" max="15360" style="56" width="8.85546875"/>
    <col customWidth="1" min="15361" max="15361" style="56" width="16"/>
    <col customWidth="1" min="15362" max="15362" style="56" width="14"/>
    <col customWidth="1" min="15363" max="15367" style="56" width="16"/>
    <col customWidth="1" min="15368" max="15368" style="56" width="1.42578125"/>
    <col customWidth="1" min="15369" max="15369" style="56" width="14.5703125"/>
    <col min="15370" max="15616" style="56" width="8.85546875"/>
    <col customWidth="1" min="15617" max="15617" style="56" width="16"/>
    <col customWidth="1" min="15618" max="15618" style="56" width="14"/>
    <col customWidth="1" min="15619" max="15623" style="56" width="16"/>
    <col customWidth="1" min="15624" max="15624" style="56" width="1.42578125"/>
    <col customWidth="1" min="15625" max="15625" style="56" width="14.5703125"/>
    <col min="15626" max="15872" style="56" width="8.85546875"/>
    <col customWidth="1" min="15873" max="15873" style="56" width="16"/>
    <col customWidth="1" min="15874" max="15874" style="56" width="14"/>
    <col customWidth="1" min="15875" max="15879" style="56" width="16"/>
    <col customWidth="1" min="15880" max="15880" style="56" width="1.42578125"/>
    <col customWidth="1" min="15881" max="15881" style="56" width="14.5703125"/>
    <col min="15882" max="16128" style="56" width="8.85546875"/>
    <col customWidth="1" min="16129" max="16129" style="56" width="16"/>
    <col customWidth="1" min="16130" max="16130" style="56" width="14"/>
    <col customWidth="1" min="16131" max="16135" style="56" width="16"/>
    <col customWidth="1" min="16136" max="16136" style="56" width="1.42578125"/>
    <col customWidth="1" min="16137" max="16137" style="56" width="14.5703125"/>
    <col min="16138" max="16384" style="56" width="8.85546875"/>
  </cols>
  <sheetData>
    <row r="1" ht="12.75" customHeight="1">
      <c r="A1" s="2041" t="s">
        <v>420</v>
      </c>
      <c r="B1" s="2041"/>
      <c r="C1" s="2041"/>
      <c r="D1" s="2041"/>
      <c r="E1" s="2041"/>
      <c r="F1" s="2041"/>
      <c r="G1" s="2041"/>
      <c r="H1" s="2041"/>
    </row>
    <row r="2" ht="15.75" customHeight="1">
      <c r="A2" s="2042" t="s">
        <v>2089</v>
      </c>
      <c r="B2" s="2042"/>
      <c r="C2" s="2042"/>
      <c r="D2" s="2042"/>
      <c r="E2" s="2042"/>
      <c r="F2" s="2042"/>
      <c r="G2" s="2042"/>
      <c r="H2" s="2042"/>
    </row>
    <row r="4" ht="22.5" customHeight="1">
      <c r="A4" s="832" t="s">
        <v>2090</v>
      </c>
      <c r="B4" s="2043" t="s">
        <v>2091</v>
      </c>
      <c r="C4" s="2043"/>
      <c r="D4" s="2043"/>
      <c r="E4" s="2043"/>
      <c r="F4" s="2043"/>
      <c r="G4" s="2043"/>
      <c r="H4" s="2043"/>
    </row>
    <row r="6" ht="11.25" customHeight="1">
      <c r="A6" s="832" t="s">
        <v>1163</v>
      </c>
      <c r="B6" s="2043" t="s">
        <v>2092</v>
      </c>
      <c r="C6" s="2043"/>
      <c r="D6" s="2043"/>
      <c r="E6" s="2043"/>
      <c r="F6" s="2043"/>
      <c r="G6" s="2043"/>
      <c r="H6" s="2043"/>
    </row>
    <row r="8" ht="12.75" customHeight="1">
      <c r="A8" s="2037" t="s">
        <v>2093</v>
      </c>
      <c r="B8" s="2037"/>
      <c r="C8" s="2044" t="s">
        <v>2094</v>
      </c>
      <c r="D8" s="2044"/>
      <c r="E8" s="2044" t="s">
        <v>2095</v>
      </c>
      <c r="F8" s="2044"/>
      <c r="G8" s="2044" t="s">
        <v>2096</v>
      </c>
      <c r="H8" s="2044"/>
      <c r="I8" s="2044"/>
    </row>
    <row r="9" ht="12.75" customHeight="1">
      <c r="A9" s="2037" t="s">
        <v>2097</v>
      </c>
      <c r="B9" s="2037"/>
      <c r="C9" s="2034" t="s">
        <v>2098</v>
      </c>
      <c r="D9" s="2034" t="s">
        <v>2099</v>
      </c>
      <c r="E9" s="2034" t="s">
        <v>2098</v>
      </c>
      <c r="F9" s="2034" t="s">
        <v>2099</v>
      </c>
      <c r="G9" s="2034" t="s">
        <v>2098</v>
      </c>
      <c r="H9" s="2034" t="s">
        <v>2099</v>
      </c>
      <c r="I9" s="2034"/>
    </row>
    <row r="10" ht="12.75" customHeight="1">
      <c r="A10" s="2037" t="s">
        <v>2100</v>
      </c>
      <c r="B10" s="2037"/>
      <c r="C10" s="2040"/>
      <c r="D10" s="2040"/>
      <c r="E10" s="2040"/>
      <c r="F10" s="2040"/>
      <c r="G10" s="2040"/>
      <c r="H10" s="2035"/>
      <c r="I10" s="2036"/>
    </row>
    <row r="11" ht="12.75">
      <c r="A11" s="2038" t="s">
        <v>2101</v>
      </c>
      <c r="B11" s="2038"/>
      <c r="C11" s="833"/>
      <c r="D11" s="834">
        <v>2622150</v>
      </c>
      <c r="E11" s="833"/>
      <c r="F11" s="834">
        <v>1898443.8</v>
      </c>
      <c r="G11" s="833"/>
      <c r="H11" s="2039">
        <v>4520593.7999999998</v>
      </c>
      <c r="I11" s="2039"/>
    </row>
    <row r="12" ht="12" customHeight="1" outlineLevel="1">
      <c r="A12" s="2032" t="s">
        <v>2102</v>
      </c>
      <c r="B12" s="2032"/>
      <c r="C12" s="835"/>
      <c r="D12" s="836">
        <v>2093650.2</v>
      </c>
      <c r="E12" s="835"/>
      <c r="F12" s="836">
        <v>1395766.8</v>
      </c>
      <c r="G12" s="835"/>
      <c r="H12" s="2033">
        <v>3489417</v>
      </c>
      <c r="I12" s="2033"/>
    </row>
    <row r="13" ht="12" customHeight="1" outlineLevel="2">
      <c r="A13" s="2028" t="s">
        <v>2103</v>
      </c>
      <c r="B13" s="2028"/>
      <c r="C13" s="837"/>
      <c r="D13" s="838">
        <v>713586.23999999999</v>
      </c>
      <c r="E13" s="837"/>
      <c r="F13" s="838">
        <v>475724.15999999997</v>
      </c>
      <c r="G13" s="837"/>
      <c r="H13" s="2029">
        <v>1189310.3999999999</v>
      </c>
      <c r="I13" s="2029"/>
    </row>
    <row r="14" ht="12" customHeight="1" outlineLevel="2">
      <c r="A14" s="2028" t="s">
        <v>2104</v>
      </c>
      <c r="B14" s="2028"/>
      <c r="C14" s="837"/>
      <c r="D14" s="838">
        <v>1380063.96</v>
      </c>
      <c r="E14" s="837"/>
      <c r="F14" s="838">
        <v>920042.64000000001</v>
      </c>
      <c r="G14" s="837"/>
      <c r="H14" s="2029">
        <v>2300106.6000000001</v>
      </c>
      <c r="I14" s="2029"/>
    </row>
    <row r="15" ht="12" customHeight="1" outlineLevel="1">
      <c r="A15" s="2032" t="s">
        <v>2105</v>
      </c>
      <c r="B15" s="2032"/>
      <c r="C15" s="835"/>
      <c r="D15" s="836">
        <v>528499.80000000005</v>
      </c>
      <c r="E15" s="835"/>
      <c r="F15" s="836">
        <v>502677</v>
      </c>
      <c r="G15" s="835"/>
      <c r="H15" s="2033">
        <v>1031176.8</v>
      </c>
      <c r="I15" s="2033"/>
    </row>
    <row r="16" ht="12" customHeight="1" outlineLevel="2">
      <c r="A16" s="2028" t="s">
        <v>2106</v>
      </c>
      <c r="B16" s="2028"/>
      <c r="C16" s="837"/>
      <c r="D16" s="838">
        <v>273161.34000000003</v>
      </c>
      <c r="E16" s="837"/>
      <c r="F16" s="838">
        <v>182107.56</v>
      </c>
      <c r="G16" s="837"/>
      <c r="H16" s="2029">
        <v>455268.90000000002</v>
      </c>
      <c r="I16" s="2029"/>
    </row>
    <row r="17" ht="12" customHeight="1" outlineLevel="2">
      <c r="A17" s="2028" t="s">
        <v>2107</v>
      </c>
      <c r="B17" s="2028"/>
      <c r="C17" s="837"/>
      <c r="D17" s="838">
        <v>10596.959999999999</v>
      </c>
      <c r="E17" s="837"/>
      <c r="F17" s="838">
        <v>7064.6400000000003</v>
      </c>
      <c r="G17" s="837"/>
      <c r="H17" s="2029">
        <v>17661.599999999999</v>
      </c>
      <c r="I17" s="2029"/>
    </row>
    <row r="18" ht="12" customHeight="1" outlineLevel="2">
      <c r="A18" s="2028" t="s">
        <v>2108</v>
      </c>
      <c r="B18" s="2028"/>
      <c r="C18" s="837"/>
      <c r="D18" s="838">
        <v>10125</v>
      </c>
      <c r="E18" s="837"/>
      <c r="F18" s="838">
        <v>6750</v>
      </c>
      <c r="G18" s="837"/>
      <c r="H18" s="2029">
        <v>16875</v>
      </c>
      <c r="I18" s="2029"/>
    </row>
    <row r="19" ht="12" customHeight="1" outlineLevel="2">
      <c r="A19" s="2028" t="s">
        <v>2109</v>
      </c>
      <c r="B19" s="2028"/>
      <c r="C19" s="837"/>
      <c r="D19" s="838">
        <v>10075.860000000001</v>
      </c>
      <c r="E19" s="837"/>
      <c r="F19" s="838">
        <v>6717.2399999999998</v>
      </c>
      <c r="G19" s="837"/>
      <c r="H19" s="2029">
        <v>16793.099999999999</v>
      </c>
      <c r="I19" s="2029"/>
    </row>
    <row r="20" ht="12" customHeight="1" outlineLevel="2">
      <c r="A20" s="2028" t="s">
        <v>2110</v>
      </c>
      <c r="B20" s="2028"/>
      <c r="C20" s="837"/>
      <c r="D20" s="838">
        <v>8061.1199999999999</v>
      </c>
      <c r="E20" s="837"/>
      <c r="F20" s="838">
        <v>5374.0799999999999</v>
      </c>
      <c r="G20" s="837"/>
      <c r="H20" s="2029">
        <v>13435.200000000001</v>
      </c>
      <c r="I20" s="2029"/>
    </row>
    <row r="21" ht="12" customHeight="1" outlineLevel="2">
      <c r="A21" s="2028" t="s">
        <v>2111</v>
      </c>
      <c r="B21" s="2028"/>
      <c r="C21" s="837"/>
      <c r="D21" s="838">
        <v>7597.4399999999996</v>
      </c>
      <c r="E21" s="837"/>
      <c r="F21" s="838">
        <v>5064.96</v>
      </c>
      <c r="G21" s="837"/>
      <c r="H21" s="2029">
        <v>12662.4</v>
      </c>
      <c r="I21" s="2029"/>
    </row>
    <row r="22" ht="12" customHeight="1" outlineLevel="2">
      <c r="A22" s="2028" t="s">
        <v>2112</v>
      </c>
      <c r="B22" s="2028"/>
      <c r="C22" s="837"/>
      <c r="D22" s="838">
        <v>8061.1199999999999</v>
      </c>
      <c r="E22" s="837"/>
      <c r="F22" s="838">
        <v>5374.0799999999999</v>
      </c>
      <c r="G22" s="837"/>
      <c r="H22" s="2029">
        <v>13435.200000000001</v>
      </c>
      <c r="I22" s="2029"/>
    </row>
    <row r="23" ht="12" outlineLevel="2">
      <c r="A23" s="2028" t="s">
        <v>2113</v>
      </c>
      <c r="B23" s="2028"/>
      <c r="C23" s="837"/>
      <c r="D23" s="838">
        <v>8061.1199999999999</v>
      </c>
      <c r="E23" s="837"/>
      <c r="F23" s="838">
        <v>5374.0799999999999</v>
      </c>
      <c r="G23" s="837"/>
      <c r="H23" s="2029">
        <v>13435.200000000001</v>
      </c>
      <c r="I23" s="2029"/>
    </row>
    <row r="24" ht="12" customHeight="1" outlineLevel="2">
      <c r="A24" s="2028" t="s">
        <v>2114</v>
      </c>
      <c r="B24" s="2028"/>
      <c r="C24" s="837"/>
      <c r="D24" s="838">
        <v>12347.280000000001</v>
      </c>
      <c r="E24" s="837"/>
      <c r="F24" s="838">
        <v>8231.5200000000004</v>
      </c>
      <c r="G24" s="837"/>
      <c r="H24" s="2029">
        <v>20578.799999999999</v>
      </c>
      <c r="I24" s="2029"/>
    </row>
    <row r="25" ht="12" outlineLevel="2">
      <c r="A25" s="2028" t="s">
        <v>2115</v>
      </c>
      <c r="B25" s="2028"/>
      <c r="C25" s="837"/>
      <c r="D25" s="838">
        <v>109540.64</v>
      </c>
      <c r="E25" s="837"/>
      <c r="F25" s="838">
        <v>164310.95999999999</v>
      </c>
      <c r="G25" s="837"/>
      <c r="H25" s="2029">
        <v>273851.59999999998</v>
      </c>
      <c r="I25" s="2029"/>
    </row>
    <row r="26" ht="12" outlineLevel="2">
      <c r="A26" s="2028" t="s">
        <v>2116</v>
      </c>
      <c r="B26" s="2028"/>
      <c r="C26" s="837"/>
      <c r="D26" s="838">
        <v>70871.919999999998</v>
      </c>
      <c r="E26" s="837"/>
      <c r="F26" s="838">
        <v>106307.88</v>
      </c>
      <c r="G26" s="837"/>
      <c r="H26" s="2029">
        <v>177179.79999999999</v>
      </c>
      <c r="I26" s="2029"/>
    </row>
    <row r="27" ht="12.75">
      <c r="A27" s="2030" t="s">
        <v>208</v>
      </c>
      <c r="B27" s="2030"/>
      <c r="C27" s="839"/>
      <c r="D27" s="840">
        <v>2622150</v>
      </c>
      <c r="E27" s="839"/>
      <c r="F27" s="841">
        <v>1898443.8</v>
      </c>
      <c r="G27" s="839"/>
      <c r="H27" s="2031">
        <v>4520593.7999999998</v>
      </c>
      <c r="I27" s="2031"/>
    </row>
  </sheetData>
  <mergeCells count="50">
    <mergeCell ref="A1:H1"/>
    <mergeCell ref="A2:H2"/>
    <mergeCell ref="B4:H4"/>
    <mergeCell ref="B6:H6"/>
    <mergeCell ref="A8:B8"/>
    <mergeCell ref="C8:D8"/>
    <mergeCell ref="E8:F8"/>
    <mergeCell ref="G8:I8"/>
    <mergeCell ref="H9:I10"/>
    <mergeCell ref="A10:B10"/>
    <mergeCell ref="A11:B11"/>
    <mergeCell ref="H11:I11"/>
    <mergeCell ref="A12:B12"/>
    <mergeCell ref="H12:I12"/>
    <mergeCell ref="A9:B9"/>
    <mergeCell ref="C9:C10"/>
    <mergeCell ref="D9:D10"/>
    <mergeCell ref="E9:E10"/>
    <mergeCell ref="F9:F10"/>
    <mergeCell ref="G9:G10"/>
    <mergeCell ref="A13:B13"/>
    <mergeCell ref="H13:I13"/>
    <mergeCell ref="A14:B14"/>
    <mergeCell ref="H14:I14"/>
    <mergeCell ref="A15:B15"/>
    <mergeCell ref="H15:I15"/>
    <mergeCell ref="A16:B16"/>
    <mergeCell ref="H16:I16"/>
    <mergeCell ref="A17:B17"/>
    <mergeCell ref="H17:I17"/>
    <mergeCell ref="A18:B18"/>
    <mergeCell ref="H18:I18"/>
    <mergeCell ref="A19:B19"/>
    <mergeCell ref="H19:I19"/>
    <mergeCell ref="A20:B20"/>
    <mergeCell ref="H20:I20"/>
    <mergeCell ref="A21:B21"/>
    <mergeCell ref="H21:I21"/>
    <mergeCell ref="A22:B22"/>
    <mergeCell ref="H22:I22"/>
    <mergeCell ref="A23:B23"/>
    <mergeCell ref="H23:I23"/>
    <mergeCell ref="A24:B24"/>
    <mergeCell ref="H24:I24"/>
    <mergeCell ref="A25:B25"/>
    <mergeCell ref="H25:I25"/>
    <mergeCell ref="A26:B26"/>
    <mergeCell ref="H26:I26"/>
    <mergeCell ref="A27:B27"/>
    <mergeCell ref="H27:I27"/>
  </mergeCells>
  <pageMargins left="0.69999999999999996" right="0.69999999999999996" top="0.75" bottom="0.75" header="0.29999999999999999" footer="0.29999999999999999"/>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pageSetUpPr fitToPage="1"/>
  </sheetPr>
  <sheetViews>
    <sheetView view="pageBreakPreview" zoomScale="80" zoomScaleNormal="70" zoomScaleSheetLayoutView="80" workbookViewId="0">
      <selection activeCell="S60" sqref="R60:S60"/>
    </sheetView>
  </sheetViews>
  <sheetFormatPr defaultColWidth="9.140625" defaultRowHeight="15.75"/>
  <cols>
    <col customWidth="1" min="1" max="1" style="49" width="64.140625"/>
    <col customWidth="1" hidden="1" min="2" max="2" style="49" width="12"/>
    <col customWidth="1" hidden="1" min="3" max="4" style="49" width="13"/>
    <col customWidth="1" min="5" max="5" style="49" width="20.7109375"/>
    <col customWidth="1" min="6" max="6" style="49" width="13"/>
    <col customWidth="1" hidden="1" min="7" max="7" style="49" width="78"/>
    <col customWidth="1" hidden="1" min="8" max="8" style="49" width="80.5703125"/>
    <col min="9" max="16384" style="49" width="9.140625"/>
  </cols>
  <sheetData>
    <row r="3" ht="50.25" customHeight="1">
      <c r="A3" s="2047" t="s">
        <v>1087</v>
      </c>
      <c r="B3" s="2047"/>
      <c r="C3" s="2047"/>
      <c r="D3" s="2047"/>
      <c r="E3" s="2047"/>
      <c r="F3" s="2047"/>
    </row>
    <row r="4">
      <c r="F4" s="1504" t="e">
        <f>#REF!/#REF!</f>
        <v>#REF!</v>
      </c>
      <c r="G4" s="49" t="s">
        <v>2012</v>
      </c>
    </row>
    <row r="5">
      <c r="F5" s="49" t="s">
        <v>254</v>
      </c>
    </row>
    <row r="6" ht="48" customHeight="1">
      <c r="A6" s="2051" t="s">
        <v>1088</v>
      </c>
      <c r="B6" s="1505"/>
      <c r="C6" s="2056" t="s">
        <v>2006</v>
      </c>
      <c r="D6" s="2057"/>
      <c r="E6" s="2057"/>
      <c r="F6" s="2058"/>
      <c r="G6" s="1506"/>
      <c r="H6" s="1507"/>
    </row>
    <row r="7" ht="45" customHeight="1">
      <c r="A7" s="2051"/>
      <c r="B7" s="1508" t="s">
        <v>2007</v>
      </c>
      <c r="C7" s="1508" t="s">
        <v>2008</v>
      </c>
      <c r="D7" s="1508" t="s">
        <v>2009</v>
      </c>
      <c r="E7" s="1508" t="s">
        <v>2010</v>
      </c>
      <c r="F7" s="1508" t="s">
        <v>2011</v>
      </c>
      <c r="G7" s="1509" t="s">
        <v>1093</v>
      </c>
      <c r="H7" s="1509" t="s">
        <v>2350</v>
      </c>
    </row>
    <row r="8" ht="37.5" customHeight="1">
      <c r="A8" s="1510" t="s">
        <v>1095</v>
      </c>
      <c r="B8" s="1511">
        <f>B9+B51</f>
        <v>186.90733999999998</v>
      </c>
      <c r="C8" s="1512">
        <f>C9+C51</f>
        <v>332.97260999999997</v>
      </c>
      <c r="D8" s="1512">
        <f>D9+D51</f>
        <v>476.13466000000005</v>
      </c>
      <c r="E8" s="1513">
        <f>E9+E51</f>
        <v>576.66642000000002</v>
      </c>
      <c r="F8" s="1513" t="e">
        <f>F9+F51</f>
        <v>#REF!</v>
      </c>
      <c r="G8" s="1514"/>
      <c r="H8" s="1515"/>
    </row>
    <row r="9">
      <c r="A9" s="1516" t="s">
        <v>1096</v>
      </c>
      <c r="B9" s="1517">
        <f>B10+B11+B12+B19+B26+B32+B48</f>
        <v>186.90733999999998</v>
      </c>
      <c r="C9" s="1518">
        <f>C10+C11+C12+C19+C26+C32+C48</f>
        <v>332.97260999999997</v>
      </c>
      <c r="D9" s="1518">
        <f>D10+D11+D12+D19+D26+D32+D48</f>
        <v>476.13466000000005</v>
      </c>
      <c r="E9" s="1519">
        <f>E10+E11+E12+E19+E26+E32+E48</f>
        <v>576.66642000000002</v>
      </c>
      <c r="F9" s="1519" t="e">
        <f>F10+F11+F12+F19+F26+F32+F48</f>
        <v>#REF!</v>
      </c>
      <c r="G9" s="1506"/>
      <c r="H9" s="1507"/>
    </row>
    <row r="10" ht="47.25" hidden="1">
      <c r="A10" s="1520" t="s">
        <v>21</v>
      </c>
      <c r="B10" s="1520"/>
      <c r="C10" s="1521"/>
      <c r="D10" s="1521"/>
      <c r="E10" s="1522"/>
      <c r="F10" s="1522"/>
      <c r="G10" s="1506" t="s">
        <v>2351</v>
      </c>
      <c r="H10" s="1507"/>
    </row>
    <row r="11" ht="31.5" hidden="1">
      <c r="A11" s="1520" t="s">
        <v>641</v>
      </c>
      <c r="B11" s="1520"/>
      <c r="C11" s="1521"/>
      <c r="D11" s="1521"/>
      <c r="E11" s="1522"/>
      <c r="F11" s="1522"/>
      <c r="G11" s="1523" t="s">
        <v>1098</v>
      </c>
      <c r="H11" s="1507"/>
    </row>
    <row r="12" ht="48.75" customHeight="1">
      <c r="A12" s="1520" t="s">
        <v>1099</v>
      </c>
      <c r="B12" s="1524">
        <f>SUM(B13:B18)</f>
        <v>121.90454</v>
      </c>
      <c r="C12" s="1525">
        <f>SUM(C13:C18)</f>
        <v>265.13781</v>
      </c>
      <c r="D12" s="1525">
        <f>SUM(D13:D18)</f>
        <v>387.63586000000004</v>
      </c>
      <c r="E12" s="1526">
        <f>SUM(E13:E18)</f>
        <v>480.46122000000003</v>
      </c>
      <c r="F12" s="1526" t="e">
        <f>SUM(F13:F18)</f>
        <v>#REF!</v>
      </c>
      <c r="G12" s="2052" t="s">
        <v>1100</v>
      </c>
      <c r="H12" s="2055"/>
    </row>
    <row r="13">
      <c r="A13" s="1527" t="s">
        <v>1101</v>
      </c>
      <c r="B13" s="1528">
        <v>39.388000000000005</v>
      </c>
      <c r="C13" s="1529">
        <v>74.316000000000003</v>
      </c>
      <c r="D13" s="1529">
        <v>96.203500000000005</v>
      </c>
      <c r="E13" s="1530">
        <v>131.64759000000001</v>
      </c>
      <c r="F13" s="1530" t="e">
        <f>E13*F4</f>
        <v>#REF!</v>
      </c>
      <c r="G13" s="2053"/>
      <c r="H13" s="2055"/>
    </row>
    <row r="14">
      <c r="A14" s="1527" t="s">
        <v>1103</v>
      </c>
      <c r="B14" s="1528">
        <v>0</v>
      </c>
      <c r="C14" s="1529">
        <v>10.890000000000001</v>
      </c>
      <c r="D14" s="1529">
        <v>24.75</v>
      </c>
      <c r="E14" s="1530">
        <v>25.739999999999998</v>
      </c>
      <c r="F14" s="1530" t="e">
        <f>E14*F4</f>
        <v>#REF!</v>
      </c>
      <c r="G14" s="2053"/>
      <c r="H14" s="2055"/>
    </row>
    <row r="15">
      <c r="A15" s="1527" t="s">
        <v>1104</v>
      </c>
      <c r="B15" s="1528">
        <v>73.766539999999992</v>
      </c>
      <c r="C15" s="1529">
        <v>171.18180999999998</v>
      </c>
      <c r="D15" s="1529">
        <v>257.93236000000002</v>
      </c>
      <c r="E15" s="1530">
        <v>314.32363000000004</v>
      </c>
      <c r="F15" s="1530" t="e">
        <f>E15*F4</f>
        <v>#REF!</v>
      </c>
      <c r="G15" s="2053"/>
      <c r="H15" s="2055"/>
    </row>
    <row r="16">
      <c r="A16" s="1527" t="s">
        <v>1105</v>
      </c>
      <c r="B16" s="1528">
        <v>0</v>
      </c>
      <c r="C16" s="1529">
        <v>0</v>
      </c>
      <c r="D16" s="1529">
        <v>0</v>
      </c>
      <c r="E16" s="1530">
        <v>0</v>
      </c>
      <c r="F16" s="1530" t="e">
        <f>E16*F4</f>
        <v>#REF!</v>
      </c>
      <c r="G16" s="2053"/>
      <c r="H16" s="2055"/>
    </row>
    <row r="17">
      <c r="A17" s="1527" t="s">
        <v>1106</v>
      </c>
      <c r="B17" s="1531"/>
      <c r="C17" s="1529"/>
      <c r="D17" s="1529"/>
      <c r="E17" s="1530"/>
      <c r="F17" s="1530" t="e">
        <f>E17*F4</f>
        <v>#REF!</v>
      </c>
      <c r="G17" s="2053"/>
      <c r="H17" s="2055"/>
    </row>
    <row r="18" ht="31.5" customHeight="1">
      <c r="A18" s="1527" t="s">
        <v>1107</v>
      </c>
      <c r="B18" s="1531">
        <v>8.75</v>
      </c>
      <c r="C18" s="1529">
        <v>8.75</v>
      </c>
      <c r="D18" s="1529">
        <v>8.75</v>
      </c>
      <c r="E18" s="1530">
        <v>8.75</v>
      </c>
      <c r="F18" s="1530" t="e">
        <f>E18*F4</f>
        <v>#REF!</v>
      </c>
      <c r="G18" s="2054"/>
      <c r="H18" s="2055"/>
    </row>
    <row r="19" ht="47.25">
      <c r="A19" s="1520" t="s">
        <v>1109</v>
      </c>
      <c r="B19" s="1524">
        <f>SUM(B20:B25)</f>
        <v>65.002799999999993</v>
      </c>
      <c r="C19" s="1525">
        <f>SUM(C20:C25)</f>
        <v>67.834799999999987</v>
      </c>
      <c r="D19" s="1525">
        <f>SUM(D20:D25)</f>
        <v>88.498799999999989</v>
      </c>
      <c r="E19" s="1526">
        <f>SUM(E20:E25)</f>
        <v>96.205199999999991</v>
      </c>
      <c r="F19" s="1526" t="e">
        <f>SUM(F20:F25)</f>
        <v>#REF!</v>
      </c>
      <c r="G19" s="2052" t="s">
        <v>1110</v>
      </c>
      <c r="H19" s="2052"/>
    </row>
    <row r="20">
      <c r="A20" s="1527" t="s">
        <v>1111</v>
      </c>
      <c r="B20" s="1531"/>
      <c r="C20" s="1529"/>
      <c r="D20" s="1529"/>
      <c r="E20" s="1530"/>
      <c r="F20" s="1530"/>
      <c r="G20" s="2053"/>
      <c r="H20" s="2053"/>
    </row>
    <row r="21">
      <c r="A21" s="1527" t="s">
        <v>1112</v>
      </c>
      <c r="B21" s="1531"/>
      <c r="C21" s="1529"/>
      <c r="D21" s="1529"/>
      <c r="E21" s="1530"/>
      <c r="F21" s="1530"/>
      <c r="G21" s="2053"/>
      <c r="H21" s="2053"/>
    </row>
    <row r="22" ht="30">
      <c r="A22" s="1527" t="s">
        <v>1113</v>
      </c>
      <c r="B22" s="1528">
        <v>65.002799999999993</v>
      </c>
      <c r="C22" s="1529">
        <v>67.834799999999987</v>
      </c>
      <c r="D22" s="1529">
        <v>88.498799999999989</v>
      </c>
      <c r="E22" s="1530">
        <v>96.205199999999991</v>
      </c>
      <c r="F22" s="1530" t="e">
        <f>E22*F4</f>
        <v>#REF!</v>
      </c>
      <c r="G22" s="2053"/>
      <c r="H22" s="2053"/>
    </row>
    <row r="23" hidden="1">
      <c r="A23" s="1527" t="s">
        <v>1115</v>
      </c>
      <c r="B23" s="1527"/>
      <c r="C23" s="1532"/>
      <c r="D23" s="1532"/>
      <c r="E23" s="1532"/>
      <c r="F23" s="1532"/>
      <c r="G23" s="2053"/>
      <c r="H23" s="2053"/>
    </row>
    <row r="24" ht="30" hidden="1">
      <c r="A24" s="1527" t="s">
        <v>1116</v>
      </c>
      <c r="B24" s="1527"/>
      <c r="C24" s="1532"/>
      <c r="D24" s="1532"/>
      <c r="E24" s="1532"/>
      <c r="F24" s="1532"/>
      <c r="G24" s="2053"/>
      <c r="H24" s="2053"/>
    </row>
    <row r="25" ht="30" hidden="1">
      <c r="A25" s="1527" t="s">
        <v>1117</v>
      </c>
      <c r="B25" s="1527"/>
      <c r="C25" s="1532"/>
      <c r="D25" s="1532"/>
      <c r="E25" s="1532"/>
      <c r="F25" s="1532"/>
      <c r="G25" s="2054"/>
      <c r="H25" s="2053"/>
    </row>
    <row r="26" hidden="1">
      <c r="A26" s="1520" t="s">
        <v>1118</v>
      </c>
      <c r="B26" s="1520"/>
      <c r="C26" s="1525">
        <f>SUM(C27:C31)</f>
        <v>0</v>
      </c>
      <c r="D26" s="1525">
        <f>SUM(D27:D31)</f>
        <v>0</v>
      </c>
      <c r="E26" s="1525">
        <f>SUM(E27:E31)</f>
        <v>0</v>
      </c>
      <c r="F26" s="1525"/>
      <c r="G26" s="2052" t="s">
        <v>1119</v>
      </c>
      <c r="H26" s="2053"/>
    </row>
    <row r="27" hidden="1">
      <c r="A27" s="1527" t="s">
        <v>1120</v>
      </c>
      <c r="B27" s="1527"/>
      <c r="C27" s="1532"/>
      <c r="D27" s="1532"/>
      <c r="E27" s="1532"/>
      <c r="F27" s="1532"/>
      <c r="G27" s="2053"/>
      <c r="H27" s="2053"/>
    </row>
    <row r="28" hidden="1">
      <c r="A28" s="1527" t="s">
        <v>1121</v>
      </c>
      <c r="B28" s="1527"/>
      <c r="C28" s="1532"/>
      <c r="D28" s="1532"/>
      <c r="E28" s="1532"/>
      <c r="F28" s="1532"/>
      <c r="G28" s="2053"/>
      <c r="H28" s="2053"/>
    </row>
    <row r="29" hidden="1">
      <c r="A29" s="1527" t="s">
        <v>1122</v>
      </c>
      <c r="B29" s="1527"/>
      <c r="C29" s="1532"/>
      <c r="D29" s="1532"/>
      <c r="E29" s="1532"/>
      <c r="F29" s="1532"/>
      <c r="G29" s="2053"/>
      <c r="H29" s="2053"/>
    </row>
    <row r="30" hidden="1">
      <c r="A30" s="1527" t="s">
        <v>1123</v>
      </c>
      <c r="B30" s="1527"/>
      <c r="C30" s="1532"/>
      <c r="D30" s="1532"/>
      <c r="E30" s="1532"/>
      <c r="F30" s="1532"/>
      <c r="G30" s="2053"/>
      <c r="H30" s="2053"/>
    </row>
    <row r="31" hidden="1">
      <c r="A31" s="1527" t="s">
        <v>1124</v>
      </c>
      <c r="B31" s="1527"/>
      <c r="C31" s="1532"/>
      <c r="D31" s="1532"/>
      <c r="E31" s="1532"/>
      <c r="F31" s="1532"/>
      <c r="G31" s="2054"/>
      <c r="H31" s="2053"/>
    </row>
    <row r="32" hidden="1">
      <c r="A32" s="1520" t="s">
        <v>1125</v>
      </c>
      <c r="B32" s="1520"/>
      <c r="C32" s="1525">
        <f>SUM(C33:C47)</f>
        <v>0</v>
      </c>
      <c r="D32" s="1525">
        <f>SUM(D33:D47)</f>
        <v>0</v>
      </c>
      <c r="E32" s="1525">
        <f>SUM(E33:E47)</f>
        <v>0</v>
      </c>
      <c r="F32" s="1525"/>
      <c r="G32" s="2052" t="s">
        <v>1126</v>
      </c>
      <c r="H32" s="2053"/>
    </row>
    <row r="33" hidden="1">
      <c r="A33" s="1527" t="s">
        <v>1127</v>
      </c>
      <c r="B33" s="1527"/>
      <c r="C33" s="1532"/>
      <c r="D33" s="1532"/>
      <c r="E33" s="1532"/>
      <c r="F33" s="1532"/>
      <c r="G33" s="2053"/>
      <c r="H33" s="2053"/>
    </row>
    <row r="34" hidden="1">
      <c r="A34" s="1527" t="s">
        <v>1128</v>
      </c>
      <c r="B34" s="1527"/>
      <c r="C34" s="1532"/>
      <c r="D34" s="1532"/>
      <c r="E34" s="1532"/>
      <c r="F34" s="1532"/>
      <c r="G34" s="2053"/>
      <c r="H34" s="2053"/>
    </row>
    <row r="35" hidden="1">
      <c r="A35" s="1527" t="s">
        <v>1129</v>
      </c>
      <c r="B35" s="1527"/>
      <c r="C35" s="1532"/>
      <c r="D35" s="1532"/>
      <c r="E35" s="1532"/>
      <c r="F35" s="1532"/>
      <c r="G35" s="2053"/>
      <c r="H35" s="2053"/>
    </row>
    <row r="36" hidden="1">
      <c r="A36" s="1527" t="s">
        <v>1130</v>
      </c>
      <c r="B36" s="1527"/>
      <c r="C36" s="1532"/>
      <c r="D36" s="1532"/>
      <c r="E36" s="1532"/>
      <c r="F36" s="1532"/>
      <c r="G36" s="2053"/>
      <c r="H36" s="2053"/>
    </row>
    <row r="37" hidden="1">
      <c r="A37" s="1527" t="s">
        <v>1131</v>
      </c>
      <c r="B37" s="1527"/>
      <c r="C37" s="1532"/>
      <c r="D37" s="1532"/>
      <c r="E37" s="1532"/>
      <c r="F37" s="1532"/>
      <c r="G37" s="2053"/>
      <c r="H37" s="2053"/>
    </row>
    <row r="38" hidden="1">
      <c r="A38" s="1527" t="s">
        <v>1132</v>
      </c>
      <c r="B38" s="1527"/>
      <c r="C38" s="1532"/>
      <c r="D38" s="1532"/>
      <c r="E38" s="1532"/>
      <c r="F38" s="1532"/>
      <c r="G38" s="2053"/>
      <c r="H38" s="2053"/>
    </row>
    <row r="39" hidden="1">
      <c r="A39" s="1527" t="s">
        <v>1133</v>
      </c>
      <c r="B39" s="1527"/>
      <c r="C39" s="1532"/>
      <c r="D39" s="1532"/>
      <c r="E39" s="1532"/>
      <c r="F39" s="1532"/>
      <c r="G39" s="2053"/>
      <c r="H39" s="2053"/>
    </row>
    <row r="40" hidden="1">
      <c r="A40" s="1527" t="s">
        <v>1134</v>
      </c>
      <c r="B40" s="1527"/>
      <c r="C40" s="1532"/>
      <c r="D40" s="1532"/>
      <c r="E40" s="1532"/>
      <c r="F40" s="1532"/>
      <c r="G40" s="2053"/>
      <c r="H40" s="2053"/>
    </row>
    <row r="41" hidden="1">
      <c r="A41" s="1527" t="s">
        <v>1135</v>
      </c>
      <c r="B41" s="1527"/>
      <c r="C41" s="1532"/>
      <c r="D41" s="1532"/>
      <c r="E41" s="1532"/>
      <c r="F41" s="1532"/>
      <c r="G41" s="2053"/>
      <c r="H41" s="2053"/>
    </row>
    <row r="42" ht="30" hidden="1">
      <c r="A42" s="1527" t="s">
        <v>1136</v>
      </c>
      <c r="B42" s="1527"/>
      <c r="C42" s="1532"/>
      <c r="D42" s="1532"/>
      <c r="E42" s="1532"/>
      <c r="F42" s="1532"/>
      <c r="G42" s="2053"/>
      <c r="H42" s="2053"/>
    </row>
    <row r="43" ht="30" hidden="1">
      <c r="A43" s="1527" t="s">
        <v>1137</v>
      </c>
      <c r="B43" s="1527"/>
      <c r="C43" s="1532"/>
      <c r="D43" s="1532"/>
      <c r="E43" s="1532"/>
      <c r="F43" s="1532"/>
      <c r="G43" s="2053"/>
      <c r="H43" s="2053"/>
    </row>
    <row r="44" hidden="1">
      <c r="A44" s="1527" t="s">
        <v>1138</v>
      </c>
      <c r="B44" s="1527"/>
      <c r="C44" s="1532"/>
      <c r="D44" s="1532"/>
      <c r="E44" s="1532"/>
      <c r="F44" s="1532"/>
      <c r="G44" s="2053"/>
      <c r="H44" s="2053"/>
    </row>
    <row r="45" ht="30" hidden="1">
      <c r="A45" s="1527" t="s">
        <v>1139</v>
      </c>
      <c r="B45" s="1527"/>
      <c r="C45" s="1532"/>
      <c r="D45" s="1532"/>
      <c r="E45" s="1532"/>
      <c r="F45" s="1532"/>
      <c r="G45" s="2053"/>
      <c r="H45" s="2053"/>
    </row>
    <row r="46" hidden="1">
      <c r="A46" s="1527" t="s">
        <v>1140</v>
      </c>
      <c r="B46" s="1527"/>
      <c r="C46" s="1532"/>
      <c r="D46" s="1532"/>
      <c r="E46" s="1532"/>
      <c r="F46" s="1532"/>
      <c r="G46" s="2053"/>
      <c r="H46" s="2053"/>
    </row>
    <row r="47" hidden="1">
      <c r="A47" s="1527" t="s">
        <v>1124</v>
      </c>
      <c r="B47" s="1527"/>
      <c r="C47" s="1532"/>
      <c r="D47" s="1532"/>
      <c r="E47" s="1532"/>
      <c r="F47" s="1532"/>
      <c r="G47" s="2054"/>
      <c r="H47" s="2053"/>
    </row>
    <row r="48" ht="15.75" hidden="1" customHeight="1">
      <c r="A48" s="1520" t="s">
        <v>1141</v>
      </c>
      <c r="B48" s="1520"/>
      <c r="C48" s="1533">
        <f>SUM(C49:C50)</f>
        <v>0</v>
      </c>
      <c r="D48" s="1533">
        <f>SUM(D49:D50)</f>
        <v>0</v>
      </c>
      <c r="E48" s="1533">
        <f>SUM(E49:E50)</f>
        <v>0</v>
      </c>
      <c r="F48" s="1533"/>
      <c r="G48" s="1534" t="s">
        <v>1142</v>
      </c>
      <c r="H48" s="2053"/>
    </row>
    <row r="49" ht="31.5" hidden="1" customHeight="1">
      <c r="A49" s="1527" t="s">
        <v>1143</v>
      </c>
      <c r="B49" s="1527"/>
      <c r="C49" s="1532"/>
      <c r="D49" s="1532"/>
      <c r="E49" s="1532"/>
      <c r="F49" s="1532"/>
      <c r="G49" s="1535"/>
      <c r="H49" s="2053"/>
    </row>
    <row r="50" ht="30" hidden="1">
      <c r="A50" s="1527" t="s">
        <v>1142</v>
      </c>
      <c r="B50" s="1527"/>
      <c r="C50" s="1532"/>
      <c r="D50" s="1532"/>
      <c r="E50" s="1532"/>
      <c r="F50" s="1532"/>
      <c r="G50" s="1536" t="s">
        <v>1144</v>
      </c>
      <c r="H50" s="2054"/>
    </row>
    <row r="51" hidden="1">
      <c r="A51" s="1516" t="s">
        <v>1145</v>
      </c>
      <c r="B51" s="1516"/>
      <c r="C51" s="1518">
        <f>SUM(C52:C54)</f>
        <v>0</v>
      </c>
      <c r="D51" s="1518">
        <f>SUM(D52:D54)</f>
        <v>0</v>
      </c>
      <c r="E51" s="1518">
        <f>SUM(E52:E54)</f>
        <v>0</v>
      </c>
      <c r="F51" s="1518"/>
      <c r="G51" s="1534" t="s">
        <v>1142</v>
      </c>
      <c r="H51" s="2048" t="s">
        <v>2349</v>
      </c>
    </row>
    <row r="52" hidden="1">
      <c r="A52" s="1537" t="s">
        <v>1147</v>
      </c>
      <c r="B52" s="1537"/>
      <c r="C52" s="1538"/>
      <c r="D52" s="1538"/>
      <c r="E52" s="1538"/>
      <c r="F52" s="1538"/>
      <c r="G52" s="1539"/>
      <c r="H52" s="2049"/>
    </row>
    <row r="53" ht="15.75" hidden="1" customHeight="1">
      <c r="A53" s="1540" t="s">
        <v>1148</v>
      </c>
      <c r="B53" s="1540"/>
      <c r="C53" s="1533"/>
      <c r="D53" s="1533"/>
      <c r="E53" s="1533"/>
      <c r="F53" s="1533"/>
      <c r="G53" s="1541"/>
      <c r="H53" s="2049"/>
    </row>
    <row r="54" ht="31.5" hidden="1">
      <c r="A54" s="1540" t="s">
        <v>1142</v>
      </c>
      <c r="B54" s="1540"/>
      <c r="C54" s="1533"/>
      <c r="D54" s="1533"/>
      <c r="E54" s="1533"/>
      <c r="F54" s="1533"/>
      <c r="G54" s="1536" t="s">
        <v>1144</v>
      </c>
      <c r="H54" s="2050"/>
    </row>
    <row r="55" hidden="1">
      <c r="A55" s="1542" t="s">
        <v>1149</v>
      </c>
      <c r="B55" s="1542"/>
      <c r="C55" s="1512"/>
      <c r="D55" s="1512"/>
      <c r="E55" s="1512"/>
      <c r="F55" s="1512"/>
      <c r="G55" s="1514"/>
      <c r="H55" s="1515"/>
    </row>
    <row r="56" hidden="1">
      <c r="A56" s="1542" t="s">
        <v>1150</v>
      </c>
      <c r="B56" s="1542"/>
      <c r="C56" s="1512" t="e">
        <f>C8/C55</f>
        <v>#DIV/0!</v>
      </c>
      <c r="D56" s="1512" t="e">
        <f>D8/D55</f>
        <v>#DIV/0!</v>
      </c>
      <c r="E56" s="1512" t="e">
        <f>E8/E55</f>
        <v>#DIV/0!</v>
      </c>
      <c r="F56" s="1512"/>
      <c r="G56" s="1514"/>
      <c r="H56" s="1515"/>
    </row>
    <row r="57" hidden="1"/>
    <row r="58" hidden="1">
      <c r="A58" s="1543" t="s">
        <v>1151</v>
      </c>
      <c r="B58" s="1543"/>
    </row>
    <row r="62" ht="50.25" customHeight="1">
      <c r="A62" s="2045" t="s">
        <v>2352</v>
      </c>
      <c r="B62" s="2046"/>
      <c r="C62" s="2046"/>
      <c r="D62" s="2046"/>
      <c r="E62" s="2046"/>
      <c r="F62" s="2046"/>
    </row>
  </sheetData>
  <mergeCells count="11">
    <mergeCell ref="A62:F62"/>
    <mergeCell ref="A3:F3"/>
    <mergeCell ref="H51:H54"/>
    <mergeCell ref="A6:A7"/>
    <mergeCell ref="G12:G18"/>
    <mergeCell ref="H12:H18"/>
    <mergeCell ref="G19:G25"/>
    <mergeCell ref="H19:H50"/>
    <mergeCell ref="G26:G31"/>
    <mergeCell ref="G32:G47"/>
    <mergeCell ref="C6:F6"/>
  </mergeCells>
  <pageMargins left="0.70866141732283472" right="0.70866141732283472" top="0.74803149606299213" bottom="0.74803149606299213" header="0.31496062992125984" footer="0.31496062992125984"/>
  <pageSetup paperSize="9" scale="8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opLeftCell="A6" zoomScale="70" zoomScaleNormal="70" workbookViewId="0">
      <selection activeCell="J9" sqref="J9"/>
    </sheetView>
  </sheetViews>
  <sheetFormatPr defaultColWidth="9.140625" defaultRowHeight="15.75"/>
  <cols>
    <col customWidth="1" min="1" max="1" style="222" width="64.140625"/>
    <col customWidth="1" hidden="1" min="2" max="2" style="223" width="13"/>
    <col customWidth="1" hidden="1" min="3" max="3" style="223" width="15.85546875"/>
    <col customWidth="1" min="4" max="4" style="223" width="31.42578125"/>
    <col customWidth="1" min="5" max="5" style="223" width="21.7109375"/>
    <col customWidth="1" min="6" max="6" style="223" width="43.42578125"/>
    <col customWidth="1" min="7" max="7" style="223" width="29.42578125"/>
    <col min="8" max="16384" style="222" width="9.140625"/>
  </cols>
  <sheetData>
    <row r="1" ht="7.9000000000000004" customHeight="1"/>
    <row r="2" ht="7.9000000000000004" customHeight="1"/>
    <row r="3" ht="16.899999999999999" customHeight="1">
      <c r="A3" s="2062" t="s">
        <v>1087</v>
      </c>
      <c r="B3" s="2062"/>
      <c r="C3" s="2062"/>
      <c r="D3" s="2062"/>
      <c r="E3" s="224"/>
    </row>
    <row r="4" hidden="1"/>
    <row r="5" ht="10.9" customHeight="1">
      <c r="A5" s="222" t="s">
        <v>254</v>
      </c>
    </row>
    <row r="6" ht="63" customHeight="1">
      <c r="A6" s="2063" t="s">
        <v>1088</v>
      </c>
      <c r="B6" s="2064" t="s">
        <v>1089</v>
      </c>
      <c r="C6" s="2065"/>
      <c r="D6" s="2066"/>
      <c r="E6" s="225"/>
      <c r="F6" s="226"/>
      <c r="G6" s="227"/>
    </row>
    <row r="7" ht="45" customHeight="1">
      <c r="A7" s="2063"/>
      <c r="B7" s="228" t="s">
        <v>1090</v>
      </c>
      <c r="C7" s="228" t="s">
        <v>1091</v>
      </c>
      <c r="D7" s="228" t="s">
        <v>1384</v>
      </c>
      <c r="E7" s="228" t="s">
        <v>1092</v>
      </c>
      <c r="F7" s="229" t="s">
        <v>1093</v>
      </c>
      <c r="G7" s="229" t="s">
        <v>1094</v>
      </c>
    </row>
    <row r="8">
      <c r="A8" s="230" t="s">
        <v>1095</v>
      </c>
      <c r="B8" s="231">
        <f>B9+B51</f>
        <v>2225.9763800000005</v>
      </c>
      <c r="C8" s="231">
        <f>C9+C51</f>
        <v>6406.0998799999998</v>
      </c>
      <c r="D8" s="231">
        <f>D9+D51</f>
        <v>11537.0609</v>
      </c>
      <c r="E8" s="231">
        <f>E9+E51</f>
        <v>11522.49111762991</v>
      </c>
      <c r="F8" s="232"/>
      <c r="G8" s="233"/>
    </row>
    <row r="9">
      <c r="A9" s="234" t="s">
        <v>1096</v>
      </c>
      <c r="B9" s="235">
        <f>B10+B11+B12+B19+B26+B32+B48</f>
        <v>2184.5683800000006</v>
      </c>
      <c r="C9" s="235">
        <f>C10+C11+C12+C19+C26+C32+C48</f>
        <v>6406.0998799999998</v>
      </c>
      <c r="D9" s="235">
        <f>D10+D11+D12+D19+D26+D32+D48</f>
        <v>11537.0609</v>
      </c>
      <c r="E9" s="235">
        <f>E10+E11+E12+E19+E26+E32+E48</f>
        <v>11522.49111762991</v>
      </c>
      <c r="F9" s="226"/>
      <c r="G9" s="227"/>
    </row>
    <row r="10" ht="38.25">
      <c r="A10" s="236" t="s">
        <v>21</v>
      </c>
      <c r="B10" s="237"/>
      <c r="C10" s="237"/>
      <c r="D10" s="237"/>
      <c r="E10" s="237"/>
      <c r="F10" s="238" t="s">
        <v>1097</v>
      </c>
      <c r="G10" s="227"/>
    </row>
    <row r="11" ht="28.899999999999999" customHeight="1">
      <c r="A11" s="236" t="s">
        <v>641</v>
      </c>
      <c r="B11" s="237"/>
      <c r="C11" s="237"/>
      <c r="D11" s="237"/>
      <c r="E11" s="237"/>
      <c r="F11" s="239" t="s">
        <v>1098</v>
      </c>
      <c r="G11" s="227"/>
    </row>
    <row r="12" ht="48.75" customHeight="1">
      <c r="A12" s="236" t="s">
        <v>1099</v>
      </c>
      <c r="B12" s="240">
        <f>SUM(B13:B18)</f>
        <v>1890.9913800000004</v>
      </c>
      <c r="C12" s="241">
        <f>SUM(C13:C18)</f>
        <v>885.39362000000006</v>
      </c>
      <c r="D12" s="240">
        <f>SUM(D13:D18)</f>
        <v>885.39361999999994</v>
      </c>
      <c r="E12" s="240">
        <f>SUM(E13:E18)</f>
        <v>884.27548493361883</v>
      </c>
      <c r="F12" s="2067" t="s">
        <v>1100</v>
      </c>
      <c r="G12" s="2070"/>
      <c r="J12" s="222">
        <f>866.77/867.866</f>
        <v>0.99873713223009086</v>
      </c>
    </row>
    <row r="13" ht="16.5">
      <c r="A13" s="242" t="s">
        <v>1101</v>
      </c>
      <c r="B13" s="243">
        <v>859.23866000000021</v>
      </c>
      <c r="C13" s="244">
        <v>190.70942999999997</v>
      </c>
      <c r="D13" s="243">
        <v>190.70943</v>
      </c>
      <c r="E13" s="243">
        <f>D13*$J$12</f>
        <v>190.46858920743526</v>
      </c>
      <c r="F13" s="2068"/>
      <c r="G13" s="2070"/>
      <c r="H13" s="222" t="s">
        <v>1102</v>
      </c>
    </row>
    <row r="14" ht="16.5">
      <c r="A14" s="242" t="s">
        <v>1103</v>
      </c>
      <c r="B14" s="243">
        <v>240.1081300000001</v>
      </c>
      <c r="C14" s="244">
        <v>372.24241000000001</v>
      </c>
      <c r="D14" s="243">
        <v>372.24240999999995</v>
      </c>
      <c r="E14" s="243">
        <f>D14*$J$12</f>
        <v>371.77231705781765</v>
      </c>
      <c r="F14" s="2068"/>
      <c r="G14" s="2070"/>
      <c r="H14" s="222" t="s">
        <v>1102</v>
      </c>
    </row>
    <row r="15" ht="16.5">
      <c r="A15" s="242" t="s">
        <v>1104</v>
      </c>
      <c r="B15" s="243">
        <v>656.68444</v>
      </c>
      <c r="C15" s="244">
        <v>304.94178000000005</v>
      </c>
      <c r="D15" s="243">
        <v>304.94177999999999</v>
      </c>
      <c r="E15" s="243">
        <f>D15*$J$12</f>
        <v>304.55667885433928</v>
      </c>
      <c r="F15" s="2068"/>
      <c r="G15" s="2070"/>
      <c r="H15" s="222" t="s">
        <v>1102</v>
      </c>
    </row>
    <row r="16" ht="16.5">
      <c r="A16" s="242" t="s">
        <v>1105</v>
      </c>
      <c r="B16" s="243">
        <v>134.96015</v>
      </c>
      <c r="C16" s="244"/>
      <c r="D16" s="243">
        <v>0</v>
      </c>
      <c r="E16" s="243"/>
      <c r="F16" s="2068"/>
      <c r="G16" s="2070"/>
      <c r="H16" s="222" t="s">
        <v>1102</v>
      </c>
    </row>
    <row r="17" ht="16.5">
      <c r="A17" s="242" t="s">
        <v>1106</v>
      </c>
      <c r="B17" s="243"/>
      <c r="C17" s="244"/>
      <c r="D17" s="243"/>
      <c r="E17" s="243"/>
      <c r="F17" s="2068"/>
      <c r="G17" s="2070"/>
    </row>
    <row r="18" ht="31.5" customHeight="1">
      <c r="A18" s="242" t="s">
        <v>1107</v>
      </c>
      <c r="B18" s="243"/>
      <c r="C18" s="244">
        <v>17.5</v>
      </c>
      <c r="D18" s="243">
        <v>17.5</v>
      </c>
      <c r="E18" s="243">
        <f>D18*$J$12</f>
        <v>17.477899814026589</v>
      </c>
      <c r="F18" s="2069"/>
      <c r="G18" s="2070"/>
      <c r="H18" s="222" t="s">
        <v>1108</v>
      </c>
    </row>
    <row r="19" ht="47.25">
      <c r="A19" s="236" t="s">
        <v>1109</v>
      </c>
      <c r="B19" s="240">
        <f>SUM(B20:B25)</f>
        <v>250.52699999999999</v>
      </c>
      <c r="C19" s="240">
        <f>SUM(C20:C25)</f>
        <v>389.74523999999997</v>
      </c>
      <c r="D19" s="240">
        <f>SUM(D20:D25)</f>
        <v>389.74523999999997</v>
      </c>
      <c r="E19" s="240">
        <f>D19*$J$12</f>
        <v>389.25304329792846</v>
      </c>
      <c r="F19" s="2067" t="s">
        <v>1110</v>
      </c>
      <c r="G19" s="2071"/>
    </row>
    <row r="20" ht="16.5">
      <c r="A20" s="242" t="s">
        <v>1111</v>
      </c>
      <c r="B20" s="243"/>
      <c r="C20" s="243"/>
      <c r="D20" s="243"/>
      <c r="E20" s="243"/>
      <c r="F20" s="2068"/>
      <c r="G20" s="2072"/>
    </row>
    <row r="21" ht="16.5">
      <c r="A21" s="242" t="s">
        <v>1112</v>
      </c>
      <c r="B21" s="243"/>
      <c r="C21" s="243"/>
      <c r="D21" s="243"/>
      <c r="E21" s="243"/>
      <c r="F21" s="2068"/>
      <c r="G21" s="2072"/>
    </row>
    <row r="22" ht="33">
      <c r="A22" s="242" t="s">
        <v>1113</v>
      </c>
      <c r="B22" s="243">
        <v>250.52699999999999</v>
      </c>
      <c r="C22" s="243">
        <v>389.74523999999997</v>
      </c>
      <c r="D22" s="243">
        <v>389.74523999999997</v>
      </c>
      <c r="E22" s="243">
        <f>D22*$J$12</f>
        <v>389.25304329792846</v>
      </c>
      <c r="F22" s="2068"/>
      <c r="G22" s="2072"/>
      <c r="H22" s="222" t="s">
        <v>1114</v>
      </c>
    </row>
    <row r="23" ht="16.5">
      <c r="A23" s="242" t="s">
        <v>1115</v>
      </c>
      <c r="B23" s="243"/>
      <c r="C23" s="243"/>
      <c r="D23" s="243"/>
      <c r="E23" s="243"/>
      <c r="F23" s="2068"/>
      <c r="G23" s="2072"/>
    </row>
    <row r="24" ht="33">
      <c r="A24" s="242" t="s">
        <v>1116</v>
      </c>
      <c r="B24" s="243"/>
      <c r="C24" s="243"/>
      <c r="D24" s="243"/>
      <c r="E24" s="243"/>
      <c r="F24" s="2068"/>
      <c r="G24" s="2072"/>
    </row>
    <row r="25" ht="33">
      <c r="A25" s="242" t="s">
        <v>1117</v>
      </c>
      <c r="B25" s="243"/>
      <c r="C25" s="243"/>
      <c r="D25" s="243"/>
      <c r="E25" s="243"/>
      <c r="F25" s="2069"/>
      <c r="G25" s="2072"/>
    </row>
    <row r="26">
      <c r="A26" s="236" t="s">
        <v>1118</v>
      </c>
      <c r="B26" s="240">
        <f>SUM(B27:B31)</f>
        <v>0</v>
      </c>
      <c r="C26" s="240">
        <f>SUM(C27:C31)</f>
        <v>0</v>
      </c>
      <c r="D26" s="240">
        <f>SUM(D27:D31)</f>
        <v>0</v>
      </c>
      <c r="E26" s="240"/>
      <c r="F26" s="2067" t="s">
        <v>1119</v>
      </c>
      <c r="G26" s="2072"/>
    </row>
    <row r="27" ht="16.5">
      <c r="A27" s="242" t="s">
        <v>1120</v>
      </c>
      <c r="B27" s="243"/>
      <c r="C27" s="243"/>
      <c r="D27" s="243"/>
      <c r="E27" s="243"/>
      <c r="F27" s="2068"/>
      <c r="G27" s="2072"/>
    </row>
    <row r="28" ht="16.5">
      <c r="A28" s="242" t="s">
        <v>1121</v>
      </c>
      <c r="B28" s="243"/>
      <c r="C28" s="243"/>
      <c r="D28" s="243"/>
      <c r="E28" s="243"/>
      <c r="F28" s="2068"/>
      <c r="G28" s="2072"/>
    </row>
    <row r="29" ht="16.5">
      <c r="A29" s="242" t="s">
        <v>1122</v>
      </c>
      <c r="B29" s="243"/>
      <c r="C29" s="243"/>
      <c r="D29" s="243"/>
      <c r="E29" s="243"/>
      <c r="F29" s="2068"/>
      <c r="G29" s="2072"/>
    </row>
    <row r="30" ht="16.5">
      <c r="A30" s="242" t="s">
        <v>1123</v>
      </c>
      <c r="B30" s="243"/>
      <c r="C30" s="243"/>
      <c r="D30" s="243"/>
      <c r="E30" s="243"/>
      <c r="F30" s="2068"/>
      <c r="G30" s="2072"/>
    </row>
    <row r="31" ht="16.5">
      <c r="A31" s="242" t="s">
        <v>1124</v>
      </c>
      <c r="B31" s="243"/>
      <c r="C31" s="243"/>
      <c r="D31" s="243"/>
      <c r="E31" s="243"/>
      <c r="F31" s="2069"/>
      <c r="G31" s="2072"/>
    </row>
    <row r="32">
      <c r="A32" s="236" t="s">
        <v>1125</v>
      </c>
      <c r="B32" s="240">
        <f>SUM(B33:B47)</f>
        <v>43.049999999999997</v>
      </c>
      <c r="C32" s="240">
        <f>SUM(C33:C47)</f>
        <v>0</v>
      </c>
      <c r="D32" s="240">
        <f>SUM(D33:D47)</f>
        <v>0</v>
      </c>
      <c r="E32" s="240"/>
      <c r="F32" s="2067" t="s">
        <v>1126</v>
      </c>
      <c r="G32" s="2072"/>
    </row>
    <row r="33" ht="16.5">
      <c r="A33" s="242" t="s">
        <v>1127</v>
      </c>
      <c r="B33" s="243"/>
      <c r="C33" s="243"/>
      <c r="D33" s="243"/>
      <c r="E33" s="243"/>
      <c r="F33" s="2068"/>
      <c r="G33" s="2072"/>
    </row>
    <row r="34" ht="16.5">
      <c r="A34" s="242" t="s">
        <v>1128</v>
      </c>
      <c r="B34" s="243"/>
      <c r="C34" s="243"/>
      <c r="D34" s="243"/>
      <c r="E34" s="243"/>
      <c r="F34" s="2068"/>
      <c r="G34" s="2072"/>
    </row>
    <row r="35" ht="16.5">
      <c r="A35" s="242" t="s">
        <v>1129</v>
      </c>
      <c r="B35" s="243"/>
      <c r="C35" s="243"/>
      <c r="D35" s="243"/>
      <c r="E35" s="243"/>
      <c r="F35" s="2068"/>
      <c r="G35" s="2072"/>
    </row>
    <row r="36" ht="16.5">
      <c r="A36" s="242" t="s">
        <v>1130</v>
      </c>
      <c r="B36" s="243"/>
      <c r="C36" s="243"/>
      <c r="D36" s="243"/>
      <c r="E36" s="243"/>
      <c r="F36" s="2068"/>
      <c r="G36" s="2072"/>
    </row>
    <row r="37" ht="16.5">
      <c r="A37" s="242" t="s">
        <v>1131</v>
      </c>
      <c r="B37" s="243"/>
      <c r="C37" s="243"/>
      <c r="D37" s="243"/>
      <c r="E37" s="243"/>
      <c r="F37" s="2068"/>
      <c r="G37" s="2072"/>
    </row>
    <row r="38" ht="16.5">
      <c r="A38" s="242" t="s">
        <v>1132</v>
      </c>
      <c r="B38" s="243"/>
      <c r="C38" s="243"/>
      <c r="D38" s="243"/>
      <c r="E38" s="243"/>
      <c r="F38" s="2068"/>
      <c r="G38" s="2072"/>
    </row>
    <row r="39" ht="16.5">
      <c r="A39" s="242" t="s">
        <v>1133</v>
      </c>
      <c r="B39" s="243"/>
      <c r="C39" s="243"/>
      <c r="D39" s="243"/>
      <c r="E39" s="243"/>
      <c r="F39" s="2068"/>
      <c r="G39" s="2072"/>
    </row>
    <row r="40" ht="16.5">
      <c r="A40" s="242" t="s">
        <v>1134</v>
      </c>
      <c r="B40" s="243"/>
      <c r="C40" s="243"/>
      <c r="D40" s="243"/>
      <c r="E40" s="243"/>
      <c r="F40" s="2068"/>
      <c r="G40" s="2072"/>
    </row>
    <row r="41" ht="16.5">
      <c r="A41" s="242" t="s">
        <v>1135</v>
      </c>
      <c r="B41" s="243"/>
      <c r="C41" s="243"/>
      <c r="D41" s="243"/>
      <c r="E41" s="243"/>
      <c r="F41" s="2068"/>
      <c r="G41" s="2072"/>
    </row>
    <row r="42" ht="33">
      <c r="A42" s="242" t="s">
        <v>1136</v>
      </c>
      <c r="B42" s="243"/>
      <c r="C42" s="243"/>
      <c r="D42" s="243"/>
      <c r="E42" s="243"/>
      <c r="F42" s="2068"/>
      <c r="G42" s="2072"/>
    </row>
    <row r="43" ht="33">
      <c r="A43" s="242" t="s">
        <v>1137</v>
      </c>
      <c r="B43" s="243"/>
      <c r="C43" s="243"/>
      <c r="D43" s="243"/>
      <c r="E43" s="243"/>
      <c r="F43" s="2068"/>
      <c r="G43" s="2072"/>
    </row>
    <row r="44" ht="16.5">
      <c r="A44" s="242" t="s">
        <v>1138</v>
      </c>
      <c r="B44" s="243"/>
      <c r="C44" s="243"/>
      <c r="D44" s="243"/>
      <c r="E44" s="243"/>
      <c r="F44" s="2068"/>
      <c r="G44" s="2072"/>
    </row>
    <row r="45" ht="33">
      <c r="A45" s="242" t="s">
        <v>1139</v>
      </c>
      <c r="B45" s="243">
        <v>43.049999999999997</v>
      </c>
      <c r="C45" s="243"/>
      <c r="D45" s="243">
        <v>0</v>
      </c>
      <c r="E45" s="243"/>
      <c r="F45" s="2068"/>
      <c r="G45" s="2072"/>
    </row>
    <row r="46" ht="16.5">
      <c r="A46" s="242" t="s">
        <v>1140</v>
      </c>
      <c r="B46" s="243"/>
      <c r="C46" s="243"/>
      <c r="D46" s="243"/>
      <c r="E46" s="243"/>
      <c r="F46" s="2068"/>
      <c r="G46" s="2072"/>
    </row>
    <row r="47" ht="16.5">
      <c r="A47" s="242" t="s">
        <v>1124</v>
      </c>
      <c r="B47" s="243"/>
      <c r="C47" s="243"/>
      <c r="D47" s="243"/>
      <c r="E47" s="243"/>
      <c r="F47" s="2069"/>
      <c r="G47" s="2072"/>
    </row>
    <row r="48" ht="31.149999999999999" customHeight="1">
      <c r="A48" s="236" t="s">
        <v>1141</v>
      </c>
      <c r="B48" s="245">
        <f>SUM(B49:B50)</f>
        <v>0</v>
      </c>
      <c r="C48" s="245">
        <f>SUM(C49:C50)</f>
        <v>5130.9610199999997</v>
      </c>
      <c r="D48" s="245">
        <f>SUM(D49:D50)</f>
        <v>10261.922039999999</v>
      </c>
      <c r="E48" s="245">
        <f>D48*$J$12</f>
        <v>10248.962589398363</v>
      </c>
      <c r="F48" s="246" t="s">
        <v>1142</v>
      </c>
      <c r="G48" s="2072"/>
    </row>
    <row r="49" ht="67.5" customHeight="1">
      <c r="A49" s="242" t="s">
        <v>1143</v>
      </c>
      <c r="B49" s="243"/>
      <c r="C49" s="243">
        <v>5130.9610199999997</v>
      </c>
      <c r="D49" s="243">
        <f>C49*2</f>
        <v>10261.922039999999</v>
      </c>
      <c r="E49" s="243">
        <f>D49*$J$12</f>
        <v>10248.962589398363</v>
      </c>
      <c r="F49" s="247"/>
      <c r="G49" s="2072"/>
      <c r="H49" s="222" t="s">
        <v>800</v>
      </c>
    </row>
    <row r="50" ht="25.5">
      <c r="A50" s="242" t="s">
        <v>1142</v>
      </c>
      <c r="B50" s="243"/>
      <c r="C50" s="243"/>
      <c r="D50" s="243"/>
      <c r="E50" s="243"/>
      <c r="F50" s="248" t="s">
        <v>1144</v>
      </c>
      <c r="G50" s="2073"/>
    </row>
    <row r="51" ht="25.5">
      <c r="A51" s="234" t="s">
        <v>1145</v>
      </c>
      <c r="B51" s="235">
        <f>SUM(B52:B54)</f>
        <v>41.408000000000001</v>
      </c>
      <c r="C51" s="235">
        <f>SUM(C52:C54)</f>
        <v>0</v>
      </c>
      <c r="D51" s="235">
        <f>SUM(D52:D54)</f>
        <v>0</v>
      </c>
      <c r="E51" s="235"/>
      <c r="F51" s="246" t="s">
        <v>1142</v>
      </c>
      <c r="G51" s="2059" t="s">
        <v>1146</v>
      </c>
    </row>
    <row r="52">
      <c r="A52" s="249" t="s">
        <v>1147</v>
      </c>
      <c r="B52" s="237"/>
      <c r="C52" s="237"/>
      <c r="D52" s="237"/>
      <c r="E52" s="237"/>
      <c r="F52" s="250"/>
      <c r="G52" s="2060"/>
    </row>
    <row r="53" ht="15.75" customHeight="1">
      <c r="A53" s="251" t="s">
        <v>1148</v>
      </c>
      <c r="B53" s="245">
        <v>41.408000000000001</v>
      </c>
      <c r="C53" s="245"/>
      <c r="D53" s="245"/>
      <c r="E53" s="245"/>
      <c r="F53" s="250"/>
      <c r="G53" s="2060"/>
    </row>
    <row r="54" ht="31.5">
      <c r="A54" s="251" t="s">
        <v>1142</v>
      </c>
      <c r="B54" s="245"/>
      <c r="C54" s="245"/>
      <c r="D54" s="245"/>
      <c r="E54" s="245"/>
      <c r="F54" s="252" t="s">
        <v>1144</v>
      </c>
      <c r="G54" s="2061"/>
    </row>
    <row r="55">
      <c r="A55" s="253" t="s">
        <v>1149</v>
      </c>
      <c r="B55" s="231"/>
      <c r="C55" s="231"/>
      <c r="D55" s="231"/>
      <c r="E55" s="231"/>
      <c r="F55" s="254"/>
      <c r="G55" s="233"/>
    </row>
    <row r="56">
      <c r="A56" s="253" t="s">
        <v>1150</v>
      </c>
      <c r="B56" s="231" t="e">
        <f>B8/B55</f>
        <v>#DIV/0!</v>
      </c>
      <c r="C56" s="231" t="e">
        <f>C8/C55</f>
        <v>#DIV/0!</v>
      </c>
      <c r="D56" s="231" t="e">
        <f>D8/D55</f>
        <v>#DIV/0!</v>
      </c>
      <c r="E56" s="231"/>
      <c r="F56" s="254"/>
      <c r="G56" s="233"/>
    </row>
    <row r="58">
      <c r="A58" s="255" t="s">
        <v>1151</v>
      </c>
    </row>
  </sheetData>
  <mergeCells count="10">
    <mergeCell ref="G51:G54"/>
    <mergeCell ref="A3:D3"/>
    <mergeCell ref="A6:A7"/>
    <mergeCell ref="B6:D6"/>
    <mergeCell ref="F12:F18"/>
    <mergeCell ref="G12:G18"/>
    <mergeCell ref="F19:F25"/>
    <mergeCell ref="G19:G50"/>
    <mergeCell ref="F26:F31"/>
    <mergeCell ref="F32:F47"/>
  </mergeCells>
  <pageMargins left="0.69999999999999996" right="0.69999999999999996" top="0.75" bottom="0.75" header="0.29999999999999999" footer="0.29999999999999999"/>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selection activeCell="C43" sqref="C43"/>
    </sheetView>
  </sheetViews>
  <sheetFormatPr defaultRowHeight="11.25" outlineLevelRow="7"/>
  <cols>
    <col customWidth="1" min="1" max="1" style="56" width="8.140625"/>
    <col customWidth="1" min="2" max="2" style="56" width="0.85546875"/>
    <col customWidth="1" min="3" max="3" style="56" width="64.7109375"/>
    <col customWidth="1" min="4" max="4" style="56" width="9.85546875"/>
    <col customWidth="1" min="5" max="5" style="56" width="10"/>
    <col customWidth="1" min="6" max="7" style="56" width="13"/>
    <col customWidth="1" min="8" max="256" style="56" width="9.140625"/>
    <col customWidth="1" min="257" max="257" style="56" width="8.140625"/>
    <col customWidth="1" min="258" max="258" style="56" width="0.85546875"/>
    <col customWidth="1" min="259" max="259" style="56" width="64.7109375"/>
    <col customWidth="1" min="260" max="260" style="56" width="9.85546875"/>
    <col customWidth="1" min="261" max="261" style="56" width="10"/>
    <col customWidth="1" min="262" max="263" style="56" width="13"/>
    <col customWidth="1" min="264" max="512" style="56" width="9.140625"/>
    <col customWidth="1" min="513" max="513" style="56" width="8.140625"/>
    <col customWidth="1" min="514" max="514" style="56" width="0.85546875"/>
    <col customWidth="1" min="515" max="515" style="56" width="64.7109375"/>
    <col customWidth="1" min="516" max="516" style="56" width="9.85546875"/>
    <col customWidth="1" min="517" max="517" style="56" width="10"/>
    <col customWidth="1" min="518" max="519" style="56" width="13"/>
    <col customWidth="1" min="520" max="768" style="56" width="9.140625"/>
    <col customWidth="1" min="769" max="769" style="56" width="8.140625"/>
    <col customWidth="1" min="770" max="770" style="56" width="0.85546875"/>
    <col customWidth="1" min="771" max="771" style="56" width="64.7109375"/>
    <col customWidth="1" min="772" max="772" style="56" width="9.85546875"/>
    <col customWidth="1" min="773" max="773" style="56" width="10"/>
    <col customWidth="1" min="774" max="775" style="56" width="13"/>
    <col customWidth="1" min="776" max="1024" style="56" width="9.140625"/>
    <col customWidth="1" min="1025" max="1025" style="56" width="8.140625"/>
    <col customWidth="1" min="1026" max="1026" style="56" width="0.85546875"/>
    <col customWidth="1" min="1027" max="1027" style="56" width="64.7109375"/>
    <col customWidth="1" min="1028" max="1028" style="56" width="9.85546875"/>
    <col customWidth="1" min="1029" max="1029" style="56" width="10"/>
    <col customWidth="1" min="1030" max="1031" style="56" width="13"/>
    <col customWidth="1" min="1032" max="1280" style="56" width="9.140625"/>
    <col customWidth="1" min="1281" max="1281" style="56" width="8.140625"/>
    <col customWidth="1" min="1282" max="1282" style="56" width="0.85546875"/>
    <col customWidth="1" min="1283" max="1283" style="56" width="64.7109375"/>
    <col customWidth="1" min="1284" max="1284" style="56" width="9.85546875"/>
    <col customWidth="1" min="1285" max="1285" style="56" width="10"/>
    <col customWidth="1" min="1286" max="1287" style="56" width="13"/>
    <col customWidth="1" min="1288" max="1536" style="56" width="9.140625"/>
    <col customWidth="1" min="1537" max="1537" style="56" width="8.140625"/>
    <col customWidth="1" min="1538" max="1538" style="56" width="0.85546875"/>
    <col customWidth="1" min="1539" max="1539" style="56" width="64.7109375"/>
    <col customWidth="1" min="1540" max="1540" style="56" width="9.85546875"/>
    <col customWidth="1" min="1541" max="1541" style="56" width="10"/>
    <col customWidth="1" min="1542" max="1543" style="56" width="13"/>
    <col customWidth="1" min="1544" max="1792" style="56" width="9.140625"/>
    <col customWidth="1" min="1793" max="1793" style="56" width="8.140625"/>
    <col customWidth="1" min="1794" max="1794" style="56" width="0.85546875"/>
    <col customWidth="1" min="1795" max="1795" style="56" width="64.7109375"/>
    <col customWidth="1" min="1796" max="1796" style="56" width="9.85546875"/>
    <col customWidth="1" min="1797" max="1797" style="56" width="10"/>
    <col customWidth="1" min="1798" max="1799" style="56" width="13"/>
    <col customWidth="1" min="1800" max="2048" style="56" width="9.140625"/>
    <col customWidth="1" min="2049" max="2049" style="56" width="8.140625"/>
    <col customWidth="1" min="2050" max="2050" style="56" width="0.85546875"/>
    <col customWidth="1" min="2051" max="2051" style="56" width="64.7109375"/>
    <col customWidth="1" min="2052" max="2052" style="56" width="9.85546875"/>
    <col customWidth="1" min="2053" max="2053" style="56" width="10"/>
    <col customWidth="1" min="2054" max="2055" style="56" width="13"/>
    <col customWidth="1" min="2056" max="2304" style="56" width="9.140625"/>
    <col customWidth="1" min="2305" max="2305" style="56" width="8.140625"/>
    <col customWidth="1" min="2306" max="2306" style="56" width="0.85546875"/>
    <col customWidth="1" min="2307" max="2307" style="56" width="64.7109375"/>
    <col customWidth="1" min="2308" max="2308" style="56" width="9.85546875"/>
    <col customWidth="1" min="2309" max="2309" style="56" width="10"/>
    <col customWidth="1" min="2310" max="2311" style="56" width="13"/>
    <col customWidth="1" min="2312" max="2560" style="56" width="9.140625"/>
    <col customWidth="1" min="2561" max="2561" style="56" width="8.140625"/>
    <col customWidth="1" min="2562" max="2562" style="56" width="0.85546875"/>
    <col customWidth="1" min="2563" max="2563" style="56" width="64.7109375"/>
    <col customWidth="1" min="2564" max="2564" style="56" width="9.85546875"/>
    <col customWidth="1" min="2565" max="2565" style="56" width="10"/>
    <col customWidth="1" min="2566" max="2567" style="56" width="13"/>
    <col customWidth="1" min="2568" max="2816" style="56" width="9.140625"/>
    <col customWidth="1" min="2817" max="2817" style="56" width="8.140625"/>
    <col customWidth="1" min="2818" max="2818" style="56" width="0.85546875"/>
    <col customWidth="1" min="2819" max="2819" style="56" width="64.7109375"/>
    <col customWidth="1" min="2820" max="2820" style="56" width="9.85546875"/>
    <col customWidth="1" min="2821" max="2821" style="56" width="10"/>
    <col customWidth="1" min="2822" max="2823" style="56" width="13"/>
    <col customWidth="1" min="2824" max="3072" style="56" width="9.140625"/>
    <col customWidth="1" min="3073" max="3073" style="56" width="8.140625"/>
    <col customWidth="1" min="3074" max="3074" style="56" width="0.85546875"/>
    <col customWidth="1" min="3075" max="3075" style="56" width="64.7109375"/>
    <col customWidth="1" min="3076" max="3076" style="56" width="9.85546875"/>
    <col customWidth="1" min="3077" max="3077" style="56" width="10"/>
    <col customWidth="1" min="3078" max="3079" style="56" width="13"/>
    <col customWidth="1" min="3080" max="3328" style="56" width="9.140625"/>
    <col customWidth="1" min="3329" max="3329" style="56" width="8.140625"/>
    <col customWidth="1" min="3330" max="3330" style="56" width="0.85546875"/>
    <col customWidth="1" min="3331" max="3331" style="56" width="64.7109375"/>
    <col customWidth="1" min="3332" max="3332" style="56" width="9.85546875"/>
    <col customWidth="1" min="3333" max="3333" style="56" width="10"/>
    <col customWidth="1" min="3334" max="3335" style="56" width="13"/>
    <col customWidth="1" min="3336" max="3584" style="56" width="9.140625"/>
    <col customWidth="1" min="3585" max="3585" style="56" width="8.140625"/>
    <col customWidth="1" min="3586" max="3586" style="56" width="0.85546875"/>
    <col customWidth="1" min="3587" max="3587" style="56" width="64.7109375"/>
    <col customWidth="1" min="3588" max="3588" style="56" width="9.85546875"/>
    <col customWidth="1" min="3589" max="3589" style="56" width="10"/>
    <col customWidth="1" min="3590" max="3591" style="56" width="13"/>
    <col customWidth="1" min="3592" max="3840" style="56" width="9.140625"/>
    <col customWidth="1" min="3841" max="3841" style="56" width="8.140625"/>
    <col customWidth="1" min="3842" max="3842" style="56" width="0.85546875"/>
    <col customWidth="1" min="3843" max="3843" style="56" width="64.7109375"/>
    <col customWidth="1" min="3844" max="3844" style="56" width="9.85546875"/>
    <col customWidth="1" min="3845" max="3845" style="56" width="10"/>
    <col customWidth="1" min="3846" max="3847" style="56" width="13"/>
    <col customWidth="1" min="3848" max="4096" style="56" width="9.140625"/>
    <col customWidth="1" min="4097" max="4097" style="56" width="8.140625"/>
    <col customWidth="1" min="4098" max="4098" style="56" width="0.85546875"/>
    <col customWidth="1" min="4099" max="4099" style="56" width="64.7109375"/>
    <col customWidth="1" min="4100" max="4100" style="56" width="9.85546875"/>
    <col customWidth="1" min="4101" max="4101" style="56" width="10"/>
    <col customWidth="1" min="4102" max="4103" style="56" width="13"/>
    <col customWidth="1" min="4104" max="4352" style="56" width="9.140625"/>
    <col customWidth="1" min="4353" max="4353" style="56" width="8.140625"/>
    <col customWidth="1" min="4354" max="4354" style="56" width="0.85546875"/>
    <col customWidth="1" min="4355" max="4355" style="56" width="64.7109375"/>
    <col customWidth="1" min="4356" max="4356" style="56" width="9.85546875"/>
    <col customWidth="1" min="4357" max="4357" style="56" width="10"/>
    <col customWidth="1" min="4358" max="4359" style="56" width="13"/>
    <col customWidth="1" min="4360" max="4608" style="56" width="9.140625"/>
    <col customWidth="1" min="4609" max="4609" style="56" width="8.140625"/>
    <col customWidth="1" min="4610" max="4610" style="56" width="0.85546875"/>
    <col customWidth="1" min="4611" max="4611" style="56" width="64.7109375"/>
    <col customWidth="1" min="4612" max="4612" style="56" width="9.85546875"/>
    <col customWidth="1" min="4613" max="4613" style="56" width="10"/>
    <col customWidth="1" min="4614" max="4615" style="56" width="13"/>
    <col customWidth="1" min="4616" max="4864" style="56" width="9.140625"/>
    <col customWidth="1" min="4865" max="4865" style="56" width="8.140625"/>
    <col customWidth="1" min="4866" max="4866" style="56" width="0.85546875"/>
    <col customWidth="1" min="4867" max="4867" style="56" width="64.7109375"/>
    <col customWidth="1" min="4868" max="4868" style="56" width="9.85546875"/>
    <col customWidth="1" min="4869" max="4869" style="56" width="10"/>
    <col customWidth="1" min="4870" max="4871" style="56" width="13"/>
    <col customWidth="1" min="4872" max="5120" style="56" width="9.140625"/>
    <col customWidth="1" min="5121" max="5121" style="56" width="8.140625"/>
    <col customWidth="1" min="5122" max="5122" style="56" width="0.85546875"/>
    <col customWidth="1" min="5123" max="5123" style="56" width="64.7109375"/>
    <col customWidth="1" min="5124" max="5124" style="56" width="9.85546875"/>
    <col customWidth="1" min="5125" max="5125" style="56" width="10"/>
    <col customWidth="1" min="5126" max="5127" style="56" width="13"/>
    <col customWidth="1" min="5128" max="5376" style="56" width="9.140625"/>
    <col customWidth="1" min="5377" max="5377" style="56" width="8.140625"/>
    <col customWidth="1" min="5378" max="5378" style="56" width="0.85546875"/>
    <col customWidth="1" min="5379" max="5379" style="56" width="64.7109375"/>
    <col customWidth="1" min="5380" max="5380" style="56" width="9.85546875"/>
    <col customWidth="1" min="5381" max="5381" style="56" width="10"/>
    <col customWidth="1" min="5382" max="5383" style="56" width="13"/>
    <col customWidth="1" min="5384" max="5632" style="56" width="9.140625"/>
    <col customWidth="1" min="5633" max="5633" style="56" width="8.140625"/>
    <col customWidth="1" min="5634" max="5634" style="56" width="0.85546875"/>
    <col customWidth="1" min="5635" max="5635" style="56" width="64.7109375"/>
    <col customWidth="1" min="5636" max="5636" style="56" width="9.85546875"/>
    <col customWidth="1" min="5637" max="5637" style="56" width="10"/>
    <col customWidth="1" min="5638" max="5639" style="56" width="13"/>
    <col customWidth="1" min="5640" max="5888" style="56" width="9.140625"/>
    <col customWidth="1" min="5889" max="5889" style="56" width="8.140625"/>
    <col customWidth="1" min="5890" max="5890" style="56" width="0.85546875"/>
    <col customWidth="1" min="5891" max="5891" style="56" width="64.7109375"/>
    <col customWidth="1" min="5892" max="5892" style="56" width="9.85546875"/>
    <col customWidth="1" min="5893" max="5893" style="56" width="10"/>
    <col customWidth="1" min="5894" max="5895" style="56" width="13"/>
    <col customWidth="1" min="5896" max="6144" style="56" width="9.140625"/>
    <col customWidth="1" min="6145" max="6145" style="56" width="8.140625"/>
    <col customWidth="1" min="6146" max="6146" style="56" width="0.85546875"/>
    <col customWidth="1" min="6147" max="6147" style="56" width="64.7109375"/>
    <col customWidth="1" min="6148" max="6148" style="56" width="9.85546875"/>
    <col customWidth="1" min="6149" max="6149" style="56" width="10"/>
    <col customWidth="1" min="6150" max="6151" style="56" width="13"/>
    <col customWidth="1" min="6152" max="6400" style="56" width="9.140625"/>
    <col customWidth="1" min="6401" max="6401" style="56" width="8.140625"/>
    <col customWidth="1" min="6402" max="6402" style="56" width="0.85546875"/>
    <col customWidth="1" min="6403" max="6403" style="56" width="64.7109375"/>
    <col customWidth="1" min="6404" max="6404" style="56" width="9.85546875"/>
    <col customWidth="1" min="6405" max="6405" style="56" width="10"/>
    <col customWidth="1" min="6406" max="6407" style="56" width="13"/>
    <col customWidth="1" min="6408" max="6656" style="56" width="9.140625"/>
    <col customWidth="1" min="6657" max="6657" style="56" width="8.140625"/>
    <col customWidth="1" min="6658" max="6658" style="56" width="0.85546875"/>
    <col customWidth="1" min="6659" max="6659" style="56" width="64.7109375"/>
    <col customWidth="1" min="6660" max="6660" style="56" width="9.85546875"/>
    <col customWidth="1" min="6661" max="6661" style="56" width="10"/>
    <col customWidth="1" min="6662" max="6663" style="56" width="13"/>
    <col customWidth="1" min="6664" max="6912" style="56" width="9.140625"/>
    <col customWidth="1" min="6913" max="6913" style="56" width="8.140625"/>
    <col customWidth="1" min="6914" max="6914" style="56" width="0.85546875"/>
    <col customWidth="1" min="6915" max="6915" style="56" width="64.7109375"/>
    <col customWidth="1" min="6916" max="6916" style="56" width="9.85546875"/>
    <col customWidth="1" min="6917" max="6917" style="56" width="10"/>
    <col customWidth="1" min="6918" max="6919" style="56" width="13"/>
    <col customWidth="1" min="6920" max="7168" style="56" width="9.140625"/>
    <col customWidth="1" min="7169" max="7169" style="56" width="8.140625"/>
    <col customWidth="1" min="7170" max="7170" style="56" width="0.85546875"/>
    <col customWidth="1" min="7171" max="7171" style="56" width="64.7109375"/>
    <col customWidth="1" min="7172" max="7172" style="56" width="9.85546875"/>
    <col customWidth="1" min="7173" max="7173" style="56" width="10"/>
    <col customWidth="1" min="7174" max="7175" style="56" width="13"/>
    <col customWidth="1" min="7176" max="7424" style="56" width="9.140625"/>
    <col customWidth="1" min="7425" max="7425" style="56" width="8.140625"/>
    <col customWidth="1" min="7426" max="7426" style="56" width="0.85546875"/>
    <col customWidth="1" min="7427" max="7427" style="56" width="64.7109375"/>
    <col customWidth="1" min="7428" max="7428" style="56" width="9.85546875"/>
    <col customWidth="1" min="7429" max="7429" style="56" width="10"/>
    <col customWidth="1" min="7430" max="7431" style="56" width="13"/>
    <col customWidth="1" min="7432" max="7680" style="56" width="9.140625"/>
    <col customWidth="1" min="7681" max="7681" style="56" width="8.140625"/>
    <col customWidth="1" min="7682" max="7682" style="56" width="0.85546875"/>
    <col customWidth="1" min="7683" max="7683" style="56" width="64.7109375"/>
    <col customWidth="1" min="7684" max="7684" style="56" width="9.85546875"/>
    <col customWidth="1" min="7685" max="7685" style="56" width="10"/>
    <col customWidth="1" min="7686" max="7687" style="56" width="13"/>
    <col customWidth="1" min="7688" max="7936" style="56" width="9.140625"/>
    <col customWidth="1" min="7937" max="7937" style="56" width="8.140625"/>
    <col customWidth="1" min="7938" max="7938" style="56" width="0.85546875"/>
    <col customWidth="1" min="7939" max="7939" style="56" width="64.7109375"/>
    <col customWidth="1" min="7940" max="7940" style="56" width="9.85546875"/>
    <col customWidth="1" min="7941" max="7941" style="56" width="10"/>
    <col customWidth="1" min="7942" max="7943" style="56" width="13"/>
    <col customWidth="1" min="7944" max="8192" style="56" width="9.140625"/>
    <col customWidth="1" min="8193" max="8193" style="56" width="8.140625"/>
    <col customWidth="1" min="8194" max="8194" style="56" width="0.85546875"/>
    <col customWidth="1" min="8195" max="8195" style="56" width="64.7109375"/>
    <col customWidth="1" min="8196" max="8196" style="56" width="9.85546875"/>
    <col customWidth="1" min="8197" max="8197" style="56" width="10"/>
    <col customWidth="1" min="8198" max="8199" style="56" width="13"/>
    <col customWidth="1" min="8200" max="8448" style="56" width="9.140625"/>
    <col customWidth="1" min="8449" max="8449" style="56" width="8.140625"/>
    <col customWidth="1" min="8450" max="8450" style="56" width="0.85546875"/>
    <col customWidth="1" min="8451" max="8451" style="56" width="64.7109375"/>
    <col customWidth="1" min="8452" max="8452" style="56" width="9.85546875"/>
    <col customWidth="1" min="8453" max="8453" style="56" width="10"/>
    <col customWidth="1" min="8454" max="8455" style="56" width="13"/>
    <col customWidth="1" min="8456" max="8704" style="56" width="9.140625"/>
    <col customWidth="1" min="8705" max="8705" style="56" width="8.140625"/>
    <col customWidth="1" min="8706" max="8706" style="56" width="0.85546875"/>
    <col customWidth="1" min="8707" max="8707" style="56" width="64.7109375"/>
    <col customWidth="1" min="8708" max="8708" style="56" width="9.85546875"/>
    <col customWidth="1" min="8709" max="8709" style="56" width="10"/>
    <col customWidth="1" min="8710" max="8711" style="56" width="13"/>
    <col customWidth="1" min="8712" max="8960" style="56" width="9.140625"/>
    <col customWidth="1" min="8961" max="8961" style="56" width="8.140625"/>
    <col customWidth="1" min="8962" max="8962" style="56" width="0.85546875"/>
    <col customWidth="1" min="8963" max="8963" style="56" width="64.7109375"/>
    <col customWidth="1" min="8964" max="8964" style="56" width="9.85546875"/>
    <col customWidth="1" min="8965" max="8965" style="56" width="10"/>
    <col customWidth="1" min="8966" max="8967" style="56" width="13"/>
    <col customWidth="1" min="8968" max="9216" style="56" width="9.140625"/>
    <col customWidth="1" min="9217" max="9217" style="56" width="8.140625"/>
    <col customWidth="1" min="9218" max="9218" style="56" width="0.85546875"/>
    <col customWidth="1" min="9219" max="9219" style="56" width="64.7109375"/>
    <col customWidth="1" min="9220" max="9220" style="56" width="9.85546875"/>
    <col customWidth="1" min="9221" max="9221" style="56" width="10"/>
    <col customWidth="1" min="9222" max="9223" style="56" width="13"/>
    <col customWidth="1" min="9224" max="9472" style="56" width="9.140625"/>
    <col customWidth="1" min="9473" max="9473" style="56" width="8.140625"/>
    <col customWidth="1" min="9474" max="9474" style="56" width="0.85546875"/>
    <col customWidth="1" min="9475" max="9475" style="56" width="64.7109375"/>
    <col customWidth="1" min="9476" max="9476" style="56" width="9.85546875"/>
    <col customWidth="1" min="9477" max="9477" style="56" width="10"/>
    <col customWidth="1" min="9478" max="9479" style="56" width="13"/>
    <col customWidth="1" min="9480" max="9728" style="56" width="9.140625"/>
    <col customWidth="1" min="9729" max="9729" style="56" width="8.140625"/>
    <col customWidth="1" min="9730" max="9730" style="56" width="0.85546875"/>
    <col customWidth="1" min="9731" max="9731" style="56" width="64.7109375"/>
    <col customWidth="1" min="9732" max="9732" style="56" width="9.85546875"/>
    <col customWidth="1" min="9733" max="9733" style="56" width="10"/>
    <col customWidth="1" min="9734" max="9735" style="56" width="13"/>
    <col customWidth="1" min="9736" max="9984" style="56" width="9.140625"/>
    <col customWidth="1" min="9985" max="9985" style="56" width="8.140625"/>
    <col customWidth="1" min="9986" max="9986" style="56" width="0.85546875"/>
    <col customWidth="1" min="9987" max="9987" style="56" width="64.7109375"/>
    <col customWidth="1" min="9988" max="9988" style="56" width="9.85546875"/>
    <col customWidth="1" min="9989" max="9989" style="56" width="10"/>
    <col customWidth="1" min="9990" max="9991" style="56" width="13"/>
    <col customWidth="1" min="9992" max="10240" style="56" width="9.140625"/>
    <col customWidth="1" min="10241" max="10241" style="56" width="8.140625"/>
    <col customWidth="1" min="10242" max="10242" style="56" width="0.85546875"/>
    <col customWidth="1" min="10243" max="10243" style="56" width="64.7109375"/>
    <col customWidth="1" min="10244" max="10244" style="56" width="9.85546875"/>
    <col customWidth="1" min="10245" max="10245" style="56" width="10"/>
    <col customWidth="1" min="10246" max="10247" style="56" width="13"/>
    <col customWidth="1" min="10248" max="10496" style="56" width="9.140625"/>
    <col customWidth="1" min="10497" max="10497" style="56" width="8.140625"/>
    <col customWidth="1" min="10498" max="10498" style="56" width="0.85546875"/>
    <col customWidth="1" min="10499" max="10499" style="56" width="64.7109375"/>
    <col customWidth="1" min="10500" max="10500" style="56" width="9.85546875"/>
    <col customWidth="1" min="10501" max="10501" style="56" width="10"/>
    <col customWidth="1" min="10502" max="10503" style="56" width="13"/>
    <col customWidth="1" min="10504" max="10752" style="56" width="9.140625"/>
    <col customWidth="1" min="10753" max="10753" style="56" width="8.140625"/>
    <col customWidth="1" min="10754" max="10754" style="56" width="0.85546875"/>
    <col customWidth="1" min="10755" max="10755" style="56" width="64.7109375"/>
    <col customWidth="1" min="10756" max="10756" style="56" width="9.85546875"/>
    <col customWidth="1" min="10757" max="10757" style="56" width="10"/>
    <col customWidth="1" min="10758" max="10759" style="56" width="13"/>
    <col customWidth="1" min="10760" max="11008" style="56" width="9.140625"/>
    <col customWidth="1" min="11009" max="11009" style="56" width="8.140625"/>
    <col customWidth="1" min="11010" max="11010" style="56" width="0.85546875"/>
    <col customWidth="1" min="11011" max="11011" style="56" width="64.7109375"/>
    <col customWidth="1" min="11012" max="11012" style="56" width="9.85546875"/>
    <col customWidth="1" min="11013" max="11013" style="56" width="10"/>
    <col customWidth="1" min="11014" max="11015" style="56" width="13"/>
    <col customWidth="1" min="11016" max="11264" style="56" width="9.140625"/>
    <col customWidth="1" min="11265" max="11265" style="56" width="8.140625"/>
    <col customWidth="1" min="11266" max="11266" style="56" width="0.85546875"/>
    <col customWidth="1" min="11267" max="11267" style="56" width="64.7109375"/>
    <col customWidth="1" min="11268" max="11268" style="56" width="9.85546875"/>
    <col customWidth="1" min="11269" max="11269" style="56" width="10"/>
    <col customWidth="1" min="11270" max="11271" style="56" width="13"/>
    <col customWidth="1" min="11272" max="11520" style="56" width="9.140625"/>
    <col customWidth="1" min="11521" max="11521" style="56" width="8.140625"/>
    <col customWidth="1" min="11522" max="11522" style="56" width="0.85546875"/>
    <col customWidth="1" min="11523" max="11523" style="56" width="64.7109375"/>
    <col customWidth="1" min="11524" max="11524" style="56" width="9.85546875"/>
    <col customWidth="1" min="11525" max="11525" style="56" width="10"/>
    <col customWidth="1" min="11526" max="11527" style="56" width="13"/>
    <col customWidth="1" min="11528" max="11776" style="56" width="9.140625"/>
    <col customWidth="1" min="11777" max="11777" style="56" width="8.140625"/>
    <col customWidth="1" min="11778" max="11778" style="56" width="0.85546875"/>
    <col customWidth="1" min="11779" max="11779" style="56" width="64.7109375"/>
    <col customWidth="1" min="11780" max="11780" style="56" width="9.85546875"/>
    <col customWidth="1" min="11781" max="11781" style="56" width="10"/>
    <col customWidth="1" min="11782" max="11783" style="56" width="13"/>
    <col customWidth="1" min="11784" max="12032" style="56" width="9.140625"/>
    <col customWidth="1" min="12033" max="12033" style="56" width="8.140625"/>
    <col customWidth="1" min="12034" max="12034" style="56" width="0.85546875"/>
    <col customWidth="1" min="12035" max="12035" style="56" width="64.7109375"/>
    <col customWidth="1" min="12036" max="12036" style="56" width="9.85546875"/>
    <col customWidth="1" min="12037" max="12037" style="56" width="10"/>
    <col customWidth="1" min="12038" max="12039" style="56" width="13"/>
    <col customWidth="1" min="12040" max="12288" style="56" width="9.140625"/>
    <col customWidth="1" min="12289" max="12289" style="56" width="8.140625"/>
    <col customWidth="1" min="12290" max="12290" style="56" width="0.85546875"/>
    <col customWidth="1" min="12291" max="12291" style="56" width="64.7109375"/>
    <col customWidth="1" min="12292" max="12292" style="56" width="9.85546875"/>
    <col customWidth="1" min="12293" max="12293" style="56" width="10"/>
    <col customWidth="1" min="12294" max="12295" style="56" width="13"/>
    <col customWidth="1" min="12296" max="12544" style="56" width="9.140625"/>
    <col customWidth="1" min="12545" max="12545" style="56" width="8.140625"/>
    <col customWidth="1" min="12546" max="12546" style="56" width="0.85546875"/>
    <col customWidth="1" min="12547" max="12547" style="56" width="64.7109375"/>
    <col customWidth="1" min="12548" max="12548" style="56" width="9.85546875"/>
    <col customWidth="1" min="12549" max="12549" style="56" width="10"/>
    <col customWidth="1" min="12550" max="12551" style="56" width="13"/>
    <col customWidth="1" min="12552" max="12800" style="56" width="9.140625"/>
    <col customWidth="1" min="12801" max="12801" style="56" width="8.140625"/>
    <col customWidth="1" min="12802" max="12802" style="56" width="0.85546875"/>
    <col customWidth="1" min="12803" max="12803" style="56" width="64.7109375"/>
    <col customWidth="1" min="12804" max="12804" style="56" width="9.85546875"/>
    <col customWidth="1" min="12805" max="12805" style="56" width="10"/>
    <col customWidth="1" min="12806" max="12807" style="56" width="13"/>
    <col customWidth="1" min="12808" max="13056" style="56" width="9.140625"/>
    <col customWidth="1" min="13057" max="13057" style="56" width="8.140625"/>
    <col customWidth="1" min="13058" max="13058" style="56" width="0.85546875"/>
    <col customWidth="1" min="13059" max="13059" style="56" width="64.7109375"/>
    <col customWidth="1" min="13060" max="13060" style="56" width="9.85546875"/>
    <col customWidth="1" min="13061" max="13061" style="56" width="10"/>
    <col customWidth="1" min="13062" max="13063" style="56" width="13"/>
    <col customWidth="1" min="13064" max="13312" style="56" width="9.140625"/>
    <col customWidth="1" min="13313" max="13313" style="56" width="8.140625"/>
    <col customWidth="1" min="13314" max="13314" style="56" width="0.85546875"/>
    <col customWidth="1" min="13315" max="13315" style="56" width="64.7109375"/>
    <col customWidth="1" min="13316" max="13316" style="56" width="9.85546875"/>
    <col customWidth="1" min="13317" max="13317" style="56" width="10"/>
    <col customWidth="1" min="13318" max="13319" style="56" width="13"/>
    <col customWidth="1" min="13320" max="13568" style="56" width="9.140625"/>
    <col customWidth="1" min="13569" max="13569" style="56" width="8.140625"/>
    <col customWidth="1" min="13570" max="13570" style="56" width="0.85546875"/>
    <col customWidth="1" min="13571" max="13571" style="56" width="64.7109375"/>
    <col customWidth="1" min="13572" max="13572" style="56" width="9.85546875"/>
    <col customWidth="1" min="13573" max="13573" style="56" width="10"/>
    <col customWidth="1" min="13574" max="13575" style="56" width="13"/>
    <col customWidth="1" min="13576" max="13824" style="56" width="9.140625"/>
    <col customWidth="1" min="13825" max="13825" style="56" width="8.140625"/>
    <col customWidth="1" min="13826" max="13826" style="56" width="0.85546875"/>
    <col customWidth="1" min="13827" max="13827" style="56" width="64.7109375"/>
    <col customWidth="1" min="13828" max="13828" style="56" width="9.85546875"/>
    <col customWidth="1" min="13829" max="13829" style="56" width="10"/>
    <col customWidth="1" min="13830" max="13831" style="56" width="13"/>
    <col customWidth="1" min="13832" max="14080" style="56" width="9.140625"/>
    <col customWidth="1" min="14081" max="14081" style="56" width="8.140625"/>
    <col customWidth="1" min="14082" max="14082" style="56" width="0.85546875"/>
    <col customWidth="1" min="14083" max="14083" style="56" width="64.7109375"/>
    <col customWidth="1" min="14084" max="14084" style="56" width="9.85546875"/>
    <col customWidth="1" min="14085" max="14085" style="56" width="10"/>
    <col customWidth="1" min="14086" max="14087" style="56" width="13"/>
    <col customWidth="1" min="14088" max="14336" style="56" width="9.140625"/>
    <col customWidth="1" min="14337" max="14337" style="56" width="8.140625"/>
    <col customWidth="1" min="14338" max="14338" style="56" width="0.85546875"/>
    <col customWidth="1" min="14339" max="14339" style="56" width="64.7109375"/>
    <col customWidth="1" min="14340" max="14340" style="56" width="9.85546875"/>
    <col customWidth="1" min="14341" max="14341" style="56" width="10"/>
    <col customWidth="1" min="14342" max="14343" style="56" width="13"/>
    <col customWidth="1" min="14344" max="14592" style="56" width="9.140625"/>
    <col customWidth="1" min="14593" max="14593" style="56" width="8.140625"/>
    <col customWidth="1" min="14594" max="14594" style="56" width="0.85546875"/>
    <col customWidth="1" min="14595" max="14595" style="56" width="64.7109375"/>
    <col customWidth="1" min="14596" max="14596" style="56" width="9.85546875"/>
    <col customWidth="1" min="14597" max="14597" style="56" width="10"/>
    <col customWidth="1" min="14598" max="14599" style="56" width="13"/>
    <col customWidth="1" min="14600" max="14848" style="56" width="9.140625"/>
    <col customWidth="1" min="14849" max="14849" style="56" width="8.140625"/>
    <col customWidth="1" min="14850" max="14850" style="56" width="0.85546875"/>
    <col customWidth="1" min="14851" max="14851" style="56" width="64.7109375"/>
    <col customWidth="1" min="14852" max="14852" style="56" width="9.85546875"/>
    <col customWidth="1" min="14853" max="14853" style="56" width="10"/>
    <col customWidth="1" min="14854" max="14855" style="56" width="13"/>
    <col customWidth="1" min="14856" max="15104" style="56" width="9.140625"/>
    <col customWidth="1" min="15105" max="15105" style="56" width="8.140625"/>
    <col customWidth="1" min="15106" max="15106" style="56" width="0.85546875"/>
    <col customWidth="1" min="15107" max="15107" style="56" width="64.7109375"/>
    <col customWidth="1" min="15108" max="15108" style="56" width="9.85546875"/>
    <col customWidth="1" min="15109" max="15109" style="56" width="10"/>
    <col customWidth="1" min="15110" max="15111" style="56" width="13"/>
    <col customWidth="1" min="15112" max="15360" style="56" width="9.140625"/>
    <col customWidth="1" min="15361" max="15361" style="56" width="8.140625"/>
    <col customWidth="1" min="15362" max="15362" style="56" width="0.85546875"/>
    <col customWidth="1" min="15363" max="15363" style="56" width="64.7109375"/>
    <col customWidth="1" min="15364" max="15364" style="56" width="9.85546875"/>
    <col customWidth="1" min="15365" max="15365" style="56" width="10"/>
    <col customWidth="1" min="15366" max="15367" style="56" width="13"/>
    <col customWidth="1" min="15368" max="15616" style="56" width="9.140625"/>
    <col customWidth="1" min="15617" max="15617" style="56" width="8.140625"/>
    <col customWidth="1" min="15618" max="15618" style="56" width="0.85546875"/>
    <col customWidth="1" min="15619" max="15619" style="56" width="64.7109375"/>
    <col customWidth="1" min="15620" max="15620" style="56" width="9.85546875"/>
    <col customWidth="1" min="15621" max="15621" style="56" width="10"/>
    <col customWidth="1" min="15622" max="15623" style="56" width="13"/>
    <col customWidth="1" min="15624" max="15872" style="56" width="9.140625"/>
    <col customWidth="1" min="15873" max="15873" style="56" width="8.140625"/>
    <col customWidth="1" min="15874" max="15874" style="56" width="0.85546875"/>
    <col customWidth="1" min="15875" max="15875" style="56" width="64.7109375"/>
    <col customWidth="1" min="15876" max="15876" style="56" width="9.85546875"/>
    <col customWidth="1" min="15877" max="15877" style="56" width="10"/>
    <col customWidth="1" min="15878" max="15879" style="56" width="13"/>
    <col customWidth="1" min="15880" max="16128" style="56" width="9.140625"/>
    <col customWidth="1" min="16129" max="16129" style="56" width="8.140625"/>
    <col customWidth="1" min="16130" max="16130" style="56" width="0.85546875"/>
    <col customWidth="1" min="16131" max="16131" style="56" width="64.7109375"/>
    <col customWidth="1" min="16132" max="16132" style="56" width="9.85546875"/>
    <col customWidth="1" min="16133" max="16133" style="56" width="10"/>
    <col customWidth="1" min="16134" max="16135" style="56" width="13"/>
    <col customWidth="1" min="16136" max="16384" style="56" width="9.140625"/>
  </cols>
  <sheetData>
    <row r="2" ht="12.75" outlineLevel="1">
      <c r="A2" s="58" t="s">
        <v>1163</v>
      </c>
      <c r="B2" s="2081" t="s">
        <v>1164</v>
      </c>
      <c r="C2" s="2081"/>
    </row>
    <row r="4" ht="12.75" customHeight="1">
      <c r="A4" s="2010" t="s">
        <v>435</v>
      </c>
      <c r="B4" s="2010"/>
      <c r="C4" s="2010"/>
      <c r="D4" s="2010"/>
      <c r="E4" s="2010" t="s">
        <v>436</v>
      </c>
      <c r="F4" s="265">
        <v>2021</v>
      </c>
      <c r="G4" s="266" t="s">
        <v>208</v>
      </c>
    </row>
    <row r="5" ht="12.75" customHeight="1">
      <c r="A5" s="2082"/>
      <c r="B5" s="2083"/>
      <c r="C5" s="2083"/>
      <c r="D5" s="2084"/>
      <c r="E5" s="2011"/>
      <c r="F5" s="259" t="s">
        <v>162</v>
      </c>
      <c r="G5" s="259" t="s">
        <v>162</v>
      </c>
    </row>
    <row r="6" ht="11.25" customHeight="1">
      <c r="A6" s="2012" t="s">
        <v>257</v>
      </c>
      <c r="B6" s="2012"/>
      <c r="C6" s="2012"/>
      <c r="D6" s="2012"/>
      <c r="E6" s="267">
        <v>12</v>
      </c>
      <c r="F6" s="268">
        <v>-15781.137000000001</v>
      </c>
      <c r="G6" s="268">
        <v>-15781.137000000001</v>
      </c>
    </row>
    <row r="7" ht="11.25" customHeight="1" outlineLevel="1">
      <c r="A7" s="2085" t="s">
        <v>442</v>
      </c>
      <c r="B7" s="2085"/>
      <c r="C7" s="2085"/>
      <c r="D7" s="2085"/>
      <c r="E7" s="267">
        <v>10</v>
      </c>
      <c r="F7" s="268">
        <v>-15781.137000000001</v>
      </c>
      <c r="G7" s="268">
        <v>-15781.137000000001</v>
      </c>
    </row>
    <row r="8" ht="11.25" customHeight="1" outlineLevel="2">
      <c r="A8" s="2015" t="s">
        <v>443</v>
      </c>
      <c r="B8" s="2015"/>
      <c r="C8" s="2015"/>
      <c r="D8" s="2015"/>
      <c r="E8" s="267">
        <v>5</v>
      </c>
      <c r="F8" s="268">
        <v>-15781.137000000001</v>
      </c>
      <c r="G8" s="268">
        <v>-15781.137000000001</v>
      </c>
    </row>
    <row r="9" ht="11.25" customHeight="1" outlineLevel="3">
      <c r="A9" s="2016" t="s">
        <v>444</v>
      </c>
      <c r="B9" s="2016"/>
      <c r="C9" s="2016"/>
      <c r="D9" s="2016"/>
      <c r="E9" s="267">
        <v>3</v>
      </c>
      <c r="F9" s="268">
        <v>-15781.137000000001</v>
      </c>
      <c r="G9" s="268">
        <v>-15781.137000000001</v>
      </c>
    </row>
    <row r="10" ht="11.25" customHeight="1" outlineLevel="4">
      <c r="A10" s="2077" t="s">
        <v>524</v>
      </c>
      <c r="B10" s="2077"/>
      <c r="C10" s="2077"/>
      <c r="D10" s="2077"/>
      <c r="E10" s="267">
        <v>2</v>
      </c>
      <c r="F10" s="268">
        <v>-15781.137000000001</v>
      </c>
      <c r="G10" s="268">
        <v>-15781.137000000001</v>
      </c>
    </row>
    <row r="11" ht="11.25" customHeight="1" outlineLevel="5">
      <c r="A11" s="2076" t="s">
        <v>14</v>
      </c>
      <c r="B11" s="2076"/>
      <c r="C11" s="2076"/>
      <c r="D11" s="2076"/>
      <c r="E11" s="258" t="s">
        <v>189</v>
      </c>
      <c r="F11" s="268">
        <v>-14660.370000000001</v>
      </c>
      <c r="G11" s="268">
        <v>-14660.370000000001</v>
      </c>
      <c r="I11" s="488">
        <f>G11+G15</f>
        <v>-15519.854000000001</v>
      </c>
    </row>
    <row r="12" ht="11.25" customHeight="1" outlineLevel="6">
      <c r="A12" s="2074" t="s">
        <v>529</v>
      </c>
      <c r="B12" s="2074"/>
      <c r="C12" s="2074"/>
      <c r="D12" s="2074"/>
      <c r="E12" s="258" t="s">
        <v>173</v>
      </c>
      <c r="F12" s="268">
        <v>-14660.370000000001</v>
      </c>
      <c r="G12" s="268">
        <v>-14660.370000000001</v>
      </c>
    </row>
    <row r="13" ht="11.25" customHeight="1" outlineLevel="7">
      <c r="A13" s="2078" t="s">
        <v>535</v>
      </c>
      <c r="B13" s="2078"/>
      <c r="C13" s="2078"/>
      <c r="D13" s="2078"/>
      <c r="E13" s="258" t="s">
        <v>536</v>
      </c>
      <c r="F13" s="268">
        <v>-14660.370000000001</v>
      </c>
      <c r="G13" s="268">
        <v>-14660.370000000001</v>
      </c>
    </row>
    <row r="14" ht="11.25" customHeight="1" outlineLevel="7">
      <c r="A14" s="2079" t="s">
        <v>543</v>
      </c>
      <c r="B14" s="2079"/>
      <c r="C14" s="2079"/>
      <c r="D14" s="2079"/>
      <c r="E14" s="269" t="s">
        <v>544</v>
      </c>
      <c r="F14" s="270">
        <v>-14660.370000000001</v>
      </c>
      <c r="G14" s="270">
        <v>-14660.370000000001</v>
      </c>
    </row>
    <row r="15" ht="11.25" customHeight="1" outlineLevel="5">
      <c r="A15" s="2076" t="s">
        <v>617</v>
      </c>
      <c r="B15" s="2076"/>
      <c r="C15" s="2076"/>
      <c r="D15" s="2076"/>
      <c r="E15" s="258" t="s">
        <v>618</v>
      </c>
      <c r="F15" s="271">
        <v>-859.48400000000004</v>
      </c>
      <c r="G15" s="271">
        <v>-859.48400000000004</v>
      </c>
    </row>
    <row r="16" ht="11.25" customHeight="1" outlineLevel="6">
      <c r="A16" s="2080" t="s">
        <v>619</v>
      </c>
      <c r="B16" s="2080"/>
      <c r="C16" s="2080"/>
      <c r="D16" s="2080"/>
      <c r="E16" s="269" t="s">
        <v>191</v>
      </c>
      <c r="F16" s="272">
        <v>-349.428</v>
      </c>
      <c r="G16" s="272">
        <v>-349.428</v>
      </c>
    </row>
    <row r="17" ht="11.25" customHeight="1" outlineLevel="6">
      <c r="A17" s="2080" t="s">
        <v>620</v>
      </c>
      <c r="B17" s="2080"/>
      <c r="C17" s="2080"/>
      <c r="D17" s="2080"/>
      <c r="E17" s="269" t="s">
        <v>621</v>
      </c>
      <c r="F17" s="272">
        <v>-331.00400000000002</v>
      </c>
      <c r="G17" s="272">
        <v>-331.00400000000002</v>
      </c>
    </row>
    <row r="18" ht="11.25" customHeight="1" outlineLevel="6">
      <c r="A18" s="2080" t="s">
        <v>622</v>
      </c>
      <c r="B18" s="2080"/>
      <c r="C18" s="2080"/>
      <c r="D18" s="2080"/>
      <c r="E18" s="269" t="s">
        <v>623</v>
      </c>
      <c r="F18" s="272">
        <v>-38.844000000000001</v>
      </c>
      <c r="G18" s="272">
        <v>-38.844000000000001</v>
      </c>
    </row>
    <row r="19" ht="11.25" customHeight="1" outlineLevel="6">
      <c r="A19" s="2080" t="s">
        <v>626</v>
      </c>
      <c r="B19" s="2080"/>
      <c r="C19" s="2080"/>
      <c r="D19" s="2080"/>
      <c r="E19" s="269" t="s">
        <v>627</v>
      </c>
      <c r="F19" s="272">
        <v>-140.20699999999999</v>
      </c>
      <c r="G19" s="272">
        <v>-140.20699999999999</v>
      </c>
    </row>
    <row r="20" ht="11.25" customHeight="1" outlineLevel="5">
      <c r="A20" s="2076" t="s">
        <v>641</v>
      </c>
      <c r="B20" s="2076"/>
      <c r="C20" s="2076"/>
      <c r="D20" s="2076"/>
      <c r="E20" s="258" t="s">
        <v>71</v>
      </c>
      <c r="F20" s="271">
        <v>-261.28300000000002</v>
      </c>
      <c r="G20" s="271">
        <v>-261.28300000000002</v>
      </c>
    </row>
    <row r="21" outlineLevel="6">
      <c r="A21" s="2074" t="s">
        <v>642</v>
      </c>
      <c r="B21" s="2074"/>
      <c r="C21" s="2074"/>
      <c r="D21" s="2074"/>
      <c r="E21" s="258" t="s">
        <v>117</v>
      </c>
      <c r="F21" s="271">
        <v>-189.08600000000001</v>
      </c>
      <c r="G21" s="271">
        <v>-189.08600000000001</v>
      </c>
    </row>
    <row r="22" outlineLevel="7">
      <c r="A22" s="2075" t="s">
        <v>643</v>
      </c>
      <c r="B22" s="2075"/>
      <c r="C22" s="2075"/>
      <c r="D22" s="2075"/>
      <c r="E22" s="269" t="s">
        <v>644</v>
      </c>
      <c r="F22" s="272">
        <v>-189.08600000000001</v>
      </c>
      <c r="G22" s="272">
        <v>-189.08600000000001</v>
      </c>
    </row>
    <row r="23" ht="11.25" customHeight="1" outlineLevel="6">
      <c r="A23" s="2074" t="s">
        <v>653</v>
      </c>
      <c r="B23" s="2074"/>
      <c r="C23" s="2074"/>
      <c r="D23" s="2074"/>
      <c r="E23" s="258" t="s">
        <v>654</v>
      </c>
      <c r="F23" s="271">
        <v>-43.834000000000003</v>
      </c>
      <c r="G23" s="271">
        <v>-43.834000000000003</v>
      </c>
    </row>
    <row r="24" ht="11.25" customHeight="1" outlineLevel="7">
      <c r="A24" s="2075" t="s">
        <v>655</v>
      </c>
      <c r="B24" s="2075"/>
      <c r="C24" s="2075"/>
      <c r="D24" s="2075"/>
      <c r="E24" s="269" t="s">
        <v>656</v>
      </c>
      <c r="F24" s="272">
        <v>-43.834000000000003</v>
      </c>
      <c r="G24" s="272">
        <v>-43.834000000000003</v>
      </c>
    </row>
    <row r="25" ht="11.25" customHeight="1" outlineLevel="6">
      <c r="A25" s="2074" t="s">
        <v>665</v>
      </c>
      <c r="B25" s="2074"/>
      <c r="C25" s="2074"/>
      <c r="D25" s="2074"/>
      <c r="E25" s="258" t="s">
        <v>666</v>
      </c>
      <c r="F25" s="271">
        <v>-3.4380000000000002</v>
      </c>
      <c r="G25" s="271">
        <v>-3.4380000000000002</v>
      </c>
    </row>
    <row r="26" ht="11.25" customHeight="1" outlineLevel="7">
      <c r="A26" s="2075" t="s">
        <v>667</v>
      </c>
      <c r="B26" s="2075"/>
      <c r="C26" s="2075"/>
      <c r="D26" s="2075"/>
      <c r="E26" s="269" t="s">
        <v>668</v>
      </c>
      <c r="F26" s="272">
        <v>-3.4380000000000002</v>
      </c>
      <c r="G26" s="272">
        <v>-3.4380000000000002</v>
      </c>
    </row>
    <row r="27" outlineLevel="6">
      <c r="A27" s="2074" t="s">
        <v>677</v>
      </c>
      <c r="B27" s="2074"/>
      <c r="C27" s="2074"/>
      <c r="D27" s="2074"/>
      <c r="E27" s="258" t="s">
        <v>678</v>
      </c>
      <c r="F27" s="271">
        <v>-24.925000000000001</v>
      </c>
      <c r="G27" s="271">
        <v>-24.925000000000001</v>
      </c>
    </row>
    <row r="28" outlineLevel="7">
      <c r="A28" s="2075" t="s">
        <v>679</v>
      </c>
      <c r="B28" s="2075"/>
      <c r="C28" s="2075"/>
      <c r="D28" s="2075"/>
      <c r="E28" s="269" t="s">
        <v>680</v>
      </c>
      <c r="F28" s="272">
        <v>-24.925000000000001</v>
      </c>
      <c r="G28" s="272">
        <v>-24.925000000000001</v>
      </c>
    </row>
  </sheetData>
  <mergeCells count="26">
    <mergeCell ref="A8:D8"/>
    <mergeCell ref="B2:C2"/>
    <mergeCell ref="A4:D5"/>
    <mergeCell ref="E4:E5"/>
    <mergeCell ref="A6:D6"/>
    <mergeCell ref="A7:D7"/>
    <mergeCell ref="A20:D20"/>
    <mergeCell ref="A9:D9"/>
    <mergeCell ref="A10:D10"/>
    <mergeCell ref="A11:D11"/>
    <mergeCell ref="A12:D12"/>
    <mergeCell ref="A13:D13"/>
    <mergeCell ref="A14:D14"/>
    <mergeCell ref="A15:D15"/>
    <mergeCell ref="A16:D16"/>
    <mergeCell ref="A17:D17"/>
    <mergeCell ref="A18:D18"/>
    <mergeCell ref="A19:D19"/>
    <mergeCell ref="A27:D27"/>
    <mergeCell ref="A28:D28"/>
    <mergeCell ref="A21:D21"/>
    <mergeCell ref="A22:D22"/>
    <mergeCell ref="A23:D23"/>
    <mergeCell ref="A24:D24"/>
    <mergeCell ref="A25:D25"/>
    <mergeCell ref="A26:D26"/>
  </mergeCells>
  <pageMargins left="0.69999999999999996" right="0.69999999999999996" top="0.75" bottom="0.75" header="0.29999999999999999" footer="0.29999999999999999"/>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opLeftCell="A6" workbookViewId="0">
      <pane xSplit="2" ySplit="2" topLeftCell="C1793" activePane="bottomRight" state="frozen"/>
      <selection activeCell="J56" sqref="J56"/>
      <selection pane="topRight" activeCell="J56" sqref="J56"/>
      <selection pane="bottomLeft" activeCell="J56" sqref="J56"/>
      <selection pane="bottomRight" activeCell="J56" sqref="J56"/>
    </sheetView>
  </sheetViews>
  <sheetFormatPr defaultColWidth="8.28515625" defaultRowHeight="15" outlineLevelRow="5"/>
  <cols>
    <col customWidth="1" min="1" max="1" style="507" width="8.140625"/>
    <col customWidth="1" min="2" max="2" style="507" width="67.7109375"/>
    <col customWidth="1" min="3" max="3" style="507" width="17.28515625"/>
    <col customWidth="1" hidden="1" min="4" max="12" style="507" width="8.140625"/>
    <col min="13" max="13" style="507" width="8.28515625"/>
    <col bestFit="1" customWidth="1" min="14" max="14" style="507" width="17.28515625"/>
    <col min="15" max="15" style="507" width="8.28515625"/>
    <col bestFit="1" customWidth="1" min="16" max="16" style="507" width="17.28515625"/>
    <col bestFit="1" customWidth="1" min="17" max="17" style="507" width="15.7109375"/>
    <col min="18" max="256" style="507" width="8.28515625"/>
    <col customWidth="1" min="257" max="257" style="507" width="8.140625"/>
    <col customWidth="1" min="258" max="258" style="507" width="67.7109375"/>
    <col customWidth="1" min="259" max="259" style="507" width="17.28515625"/>
    <col customWidth="1" hidden="1" min="260" max="268" style="507" width="0"/>
    <col min="269" max="512" style="507" width="8.28515625"/>
    <col customWidth="1" min="513" max="513" style="507" width="8.140625"/>
    <col customWidth="1" min="514" max="514" style="507" width="67.7109375"/>
    <col customWidth="1" min="515" max="515" style="507" width="17.28515625"/>
    <col customWidth="1" hidden="1" min="516" max="524" style="507" width="0"/>
    <col min="525" max="768" style="507" width="8.28515625"/>
    <col customWidth="1" min="769" max="769" style="507" width="8.140625"/>
    <col customWidth="1" min="770" max="770" style="507" width="67.7109375"/>
    <col customWidth="1" min="771" max="771" style="507" width="17.28515625"/>
    <col customWidth="1" hidden="1" min="772" max="780" style="507" width="0"/>
    <col min="781" max="1024" style="507" width="8.28515625"/>
    <col customWidth="1" min="1025" max="1025" style="507" width="8.140625"/>
    <col customWidth="1" min="1026" max="1026" style="507" width="67.7109375"/>
    <col customWidth="1" min="1027" max="1027" style="507" width="17.28515625"/>
    <col customWidth="1" hidden="1" min="1028" max="1036" style="507" width="0"/>
    <col min="1037" max="1280" style="507" width="8.28515625"/>
    <col customWidth="1" min="1281" max="1281" style="507" width="8.140625"/>
    <col customWidth="1" min="1282" max="1282" style="507" width="67.7109375"/>
    <col customWidth="1" min="1283" max="1283" style="507" width="17.28515625"/>
    <col customWidth="1" hidden="1" min="1284" max="1292" style="507" width="0"/>
    <col min="1293" max="1536" style="507" width="8.28515625"/>
    <col customWidth="1" min="1537" max="1537" style="507" width="8.140625"/>
    <col customWidth="1" min="1538" max="1538" style="507" width="67.7109375"/>
    <col customWidth="1" min="1539" max="1539" style="507" width="17.28515625"/>
    <col customWidth="1" hidden="1" min="1540" max="1548" style="507" width="0"/>
    <col min="1549" max="1792" style="507" width="8.28515625"/>
    <col customWidth="1" min="1793" max="1793" style="507" width="8.140625"/>
    <col customWidth="1" min="1794" max="1794" style="507" width="67.7109375"/>
    <col customWidth="1" min="1795" max="1795" style="507" width="17.28515625"/>
    <col customWidth="1" hidden="1" min="1796" max="1804" style="507" width="0"/>
    <col min="1805" max="2048" style="507" width="8.28515625"/>
    <col customWidth="1" min="2049" max="2049" style="507" width="8.140625"/>
    <col customWidth="1" min="2050" max="2050" style="507" width="67.7109375"/>
    <col customWidth="1" min="2051" max="2051" style="507" width="17.28515625"/>
    <col customWidth="1" hidden="1" min="2052" max="2060" style="507" width="0"/>
    <col min="2061" max="2304" style="507" width="8.28515625"/>
    <col customWidth="1" min="2305" max="2305" style="507" width="8.140625"/>
    <col customWidth="1" min="2306" max="2306" style="507" width="67.7109375"/>
    <col customWidth="1" min="2307" max="2307" style="507" width="17.28515625"/>
    <col customWidth="1" hidden="1" min="2308" max="2316" style="507" width="0"/>
    <col min="2317" max="2560" style="507" width="8.28515625"/>
    <col customWidth="1" min="2561" max="2561" style="507" width="8.140625"/>
    <col customWidth="1" min="2562" max="2562" style="507" width="67.7109375"/>
    <col customWidth="1" min="2563" max="2563" style="507" width="17.28515625"/>
    <col customWidth="1" hidden="1" min="2564" max="2572" style="507" width="0"/>
    <col min="2573" max="2816" style="507" width="8.28515625"/>
    <col customWidth="1" min="2817" max="2817" style="507" width="8.140625"/>
    <col customWidth="1" min="2818" max="2818" style="507" width="67.7109375"/>
    <col customWidth="1" min="2819" max="2819" style="507" width="17.28515625"/>
    <col customWidth="1" hidden="1" min="2820" max="2828" style="507" width="0"/>
    <col min="2829" max="3072" style="507" width="8.28515625"/>
    <col customWidth="1" min="3073" max="3073" style="507" width="8.140625"/>
    <col customWidth="1" min="3074" max="3074" style="507" width="67.7109375"/>
    <col customWidth="1" min="3075" max="3075" style="507" width="17.28515625"/>
    <col customWidth="1" hidden="1" min="3076" max="3084" style="507" width="0"/>
    <col min="3085" max="3328" style="507" width="8.28515625"/>
    <col customWidth="1" min="3329" max="3329" style="507" width="8.140625"/>
    <col customWidth="1" min="3330" max="3330" style="507" width="67.7109375"/>
    <col customWidth="1" min="3331" max="3331" style="507" width="17.28515625"/>
    <col customWidth="1" hidden="1" min="3332" max="3340" style="507" width="0"/>
    <col min="3341" max="3584" style="507" width="8.28515625"/>
    <col customWidth="1" min="3585" max="3585" style="507" width="8.140625"/>
    <col customWidth="1" min="3586" max="3586" style="507" width="67.7109375"/>
    <col customWidth="1" min="3587" max="3587" style="507" width="17.28515625"/>
    <col customWidth="1" hidden="1" min="3588" max="3596" style="507" width="0"/>
    <col min="3597" max="3840" style="507" width="8.28515625"/>
    <col customWidth="1" min="3841" max="3841" style="507" width="8.140625"/>
    <col customWidth="1" min="3842" max="3842" style="507" width="67.7109375"/>
    <col customWidth="1" min="3843" max="3843" style="507" width="17.28515625"/>
    <col customWidth="1" hidden="1" min="3844" max="3852" style="507" width="0"/>
    <col min="3853" max="4096" style="507" width="8.28515625"/>
    <col customWidth="1" min="4097" max="4097" style="507" width="8.140625"/>
    <col customWidth="1" min="4098" max="4098" style="507" width="67.7109375"/>
    <col customWidth="1" min="4099" max="4099" style="507" width="17.28515625"/>
    <col customWidth="1" hidden="1" min="4100" max="4108" style="507" width="0"/>
    <col min="4109" max="4352" style="507" width="8.28515625"/>
    <col customWidth="1" min="4353" max="4353" style="507" width="8.140625"/>
    <col customWidth="1" min="4354" max="4354" style="507" width="67.7109375"/>
    <col customWidth="1" min="4355" max="4355" style="507" width="17.28515625"/>
    <col customWidth="1" hidden="1" min="4356" max="4364" style="507" width="0"/>
    <col min="4365" max="4608" style="507" width="8.28515625"/>
    <col customWidth="1" min="4609" max="4609" style="507" width="8.140625"/>
    <col customWidth="1" min="4610" max="4610" style="507" width="67.7109375"/>
    <col customWidth="1" min="4611" max="4611" style="507" width="17.28515625"/>
    <col customWidth="1" hidden="1" min="4612" max="4620" style="507" width="0"/>
    <col min="4621" max="4864" style="507" width="8.28515625"/>
    <col customWidth="1" min="4865" max="4865" style="507" width="8.140625"/>
    <col customWidth="1" min="4866" max="4866" style="507" width="67.7109375"/>
    <col customWidth="1" min="4867" max="4867" style="507" width="17.28515625"/>
    <col customWidth="1" hidden="1" min="4868" max="4876" style="507" width="0"/>
    <col min="4877" max="5120" style="507" width="8.28515625"/>
    <col customWidth="1" min="5121" max="5121" style="507" width="8.140625"/>
    <col customWidth="1" min="5122" max="5122" style="507" width="67.7109375"/>
    <col customWidth="1" min="5123" max="5123" style="507" width="17.28515625"/>
    <col customWidth="1" hidden="1" min="5124" max="5132" style="507" width="0"/>
    <col min="5133" max="5376" style="507" width="8.28515625"/>
    <col customWidth="1" min="5377" max="5377" style="507" width="8.140625"/>
    <col customWidth="1" min="5378" max="5378" style="507" width="67.7109375"/>
    <col customWidth="1" min="5379" max="5379" style="507" width="17.28515625"/>
    <col customWidth="1" hidden="1" min="5380" max="5388" style="507" width="0"/>
    <col min="5389" max="5632" style="507" width="8.28515625"/>
    <col customWidth="1" min="5633" max="5633" style="507" width="8.140625"/>
    <col customWidth="1" min="5634" max="5634" style="507" width="67.7109375"/>
    <col customWidth="1" min="5635" max="5635" style="507" width="17.28515625"/>
    <col customWidth="1" hidden="1" min="5636" max="5644" style="507" width="0"/>
    <col min="5645" max="5888" style="507" width="8.28515625"/>
    <col customWidth="1" min="5889" max="5889" style="507" width="8.140625"/>
    <col customWidth="1" min="5890" max="5890" style="507" width="67.7109375"/>
    <col customWidth="1" min="5891" max="5891" style="507" width="17.28515625"/>
    <col customWidth="1" hidden="1" min="5892" max="5900" style="507" width="0"/>
    <col min="5901" max="6144" style="507" width="8.28515625"/>
    <col customWidth="1" min="6145" max="6145" style="507" width="8.140625"/>
    <col customWidth="1" min="6146" max="6146" style="507" width="67.7109375"/>
    <col customWidth="1" min="6147" max="6147" style="507" width="17.28515625"/>
    <col customWidth="1" hidden="1" min="6148" max="6156" style="507" width="0"/>
    <col min="6157" max="6400" style="507" width="8.28515625"/>
    <col customWidth="1" min="6401" max="6401" style="507" width="8.140625"/>
    <col customWidth="1" min="6402" max="6402" style="507" width="67.7109375"/>
    <col customWidth="1" min="6403" max="6403" style="507" width="17.28515625"/>
    <col customWidth="1" hidden="1" min="6404" max="6412" style="507" width="0"/>
    <col min="6413" max="6656" style="507" width="8.28515625"/>
    <col customWidth="1" min="6657" max="6657" style="507" width="8.140625"/>
    <col customWidth="1" min="6658" max="6658" style="507" width="67.7109375"/>
    <col customWidth="1" min="6659" max="6659" style="507" width="17.28515625"/>
    <col customWidth="1" hidden="1" min="6660" max="6668" style="507" width="0"/>
    <col min="6669" max="6912" style="507" width="8.28515625"/>
    <col customWidth="1" min="6913" max="6913" style="507" width="8.140625"/>
    <col customWidth="1" min="6914" max="6914" style="507" width="67.7109375"/>
    <col customWidth="1" min="6915" max="6915" style="507" width="17.28515625"/>
    <col customWidth="1" hidden="1" min="6916" max="6924" style="507" width="0"/>
    <col min="6925" max="7168" style="507" width="8.28515625"/>
    <col customWidth="1" min="7169" max="7169" style="507" width="8.140625"/>
    <col customWidth="1" min="7170" max="7170" style="507" width="67.7109375"/>
    <col customWidth="1" min="7171" max="7171" style="507" width="17.28515625"/>
    <col customWidth="1" hidden="1" min="7172" max="7180" style="507" width="0"/>
    <col min="7181" max="7424" style="507" width="8.28515625"/>
    <col customWidth="1" min="7425" max="7425" style="507" width="8.140625"/>
    <col customWidth="1" min="7426" max="7426" style="507" width="67.7109375"/>
    <col customWidth="1" min="7427" max="7427" style="507" width="17.28515625"/>
    <col customWidth="1" hidden="1" min="7428" max="7436" style="507" width="0"/>
    <col min="7437" max="7680" style="507" width="8.28515625"/>
    <col customWidth="1" min="7681" max="7681" style="507" width="8.140625"/>
    <col customWidth="1" min="7682" max="7682" style="507" width="67.7109375"/>
    <col customWidth="1" min="7683" max="7683" style="507" width="17.28515625"/>
    <col customWidth="1" hidden="1" min="7684" max="7692" style="507" width="0"/>
    <col min="7693" max="7936" style="507" width="8.28515625"/>
    <col customWidth="1" min="7937" max="7937" style="507" width="8.140625"/>
    <col customWidth="1" min="7938" max="7938" style="507" width="67.7109375"/>
    <col customWidth="1" min="7939" max="7939" style="507" width="17.28515625"/>
    <col customWidth="1" hidden="1" min="7940" max="7948" style="507" width="0"/>
    <col min="7949" max="8192" style="507" width="8.28515625"/>
    <col customWidth="1" min="8193" max="8193" style="507" width="8.140625"/>
    <col customWidth="1" min="8194" max="8194" style="507" width="67.7109375"/>
    <col customWidth="1" min="8195" max="8195" style="507" width="17.28515625"/>
    <col customWidth="1" hidden="1" min="8196" max="8204" style="507" width="0"/>
    <col min="8205" max="8448" style="507" width="8.28515625"/>
    <col customWidth="1" min="8449" max="8449" style="507" width="8.140625"/>
    <col customWidth="1" min="8450" max="8450" style="507" width="67.7109375"/>
    <col customWidth="1" min="8451" max="8451" style="507" width="17.28515625"/>
    <col customWidth="1" hidden="1" min="8452" max="8460" style="507" width="0"/>
    <col min="8461" max="8704" style="507" width="8.28515625"/>
    <col customWidth="1" min="8705" max="8705" style="507" width="8.140625"/>
    <col customWidth="1" min="8706" max="8706" style="507" width="67.7109375"/>
    <col customWidth="1" min="8707" max="8707" style="507" width="17.28515625"/>
    <col customWidth="1" hidden="1" min="8708" max="8716" style="507" width="0"/>
    <col min="8717" max="8960" style="507" width="8.28515625"/>
    <col customWidth="1" min="8961" max="8961" style="507" width="8.140625"/>
    <col customWidth="1" min="8962" max="8962" style="507" width="67.7109375"/>
    <col customWidth="1" min="8963" max="8963" style="507" width="17.28515625"/>
    <col customWidth="1" hidden="1" min="8964" max="8972" style="507" width="0"/>
    <col min="8973" max="9216" style="507" width="8.28515625"/>
    <col customWidth="1" min="9217" max="9217" style="507" width="8.140625"/>
    <col customWidth="1" min="9218" max="9218" style="507" width="67.7109375"/>
    <col customWidth="1" min="9219" max="9219" style="507" width="17.28515625"/>
    <col customWidth="1" hidden="1" min="9220" max="9228" style="507" width="0"/>
    <col min="9229" max="9472" style="507" width="8.28515625"/>
    <col customWidth="1" min="9473" max="9473" style="507" width="8.140625"/>
    <col customWidth="1" min="9474" max="9474" style="507" width="67.7109375"/>
    <col customWidth="1" min="9475" max="9475" style="507" width="17.28515625"/>
    <col customWidth="1" hidden="1" min="9476" max="9484" style="507" width="0"/>
    <col min="9485" max="9728" style="507" width="8.28515625"/>
    <col customWidth="1" min="9729" max="9729" style="507" width="8.140625"/>
    <col customWidth="1" min="9730" max="9730" style="507" width="67.7109375"/>
    <col customWidth="1" min="9731" max="9731" style="507" width="17.28515625"/>
    <col customWidth="1" hidden="1" min="9732" max="9740" style="507" width="0"/>
    <col min="9741" max="9984" style="507" width="8.28515625"/>
    <col customWidth="1" min="9985" max="9985" style="507" width="8.140625"/>
    <col customWidth="1" min="9986" max="9986" style="507" width="67.7109375"/>
    <col customWidth="1" min="9987" max="9987" style="507" width="17.28515625"/>
    <col customWidth="1" hidden="1" min="9988" max="9996" style="507" width="0"/>
    <col min="9997" max="10240" style="507" width="8.28515625"/>
    <col customWidth="1" min="10241" max="10241" style="507" width="8.140625"/>
    <col customWidth="1" min="10242" max="10242" style="507" width="67.7109375"/>
    <col customWidth="1" min="10243" max="10243" style="507" width="17.28515625"/>
    <col customWidth="1" hidden="1" min="10244" max="10252" style="507" width="0"/>
    <col min="10253" max="10496" style="507" width="8.28515625"/>
    <col customWidth="1" min="10497" max="10497" style="507" width="8.140625"/>
    <col customWidth="1" min="10498" max="10498" style="507" width="67.7109375"/>
    <col customWidth="1" min="10499" max="10499" style="507" width="17.28515625"/>
    <col customWidth="1" hidden="1" min="10500" max="10508" style="507" width="0"/>
    <col min="10509" max="10752" style="507" width="8.28515625"/>
    <col customWidth="1" min="10753" max="10753" style="507" width="8.140625"/>
    <col customWidth="1" min="10754" max="10754" style="507" width="67.7109375"/>
    <col customWidth="1" min="10755" max="10755" style="507" width="17.28515625"/>
    <col customWidth="1" hidden="1" min="10756" max="10764" style="507" width="0"/>
    <col min="10765" max="11008" style="507" width="8.28515625"/>
    <col customWidth="1" min="11009" max="11009" style="507" width="8.140625"/>
    <col customWidth="1" min="11010" max="11010" style="507" width="67.7109375"/>
    <col customWidth="1" min="11011" max="11011" style="507" width="17.28515625"/>
    <col customWidth="1" hidden="1" min="11012" max="11020" style="507" width="0"/>
    <col min="11021" max="11264" style="507" width="8.28515625"/>
    <col customWidth="1" min="11265" max="11265" style="507" width="8.140625"/>
    <col customWidth="1" min="11266" max="11266" style="507" width="67.7109375"/>
    <col customWidth="1" min="11267" max="11267" style="507" width="17.28515625"/>
    <col customWidth="1" hidden="1" min="11268" max="11276" style="507" width="0"/>
    <col min="11277" max="11520" style="507" width="8.28515625"/>
    <col customWidth="1" min="11521" max="11521" style="507" width="8.140625"/>
    <col customWidth="1" min="11522" max="11522" style="507" width="67.7109375"/>
    <col customWidth="1" min="11523" max="11523" style="507" width="17.28515625"/>
    <col customWidth="1" hidden="1" min="11524" max="11532" style="507" width="0"/>
    <col min="11533" max="11776" style="507" width="8.28515625"/>
    <col customWidth="1" min="11777" max="11777" style="507" width="8.140625"/>
    <col customWidth="1" min="11778" max="11778" style="507" width="67.7109375"/>
    <col customWidth="1" min="11779" max="11779" style="507" width="17.28515625"/>
    <col customWidth="1" hidden="1" min="11780" max="11788" style="507" width="0"/>
    <col min="11789" max="12032" style="507" width="8.28515625"/>
    <col customWidth="1" min="12033" max="12033" style="507" width="8.140625"/>
    <col customWidth="1" min="12034" max="12034" style="507" width="67.7109375"/>
    <col customWidth="1" min="12035" max="12035" style="507" width="17.28515625"/>
    <col customWidth="1" hidden="1" min="12036" max="12044" style="507" width="0"/>
    <col min="12045" max="12288" style="507" width="8.28515625"/>
    <col customWidth="1" min="12289" max="12289" style="507" width="8.140625"/>
    <col customWidth="1" min="12290" max="12290" style="507" width="67.7109375"/>
    <col customWidth="1" min="12291" max="12291" style="507" width="17.28515625"/>
    <col customWidth="1" hidden="1" min="12292" max="12300" style="507" width="0"/>
    <col min="12301" max="12544" style="507" width="8.28515625"/>
    <col customWidth="1" min="12545" max="12545" style="507" width="8.140625"/>
    <col customWidth="1" min="12546" max="12546" style="507" width="67.7109375"/>
    <col customWidth="1" min="12547" max="12547" style="507" width="17.28515625"/>
    <col customWidth="1" hidden="1" min="12548" max="12556" style="507" width="0"/>
    <col min="12557" max="12800" style="507" width="8.28515625"/>
    <col customWidth="1" min="12801" max="12801" style="507" width="8.140625"/>
    <col customWidth="1" min="12802" max="12802" style="507" width="67.7109375"/>
    <col customWidth="1" min="12803" max="12803" style="507" width="17.28515625"/>
    <col customWidth="1" hidden="1" min="12804" max="12812" style="507" width="0"/>
    <col min="12813" max="13056" style="507" width="8.28515625"/>
    <col customWidth="1" min="13057" max="13057" style="507" width="8.140625"/>
    <col customWidth="1" min="13058" max="13058" style="507" width="67.7109375"/>
    <col customWidth="1" min="13059" max="13059" style="507" width="17.28515625"/>
    <col customWidth="1" hidden="1" min="13060" max="13068" style="507" width="0"/>
    <col min="13069" max="13312" style="507" width="8.28515625"/>
    <col customWidth="1" min="13313" max="13313" style="507" width="8.140625"/>
    <col customWidth="1" min="13314" max="13314" style="507" width="67.7109375"/>
    <col customWidth="1" min="13315" max="13315" style="507" width="17.28515625"/>
    <col customWidth="1" hidden="1" min="13316" max="13324" style="507" width="0"/>
    <col min="13325" max="13568" style="507" width="8.28515625"/>
    <col customWidth="1" min="13569" max="13569" style="507" width="8.140625"/>
    <col customWidth="1" min="13570" max="13570" style="507" width="67.7109375"/>
    <col customWidth="1" min="13571" max="13571" style="507" width="17.28515625"/>
    <col customWidth="1" hidden="1" min="13572" max="13580" style="507" width="0"/>
    <col min="13581" max="13824" style="507" width="8.28515625"/>
    <col customWidth="1" min="13825" max="13825" style="507" width="8.140625"/>
    <col customWidth="1" min="13826" max="13826" style="507" width="67.7109375"/>
    <col customWidth="1" min="13827" max="13827" style="507" width="17.28515625"/>
    <col customWidth="1" hidden="1" min="13828" max="13836" style="507" width="0"/>
    <col min="13837" max="14080" style="507" width="8.28515625"/>
    <col customWidth="1" min="14081" max="14081" style="507" width="8.140625"/>
    <col customWidth="1" min="14082" max="14082" style="507" width="67.7109375"/>
    <col customWidth="1" min="14083" max="14083" style="507" width="17.28515625"/>
    <col customWidth="1" hidden="1" min="14084" max="14092" style="507" width="0"/>
    <col min="14093" max="14336" style="507" width="8.28515625"/>
    <col customWidth="1" min="14337" max="14337" style="507" width="8.140625"/>
    <col customWidth="1" min="14338" max="14338" style="507" width="67.7109375"/>
    <col customWidth="1" min="14339" max="14339" style="507" width="17.28515625"/>
    <col customWidth="1" hidden="1" min="14340" max="14348" style="507" width="0"/>
    <col min="14349" max="14592" style="507" width="8.28515625"/>
    <col customWidth="1" min="14593" max="14593" style="507" width="8.140625"/>
    <col customWidth="1" min="14594" max="14594" style="507" width="67.7109375"/>
    <col customWidth="1" min="14595" max="14595" style="507" width="17.28515625"/>
    <col customWidth="1" hidden="1" min="14596" max="14604" style="507" width="0"/>
    <col min="14605" max="14848" style="507" width="8.28515625"/>
    <col customWidth="1" min="14849" max="14849" style="507" width="8.140625"/>
    <col customWidth="1" min="14850" max="14850" style="507" width="67.7109375"/>
    <col customWidth="1" min="14851" max="14851" style="507" width="17.28515625"/>
    <col customWidth="1" hidden="1" min="14852" max="14860" style="507" width="0"/>
    <col min="14861" max="15104" style="507" width="8.28515625"/>
    <col customWidth="1" min="15105" max="15105" style="507" width="8.140625"/>
    <col customWidth="1" min="15106" max="15106" style="507" width="67.7109375"/>
    <col customWidth="1" min="15107" max="15107" style="507" width="17.28515625"/>
    <col customWidth="1" hidden="1" min="15108" max="15116" style="507" width="0"/>
    <col min="15117" max="15360" style="507" width="8.28515625"/>
    <col customWidth="1" min="15361" max="15361" style="507" width="8.140625"/>
    <col customWidth="1" min="15362" max="15362" style="507" width="67.7109375"/>
    <col customWidth="1" min="15363" max="15363" style="507" width="17.28515625"/>
    <col customWidth="1" hidden="1" min="15364" max="15372" style="507" width="0"/>
    <col min="15373" max="15616" style="507" width="8.28515625"/>
    <col customWidth="1" min="15617" max="15617" style="507" width="8.140625"/>
    <col customWidth="1" min="15618" max="15618" style="507" width="67.7109375"/>
    <col customWidth="1" min="15619" max="15619" style="507" width="17.28515625"/>
    <col customWidth="1" hidden="1" min="15620" max="15628" style="507" width="0"/>
    <col min="15629" max="15872" style="507" width="8.28515625"/>
    <col customWidth="1" min="15873" max="15873" style="507" width="8.140625"/>
    <col customWidth="1" min="15874" max="15874" style="507" width="67.7109375"/>
    <col customWidth="1" min="15875" max="15875" style="507" width="17.28515625"/>
    <col customWidth="1" hidden="1" min="15876" max="15884" style="507" width="0"/>
    <col min="15885" max="16128" style="507" width="8.28515625"/>
    <col customWidth="1" min="16129" max="16129" style="507" width="8.140625"/>
    <col customWidth="1" min="16130" max="16130" style="507" width="67.7109375"/>
    <col customWidth="1" min="16131" max="16131" style="507" width="17.28515625"/>
    <col customWidth="1" hidden="1" min="16132" max="16140" style="507" width="0"/>
    <col min="16141" max="16384" style="507" width="8.28515625"/>
  </cols>
  <sheetData>
    <row r="1" ht="11.25" customHeight="1"/>
    <row r="2" ht="15.75" customHeight="1">
      <c r="A2" s="524" t="s">
        <v>1970</v>
      </c>
    </row>
    <row r="3" ht="11.25" customHeight="1"/>
    <row r="4" ht="15.75" customHeight="1">
      <c r="A4" s="525" t="s">
        <v>1971</v>
      </c>
    </row>
    <row r="5" ht="15.75" customHeight="1"/>
    <row r="6" ht="11.25" customHeight="1"/>
    <row r="7" ht="42.75" customHeight="1">
      <c r="A7" s="526" t="s">
        <v>431</v>
      </c>
      <c r="B7" s="526" t="s">
        <v>124</v>
      </c>
      <c r="C7" s="526" t="s">
        <v>433</v>
      </c>
      <c r="D7" s="526" t="s">
        <v>1375</v>
      </c>
      <c r="E7" s="526" t="s">
        <v>1376</v>
      </c>
      <c r="F7" s="526" t="s">
        <v>1377</v>
      </c>
      <c r="G7" s="526" t="s">
        <v>1972</v>
      </c>
      <c r="H7" s="526" t="s">
        <v>1973</v>
      </c>
      <c r="I7" s="526" t="s">
        <v>1974</v>
      </c>
      <c r="J7" s="526" t="s">
        <v>1975</v>
      </c>
      <c r="K7" s="526" t="s">
        <v>1976</v>
      </c>
      <c r="L7" s="526" t="s">
        <v>1977</v>
      </c>
    </row>
    <row r="8" ht="40.5" customHeight="1">
      <c r="A8" s="527" t="s">
        <v>1428</v>
      </c>
      <c r="B8" s="527" t="s">
        <v>1429</v>
      </c>
      <c r="C8" s="528">
        <v>6993707.4769200003</v>
      </c>
      <c r="D8" s="529"/>
      <c r="E8" s="529"/>
      <c r="F8" s="529"/>
      <c r="G8" s="529"/>
      <c r="H8" s="529"/>
      <c r="I8" s="528">
        <v>6993707.4769200003</v>
      </c>
      <c r="J8" s="530">
        <v>262.08474999999999</v>
      </c>
      <c r="K8" s="527"/>
      <c r="L8" s="527"/>
    </row>
    <row r="9" ht="40.5" customHeight="1" outlineLevel="1" collapsed="1">
      <c r="A9" s="527" t="s">
        <v>203</v>
      </c>
      <c r="B9" s="527" t="s">
        <v>1430</v>
      </c>
      <c r="C9" s="528">
        <v>6736143.3815400004</v>
      </c>
      <c r="D9" s="529"/>
      <c r="E9" s="529"/>
      <c r="F9" s="529"/>
      <c r="G9" s="529"/>
      <c r="H9" s="529"/>
      <c r="I9" s="528">
        <v>6736143.3815400004</v>
      </c>
      <c r="J9" s="529"/>
      <c r="K9" s="527"/>
      <c r="L9" s="527"/>
    </row>
    <row r="10" ht="21" hidden="1" customHeight="1" outlineLevel="2">
      <c r="A10" s="527" t="s">
        <v>1431</v>
      </c>
      <c r="B10" s="527" t="s">
        <v>441</v>
      </c>
      <c r="C10" s="528">
        <v>6736143.3815400004</v>
      </c>
      <c r="D10" s="529"/>
      <c r="E10" s="529"/>
      <c r="F10" s="529"/>
      <c r="G10" s="529"/>
      <c r="H10" s="529"/>
      <c r="I10" s="528">
        <v>6736143.3815400004</v>
      </c>
      <c r="J10" s="529"/>
      <c r="K10" s="527"/>
      <c r="L10" s="527"/>
    </row>
    <row r="11" ht="21" hidden="1" customHeight="1" outlineLevel="3" collapsed="1">
      <c r="A11" s="527"/>
      <c r="B11" s="527"/>
      <c r="C11" s="528">
        <v>6736143.3815400004</v>
      </c>
      <c r="D11" s="529"/>
      <c r="E11" s="529"/>
      <c r="F11" s="529"/>
      <c r="G11" s="529"/>
      <c r="H11" s="529"/>
      <c r="I11" s="528">
        <v>6736143.3815400004</v>
      </c>
      <c r="J11" s="529"/>
      <c r="K11" s="527"/>
      <c r="L11" s="527"/>
    </row>
    <row r="12" ht="30.75" hidden="1" customHeight="1" outlineLevel="4">
      <c r="A12" s="527"/>
      <c r="B12" s="527" t="s">
        <v>1432</v>
      </c>
      <c r="C12" s="528">
        <v>874813.18931000005</v>
      </c>
      <c r="D12" s="529"/>
      <c r="E12" s="529"/>
      <c r="F12" s="529"/>
      <c r="G12" s="529"/>
      <c r="H12" s="529"/>
      <c r="I12" s="528">
        <v>874813.18931000005</v>
      </c>
      <c r="J12" s="529"/>
      <c r="K12" s="527" t="s">
        <v>1432</v>
      </c>
      <c r="L12" s="527"/>
    </row>
    <row r="13" ht="21" hidden="1" customHeight="1" outlineLevel="4">
      <c r="A13" s="527"/>
      <c r="B13" s="527" t="s">
        <v>1433</v>
      </c>
      <c r="C13" s="528">
        <v>105834.74396000001</v>
      </c>
      <c r="D13" s="529"/>
      <c r="E13" s="529"/>
      <c r="F13" s="529"/>
      <c r="G13" s="529"/>
      <c r="H13" s="529"/>
      <c r="I13" s="528">
        <v>105834.74396000001</v>
      </c>
      <c r="J13" s="529"/>
      <c r="K13" s="527" t="s">
        <v>1433</v>
      </c>
      <c r="L13" s="527"/>
    </row>
    <row r="14" ht="30.75" hidden="1" customHeight="1" outlineLevel="4">
      <c r="A14" s="527"/>
      <c r="B14" s="527" t="s">
        <v>1434</v>
      </c>
      <c r="C14" s="528">
        <v>1839034.62366</v>
      </c>
      <c r="D14" s="529"/>
      <c r="E14" s="529"/>
      <c r="F14" s="529"/>
      <c r="G14" s="529"/>
      <c r="H14" s="529"/>
      <c r="I14" s="528">
        <v>1839034.62366</v>
      </c>
      <c r="J14" s="529"/>
      <c r="K14" s="527" t="s">
        <v>1434</v>
      </c>
      <c r="L14" s="527"/>
    </row>
    <row r="15" ht="30.75" hidden="1" customHeight="1" outlineLevel="4">
      <c r="A15" s="527"/>
      <c r="B15" s="527" t="s">
        <v>1435</v>
      </c>
      <c r="C15" s="528">
        <v>3916460.82461</v>
      </c>
      <c r="D15" s="529"/>
      <c r="E15" s="529"/>
      <c r="F15" s="529"/>
      <c r="G15" s="529"/>
      <c r="H15" s="529"/>
      <c r="I15" s="528">
        <v>3916460.82461</v>
      </c>
      <c r="J15" s="529"/>
      <c r="K15" s="527" t="s">
        <v>1435</v>
      </c>
      <c r="L15" s="527"/>
    </row>
    <row r="16" ht="21" hidden="1" customHeight="1" outlineLevel="2">
      <c r="A16" s="527" t="s">
        <v>1437</v>
      </c>
      <c r="B16" s="527" t="s">
        <v>451</v>
      </c>
      <c r="C16" s="529"/>
      <c r="D16" s="529"/>
      <c r="E16" s="529"/>
      <c r="F16" s="529"/>
      <c r="G16" s="529"/>
      <c r="H16" s="529"/>
      <c r="I16" s="529"/>
      <c r="J16" s="529"/>
      <c r="K16" s="527"/>
      <c r="L16" s="527"/>
    </row>
    <row r="17" ht="21" hidden="1" customHeight="1" outlineLevel="2">
      <c r="A17" s="527" t="s">
        <v>1438</v>
      </c>
      <c r="B17" s="527" t="s">
        <v>452</v>
      </c>
      <c r="C17" s="529"/>
      <c r="D17" s="529"/>
      <c r="E17" s="529"/>
      <c r="F17" s="529"/>
      <c r="G17" s="529"/>
      <c r="H17" s="529"/>
      <c r="I17" s="529"/>
      <c r="J17" s="529"/>
      <c r="K17" s="527"/>
      <c r="L17" s="527"/>
    </row>
    <row r="18" ht="20.25" customHeight="1" outlineLevel="1" collapsed="1">
      <c r="A18" s="527" t="s">
        <v>204</v>
      </c>
      <c r="B18" s="527" t="s">
        <v>1439</v>
      </c>
      <c r="C18" s="528">
        <v>133218.70994999999</v>
      </c>
      <c r="D18" s="529"/>
      <c r="E18" s="529"/>
      <c r="F18" s="529"/>
      <c r="G18" s="529"/>
      <c r="H18" s="529"/>
      <c r="I18" s="528">
        <v>133218.70994999999</v>
      </c>
      <c r="J18" s="529"/>
      <c r="K18" s="527"/>
      <c r="L18" s="527"/>
    </row>
    <row r="19" ht="21" hidden="1" customHeight="1" outlineLevel="2" collapsed="1">
      <c r="A19" s="527" t="s">
        <v>1440</v>
      </c>
      <c r="B19" s="527" t="s">
        <v>441</v>
      </c>
      <c r="C19" s="528">
        <v>133218.70994999999</v>
      </c>
      <c r="D19" s="529"/>
      <c r="E19" s="529"/>
      <c r="F19" s="529"/>
      <c r="G19" s="529"/>
      <c r="H19" s="529"/>
      <c r="I19" s="528">
        <v>133218.70994999999</v>
      </c>
      <c r="J19" s="529"/>
      <c r="K19" s="527"/>
      <c r="L19" s="527"/>
    </row>
    <row r="20" ht="21" hidden="1" customHeight="1" outlineLevel="3">
      <c r="A20" s="527"/>
      <c r="B20" s="527"/>
      <c r="C20" s="528">
        <v>133218.70994999999</v>
      </c>
      <c r="D20" s="529"/>
      <c r="E20" s="529"/>
      <c r="F20" s="529"/>
      <c r="G20" s="529"/>
      <c r="H20" s="529"/>
      <c r="I20" s="528">
        <v>133218.70994999999</v>
      </c>
      <c r="J20" s="529"/>
      <c r="K20" s="527"/>
      <c r="L20" s="527"/>
    </row>
    <row r="21" ht="79.5" hidden="1" customHeight="1" outlineLevel="4">
      <c r="A21" s="527"/>
      <c r="B21" s="527" t="s">
        <v>1441</v>
      </c>
      <c r="C21" s="528">
        <v>38953.996160000002</v>
      </c>
      <c r="D21" s="529"/>
      <c r="E21" s="529"/>
      <c r="F21" s="529"/>
      <c r="G21" s="529"/>
      <c r="H21" s="529"/>
      <c r="I21" s="528">
        <v>38953.996160000002</v>
      </c>
      <c r="J21" s="529"/>
      <c r="K21" s="527" t="s">
        <v>1441</v>
      </c>
      <c r="L21" s="527"/>
    </row>
    <row r="22" ht="99" hidden="1" customHeight="1" outlineLevel="4">
      <c r="A22" s="527"/>
      <c r="B22" s="527" t="s">
        <v>1442</v>
      </c>
      <c r="C22" s="531">
        <v>11485</v>
      </c>
      <c r="D22" s="529"/>
      <c r="E22" s="529"/>
      <c r="F22" s="529"/>
      <c r="G22" s="529"/>
      <c r="H22" s="529"/>
      <c r="I22" s="531">
        <v>11485</v>
      </c>
      <c r="J22" s="529"/>
      <c r="K22" s="527" t="s">
        <v>1442</v>
      </c>
      <c r="L22" s="527"/>
    </row>
    <row r="23" ht="89.25" hidden="1" customHeight="1" outlineLevel="4">
      <c r="A23" s="527"/>
      <c r="B23" s="527" t="s">
        <v>1443</v>
      </c>
      <c r="C23" s="528">
        <v>40960.403789999997</v>
      </c>
      <c r="D23" s="529"/>
      <c r="E23" s="529"/>
      <c r="F23" s="529"/>
      <c r="G23" s="529"/>
      <c r="H23" s="529"/>
      <c r="I23" s="528">
        <v>40960.403789999997</v>
      </c>
      <c r="J23" s="529"/>
      <c r="K23" s="527" t="s">
        <v>1443</v>
      </c>
      <c r="L23" s="527"/>
    </row>
    <row r="24" ht="69.75" hidden="1" customHeight="1" outlineLevel="4">
      <c r="A24" s="527"/>
      <c r="B24" s="527" t="s">
        <v>1444</v>
      </c>
      <c r="C24" s="532">
        <v>41819.309999999998</v>
      </c>
      <c r="D24" s="529"/>
      <c r="E24" s="529"/>
      <c r="F24" s="529"/>
      <c r="G24" s="529"/>
      <c r="H24" s="529"/>
      <c r="I24" s="532">
        <v>41819.309999999998</v>
      </c>
      <c r="J24" s="529"/>
      <c r="K24" s="527" t="s">
        <v>1444</v>
      </c>
      <c r="L24" s="527"/>
    </row>
    <row r="25" ht="21" hidden="1" customHeight="1" outlineLevel="2">
      <c r="A25" s="527" t="s">
        <v>1445</v>
      </c>
      <c r="B25" s="527" t="s">
        <v>451</v>
      </c>
      <c r="C25" s="529"/>
      <c r="D25" s="529"/>
      <c r="E25" s="529"/>
      <c r="F25" s="529"/>
      <c r="G25" s="529"/>
      <c r="H25" s="529"/>
      <c r="I25" s="529"/>
      <c r="J25" s="529"/>
      <c r="K25" s="527"/>
      <c r="L25" s="527"/>
    </row>
    <row r="26" ht="21" hidden="1" customHeight="1" outlineLevel="2">
      <c r="A26" s="527" t="s">
        <v>1446</v>
      </c>
      <c r="B26" s="527" t="s">
        <v>452</v>
      </c>
      <c r="C26" s="529"/>
      <c r="D26" s="529"/>
      <c r="E26" s="529"/>
      <c r="F26" s="529"/>
      <c r="G26" s="529"/>
      <c r="H26" s="529"/>
      <c r="I26" s="529"/>
      <c r="J26" s="529"/>
      <c r="K26" s="527"/>
      <c r="L26" s="527"/>
    </row>
    <row r="27" ht="18" customHeight="1" outlineLevel="1" collapsed="1">
      <c r="A27" s="527" t="s">
        <v>205</v>
      </c>
      <c r="B27" s="527" t="s">
        <v>1447</v>
      </c>
      <c r="C27" s="528">
        <v>124345.38542999999</v>
      </c>
      <c r="D27" s="529"/>
      <c r="E27" s="529"/>
      <c r="F27" s="529"/>
      <c r="G27" s="529"/>
      <c r="H27" s="529"/>
      <c r="I27" s="528">
        <v>124345.38542999999</v>
      </c>
      <c r="J27" s="530">
        <v>262.08474999999999</v>
      </c>
      <c r="K27" s="527"/>
      <c r="L27" s="527"/>
    </row>
    <row r="28" ht="19.5" hidden="1" customHeight="1" outlineLevel="2" collapsed="1">
      <c r="A28" s="527" t="s">
        <v>460</v>
      </c>
      <c r="B28" s="527" t="s">
        <v>1448</v>
      </c>
      <c r="C28" s="528">
        <v>124345.38542999999</v>
      </c>
      <c r="D28" s="529"/>
      <c r="E28" s="529"/>
      <c r="F28" s="529"/>
      <c r="G28" s="529"/>
      <c r="H28" s="529"/>
      <c r="I28" s="528">
        <v>124345.38542999999</v>
      </c>
      <c r="J28" s="530">
        <v>262.08474999999999</v>
      </c>
      <c r="K28" s="527"/>
      <c r="L28" s="527"/>
    </row>
    <row r="29" ht="21" hidden="1" customHeight="1" outlineLevel="3" collapsed="1">
      <c r="A29" s="527" t="s">
        <v>1449</v>
      </c>
      <c r="B29" s="527" t="s">
        <v>441</v>
      </c>
      <c r="C29" s="528">
        <v>124083.30068</v>
      </c>
      <c r="D29" s="529"/>
      <c r="E29" s="529"/>
      <c r="F29" s="529"/>
      <c r="G29" s="529"/>
      <c r="H29" s="529"/>
      <c r="I29" s="528">
        <v>124083.30068</v>
      </c>
      <c r="J29" s="529"/>
      <c r="K29" s="527"/>
      <c r="L29" s="527"/>
    </row>
    <row r="30" ht="21" hidden="1" customHeight="1" outlineLevel="4" collapsed="1">
      <c r="A30" s="527"/>
      <c r="B30" s="527"/>
      <c r="C30" s="528">
        <v>124083.30068</v>
      </c>
      <c r="D30" s="529"/>
      <c r="E30" s="529"/>
      <c r="F30" s="529"/>
      <c r="G30" s="529"/>
      <c r="H30" s="529"/>
      <c r="I30" s="528">
        <v>124083.30068</v>
      </c>
      <c r="J30" s="529"/>
      <c r="K30" s="527"/>
      <c r="L30" s="527"/>
    </row>
    <row r="31" ht="79.5" hidden="1" customHeight="1" outlineLevel="5">
      <c r="A31" s="527"/>
      <c r="B31" s="527" t="s">
        <v>1450</v>
      </c>
      <c r="C31" s="533">
        <v>2689.7676999999999</v>
      </c>
      <c r="D31" s="529"/>
      <c r="E31" s="529"/>
      <c r="F31" s="529"/>
      <c r="G31" s="529"/>
      <c r="H31" s="529"/>
      <c r="I31" s="533">
        <v>2689.7676999999999</v>
      </c>
      <c r="J31" s="529"/>
      <c r="K31" s="527" t="s">
        <v>1450</v>
      </c>
      <c r="L31" s="527"/>
    </row>
    <row r="32" ht="69.75" hidden="1" customHeight="1" outlineLevel="5">
      <c r="A32" s="527"/>
      <c r="B32" s="527" t="s">
        <v>1451</v>
      </c>
      <c r="C32" s="528">
        <v>2690.2020699999998</v>
      </c>
      <c r="D32" s="529"/>
      <c r="E32" s="529"/>
      <c r="F32" s="529"/>
      <c r="G32" s="529"/>
      <c r="H32" s="529"/>
      <c r="I32" s="528">
        <v>2690.2020699999998</v>
      </c>
      <c r="J32" s="529"/>
      <c r="K32" s="527" t="s">
        <v>1451</v>
      </c>
      <c r="L32" s="527"/>
    </row>
    <row r="33" ht="108.75" hidden="1" customHeight="1" outlineLevel="5">
      <c r="A33" s="527"/>
      <c r="B33" s="527" t="s">
        <v>1452</v>
      </c>
      <c r="C33" s="528">
        <v>2979.4284299999999</v>
      </c>
      <c r="D33" s="529"/>
      <c r="E33" s="529"/>
      <c r="F33" s="529"/>
      <c r="G33" s="529"/>
      <c r="H33" s="529"/>
      <c r="I33" s="528">
        <v>2979.4284299999999</v>
      </c>
      <c r="J33" s="529"/>
      <c r="K33" s="527" t="s">
        <v>1452</v>
      </c>
      <c r="L33" s="527"/>
    </row>
    <row r="34" ht="79.5" hidden="1" customHeight="1" outlineLevel="5">
      <c r="A34" s="527"/>
      <c r="B34" s="527" t="s">
        <v>1453</v>
      </c>
      <c r="C34" s="528">
        <v>3048.1149599999999</v>
      </c>
      <c r="D34" s="529"/>
      <c r="E34" s="529"/>
      <c r="F34" s="529"/>
      <c r="G34" s="529"/>
      <c r="H34" s="529"/>
      <c r="I34" s="528">
        <v>3048.1149599999999</v>
      </c>
      <c r="J34" s="529"/>
      <c r="K34" s="527" t="s">
        <v>1453</v>
      </c>
      <c r="L34" s="527"/>
    </row>
    <row r="35" ht="196.5" hidden="1" customHeight="1" outlineLevel="5">
      <c r="A35" s="527"/>
      <c r="B35" s="527" t="s">
        <v>1454</v>
      </c>
      <c r="C35" s="528">
        <v>2477.0127200000002</v>
      </c>
      <c r="D35" s="529"/>
      <c r="E35" s="529"/>
      <c r="F35" s="529"/>
      <c r="G35" s="529"/>
      <c r="H35" s="529"/>
      <c r="I35" s="528">
        <v>2477.0127200000002</v>
      </c>
      <c r="J35" s="529"/>
      <c r="K35" s="527" t="s">
        <v>1454</v>
      </c>
      <c r="L35" s="527"/>
    </row>
    <row r="36" ht="99" hidden="1" customHeight="1" outlineLevel="5">
      <c r="A36" s="527"/>
      <c r="B36" s="527" t="s">
        <v>1436</v>
      </c>
      <c r="C36" s="534">
        <v>6595.1239999999998</v>
      </c>
      <c r="D36" s="529"/>
      <c r="E36" s="529"/>
      <c r="F36" s="529"/>
      <c r="G36" s="529"/>
      <c r="H36" s="529"/>
      <c r="I36" s="534">
        <v>6595.1239999999998</v>
      </c>
      <c r="J36" s="529"/>
      <c r="K36" s="527" t="s">
        <v>1436</v>
      </c>
      <c r="L36" s="527"/>
    </row>
    <row r="37" ht="118.5" hidden="1" customHeight="1" outlineLevel="5">
      <c r="A37" s="527"/>
      <c r="B37" s="527" t="s">
        <v>1455</v>
      </c>
      <c r="C37" s="530">
        <v>156.72816</v>
      </c>
      <c r="D37" s="529"/>
      <c r="E37" s="529"/>
      <c r="F37" s="529"/>
      <c r="G37" s="529"/>
      <c r="H37" s="529"/>
      <c r="I37" s="530">
        <v>156.72816</v>
      </c>
      <c r="J37" s="529"/>
      <c r="K37" s="527" t="s">
        <v>1455</v>
      </c>
      <c r="L37" s="527"/>
    </row>
    <row r="38" ht="89.25" hidden="1" customHeight="1" outlineLevel="5">
      <c r="A38" s="527"/>
      <c r="B38" s="527" t="s">
        <v>1456</v>
      </c>
      <c r="C38" s="528">
        <v>21586.349279999999</v>
      </c>
      <c r="D38" s="529"/>
      <c r="E38" s="529"/>
      <c r="F38" s="529"/>
      <c r="G38" s="529"/>
      <c r="H38" s="529"/>
      <c r="I38" s="528">
        <v>21586.349279999999</v>
      </c>
      <c r="J38" s="529"/>
      <c r="K38" s="527" t="s">
        <v>1456</v>
      </c>
      <c r="L38" s="527"/>
    </row>
    <row r="39" ht="69.75" hidden="1" customHeight="1" outlineLevel="5">
      <c r="A39" s="527"/>
      <c r="B39" s="527" t="s">
        <v>1457</v>
      </c>
      <c r="C39" s="530">
        <v>481.91886</v>
      </c>
      <c r="D39" s="529"/>
      <c r="E39" s="529"/>
      <c r="F39" s="529"/>
      <c r="G39" s="529"/>
      <c r="H39" s="529"/>
      <c r="I39" s="530">
        <v>481.91886</v>
      </c>
      <c r="J39" s="529"/>
      <c r="K39" s="527" t="s">
        <v>1457</v>
      </c>
      <c r="L39" s="527"/>
    </row>
    <row r="40" ht="138" hidden="1" customHeight="1" outlineLevel="5">
      <c r="A40" s="527"/>
      <c r="B40" s="527" t="s">
        <v>1458</v>
      </c>
      <c r="C40" s="528">
        <v>6401.1256199999998</v>
      </c>
      <c r="D40" s="529"/>
      <c r="E40" s="529"/>
      <c r="F40" s="529"/>
      <c r="G40" s="529"/>
      <c r="H40" s="529"/>
      <c r="I40" s="528">
        <v>6401.1256199999998</v>
      </c>
      <c r="J40" s="529"/>
      <c r="K40" s="527" t="s">
        <v>1458</v>
      </c>
      <c r="L40" s="527"/>
    </row>
    <row r="41" ht="79.5" hidden="1" customHeight="1" outlineLevel="5">
      <c r="A41" s="527"/>
      <c r="B41" s="527" t="s">
        <v>1459</v>
      </c>
      <c r="C41" s="532">
        <v>1367.1199999999999</v>
      </c>
      <c r="D41" s="529"/>
      <c r="E41" s="529"/>
      <c r="F41" s="529"/>
      <c r="G41" s="529"/>
      <c r="H41" s="529"/>
      <c r="I41" s="532">
        <v>1367.1199999999999</v>
      </c>
      <c r="J41" s="529"/>
      <c r="K41" s="527" t="s">
        <v>1459</v>
      </c>
      <c r="L41" s="527"/>
    </row>
    <row r="42" ht="79.5" hidden="1" customHeight="1" outlineLevel="5">
      <c r="A42" s="527"/>
      <c r="B42" s="527" t="s">
        <v>1978</v>
      </c>
      <c r="C42" s="528">
        <v>39293.623879999999</v>
      </c>
      <c r="D42" s="529"/>
      <c r="E42" s="529"/>
      <c r="F42" s="529"/>
      <c r="G42" s="529"/>
      <c r="H42" s="529"/>
      <c r="I42" s="528">
        <v>39293.623879999999</v>
      </c>
      <c r="J42" s="529"/>
      <c r="K42" s="527" t="s">
        <v>1978</v>
      </c>
      <c r="L42" s="527"/>
    </row>
    <row r="43" ht="157.5" hidden="1" customHeight="1" outlineLevel="5">
      <c r="A43" s="527"/>
      <c r="B43" s="527" t="s">
        <v>1460</v>
      </c>
      <c r="C43" s="534">
        <v>34316.785000000003</v>
      </c>
      <c r="D43" s="529"/>
      <c r="E43" s="529"/>
      <c r="F43" s="529"/>
      <c r="G43" s="529"/>
      <c r="H43" s="529"/>
      <c r="I43" s="534">
        <v>34316.785000000003</v>
      </c>
      <c r="J43" s="529"/>
      <c r="K43" s="527" t="s">
        <v>1460</v>
      </c>
      <c r="L43" s="527"/>
    </row>
    <row r="44" ht="21" hidden="1" customHeight="1" outlineLevel="3">
      <c r="A44" s="527" t="s">
        <v>1461</v>
      </c>
      <c r="B44" s="527" t="s">
        <v>451</v>
      </c>
      <c r="C44" s="529"/>
      <c r="D44" s="529"/>
      <c r="E44" s="529"/>
      <c r="F44" s="529"/>
      <c r="G44" s="529"/>
      <c r="H44" s="529"/>
      <c r="I44" s="529"/>
      <c r="J44" s="529"/>
      <c r="K44" s="527"/>
      <c r="L44" s="527"/>
    </row>
    <row r="45" ht="21" hidden="1" customHeight="1" outlineLevel="3">
      <c r="A45" s="527" t="s">
        <v>1462</v>
      </c>
      <c r="B45" s="527" t="s">
        <v>452</v>
      </c>
      <c r="C45" s="530">
        <v>262.08474999999999</v>
      </c>
      <c r="D45" s="529"/>
      <c r="E45" s="529"/>
      <c r="F45" s="529"/>
      <c r="G45" s="529"/>
      <c r="H45" s="529"/>
      <c r="I45" s="530">
        <v>262.08474999999999</v>
      </c>
      <c r="J45" s="530">
        <v>262.08474999999999</v>
      </c>
      <c r="K45" s="527"/>
      <c r="L45" s="527"/>
    </row>
    <row r="46" ht="11.25" hidden="1" customHeight="1" outlineLevel="4">
      <c r="A46" s="527"/>
      <c r="B46" s="527"/>
      <c r="C46" s="530">
        <v>262.08474999999999</v>
      </c>
      <c r="D46" s="529"/>
      <c r="E46" s="529"/>
      <c r="F46" s="529"/>
      <c r="G46" s="529"/>
      <c r="H46" s="529"/>
      <c r="I46" s="530">
        <v>262.08474999999999</v>
      </c>
      <c r="J46" s="530">
        <v>262.08474999999999</v>
      </c>
      <c r="K46" s="527"/>
      <c r="L46" s="527"/>
    </row>
    <row r="47" ht="138" hidden="1" customHeight="1" outlineLevel="5">
      <c r="A47" s="527"/>
      <c r="B47" s="527" t="s">
        <v>1458</v>
      </c>
      <c r="C47" s="530">
        <v>262.08474999999999</v>
      </c>
      <c r="D47" s="529"/>
      <c r="E47" s="529"/>
      <c r="F47" s="529"/>
      <c r="G47" s="529"/>
      <c r="H47" s="529"/>
      <c r="I47" s="530">
        <v>262.08474999999999</v>
      </c>
      <c r="J47" s="530">
        <v>262.08474999999999</v>
      </c>
      <c r="K47" s="527" t="s">
        <v>1458</v>
      </c>
      <c r="L47" s="527"/>
    </row>
    <row r="48" ht="50.25" hidden="1" customHeight="1" outlineLevel="2" collapsed="1">
      <c r="A48" s="527" t="s">
        <v>507</v>
      </c>
      <c r="B48" s="527" t="s">
        <v>1463</v>
      </c>
      <c r="C48" s="529"/>
      <c r="D48" s="529"/>
      <c r="E48" s="529"/>
      <c r="F48" s="529"/>
      <c r="G48" s="529"/>
      <c r="H48" s="529"/>
      <c r="I48" s="529"/>
      <c r="J48" s="529"/>
      <c r="K48" s="527"/>
      <c r="L48" s="527"/>
    </row>
    <row r="49" ht="11.25" hidden="1" customHeight="1" outlineLevel="3">
      <c r="A49" s="527" t="s">
        <v>1464</v>
      </c>
      <c r="B49" s="527" t="s">
        <v>441</v>
      </c>
      <c r="C49" s="529"/>
      <c r="D49" s="529"/>
      <c r="E49" s="529"/>
      <c r="F49" s="529"/>
      <c r="G49" s="529"/>
      <c r="H49" s="529"/>
      <c r="I49" s="529"/>
      <c r="J49" s="529"/>
      <c r="K49" s="527"/>
      <c r="L49" s="527"/>
    </row>
    <row r="50" ht="21" hidden="1" customHeight="1" outlineLevel="3">
      <c r="A50" s="527" t="s">
        <v>1465</v>
      </c>
      <c r="B50" s="527" t="s">
        <v>451</v>
      </c>
      <c r="C50" s="529"/>
      <c r="D50" s="529"/>
      <c r="E50" s="529"/>
      <c r="F50" s="529"/>
      <c r="G50" s="529"/>
      <c r="H50" s="529"/>
      <c r="I50" s="529"/>
      <c r="J50" s="529"/>
      <c r="K50" s="527"/>
      <c r="L50" s="527"/>
    </row>
    <row r="51" ht="21" hidden="1" customHeight="1" outlineLevel="3">
      <c r="A51" s="527" t="s">
        <v>1466</v>
      </c>
      <c r="B51" s="527" t="s">
        <v>452</v>
      </c>
      <c r="C51" s="529"/>
      <c r="D51" s="529"/>
      <c r="E51" s="529"/>
      <c r="F51" s="529"/>
      <c r="G51" s="529"/>
      <c r="H51" s="529"/>
      <c r="I51" s="529"/>
      <c r="J51" s="529"/>
      <c r="K51" s="527"/>
      <c r="L51" s="527"/>
    </row>
    <row r="52" ht="50.25" customHeight="1" outlineLevel="1" collapsed="1">
      <c r="A52" s="527" t="s">
        <v>377</v>
      </c>
      <c r="B52" s="527" t="s">
        <v>1467</v>
      </c>
      <c r="C52" s="529"/>
      <c r="D52" s="529"/>
      <c r="E52" s="529"/>
      <c r="F52" s="529"/>
      <c r="G52" s="529"/>
      <c r="H52" s="529"/>
      <c r="I52" s="529"/>
      <c r="J52" s="529"/>
      <c r="K52" s="527"/>
      <c r="L52" s="527"/>
    </row>
    <row r="53" ht="11.25" hidden="1" customHeight="1" outlineLevel="2">
      <c r="A53" s="527" t="s">
        <v>1468</v>
      </c>
      <c r="B53" s="527" t="s">
        <v>1469</v>
      </c>
      <c r="C53" s="529"/>
      <c r="D53" s="529"/>
      <c r="E53" s="529"/>
      <c r="F53" s="529"/>
      <c r="G53" s="529"/>
      <c r="H53" s="529"/>
      <c r="I53" s="529"/>
      <c r="J53" s="529"/>
      <c r="K53" s="527"/>
      <c r="L53" s="527"/>
    </row>
    <row r="54" ht="11.25" hidden="1" customHeight="1" outlineLevel="3">
      <c r="A54" s="527" t="s">
        <v>1470</v>
      </c>
      <c r="B54" s="527" t="s">
        <v>441</v>
      </c>
      <c r="C54" s="529"/>
      <c r="D54" s="529"/>
      <c r="E54" s="529"/>
      <c r="F54" s="529"/>
      <c r="G54" s="529"/>
      <c r="H54" s="529"/>
      <c r="I54" s="529"/>
      <c r="J54" s="529"/>
      <c r="K54" s="527"/>
      <c r="L54" s="527"/>
    </row>
    <row r="55" ht="21" hidden="1" customHeight="1" outlineLevel="3">
      <c r="A55" s="527" t="s">
        <v>1471</v>
      </c>
      <c r="B55" s="527" t="s">
        <v>451</v>
      </c>
      <c r="C55" s="529"/>
      <c r="D55" s="529"/>
      <c r="E55" s="529"/>
      <c r="F55" s="529"/>
      <c r="G55" s="529"/>
      <c r="H55" s="529"/>
      <c r="I55" s="529"/>
      <c r="J55" s="529"/>
      <c r="K55" s="527"/>
      <c r="L55" s="527"/>
    </row>
    <row r="56" ht="21" hidden="1" customHeight="1" outlineLevel="3">
      <c r="A56" s="527" t="s">
        <v>1472</v>
      </c>
      <c r="B56" s="527" t="s">
        <v>452</v>
      </c>
      <c r="C56" s="529"/>
      <c r="D56" s="529"/>
      <c r="E56" s="529"/>
      <c r="F56" s="529"/>
      <c r="G56" s="529"/>
      <c r="H56" s="529"/>
      <c r="I56" s="529"/>
      <c r="J56" s="529"/>
      <c r="K56" s="527"/>
      <c r="L56" s="527"/>
    </row>
    <row r="57" ht="11.25" hidden="1" customHeight="1" outlineLevel="2">
      <c r="A57" s="527" t="s">
        <v>517</v>
      </c>
      <c r="B57" s="527" t="s">
        <v>1473</v>
      </c>
      <c r="C57" s="529"/>
      <c r="D57" s="529"/>
      <c r="E57" s="529"/>
      <c r="F57" s="529"/>
      <c r="G57" s="529"/>
      <c r="H57" s="529"/>
      <c r="I57" s="529"/>
      <c r="J57" s="529"/>
      <c r="K57" s="527"/>
      <c r="L57" s="527"/>
    </row>
    <row r="58" ht="11.25" hidden="1" customHeight="1" outlineLevel="3">
      <c r="A58" s="527" t="s">
        <v>1474</v>
      </c>
      <c r="B58" s="527" t="s">
        <v>441</v>
      </c>
      <c r="C58" s="529"/>
      <c r="D58" s="529"/>
      <c r="E58" s="529"/>
      <c r="F58" s="529"/>
      <c r="G58" s="529"/>
      <c r="H58" s="529"/>
      <c r="I58" s="529"/>
      <c r="J58" s="529"/>
      <c r="K58" s="527"/>
      <c r="L58" s="527"/>
    </row>
    <row r="59" ht="21" hidden="1" customHeight="1" outlineLevel="3">
      <c r="A59" s="527" t="s">
        <v>1475</v>
      </c>
      <c r="B59" s="527" t="s">
        <v>451</v>
      </c>
      <c r="C59" s="529"/>
      <c r="D59" s="529"/>
      <c r="E59" s="529"/>
      <c r="F59" s="529"/>
      <c r="G59" s="529"/>
      <c r="H59" s="529"/>
      <c r="I59" s="529"/>
      <c r="J59" s="529"/>
      <c r="K59" s="527"/>
      <c r="L59" s="527"/>
    </row>
    <row r="60" ht="21" hidden="1" customHeight="1" outlineLevel="3">
      <c r="A60" s="527" t="s">
        <v>1476</v>
      </c>
      <c r="B60" s="527" t="s">
        <v>452</v>
      </c>
      <c r="C60" s="529"/>
      <c r="D60" s="529"/>
      <c r="E60" s="529"/>
      <c r="F60" s="529"/>
      <c r="G60" s="529"/>
      <c r="H60" s="529"/>
      <c r="I60" s="529"/>
      <c r="J60" s="529"/>
      <c r="K60" s="527"/>
      <c r="L60" s="527"/>
    </row>
    <row r="61" ht="40.5" customHeight="1" collapsed="1">
      <c r="A61" s="527" t="s">
        <v>1477</v>
      </c>
      <c r="B61" s="527" t="s">
        <v>1478</v>
      </c>
      <c r="C61" s="528">
        <v>5848986.3788599996</v>
      </c>
      <c r="D61" s="529"/>
      <c r="E61" s="529"/>
      <c r="F61" s="529"/>
      <c r="G61" s="529"/>
      <c r="H61" s="529"/>
      <c r="I61" s="528">
        <v>5848986.3788599996</v>
      </c>
      <c r="J61" s="529"/>
      <c r="K61" s="527"/>
      <c r="L61" s="527"/>
    </row>
    <row r="62" ht="20.25" customHeight="1" outlineLevel="1">
      <c r="A62" s="527" t="s">
        <v>1479</v>
      </c>
      <c r="B62" s="527" t="s">
        <v>1430</v>
      </c>
      <c r="C62" s="528">
        <v>5709520.6657800004</v>
      </c>
      <c r="D62" s="529"/>
      <c r="E62" s="529"/>
      <c r="F62" s="529"/>
      <c r="G62" s="529"/>
      <c r="H62" s="529"/>
      <c r="I62" s="528">
        <v>5709520.6657800004</v>
      </c>
      <c r="J62" s="529"/>
      <c r="K62" s="527"/>
      <c r="L62" s="527"/>
    </row>
    <row r="63" ht="21" customHeight="1" outlineLevel="2">
      <c r="A63" s="527" t="s">
        <v>1480</v>
      </c>
      <c r="B63" s="527" t="s">
        <v>441</v>
      </c>
      <c r="C63" s="528">
        <v>5709520.6657800004</v>
      </c>
      <c r="D63" s="529"/>
      <c r="E63" s="529"/>
      <c r="F63" s="529"/>
      <c r="G63" s="529"/>
      <c r="H63" s="529"/>
      <c r="I63" s="528">
        <v>5709520.6657800004</v>
      </c>
      <c r="J63" s="529"/>
      <c r="K63" s="527"/>
      <c r="L63" s="527"/>
    </row>
    <row r="64" ht="21" customHeight="1" outlineLevel="3">
      <c r="A64" s="527"/>
      <c r="B64" s="527"/>
      <c r="C64" s="528">
        <v>5709520.6657800004</v>
      </c>
      <c r="D64" s="529"/>
      <c r="E64" s="529"/>
      <c r="F64" s="529"/>
      <c r="G64" s="529"/>
      <c r="H64" s="529"/>
      <c r="I64" s="528">
        <v>5709520.6657800004</v>
      </c>
      <c r="J64" s="529"/>
      <c r="K64" s="527"/>
      <c r="L64" s="527"/>
    </row>
    <row r="65" ht="32.25" customHeight="1" outlineLevel="4">
      <c r="A65" s="527"/>
      <c r="B65" s="527" t="s">
        <v>1481</v>
      </c>
      <c r="C65" s="528">
        <v>2030215.7255299999</v>
      </c>
      <c r="D65" s="529"/>
      <c r="E65" s="529"/>
      <c r="F65" s="529"/>
      <c r="G65" s="529"/>
      <c r="H65" s="529"/>
      <c r="I65" s="528">
        <v>2030215.7255299999</v>
      </c>
      <c r="J65" s="529"/>
      <c r="K65" s="527" t="s">
        <v>1481</v>
      </c>
      <c r="L65" s="527"/>
    </row>
    <row r="66" ht="18.75" customHeight="1" outlineLevel="4">
      <c r="A66" s="527"/>
      <c r="B66" s="527" t="s">
        <v>1482</v>
      </c>
      <c r="C66" s="528">
        <v>26329.591649999998</v>
      </c>
      <c r="D66" s="529"/>
      <c r="E66" s="529"/>
      <c r="F66" s="529"/>
      <c r="G66" s="529"/>
      <c r="H66" s="529"/>
      <c r="I66" s="528">
        <v>26329.591649999998</v>
      </c>
      <c r="J66" s="529"/>
      <c r="K66" s="527" t="s">
        <v>1482</v>
      </c>
      <c r="L66" s="527"/>
    </row>
    <row r="67" ht="28.5" customHeight="1" outlineLevel="4">
      <c r="A67" s="527"/>
      <c r="B67" s="527" t="s">
        <v>1483</v>
      </c>
      <c r="C67" s="528">
        <v>6720.02963</v>
      </c>
      <c r="D67" s="529"/>
      <c r="E67" s="529"/>
      <c r="F67" s="529"/>
      <c r="G67" s="529"/>
      <c r="H67" s="529"/>
      <c r="I67" s="528">
        <v>6720.02963</v>
      </c>
      <c r="J67" s="529"/>
      <c r="K67" s="527" t="s">
        <v>1483</v>
      </c>
      <c r="L67" s="527"/>
    </row>
    <row r="68" ht="28.5" customHeight="1" outlineLevel="4">
      <c r="A68" s="527"/>
      <c r="B68" s="527" t="s">
        <v>1484</v>
      </c>
      <c r="C68" s="528">
        <v>3050.2960899999998</v>
      </c>
      <c r="D68" s="529"/>
      <c r="E68" s="529"/>
      <c r="F68" s="529"/>
      <c r="G68" s="529"/>
      <c r="H68" s="529"/>
      <c r="I68" s="528">
        <v>3050.2960899999998</v>
      </c>
      <c r="J68" s="529"/>
      <c r="K68" s="527" t="s">
        <v>1484</v>
      </c>
      <c r="L68" s="527"/>
      <c r="N68" s="543">
        <f>C68+C69+C70+C71+C72+C73+C74+C75+C76+C77+C78+C79+C80+C81+C82+C83+C84+C85+C86+C87+C88+C89+C90+C91+C92+C93+C94+C95+C96</f>
        <v>242382.76461000001</v>
      </c>
      <c r="O68" s="544" t="s">
        <v>1999</v>
      </c>
    </row>
    <row r="69" ht="28.5" hidden="1" customHeight="1" outlineLevel="4">
      <c r="A69" s="527"/>
      <c r="B69" s="527" t="s">
        <v>1485</v>
      </c>
      <c r="C69" s="528">
        <v>48577.741620000001</v>
      </c>
      <c r="D69" s="529"/>
      <c r="E69" s="529"/>
      <c r="F69" s="529"/>
      <c r="G69" s="529"/>
      <c r="H69" s="529"/>
      <c r="I69" s="528">
        <v>48577.741620000001</v>
      </c>
      <c r="J69" s="529"/>
      <c r="K69" s="527" t="s">
        <v>1485</v>
      </c>
      <c r="L69" s="527"/>
    </row>
    <row r="70" ht="28.5" hidden="1" customHeight="1" outlineLevel="4">
      <c r="A70" s="527"/>
      <c r="B70" s="527" t="s">
        <v>1486</v>
      </c>
      <c r="C70" s="528">
        <v>6409.8884099999996</v>
      </c>
      <c r="D70" s="529"/>
      <c r="E70" s="529"/>
      <c r="F70" s="529"/>
      <c r="G70" s="529"/>
      <c r="H70" s="529"/>
      <c r="I70" s="528">
        <v>6409.8884099999996</v>
      </c>
      <c r="J70" s="529"/>
      <c r="K70" s="527" t="s">
        <v>1486</v>
      </c>
      <c r="L70" s="527"/>
    </row>
    <row r="71" ht="28.5" hidden="1" customHeight="1" outlineLevel="4">
      <c r="A71" s="527"/>
      <c r="B71" s="527" t="s">
        <v>1487</v>
      </c>
      <c r="C71" s="530">
        <v>778.52234999999996</v>
      </c>
      <c r="D71" s="529"/>
      <c r="E71" s="529"/>
      <c r="F71" s="529"/>
      <c r="G71" s="529"/>
      <c r="H71" s="529"/>
      <c r="I71" s="530">
        <v>778.52234999999996</v>
      </c>
      <c r="J71" s="529"/>
      <c r="K71" s="527" t="s">
        <v>1487</v>
      </c>
      <c r="L71" s="527"/>
    </row>
    <row r="72" ht="28.5" hidden="1" customHeight="1" outlineLevel="4">
      <c r="A72" s="527"/>
      <c r="B72" s="527" t="s">
        <v>1488</v>
      </c>
      <c r="C72" s="530">
        <v>702.12644999999998</v>
      </c>
      <c r="D72" s="529"/>
      <c r="E72" s="529"/>
      <c r="F72" s="529"/>
      <c r="G72" s="529"/>
      <c r="H72" s="529"/>
      <c r="I72" s="530">
        <v>702.12644999999998</v>
      </c>
      <c r="J72" s="529"/>
      <c r="K72" s="527" t="s">
        <v>1488</v>
      </c>
      <c r="L72" s="527"/>
    </row>
    <row r="73" ht="28.5" hidden="1" customHeight="1" outlineLevel="4">
      <c r="A73" s="527"/>
      <c r="B73" s="527" t="s">
        <v>1489</v>
      </c>
      <c r="C73" s="530">
        <v>459.29800999999998</v>
      </c>
      <c r="D73" s="529"/>
      <c r="E73" s="529"/>
      <c r="F73" s="529"/>
      <c r="G73" s="529"/>
      <c r="H73" s="529"/>
      <c r="I73" s="530">
        <v>459.29800999999998</v>
      </c>
      <c r="J73" s="529"/>
      <c r="K73" s="527" t="s">
        <v>1489</v>
      </c>
      <c r="L73" s="527"/>
    </row>
    <row r="74" ht="28.5" hidden="1" customHeight="1" outlineLevel="4">
      <c r="A74" s="527"/>
      <c r="B74" s="527" t="s">
        <v>1490</v>
      </c>
      <c r="C74" s="528">
        <v>4468.9922299999998</v>
      </c>
      <c r="D74" s="529"/>
      <c r="E74" s="529"/>
      <c r="F74" s="529"/>
      <c r="G74" s="529"/>
      <c r="H74" s="529"/>
      <c r="I74" s="528">
        <v>4468.9922299999998</v>
      </c>
      <c r="J74" s="529"/>
      <c r="K74" s="527" t="s">
        <v>1490</v>
      </c>
      <c r="L74" s="527"/>
    </row>
    <row r="75" ht="28.5" hidden="1" customHeight="1" outlineLevel="4">
      <c r="A75" s="527"/>
      <c r="B75" s="527" t="s">
        <v>1491</v>
      </c>
      <c r="C75" s="528">
        <v>1082.4804200000001</v>
      </c>
      <c r="D75" s="529"/>
      <c r="E75" s="529"/>
      <c r="F75" s="529"/>
      <c r="G75" s="529"/>
      <c r="H75" s="529"/>
      <c r="I75" s="528">
        <v>1082.4804200000001</v>
      </c>
      <c r="J75" s="529"/>
      <c r="K75" s="527" t="s">
        <v>1491</v>
      </c>
      <c r="L75" s="527"/>
    </row>
    <row r="76" ht="28.5" hidden="1" customHeight="1" outlineLevel="4">
      <c r="A76" s="527"/>
      <c r="B76" s="527" t="s">
        <v>1492</v>
      </c>
      <c r="C76" s="530">
        <v>760.13189</v>
      </c>
      <c r="D76" s="529"/>
      <c r="E76" s="529"/>
      <c r="F76" s="529"/>
      <c r="G76" s="529"/>
      <c r="H76" s="529"/>
      <c r="I76" s="530">
        <v>760.13189</v>
      </c>
      <c r="J76" s="529"/>
      <c r="K76" s="527" t="s">
        <v>1492</v>
      </c>
      <c r="L76" s="527"/>
    </row>
    <row r="77" ht="28.5" hidden="1" customHeight="1" outlineLevel="4">
      <c r="A77" s="527"/>
      <c r="B77" s="527" t="s">
        <v>1493</v>
      </c>
      <c r="C77" s="530">
        <v>825.56249000000003</v>
      </c>
      <c r="D77" s="529"/>
      <c r="E77" s="529"/>
      <c r="F77" s="529"/>
      <c r="G77" s="529"/>
      <c r="H77" s="529"/>
      <c r="I77" s="530">
        <v>825.56249000000003</v>
      </c>
      <c r="J77" s="529"/>
      <c r="K77" s="527" t="s">
        <v>1493</v>
      </c>
      <c r="L77" s="527"/>
    </row>
    <row r="78" ht="28.5" hidden="1" customHeight="1" outlineLevel="4">
      <c r="A78" s="527"/>
      <c r="B78" s="527" t="s">
        <v>1494</v>
      </c>
      <c r="C78" s="528">
        <v>3426.2073399999999</v>
      </c>
      <c r="D78" s="529"/>
      <c r="E78" s="529"/>
      <c r="F78" s="529"/>
      <c r="G78" s="529"/>
      <c r="H78" s="529"/>
      <c r="I78" s="528">
        <v>3426.2073399999999</v>
      </c>
      <c r="J78" s="529"/>
      <c r="K78" s="527" t="s">
        <v>1494</v>
      </c>
      <c r="L78" s="527"/>
    </row>
    <row r="79" ht="28.5" hidden="1" customHeight="1" outlineLevel="4">
      <c r="A79" s="527"/>
      <c r="B79" s="527" t="s">
        <v>1495</v>
      </c>
      <c r="C79" s="530">
        <v>313.64976000000001</v>
      </c>
      <c r="D79" s="529"/>
      <c r="E79" s="529"/>
      <c r="F79" s="529"/>
      <c r="G79" s="529"/>
      <c r="H79" s="529"/>
      <c r="I79" s="530">
        <v>313.64976000000001</v>
      </c>
      <c r="J79" s="529"/>
      <c r="K79" s="527" t="s">
        <v>1495</v>
      </c>
      <c r="L79" s="527"/>
    </row>
    <row r="80" ht="28.5" hidden="1" customHeight="1" outlineLevel="4">
      <c r="A80" s="527"/>
      <c r="B80" s="527" t="s">
        <v>1496</v>
      </c>
      <c r="C80" s="533">
        <v>69026.6005</v>
      </c>
      <c r="D80" s="529"/>
      <c r="E80" s="529"/>
      <c r="F80" s="529"/>
      <c r="G80" s="529"/>
      <c r="H80" s="529"/>
      <c r="I80" s="533">
        <v>69026.6005</v>
      </c>
      <c r="J80" s="529"/>
      <c r="K80" s="527" t="s">
        <v>1496</v>
      </c>
      <c r="L80" s="527"/>
    </row>
    <row r="81" ht="28.5" hidden="1" customHeight="1" outlineLevel="4">
      <c r="A81" s="527"/>
      <c r="B81" s="527" t="s">
        <v>1497</v>
      </c>
      <c r="C81" s="533">
        <v>4346.9413999999997</v>
      </c>
      <c r="D81" s="529"/>
      <c r="E81" s="529"/>
      <c r="F81" s="529"/>
      <c r="G81" s="529"/>
      <c r="H81" s="529"/>
      <c r="I81" s="533">
        <v>4346.9413999999997</v>
      </c>
      <c r="J81" s="529"/>
      <c r="K81" s="527" t="s">
        <v>1497</v>
      </c>
      <c r="L81" s="527"/>
    </row>
    <row r="82" ht="28.5" hidden="1" customHeight="1" outlineLevel="4">
      <c r="A82" s="527"/>
      <c r="B82" s="527" t="s">
        <v>1498</v>
      </c>
      <c r="C82" s="528">
        <v>28510.27763</v>
      </c>
      <c r="D82" s="529"/>
      <c r="E82" s="529"/>
      <c r="F82" s="529"/>
      <c r="G82" s="529"/>
      <c r="H82" s="529"/>
      <c r="I82" s="528">
        <v>28510.27763</v>
      </c>
      <c r="J82" s="529"/>
      <c r="K82" s="527" t="s">
        <v>1498</v>
      </c>
      <c r="L82" s="527"/>
    </row>
    <row r="83" ht="28.5" hidden="1" customHeight="1" outlineLevel="4">
      <c r="A83" s="527"/>
      <c r="B83" s="527" t="s">
        <v>1979</v>
      </c>
      <c r="C83" s="528">
        <v>2011.8919800000001</v>
      </c>
      <c r="D83" s="529"/>
      <c r="E83" s="529"/>
      <c r="F83" s="529"/>
      <c r="G83" s="529"/>
      <c r="H83" s="529"/>
      <c r="I83" s="528">
        <v>2011.8919800000001</v>
      </c>
      <c r="J83" s="529"/>
      <c r="K83" s="527" t="s">
        <v>1979</v>
      </c>
      <c r="L83" s="527"/>
    </row>
    <row r="84" ht="28.5" hidden="1" customHeight="1" outlineLevel="4">
      <c r="A84" s="527"/>
      <c r="B84" s="527" t="s">
        <v>1499</v>
      </c>
      <c r="C84" s="528">
        <v>6166.9887200000003</v>
      </c>
      <c r="D84" s="529"/>
      <c r="E84" s="529"/>
      <c r="F84" s="529"/>
      <c r="G84" s="529"/>
      <c r="H84" s="529"/>
      <c r="I84" s="528">
        <v>6166.9887200000003</v>
      </c>
      <c r="J84" s="529"/>
      <c r="K84" s="527" t="s">
        <v>1499</v>
      </c>
      <c r="L84" s="527"/>
    </row>
    <row r="85" ht="28.5" hidden="1" customHeight="1" outlineLevel="4">
      <c r="A85" s="527"/>
      <c r="B85" s="527" t="s">
        <v>1500</v>
      </c>
      <c r="C85" s="528">
        <v>38973.149680000002</v>
      </c>
      <c r="D85" s="529"/>
      <c r="E85" s="529"/>
      <c r="F85" s="529"/>
      <c r="G85" s="529"/>
      <c r="H85" s="529"/>
      <c r="I85" s="528">
        <v>38973.149680000002</v>
      </c>
      <c r="J85" s="529"/>
      <c r="K85" s="527" t="s">
        <v>1500</v>
      </c>
      <c r="L85" s="527"/>
    </row>
    <row r="86" ht="28.5" hidden="1" customHeight="1" outlineLevel="4">
      <c r="A86" s="527"/>
      <c r="B86" s="527" t="s">
        <v>1501</v>
      </c>
      <c r="C86" s="535">
        <v>796.17610000000002</v>
      </c>
      <c r="D86" s="529"/>
      <c r="E86" s="529"/>
      <c r="F86" s="529"/>
      <c r="G86" s="529"/>
      <c r="H86" s="529"/>
      <c r="I86" s="535">
        <v>796.17610000000002</v>
      </c>
      <c r="J86" s="529"/>
      <c r="K86" s="527" t="s">
        <v>1501</v>
      </c>
      <c r="L86" s="527"/>
    </row>
    <row r="87" ht="28.5" hidden="1" customHeight="1" outlineLevel="4">
      <c r="A87" s="527"/>
      <c r="B87" s="527" t="s">
        <v>1502</v>
      </c>
      <c r="C87" s="528">
        <v>1402.08142</v>
      </c>
      <c r="D87" s="529"/>
      <c r="E87" s="529"/>
      <c r="F87" s="529"/>
      <c r="G87" s="529"/>
      <c r="H87" s="529"/>
      <c r="I87" s="528">
        <v>1402.08142</v>
      </c>
      <c r="J87" s="529"/>
      <c r="K87" s="527" t="s">
        <v>1502</v>
      </c>
      <c r="L87" s="527"/>
    </row>
    <row r="88" ht="28.5" hidden="1" customHeight="1" outlineLevel="4">
      <c r="A88" s="527"/>
      <c r="B88" s="527" t="s">
        <v>1503</v>
      </c>
      <c r="C88" s="530">
        <v>251.40923000000001</v>
      </c>
      <c r="D88" s="529"/>
      <c r="E88" s="529"/>
      <c r="F88" s="529"/>
      <c r="G88" s="529"/>
      <c r="H88" s="529"/>
      <c r="I88" s="530">
        <v>251.40923000000001</v>
      </c>
      <c r="J88" s="529"/>
      <c r="K88" s="527" t="s">
        <v>1503</v>
      </c>
      <c r="L88" s="527"/>
    </row>
    <row r="89" ht="28.5" hidden="1" customHeight="1" outlineLevel="4">
      <c r="A89" s="527"/>
      <c r="B89" s="527" t="s">
        <v>1504</v>
      </c>
      <c r="C89" s="530">
        <v>641.03287999999998</v>
      </c>
      <c r="D89" s="529"/>
      <c r="E89" s="529"/>
      <c r="F89" s="529"/>
      <c r="G89" s="529"/>
      <c r="H89" s="529"/>
      <c r="I89" s="530">
        <v>641.03287999999998</v>
      </c>
      <c r="J89" s="529"/>
      <c r="K89" s="527" t="s">
        <v>1504</v>
      </c>
      <c r="L89" s="527"/>
    </row>
    <row r="90" ht="28.5" hidden="1" customHeight="1" outlineLevel="4">
      <c r="A90" s="527"/>
      <c r="B90" s="527" t="s">
        <v>1505</v>
      </c>
      <c r="C90" s="528">
        <v>1322.93993</v>
      </c>
      <c r="D90" s="529"/>
      <c r="E90" s="529"/>
      <c r="F90" s="529"/>
      <c r="G90" s="529"/>
      <c r="H90" s="529"/>
      <c r="I90" s="528">
        <v>1322.93993</v>
      </c>
      <c r="J90" s="529"/>
      <c r="K90" s="527" t="s">
        <v>1505</v>
      </c>
      <c r="L90" s="527"/>
    </row>
    <row r="91" ht="28.5" hidden="1" customHeight="1" outlineLevel="4">
      <c r="A91" s="527"/>
      <c r="B91" s="527" t="s">
        <v>1506</v>
      </c>
      <c r="C91" s="528">
        <v>1058.43687</v>
      </c>
      <c r="D91" s="529"/>
      <c r="E91" s="529"/>
      <c r="F91" s="529"/>
      <c r="G91" s="529"/>
      <c r="H91" s="529"/>
      <c r="I91" s="528">
        <v>1058.43687</v>
      </c>
      <c r="J91" s="529"/>
      <c r="K91" s="527" t="s">
        <v>1506</v>
      </c>
      <c r="L91" s="527"/>
    </row>
    <row r="92" ht="28.5" hidden="1" customHeight="1" outlineLevel="4">
      <c r="A92" s="527"/>
      <c r="B92" s="527" t="s">
        <v>1507</v>
      </c>
      <c r="C92" s="528">
        <v>7974.0167099999999</v>
      </c>
      <c r="D92" s="529"/>
      <c r="E92" s="529"/>
      <c r="F92" s="529"/>
      <c r="G92" s="529"/>
      <c r="H92" s="529"/>
      <c r="I92" s="528">
        <v>7974.0167099999999</v>
      </c>
      <c r="J92" s="529"/>
      <c r="K92" s="527" t="s">
        <v>1507</v>
      </c>
      <c r="L92" s="527"/>
    </row>
    <row r="93" ht="28.5" hidden="1" customHeight="1" outlineLevel="4">
      <c r="A93" s="527"/>
      <c r="B93" s="527" t="s">
        <v>1508</v>
      </c>
      <c r="C93" s="528">
        <v>2721.08439</v>
      </c>
      <c r="D93" s="529"/>
      <c r="E93" s="529"/>
      <c r="F93" s="529"/>
      <c r="G93" s="529"/>
      <c r="H93" s="529"/>
      <c r="I93" s="528">
        <v>2721.08439</v>
      </c>
      <c r="J93" s="529"/>
      <c r="K93" s="527" t="s">
        <v>1508</v>
      </c>
      <c r="L93" s="527"/>
    </row>
    <row r="94" ht="28.5" hidden="1" customHeight="1" outlineLevel="4">
      <c r="A94" s="527"/>
      <c r="B94" s="527" t="s">
        <v>1509</v>
      </c>
      <c r="C94" s="533">
        <v>2256.6224999999999</v>
      </c>
      <c r="D94" s="529"/>
      <c r="E94" s="529"/>
      <c r="F94" s="529"/>
      <c r="G94" s="529"/>
      <c r="H94" s="529"/>
      <c r="I94" s="533">
        <v>2256.6224999999999</v>
      </c>
      <c r="J94" s="529"/>
      <c r="K94" s="527" t="s">
        <v>1509</v>
      </c>
      <c r="L94" s="527"/>
    </row>
    <row r="95" ht="28.5" hidden="1" customHeight="1" outlineLevel="4">
      <c r="A95" s="527"/>
      <c r="B95" s="527" t="s">
        <v>1510</v>
      </c>
      <c r="C95" s="528">
        <v>3591.3722299999999</v>
      </c>
      <c r="D95" s="529"/>
      <c r="E95" s="529"/>
      <c r="F95" s="529"/>
      <c r="G95" s="529"/>
      <c r="H95" s="529"/>
      <c r="I95" s="528">
        <v>3591.3722299999999</v>
      </c>
      <c r="J95" s="529"/>
      <c r="K95" s="527" t="s">
        <v>1510</v>
      </c>
      <c r="L95" s="527"/>
    </row>
    <row r="96" ht="28.5" hidden="1" customHeight="1" outlineLevel="4">
      <c r="A96" s="527"/>
      <c r="B96" s="527" t="s">
        <v>1511</v>
      </c>
      <c r="C96" s="530">
        <v>476.84537999999998</v>
      </c>
      <c r="D96" s="529"/>
      <c r="E96" s="529"/>
      <c r="F96" s="529"/>
      <c r="G96" s="529"/>
      <c r="H96" s="529"/>
      <c r="I96" s="530">
        <v>476.84537999999998</v>
      </c>
      <c r="J96" s="529"/>
      <c r="K96" s="527" t="s">
        <v>1511</v>
      </c>
      <c r="L96" s="527"/>
    </row>
    <row r="97" ht="28.5" customHeight="1" outlineLevel="4">
      <c r="A97" s="527"/>
      <c r="B97" s="527" t="s">
        <v>1512</v>
      </c>
      <c r="C97" s="530">
        <v>290.60059000000001</v>
      </c>
      <c r="D97" s="529"/>
      <c r="E97" s="529"/>
      <c r="F97" s="529"/>
      <c r="G97" s="529"/>
      <c r="H97" s="529"/>
      <c r="I97" s="530">
        <v>290.60059000000001</v>
      </c>
      <c r="J97" s="529"/>
      <c r="K97" s="527" t="s">
        <v>1512</v>
      </c>
      <c r="L97" s="527"/>
      <c r="N97" s="545">
        <f>C97+C98+C99+C100+C101+C102+C103+C104+C105+C106+C107+C108+C109+C110+C111+C112+C113+C114+C119+C120+C121+C122+C123+C124+C125+C126</f>
        <v>45282.604439999988</v>
      </c>
      <c r="O97" s="544" t="s">
        <v>2000</v>
      </c>
    </row>
    <row r="98" ht="28.5" customHeight="1" outlineLevel="4">
      <c r="A98" s="527"/>
      <c r="B98" s="527" t="s">
        <v>1513</v>
      </c>
      <c r="C98" s="530">
        <v>818.11827000000005</v>
      </c>
      <c r="D98" s="529"/>
      <c r="E98" s="529"/>
      <c r="F98" s="529"/>
      <c r="G98" s="529"/>
      <c r="H98" s="529"/>
      <c r="I98" s="530">
        <v>818.11827000000005</v>
      </c>
      <c r="J98" s="529"/>
      <c r="K98" s="527" t="s">
        <v>1513</v>
      </c>
      <c r="L98" s="527"/>
    </row>
    <row r="99" ht="28.5" customHeight="1" outlineLevel="4">
      <c r="A99" s="527"/>
      <c r="B99" s="527" t="s">
        <v>1514</v>
      </c>
      <c r="C99" s="528">
        <v>1009.02137</v>
      </c>
      <c r="D99" s="529"/>
      <c r="E99" s="529"/>
      <c r="F99" s="529"/>
      <c r="G99" s="529"/>
      <c r="H99" s="529"/>
      <c r="I99" s="528">
        <v>1009.02137</v>
      </c>
      <c r="J99" s="529"/>
      <c r="K99" s="527" t="s">
        <v>1514</v>
      </c>
      <c r="L99" s="527"/>
    </row>
    <row r="100" ht="28.5" customHeight="1" outlineLevel="4">
      <c r="A100" s="527"/>
      <c r="B100" s="527" t="s">
        <v>1515</v>
      </c>
      <c r="C100" s="536">
        <v>3389.5</v>
      </c>
      <c r="D100" s="529"/>
      <c r="E100" s="529"/>
      <c r="F100" s="529"/>
      <c r="G100" s="529"/>
      <c r="H100" s="529"/>
      <c r="I100" s="536">
        <v>3389.5</v>
      </c>
      <c r="J100" s="529"/>
      <c r="K100" s="527" t="s">
        <v>1515</v>
      </c>
      <c r="L100" s="527"/>
    </row>
    <row r="101" ht="28.5" customHeight="1" outlineLevel="4">
      <c r="A101" s="527"/>
      <c r="B101" s="527" t="s">
        <v>1516</v>
      </c>
      <c r="C101" s="528">
        <v>2836.8749499999999</v>
      </c>
      <c r="D101" s="529"/>
      <c r="E101" s="529"/>
      <c r="F101" s="529"/>
      <c r="G101" s="529"/>
      <c r="H101" s="529"/>
      <c r="I101" s="528">
        <v>2836.8749499999999</v>
      </c>
      <c r="J101" s="529"/>
      <c r="K101" s="527" t="s">
        <v>1516</v>
      </c>
      <c r="L101" s="527"/>
    </row>
    <row r="102" ht="28.5" customHeight="1" outlineLevel="4">
      <c r="A102" s="527"/>
      <c r="B102" s="527" t="s">
        <v>1517</v>
      </c>
      <c r="C102" s="535">
        <v>103.50960000000001</v>
      </c>
      <c r="D102" s="529"/>
      <c r="E102" s="529"/>
      <c r="F102" s="529"/>
      <c r="G102" s="529"/>
      <c r="H102" s="529"/>
      <c r="I102" s="535">
        <v>103.50960000000001</v>
      </c>
      <c r="J102" s="529"/>
      <c r="K102" s="527" t="s">
        <v>1517</v>
      </c>
      <c r="L102" s="527"/>
    </row>
    <row r="103" ht="28.5" customHeight="1" outlineLevel="4">
      <c r="A103" s="527"/>
      <c r="B103" s="527" t="s">
        <v>1518</v>
      </c>
      <c r="C103" s="530">
        <v>488.93565999999998</v>
      </c>
      <c r="D103" s="529"/>
      <c r="E103" s="529"/>
      <c r="F103" s="529"/>
      <c r="G103" s="529"/>
      <c r="H103" s="529"/>
      <c r="I103" s="530">
        <v>488.93565999999998</v>
      </c>
      <c r="J103" s="529"/>
      <c r="K103" s="527" t="s">
        <v>1518</v>
      </c>
      <c r="L103" s="527"/>
    </row>
    <row r="104" ht="28.5" customHeight="1" outlineLevel="4">
      <c r="A104" s="527"/>
      <c r="B104" s="527" t="s">
        <v>1519</v>
      </c>
      <c r="C104" s="528">
        <v>1204.6101799999999</v>
      </c>
      <c r="D104" s="529"/>
      <c r="E104" s="529"/>
      <c r="F104" s="529"/>
      <c r="G104" s="529"/>
      <c r="H104" s="529"/>
      <c r="I104" s="528">
        <v>1204.6101799999999</v>
      </c>
      <c r="J104" s="529"/>
      <c r="K104" s="527" t="s">
        <v>1519</v>
      </c>
      <c r="L104" s="527"/>
    </row>
    <row r="105" ht="28.5" customHeight="1" outlineLevel="4">
      <c r="A105" s="527"/>
      <c r="B105" s="527" t="s">
        <v>1520</v>
      </c>
      <c r="C105" s="530">
        <v>32.046559999999999</v>
      </c>
      <c r="D105" s="529"/>
      <c r="E105" s="529"/>
      <c r="F105" s="529"/>
      <c r="G105" s="529"/>
      <c r="H105" s="529"/>
      <c r="I105" s="530">
        <v>32.046559999999999</v>
      </c>
      <c r="J105" s="529"/>
      <c r="K105" s="527" t="s">
        <v>1520</v>
      </c>
      <c r="L105" s="527"/>
    </row>
    <row r="106" ht="28.5" customHeight="1" outlineLevel="4">
      <c r="A106" s="527"/>
      <c r="B106" s="527" t="s">
        <v>1521</v>
      </c>
      <c r="C106" s="530">
        <v>127.53133</v>
      </c>
      <c r="D106" s="529"/>
      <c r="E106" s="529"/>
      <c r="F106" s="529"/>
      <c r="G106" s="529"/>
      <c r="H106" s="529"/>
      <c r="I106" s="530">
        <v>127.53133</v>
      </c>
      <c r="J106" s="529"/>
      <c r="K106" s="527" t="s">
        <v>1521</v>
      </c>
      <c r="L106" s="527"/>
    </row>
    <row r="107" ht="28.5" customHeight="1" outlineLevel="4">
      <c r="A107" s="527"/>
      <c r="B107" s="527" t="s">
        <v>1522</v>
      </c>
      <c r="C107" s="537">
        <v>624.59799999999996</v>
      </c>
      <c r="D107" s="529"/>
      <c r="E107" s="529"/>
      <c r="F107" s="529"/>
      <c r="G107" s="529"/>
      <c r="H107" s="529"/>
      <c r="I107" s="537">
        <v>624.59799999999996</v>
      </c>
      <c r="J107" s="529"/>
      <c r="K107" s="527" t="s">
        <v>1522</v>
      </c>
      <c r="L107" s="527"/>
    </row>
    <row r="108" ht="28.5" customHeight="1" outlineLevel="4">
      <c r="A108" s="527"/>
      <c r="B108" s="527" t="s">
        <v>1523</v>
      </c>
      <c r="C108" s="534">
        <v>5954.7889999999998</v>
      </c>
      <c r="D108" s="529"/>
      <c r="E108" s="529"/>
      <c r="F108" s="529"/>
      <c r="G108" s="529"/>
      <c r="H108" s="529"/>
      <c r="I108" s="534">
        <v>5954.7889999999998</v>
      </c>
      <c r="J108" s="529"/>
      <c r="K108" s="527" t="s">
        <v>1523</v>
      </c>
      <c r="L108" s="527"/>
    </row>
    <row r="109" ht="28.5" customHeight="1" outlineLevel="4">
      <c r="A109" s="527"/>
      <c r="B109" s="527" t="s">
        <v>1524</v>
      </c>
      <c r="C109" s="530">
        <v>546.04696000000001</v>
      </c>
      <c r="D109" s="529"/>
      <c r="E109" s="529"/>
      <c r="F109" s="529"/>
      <c r="G109" s="529"/>
      <c r="H109" s="529"/>
      <c r="I109" s="530">
        <v>546.04696000000001</v>
      </c>
      <c r="J109" s="529"/>
      <c r="K109" s="527" t="s">
        <v>1524</v>
      </c>
      <c r="L109" s="527"/>
    </row>
    <row r="110" ht="28.5" customHeight="1" outlineLevel="4">
      <c r="A110" s="527"/>
      <c r="B110" s="527" t="s">
        <v>1525</v>
      </c>
      <c r="C110" s="534">
        <v>3208.0990000000002</v>
      </c>
      <c r="D110" s="529"/>
      <c r="E110" s="529"/>
      <c r="F110" s="529"/>
      <c r="G110" s="529"/>
      <c r="H110" s="529"/>
      <c r="I110" s="534">
        <v>3208.0990000000002</v>
      </c>
      <c r="J110" s="529"/>
      <c r="K110" s="527" t="s">
        <v>1525</v>
      </c>
      <c r="L110" s="527"/>
    </row>
    <row r="111" ht="28.5" customHeight="1" outlineLevel="4">
      <c r="A111" s="527"/>
      <c r="B111" s="527" t="s">
        <v>1526</v>
      </c>
      <c r="C111" s="528">
        <v>1218.43424</v>
      </c>
      <c r="D111" s="529"/>
      <c r="E111" s="529"/>
      <c r="F111" s="529"/>
      <c r="G111" s="529"/>
      <c r="H111" s="529"/>
      <c r="I111" s="528">
        <v>1218.43424</v>
      </c>
      <c r="J111" s="529"/>
      <c r="K111" s="527" t="s">
        <v>1526</v>
      </c>
      <c r="L111" s="527"/>
    </row>
    <row r="112" ht="28.5" customHeight="1" outlineLevel="4">
      <c r="A112" s="527"/>
      <c r="B112" s="527" t="s">
        <v>1527</v>
      </c>
      <c r="C112" s="534">
        <v>2799.9850000000001</v>
      </c>
      <c r="D112" s="529"/>
      <c r="E112" s="529"/>
      <c r="F112" s="529"/>
      <c r="G112" s="529"/>
      <c r="H112" s="529"/>
      <c r="I112" s="534">
        <v>2799.9850000000001</v>
      </c>
      <c r="J112" s="529"/>
      <c r="K112" s="527" t="s">
        <v>1527</v>
      </c>
      <c r="L112" s="527"/>
    </row>
    <row r="113" ht="28.5" customHeight="1" outlineLevel="4">
      <c r="A113" s="527"/>
      <c r="B113" s="527" t="s">
        <v>1528</v>
      </c>
      <c r="C113" s="538">
        <v>430</v>
      </c>
      <c r="D113" s="529"/>
      <c r="E113" s="529"/>
      <c r="F113" s="529"/>
      <c r="G113" s="529"/>
      <c r="H113" s="529"/>
      <c r="I113" s="538">
        <v>430</v>
      </c>
      <c r="J113" s="529"/>
      <c r="K113" s="527" t="s">
        <v>1528</v>
      </c>
      <c r="L113" s="527"/>
    </row>
    <row r="114" ht="28.5" customHeight="1" outlineLevel="4">
      <c r="A114" s="527"/>
      <c r="B114" s="527" t="s">
        <v>1980</v>
      </c>
      <c r="C114" s="532">
        <v>6258.9499999999998</v>
      </c>
      <c r="D114" s="529"/>
      <c r="E114" s="529"/>
      <c r="F114" s="529"/>
      <c r="G114" s="529"/>
      <c r="H114" s="529"/>
      <c r="I114" s="532">
        <v>6258.9499999999998</v>
      </c>
      <c r="J114" s="529"/>
      <c r="K114" s="527" t="s">
        <v>1980</v>
      </c>
      <c r="L114" s="527"/>
    </row>
    <row r="115" ht="28.5" customHeight="1" outlineLevel="4">
      <c r="A115" s="527"/>
      <c r="B115" s="527" t="s">
        <v>1530</v>
      </c>
      <c r="C115" s="546">
        <v>559.78707999999995</v>
      </c>
      <c r="D115" s="529"/>
      <c r="E115" s="529"/>
      <c r="F115" s="529"/>
      <c r="G115" s="529"/>
      <c r="H115" s="529"/>
      <c r="I115" s="530">
        <v>559.78707999999995</v>
      </c>
      <c r="J115" s="529"/>
      <c r="K115" s="527" t="s">
        <v>1530</v>
      </c>
      <c r="L115" s="527"/>
    </row>
    <row r="116" ht="28.5" customHeight="1" outlineLevel="4">
      <c r="A116" s="527"/>
      <c r="B116" s="527" t="s">
        <v>1531</v>
      </c>
      <c r="C116" s="541">
        <v>341184.22194000002</v>
      </c>
      <c r="D116" s="529"/>
      <c r="E116" s="529"/>
      <c r="F116" s="529"/>
      <c r="G116" s="529"/>
      <c r="H116" s="529"/>
      <c r="I116" s="528">
        <v>341184.22194000002</v>
      </c>
      <c r="J116" s="529"/>
      <c r="K116" s="527" t="s">
        <v>1531</v>
      </c>
      <c r="L116" s="527"/>
    </row>
    <row r="117" ht="28.5" customHeight="1" outlineLevel="4">
      <c r="A117" s="527"/>
      <c r="B117" s="527" t="s">
        <v>1532</v>
      </c>
      <c r="C117" s="541">
        <v>122806.94068</v>
      </c>
      <c r="D117" s="529"/>
      <c r="E117" s="529"/>
      <c r="F117" s="529"/>
      <c r="G117" s="529"/>
      <c r="H117" s="529"/>
      <c r="I117" s="528">
        <v>122806.94068</v>
      </c>
      <c r="J117" s="529"/>
      <c r="K117" s="527" t="s">
        <v>1532</v>
      </c>
      <c r="L117" s="527"/>
    </row>
    <row r="118" ht="28.5" customHeight="1" outlineLevel="4">
      <c r="A118" s="527"/>
      <c r="B118" s="527" t="s">
        <v>1533</v>
      </c>
      <c r="C118" s="541">
        <v>454411.88117000001</v>
      </c>
      <c r="D118" s="529"/>
      <c r="E118" s="529"/>
      <c r="F118" s="529"/>
      <c r="G118" s="529"/>
      <c r="H118" s="529"/>
      <c r="I118" s="528">
        <v>454411.88117000001</v>
      </c>
      <c r="J118" s="529"/>
      <c r="K118" s="527" t="s">
        <v>1533</v>
      </c>
      <c r="L118" s="527"/>
    </row>
    <row r="119" ht="28.5" customHeight="1" outlineLevel="4">
      <c r="A119" s="527"/>
      <c r="B119" s="527" t="s">
        <v>1535</v>
      </c>
      <c r="C119" s="533">
        <v>3164.7372999999998</v>
      </c>
      <c r="D119" s="529"/>
      <c r="E119" s="529"/>
      <c r="F119" s="529"/>
      <c r="G119" s="529"/>
      <c r="H119" s="529"/>
      <c r="I119" s="533">
        <v>3164.7372999999998</v>
      </c>
      <c r="J119" s="529"/>
      <c r="K119" s="527" t="s">
        <v>1535</v>
      </c>
      <c r="L119" s="527"/>
    </row>
    <row r="120" ht="28.5" customHeight="1" outlineLevel="4">
      <c r="A120" s="527"/>
      <c r="B120" s="527" t="s">
        <v>1536</v>
      </c>
      <c r="C120" s="534">
        <v>1302.9110000000001</v>
      </c>
      <c r="D120" s="529"/>
      <c r="E120" s="529"/>
      <c r="F120" s="529"/>
      <c r="G120" s="529"/>
      <c r="H120" s="529"/>
      <c r="I120" s="534">
        <v>1302.9110000000001</v>
      </c>
      <c r="J120" s="529"/>
      <c r="K120" s="527" t="s">
        <v>1536</v>
      </c>
      <c r="L120" s="527"/>
    </row>
    <row r="121" ht="28.5" customHeight="1" outlineLevel="4">
      <c r="A121" s="527"/>
      <c r="B121" s="527" t="s">
        <v>1537</v>
      </c>
      <c r="C121" s="530">
        <v>472.29050999999998</v>
      </c>
      <c r="D121" s="529"/>
      <c r="E121" s="529"/>
      <c r="F121" s="529"/>
      <c r="G121" s="529"/>
      <c r="H121" s="529"/>
      <c r="I121" s="530">
        <v>472.29050999999998</v>
      </c>
      <c r="J121" s="529"/>
      <c r="K121" s="527" t="s">
        <v>1537</v>
      </c>
      <c r="L121" s="527"/>
    </row>
    <row r="122" ht="28.5" customHeight="1" outlineLevel="4">
      <c r="A122" s="527"/>
      <c r="B122" s="527" t="s">
        <v>1538</v>
      </c>
      <c r="C122" s="530">
        <v>928.86932999999999</v>
      </c>
      <c r="D122" s="529"/>
      <c r="E122" s="529"/>
      <c r="F122" s="529"/>
      <c r="G122" s="529"/>
      <c r="H122" s="529"/>
      <c r="I122" s="530">
        <v>928.86932999999999</v>
      </c>
      <c r="J122" s="529"/>
      <c r="K122" s="527" t="s">
        <v>1538</v>
      </c>
      <c r="L122" s="527"/>
    </row>
    <row r="123" ht="28.5" customHeight="1" outlineLevel="4">
      <c r="A123" s="527"/>
      <c r="B123" s="527" t="s">
        <v>1540</v>
      </c>
      <c r="C123" s="528">
        <v>1533.79837</v>
      </c>
      <c r="D123" s="529"/>
      <c r="E123" s="529"/>
      <c r="F123" s="529"/>
      <c r="G123" s="529"/>
      <c r="H123" s="529"/>
      <c r="I123" s="528">
        <v>1533.79837</v>
      </c>
      <c r="J123" s="529"/>
      <c r="K123" s="527" t="s">
        <v>1540</v>
      </c>
      <c r="L123" s="527"/>
    </row>
    <row r="124" ht="28.5" customHeight="1" outlineLevel="4">
      <c r="A124" s="527"/>
      <c r="B124" s="527" t="s">
        <v>1541</v>
      </c>
      <c r="C124" s="528">
        <v>3848.4638399999999</v>
      </c>
      <c r="D124" s="529"/>
      <c r="E124" s="529"/>
      <c r="F124" s="529"/>
      <c r="G124" s="529"/>
      <c r="H124" s="529"/>
      <c r="I124" s="528">
        <v>3848.4638399999999</v>
      </c>
      <c r="J124" s="529"/>
      <c r="K124" s="527" t="s">
        <v>1541</v>
      </c>
      <c r="L124" s="527"/>
    </row>
    <row r="125" ht="28.5" customHeight="1" outlineLevel="4">
      <c r="A125" s="527"/>
      <c r="B125" s="527" t="s">
        <v>1542</v>
      </c>
      <c r="C125" s="528">
        <v>1239.6686199999999</v>
      </c>
      <c r="D125" s="529"/>
      <c r="E125" s="529"/>
      <c r="F125" s="529"/>
      <c r="G125" s="529"/>
      <c r="H125" s="529"/>
      <c r="I125" s="528">
        <v>1239.6686199999999</v>
      </c>
      <c r="J125" s="529"/>
      <c r="K125" s="527" t="s">
        <v>1542</v>
      </c>
      <c r="L125" s="527"/>
    </row>
    <row r="126" ht="28.5" customHeight="1" outlineLevel="4">
      <c r="A126" s="527"/>
      <c r="B126" s="527" t="s">
        <v>1543</v>
      </c>
      <c r="C126" s="528">
        <v>1450.2147600000001</v>
      </c>
      <c r="D126" s="529"/>
      <c r="E126" s="529"/>
      <c r="F126" s="529"/>
      <c r="G126" s="529"/>
      <c r="H126" s="529"/>
      <c r="I126" s="528">
        <v>1450.2147600000001</v>
      </c>
      <c r="J126" s="529"/>
      <c r="K126" s="527" t="s">
        <v>1543</v>
      </c>
      <c r="L126" s="527"/>
    </row>
    <row r="127" ht="28.5" customHeight="1" outlineLevel="4">
      <c r="A127" s="527"/>
      <c r="B127" s="527" t="s">
        <v>1544</v>
      </c>
      <c r="C127" s="528">
        <v>611724.34170999995</v>
      </c>
      <c r="D127" s="529"/>
      <c r="E127" s="529"/>
      <c r="F127" s="529"/>
      <c r="G127" s="529"/>
      <c r="H127" s="529"/>
      <c r="I127" s="528">
        <v>611724.34170999995</v>
      </c>
      <c r="J127" s="529"/>
      <c r="K127" s="527" t="s">
        <v>1544</v>
      </c>
      <c r="L127" s="527"/>
      <c r="N127" s="543">
        <f>C127+C128+C129+C130+C131+C132+C133+C134+C135</f>
        <v>1190519.1029299998</v>
      </c>
      <c r="O127" s="544" t="s">
        <v>1187</v>
      </c>
    </row>
    <row r="128" ht="28.5" hidden="1" customHeight="1" outlineLevel="4">
      <c r="A128" s="527"/>
      <c r="B128" s="527" t="s">
        <v>1545</v>
      </c>
      <c r="C128" s="533">
        <v>145836.28719999999</v>
      </c>
      <c r="D128" s="529"/>
      <c r="E128" s="529"/>
      <c r="F128" s="529"/>
      <c r="G128" s="529"/>
      <c r="H128" s="529"/>
      <c r="I128" s="533">
        <v>145836.28719999999</v>
      </c>
      <c r="J128" s="529"/>
      <c r="K128" s="527" t="s">
        <v>1545</v>
      </c>
      <c r="L128" s="527"/>
    </row>
    <row r="129" ht="28.5" hidden="1" customHeight="1" outlineLevel="4">
      <c r="A129" s="527"/>
      <c r="B129" s="527" t="s">
        <v>1546</v>
      </c>
      <c r="C129" s="528">
        <v>74984.007159999994</v>
      </c>
      <c r="D129" s="529"/>
      <c r="E129" s="529"/>
      <c r="F129" s="529"/>
      <c r="G129" s="529"/>
      <c r="H129" s="529"/>
      <c r="I129" s="528">
        <v>74984.007159999994</v>
      </c>
      <c r="J129" s="529"/>
      <c r="K129" s="527" t="s">
        <v>1546</v>
      </c>
      <c r="L129" s="527"/>
    </row>
    <row r="130" ht="28.5" hidden="1" customHeight="1" outlineLevel="4">
      <c r="A130" s="527"/>
      <c r="B130" s="527" t="s">
        <v>1547</v>
      </c>
      <c r="C130" s="528">
        <v>12962.075059999999</v>
      </c>
      <c r="D130" s="529"/>
      <c r="E130" s="529"/>
      <c r="F130" s="529"/>
      <c r="G130" s="529"/>
      <c r="H130" s="529"/>
      <c r="I130" s="528">
        <v>12962.075059999999</v>
      </c>
      <c r="J130" s="529"/>
      <c r="K130" s="527" t="s">
        <v>1547</v>
      </c>
      <c r="L130" s="527"/>
    </row>
    <row r="131" ht="28.5" hidden="1" customHeight="1" outlineLevel="4">
      <c r="A131" s="527"/>
      <c r="B131" s="527" t="s">
        <v>1548</v>
      </c>
      <c r="C131" s="528">
        <v>189273.38537999999</v>
      </c>
      <c r="D131" s="529"/>
      <c r="E131" s="529"/>
      <c r="F131" s="529"/>
      <c r="G131" s="529"/>
      <c r="H131" s="529"/>
      <c r="I131" s="528">
        <v>189273.38537999999</v>
      </c>
      <c r="J131" s="529"/>
      <c r="K131" s="527" t="s">
        <v>1548</v>
      </c>
      <c r="L131" s="527"/>
    </row>
    <row r="132" ht="28.5" hidden="1" customHeight="1" outlineLevel="4">
      <c r="A132" s="527"/>
      <c r="B132" s="527" t="s">
        <v>1550</v>
      </c>
      <c r="C132" s="528">
        <v>98604.934269999998</v>
      </c>
      <c r="D132" s="529"/>
      <c r="E132" s="529"/>
      <c r="F132" s="529"/>
      <c r="G132" s="529"/>
      <c r="H132" s="529"/>
      <c r="I132" s="528">
        <v>98604.934269999998</v>
      </c>
      <c r="J132" s="529"/>
      <c r="K132" s="527" t="s">
        <v>1550</v>
      </c>
      <c r="L132" s="527"/>
    </row>
    <row r="133" ht="28.5" hidden="1" customHeight="1" outlineLevel="4">
      <c r="A133" s="527"/>
      <c r="B133" s="527" t="s">
        <v>1551</v>
      </c>
      <c r="C133" s="528">
        <v>15757.08311</v>
      </c>
      <c r="D133" s="529"/>
      <c r="E133" s="529"/>
      <c r="F133" s="529"/>
      <c r="G133" s="529"/>
      <c r="H133" s="529"/>
      <c r="I133" s="528">
        <v>15757.08311</v>
      </c>
      <c r="J133" s="529"/>
      <c r="K133" s="527" t="s">
        <v>1551</v>
      </c>
      <c r="L133" s="527"/>
    </row>
    <row r="134" ht="28.5" hidden="1" customHeight="1" outlineLevel="4">
      <c r="A134" s="527"/>
      <c r="B134" s="527" t="s">
        <v>1552</v>
      </c>
      <c r="C134" s="528">
        <v>13968.37772</v>
      </c>
      <c r="D134" s="529"/>
      <c r="E134" s="529"/>
      <c r="F134" s="529"/>
      <c r="G134" s="529"/>
      <c r="H134" s="529"/>
      <c r="I134" s="528">
        <v>13968.37772</v>
      </c>
      <c r="J134" s="529"/>
      <c r="K134" s="527" t="s">
        <v>1552</v>
      </c>
      <c r="L134" s="527"/>
    </row>
    <row r="135" ht="28.5" hidden="1" customHeight="1" outlineLevel="4">
      <c r="A135" s="527"/>
      <c r="B135" s="527" t="s">
        <v>1553</v>
      </c>
      <c r="C135" s="528">
        <v>27408.61132</v>
      </c>
      <c r="D135" s="529"/>
      <c r="E135" s="529"/>
      <c r="F135" s="529"/>
      <c r="G135" s="529"/>
      <c r="H135" s="529"/>
      <c r="I135" s="528">
        <v>27408.61132</v>
      </c>
      <c r="J135" s="529"/>
      <c r="K135" s="527" t="s">
        <v>1553</v>
      </c>
      <c r="L135" s="527"/>
    </row>
    <row r="136" ht="28.5" customHeight="1" outlineLevel="4">
      <c r="A136" s="527"/>
      <c r="B136" s="527" t="s">
        <v>1555</v>
      </c>
      <c r="C136" s="532">
        <v>-4116.46</v>
      </c>
      <c r="D136" s="529"/>
      <c r="E136" s="529"/>
      <c r="F136" s="529"/>
      <c r="G136" s="529"/>
      <c r="H136" s="529"/>
      <c r="I136" s="532">
        <v>-4116.46</v>
      </c>
      <c r="J136" s="529"/>
      <c r="K136" s="527" t="s">
        <v>1555</v>
      </c>
      <c r="L136" s="527"/>
      <c r="N136" s="543">
        <f>C136+C137+C138+C139+C140+C141+C142+C143+C144+C145+C146+C147+C148+C149+C150+C151+C152+C153+C154+C155+C156</f>
        <v>357897.44513999997</v>
      </c>
    </row>
    <row r="137" ht="28.5" hidden="1" customHeight="1" outlineLevel="4">
      <c r="A137" s="527"/>
      <c r="B137" s="527" t="s">
        <v>1981</v>
      </c>
      <c r="C137" s="528">
        <v>227209.72175</v>
      </c>
      <c r="D137" s="529"/>
      <c r="E137" s="529"/>
      <c r="F137" s="529"/>
      <c r="G137" s="529"/>
      <c r="H137" s="529"/>
      <c r="I137" s="528">
        <v>227209.72175</v>
      </c>
      <c r="J137" s="529"/>
      <c r="K137" s="527" t="s">
        <v>1981</v>
      </c>
      <c r="L137" s="527"/>
    </row>
    <row r="138" ht="28.5" hidden="1" customHeight="1" outlineLevel="4">
      <c r="A138" s="527"/>
      <c r="B138" s="527" t="s">
        <v>1982</v>
      </c>
      <c r="C138" s="528">
        <v>6029.8944799999999</v>
      </c>
      <c r="D138" s="529"/>
      <c r="E138" s="529"/>
      <c r="F138" s="529"/>
      <c r="G138" s="529"/>
      <c r="H138" s="529"/>
      <c r="I138" s="528">
        <v>6029.8944799999999</v>
      </c>
      <c r="J138" s="529"/>
      <c r="K138" s="527" t="s">
        <v>1982</v>
      </c>
      <c r="L138" s="527"/>
    </row>
    <row r="139" ht="28.5" hidden="1" customHeight="1" outlineLevel="4">
      <c r="A139" s="527"/>
      <c r="B139" s="527" t="s">
        <v>1983</v>
      </c>
      <c r="C139" s="528">
        <v>3073.0433400000002</v>
      </c>
      <c r="D139" s="529"/>
      <c r="E139" s="529"/>
      <c r="F139" s="529"/>
      <c r="G139" s="529"/>
      <c r="H139" s="529"/>
      <c r="I139" s="528">
        <v>3073.0433400000002</v>
      </c>
      <c r="J139" s="529"/>
      <c r="K139" s="527" t="s">
        <v>1983</v>
      </c>
      <c r="L139" s="527"/>
    </row>
    <row r="140" ht="28.5" hidden="1" customHeight="1" outlineLevel="4">
      <c r="A140" s="527"/>
      <c r="B140" s="527" t="s">
        <v>1984</v>
      </c>
      <c r="C140" s="528">
        <v>3466.5581299999999</v>
      </c>
      <c r="D140" s="529"/>
      <c r="E140" s="529"/>
      <c r="F140" s="529"/>
      <c r="G140" s="529"/>
      <c r="H140" s="529"/>
      <c r="I140" s="528">
        <v>3466.5581299999999</v>
      </c>
      <c r="J140" s="529"/>
      <c r="K140" s="527" t="s">
        <v>1984</v>
      </c>
      <c r="L140" s="527"/>
    </row>
    <row r="141" ht="28.5" hidden="1" customHeight="1" outlineLevel="4">
      <c r="A141" s="527"/>
      <c r="B141" s="527" t="s">
        <v>1985</v>
      </c>
      <c r="C141" s="528">
        <v>21693.085719999999</v>
      </c>
      <c r="D141" s="529"/>
      <c r="E141" s="529"/>
      <c r="F141" s="529"/>
      <c r="G141" s="529"/>
      <c r="H141" s="529"/>
      <c r="I141" s="528">
        <v>21693.085719999999</v>
      </c>
      <c r="J141" s="529"/>
      <c r="K141" s="527" t="s">
        <v>1985</v>
      </c>
      <c r="L141" s="527"/>
    </row>
    <row r="142" ht="28.5" hidden="1" customHeight="1" outlineLevel="4">
      <c r="A142" s="527"/>
      <c r="B142" s="527" t="s">
        <v>1560</v>
      </c>
      <c r="C142" s="533">
        <v>53361.173499999997</v>
      </c>
      <c r="D142" s="529"/>
      <c r="E142" s="529"/>
      <c r="F142" s="529"/>
      <c r="G142" s="529"/>
      <c r="H142" s="529"/>
      <c r="I142" s="533">
        <v>53361.173499999997</v>
      </c>
      <c r="J142" s="529"/>
      <c r="K142" s="527" t="s">
        <v>1560</v>
      </c>
      <c r="L142" s="527"/>
    </row>
    <row r="143" ht="28.5" hidden="1" customHeight="1" outlineLevel="4">
      <c r="A143" s="527"/>
      <c r="B143" s="527" t="s">
        <v>1561</v>
      </c>
      <c r="C143" s="528">
        <v>1397.83898</v>
      </c>
      <c r="D143" s="529"/>
      <c r="E143" s="529"/>
      <c r="F143" s="529"/>
      <c r="G143" s="529"/>
      <c r="H143" s="529"/>
      <c r="I143" s="528">
        <v>1397.83898</v>
      </c>
      <c r="J143" s="529"/>
      <c r="K143" s="527" t="s">
        <v>1561</v>
      </c>
      <c r="L143" s="527"/>
    </row>
    <row r="144" ht="28.5" hidden="1" customHeight="1" outlineLevel="4">
      <c r="A144" s="527"/>
      <c r="B144" s="527" t="s">
        <v>1562</v>
      </c>
      <c r="C144" s="530">
        <v>712.38717999999994</v>
      </c>
      <c r="D144" s="529"/>
      <c r="E144" s="529"/>
      <c r="F144" s="529"/>
      <c r="G144" s="529"/>
      <c r="H144" s="529"/>
      <c r="I144" s="530">
        <v>712.38717999999994</v>
      </c>
      <c r="J144" s="529"/>
      <c r="K144" s="527" t="s">
        <v>1562</v>
      </c>
      <c r="L144" s="527"/>
    </row>
    <row r="145" ht="28.5" hidden="1" customHeight="1" outlineLevel="4">
      <c r="A145" s="527"/>
      <c r="B145" s="527" t="s">
        <v>1563</v>
      </c>
      <c r="C145" s="530">
        <v>803.61084000000005</v>
      </c>
      <c r="D145" s="529"/>
      <c r="E145" s="529"/>
      <c r="F145" s="529"/>
      <c r="G145" s="529"/>
      <c r="H145" s="529"/>
      <c r="I145" s="530">
        <v>803.61084000000005</v>
      </c>
      <c r="J145" s="529"/>
      <c r="K145" s="527" t="s">
        <v>1563</v>
      </c>
      <c r="L145" s="527"/>
    </row>
    <row r="146" ht="28.5" hidden="1" customHeight="1" outlineLevel="4">
      <c r="A146" s="527"/>
      <c r="B146" s="527" t="s">
        <v>1564</v>
      </c>
      <c r="C146" s="528">
        <v>5028.8525200000004</v>
      </c>
      <c r="D146" s="529"/>
      <c r="E146" s="529"/>
      <c r="F146" s="529"/>
      <c r="G146" s="529"/>
      <c r="H146" s="529"/>
      <c r="I146" s="528">
        <v>5028.8525200000004</v>
      </c>
      <c r="J146" s="529"/>
      <c r="K146" s="527" t="s">
        <v>1564</v>
      </c>
      <c r="L146" s="527"/>
    </row>
    <row r="147" ht="28.5" hidden="1" customHeight="1" outlineLevel="4">
      <c r="A147" s="527"/>
      <c r="B147" s="527" t="s">
        <v>1565</v>
      </c>
      <c r="C147" s="528">
        <v>4185.1900500000002</v>
      </c>
      <c r="D147" s="529"/>
      <c r="E147" s="529"/>
      <c r="F147" s="529"/>
      <c r="G147" s="529"/>
      <c r="H147" s="529"/>
      <c r="I147" s="528">
        <v>4185.1900500000002</v>
      </c>
      <c r="J147" s="529"/>
      <c r="K147" s="527" t="s">
        <v>1565</v>
      </c>
      <c r="L147" s="527"/>
    </row>
    <row r="148" ht="28.5" hidden="1" customHeight="1" outlineLevel="4">
      <c r="A148" s="527"/>
      <c r="B148" s="527" t="s">
        <v>1566</v>
      </c>
      <c r="C148" s="530">
        <v>109.63491</v>
      </c>
      <c r="D148" s="529"/>
      <c r="E148" s="529"/>
      <c r="F148" s="529"/>
      <c r="G148" s="529"/>
      <c r="H148" s="529"/>
      <c r="I148" s="530">
        <v>109.63491</v>
      </c>
      <c r="J148" s="529"/>
      <c r="K148" s="527" t="s">
        <v>1566</v>
      </c>
      <c r="L148" s="527"/>
    </row>
    <row r="149" ht="28.5" hidden="1" customHeight="1" outlineLevel="4">
      <c r="A149" s="527"/>
      <c r="B149" s="527" t="s">
        <v>1567</v>
      </c>
      <c r="C149" s="530">
        <v>55.873910000000002</v>
      </c>
      <c r="D149" s="529"/>
      <c r="E149" s="529"/>
      <c r="F149" s="529"/>
      <c r="G149" s="529"/>
      <c r="H149" s="529"/>
      <c r="I149" s="530">
        <v>55.873910000000002</v>
      </c>
      <c r="J149" s="529"/>
      <c r="K149" s="527" t="s">
        <v>1567</v>
      </c>
      <c r="L149" s="527"/>
    </row>
    <row r="150" ht="28.5" hidden="1" customHeight="1" outlineLevel="4">
      <c r="A150" s="527"/>
      <c r="B150" s="527" t="s">
        <v>1568</v>
      </c>
      <c r="C150" s="530">
        <v>63.028129999999997</v>
      </c>
      <c r="D150" s="529"/>
      <c r="E150" s="529"/>
      <c r="F150" s="529"/>
      <c r="G150" s="529"/>
      <c r="H150" s="529"/>
      <c r="I150" s="530">
        <v>63.028129999999997</v>
      </c>
      <c r="J150" s="529"/>
      <c r="K150" s="527" t="s">
        <v>1568</v>
      </c>
      <c r="L150" s="527"/>
    </row>
    <row r="151" ht="28.5" hidden="1" customHeight="1" outlineLevel="4">
      <c r="A151" s="527"/>
      <c r="B151" s="527" t="s">
        <v>1569</v>
      </c>
      <c r="C151" s="535">
        <v>394.41980000000001</v>
      </c>
      <c r="D151" s="529"/>
      <c r="E151" s="529"/>
      <c r="F151" s="529"/>
      <c r="G151" s="529"/>
      <c r="H151" s="529"/>
      <c r="I151" s="535">
        <v>394.41980000000001</v>
      </c>
      <c r="J151" s="529"/>
      <c r="K151" s="527" t="s">
        <v>1569</v>
      </c>
      <c r="L151" s="527"/>
    </row>
    <row r="152" ht="28.5" hidden="1" customHeight="1" outlineLevel="4">
      <c r="A152" s="527"/>
      <c r="B152" s="527" t="s">
        <v>1570</v>
      </c>
      <c r="C152" s="528">
        <v>29913.160769999999</v>
      </c>
      <c r="D152" s="529"/>
      <c r="E152" s="529"/>
      <c r="F152" s="529"/>
      <c r="G152" s="529"/>
      <c r="H152" s="529"/>
      <c r="I152" s="528">
        <v>29913.160769999999</v>
      </c>
      <c r="J152" s="529"/>
      <c r="K152" s="527" t="s">
        <v>1570</v>
      </c>
      <c r="L152" s="527"/>
    </row>
    <row r="153" ht="28.5" hidden="1" customHeight="1" outlineLevel="4">
      <c r="A153" s="527"/>
      <c r="B153" s="527" t="s">
        <v>1571</v>
      </c>
      <c r="C153" s="530">
        <v>794.84986000000004</v>
      </c>
      <c r="D153" s="529"/>
      <c r="E153" s="529"/>
      <c r="F153" s="529"/>
      <c r="G153" s="529"/>
      <c r="H153" s="529"/>
      <c r="I153" s="530">
        <v>794.84986000000004</v>
      </c>
      <c r="J153" s="529"/>
      <c r="K153" s="527" t="s">
        <v>1571</v>
      </c>
      <c r="L153" s="527"/>
    </row>
    <row r="154" ht="28.5" hidden="1" customHeight="1" outlineLevel="4">
      <c r="A154" s="527"/>
      <c r="B154" s="527" t="s">
        <v>1572</v>
      </c>
      <c r="C154" s="537">
        <v>405.08300000000003</v>
      </c>
      <c r="D154" s="529"/>
      <c r="E154" s="529"/>
      <c r="F154" s="529"/>
      <c r="G154" s="529"/>
      <c r="H154" s="529"/>
      <c r="I154" s="537">
        <v>405.08300000000003</v>
      </c>
      <c r="J154" s="529"/>
      <c r="K154" s="527" t="s">
        <v>1572</v>
      </c>
      <c r="L154" s="527"/>
    </row>
    <row r="155" ht="28.5" hidden="1" customHeight="1" outlineLevel="4">
      <c r="A155" s="527"/>
      <c r="B155" s="527" t="s">
        <v>1573</v>
      </c>
      <c r="C155" s="530">
        <v>456.95496000000003</v>
      </c>
      <c r="D155" s="529"/>
      <c r="E155" s="529"/>
      <c r="F155" s="529"/>
      <c r="G155" s="529"/>
      <c r="H155" s="529"/>
      <c r="I155" s="530">
        <v>456.95496000000003</v>
      </c>
      <c r="J155" s="529"/>
      <c r="K155" s="527" t="s">
        <v>1573</v>
      </c>
      <c r="L155" s="527"/>
    </row>
    <row r="156" ht="28.5" hidden="1" customHeight="1" outlineLevel="4">
      <c r="A156" s="527"/>
      <c r="B156" s="527" t="s">
        <v>1574</v>
      </c>
      <c r="C156" s="528">
        <v>2859.54331</v>
      </c>
      <c r="D156" s="529"/>
      <c r="E156" s="529"/>
      <c r="F156" s="529"/>
      <c r="G156" s="529"/>
      <c r="H156" s="529"/>
      <c r="I156" s="528">
        <v>2859.54331</v>
      </c>
      <c r="J156" s="529"/>
      <c r="K156" s="527" t="s">
        <v>1574</v>
      </c>
      <c r="L156" s="527"/>
    </row>
    <row r="157" ht="28.5" customHeight="1" outlineLevel="4">
      <c r="A157" s="527"/>
      <c r="B157" s="527" t="s">
        <v>1575</v>
      </c>
      <c r="C157" s="533">
        <v>2810.6758</v>
      </c>
      <c r="D157" s="529"/>
      <c r="E157" s="529"/>
      <c r="F157" s="529"/>
      <c r="G157" s="529"/>
      <c r="H157" s="529"/>
      <c r="I157" s="533">
        <v>2810.6758</v>
      </c>
      <c r="J157" s="529"/>
      <c r="K157" s="527" t="s">
        <v>1575</v>
      </c>
      <c r="L157" s="527"/>
      <c r="N157" s="543">
        <f>C157+C158+C159+C160+C161+C162+C16</f>
        <v>589683.69521000003</v>
      </c>
    </row>
    <row r="158" ht="28.5" hidden="1" customHeight="1" outlineLevel="4">
      <c r="A158" s="527"/>
      <c r="B158" s="527" t="s">
        <v>1576</v>
      </c>
      <c r="C158" s="533">
        <v>152831.2714</v>
      </c>
      <c r="D158" s="529"/>
      <c r="E158" s="529"/>
      <c r="F158" s="529"/>
      <c r="G158" s="529"/>
      <c r="H158" s="529"/>
      <c r="I158" s="533">
        <v>152831.2714</v>
      </c>
      <c r="J158" s="529"/>
      <c r="K158" s="527" t="s">
        <v>1576</v>
      </c>
      <c r="L158" s="527"/>
    </row>
    <row r="159" ht="28.5" hidden="1" customHeight="1" outlineLevel="4">
      <c r="A159" s="527"/>
      <c r="B159" s="527" t="s">
        <v>1577</v>
      </c>
      <c r="C159" s="528">
        <v>8930.2222399999991</v>
      </c>
      <c r="D159" s="529"/>
      <c r="E159" s="529"/>
      <c r="F159" s="529"/>
      <c r="G159" s="529"/>
      <c r="H159" s="529"/>
      <c r="I159" s="528">
        <v>8930.2222399999991</v>
      </c>
      <c r="J159" s="529"/>
      <c r="K159" s="527" t="s">
        <v>1577</v>
      </c>
      <c r="L159" s="527"/>
    </row>
    <row r="160" ht="28.5" hidden="1" customHeight="1" outlineLevel="4">
      <c r="A160" s="527"/>
      <c r="B160" s="527" t="s">
        <v>1578</v>
      </c>
      <c r="C160" s="528">
        <v>68613.918319999997</v>
      </c>
      <c r="D160" s="529"/>
      <c r="E160" s="529"/>
      <c r="F160" s="529"/>
      <c r="G160" s="529"/>
      <c r="H160" s="529"/>
      <c r="I160" s="528">
        <v>68613.918319999997</v>
      </c>
      <c r="J160" s="529"/>
      <c r="K160" s="527" t="s">
        <v>1578</v>
      </c>
      <c r="L160" s="527"/>
    </row>
    <row r="161" ht="28.5" hidden="1" customHeight="1" outlineLevel="4">
      <c r="A161" s="527"/>
      <c r="B161" s="527" t="s">
        <v>1579</v>
      </c>
      <c r="C161" s="528">
        <v>87541.181249999994</v>
      </c>
      <c r="D161" s="529"/>
      <c r="E161" s="529"/>
      <c r="F161" s="529"/>
      <c r="G161" s="529"/>
      <c r="H161" s="529"/>
      <c r="I161" s="528">
        <v>87541.181249999994</v>
      </c>
      <c r="J161" s="529"/>
      <c r="K161" s="527" t="s">
        <v>1579</v>
      </c>
      <c r="L161" s="527"/>
    </row>
    <row r="162" ht="28.5" hidden="1" customHeight="1" outlineLevel="4">
      <c r="A162" s="527"/>
      <c r="B162" s="527" t="s">
        <v>1580</v>
      </c>
      <c r="C162" s="533">
        <v>268956.42619999999</v>
      </c>
      <c r="D162" s="529"/>
      <c r="E162" s="529"/>
      <c r="F162" s="529"/>
      <c r="G162" s="529"/>
      <c r="H162" s="529"/>
      <c r="I162" s="533">
        <v>268956.42619999999</v>
      </c>
      <c r="J162" s="529"/>
      <c r="K162" s="527" t="s">
        <v>1580</v>
      </c>
      <c r="L162" s="527"/>
    </row>
    <row r="163" ht="28.5" customHeight="1" outlineLevel="4">
      <c r="A163" s="527"/>
      <c r="B163" s="527" t="s">
        <v>1581</v>
      </c>
      <c r="C163" s="528">
        <v>1605.8695299999999</v>
      </c>
      <c r="D163" s="529"/>
      <c r="E163" s="529"/>
      <c r="F163" s="529"/>
      <c r="G163" s="529"/>
      <c r="H163" s="529"/>
      <c r="I163" s="528">
        <v>1605.8695299999999</v>
      </c>
      <c r="J163" s="529"/>
      <c r="K163" s="527" t="s">
        <v>1581</v>
      </c>
      <c r="L163" s="527"/>
      <c r="N163" s="543">
        <f>C163+C164+C165</f>
        <v>17023.034960000001</v>
      </c>
      <c r="O163" s="544" t="s">
        <v>2001</v>
      </c>
    </row>
    <row r="164" ht="28.5" customHeight="1" outlineLevel="4">
      <c r="A164" s="527"/>
      <c r="B164" s="527" t="s">
        <v>1582</v>
      </c>
      <c r="C164" s="528">
        <v>14391.05767</v>
      </c>
      <c r="D164" s="529"/>
      <c r="E164" s="529"/>
      <c r="F164" s="529"/>
      <c r="G164" s="529"/>
      <c r="H164" s="529"/>
      <c r="I164" s="528">
        <v>14391.05767</v>
      </c>
      <c r="J164" s="529"/>
      <c r="K164" s="527" t="s">
        <v>1582</v>
      </c>
      <c r="L164" s="527"/>
    </row>
    <row r="165" ht="28.5" customHeight="1" outlineLevel="4">
      <c r="A165" s="527"/>
      <c r="B165" s="527" t="s">
        <v>1583</v>
      </c>
      <c r="C165" s="528">
        <v>1026.1077600000001</v>
      </c>
      <c r="D165" s="529"/>
      <c r="E165" s="529"/>
      <c r="F165" s="529"/>
      <c r="G165" s="529"/>
      <c r="H165" s="529"/>
      <c r="I165" s="528">
        <v>1026.1077600000001</v>
      </c>
      <c r="J165" s="529"/>
      <c r="K165" s="527" t="s">
        <v>1583</v>
      </c>
      <c r="L165" s="527"/>
    </row>
    <row r="166" ht="28.5" customHeight="1" outlineLevel="4">
      <c r="A166" s="527"/>
      <c r="B166" s="527" t="s">
        <v>1584</v>
      </c>
      <c r="C166" s="528">
        <v>13711.81856</v>
      </c>
      <c r="D166" s="529"/>
      <c r="E166" s="529"/>
      <c r="F166" s="529"/>
      <c r="G166" s="529"/>
      <c r="H166" s="529"/>
      <c r="I166" s="528">
        <v>13711.81856</v>
      </c>
      <c r="J166" s="529"/>
      <c r="K166" s="527" t="s">
        <v>1584</v>
      </c>
      <c r="L166" s="527"/>
    </row>
    <row r="167" ht="28.5" customHeight="1" outlineLevel="4">
      <c r="A167" s="527"/>
      <c r="B167" s="527" t="s">
        <v>1585</v>
      </c>
      <c r="C167" s="530">
        <v>543.74579000000006</v>
      </c>
      <c r="D167" s="529"/>
      <c r="E167" s="529"/>
      <c r="F167" s="529"/>
      <c r="G167" s="529"/>
      <c r="H167" s="529"/>
      <c r="I167" s="530">
        <v>543.74579000000006</v>
      </c>
      <c r="J167" s="529"/>
      <c r="K167" s="527" t="s">
        <v>1585</v>
      </c>
      <c r="L167" s="527"/>
    </row>
    <row r="168" ht="28.5" customHeight="1" outlineLevel="4">
      <c r="A168" s="527"/>
      <c r="B168" s="527" t="s">
        <v>1586</v>
      </c>
      <c r="C168" s="528">
        <v>4599.7793600000005</v>
      </c>
      <c r="D168" s="529"/>
      <c r="E168" s="529"/>
      <c r="F168" s="529"/>
      <c r="G168" s="529"/>
      <c r="H168" s="529"/>
      <c r="I168" s="528">
        <v>4599.7793600000005</v>
      </c>
      <c r="J168" s="529"/>
      <c r="K168" s="527" t="s">
        <v>1586</v>
      </c>
      <c r="L168" s="527"/>
      <c r="N168" s="543">
        <f>C168+C169+C170+C171+C172+C173+C174</f>
        <v>11699.723110000001</v>
      </c>
    </row>
    <row r="169" ht="28.5" hidden="1" customHeight="1" outlineLevel="4">
      <c r="A169" s="527"/>
      <c r="B169" s="527" t="s">
        <v>1587</v>
      </c>
      <c r="C169" s="528">
        <v>1313.3394599999999</v>
      </c>
      <c r="D169" s="529"/>
      <c r="E169" s="529"/>
      <c r="F169" s="529"/>
      <c r="G169" s="529"/>
      <c r="H169" s="529"/>
      <c r="I169" s="528">
        <v>1313.3394599999999</v>
      </c>
      <c r="J169" s="529"/>
      <c r="K169" s="527" t="s">
        <v>1587</v>
      </c>
      <c r="L169" s="527"/>
      <c r="N169" s="543"/>
    </row>
    <row r="170" ht="28.5" hidden="1" customHeight="1" outlineLevel="4">
      <c r="A170" s="527"/>
      <c r="B170" s="527" t="s">
        <v>1588</v>
      </c>
      <c r="C170" s="530">
        <v>376.94871999999998</v>
      </c>
      <c r="D170" s="529"/>
      <c r="E170" s="529"/>
      <c r="F170" s="529"/>
      <c r="G170" s="529"/>
      <c r="H170" s="529"/>
      <c r="I170" s="530">
        <v>376.94871999999998</v>
      </c>
      <c r="J170" s="529"/>
      <c r="K170" s="527" t="s">
        <v>1588</v>
      </c>
      <c r="L170" s="527"/>
    </row>
    <row r="171" ht="28.5" hidden="1" customHeight="1" outlineLevel="4">
      <c r="A171" s="527"/>
      <c r="B171" s="527" t="s">
        <v>1589</v>
      </c>
      <c r="C171" s="535">
        <v>369.75229999999999</v>
      </c>
      <c r="D171" s="529"/>
      <c r="E171" s="529"/>
      <c r="F171" s="529"/>
      <c r="G171" s="529"/>
      <c r="H171" s="529"/>
      <c r="I171" s="535">
        <v>369.75229999999999</v>
      </c>
      <c r="J171" s="529"/>
      <c r="K171" s="527" t="s">
        <v>1589</v>
      </c>
      <c r="L171" s="527"/>
    </row>
    <row r="172" ht="28.5" hidden="1" customHeight="1" outlineLevel="4">
      <c r="A172" s="527"/>
      <c r="B172" s="527" t="s">
        <v>1590</v>
      </c>
      <c r="C172" s="530">
        <v>26.185960000000001</v>
      </c>
      <c r="D172" s="529"/>
      <c r="E172" s="529"/>
      <c r="F172" s="529"/>
      <c r="G172" s="529"/>
      <c r="H172" s="529"/>
      <c r="I172" s="530">
        <v>26.185960000000001</v>
      </c>
      <c r="J172" s="529"/>
      <c r="K172" s="527" t="s">
        <v>1590</v>
      </c>
      <c r="L172" s="527"/>
    </row>
    <row r="173" ht="28.5" hidden="1" customHeight="1" outlineLevel="4">
      <c r="A173" s="527"/>
      <c r="B173" s="527" t="s">
        <v>1591</v>
      </c>
      <c r="C173" s="528">
        <v>3862.7928900000002</v>
      </c>
      <c r="D173" s="529"/>
      <c r="E173" s="529"/>
      <c r="F173" s="529"/>
      <c r="G173" s="529"/>
      <c r="H173" s="529"/>
      <c r="I173" s="528">
        <v>3862.7928900000002</v>
      </c>
      <c r="J173" s="529"/>
      <c r="K173" s="527" t="s">
        <v>1591</v>
      </c>
      <c r="L173" s="527"/>
    </row>
    <row r="174" ht="28.5" hidden="1" customHeight="1" outlineLevel="4">
      <c r="A174" s="527"/>
      <c r="B174" s="527" t="s">
        <v>1592</v>
      </c>
      <c r="C174" s="528">
        <v>1150.9244200000001</v>
      </c>
      <c r="D174" s="529"/>
      <c r="E174" s="529"/>
      <c r="F174" s="529"/>
      <c r="G174" s="529"/>
      <c r="H174" s="529"/>
      <c r="I174" s="528">
        <v>1150.9244200000001</v>
      </c>
      <c r="J174" s="529"/>
      <c r="K174" s="527" t="s">
        <v>1592</v>
      </c>
      <c r="L174" s="527"/>
    </row>
    <row r="175" ht="28.5" customHeight="1" outlineLevel="4">
      <c r="A175" s="527"/>
      <c r="B175" s="527" t="s">
        <v>1593</v>
      </c>
      <c r="C175" s="530">
        <v>772.56695999999999</v>
      </c>
      <c r="D175" s="529"/>
      <c r="E175" s="529"/>
      <c r="F175" s="529"/>
      <c r="G175" s="529"/>
      <c r="H175" s="529"/>
      <c r="I175" s="530">
        <v>772.56695999999999</v>
      </c>
      <c r="J175" s="529"/>
      <c r="K175" s="527" t="s">
        <v>1593</v>
      </c>
      <c r="L175" s="527"/>
      <c r="N175" s="545">
        <f>C175+C176+C177+C178+C179+C180+C181</f>
        <v>4022.0035999999996</v>
      </c>
    </row>
    <row r="176" ht="28.5" hidden="1" customHeight="1" outlineLevel="4">
      <c r="A176" s="527"/>
      <c r="B176" s="527" t="s">
        <v>1594</v>
      </c>
      <c r="C176" s="530">
        <v>389.57511</v>
      </c>
      <c r="D176" s="529"/>
      <c r="E176" s="529"/>
      <c r="F176" s="529"/>
      <c r="G176" s="529"/>
      <c r="H176" s="529"/>
      <c r="I176" s="530">
        <v>389.57511</v>
      </c>
      <c r="J176" s="529"/>
      <c r="K176" s="527" t="s">
        <v>1594</v>
      </c>
      <c r="L176" s="527"/>
    </row>
    <row r="177" ht="28.5" hidden="1" customHeight="1" outlineLevel="4">
      <c r="A177" s="527"/>
      <c r="B177" s="527" t="s">
        <v>1595</v>
      </c>
      <c r="C177" s="528">
        <v>1735.6529499999999</v>
      </c>
      <c r="D177" s="529"/>
      <c r="E177" s="529"/>
      <c r="F177" s="529"/>
      <c r="G177" s="529"/>
      <c r="H177" s="529"/>
      <c r="I177" s="528">
        <v>1735.6529499999999</v>
      </c>
      <c r="J177" s="529"/>
      <c r="K177" s="527" t="s">
        <v>1595</v>
      </c>
      <c r="L177" s="527"/>
    </row>
    <row r="178" ht="28.5" hidden="1" customHeight="1" outlineLevel="4">
      <c r="A178" s="527"/>
      <c r="B178" s="527" t="s">
        <v>1596</v>
      </c>
      <c r="C178" s="530">
        <v>121.53975</v>
      </c>
      <c r="D178" s="529"/>
      <c r="E178" s="529"/>
      <c r="F178" s="529"/>
      <c r="G178" s="529"/>
      <c r="H178" s="529"/>
      <c r="I178" s="530">
        <v>121.53975</v>
      </c>
      <c r="J178" s="529"/>
      <c r="K178" s="527" t="s">
        <v>1596</v>
      </c>
      <c r="L178" s="527"/>
    </row>
    <row r="179" ht="28.5" hidden="1" customHeight="1" outlineLevel="4">
      <c r="A179" s="527"/>
      <c r="B179" s="527" t="s">
        <v>1597</v>
      </c>
      <c r="C179" s="530">
        <v>453.47793999999999</v>
      </c>
      <c r="D179" s="529"/>
      <c r="E179" s="529"/>
      <c r="F179" s="529"/>
      <c r="G179" s="529"/>
      <c r="H179" s="529"/>
      <c r="I179" s="530">
        <v>453.47793999999999</v>
      </c>
      <c r="J179" s="529"/>
      <c r="K179" s="527" t="s">
        <v>1597</v>
      </c>
      <c r="L179" s="527"/>
    </row>
    <row r="180" ht="28.5" hidden="1" customHeight="1" outlineLevel="4">
      <c r="A180" s="527"/>
      <c r="B180" s="527" t="s">
        <v>1598</v>
      </c>
      <c r="C180" s="530">
        <v>546.70459000000005</v>
      </c>
      <c r="D180" s="529"/>
      <c r="E180" s="529"/>
      <c r="F180" s="529"/>
      <c r="G180" s="529"/>
      <c r="H180" s="529"/>
      <c r="I180" s="530">
        <v>546.70459000000005</v>
      </c>
      <c r="J180" s="529"/>
      <c r="K180" s="527" t="s">
        <v>1598</v>
      </c>
      <c r="L180" s="527"/>
    </row>
    <row r="181" ht="28.5" hidden="1" customHeight="1" outlineLevel="4">
      <c r="A181" s="527"/>
      <c r="B181" s="527" t="s">
        <v>1599</v>
      </c>
      <c r="C181" s="535">
        <v>2.4863</v>
      </c>
      <c r="D181" s="529"/>
      <c r="E181" s="529"/>
      <c r="F181" s="529"/>
      <c r="G181" s="529"/>
      <c r="H181" s="529"/>
      <c r="I181" s="535">
        <v>2.4863</v>
      </c>
      <c r="J181" s="529"/>
      <c r="K181" s="527" t="s">
        <v>1599</v>
      </c>
      <c r="L181" s="527"/>
    </row>
    <row r="182" ht="28.5" customHeight="1" outlineLevel="4">
      <c r="A182" s="527"/>
      <c r="B182" s="527" t="s">
        <v>1600</v>
      </c>
      <c r="C182" s="528">
        <v>2270.3442100000002</v>
      </c>
      <c r="D182" s="529"/>
      <c r="E182" s="529"/>
      <c r="F182" s="529"/>
      <c r="G182" s="529"/>
      <c r="H182" s="529"/>
      <c r="I182" s="528">
        <v>2270.3442100000002</v>
      </c>
      <c r="J182" s="529"/>
      <c r="K182" s="527" t="s">
        <v>1600</v>
      </c>
      <c r="L182" s="527"/>
      <c r="N182" s="543">
        <f>C182+C183+C184</f>
        <v>12625.41474</v>
      </c>
    </row>
    <row r="183" ht="28.5" customHeight="1" outlineLevel="4">
      <c r="A183" s="527"/>
      <c r="B183" s="527" t="s">
        <v>1601</v>
      </c>
      <c r="C183" s="533">
        <v>8639.4025000000001</v>
      </c>
      <c r="D183" s="529"/>
      <c r="E183" s="529"/>
      <c r="F183" s="529"/>
      <c r="G183" s="529"/>
      <c r="H183" s="529"/>
      <c r="I183" s="533">
        <v>8639.4025000000001</v>
      </c>
      <c r="J183" s="529"/>
      <c r="K183" s="527" t="s">
        <v>1601</v>
      </c>
      <c r="L183" s="527"/>
    </row>
    <row r="184" ht="28.5" customHeight="1" outlineLevel="4">
      <c r="A184" s="527"/>
      <c r="B184" s="527" t="s">
        <v>1602</v>
      </c>
      <c r="C184" s="528">
        <v>1715.66803</v>
      </c>
      <c r="D184" s="529"/>
      <c r="E184" s="529"/>
      <c r="F184" s="529"/>
      <c r="G184" s="529"/>
      <c r="H184" s="529"/>
      <c r="I184" s="528">
        <v>1715.66803</v>
      </c>
      <c r="J184" s="529"/>
      <c r="K184" s="527" t="s">
        <v>1602</v>
      </c>
      <c r="L184" s="527"/>
    </row>
    <row r="185" ht="28.5" customHeight="1" outlineLevel="4">
      <c r="A185" s="527"/>
      <c r="B185" s="527" t="s">
        <v>1603</v>
      </c>
      <c r="C185" s="530">
        <v>403.20902999999998</v>
      </c>
      <c r="D185" s="529"/>
      <c r="E185" s="529"/>
      <c r="F185" s="529"/>
      <c r="G185" s="529"/>
      <c r="H185" s="529"/>
      <c r="I185" s="530">
        <v>403.20902999999998</v>
      </c>
      <c r="J185" s="529"/>
      <c r="K185" s="527" t="s">
        <v>1603</v>
      </c>
      <c r="L185" s="527"/>
      <c r="N185" s="545">
        <f>C185+C186+C187+C188+C189+C190</f>
        <v>32323.363080000003</v>
      </c>
    </row>
    <row r="186" ht="28.5" customHeight="1" outlineLevel="4">
      <c r="A186" s="527"/>
      <c r="B186" s="527" t="s">
        <v>1604</v>
      </c>
      <c r="C186" s="528">
        <v>11227.39464</v>
      </c>
      <c r="D186" s="529"/>
      <c r="E186" s="529"/>
      <c r="F186" s="529"/>
      <c r="G186" s="529"/>
      <c r="H186" s="529"/>
      <c r="I186" s="528">
        <v>11227.39464</v>
      </c>
      <c r="J186" s="529"/>
      <c r="K186" s="527" t="s">
        <v>1604</v>
      </c>
      <c r="L186" s="527"/>
    </row>
    <row r="187" ht="28.5" customHeight="1" outlineLevel="4">
      <c r="A187" s="527"/>
      <c r="B187" s="527" t="s">
        <v>1605</v>
      </c>
      <c r="C187" s="528">
        <v>2118.21243</v>
      </c>
      <c r="D187" s="529"/>
      <c r="E187" s="529"/>
      <c r="F187" s="529"/>
      <c r="G187" s="529"/>
      <c r="H187" s="529"/>
      <c r="I187" s="528">
        <v>2118.21243</v>
      </c>
      <c r="J187" s="529"/>
      <c r="K187" s="527" t="s">
        <v>1605</v>
      </c>
      <c r="L187" s="527"/>
    </row>
    <row r="188" ht="28.5" customHeight="1" outlineLevel="4">
      <c r="A188" s="527"/>
      <c r="B188" s="527" t="s">
        <v>1606</v>
      </c>
      <c r="C188" s="533">
        <v>8125.2085999999999</v>
      </c>
      <c r="D188" s="529"/>
      <c r="E188" s="529"/>
      <c r="F188" s="529"/>
      <c r="G188" s="529"/>
      <c r="H188" s="529"/>
      <c r="I188" s="533">
        <v>8125.2085999999999</v>
      </c>
      <c r="J188" s="529"/>
      <c r="K188" s="527" t="s">
        <v>1606</v>
      </c>
      <c r="L188" s="527"/>
    </row>
    <row r="189" ht="28.5" customHeight="1" outlineLevel="4">
      <c r="A189" s="527"/>
      <c r="B189" s="527" t="s">
        <v>1607</v>
      </c>
      <c r="C189" s="528">
        <v>10102.32422</v>
      </c>
      <c r="D189" s="529"/>
      <c r="E189" s="529"/>
      <c r="F189" s="529"/>
      <c r="G189" s="529"/>
      <c r="H189" s="529"/>
      <c r="I189" s="528">
        <v>10102.32422</v>
      </c>
      <c r="J189" s="529"/>
      <c r="K189" s="527" t="s">
        <v>1607</v>
      </c>
      <c r="L189" s="527"/>
    </row>
    <row r="190" ht="28.5" customHeight="1" outlineLevel="4">
      <c r="A190" s="527"/>
      <c r="B190" s="527" t="s">
        <v>1608</v>
      </c>
      <c r="C190" s="530">
        <v>347.01416</v>
      </c>
      <c r="D190" s="529"/>
      <c r="E190" s="529"/>
      <c r="F190" s="529"/>
      <c r="G190" s="529"/>
      <c r="H190" s="529"/>
      <c r="I190" s="530">
        <v>347.01416</v>
      </c>
      <c r="J190" s="529"/>
      <c r="K190" s="527" t="s">
        <v>1608</v>
      </c>
      <c r="L190" s="527"/>
    </row>
    <row r="191" ht="28.5" customHeight="1" outlineLevel="4">
      <c r="A191" s="527"/>
      <c r="B191" s="527" t="s">
        <v>1609</v>
      </c>
      <c r="C191" s="530">
        <v>25.99718</v>
      </c>
      <c r="D191" s="529"/>
      <c r="E191" s="529"/>
      <c r="F191" s="529"/>
      <c r="G191" s="529"/>
      <c r="H191" s="529"/>
      <c r="I191" s="530">
        <v>25.99718</v>
      </c>
      <c r="J191" s="529"/>
      <c r="K191" s="527" t="s">
        <v>1609</v>
      </c>
      <c r="L191" s="527"/>
    </row>
    <row r="192" ht="28.5" customHeight="1" outlineLevel="4">
      <c r="A192" s="527"/>
      <c r="B192" s="527" t="s">
        <v>1610</v>
      </c>
      <c r="C192" s="528">
        <v>2483.6824900000001</v>
      </c>
      <c r="D192" s="529"/>
      <c r="E192" s="529"/>
      <c r="F192" s="529"/>
      <c r="G192" s="529"/>
      <c r="H192" s="529"/>
      <c r="I192" s="528">
        <v>2483.6824900000001</v>
      </c>
      <c r="J192" s="529"/>
      <c r="K192" s="527" t="s">
        <v>1610</v>
      </c>
      <c r="L192" s="527"/>
    </row>
    <row r="193" ht="28.5" customHeight="1" outlineLevel="4">
      <c r="A193" s="527"/>
      <c r="B193" s="527" t="s">
        <v>1986</v>
      </c>
      <c r="C193" s="530">
        <v>296.89442000000003</v>
      </c>
      <c r="D193" s="529"/>
      <c r="E193" s="529"/>
      <c r="F193" s="529"/>
      <c r="G193" s="529"/>
      <c r="H193" s="529"/>
      <c r="I193" s="530">
        <v>296.89442000000003</v>
      </c>
      <c r="J193" s="529"/>
      <c r="K193" s="527" t="s">
        <v>1986</v>
      </c>
      <c r="L193" s="527"/>
    </row>
    <row r="194" ht="28.5" customHeight="1" outlineLevel="4">
      <c r="A194" s="527"/>
      <c r="B194" s="527" t="s">
        <v>1612</v>
      </c>
      <c r="C194" s="528">
        <v>15714.55682</v>
      </c>
      <c r="D194" s="529"/>
      <c r="E194" s="529"/>
      <c r="F194" s="529"/>
      <c r="G194" s="529"/>
      <c r="H194" s="529"/>
      <c r="I194" s="528">
        <v>15714.55682</v>
      </c>
      <c r="J194" s="529"/>
      <c r="K194" s="527" t="s">
        <v>1612</v>
      </c>
      <c r="L194" s="527"/>
    </row>
    <row r="195" ht="28.5" customHeight="1" outlineLevel="4">
      <c r="A195" s="527"/>
      <c r="B195" s="527" t="s">
        <v>1613</v>
      </c>
      <c r="C195" s="528">
        <v>1313.8520699999999</v>
      </c>
      <c r="D195" s="529"/>
      <c r="E195" s="529"/>
      <c r="F195" s="529"/>
      <c r="G195" s="529"/>
      <c r="H195" s="529"/>
      <c r="I195" s="528">
        <v>1313.8520699999999</v>
      </c>
      <c r="J195" s="529"/>
      <c r="K195" s="527" t="s">
        <v>1613</v>
      </c>
      <c r="L195" s="527"/>
      <c r="N195" s="543">
        <f>C195+C196+C197+C212</f>
        <v>2544.5306699999996</v>
      </c>
    </row>
    <row r="196" ht="28.5" customHeight="1" outlineLevel="4">
      <c r="A196" s="527"/>
      <c r="B196" s="527" t="s">
        <v>1614</v>
      </c>
      <c r="C196" s="530">
        <v>422.92306000000002</v>
      </c>
      <c r="D196" s="529"/>
      <c r="E196" s="529"/>
      <c r="F196" s="529"/>
      <c r="G196" s="529"/>
      <c r="H196" s="529"/>
      <c r="I196" s="530">
        <v>422.92306000000002</v>
      </c>
      <c r="J196" s="529"/>
      <c r="K196" s="527" t="s">
        <v>1614</v>
      </c>
      <c r="L196" s="527"/>
    </row>
    <row r="197" ht="28.5" customHeight="1" outlineLevel="4">
      <c r="A197" s="527"/>
      <c r="B197" s="527" t="s">
        <v>1615</v>
      </c>
      <c r="C197" s="530">
        <v>397.80772000000002</v>
      </c>
      <c r="D197" s="529"/>
      <c r="E197" s="529"/>
      <c r="F197" s="529"/>
      <c r="G197" s="529"/>
      <c r="H197" s="529"/>
      <c r="I197" s="530">
        <v>397.80772000000002</v>
      </c>
      <c r="J197" s="529"/>
      <c r="K197" s="527" t="s">
        <v>1615</v>
      </c>
      <c r="L197" s="527"/>
    </row>
    <row r="198" ht="28.5" customHeight="1" outlineLevel="4">
      <c r="A198" s="527"/>
      <c r="B198" s="527" t="s">
        <v>1616</v>
      </c>
      <c r="C198" s="533">
        <v>1771.4227000000001</v>
      </c>
      <c r="D198" s="529"/>
      <c r="E198" s="529"/>
      <c r="F198" s="529"/>
      <c r="G198" s="529"/>
      <c r="H198" s="529"/>
      <c r="I198" s="533">
        <v>1771.4227000000001</v>
      </c>
      <c r="J198" s="529"/>
      <c r="K198" s="527" t="s">
        <v>1616</v>
      </c>
      <c r="L198" s="527"/>
    </row>
    <row r="199" ht="28.5" customHeight="1" outlineLevel="4">
      <c r="A199" s="527"/>
      <c r="B199" s="527" t="s">
        <v>1617</v>
      </c>
      <c r="C199" s="528">
        <v>1147.8368499999999</v>
      </c>
      <c r="D199" s="529"/>
      <c r="E199" s="529"/>
      <c r="F199" s="529"/>
      <c r="G199" s="529"/>
      <c r="H199" s="529"/>
      <c r="I199" s="528">
        <v>1147.8368499999999</v>
      </c>
      <c r="J199" s="529"/>
      <c r="K199" s="527" t="s">
        <v>1617</v>
      </c>
      <c r="L199" s="527"/>
    </row>
    <row r="200" ht="28.5" customHeight="1" outlineLevel="4">
      <c r="A200" s="527"/>
      <c r="B200" s="527" t="s">
        <v>1618</v>
      </c>
      <c r="C200" s="530">
        <v>191.42692</v>
      </c>
      <c r="D200" s="529"/>
      <c r="E200" s="529"/>
      <c r="F200" s="529"/>
      <c r="G200" s="529"/>
      <c r="H200" s="529"/>
      <c r="I200" s="530">
        <v>191.42692</v>
      </c>
      <c r="J200" s="529"/>
      <c r="K200" s="527" t="s">
        <v>1618</v>
      </c>
      <c r="L200" s="527"/>
    </row>
    <row r="201" ht="28.5" customHeight="1" outlineLevel="4">
      <c r="A201" s="527"/>
      <c r="B201" s="527" t="s">
        <v>1619</v>
      </c>
      <c r="C201" s="528">
        <v>3365.8141799999999</v>
      </c>
      <c r="D201" s="529"/>
      <c r="E201" s="529"/>
      <c r="F201" s="529"/>
      <c r="G201" s="529"/>
      <c r="H201" s="529"/>
      <c r="I201" s="528">
        <v>3365.8141799999999</v>
      </c>
      <c r="J201" s="529"/>
      <c r="K201" s="527" t="s">
        <v>1619</v>
      </c>
      <c r="L201" s="527"/>
    </row>
    <row r="202" ht="28.5" customHeight="1" outlineLevel="4">
      <c r="A202" s="527"/>
      <c r="B202" s="527" t="s">
        <v>1620</v>
      </c>
      <c r="C202" s="530">
        <v>9.9518400000000007</v>
      </c>
      <c r="D202" s="529"/>
      <c r="E202" s="529"/>
      <c r="F202" s="529"/>
      <c r="G202" s="529"/>
      <c r="H202" s="529"/>
      <c r="I202" s="530">
        <v>9.9518400000000007</v>
      </c>
      <c r="J202" s="529"/>
      <c r="K202" s="527" t="s">
        <v>1620</v>
      </c>
      <c r="L202" s="527"/>
    </row>
    <row r="203" ht="28.5" customHeight="1" outlineLevel="4">
      <c r="A203" s="527"/>
      <c r="B203" s="527" t="s">
        <v>1621</v>
      </c>
      <c r="C203" s="530">
        <v>590.21038999999996</v>
      </c>
      <c r="D203" s="529"/>
      <c r="E203" s="529"/>
      <c r="F203" s="529"/>
      <c r="G203" s="529"/>
      <c r="H203" s="529"/>
      <c r="I203" s="530">
        <v>590.21038999999996</v>
      </c>
      <c r="J203" s="529"/>
      <c r="K203" s="527" t="s">
        <v>1621</v>
      </c>
      <c r="L203" s="527"/>
    </row>
    <row r="204" ht="28.5" customHeight="1" outlineLevel="4">
      <c r="A204" s="527"/>
      <c r="B204" s="527" t="s">
        <v>1622</v>
      </c>
      <c r="C204" s="530">
        <v>295.41838000000001</v>
      </c>
      <c r="D204" s="529"/>
      <c r="E204" s="529"/>
      <c r="F204" s="529"/>
      <c r="G204" s="529"/>
      <c r="H204" s="529"/>
      <c r="I204" s="530">
        <v>295.41838000000001</v>
      </c>
      <c r="J204" s="529"/>
      <c r="K204" s="527" t="s">
        <v>1622</v>
      </c>
      <c r="L204" s="527"/>
    </row>
    <row r="205" ht="28.5" customHeight="1" outlineLevel="4">
      <c r="A205" s="527"/>
      <c r="B205" s="527" t="s">
        <v>1623</v>
      </c>
      <c r="C205" s="535">
        <v>348.64960000000002</v>
      </c>
      <c r="D205" s="529"/>
      <c r="E205" s="529"/>
      <c r="F205" s="529"/>
      <c r="G205" s="529"/>
      <c r="H205" s="529"/>
      <c r="I205" s="535">
        <v>348.64960000000002</v>
      </c>
      <c r="J205" s="529"/>
      <c r="K205" s="527" t="s">
        <v>1623</v>
      </c>
      <c r="L205" s="527"/>
    </row>
    <row r="206" ht="28.5" customHeight="1" outlineLevel="4">
      <c r="A206" s="527"/>
      <c r="B206" s="527" t="s">
        <v>1624</v>
      </c>
      <c r="C206" s="537">
        <v>947.85699999999997</v>
      </c>
      <c r="D206" s="529"/>
      <c r="E206" s="529"/>
      <c r="F206" s="529"/>
      <c r="G206" s="529"/>
      <c r="H206" s="529"/>
      <c r="I206" s="537">
        <v>947.85699999999997</v>
      </c>
      <c r="J206" s="529"/>
      <c r="K206" s="527" t="s">
        <v>1624</v>
      </c>
      <c r="L206" s="527"/>
    </row>
    <row r="207" ht="28.5" customHeight="1" outlineLevel="4">
      <c r="A207" s="527"/>
      <c r="B207" s="527" t="s">
        <v>1625</v>
      </c>
      <c r="C207" s="530">
        <v>323.46634</v>
      </c>
      <c r="D207" s="529"/>
      <c r="E207" s="529"/>
      <c r="F207" s="529"/>
      <c r="G207" s="529"/>
      <c r="H207" s="529"/>
      <c r="I207" s="530">
        <v>323.46634</v>
      </c>
      <c r="J207" s="529"/>
      <c r="K207" s="527" t="s">
        <v>1625</v>
      </c>
      <c r="L207" s="527"/>
    </row>
    <row r="208" ht="28.5" customHeight="1" outlineLevel="4">
      <c r="A208" s="527"/>
      <c r="B208" s="527" t="s">
        <v>1628</v>
      </c>
      <c r="C208" s="528">
        <v>1036.5320400000001</v>
      </c>
      <c r="D208" s="529"/>
      <c r="E208" s="529"/>
      <c r="F208" s="529"/>
      <c r="G208" s="529"/>
      <c r="H208" s="529"/>
      <c r="I208" s="528">
        <v>1036.5320400000001</v>
      </c>
      <c r="J208" s="529"/>
      <c r="K208" s="527" t="s">
        <v>1628</v>
      </c>
      <c r="L208" s="527"/>
    </row>
    <row r="209" ht="28.5" customHeight="1" outlineLevel="4">
      <c r="A209" s="527"/>
      <c r="B209" s="527" t="s">
        <v>1629</v>
      </c>
      <c r="C209" s="530">
        <v>322.47080999999997</v>
      </c>
      <c r="D209" s="529"/>
      <c r="E209" s="529"/>
      <c r="F209" s="529"/>
      <c r="G209" s="529"/>
      <c r="H209" s="529"/>
      <c r="I209" s="530">
        <v>322.47080999999997</v>
      </c>
      <c r="J209" s="529"/>
      <c r="K209" s="527" t="s">
        <v>1629</v>
      </c>
      <c r="L209" s="527"/>
    </row>
    <row r="210" ht="28.5" customHeight="1" outlineLevel="4">
      <c r="A210" s="527"/>
      <c r="B210" s="527" t="s">
        <v>1630</v>
      </c>
      <c r="C210" s="537">
        <v>297.786</v>
      </c>
      <c r="D210" s="529"/>
      <c r="E210" s="529"/>
      <c r="F210" s="529"/>
      <c r="G210" s="529"/>
      <c r="H210" s="529"/>
      <c r="I210" s="537">
        <v>297.786</v>
      </c>
      <c r="J210" s="529"/>
      <c r="K210" s="527" t="s">
        <v>1630</v>
      </c>
      <c r="L210" s="527"/>
    </row>
    <row r="211" ht="28.5" customHeight="1" outlineLevel="4">
      <c r="A211" s="527"/>
      <c r="B211" s="527" t="s">
        <v>1632</v>
      </c>
      <c r="C211" s="532">
        <v>2873.8200000000002</v>
      </c>
      <c r="D211" s="529"/>
      <c r="E211" s="529"/>
      <c r="F211" s="529"/>
      <c r="G211" s="529"/>
      <c r="H211" s="529"/>
      <c r="I211" s="532">
        <v>2873.8200000000002</v>
      </c>
      <c r="J211" s="529"/>
      <c r="K211" s="527" t="s">
        <v>1632</v>
      </c>
      <c r="L211" s="527"/>
    </row>
    <row r="212" ht="28.5" customHeight="1" outlineLevel="4">
      <c r="A212" s="527"/>
      <c r="B212" s="527" t="s">
        <v>1633</v>
      </c>
      <c r="C212" s="530">
        <v>409.94781999999998</v>
      </c>
      <c r="D212" s="529"/>
      <c r="E212" s="529"/>
      <c r="F212" s="529"/>
      <c r="G212" s="529"/>
      <c r="H212" s="529"/>
      <c r="I212" s="530">
        <v>409.94781999999998</v>
      </c>
      <c r="J212" s="529"/>
      <c r="K212" s="527" t="s">
        <v>1633</v>
      </c>
      <c r="L212" s="527"/>
    </row>
    <row r="213" ht="28.5" customHeight="1" outlineLevel="4">
      <c r="A213" s="527"/>
      <c r="B213" s="527" t="s">
        <v>1634</v>
      </c>
      <c r="C213" s="528">
        <v>2471.5660699999999</v>
      </c>
      <c r="D213" s="529"/>
      <c r="E213" s="529"/>
      <c r="F213" s="529"/>
      <c r="G213" s="529"/>
      <c r="H213" s="529"/>
      <c r="I213" s="528">
        <v>2471.5660699999999</v>
      </c>
      <c r="J213" s="529"/>
      <c r="K213" s="527" t="s">
        <v>1634</v>
      </c>
      <c r="L213" s="527"/>
    </row>
    <row r="214" ht="28.5" customHeight="1" outlineLevel="4">
      <c r="A214" s="527"/>
      <c r="B214" s="527" t="s">
        <v>1635</v>
      </c>
      <c r="C214" s="528">
        <v>3753.2190399999999</v>
      </c>
      <c r="D214" s="529"/>
      <c r="E214" s="529"/>
      <c r="F214" s="529"/>
      <c r="G214" s="529"/>
      <c r="H214" s="529"/>
      <c r="I214" s="528">
        <v>3753.2190399999999</v>
      </c>
      <c r="J214" s="529"/>
      <c r="K214" s="527" t="s">
        <v>1635</v>
      </c>
      <c r="L214" s="527"/>
    </row>
    <row r="215" ht="28.5" customHeight="1" outlineLevel="4">
      <c r="A215" s="527"/>
      <c r="B215" s="527" t="s">
        <v>1638</v>
      </c>
      <c r="C215" s="528">
        <v>1310.13607</v>
      </c>
      <c r="D215" s="529"/>
      <c r="E215" s="529"/>
      <c r="F215" s="529"/>
      <c r="G215" s="529"/>
      <c r="H215" s="529"/>
      <c r="I215" s="528">
        <v>1310.13607</v>
      </c>
      <c r="J215" s="529"/>
      <c r="K215" s="527" t="s">
        <v>1638</v>
      </c>
      <c r="L215" s="527"/>
    </row>
    <row r="216" ht="28.5" customHeight="1" outlineLevel="4">
      <c r="A216" s="527"/>
      <c r="B216" s="527" t="s">
        <v>1639</v>
      </c>
      <c r="C216" s="528">
        <v>2265.84962</v>
      </c>
      <c r="D216" s="529"/>
      <c r="E216" s="529"/>
      <c r="F216" s="529"/>
      <c r="G216" s="529"/>
      <c r="H216" s="529"/>
      <c r="I216" s="528">
        <v>2265.84962</v>
      </c>
      <c r="J216" s="529"/>
      <c r="K216" s="527" t="s">
        <v>1639</v>
      </c>
      <c r="L216" s="527"/>
    </row>
    <row r="217" ht="28.5" customHeight="1" outlineLevel="4">
      <c r="A217" s="527"/>
      <c r="B217" s="527" t="s">
        <v>1640</v>
      </c>
      <c r="C217" s="528">
        <v>11764.806619999999</v>
      </c>
      <c r="D217" s="529"/>
      <c r="E217" s="529"/>
      <c r="F217" s="529"/>
      <c r="G217" s="529"/>
      <c r="H217" s="529"/>
      <c r="I217" s="528">
        <v>11764.806619999999</v>
      </c>
      <c r="J217" s="529"/>
      <c r="K217" s="527" t="s">
        <v>1640</v>
      </c>
      <c r="L217" s="527"/>
    </row>
    <row r="218" ht="28.5" customHeight="1" outlineLevel="4">
      <c r="A218" s="527"/>
      <c r="B218" s="527" t="s">
        <v>1641</v>
      </c>
      <c r="C218" s="530">
        <v>682.59556999999995</v>
      </c>
      <c r="D218" s="529"/>
      <c r="E218" s="529"/>
      <c r="F218" s="529"/>
      <c r="G218" s="529"/>
      <c r="H218" s="529"/>
      <c r="I218" s="530">
        <v>682.59556999999995</v>
      </c>
      <c r="J218" s="529"/>
      <c r="K218" s="527" t="s">
        <v>1641</v>
      </c>
      <c r="L218" s="527"/>
    </row>
    <row r="219" ht="28.5" customHeight="1" outlineLevel="4">
      <c r="A219" s="527"/>
      <c r="B219" s="527" t="s">
        <v>1642</v>
      </c>
      <c r="C219" s="528">
        <v>1003.51698</v>
      </c>
      <c r="D219" s="529"/>
      <c r="E219" s="529"/>
      <c r="F219" s="529"/>
      <c r="G219" s="529"/>
      <c r="H219" s="529"/>
      <c r="I219" s="528">
        <v>1003.51698</v>
      </c>
      <c r="J219" s="529"/>
      <c r="K219" s="527" t="s">
        <v>1642</v>
      </c>
      <c r="L219" s="527"/>
    </row>
    <row r="220" ht="28.5" customHeight="1" outlineLevel="4">
      <c r="A220" s="527"/>
      <c r="B220" s="527" t="s">
        <v>1643</v>
      </c>
      <c r="C220" s="530">
        <v>550.28116</v>
      </c>
      <c r="D220" s="529"/>
      <c r="E220" s="529"/>
      <c r="F220" s="529"/>
      <c r="G220" s="529"/>
      <c r="H220" s="529"/>
      <c r="I220" s="530">
        <v>550.28116</v>
      </c>
      <c r="J220" s="529"/>
      <c r="K220" s="527" t="s">
        <v>1643</v>
      </c>
      <c r="L220" s="527"/>
    </row>
    <row r="221" ht="28.5" customHeight="1" outlineLevel="4">
      <c r="A221" s="527"/>
      <c r="B221" s="527" t="s">
        <v>1840</v>
      </c>
      <c r="C221" s="530">
        <v>248.91569000000001</v>
      </c>
      <c r="D221" s="529"/>
      <c r="E221" s="529"/>
      <c r="F221" s="529"/>
      <c r="G221" s="529"/>
      <c r="H221" s="529"/>
      <c r="I221" s="530">
        <v>248.91569000000001</v>
      </c>
      <c r="J221" s="529"/>
      <c r="K221" s="527" t="s">
        <v>1840</v>
      </c>
      <c r="L221" s="527"/>
    </row>
    <row r="222" ht="28.5" customHeight="1" outlineLevel="4">
      <c r="A222" s="527"/>
      <c r="B222" s="527" t="s">
        <v>1644</v>
      </c>
      <c r="C222" s="531">
        <v>10000</v>
      </c>
      <c r="D222" s="529"/>
      <c r="E222" s="529"/>
      <c r="F222" s="529"/>
      <c r="G222" s="529"/>
      <c r="H222" s="529"/>
      <c r="I222" s="531">
        <v>10000</v>
      </c>
      <c r="J222" s="529"/>
      <c r="K222" s="527" t="s">
        <v>1644</v>
      </c>
      <c r="L222" s="527"/>
    </row>
    <row r="223" ht="28.5" customHeight="1" outlineLevel="4">
      <c r="A223" s="527"/>
      <c r="B223" s="527" t="s">
        <v>1645</v>
      </c>
      <c r="C223" s="528">
        <v>3131.2519699999998</v>
      </c>
      <c r="D223" s="529"/>
      <c r="E223" s="529"/>
      <c r="F223" s="529"/>
      <c r="G223" s="529"/>
      <c r="H223" s="529"/>
      <c r="I223" s="528">
        <v>3131.2519699999998</v>
      </c>
      <c r="J223" s="529"/>
      <c r="K223" s="527" t="s">
        <v>1645</v>
      </c>
      <c r="L223" s="527"/>
    </row>
    <row r="224" ht="28.5" customHeight="1" outlineLevel="4">
      <c r="A224" s="527"/>
      <c r="B224" s="527" t="s">
        <v>1646</v>
      </c>
      <c r="C224" s="530">
        <v>504.32711999999998</v>
      </c>
      <c r="D224" s="529"/>
      <c r="E224" s="529"/>
      <c r="F224" s="529"/>
      <c r="G224" s="529"/>
      <c r="H224" s="529"/>
      <c r="I224" s="530">
        <v>504.32711999999998</v>
      </c>
      <c r="J224" s="529"/>
      <c r="K224" s="527" t="s">
        <v>1646</v>
      </c>
      <c r="L224" s="527"/>
    </row>
    <row r="225" ht="28.5" customHeight="1" outlineLevel="4">
      <c r="A225" s="527"/>
      <c r="B225" s="527" t="s">
        <v>1647</v>
      </c>
      <c r="C225" s="533">
        <v>5521.6116000000002</v>
      </c>
      <c r="D225" s="529"/>
      <c r="E225" s="529"/>
      <c r="F225" s="529"/>
      <c r="G225" s="529"/>
      <c r="H225" s="529"/>
      <c r="I225" s="533">
        <v>5521.6116000000002</v>
      </c>
      <c r="J225" s="529"/>
      <c r="K225" s="527" t="s">
        <v>1647</v>
      </c>
      <c r="L225" s="527"/>
    </row>
    <row r="226" ht="28.5" customHeight="1" outlineLevel="4">
      <c r="A226" s="527"/>
      <c r="B226" s="527" t="s">
        <v>1648</v>
      </c>
      <c r="C226" s="530">
        <v>958.07009000000005</v>
      </c>
      <c r="D226" s="529"/>
      <c r="E226" s="529"/>
      <c r="F226" s="529"/>
      <c r="G226" s="529"/>
      <c r="H226" s="529"/>
      <c r="I226" s="530">
        <v>958.07009000000005</v>
      </c>
      <c r="J226" s="529"/>
      <c r="K226" s="527" t="s">
        <v>1648</v>
      </c>
      <c r="L226" s="527"/>
      <c r="N226" s="545">
        <f>C226+C227+C228+C229+C230+C231</f>
        <v>33185.006370000003</v>
      </c>
    </row>
    <row r="227" ht="28.5" customHeight="1" outlineLevel="4">
      <c r="A227" s="527"/>
      <c r="B227" s="527" t="s">
        <v>1649</v>
      </c>
      <c r="C227" s="530">
        <v>39.221110000000003</v>
      </c>
      <c r="D227" s="529"/>
      <c r="E227" s="529"/>
      <c r="F227" s="529"/>
      <c r="G227" s="529"/>
      <c r="H227" s="529"/>
      <c r="I227" s="530">
        <v>39.221110000000003</v>
      </c>
      <c r="J227" s="529"/>
      <c r="K227" s="527" t="s">
        <v>1649</v>
      </c>
      <c r="L227" s="527"/>
    </row>
    <row r="228" ht="28.5" customHeight="1" outlineLevel="4">
      <c r="A228" s="527"/>
      <c r="B228" s="527" t="s">
        <v>1650</v>
      </c>
      <c r="C228" s="528">
        <v>12041.92381</v>
      </c>
      <c r="D228" s="529"/>
      <c r="E228" s="529"/>
      <c r="F228" s="529"/>
      <c r="G228" s="529"/>
      <c r="H228" s="529"/>
      <c r="I228" s="528">
        <v>12041.92381</v>
      </c>
      <c r="J228" s="529"/>
      <c r="K228" s="527" t="s">
        <v>1650</v>
      </c>
      <c r="L228" s="527"/>
    </row>
    <row r="229" ht="28.5" customHeight="1" outlineLevel="4">
      <c r="A229" s="527"/>
      <c r="B229" s="527" t="s">
        <v>1651</v>
      </c>
      <c r="C229" s="530">
        <v>538.82952</v>
      </c>
      <c r="D229" s="529"/>
      <c r="E229" s="529"/>
      <c r="F229" s="529"/>
      <c r="G229" s="529"/>
      <c r="H229" s="529"/>
      <c r="I229" s="530">
        <v>538.82952</v>
      </c>
      <c r="J229" s="529"/>
      <c r="K229" s="527" t="s">
        <v>1651</v>
      </c>
      <c r="L229" s="527"/>
    </row>
    <row r="230" ht="28.5" customHeight="1" outlineLevel="4">
      <c r="A230" s="527"/>
      <c r="B230" s="527" t="s">
        <v>1652</v>
      </c>
      <c r="C230" s="530">
        <v>928.62333999999998</v>
      </c>
      <c r="D230" s="529"/>
      <c r="E230" s="529"/>
      <c r="F230" s="529"/>
      <c r="G230" s="529"/>
      <c r="H230" s="529"/>
      <c r="I230" s="530">
        <v>928.62333999999998</v>
      </c>
      <c r="J230" s="529"/>
      <c r="K230" s="527" t="s">
        <v>1652</v>
      </c>
      <c r="L230" s="527"/>
    </row>
    <row r="231" ht="28.5" customHeight="1" outlineLevel="4">
      <c r="A231" s="527"/>
      <c r="B231" s="527" t="s">
        <v>1653</v>
      </c>
      <c r="C231" s="533">
        <v>18678.338500000002</v>
      </c>
      <c r="D231" s="529"/>
      <c r="E231" s="529"/>
      <c r="F231" s="529"/>
      <c r="G231" s="529"/>
      <c r="H231" s="529"/>
      <c r="I231" s="533">
        <v>18678.338500000002</v>
      </c>
      <c r="J231" s="529"/>
      <c r="K231" s="527" t="s">
        <v>1653</v>
      </c>
      <c r="L231" s="527"/>
    </row>
    <row r="232" ht="28.5" customHeight="1" outlineLevel="4">
      <c r="A232" s="527"/>
      <c r="B232" s="527" t="s">
        <v>1655</v>
      </c>
      <c r="C232" s="528">
        <v>1659.31918</v>
      </c>
      <c r="D232" s="529"/>
      <c r="E232" s="529"/>
      <c r="F232" s="529"/>
      <c r="G232" s="529"/>
      <c r="H232" s="529"/>
      <c r="I232" s="528">
        <v>1659.31918</v>
      </c>
      <c r="J232" s="529"/>
      <c r="K232" s="527" t="s">
        <v>1655</v>
      </c>
      <c r="L232" s="527"/>
    </row>
    <row r="233" ht="28.5" customHeight="1" outlineLevel="4">
      <c r="A233" s="527"/>
      <c r="B233" s="527" t="s">
        <v>1656</v>
      </c>
      <c r="C233" s="528">
        <v>1404.70724</v>
      </c>
      <c r="D233" s="529"/>
      <c r="E233" s="529"/>
      <c r="F233" s="529"/>
      <c r="G233" s="529"/>
      <c r="H233" s="529"/>
      <c r="I233" s="528">
        <v>1404.70724</v>
      </c>
      <c r="J233" s="529"/>
      <c r="K233" s="527" t="s">
        <v>1656</v>
      </c>
      <c r="L233" s="527"/>
    </row>
    <row r="234" ht="28.5" customHeight="1" outlineLevel="4">
      <c r="A234" s="527"/>
      <c r="B234" s="527" t="s">
        <v>1657</v>
      </c>
      <c r="C234" s="528">
        <v>31006.020629999999</v>
      </c>
      <c r="D234" s="529"/>
      <c r="E234" s="529"/>
      <c r="F234" s="529"/>
      <c r="G234" s="529"/>
      <c r="H234" s="529"/>
      <c r="I234" s="528">
        <v>31006.020629999999</v>
      </c>
      <c r="J234" s="529"/>
      <c r="K234" s="527" t="s">
        <v>1657</v>
      </c>
      <c r="L234" s="527"/>
    </row>
    <row r="235" ht="28.5" customHeight="1" outlineLevel="4">
      <c r="A235" s="527"/>
      <c r="B235" s="527" t="s">
        <v>1658</v>
      </c>
      <c r="C235" s="530">
        <v>0.14646000000000001</v>
      </c>
      <c r="D235" s="529"/>
      <c r="E235" s="529"/>
      <c r="F235" s="529"/>
      <c r="G235" s="529"/>
      <c r="H235" s="529"/>
      <c r="I235" s="530">
        <v>0.14646000000000001</v>
      </c>
      <c r="J235" s="529"/>
      <c r="K235" s="527" t="s">
        <v>1658</v>
      </c>
      <c r="L235" s="527"/>
    </row>
    <row r="236" ht="28.5" customHeight="1" outlineLevel="4">
      <c r="A236" s="527"/>
      <c r="B236" s="527" t="s">
        <v>1659</v>
      </c>
      <c r="C236" s="530">
        <v>116.27296</v>
      </c>
      <c r="D236" s="529"/>
      <c r="E236" s="529"/>
      <c r="F236" s="529"/>
      <c r="G236" s="529"/>
      <c r="H236" s="529"/>
      <c r="I236" s="530">
        <v>116.27296</v>
      </c>
      <c r="J236" s="529"/>
      <c r="K236" s="527" t="s">
        <v>1659</v>
      </c>
      <c r="L236" s="527"/>
    </row>
    <row r="237" ht="28.5" customHeight="1" outlineLevel="4">
      <c r="A237" s="527"/>
      <c r="B237" s="527" t="s">
        <v>1660</v>
      </c>
      <c r="C237" s="530">
        <v>799.86770999999999</v>
      </c>
      <c r="D237" s="529"/>
      <c r="E237" s="529"/>
      <c r="F237" s="529"/>
      <c r="G237" s="529"/>
      <c r="H237" s="529"/>
      <c r="I237" s="530">
        <v>799.86770999999999</v>
      </c>
      <c r="J237" s="529"/>
      <c r="K237" s="527" t="s">
        <v>1660</v>
      </c>
      <c r="L237" s="527"/>
    </row>
    <row r="238" ht="28.5" customHeight="1" outlineLevel="4">
      <c r="A238" s="527"/>
      <c r="B238" s="527" t="s">
        <v>1661</v>
      </c>
      <c r="C238" s="528">
        <v>42961.600760000001</v>
      </c>
      <c r="D238" s="529"/>
      <c r="E238" s="529"/>
      <c r="F238" s="529"/>
      <c r="G238" s="529"/>
      <c r="H238" s="529"/>
      <c r="I238" s="528">
        <v>42961.600760000001</v>
      </c>
      <c r="J238" s="529"/>
      <c r="K238" s="527" t="s">
        <v>1661</v>
      </c>
      <c r="L238" s="527"/>
    </row>
    <row r="239" ht="28.5" customHeight="1" outlineLevel="4">
      <c r="A239" s="527"/>
      <c r="B239" s="527" t="s">
        <v>1987</v>
      </c>
      <c r="C239" s="538">
        <v>88</v>
      </c>
      <c r="D239" s="529"/>
      <c r="E239" s="529"/>
      <c r="F239" s="529"/>
      <c r="G239" s="529"/>
      <c r="H239" s="529"/>
      <c r="I239" s="538">
        <v>88</v>
      </c>
      <c r="J239" s="529"/>
      <c r="K239" s="527" t="s">
        <v>1987</v>
      </c>
      <c r="L239" s="527"/>
    </row>
    <row r="240" ht="28.5" customHeight="1" outlineLevel="4">
      <c r="A240" s="527"/>
      <c r="B240" s="527" t="s">
        <v>1663</v>
      </c>
      <c r="C240" s="528">
        <v>2352.98965</v>
      </c>
      <c r="D240" s="529"/>
      <c r="E240" s="529"/>
      <c r="F240" s="529"/>
      <c r="G240" s="529"/>
      <c r="H240" s="529"/>
      <c r="I240" s="528">
        <v>2352.98965</v>
      </c>
      <c r="J240" s="529"/>
      <c r="K240" s="527" t="s">
        <v>1663</v>
      </c>
      <c r="L240" s="527"/>
    </row>
    <row r="241" ht="28.5" customHeight="1" outlineLevel="4">
      <c r="A241" s="527"/>
      <c r="B241" s="527" t="s">
        <v>1664</v>
      </c>
      <c r="C241" s="528">
        <v>2831.18532</v>
      </c>
      <c r="D241" s="529"/>
      <c r="E241" s="529"/>
      <c r="F241" s="529"/>
      <c r="G241" s="529"/>
      <c r="H241" s="529"/>
      <c r="I241" s="528">
        <v>2831.18532</v>
      </c>
      <c r="J241" s="529"/>
      <c r="K241" s="527" t="s">
        <v>1664</v>
      </c>
      <c r="L241" s="527"/>
    </row>
    <row r="242" ht="28.5" customHeight="1" outlineLevel="4">
      <c r="A242" s="527"/>
      <c r="B242" s="527" t="s">
        <v>1665</v>
      </c>
      <c r="C242" s="530">
        <v>534.05565000000001</v>
      </c>
      <c r="D242" s="529"/>
      <c r="E242" s="529"/>
      <c r="F242" s="529"/>
      <c r="G242" s="529"/>
      <c r="H242" s="529"/>
      <c r="I242" s="530">
        <v>534.05565000000001</v>
      </c>
      <c r="J242" s="529"/>
      <c r="K242" s="527" t="s">
        <v>1665</v>
      </c>
      <c r="L242" s="527"/>
    </row>
    <row r="243" ht="28.5" customHeight="1" outlineLevel="4">
      <c r="A243" s="527"/>
      <c r="B243" s="527" t="s">
        <v>1666</v>
      </c>
      <c r="C243" s="530">
        <v>24.853090000000002</v>
      </c>
      <c r="D243" s="529"/>
      <c r="E243" s="529"/>
      <c r="F243" s="529"/>
      <c r="G243" s="529"/>
      <c r="H243" s="529"/>
      <c r="I243" s="530">
        <v>24.853090000000002</v>
      </c>
      <c r="J243" s="529"/>
      <c r="K243" s="527" t="s">
        <v>1666</v>
      </c>
      <c r="L243" s="527"/>
    </row>
    <row r="244" ht="28.5" customHeight="1" outlineLevel="4">
      <c r="A244" s="527"/>
      <c r="B244" s="527" t="s">
        <v>1667</v>
      </c>
      <c r="C244" s="528">
        <v>8902.8058199999996</v>
      </c>
      <c r="D244" s="529"/>
      <c r="E244" s="529"/>
      <c r="F244" s="529"/>
      <c r="G244" s="529"/>
      <c r="H244" s="529"/>
      <c r="I244" s="528">
        <v>8902.8058199999996</v>
      </c>
      <c r="J244" s="529"/>
      <c r="K244" s="527" t="s">
        <v>1667</v>
      </c>
      <c r="L244" s="527"/>
    </row>
    <row r="245" ht="28.5" customHeight="1" outlineLevel="4">
      <c r="A245" s="527"/>
      <c r="B245" s="527" t="s">
        <v>1668</v>
      </c>
      <c r="C245" s="533">
        <v>2063.5407</v>
      </c>
      <c r="D245" s="529"/>
      <c r="E245" s="529"/>
      <c r="F245" s="529"/>
      <c r="G245" s="529"/>
      <c r="H245" s="529"/>
      <c r="I245" s="533">
        <v>2063.5407</v>
      </c>
      <c r="J245" s="529"/>
      <c r="K245" s="527" t="s">
        <v>1668</v>
      </c>
      <c r="L245" s="527"/>
    </row>
    <row r="246" ht="28.5" customHeight="1" outlineLevel="4">
      <c r="A246" s="527"/>
      <c r="B246" s="527" t="s">
        <v>1669</v>
      </c>
      <c r="C246" s="528">
        <v>3751.2277399999998</v>
      </c>
      <c r="D246" s="529"/>
      <c r="E246" s="529"/>
      <c r="F246" s="529"/>
      <c r="G246" s="529"/>
      <c r="H246" s="529"/>
      <c r="I246" s="528">
        <v>3751.2277399999998</v>
      </c>
      <c r="J246" s="529"/>
      <c r="K246" s="527" t="s">
        <v>1669</v>
      </c>
      <c r="L246" s="527"/>
    </row>
    <row r="247" ht="28.5" customHeight="1" outlineLevel="4">
      <c r="A247" s="527"/>
      <c r="B247" s="527" t="s">
        <v>1670</v>
      </c>
      <c r="C247" s="538">
        <v>30</v>
      </c>
      <c r="D247" s="529"/>
      <c r="E247" s="529"/>
      <c r="F247" s="529"/>
      <c r="G247" s="529"/>
      <c r="H247" s="529"/>
      <c r="I247" s="538">
        <v>30</v>
      </c>
      <c r="J247" s="529"/>
      <c r="K247" s="527" t="s">
        <v>1670</v>
      </c>
      <c r="L247" s="527"/>
    </row>
    <row r="248" ht="28.5" customHeight="1" outlineLevel="4">
      <c r="A248" s="527"/>
      <c r="B248" s="527" t="s">
        <v>1673</v>
      </c>
      <c r="C248" s="530">
        <v>69.770510000000002</v>
      </c>
      <c r="D248" s="529"/>
      <c r="E248" s="529"/>
      <c r="F248" s="529"/>
      <c r="G248" s="529"/>
      <c r="H248" s="529"/>
      <c r="I248" s="530">
        <v>69.770510000000002</v>
      </c>
      <c r="J248" s="529"/>
      <c r="K248" s="527" t="s">
        <v>1673</v>
      </c>
      <c r="L248" s="527"/>
    </row>
    <row r="249" ht="21" hidden="1" customHeight="1" outlineLevel="2">
      <c r="A249" s="527" t="s">
        <v>1674</v>
      </c>
      <c r="B249" s="527" t="s">
        <v>451</v>
      </c>
      <c r="C249" s="529"/>
      <c r="D249" s="529"/>
      <c r="E249" s="529"/>
      <c r="F249" s="529"/>
      <c r="G249" s="529"/>
      <c r="H249" s="529"/>
      <c r="I249" s="529"/>
      <c r="J249" s="529"/>
      <c r="K249" s="527"/>
      <c r="L249" s="527"/>
    </row>
    <row r="250" ht="21" hidden="1" customHeight="1" outlineLevel="2">
      <c r="A250" s="527" t="s">
        <v>1675</v>
      </c>
      <c r="B250" s="527" t="s">
        <v>452</v>
      </c>
      <c r="C250" s="529"/>
      <c r="D250" s="529"/>
      <c r="E250" s="529"/>
      <c r="F250" s="529"/>
      <c r="G250" s="529"/>
      <c r="H250" s="529"/>
      <c r="I250" s="529"/>
      <c r="J250" s="529"/>
      <c r="K250" s="527"/>
      <c r="L250" s="527"/>
    </row>
    <row r="251" ht="50.25" hidden="1" customHeight="1" outlineLevel="1" collapsed="1">
      <c r="A251" s="527" t="s">
        <v>1676</v>
      </c>
      <c r="B251" s="527" t="s">
        <v>1439</v>
      </c>
      <c r="C251" s="528">
        <v>54859.970370000003</v>
      </c>
      <c r="D251" s="529"/>
      <c r="E251" s="529"/>
      <c r="F251" s="529"/>
      <c r="G251" s="529"/>
      <c r="H251" s="529"/>
      <c r="I251" s="528">
        <v>54859.970370000003</v>
      </c>
      <c r="J251" s="529"/>
      <c r="K251" s="527"/>
      <c r="L251" s="527"/>
    </row>
    <row r="252" ht="21" hidden="1" customHeight="1" outlineLevel="2">
      <c r="A252" s="527" t="s">
        <v>1677</v>
      </c>
      <c r="B252" s="527" t="s">
        <v>441</v>
      </c>
      <c r="C252" s="528">
        <v>54859.970370000003</v>
      </c>
      <c r="D252" s="529"/>
      <c r="E252" s="529"/>
      <c r="F252" s="529"/>
      <c r="G252" s="529"/>
      <c r="H252" s="529"/>
      <c r="I252" s="528">
        <v>54859.970370000003</v>
      </c>
      <c r="J252" s="529"/>
      <c r="K252" s="527"/>
      <c r="L252" s="527"/>
    </row>
    <row r="253" ht="21" hidden="1" customHeight="1" outlineLevel="3">
      <c r="A253" s="527"/>
      <c r="B253" s="527"/>
      <c r="C253" s="528">
        <v>54859.970370000003</v>
      </c>
      <c r="D253" s="529"/>
      <c r="E253" s="529"/>
      <c r="F253" s="529"/>
      <c r="G253" s="529"/>
      <c r="H253" s="529"/>
      <c r="I253" s="528">
        <v>54859.970370000003</v>
      </c>
      <c r="J253" s="529"/>
      <c r="K253" s="527"/>
      <c r="L253" s="527"/>
    </row>
    <row r="254" ht="99" hidden="1" customHeight="1" outlineLevel="4">
      <c r="A254" s="527"/>
      <c r="B254" s="527" t="s">
        <v>1482</v>
      </c>
      <c r="C254" s="530">
        <v>267.40485999999999</v>
      </c>
      <c r="D254" s="529"/>
      <c r="E254" s="529"/>
      <c r="F254" s="529"/>
      <c r="G254" s="529"/>
      <c r="H254" s="529"/>
      <c r="I254" s="530">
        <v>267.40485999999999</v>
      </c>
      <c r="J254" s="529"/>
      <c r="K254" s="527" t="s">
        <v>1482</v>
      </c>
      <c r="L254" s="527"/>
    </row>
    <row r="255" ht="89.25" hidden="1" customHeight="1" outlineLevel="4">
      <c r="A255" s="527"/>
      <c r="B255" s="527" t="s">
        <v>1483</v>
      </c>
      <c r="C255" s="530">
        <v>56.495049999999999</v>
      </c>
      <c r="D255" s="529"/>
      <c r="E255" s="529"/>
      <c r="F255" s="529"/>
      <c r="G255" s="529"/>
      <c r="H255" s="529"/>
      <c r="I255" s="530">
        <v>56.495049999999999</v>
      </c>
      <c r="J255" s="529"/>
      <c r="K255" s="527" t="s">
        <v>1483</v>
      </c>
      <c r="L255" s="527"/>
    </row>
    <row r="256" ht="99" hidden="1" customHeight="1" outlineLevel="4">
      <c r="A256" s="527"/>
      <c r="B256" s="527" t="s">
        <v>1484</v>
      </c>
      <c r="C256" s="530">
        <v>37.228720000000003</v>
      </c>
      <c r="D256" s="529"/>
      <c r="E256" s="529"/>
      <c r="F256" s="529"/>
      <c r="G256" s="529"/>
      <c r="H256" s="529"/>
      <c r="I256" s="530">
        <v>37.228720000000003</v>
      </c>
      <c r="J256" s="529"/>
      <c r="K256" s="527" t="s">
        <v>1484</v>
      </c>
      <c r="L256" s="527"/>
    </row>
    <row r="257" ht="89.25" hidden="1" customHeight="1" outlineLevel="4">
      <c r="A257" s="527"/>
      <c r="B257" s="527" t="s">
        <v>1485</v>
      </c>
      <c r="C257" s="530">
        <v>465.33488</v>
      </c>
      <c r="D257" s="529"/>
      <c r="E257" s="529"/>
      <c r="F257" s="529"/>
      <c r="G257" s="529"/>
      <c r="H257" s="529"/>
      <c r="I257" s="530">
        <v>465.33488</v>
      </c>
      <c r="J257" s="529"/>
      <c r="K257" s="527" t="s">
        <v>1485</v>
      </c>
      <c r="L257" s="527"/>
    </row>
    <row r="258" ht="108.75" hidden="1" customHeight="1" outlineLevel="4">
      <c r="A258" s="527"/>
      <c r="B258" s="527" t="s">
        <v>1488</v>
      </c>
      <c r="C258" s="530">
        <v>8.5694300000000005</v>
      </c>
      <c r="D258" s="529"/>
      <c r="E258" s="529"/>
      <c r="F258" s="529"/>
      <c r="G258" s="529"/>
      <c r="H258" s="529"/>
      <c r="I258" s="530">
        <v>8.5694300000000005</v>
      </c>
      <c r="J258" s="529"/>
      <c r="K258" s="527" t="s">
        <v>1488</v>
      </c>
      <c r="L258" s="527"/>
    </row>
    <row r="259" ht="128.25" hidden="1" customHeight="1" outlineLevel="4">
      <c r="A259" s="527"/>
      <c r="B259" s="527" t="s">
        <v>1490</v>
      </c>
      <c r="C259" s="530">
        <v>39.847479999999997</v>
      </c>
      <c r="D259" s="529"/>
      <c r="E259" s="529"/>
      <c r="F259" s="529"/>
      <c r="G259" s="529"/>
      <c r="H259" s="529"/>
      <c r="I259" s="530">
        <v>39.847479999999997</v>
      </c>
      <c r="J259" s="529"/>
      <c r="K259" s="527" t="s">
        <v>1490</v>
      </c>
      <c r="L259" s="527"/>
    </row>
    <row r="260" ht="79.5" hidden="1" customHeight="1" outlineLevel="4">
      <c r="A260" s="527"/>
      <c r="B260" s="527" t="s">
        <v>1491</v>
      </c>
      <c r="C260" s="530">
        <v>52.318269999999998</v>
      </c>
      <c r="D260" s="529"/>
      <c r="E260" s="529"/>
      <c r="F260" s="529"/>
      <c r="G260" s="529"/>
      <c r="H260" s="529"/>
      <c r="I260" s="530">
        <v>52.318269999999998</v>
      </c>
      <c r="J260" s="529"/>
      <c r="K260" s="527" t="s">
        <v>1491</v>
      </c>
      <c r="L260" s="527"/>
    </row>
    <row r="261" ht="69.75" hidden="1" customHeight="1" outlineLevel="4">
      <c r="A261" s="527"/>
      <c r="B261" s="527" t="s">
        <v>1494</v>
      </c>
      <c r="C261" s="530">
        <v>18.267029999999998</v>
      </c>
      <c r="D261" s="529"/>
      <c r="E261" s="529"/>
      <c r="F261" s="529"/>
      <c r="G261" s="529"/>
      <c r="H261" s="529"/>
      <c r="I261" s="530">
        <v>18.267029999999998</v>
      </c>
      <c r="J261" s="529"/>
      <c r="K261" s="527" t="s">
        <v>1494</v>
      </c>
      <c r="L261" s="527"/>
    </row>
    <row r="262" ht="60" hidden="1" customHeight="1" outlineLevel="4">
      <c r="A262" s="527"/>
      <c r="B262" s="527" t="s">
        <v>1979</v>
      </c>
      <c r="C262" s="530">
        <v>24.555060000000001</v>
      </c>
      <c r="D262" s="529"/>
      <c r="E262" s="529"/>
      <c r="F262" s="529"/>
      <c r="G262" s="529"/>
      <c r="H262" s="529"/>
      <c r="I262" s="530">
        <v>24.555060000000001</v>
      </c>
      <c r="J262" s="529"/>
      <c r="K262" s="527" t="s">
        <v>1979</v>
      </c>
      <c r="L262" s="527"/>
    </row>
    <row r="263" ht="60" hidden="1" customHeight="1" outlineLevel="4">
      <c r="A263" s="527"/>
      <c r="B263" s="527" t="s">
        <v>1499</v>
      </c>
      <c r="C263" s="530">
        <v>75.267790000000005</v>
      </c>
      <c r="D263" s="529"/>
      <c r="E263" s="529"/>
      <c r="F263" s="529"/>
      <c r="G263" s="529"/>
      <c r="H263" s="529"/>
      <c r="I263" s="530">
        <v>75.267790000000005</v>
      </c>
      <c r="J263" s="529"/>
      <c r="K263" s="527" t="s">
        <v>1499</v>
      </c>
      <c r="L263" s="527"/>
    </row>
    <row r="264" ht="69.75" hidden="1" customHeight="1" outlineLevel="4">
      <c r="A264" s="527"/>
      <c r="B264" s="527" t="s">
        <v>1500</v>
      </c>
      <c r="C264" s="530">
        <v>449.44990999999999</v>
      </c>
      <c r="D264" s="529"/>
      <c r="E264" s="529"/>
      <c r="F264" s="529"/>
      <c r="G264" s="529"/>
      <c r="H264" s="529"/>
      <c r="I264" s="530">
        <v>449.44990999999999</v>
      </c>
      <c r="J264" s="529"/>
      <c r="K264" s="527" t="s">
        <v>1500</v>
      </c>
      <c r="L264" s="527"/>
    </row>
    <row r="265" ht="69.75" hidden="1" customHeight="1" outlineLevel="4">
      <c r="A265" s="527"/>
      <c r="B265" s="527" t="s">
        <v>1501</v>
      </c>
      <c r="C265" s="530">
        <v>7.2312799999999999</v>
      </c>
      <c r="D265" s="529"/>
      <c r="E265" s="529"/>
      <c r="F265" s="529"/>
      <c r="G265" s="529"/>
      <c r="H265" s="529"/>
      <c r="I265" s="530">
        <v>7.2312799999999999</v>
      </c>
      <c r="J265" s="529"/>
      <c r="K265" s="527" t="s">
        <v>1501</v>
      </c>
      <c r="L265" s="527"/>
    </row>
    <row r="266" ht="89.25" hidden="1" customHeight="1" outlineLevel="4">
      <c r="A266" s="527"/>
      <c r="B266" s="527" t="s">
        <v>1502</v>
      </c>
      <c r="C266" s="530">
        <v>17.11234</v>
      </c>
      <c r="D266" s="529"/>
      <c r="E266" s="529"/>
      <c r="F266" s="529"/>
      <c r="G266" s="529"/>
      <c r="H266" s="529"/>
      <c r="I266" s="530">
        <v>17.11234</v>
      </c>
      <c r="J266" s="529"/>
      <c r="K266" s="527" t="s">
        <v>1502</v>
      </c>
      <c r="L266" s="527"/>
    </row>
    <row r="267" ht="79.5" hidden="1" customHeight="1" outlineLevel="4">
      <c r="A267" s="527"/>
      <c r="B267" s="527" t="s">
        <v>1503</v>
      </c>
      <c r="C267" s="530">
        <v>3.06846</v>
      </c>
      <c r="D267" s="529"/>
      <c r="E267" s="529"/>
      <c r="F267" s="529"/>
      <c r="G267" s="529"/>
      <c r="H267" s="529"/>
      <c r="I267" s="530">
        <v>3.06846</v>
      </c>
      <c r="J267" s="529"/>
      <c r="K267" s="527" t="s">
        <v>1503</v>
      </c>
      <c r="L267" s="527"/>
    </row>
    <row r="268" ht="89.25" hidden="1" customHeight="1" outlineLevel="4">
      <c r="A268" s="527"/>
      <c r="B268" s="527" t="s">
        <v>1504</v>
      </c>
      <c r="C268" s="530">
        <v>7.8237300000000003</v>
      </c>
      <c r="D268" s="529"/>
      <c r="E268" s="529"/>
      <c r="F268" s="529"/>
      <c r="G268" s="529"/>
      <c r="H268" s="529"/>
      <c r="I268" s="530">
        <v>7.8237300000000003</v>
      </c>
      <c r="J268" s="529"/>
      <c r="K268" s="527" t="s">
        <v>1504</v>
      </c>
      <c r="L268" s="527"/>
    </row>
    <row r="269" ht="50.25" hidden="1" customHeight="1" outlineLevel="4">
      <c r="A269" s="527"/>
      <c r="B269" s="527" t="s">
        <v>1505</v>
      </c>
      <c r="C269" s="530">
        <v>125.81264</v>
      </c>
      <c r="D269" s="529"/>
      <c r="E269" s="529"/>
      <c r="F269" s="529"/>
      <c r="G269" s="529"/>
      <c r="H269" s="529"/>
      <c r="I269" s="530">
        <v>125.81264</v>
      </c>
      <c r="J269" s="529"/>
      <c r="K269" s="527" t="s">
        <v>1505</v>
      </c>
      <c r="L269" s="527"/>
    </row>
    <row r="270" ht="60" hidden="1" customHeight="1" outlineLevel="4">
      <c r="A270" s="527"/>
      <c r="B270" s="527" t="s">
        <v>1506</v>
      </c>
      <c r="C270" s="530">
        <v>5.3219399999999997</v>
      </c>
      <c r="D270" s="529"/>
      <c r="E270" s="529"/>
      <c r="F270" s="529"/>
      <c r="G270" s="529"/>
      <c r="H270" s="529"/>
      <c r="I270" s="530">
        <v>5.3219399999999997</v>
      </c>
      <c r="J270" s="529"/>
      <c r="K270" s="527" t="s">
        <v>1506</v>
      </c>
      <c r="L270" s="527"/>
    </row>
    <row r="271" ht="69.75" hidden="1" customHeight="1" outlineLevel="4">
      <c r="A271" s="527"/>
      <c r="B271" s="527" t="s">
        <v>1507</v>
      </c>
      <c r="C271" s="530">
        <v>87.544449999999998</v>
      </c>
      <c r="D271" s="529"/>
      <c r="E271" s="529"/>
      <c r="F271" s="529"/>
      <c r="G271" s="529"/>
      <c r="H271" s="529"/>
      <c r="I271" s="530">
        <v>87.544449999999998</v>
      </c>
      <c r="J271" s="529"/>
      <c r="K271" s="527" t="s">
        <v>1507</v>
      </c>
      <c r="L271" s="527"/>
    </row>
    <row r="272" ht="50.25" hidden="1" customHeight="1" outlineLevel="4">
      <c r="A272" s="527"/>
      <c r="B272" s="527" t="s">
        <v>1508</v>
      </c>
      <c r="C272" s="530">
        <v>26.16536</v>
      </c>
      <c r="D272" s="529"/>
      <c r="E272" s="529"/>
      <c r="F272" s="529"/>
      <c r="G272" s="529"/>
      <c r="H272" s="529"/>
      <c r="I272" s="530">
        <v>26.16536</v>
      </c>
      <c r="J272" s="529"/>
      <c r="K272" s="527" t="s">
        <v>1508</v>
      </c>
      <c r="L272" s="527"/>
    </row>
    <row r="273" ht="60" hidden="1" customHeight="1" outlineLevel="4">
      <c r="A273" s="527"/>
      <c r="B273" s="527" t="s">
        <v>1509</v>
      </c>
      <c r="C273" s="530">
        <v>10.960760000000001</v>
      </c>
      <c r="D273" s="529"/>
      <c r="E273" s="529"/>
      <c r="F273" s="529"/>
      <c r="G273" s="529"/>
      <c r="H273" s="529"/>
      <c r="I273" s="530">
        <v>10.960760000000001</v>
      </c>
      <c r="J273" s="529"/>
      <c r="K273" s="527" t="s">
        <v>1509</v>
      </c>
      <c r="L273" s="527"/>
    </row>
    <row r="274" ht="99" hidden="1" customHeight="1" outlineLevel="4">
      <c r="A274" s="527"/>
      <c r="B274" s="527" t="s">
        <v>1510</v>
      </c>
      <c r="C274" s="530">
        <v>19.187919999999998</v>
      </c>
      <c r="D274" s="529"/>
      <c r="E274" s="529"/>
      <c r="F274" s="529"/>
      <c r="G274" s="529"/>
      <c r="H274" s="529"/>
      <c r="I274" s="530">
        <v>19.187919999999998</v>
      </c>
      <c r="J274" s="529"/>
      <c r="K274" s="527" t="s">
        <v>1510</v>
      </c>
      <c r="L274" s="527"/>
    </row>
    <row r="275" ht="69.75" hidden="1" customHeight="1" outlineLevel="4">
      <c r="A275" s="527"/>
      <c r="B275" s="527" t="s">
        <v>1511</v>
      </c>
      <c r="C275" s="530">
        <v>2.5628799999999998</v>
      </c>
      <c r="D275" s="529"/>
      <c r="E275" s="529"/>
      <c r="F275" s="529"/>
      <c r="G275" s="529"/>
      <c r="H275" s="529"/>
      <c r="I275" s="530">
        <v>2.5628799999999998</v>
      </c>
      <c r="J275" s="529"/>
      <c r="K275" s="527" t="s">
        <v>1511</v>
      </c>
      <c r="L275" s="527"/>
    </row>
    <row r="276" ht="108.75" hidden="1" customHeight="1" outlineLevel="4">
      <c r="A276" s="527"/>
      <c r="B276" s="527" t="s">
        <v>1513</v>
      </c>
      <c r="C276" s="530">
        <v>12.294589999999999</v>
      </c>
      <c r="D276" s="529"/>
      <c r="E276" s="529"/>
      <c r="F276" s="529"/>
      <c r="G276" s="529"/>
      <c r="H276" s="529"/>
      <c r="I276" s="530">
        <v>12.294589999999999</v>
      </c>
      <c r="J276" s="529"/>
      <c r="K276" s="527" t="s">
        <v>1513</v>
      </c>
      <c r="L276" s="527"/>
    </row>
    <row r="277" ht="89.25" hidden="1" customHeight="1" outlineLevel="4">
      <c r="A277" s="527"/>
      <c r="B277" s="527" t="s">
        <v>1516</v>
      </c>
      <c r="C277" s="530">
        <v>43.290529999999997</v>
      </c>
      <c r="D277" s="529"/>
      <c r="E277" s="529"/>
      <c r="F277" s="529"/>
      <c r="G277" s="529"/>
      <c r="H277" s="529"/>
      <c r="I277" s="530">
        <v>43.290529999999997</v>
      </c>
      <c r="J277" s="529"/>
      <c r="K277" s="527" t="s">
        <v>1516</v>
      </c>
      <c r="L277" s="527"/>
    </row>
    <row r="278" ht="79.5" hidden="1" customHeight="1" outlineLevel="4">
      <c r="A278" s="527"/>
      <c r="B278" s="527" t="s">
        <v>1518</v>
      </c>
      <c r="C278" s="530">
        <v>7.79819</v>
      </c>
      <c r="D278" s="529"/>
      <c r="E278" s="529"/>
      <c r="F278" s="529"/>
      <c r="G278" s="529"/>
      <c r="H278" s="529"/>
      <c r="I278" s="530">
        <v>7.79819</v>
      </c>
      <c r="J278" s="529"/>
      <c r="K278" s="527" t="s">
        <v>1518</v>
      </c>
      <c r="L278" s="527"/>
    </row>
    <row r="279" ht="108.75" hidden="1" customHeight="1" outlineLevel="4">
      <c r="A279" s="527"/>
      <c r="B279" s="527" t="s">
        <v>1519</v>
      </c>
      <c r="C279" s="535">
        <v>5.2167000000000003</v>
      </c>
      <c r="D279" s="529"/>
      <c r="E279" s="529"/>
      <c r="F279" s="529"/>
      <c r="G279" s="529"/>
      <c r="H279" s="529"/>
      <c r="I279" s="535">
        <v>5.2167000000000003</v>
      </c>
      <c r="J279" s="529"/>
      <c r="K279" s="527" t="s">
        <v>1519</v>
      </c>
      <c r="L279" s="527"/>
    </row>
    <row r="280" ht="108.75" hidden="1" customHeight="1" outlineLevel="4">
      <c r="A280" s="527"/>
      <c r="B280" s="527" t="s">
        <v>1520</v>
      </c>
      <c r="C280" s="530">
        <v>0.15533</v>
      </c>
      <c r="D280" s="529"/>
      <c r="E280" s="529"/>
      <c r="F280" s="529"/>
      <c r="G280" s="529"/>
      <c r="H280" s="529"/>
      <c r="I280" s="530">
        <v>0.15533</v>
      </c>
      <c r="J280" s="529"/>
      <c r="K280" s="527" t="s">
        <v>1520</v>
      </c>
      <c r="L280" s="527"/>
    </row>
    <row r="281" ht="99" hidden="1" customHeight="1" outlineLevel="4">
      <c r="A281" s="527"/>
      <c r="B281" s="527" t="s">
        <v>1521</v>
      </c>
      <c r="C281" s="530">
        <v>0.22445000000000001</v>
      </c>
      <c r="D281" s="529"/>
      <c r="E281" s="529"/>
      <c r="F281" s="529"/>
      <c r="G281" s="529"/>
      <c r="H281" s="529"/>
      <c r="I281" s="530">
        <v>0.22445000000000001</v>
      </c>
      <c r="J281" s="529"/>
      <c r="K281" s="527" t="s">
        <v>1521</v>
      </c>
      <c r="L281" s="527"/>
    </row>
    <row r="282" ht="79.5" hidden="1" customHeight="1" outlineLevel="4">
      <c r="A282" s="527"/>
      <c r="B282" s="527" t="s">
        <v>1526</v>
      </c>
      <c r="C282" s="530">
        <v>39.903559999999999</v>
      </c>
      <c r="D282" s="529"/>
      <c r="E282" s="529"/>
      <c r="F282" s="529"/>
      <c r="G282" s="529"/>
      <c r="H282" s="529"/>
      <c r="I282" s="530">
        <v>39.903559999999999</v>
      </c>
      <c r="J282" s="529"/>
      <c r="K282" s="527" t="s">
        <v>1526</v>
      </c>
      <c r="L282" s="527"/>
    </row>
    <row r="283" ht="89.25" hidden="1" customHeight="1" outlineLevel="4">
      <c r="A283" s="527"/>
      <c r="B283" s="527" t="s">
        <v>1530</v>
      </c>
      <c r="C283" s="530">
        <v>6.9584599999999996</v>
      </c>
      <c r="D283" s="529"/>
      <c r="E283" s="529"/>
      <c r="F283" s="529"/>
      <c r="G283" s="529"/>
      <c r="H283" s="529"/>
      <c r="I283" s="530">
        <v>6.9584599999999996</v>
      </c>
      <c r="J283" s="529"/>
      <c r="K283" s="527" t="s">
        <v>1530</v>
      </c>
      <c r="L283" s="527"/>
    </row>
    <row r="284" ht="99" hidden="1" customHeight="1" outlineLevel="4">
      <c r="A284" s="527"/>
      <c r="B284" s="527" t="s">
        <v>1537</v>
      </c>
      <c r="C284" s="530">
        <v>2.3454199999999998</v>
      </c>
      <c r="D284" s="529"/>
      <c r="E284" s="529"/>
      <c r="F284" s="529"/>
      <c r="G284" s="529"/>
      <c r="H284" s="529"/>
      <c r="I284" s="530">
        <v>2.3454199999999998</v>
      </c>
      <c r="J284" s="529"/>
      <c r="K284" s="527" t="s">
        <v>1537</v>
      </c>
      <c r="L284" s="527"/>
    </row>
    <row r="285" ht="99" hidden="1" customHeight="1" outlineLevel="4">
      <c r="A285" s="527"/>
      <c r="B285" s="527" t="s">
        <v>1539</v>
      </c>
      <c r="C285" s="537">
        <v>744.85599999999999</v>
      </c>
      <c r="D285" s="529"/>
      <c r="E285" s="529"/>
      <c r="F285" s="529"/>
      <c r="G285" s="529"/>
      <c r="H285" s="529"/>
      <c r="I285" s="537">
        <v>744.85599999999999</v>
      </c>
      <c r="J285" s="529"/>
      <c r="K285" s="527" t="s">
        <v>1539</v>
      </c>
      <c r="L285" s="527"/>
    </row>
    <row r="286" ht="79.5" hidden="1" customHeight="1" outlineLevel="4">
      <c r="A286" s="527"/>
      <c r="B286" s="527" t="s">
        <v>1540</v>
      </c>
      <c r="C286" s="530">
        <v>0.057619999999999998</v>
      </c>
      <c r="D286" s="529"/>
      <c r="E286" s="529"/>
      <c r="F286" s="529"/>
      <c r="G286" s="529"/>
      <c r="H286" s="529"/>
      <c r="I286" s="530">
        <v>0.057619999999999998</v>
      </c>
      <c r="J286" s="529"/>
      <c r="K286" s="527" t="s">
        <v>1540</v>
      </c>
      <c r="L286" s="527"/>
    </row>
    <row r="287" ht="50.25" hidden="1" customHeight="1" outlineLevel="4">
      <c r="A287" s="527"/>
      <c r="B287" s="527" t="s">
        <v>1541</v>
      </c>
      <c r="C287" s="530">
        <v>16.10483</v>
      </c>
      <c r="D287" s="529"/>
      <c r="E287" s="529"/>
      <c r="F287" s="529"/>
      <c r="G287" s="529"/>
      <c r="H287" s="529"/>
      <c r="I287" s="530">
        <v>16.10483</v>
      </c>
      <c r="J287" s="529"/>
      <c r="K287" s="527" t="s">
        <v>1541</v>
      </c>
      <c r="L287" s="527"/>
    </row>
    <row r="288" ht="99" hidden="1" customHeight="1" outlineLevel="4">
      <c r="A288" s="527"/>
      <c r="B288" s="527" t="s">
        <v>1542</v>
      </c>
      <c r="C288" s="535">
        <v>15.1981</v>
      </c>
      <c r="D288" s="529"/>
      <c r="E288" s="529"/>
      <c r="F288" s="529"/>
      <c r="G288" s="529"/>
      <c r="H288" s="529"/>
      <c r="I288" s="535">
        <v>15.1981</v>
      </c>
      <c r="J288" s="529"/>
      <c r="K288" s="527" t="s">
        <v>1542</v>
      </c>
      <c r="L288" s="527"/>
    </row>
    <row r="289" ht="108.75" hidden="1" customHeight="1" outlineLevel="4">
      <c r="A289" s="527"/>
      <c r="B289" s="527" t="s">
        <v>1543</v>
      </c>
      <c r="C289" s="530">
        <v>6.8038600000000002</v>
      </c>
      <c r="D289" s="529"/>
      <c r="E289" s="529"/>
      <c r="F289" s="529"/>
      <c r="G289" s="529"/>
      <c r="H289" s="529"/>
      <c r="I289" s="530">
        <v>6.8038600000000002</v>
      </c>
      <c r="J289" s="529"/>
      <c r="K289" s="527" t="s">
        <v>1543</v>
      </c>
      <c r="L289" s="527"/>
    </row>
    <row r="290" ht="40.5" hidden="1" customHeight="1" outlineLevel="4">
      <c r="A290" s="527"/>
      <c r="B290" s="527" t="s">
        <v>1544</v>
      </c>
      <c r="C290" s="528">
        <v>17743.597249999999</v>
      </c>
      <c r="D290" s="529"/>
      <c r="E290" s="529"/>
      <c r="F290" s="529"/>
      <c r="G290" s="529"/>
      <c r="H290" s="529"/>
      <c r="I290" s="528">
        <v>17743.597249999999</v>
      </c>
      <c r="J290" s="529"/>
      <c r="K290" s="527" t="s">
        <v>1544</v>
      </c>
      <c r="L290" s="527"/>
    </row>
    <row r="291" ht="60" hidden="1" customHeight="1" outlineLevel="4">
      <c r="A291" s="527"/>
      <c r="B291" s="527" t="s">
        <v>1545</v>
      </c>
      <c r="C291" s="528">
        <v>1294.9051300000001</v>
      </c>
      <c r="D291" s="529"/>
      <c r="E291" s="529"/>
      <c r="F291" s="529"/>
      <c r="G291" s="529"/>
      <c r="H291" s="529"/>
      <c r="I291" s="528">
        <v>1294.9051300000001</v>
      </c>
      <c r="J291" s="529"/>
      <c r="K291" s="527" t="s">
        <v>1545</v>
      </c>
      <c r="L291" s="527"/>
    </row>
    <row r="292" ht="69.75" hidden="1" customHeight="1" outlineLevel="4">
      <c r="A292" s="527"/>
      <c r="B292" s="527" t="s">
        <v>1546</v>
      </c>
      <c r="C292" s="528">
        <v>1694.2438400000001</v>
      </c>
      <c r="D292" s="529"/>
      <c r="E292" s="529"/>
      <c r="F292" s="529"/>
      <c r="G292" s="529"/>
      <c r="H292" s="529"/>
      <c r="I292" s="528">
        <v>1694.2438400000001</v>
      </c>
      <c r="J292" s="529"/>
      <c r="K292" s="527" t="s">
        <v>1546</v>
      </c>
      <c r="L292" s="527"/>
    </row>
    <row r="293" ht="40.5" hidden="1" customHeight="1" outlineLevel="4">
      <c r="A293" s="527"/>
      <c r="B293" s="527" t="s">
        <v>1547</v>
      </c>
      <c r="C293" s="530">
        <v>325.71305000000001</v>
      </c>
      <c r="D293" s="529"/>
      <c r="E293" s="529"/>
      <c r="F293" s="529"/>
      <c r="G293" s="529"/>
      <c r="H293" s="529"/>
      <c r="I293" s="530">
        <v>325.71305000000001</v>
      </c>
      <c r="J293" s="529"/>
      <c r="K293" s="527" t="s">
        <v>1547</v>
      </c>
      <c r="L293" s="527"/>
    </row>
    <row r="294" ht="79.5" hidden="1" customHeight="1" outlineLevel="4">
      <c r="A294" s="527"/>
      <c r="B294" s="527" t="s">
        <v>1548</v>
      </c>
      <c r="C294" s="528">
        <v>8584.5147899999993</v>
      </c>
      <c r="D294" s="529"/>
      <c r="E294" s="529"/>
      <c r="F294" s="529"/>
      <c r="G294" s="529"/>
      <c r="H294" s="529"/>
      <c r="I294" s="528">
        <v>8584.5147899999993</v>
      </c>
      <c r="J294" s="529"/>
      <c r="K294" s="527" t="s">
        <v>1548</v>
      </c>
      <c r="L294" s="527"/>
    </row>
    <row r="295" ht="79.5" hidden="1" customHeight="1" outlineLevel="4">
      <c r="A295" s="527"/>
      <c r="B295" s="527" t="s">
        <v>1550</v>
      </c>
      <c r="C295" s="528">
        <v>2546.02072</v>
      </c>
      <c r="D295" s="529"/>
      <c r="E295" s="529"/>
      <c r="F295" s="529"/>
      <c r="G295" s="529"/>
      <c r="H295" s="529"/>
      <c r="I295" s="528">
        <v>2546.02072</v>
      </c>
      <c r="J295" s="529"/>
      <c r="K295" s="527" t="s">
        <v>1550</v>
      </c>
      <c r="L295" s="527"/>
    </row>
    <row r="296" ht="108.75" hidden="1" customHeight="1" outlineLevel="4">
      <c r="A296" s="527"/>
      <c r="B296" s="527" t="s">
        <v>1551</v>
      </c>
      <c r="C296" s="530">
        <v>693.79351999999994</v>
      </c>
      <c r="D296" s="529"/>
      <c r="E296" s="529"/>
      <c r="F296" s="529"/>
      <c r="G296" s="529"/>
      <c r="H296" s="529"/>
      <c r="I296" s="530">
        <v>693.79351999999994</v>
      </c>
      <c r="J296" s="529"/>
      <c r="K296" s="527" t="s">
        <v>1551</v>
      </c>
      <c r="L296" s="527"/>
    </row>
    <row r="297" ht="118.5" hidden="1" customHeight="1" outlineLevel="4">
      <c r="A297" s="527"/>
      <c r="B297" s="527" t="s">
        <v>1552</v>
      </c>
      <c r="C297" s="530">
        <v>424.05954000000003</v>
      </c>
      <c r="D297" s="529"/>
      <c r="E297" s="529"/>
      <c r="F297" s="529"/>
      <c r="G297" s="529"/>
      <c r="H297" s="529"/>
      <c r="I297" s="530">
        <v>424.05954000000003</v>
      </c>
      <c r="J297" s="529"/>
      <c r="K297" s="527" t="s">
        <v>1552</v>
      </c>
      <c r="L297" s="527"/>
    </row>
    <row r="298" ht="128.25" hidden="1" customHeight="1" outlineLevel="4">
      <c r="A298" s="527"/>
      <c r="B298" s="527" t="s">
        <v>1553</v>
      </c>
      <c r="C298" s="530">
        <v>708.98539000000005</v>
      </c>
      <c r="D298" s="529"/>
      <c r="E298" s="529"/>
      <c r="F298" s="529"/>
      <c r="G298" s="529"/>
      <c r="H298" s="529"/>
      <c r="I298" s="530">
        <v>708.98539000000005</v>
      </c>
      <c r="J298" s="529"/>
      <c r="K298" s="527" t="s">
        <v>1553</v>
      </c>
      <c r="L298" s="527"/>
    </row>
    <row r="299" ht="128.25" hidden="1" customHeight="1" outlineLevel="4">
      <c r="A299" s="527"/>
      <c r="B299" s="527" t="s">
        <v>1981</v>
      </c>
      <c r="C299" s="528">
        <v>6526.2178899999999</v>
      </c>
      <c r="D299" s="529"/>
      <c r="E299" s="529"/>
      <c r="F299" s="529"/>
      <c r="G299" s="529"/>
      <c r="H299" s="529"/>
      <c r="I299" s="528">
        <v>6526.2178899999999</v>
      </c>
      <c r="J299" s="529"/>
      <c r="K299" s="527" t="s">
        <v>1981</v>
      </c>
      <c r="L299" s="527"/>
    </row>
    <row r="300" ht="186.75" hidden="1" customHeight="1" outlineLevel="4">
      <c r="A300" s="527"/>
      <c r="B300" s="527" t="s">
        <v>1982</v>
      </c>
      <c r="C300" s="530">
        <v>155.97677999999999</v>
      </c>
      <c r="D300" s="529"/>
      <c r="E300" s="529"/>
      <c r="F300" s="529"/>
      <c r="G300" s="529"/>
      <c r="H300" s="529"/>
      <c r="I300" s="530">
        <v>155.97677999999999</v>
      </c>
      <c r="J300" s="529"/>
      <c r="K300" s="527" t="s">
        <v>1982</v>
      </c>
      <c r="L300" s="527"/>
    </row>
    <row r="301" ht="186.75" hidden="1" customHeight="1" outlineLevel="4">
      <c r="A301" s="527"/>
      <c r="B301" s="527" t="s">
        <v>1983</v>
      </c>
      <c r="C301" s="530">
        <v>93.293049999999994</v>
      </c>
      <c r="D301" s="529"/>
      <c r="E301" s="529"/>
      <c r="F301" s="529"/>
      <c r="G301" s="529"/>
      <c r="H301" s="529"/>
      <c r="I301" s="530">
        <v>93.293049999999994</v>
      </c>
      <c r="J301" s="529"/>
      <c r="K301" s="527" t="s">
        <v>1983</v>
      </c>
      <c r="L301" s="527"/>
    </row>
    <row r="302" ht="186.75" hidden="1" customHeight="1" outlineLevel="4">
      <c r="A302" s="527"/>
      <c r="B302" s="527" t="s">
        <v>1984</v>
      </c>
      <c r="C302" s="530">
        <v>152.63452000000001</v>
      </c>
      <c r="D302" s="529"/>
      <c r="E302" s="529"/>
      <c r="F302" s="529"/>
      <c r="G302" s="529"/>
      <c r="H302" s="529"/>
      <c r="I302" s="530">
        <v>152.63452000000001</v>
      </c>
      <c r="J302" s="529"/>
      <c r="K302" s="527" t="s">
        <v>1984</v>
      </c>
      <c r="L302" s="527"/>
    </row>
    <row r="303" ht="157.5" hidden="1" customHeight="1" outlineLevel="4">
      <c r="A303" s="527"/>
      <c r="B303" s="527" t="s">
        <v>1985</v>
      </c>
      <c r="C303" s="530">
        <v>560.12459000000001</v>
      </c>
      <c r="D303" s="529"/>
      <c r="E303" s="529"/>
      <c r="F303" s="529"/>
      <c r="G303" s="529"/>
      <c r="H303" s="529"/>
      <c r="I303" s="530">
        <v>560.12459000000001</v>
      </c>
      <c r="J303" s="529"/>
      <c r="K303" s="527" t="s">
        <v>1985</v>
      </c>
      <c r="L303" s="527"/>
    </row>
    <row r="304" ht="108.75" hidden="1" customHeight="1" outlineLevel="4">
      <c r="A304" s="527"/>
      <c r="B304" s="527" t="s">
        <v>1560</v>
      </c>
      <c r="C304" s="528">
        <v>1516.43571</v>
      </c>
      <c r="D304" s="529"/>
      <c r="E304" s="529"/>
      <c r="F304" s="529"/>
      <c r="G304" s="529"/>
      <c r="H304" s="529"/>
      <c r="I304" s="528">
        <v>1516.43571</v>
      </c>
      <c r="J304" s="529"/>
      <c r="K304" s="527" t="s">
        <v>1560</v>
      </c>
      <c r="L304" s="527"/>
    </row>
    <row r="305" ht="118.5" hidden="1" customHeight="1" outlineLevel="4">
      <c r="A305" s="527"/>
      <c r="B305" s="527" t="s">
        <v>1561</v>
      </c>
      <c r="C305" s="530">
        <v>36.158180000000002</v>
      </c>
      <c r="D305" s="529"/>
      <c r="E305" s="529"/>
      <c r="F305" s="529"/>
      <c r="G305" s="529"/>
      <c r="H305" s="529"/>
      <c r="I305" s="530">
        <v>36.158180000000002</v>
      </c>
      <c r="J305" s="529"/>
      <c r="K305" s="527" t="s">
        <v>1561</v>
      </c>
      <c r="L305" s="527"/>
    </row>
    <row r="306" ht="118.5" hidden="1" customHeight="1" outlineLevel="4">
      <c r="A306" s="527"/>
      <c r="B306" s="527" t="s">
        <v>1562</v>
      </c>
      <c r="C306" s="530">
        <v>21.626950000000001</v>
      </c>
      <c r="D306" s="529"/>
      <c r="E306" s="529"/>
      <c r="F306" s="529"/>
      <c r="G306" s="529"/>
      <c r="H306" s="529"/>
      <c r="I306" s="530">
        <v>21.626950000000001</v>
      </c>
      <c r="J306" s="529"/>
      <c r="K306" s="527" t="s">
        <v>1562</v>
      </c>
      <c r="L306" s="527"/>
    </row>
    <row r="307" ht="118.5" hidden="1" customHeight="1" outlineLevel="4">
      <c r="A307" s="527"/>
      <c r="B307" s="527" t="s">
        <v>1563</v>
      </c>
      <c r="C307" s="530">
        <v>35.383490000000002</v>
      </c>
      <c r="D307" s="529"/>
      <c r="E307" s="529"/>
      <c r="F307" s="529"/>
      <c r="G307" s="529"/>
      <c r="H307" s="529"/>
      <c r="I307" s="530">
        <v>35.383490000000002</v>
      </c>
      <c r="J307" s="529"/>
      <c r="K307" s="527" t="s">
        <v>1563</v>
      </c>
      <c r="L307" s="527"/>
    </row>
    <row r="308" ht="89.25" hidden="1" customHeight="1" outlineLevel="4">
      <c r="A308" s="527"/>
      <c r="B308" s="527" t="s">
        <v>1564</v>
      </c>
      <c r="C308" s="530">
        <v>129.84719000000001</v>
      </c>
      <c r="D308" s="529"/>
      <c r="E308" s="529"/>
      <c r="F308" s="529"/>
      <c r="G308" s="529"/>
      <c r="H308" s="529"/>
      <c r="I308" s="530">
        <v>129.84719000000001</v>
      </c>
      <c r="J308" s="529"/>
      <c r="K308" s="527" t="s">
        <v>1564</v>
      </c>
      <c r="L308" s="527"/>
    </row>
    <row r="309" ht="89.25" hidden="1" customHeight="1" outlineLevel="4">
      <c r="A309" s="527"/>
      <c r="B309" s="527" t="s">
        <v>1565</v>
      </c>
      <c r="C309" s="530">
        <v>118.93608999999999</v>
      </c>
      <c r="D309" s="529"/>
      <c r="E309" s="529"/>
      <c r="F309" s="529"/>
      <c r="G309" s="529"/>
      <c r="H309" s="529"/>
      <c r="I309" s="530">
        <v>118.93608999999999</v>
      </c>
      <c r="J309" s="529"/>
      <c r="K309" s="527" t="s">
        <v>1565</v>
      </c>
      <c r="L309" s="527"/>
    </row>
    <row r="310" ht="147.75" hidden="1" customHeight="1" outlineLevel="4">
      <c r="A310" s="527"/>
      <c r="B310" s="527" t="s">
        <v>1566</v>
      </c>
      <c r="C310" s="530">
        <v>2.8358500000000002</v>
      </c>
      <c r="D310" s="529"/>
      <c r="E310" s="529"/>
      <c r="F310" s="529"/>
      <c r="G310" s="529"/>
      <c r="H310" s="529"/>
      <c r="I310" s="530">
        <v>2.8358500000000002</v>
      </c>
      <c r="J310" s="529"/>
      <c r="K310" s="527" t="s">
        <v>1566</v>
      </c>
      <c r="L310" s="527"/>
    </row>
    <row r="311" ht="147.75" hidden="1" customHeight="1" outlineLevel="4">
      <c r="A311" s="527"/>
      <c r="B311" s="527" t="s">
        <v>1567</v>
      </c>
      <c r="C311" s="530">
        <v>1.69625</v>
      </c>
      <c r="D311" s="529"/>
      <c r="E311" s="529"/>
      <c r="F311" s="529"/>
      <c r="G311" s="529"/>
      <c r="H311" s="529"/>
      <c r="I311" s="530">
        <v>1.69625</v>
      </c>
      <c r="J311" s="529"/>
      <c r="K311" s="527" t="s">
        <v>1567</v>
      </c>
      <c r="L311" s="527"/>
    </row>
    <row r="312" ht="147.75" hidden="1" customHeight="1" outlineLevel="4">
      <c r="A312" s="527"/>
      <c r="B312" s="527" t="s">
        <v>1568</v>
      </c>
      <c r="C312" s="530">
        <v>2.7751899999999998</v>
      </c>
      <c r="D312" s="529"/>
      <c r="E312" s="529"/>
      <c r="F312" s="529"/>
      <c r="G312" s="529"/>
      <c r="H312" s="529"/>
      <c r="I312" s="530">
        <v>2.7751899999999998</v>
      </c>
      <c r="J312" s="529"/>
      <c r="K312" s="527" t="s">
        <v>1568</v>
      </c>
      <c r="L312" s="527"/>
    </row>
    <row r="313" ht="118.5" hidden="1" customHeight="1" outlineLevel="4">
      <c r="A313" s="527"/>
      <c r="B313" s="527" t="s">
        <v>1569</v>
      </c>
      <c r="C313" s="530">
        <v>10.184240000000001</v>
      </c>
      <c r="D313" s="529"/>
      <c r="E313" s="529"/>
      <c r="F313" s="529"/>
      <c r="G313" s="529"/>
      <c r="H313" s="529"/>
      <c r="I313" s="530">
        <v>10.184240000000001</v>
      </c>
      <c r="J313" s="529"/>
      <c r="K313" s="527" t="s">
        <v>1569</v>
      </c>
      <c r="L313" s="527"/>
    </row>
    <row r="314" ht="108.75" hidden="1" customHeight="1" outlineLevel="4">
      <c r="A314" s="527"/>
      <c r="B314" s="527" t="s">
        <v>1570</v>
      </c>
      <c r="C314" s="530">
        <v>854.38936000000001</v>
      </c>
      <c r="D314" s="529"/>
      <c r="E314" s="529"/>
      <c r="F314" s="529"/>
      <c r="G314" s="529"/>
      <c r="H314" s="529"/>
      <c r="I314" s="530">
        <v>854.38936000000001</v>
      </c>
      <c r="J314" s="529"/>
      <c r="K314" s="527" t="s">
        <v>1570</v>
      </c>
      <c r="L314" s="527"/>
    </row>
    <row r="315" ht="167.25" hidden="1" customHeight="1" outlineLevel="4">
      <c r="A315" s="527"/>
      <c r="B315" s="527" t="s">
        <v>1571</v>
      </c>
      <c r="C315" s="530">
        <v>20.560669999999998</v>
      </c>
      <c r="D315" s="529"/>
      <c r="E315" s="529"/>
      <c r="F315" s="529"/>
      <c r="G315" s="529"/>
      <c r="H315" s="529"/>
      <c r="I315" s="530">
        <v>20.560669999999998</v>
      </c>
      <c r="J315" s="529"/>
      <c r="K315" s="527" t="s">
        <v>1571</v>
      </c>
      <c r="L315" s="527"/>
    </row>
    <row r="316" ht="167.25" hidden="1" customHeight="1" outlineLevel="4">
      <c r="A316" s="527"/>
      <c r="B316" s="527" t="s">
        <v>1572</v>
      </c>
      <c r="C316" s="530">
        <v>12.297840000000001</v>
      </c>
      <c r="D316" s="529"/>
      <c r="E316" s="529"/>
      <c r="F316" s="529"/>
      <c r="G316" s="529"/>
      <c r="H316" s="529"/>
      <c r="I316" s="530">
        <v>12.297840000000001</v>
      </c>
      <c r="J316" s="529"/>
      <c r="K316" s="527" t="s">
        <v>1572</v>
      </c>
      <c r="L316" s="527"/>
    </row>
    <row r="317" ht="167.25" hidden="1" customHeight="1" outlineLevel="4">
      <c r="A317" s="527"/>
      <c r="B317" s="527" t="s">
        <v>1573</v>
      </c>
      <c r="C317" s="539">
        <v>20.120000000000001</v>
      </c>
      <c r="D317" s="529"/>
      <c r="E317" s="529"/>
      <c r="F317" s="529"/>
      <c r="G317" s="529"/>
      <c r="H317" s="529"/>
      <c r="I317" s="539">
        <v>20.120000000000001</v>
      </c>
      <c r="J317" s="529"/>
      <c r="K317" s="527" t="s">
        <v>1573</v>
      </c>
      <c r="L317" s="527"/>
    </row>
    <row r="318" ht="138" hidden="1" customHeight="1" outlineLevel="4">
      <c r="A318" s="527"/>
      <c r="B318" s="527" t="s">
        <v>1574</v>
      </c>
      <c r="C318" s="530">
        <v>73.834519999999998</v>
      </c>
      <c r="D318" s="529"/>
      <c r="E318" s="529"/>
      <c r="F318" s="529"/>
      <c r="G318" s="529"/>
      <c r="H318" s="529"/>
      <c r="I318" s="530">
        <v>73.834519999999998</v>
      </c>
      <c r="J318" s="529"/>
      <c r="K318" s="527" t="s">
        <v>1574</v>
      </c>
      <c r="L318" s="527"/>
    </row>
    <row r="319" ht="40.5" hidden="1" customHeight="1" outlineLevel="4">
      <c r="A319" s="527"/>
      <c r="B319" s="527" t="s">
        <v>1575</v>
      </c>
      <c r="C319" s="529"/>
      <c r="D319" s="529"/>
      <c r="E319" s="529"/>
      <c r="F319" s="529"/>
      <c r="G319" s="529"/>
      <c r="H319" s="529"/>
      <c r="I319" s="529"/>
      <c r="J319" s="529"/>
      <c r="K319" s="527" t="s">
        <v>1575</v>
      </c>
      <c r="L319" s="527"/>
    </row>
    <row r="320" ht="79.5" hidden="1" customHeight="1" outlineLevel="4">
      <c r="A320" s="527"/>
      <c r="B320" s="527" t="s">
        <v>1576</v>
      </c>
      <c r="C320" s="530">
        <v>422.37256000000002</v>
      </c>
      <c r="D320" s="529"/>
      <c r="E320" s="529"/>
      <c r="F320" s="529"/>
      <c r="G320" s="529"/>
      <c r="H320" s="529"/>
      <c r="I320" s="530">
        <v>422.37256000000002</v>
      </c>
      <c r="J320" s="529"/>
      <c r="K320" s="527" t="s">
        <v>1576</v>
      </c>
      <c r="L320" s="527"/>
    </row>
    <row r="321" ht="79.5" hidden="1" customHeight="1" outlineLevel="4">
      <c r="A321" s="527"/>
      <c r="B321" s="527" t="s">
        <v>1577</v>
      </c>
      <c r="C321" s="530">
        <v>18.149010000000001</v>
      </c>
      <c r="D321" s="529"/>
      <c r="E321" s="529"/>
      <c r="F321" s="529"/>
      <c r="G321" s="529"/>
      <c r="H321" s="529"/>
      <c r="I321" s="530">
        <v>18.149010000000001</v>
      </c>
      <c r="J321" s="529"/>
      <c r="K321" s="527" t="s">
        <v>1577</v>
      </c>
      <c r="L321" s="527"/>
    </row>
    <row r="322" ht="89.25" hidden="1" customHeight="1" outlineLevel="4">
      <c r="A322" s="527"/>
      <c r="B322" s="527" t="s">
        <v>1578</v>
      </c>
      <c r="C322" s="530">
        <v>272.54795999999999</v>
      </c>
      <c r="D322" s="529"/>
      <c r="E322" s="529"/>
      <c r="F322" s="529"/>
      <c r="G322" s="529"/>
      <c r="H322" s="529"/>
      <c r="I322" s="530">
        <v>272.54795999999999</v>
      </c>
      <c r="J322" s="529"/>
      <c r="K322" s="527" t="s">
        <v>1578</v>
      </c>
      <c r="L322" s="527"/>
    </row>
    <row r="323" ht="79.5" hidden="1" customHeight="1" outlineLevel="4">
      <c r="A323" s="527"/>
      <c r="B323" s="527" t="s">
        <v>1579</v>
      </c>
      <c r="C323" s="530">
        <v>383.39447999999999</v>
      </c>
      <c r="D323" s="529"/>
      <c r="E323" s="529"/>
      <c r="F323" s="529"/>
      <c r="G323" s="529"/>
      <c r="H323" s="529"/>
      <c r="I323" s="530">
        <v>383.39447999999999</v>
      </c>
      <c r="J323" s="529"/>
      <c r="K323" s="527" t="s">
        <v>1579</v>
      </c>
      <c r="L323" s="527"/>
    </row>
    <row r="324" ht="40.5" hidden="1" customHeight="1" outlineLevel="4">
      <c r="A324" s="527"/>
      <c r="B324" s="527" t="s">
        <v>1580</v>
      </c>
      <c r="C324" s="528">
        <v>2468.7555499999999</v>
      </c>
      <c r="D324" s="529"/>
      <c r="E324" s="529"/>
      <c r="F324" s="529"/>
      <c r="G324" s="529"/>
      <c r="H324" s="529"/>
      <c r="I324" s="528">
        <v>2468.7555499999999</v>
      </c>
      <c r="J324" s="529"/>
      <c r="K324" s="527" t="s">
        <v>1580</v>
      </c>
      <c r="L324" s="527"/>
    </row>
    <row r="325" ht="60" hidden="1" customHeight="1" outlineLevel="4">
      <c r="A325" s="527"/>
      <c r="B325" s="527" t="s">
        <v>1581</v>
      </c>
      <c r="C325" s="530">
        <v>19.599589999999999</v>
      </c>
      <c r="D325" s="529"/>
      <c r="E325" s="529"/>
      <c r="F325" s="529"/>
      <c r="G325" s="529"/>
      <c r="H325" s="529"/>
      <c r="I325" s="530">
        <v>19.599589999999999</v>
      </c>
      <c r="J325" s="529"/>
      <c r="K325" s="527" t="s">
        <v>1581</v>
      </c>
      <c r="L325" s="527"/>
    </row>
    <row r="326" ht="60" hidden="1" customHeight="1" outlineLevel="4">
      <c r="A326" s="527"/>
      <c r="B326" s="527" t="s">
        <v>1582</v>
      </c>
      <c r="C326" s="530">
        <v>175.64236</v>
      </c>
      <c r="D326" s="529"/>
      <c r="E326" s="529"/>
      <c r="F326" s="529"/>
      <c r="G326" s="529"/>
      <c r="H326" s="529"/>
      <c r="I326" s="530">
        <v>175.64236</v>
      </c>
      <c r="J326" s="529"/>
      <c r="K326" s="527" t="s">
        <v>1582</v>
      </c>
      <c r="L326" s="527"/>
    </row>
    <row r="327" ht="99" hidden="1" customHeight="1" outlineLevel="4">
      <c r="A327" s="527"/>
      <c r="B327" s="527" t="s">
        <v>1584</v>
      </c>
      <c r="C327" s="535">
        <v>403.78820000000002</v>
      </c>
      <c r="D327" s="529"/>
      <c r="E327" s="529"/>
      <c r="F327" s="529"/>
      <c r="G327" s="529"/>
      <c r="H327" s="529"/>
      <c r="I327" s="535">
        <v>403.78820000000002</v>
      </c>
      <c r="J327" s="529"/>
      <c r="K327" s="527" t="s">
        <v>1584</v>
      </c>
      <c r="L327" s="527"/>
    </row>
    <row r="328" ht="79.5" hidden="1" customHeight="1" outlineLevel="4">
      <c r="A328" s="527"/>
      <c r="B328" s="527" t="s">
        <v>1585</v>
      </c>
      <c r="C328" s="530">
        <v>2.92245</v>
      </c>
      <c r="D328" s="529"/>
      <c r="E328" s="529"/>
      <c r="F328" s="529"/>
      <c r="G328" s="529"/>
      <c r="H328" s="529"/>
      <c r="I328" s="530">
        <v>2.92245</v>
      </c>
      <c r="J328" s="529"/>
      <c r="K328" s="527" t="s">
        <v>1585</v>
      </c>
      <c r="L328" s="527"/>
    </row>
    <row r="329" ht="79.5" hidden="1" customHeight="1" outlineLevel="4">
      <c r="A329" s="527"/>
      <c r="B329" s="527" t="s">
        <v>1586</v>
      </c>
      <c r="C329" s="535">
        <v>56.140099999999997</v>
      </c>
      <c r="D329" s="529"/>
      <c r="E329" s="529"/>
      <c r="F329" s="529"/>
      <c r="G329" s="529"/>
      <c r="H329" s="529"/>
      <c r="I329" s="535">
        <v>56.140099999999997</v>
      </c>
      <c r="J329" s="529"/>
      <c r="K329" s="527" t="s">
        <v>1586</v>
      </c>
      <c r="L329" s="527"/>
    </row>
    <row r="330" ht="118.5" hidden="1" customHeight="1" outlineLevel="4">
      <c r="A330" s="527"/>
      <c r="B330" s="527" t="s">
        <v>1587</v>
      </c>
      <c r="C330" s="530">
        <v>16.029309999999999</v>
      </c>
      <c r="D330" s="529"/>
      <c r="E330" s="529"/>
      <c r="F330" s="529"/>
      <c r="G330" s="529"/>
      <c r="H330" s="529"/>
      <c r="I330" s="530">
        <v>16.029309999999999</v>
      </c>
      <c r="J330" s="529"/>
      <c r="K330" s="527" t="s">
        <v>1587</v>
      </c>
      <c r="L330" s="527"/>
    </row>
    <row r="331" ht="99" hidden="1" customHeight="1" outlineLevel="4">
      <c r="A331" s="527"/>
      <c r="B331" s="527" t="s">
        <v>1588</v>
      </c>
      <c r="C331" s="530">
        <v>10.32089</v>
      </c>
      <c r="D331" s="529"/>
      <c r="E331" s="529"/>
      <c r="F331" s="529"/>
      <c r="G331" s="529"/>
      <c r="H331" s="529"/>
      <c r="I331" s="530">
        <v>10.32089</v>
      </c>
      <c r="J331" s="529"/>
      <c r="K331" s="527" t="s">
        <v>1588</v>
      </c>
      <c r="L331" s="527"/>
    </row>
    <row r="332" ht="89.25" hidden="1" customHeight="1" outlineLevel="4">
      <c r="A332" s="527"/>
      <c r="B332" s="527" t="s">
        <v>1589</v>
      </c>
      <c r="C332" s="530">
        <v>4.5130699999999999</v>
      </c>
      <c r="D332" s="529"/>
      <c r="E332" s="529"/>
      <c r="F332" s="529"/>
      <c r="G332" s="529"/>
      <c r="H332" s="529"/>
      <c r="I332" s="530">
        <v>4.5130699999999999</v>
      </c>
      <c r="J332" s="529"/>
      <c r="K332" s="527" t="s">
        <v>1589</v>
      </c>
      <c r="L332" s="527"/>
    </row>
    <row r="333" ht="89.25" hidden="1" customHeight="1" outlineLevel="4">
      <c r="A333" s="527"/>
      <c r="B333" s="527" t="s">
        <v>1590</v>
      </c>
      <c r="C333" s="535">
        <v>0.3196</v>
      </c>
      <c r="D333" s="529"/>
      <c r="E333" s="529"/>
      <c r="F333" s="529"/>
      <c r="G333" s="529"/>
      <c r="H333" s="529"/>
      <c r="I333" s="535">
        <v>0.3196</v>
      </c>
      <c r="J333" s="529"/>
      <c r="K333" s="527" t="s">
        <v>1590</v>
      </c>
      <c r="L333" s="527"/>
    </row>
    <row r="334" ht="89.25" hidden="1" customHeight="1" outlineLevel="4">
      <c r="A334" s="527"/>
      <c r="B334" s="527" t="s">
        <v>1591</v>
      </c>
      <c r="C334" s="530">
        <v>47.145220000000002</v>
      </c>
      <c r="D334" s="529"/>
      <c r="E334" s="529"/>
      <c r="F334" s="529"/>
      <c r="G334" s="529"/>
      <c r="H334" s="529"/>
      <c r="I334" s="530">
        <v>47.145220000000002</v>
      </c>
      <c r="J334" s="529"/>
      <c r="K334" s="527" t="s">
        <v>1591</v>
      </c>
      <c r="L334" s="527"/>
    </row>
    <row r="335" ht="89.25" hidden="1" customHeight="1" outlineLevel="4">
      <c r="A335" s="527"/>
      <c r="B335" s="527" t="s">
        <v>1592</v>
      </c>
      <c r="C335" s="537">
        <v>14.047000000000001</v>
      </c>
      <c r="D335" s="529"/>
      <c r="E335" s="529"/>
      <c r="F335" s="529"/>
      <c r="G335" s="529"/>
      <c r="H335" s="529"/>
      <c r="I335" s="537">
        <v>14.047000000000001</v>
      </c>
      <c r="J335" s="529"/>
      <c r="K335" s="527" t="s">
        <v>1592</v>
      </c>
      <c r="L335" s="527"/>
    </row>
    <row r="336" ht="108.75" hidden="1" customHeight="1" outlineLevel="4">
      <c r="A336" s="527"/>
      <c r="B336" s="527" t="s">
        <v>1593</v>
      </c>
      <c r="C336" s="530">
        <v>9.4292200000000008</v>
      </c>
      <c r="D336" s="529"/>
      <c r="E336" s="529"/>
      <c r="F336" s="529"/>
      <c r="G336" s="529"/>
      <c r="H336" s="529"/>
      <c r="I336" s="530">
        <v>9.4292200000000008</v>
      </c>
      <c r="J336" s="529"/>
      <c r="K336" s="527" t="s">
        <v>1593</v>
      </c>
      <c r="L336" s="527"/>
    </row>
    <row r="337" ht="108.75" hidden="1" customHeight="1" outlineLevel="4">
      <c r="A337" s="527"/>
      <c r="B337" s="527" t="s">
        <v>1594</v>
      </c>
      <c r="C337" s="530">
        <v>4.75474</v>
      </c>
      <c r="D337" s="529"/>
      <c r="E337" s="529"/>
      <c r="F337" s="529"/>
      <c r="G337" s="529"/>
      <c r="H337" s="529"/>
      <c r="I337" s="530">
        <v>4.75474</v>
      </c>
      <c r="J337" s="529"/>
      <c r="K337" s="527" t="s">
        <v>1594</v>
      </c>
      <c r="L337" s="527"/>
    </row>
    <row r="338" ht="79.5" hidden="1" customHeight="1" outlineLevel="4">
      <c r="A338" s="527"/>
      <c r="B338" s="527" t="s">
        <v>1595</v>
      </c>
      <c r="C338" s="530">
        <v>20.657309999999999</v>
      </c>
      <c r="D338" s="529"/>
      <c r="E338" s="529"/>
      <c r="F338" s="529"/>
      <c r="G338" s="529"/>
      <c r="H338" s="529"/>
      <c r="I338" s="530">
        <v>20.657309999999999</v>
      </c>
      <c r="J338" s="529"/>
      <c r="K338" s="527" t="s">
        <v>1595</v>
      </c>
      <c r="L338" s="527"/>
    </row>
    <row r="339" ht="89.25" hidden="1" customHeight="1" outlineLevel="4">
      <c r="A339" s="527"/>
      <c r="B339" s="527" t="s">
        <v>1596</v>
      </c>
      <c r="C339" s="530">
        <v>1.4381600000000001</v>
      </c>
      <c r="D339" s="529"/>
      <c r="E339" s="529"/>
      <c r="F339" s="529"/>
      <c r="G339" s="529"/>
      <c r="H339" s="529"/>
      <c r="I339" s="530">
        <v>1.4381600000000001</v>
      </c>
      <c r="J339" s="529"/>
      <c r="K339" s="527" t="s">
        <v>1596</v>
      </c>
      <c r="L339" s="527"/>
    </row>
    <row r="340" ht="128.25" hidden="1" customHeight="1" outlineLevel="4">
      <c r="A340" s="527"/>
      <c r="B340" s="527" t="s">
        <v>1597</v>
      </c>
      <c r="C340" s="530">
        <v>7.3395400000000004</v>
      </c>
      <c r="D340" s="529"/>
      <c r="E340" s="529"/>
      <c r="F340" s="529"/>
      <c r="G340" s="529"/>
      <c r="H340" s="529"/>
      <c r="I340" s="530">
        <v>7.3395400000000004</v>
      </c>
      <c r="J340" s="529"/>
      <c r="K340" s="527" t="s">
        <v>1597</v>
      </c>
      <c r="L340" s="527"/>
    </row>
    <row r="341" ht="108.75" hidden="1" customHeight="1" outlineLevel="4">
      <c r="A341" s="527"/>
      <c r="B341" s="527" t="s">
        <v>1598</v>
      </c>
      <c r="C341" s="530">
        <v>2.9383900000000001</v>
      </c>
      <c r="D341" s="529"/>
      <c r="E341" s="529"/>
      <c r="F341" s="529"/>
      <c r="G341" s="529"/>
      <c r="H341" s="529"/>
      <c r="I341" s="530">
        <v>2.9383900000000001</v>
      </c>
      <c r="J341" s="529"/>
      <c r="K341" s="527" t="s">
        <v>1598</v>
      </c>
      <c r="L341" s="527"/>
    </row>
    <row r="342" ht="69.75" hidden="1" customHeight="1" outlineLevel="4">
      <c r="A342" s="527"/>
      <c r="B342" s="527" t="s">
        <v>1599</v>
      </c>
      <c r="C342" s="530">
        <v>0.013050000000000001</v>
      </c>
      <c r="D342" s="529"/>
      <c r="E342" s="529"/>
      <c r="F342" s="529"/>
      <c r="G342" s="529"/>
      <c r="H342" s="529"/>
      <c r="I342" s="530">
        <v>0.013050000000000001</v>
      </c>
      <c r="J342" s="529"/>
      <c r="K342" s="527" t="s">
        <v>1599</v>
      </c>
      <c r="L342" s="527"/>
    </row>
    <row r="343" ht="60" hidden="1" customHeight="1" outlineLevel="4">
      <c r="A343" s="527"/>
      <c r="B343" s="527" t="s">
        <v>1600</v>
      </c>
      <c r="C343" s="535">
        <v>17.6309</v>
      </c>
      <c r="D343" s="529"/>
      <c r="E343" s="529"/>
      <c r="F343" s="529"/>
      <c r="G343" s="529"/>
      <c r="H343" s="529"/>
      <c r="I343" s="535">
        <v>17.6309</v>
      </c>
      <c r="J343" s="529"/>
      <c r="K343" s="527" t="s">
        <v>1600</v>
      </c>
      <c r="L343" s="527"/>
    </row>
    <row r="344" ht="60" hidden="1" customHeight="1" outlineLevel="4">
      <c r="A344" s="527"/>
      <c r="B344" s="527" t="s">
        <v>1601</v>
      </c>
      <c r="C344" s="530">
        <v>192.14687000000001</v>
      </c>
      <c r="D344" s="529"/>
      <c r="E344" s="529"/>
      <c r="F344" s="529"/>
      <c r="G344" s="529"/>
      <c r="H344" s="529"/>
      <c r="I344" s="530">
        <v>192.14687000000001</v>
      </c>
      <c r="J344" s="529"/>
      <c r="K344" s="527" t="s">
        <v>1601</v>
      </c>
      <c r="L344" s="527"/>
    </row>
    <row r="345" ht="69.75" hidden="1" customHeight="1" outlineLevel="4">
      <c r="A345" s="527"/>
      <c r="B345" s="527" t="s">
        <v>1602</v>
      </c>
      <c r="C345" s="535">
        <v>89.359800000000007</v>
      </c>
      <c r="D345" s="529"/>
      <c r="E345" s="529"/>
      <c r="F345" s="529"/>
      <c r="G345" s="529"/>
      <c r="H345" s="529"/>
      <c r="I345" s="535">
        <v>89.359800000000007</v>
      </c>
      <c r="J345" s="529"/>
      <c r="K345" s="527" t="s">
        <v>1602</v>
      </c>
      <c r="L345" s="527"/>
    </row>
    <row r="346" ht="108.75" hidden="1" customHeight="1" outlineLevel="4">
      <c r="A346" s="527"/>
      <c r="B346" s="527" t="s">
        <v>1603</v>
      </c>
      <c r="C346" s="530">
        <v>4.6223599999999996</v>
      </c>
      <c r="D346" s="529"/>
      <c r="E346" s="529"/>
      <c r="F346" s="529"/>
      <c r="G346" s="529"/>
      <c r="H346" s="529"/>
      <c r="I346" s="530">
        <v>4.6223599999999996</v>
      </c>
      <c r="J346" s="529"/>
      <c r="K346" s="527" t="s">
        <v>1603</v>
      </c>
      <c r="L346" s="527"/>
    </row>
    <row r="347" ht="108.75" hidden="1" customHeight="1" outlineLevel="4">
      <c r="A347" s="527"/>
      <c r="B347" s="527" t="s">
        <v>1604</v>
      </c>
      <c r="C347" s="530">
        <v>63.248719999999999</v>
      </c>
      <c r="D347" s="529"/>
      <c r="E347" s="529"/>
      <c r="F347" s="529"/>
      <c r="G347" s="529"/>
      <c r="H347" s="529"/>
      <c r="I347" s="530">
        <v>63.248719999999999</v>
      </c>
      <c r="J347" s="529"/>
      <c r="K347" s="527" t="s">
        <v>1604</v>
      </c>
      <c r="L347" s="527"/>
    </row>
    <row r="348" ht="99" hidden="1" customHeight="1" outlineLevel="4">
      <c r="A348" s="527"/>
      <c r="B348" s="527" t="s">
        <v>1605</v>
      </c>
      <c r="C348" s="530">
        <v>25.852720000000001</v>
      </c>
      <c r="D348" s="529"/>
      <c r="E348" s="529"/>
      <c r="F348" s="529"/>
      <c r="G348" s="529"/>
      <c r="H348" s="529"/>
      <c r="I348" s="530">
        <v>25.852720000000001</v>
      </c>
      <c r="J348" s="529"/>
      <c r="K348" s="527" t="s">
        <v>1605</v>
      </c>
      <c r="L348" s="527"/>
    </row>
    <row r="349" ht="138" hidden="1" customHeight="1" outlineLevel="4">
      <c r="A349" s="527"/>
      <c r="B349" s="527" t="s">
        <v>1606</v>
      </c>
      <c r="C349" s="530">
        <v>286.34723000000002</v>
      </c>
      <c r="D349" s="529"/>
      <c r="E349" s="529"/>
      <c r="F349" s="529"/>
      <c r="G349" s="529"/>
      <c r="H349" s="529"/>
      <c r="I349" s="530">
        <v>286.34723000000002</v>
      </c>
      <c r="J349" s="529"/>
      <c r="K349" s="527" t="s">
        <v>1606</v>
      </c>
      <c r="L349" s="527"/>
    </row>
    <row r="350" ht="128.25" hidden="1" customHeight="1" outlineLevel="4">
      <c r="A350" s="527"/>
      <c r="B350" s="527" t="s">
        <v>1607</v>
      </c>
      <c r="C350" s="530">
        <v>109.36612</v>
      </c>
      <c r="D350" s="529"/>
      <c r="E350" s="529"/>
      <c r="F350" s="529"/>
      <c r="G350" s="529"/>
      <c r="H350" s="529"/>
      <c r="I350" s="530">
        <v>109.36612</v>
      </c>
      <c r="J350" s="529"/>
      <c r="K350" s="527" t="s">
        <v>1607</v>
      </c>
      <c r="L350" s="527"/>
    </row>
    <row r="351" ht="40.5" hidden="1" customHeight="1" outlineLevel="4">
      <c r="A351" s="527"/>
      <c r="B351" s="527" t="s">
        <v>1608</v>
      </c>
      <c r="C351" s="530">
        <v>4.2352699999999999</v>
      </c>
      <c r="D351" s="529"/>
      <c r="E351" s="529"/>
      <c r="F351" s="529"/>
      <c r="G351" s="529"/>
      <c r="H351" s="529"/>
      <c r="I351" s="530">
        <v>4.2352699999999999</v>
      </c>
      <c r="J351" s="529"/>
      <c r="K351" s="527" t="s">
        <v>1608</v>
      </c>
      <c r="L351" s="527"/>
    </row>
    <row r="352" ht="50.25" hidden="1" customHeight="1" outlineLevel="4">
      <c r="A352" s="527"/>
      <c r="B352" s="527" t="s">
        <v>1609</v>
      </c>
      <c r="C352" s="530">
        <v>0.26258999999999999</v>
      </c>
      <c r="D352" s="529"/>
      <c r="E352" s="529"/>
      <c r="F352" s="529"/>
      <c r="G352" s="529"/>
      <c r="H352" s="529"/>
      <c r="I352" s="530">
        <v>0.26258999999999999</v>
      </c>
      <c r="J352" s="529"/>
      <c r="K352" s="527" t="s">
        <v>1609</v>
      </c>
      <c r="L352" s="527"/>
    </row>
    <row r="353" ht="118.5" hidden="1" customHeight="1" outlineLevel="4">
      <c r="A353" s="527"/>
      <c r="B353" s="527" t="s">
        <v>1610</v>
      </c>
      <c r="C353" s="530">
        <v>13.716290000000001</v>
      </c>
      <c r="D353" s="529"/>
      <c r="E353" s="529"/>
      <c r="F353" s="529"/>
      <c r="G353" s="529"/>
      <c r="H353" s="529"/>
      <c r="I353" s="530">
        <v>13.716290000000001</v>
      </c>
      <c r="J353" s="529"/>
      <c r="K353" s="527" t="s">
        <v>1610</v>
      </c>
      <c r="L353" s="527"/>
    </row>
    <row r="354" ht="99" hidden="1" customHeight="1" outlineLevel="4">
      <c r="A354" s="527"/>
      <c r="B354" s="527" t="s">
        <v>1612</v>
      </c>
      <c r="C354" s="530">
        <v>192.22298000000001</v>
      </c>
      <c r="D354" s="529"/>
      <c r="E354" s="529"/>
      <c r="F354" s="529"/>
      <c r="G354" s="529"/>
      <c r="H354" s="529"/>
      <c r="I354" s="530">
        <v>192.22298000000001</v>
      </c>
      <c r="J354" s="529"/>
      <c r="K354" s="527" t="s">
        <v>1612</v>
      </c>
      <c r="L354" s="527"/>
    </row>
    <row r="355" ht="167.25" hidden="1" customHeight="1" outlineLevel="4">
      <c r="A355" s="527"/>
      <c r="B355" s="527" t="s">
        <v>1613</v>
      </c>
      <c r="C355" s="530">
        <v>16.03547</v>
      </c>
      <c r="D355" s="529"/>
      <c r="E355" s="529"/>
      <c r="F355" s="529"/>
      <c r="G355" s="529"/>
      <c r="H355" s="529"/>
      <c r="I355" s="530">
        <v>16.03547</v>
      </c>
      <c r="J355" s="529"/>
      <c r="K355" s="527" t="s">
        <v>1613</v>
      </c>
      <c r="L355" s="527"/>
    </row>
    <row r="356" ht="79.5" hidden="1" customHeight="1" outlineLevel="4">
      <c r="A356" s="527"/>
      <c r="B356" s="527" t="s">
        <v>1614</v>
      </c>
      <c r="C356" s="530">
        <v>6.1328899999999997</v>
      </c>
      <c r="D356" s="529"/>
      <c r="E356" s="529"/>
      <c r="F356" s="529"/>
      <c r="G356" s="529"/>
      <c r="H356" s="529"/>
      <c r="I356" s="530">
        <v>6.1328899999999997</v>
      </c>
      <c r="J356" s="529"/>
      <c r="K356" s="527" t="s">
        <v>1614</v>
      </c>
      <c r="L356" s="527"/>
    </row>
    <row r="357" ht="60" hidden="1" customHeight="1" outlineLevel="4">
      <c r="A357" s="527"/>
      <c r="B357" s="527" t="s">
        <v>1615</v>
      </c>
      <c r="C357" s="530">
        <v>2.0232100000000002</v>
      </c>
      <c r="D357" s="529"/>
      <c r="E357" s="529"/>
      <c r="F357" s="529"/>
      <c r="G357" s="529"/>
      <c r="H357" s="529"/>
      <c r="I357" s="530">
        <v>2.0232100000000002</v>
      </c>
      <c r="J357" s="529"/>
      <c r="K357" s="527" t="s">
        <v>1615</v>
      </c>
      <c r="L357" s="527"/>
    </row>
    <row r="358" ht="40.5" hidden="1" customHeight="1" outlineLevel="4">
      <c r="A358" s="527"/>
      <c r="B358" s="527" t="s">
        <v>1616</v>
      </c>
      <c r="C358" s="530">
        <v>21.620139999999999</v>
      </c>
      <c r="D358" s="529"/>
      <c r="E358" s="529"/>
      <c r="F358" s="529"/>
      <c r="G358" s="529"/>
      <c r="H358" s="529"/>
      <c r="I358" s="530">
        <v>21.620139999999999</v>
      </c>
      <c r="J358" s="529"/>
      <c r="K358" s="527" t="s">
        <v>1616</v>
      </c>
      <c r="L358" s="527"/>
    </row>
    <row r="359" ht="79.5" hidden="1" customHeight="1" outlineLevel="4">
      <c r="A359" s="527"/>
      <c r="B359" s="527" t="s">
        <v>1617</v>
      </c>
      <c r="C359" s="530">
        <v>12.35974</v>
      </c>
      <c r="D359" s="529"/>
      <c r="E359" s="529"/>
      <c r="F359" s="529"/>
      <c r="G359" s="529"/>
      <c r="H359" s="529"/>
      <c r="I359" s="530">
        <v>12.35974</v>
      </c>
      <c r="J359" s="529"/>
      <c r="K359" s="527" t="s">
        <v>1617</v>
      </c>
      <c r="L359" s="527"/>
    </row>
    <row r="360" ht="157.5" hidden="1" customHeight="1" outlineLevel="4">
      <c r="A360" s="527"/>
      <c r="B360" s="527" t="s">
        <v>1618</v>
      </c>
      <c r="C360" s="530">
        <v>2.33636</v>
      </c>
      <c r="D360" s="529"/>
      <c r="E360" s="529"/>
      <c r="F360" s="529"/>
      <c r="G360" s="529"/>
      <c r="H360" s="529"/>
      <c r="I360" s="530">
        <v>2.33636</v>
      </c>
      <c r="J360" s="529"/>
      <c r="K360" s="527" t="s">
        <v>1618</v>
      </c>
      <c r="L360" s="527"/>
    </row>
    <row r="361" ht="138" hidden="1" customHeight="1" outlineLevel="4">
      <c r="A361" s="527"/>
      <c r="B361" s="527" t="s">
        <v>1619</v>
      </c>
      <c r="C361" s="530">
        <v>40.529710000000001</v>
      </c>
      <c r="D361" s="529"/>
      <c r="E361" s="529"/>
      <c r="F361" s="529"/>
      <c r="G361" s="529"/>
      <c r="H361" s="529"/>
      <c r="I361" s="530">
        <v>40.529710000000001</v>
      </c>
      <c r="J361" s="529"/>
      <c r="K361" s="527" t="s">
        <v>1619</v>
      </c>
      <c r="L361" s="527"/>
    </row>
    <row r="362" ht="186.75" hidden="1" customHeight="1" outlineLevel="4">
      <c r="A362" s="527"/>
      <c r="B362" s="527" t="s">
        <v>1620</v>
      </c>
      <c r="C362" s="530">
        <v>0.053490000000000003</v>
      </c>
      <c r="D362" s="529"/>
      <c r="E362" s="529"/>
      <c r="F362" s="529"/>
      <c r="G362" s="529"/>
      <c r="H362" s="529"/>
      <c r="I362" s="530">
        <v>0.053490000000000003</v>
      </c>
      <c r="J362" s="529"/>
      <c r="K362" s="527" t="s">
        <v>1620</v>
      </c>
      <c r="L362" s="527"/>
    </row>
    <row r="363" ht="167.25" hidden="1" customHeight="1" outlineLevel="4">
      <c r="A363" s="527"/>
      <c r="B363" s="527" t="s">
        <v>1621</v>
      </c>
      <c r="C363" s="530">
        <v>6.5606799999999996</v>
      </c>
      <c r="D363" s="529"/>
      <c r="E363" s="529"/>
      <c r="F363" s="529"/>
      <c r="G363" s="529"/>
      <c r="H363" s="529"/>
      <c r="I363" s="530">
        <v>6.5606799999999996</v>
      </c>
      <c r="J363" s="529"/>
      <c r="K363" s="527" t="s">
        <v>1621</v>
      </c>
      <c r="L363" s="527"/>
    </row>
    <row r="364" ht="89.25" hidden="1" customHeight="1" outlineLevel="4">
      <c r="A364" s="527"/>
      <c r="B364" s="527" t="s">
        <v>1622</v>
      </c>
      <c r="C364" s="530">
        <v>14.245810000000001</v>
      </c>
      <c r="D364" s="529"/>
      <c r="E364" s="529"/>
      <c r="F364" s="529"/>
      <c r="G364" s="529"/>
      <c r="H364" s="529"/>
      <c r="I364" s="530">
        <v>14.245810000000001</v>
      </c>
      <c r="J364" s="529"/>
      <c r="K364" s="527" t="s">
        <v>1622</v>
      </c>
      <c r="L364" s="527"/>
    </row>
    <row r="365" ht="60" hidden="1" customHeight="1" outlineLevel="4">
      <c r="A365" s="527"/>
      <c r="B365" s="527" t="s">
        <v>1623</v>
      </c>
      <c r="C365" s="530">
        <v>1.8738600000000001</v>
      </c>
      <c r="D365" s="529"/>
      <c r="E365" s="529"/>
      <c r="F365" s="529"/>
      <c r="G365" s="529"/>
      <c r="H365" s="529"/>
      <c r="I365" s="530">
        <v>1.8738600000000001</v>
      </c>
      <c r="J365" s="529"/>
      <c r="K365" s="527" t="s">
        <v>1623</v>
      </c>
      <c r="L365" s="527"/>
    </row>
    <row r="366" ht="79.5" hidden="1" customHeight="1" outlineLevel="4">
      <c r="A366" s="527"/>
      <c r="B366" s="527" t="s">
        <v>1625</v>
      </c>
      <c r="C366" s="530">
        <v>0.18376000000000001</v>
      </c>
      <c r="D366" s="529"/>
      <c r="E366" s="529"/>
      <c r="F366" s="529"/>
      <c r="G366" s="529"/>
      <c r="H366" s="529"/>
      <c r="I366" s="530">
        <v>0.18376000000000001</v>
      </c>
      <c r="J366" s="529"/>
      <c r="K366" s="527" t="s">
        <v>1625</v>
      </c>
      <c r="L366" s="527"/>
    </row>
    <row r="367" ht="60" hidden="1" customHeight="1" outlineLevel="4">
      <c r="A367" s="527"/>
      <c r="B367" s="527" t="s">
        <v>1628</v>
      </c>
      <c r="C367" s="530">
        <v>70.693629999999999</v>
      </c>
      <c r="D367" s="529"/>
      <c r="E367" s="529"/>
      <c r="F367" s="529"/>
      <c r="G367" s="529"/>
      <c r="H367" s="529"/>
      <c r="I367" s="530">
        <v>70.693629999999999</v>
      </c>
      <c r="J367" s="529"/>
      <c r="K367" s="527" t="s">
        <v>1628</v>
      </c>
      <c r="L367" s="527"/>
    </row>
    <row r="368" ht="50.25" hidden="1" customHeight="1" outlineLevel="4">
      <c r="A368" s="527"/>
      <c r="B368" s="527" t="s">
        <v>1629</v>
      </c>
      <c r="C368" s="530">
        <v>3.8992100000000001</v>
      </c>
      <c r="D368" s="529"/>
      <c r="E368" s="529"/>
      <c r="F368" s="529"/>
      <c r="G368" s="529"/>
      <c r="H368" s="529"/>
      <c r="I368" s="530">
        <v>3.8992100000000001</v>
      </c>
      <c r="J368" s="529"/>
      <c r="K368" s="527" t="s">
        <v>1629</v>
      </c>
      <c r="L368" s="527"/>
    </row>
    <row r="369" ht="69.75" hidden="1" customHeight="1" outlineLevel="4">
      <c r="A369" s="527"/>
      <c r="B369" s="527" t="s">
        <v>1988</v>
      </c>
      <c r="C369" s="539">
        <v>894.45000000000005</v>
      </c>
      <c r="D369" s="529"/>
      <c r="E369" s="529"/>
      <c r="F369" s="529"/>
      <c r="G369" s="529"/>
      <c r="H369" s="529"/>
      <c r="I369" s="539">
        <v>894.45000000000005</v>
      </c>
      <c r="J369" s="529"/>
      <c r="K369" s="527" t="s">
        <v>1988</v>
      </c>
      <c r="L369" s="527"/>
    </row>
    <row r="370" ht="108.75" hidden="1" customHeight="1" outlineLevel="4">
      <c r="A370" s="527"/>
      <c r="B370" s="527" t="s">
        <v>1631</v>
      </c>
      <c r="C370" s="537">
        <v>56.061</v>
      </c>
      <c r="D370" s="529"/>
      <c r="E370" s="529"/>
      <c r="F370" s="529"/>
      <c r="G370" s="529"/>
      <c r="H370" s="529"/>
      <c r="I370" s="537">
        <v>56.061</v>
      </c>
      <c r="J370" s="529"/>
      <c r="K370" s="527" t="s">
        <v>1631</v>
      </c>
      <c r="L370" s="527"/>
    </row>
    <row r="371" ht="138" hidden="1" customHeight="1" outlineLevel="4">
      <c r="A371" s="527"/>
      <c r="B371" s="527" t="s">
        <v>1633</v>
      </c>
      <c r="C371" s="530">
        <v>2.97566</v>
      </c>
      <c r="D371" s="529"/>
      <c r="E371" s="529"/>
      <c r="F371" s="529"/>
      <c r="G371" s="529"/>
      <c r="H371" s="529"/>
      <c r="I371" s="530">
        <v>2.97566</v>
      </c>
      <c r="J371" s="529"/>
      <c r="K371" s="527" t="s">
        <v>1633</v>
      </c>
      <c r="L371" s="527"/>
    </row>
    <row r="372" ht="108.75" hidden="1" customHeight="1" outlineLevel="4">
      <c r="A372" s="527"/>
      <c r="B372" s="527" t="s">
        <v>1634</v>
      </c>
      <c r="C372" s="530">
        <v>42.624169999999999</v>
      </c>
      <c r="D372" s="529"/>
      <c r="E372" s="529"/>
      <c r="F372" s="529"/>
      <c r="G372" s="529"/>
      <c r="H372" s="529"/>
      <c r="I372" s="530">
        <v>42.624169999999999</v>
      </c>
      <c r="J372" s="529"/>
      <c r="K372" s="527" t="s">
        <v>1634</v>
      </c>
      <c r="L372" s="527"/>
    </row>
    <row r="373" ht="118.5" hidden="1" customHeight="1" outlineLevel="4">
      <c r="A373" s="527"/>
      <c r="B373" s="527" t="s">
        <v>1635</v>
      </c>
      <c r="C373" s="535">
        <v>64.482100000000003</v>
      </c>
      <c r="D373" s="529"/>
      <c r="E373" s="529"/>
      <c r="F373" s="529"/>
      <c r="G373" s="529"/>
      <c r="H373" s="529"/>
      <c r="I373" s="535">
        <v>64.482100000000003</v>
      </c>
      <c r="J373" s="529"/>
      <c r="K373" s="527" t="s">
        <v>1635</v>
      </c>
      <c r="L373" s="527"/>
    </row>
    <row r="374" ht="138" hidden="1" customHeight="1" outlineLevel="4">
      <c r="A374" s="527"/>
      <c r="B374" s="527" t="s">
        <v>1638</v>
      </c>
      <c r="C374" s="535">
        <v>23.5974</v>
      </c>
      <c r="D374" s="529"/>
      <c r="E374" s="529"/>
      <c r="F374" s="529"/>
      <c r="G374" s="529"/>
      <c r="H374" s="529"/>
      <c r="I374" s="535">
        <v>23.5974</v>
      </c>
      <c r="J374" s="529"/>
      <c r="K374" s="527" t="s">
        <v>1638</v>
      </c>
      <c r="L374" s="527"/>
    </row>
    <row r="375" ht="79.5" hidden="1" customHeight="1" outlineLevel="4">
      <c r="A375" s="527"/>
      <c r="B375" s="527" t="s">
        <v>1639</v>
      </c>
      <c r="C375" s="530">
        <v>25.362580000000001</v>
      </c>
      <c r="D375" s="529"/>
      <c r="E375" s="529"/>
      <c r="F375" s="529"/>
      <c r="G375" s="529"/>
      <c r="H375" s="529"/>
      <c r="I375" s="530">
        <v>25.362580000000001</v>
      </c>
      <c r="J375" s="529"/>
      <c r="K375" s="527" t="s">
        <v>1639</v>
      </c>
      <c r="L375" s="527"/>
    </row>
    <row r="376" ht="89.25" hidden="1" customHeight="1" outlineLevel="4">
      <c r="A376" s="527"/>
      <c r="B376" s="527" t="s">
        <v>1640</v>
      </c>
      <c r="C376" s="530">
        <v>139.22104999999999</v>
      </c>
      <c r="D376" s="529"/>
      <c r="E376" s="529"/>
      <c r="F376" s="529"/>
      <c r="G376" s="529"/>
      <c r="H376" s="529"/>
      <c r="I376" s="530">
        <v>139.22104999999999</v>
      </c>
      <c r="J376" s="529"/>
      <c r="K376" s="527" t="s">
        <v>1640</v>
      </c>
      <c r="L376" s="527"/>
    </row>
    <row r="377" ht="118.5" hidden="1" customHeight="1" outlineLevel="4">
      <c r="A377" s="527"/>
      <c r="B377" s="527" t="s">
        <v>1641</v>
      </c>
      <c r="C377" s="535">
        <v>3.6686999999999999</v>
      </c>
      <c r="D377" s="529"/>
      <c r="E377" s="529"/>
      <c r="F377" s="529"/>
      <c r="G377" s="529"/>
      <c r="H377" s="529"/>
      <c r="I377" s="535">
        <v>3.6686999999999999</v>
      </c>
      <c r="J377" s="529"/>
      <c r="K377" s="527" t="s">
        <v>1641</v>
      </c>
      <c r="L377" s="527"/>
    </row>
    <row r="378" ht="118.5" hidden="1" customHeight="1" outlineLevel="4">
      <c r="A378" s="527"/>
      <c r="B378" s="527" t="s">
        <v>1642</v>
      </c>
      <c r="C378" s="530">
        <v>5.3935599999999999</v>
      </c>
      <c r="D378" s="529"/>
      <c r="E378" s="529"/>
      <c r="F378" s="529"/>
      <c r="G378" s="529"/>
      <c r="H378" s="529"/>
      <c r="I378" s="530">
        <v>5.3935599999999999</v>
      </c>
      <c r="J378" s="529"/>
      <c r="K378" s="527" t="s">
        <v>1642</v>
      </c>
      <c r="L378" s="527"/>
    </row>
    <row r="379" ht="108.75" hidden="1" customHeight="1" outlineLevel="4">
      <c r="A379" s="527"/>
      <c r="B379" s="527" t="s">
        <v>1643</v>
      </c>
      <c r="C379" s="530">
        <v>6.7162899999999999</v>
      </c>
      <c r="D379" s="529"/>
      <c r="E379" s="529"/>
      <c r="F379" s="529"/>
      <c r="G379" s="529"/>
      <c r="H379" s="529"/>
      <c r="I379" s="530">
        <v>6.7162899999999999</v>
      </c>
      <c r="J379" s="529"/>
      <c r="K379" s="527" t="s">
        <v>1643</v>
      </c>
      <c r="L379" s="527"/>
    </row>
    <row r="380" ht="50.25" hidden="1" customHeight="1" outlineLevel="4">
      <c r="A380" s="527"/>
      <c r="B380" s="527" t="s">
        <v>1840</v>
      </c>
      <c r="C380" s="530">
        <v>1.3378399999999999</v>
      </c>
      <c r="D380" s="529"/>
      <c r="E380" s="529"/>
      <c r="F380" s="529"/>
      <c r="G380" s="529"/>
      <c r="H380" s="529"/>
      <c r="I380" s="530">
        <v>1.3378399999999999</v>
      </c>
      <c r="J380" s="529"/>
      <c r="K380" s="527" t="s">
        <v>1840</v>
      </c>
      <c r="L380" s="527"/>
    </row>
    <row r="381" ht="89.25" hidden="1" customHeight="1" outlineLevel="4">
      <c r="A381" s="527"/>
      <c r="B381" s="527" t="s">
        <v>1645</v>
      </c>
      <c r="C381" s="530">
        <v>38.216830000000002</v>
      </c>
      <c r="D381" s="529"/>
      <c r="E381" s="529"/>
      <c r="F381" s="529"/>
      <c r="G381" s="529"/>
      <c r="H381" s="529"/>
      <c r="I381" s="530">
        <v>38.216830000000002</v>
      </c>
      <c r="J381" s="529"/>
      <c r="K381" s="527" t="s">
        <v>1645</v>
      </c>
      <c r="L381" s="527"/>
    </row>
    <row r="382" ht="138" hidden="1" customHeight="1" outlineLevel="4">
      <c r="A382" s="527"/>
      <c r="B382" s="527" t="s">
        <v>1648</v>
      </c>
      <c r="C382" s="530">
        <v>19.406089999999999</v>
      </c>
      <c r="D382" s="529"/>
      <c r="E382" s="529"/>
      <c r="F382" s="529"/>
      <c r="G382" s="529"/>
      <c r="H382" s="529"/>
      <c r="I382" s="530">
        <v>19.406089999999999</v>
      </c>
      <c r="J382" s="529"/>
      <c r="K382" s="527" t="s">
        <v>1648</v>
      </c>
      <c r="L382" s="527"/>
    </row>
    <row r="383" ht="138" hidden="1" customHeight="1" outlineLevel="4">
      <c r="A383" s="527"/>
      <c r="B383" s="527" t="s">
        <v>1649</v>
      </c>
      <c r="C383" s="530">
        <v>0.47567999999999999</v>
      </c>
      <c r="D383" s="529"/>
      <c r="E383" s="529"/>
      <c r="F383" s="529"/>
      <c r="G383" s="529"/>
      <c r="H383" s="529"/>
      <c r="I383" s="530">
        <v>0.47567999999999999</v>
      </c>
      <c r="J383" s="529"/>
      <c r="K383" s="527" t="s">
        <v>1649</v>
      </c>
      <c r="L383" s="527"/>
    </row>
    <row r="384" ht="89.25" hidden="1" customHeight="1" outlineLevel="4">
      <c r="A384" s="527"/>
      <c r="B384" s="527" t="s">
        <v>1650</v>
      </c>
      <c r="C384" s="530">
        <v>146.03004999999999</v>
      </c>
      <c r="D384" s="529"/>
      <c r="E384" s="529"/>
      <c r="F384" s="529"/>
      <c r="G384" s="529"/>
      <c r="H384" s="529"/>
      <c r="I384" s="530">
        <v>146.03004999999999</v>
      </c>
      <c r="J384" s="529"/>
      <c r="K384" s="527" t="s">
        <v>1650</v>
      </c>
      <c r="L384" s="527"/>
    </row>
    <row r="385" ht="69.75" hidden="1" customHeight="1" outlineLevel="4">
      <c r="A385" s="527"/>
      <c r="B385" s="527" t="s">
        <v>1651</v>
      </c>
      <c r="C385" s="530">
        <v>6.5342799999999999</v>
      </c>
      <c r="D385" s="529"/>
      <c r="E385" s="529"/>
      <c r="F385" s="529"/>
      <c r="G385" s="529"/>
      <c r="H385" s="529"/>
      <c r="I385" s="530">
        <v>6.5342799999999999</v>
      </c>
      <c r="J385" s="529"/>
      <c r="K385" s="527" t="s">
        <v>1651</v>
      </c>
      <c r="L385" s="527"/>
    </row>
    <row r="386" ht="108.75" hidden="1" customHeight="1" outlineLevel="4">
      <c r="A386" s="527"/>
      <c r="B386" s="527" t="s">
        <v>1652</v>
      </c>
      <c r="C386" s="530">
        <v>11.27975</v>
      </c>
      <c r="D386" s="529"/>
      <c r="E386" s="529"/>
      <c r="F386" s="529"/>
      <c r="G386" s="529"/>
      <c r="H386" s="529"/>
      <c r="I386" s="530">
        <v>11.27975</v>
      </c>
      <c r="J386" s="529"/>
      <c r="K386" s="527" t="s">
        <v>1652</v>
      </c>
      <c r="L386" s="527"/>
    </row>
    <row r="387" ht="99" hidden="1" customHeight="1" outlineLevel="4">
      <c r="A387" s="527"/>
      <c r="B387" s="527" t="s">
        <v>1653</v>
      </c>
      <c r="C387" s="530">
        <v>226.88127</v>
      </c>
      <c r="D387" s="529"/>
      <c r="E387" s="529"/>
      <c r="F387" s="529"/>
      <c r="G387" s="529"/>
      <c r="H387" s="529"/>
      <c r="I387" s="530">
        <v>226.88127</v>
      </c>
      <c r="J387" s="529"/>
      <c r="K387" s="527" t="s">
        <v>1653</v>
      </c>
      <c r="L387" s="527"/>
    </row>
    <row r="388" ht="40.5" hidden="1" customHeight="1" outlineLevel="4">
      <c r="A388" s="527"/>
      <c r="B388" s="527" t="s">
        <v>1655</v>
      </c>
      <c r="C388" s="530">
        <v>46.838239999999999</v>
      </c>
      <c r="D388" s="529"/>
      <c r="E388" s="529"/>
      <c r="F388" s="529"/>
      <c r="G388" s="529"/>
      <c r="H388" s="529"/>
      <c r="I388" s="530">
        <v>46.838239999999999</v>
      </c>
      <c r="J388" s="529"/>
      <c r="K388" s="527" t="s">
        <v>1655</v>
      </c>
      <c r="L388" s="527"/>
    </row>
    <row r="389" ht="40.5" hidden="1" customHeight="1" outlineLevel="4">
      <c r="A389" s="527"/>
      <c r="B389" s="527" t="s">
        <v>1656</v>
      </c>
      <c r="C389" s="530">
        <v>39.651589999999999</v>
      </c>
      <c r="D389" s="529"/>
      <c r="E389" s="529"/>
      <c r="F389" s="529"/>
      <c r="G389" s="529"/>
      <c r="H389" s="529"/>
      <c r="I389" s="530">
        <v>39.651589999999999</v>
      </c>
      <c r="J389" s="529"/>
      <c r="K389" s="527" t="s">
        <v>1656</v>
      </c>
      <c r="L389" s="527"/>
    </row>
    <row r="390" ht="50.25" hidden="1" customHeight="1" outlineLevel="4">
      <c r="A390" s="527"/>
      <c r="B390" s="527" t="s">
        <v>1657</v>
      </c>
      <c r="C390" s="530">
        <v>78.945260000000005</v>
      </c>
      <c r="D390" s="529"/>
      <c r="E390" s="529"/>
      <c r="F390" s="529"/>
      <c r="G390" s="529"/>
      <c r="H390" s="529"/>
      <c r="I390" s="530">
        <v>78.945260000000005</v>
      </c>
      <c r="J390" s="529"/>
      <c r="K390" s="527" t="s">
        <v>1657</v>
      </c>
      <c r="L390" s="527"/>
    </row>
    <row r="391" ht="138" hidden="1" customHeight="1" outlineLevel="4">
      <c r="A391" s="527"/>
      <c r="B391" s="527" t="s">
        <v>1658</v>
      </c>
      <c r="C391" s="530">
        <v>0.00079000000000000001</v>
      </c>
      <c r="D391" s="529"/>
      <c r="E391" s="529"/>
      <c r="F391" s="529"/>
      <c r="G391" s="529"/>
      <c r="H391" s="529"/>
      <c r="I391" s="530">
        <v>0.00079000000000000001</v>
      </c>
      <c r="J391" s="529"/>
      <c r="K391" s="527" t="s">
        <v>1658</v>
      </c>
      <c r="L391" s="527"/>
    </row>
    <row r="392" ht="89.25" hidden="1" customHeight="1" outlineLevel="4">
      <c r="A392" s="527"/>
      <c r="B392" s="527" t="s">
        <v>1659</v>
      </c>
      <c r="C392" s="530">
        <v>1.5795699999999999</v>
      </c>
      <c r="D392" s="529"/>
      <c r="E392" s="529"/>
      <c r="F392" s="529"/>
      <c r="G392" s="529"/>
      <c r="H392" s="529"/>
      <c r="I392" s="530">
        <v>1.5795699999999999</v>
      </c>
      <c r="J392" s="529"/>
      <c r="K392" s="527" t="s">
        <v>1659</v>
      </c>
      <c r="L392" s="527"/>
    </row>
    <row r="393" ht="79.5" hidden="1" customHeight="1" outlineLevel="4">
      <c r="A393" s="527"/>
      <c r="B393" s="527" t="s">
        <v>1660</v>
      </c>
      <c r="C393" s="530">
        <v>2.11429</v>
      </c>
      <c r="D393" s="529"/>
      <c r="E393" s="529"/>
      <c r="F393" s="529"/>
      <c r="G393" s="529"/>
      <c r="H393" s="529"/>
      <c r="I393" s="530">
        <v>2.11429</v>
      </c>
      <c r="J393" s="529"/>
      <c r="K393" s="527" t="s">
        <v>1660</v>
      </c>
      <c r="L393" s="527"/>
    </row>
    <row r="394" ht="99" hidden="1" customHeight="1" outlineLevel="4">
      <c r="A394" s="527"/>
      <c r="B394" s="527" t="s">
        <v>1663</v>
      </c>
      <c r="C394" s="530">
        <v>221.41476</v>
      </c>
      <c r="D394" s="529"/>
      <c r="E394" s="529"/>
      <c r="F394" s="529"/>
      <c r="G394" s="529"/>
      <c r="H394" s="529"/>
      <c r="I394" s="530">
        <v>221.41476</v>
      </c>
      <c r="J394" s="529"/>
      <c r="K394" s="527" t="s">
        <v>1663</v>
      </c>
      <c r="L394" s="527"/>
    </row>
    <row r="395" ht="50.25" hidden="1" customHeight="1" outlineLevel="4">
      <c r="A395" s="527"/>
      <c r="B395" s="527" t="s">
        <v>1664</v>
      </c>
      <c r="C395" s="530">
        <v>34.554569999999998</v>
      </c>
      <c r="D395" s="529"/>
      <c r="E395" s="529"/>
      <c r="F395" s="529"/>
      <c r="G395" s="529"/>
      <c r="H395" s="529"/>
      <c r="I395" s="530">
        <v>34.554569999999998</v>
      </c>
      <c r="J395" s="529"/>
      <c r="K395" s="527" t="s">
        <v>1664</v>
      </c>
      <c r="L395" s="527"/>
    </row>
    <row r="396" ht="118.5" hidden="1" customHeight="1" outlineLevel="4">
      <c r="A396" s="527"/>
      <c r="B396" s="527" t="s">
        <v>1665</v>
      </c>
      <c r="C396" s="530">
        <v>2.8602300000000001</v>
      </c>
      <c r="D396" s="529"/>
      <c r="E396" s="529"/>
      <c r="F396" s="529"/>
      <c r="G396" s="529"/>
      <c r="H396" s="529"/>
      <c r="I396" s="530">
        <v>2.8602300000000001</v>
      </c>
      <c r="J396" s="529"/>
      <c r="K396" s="527" t="s">
        <v>1665</v>
      </c>
      <c r="L396" s="527"/>
    </row>
    <row r="397" ht="79.5" hidden="1" customHeight="1" outlineLevel="4">
      <c r="A397" s="527"/>
      <c r="B397" s="527" t="s">
        <v>1666</v>
      </c>
      <c r="C397" s="535">
        <v>0.1804</v>
      </c>
      <c r="D397" s="529"/>
      <c r="E397" s="529"/>
      <c r="F397" s="529"/>
      <c r="G397" s="529"/>
      <c r="H397" s="529"/>
      <c r="I397" s="535">
        <v>0.1804</v>
      </c>
      <c r="J397" s="529"/>
      <c r="K397" s="527" t="s">
        <v>1666</v>
      </c>
      <c r="L397" s="527"/>
    </row>
    <row r="398" ht="50.25" hidden="1" customHeight="1" outlineLevel="4">
      <c r="A398" s="527"/>
      <c r="B398" s="527" t="s">
        <v>1667</v>
      </c>
      <c r="C398" s="535">
        <v>47.849400000000003</v>
      </c>
      <c r="D398" s="529"/>
      <c r="E398" s="529"/>
      <c r="F398" s="529"/>
      <c r="G398" s="529"/>
      <c r="H398" s="529"/>
      <c r="I398" s="535">
        <v>47.849400000000003</v>
      </c>
      <c r="J398" s="529"/>
      <c r="K398" s="527" t="s">
        <v>1667</v>
      </c>
      <c r="L398" s="527"/>
    </row>
    <row r="399" ht="108.75" hidden="1" customHeight="1" outlineLevel="4">
      <c r="A399" s="527"/>
      <c r="B399" s="527" t="s">
        <v>1668</v>
      </c>
      <c r="C399" s="530">
        <v>10.82864</v>
      </c>
      <c r="D399" s="529"/>
      <c r="E399" s="529"/>
      <c r="F399" s="529"/>
      <c r="G399" s="529"/>
      <c r="H399" s="529"/>
      <c r="I399" s="530">
        <v>10.82864</v>
      </c>
      <c r="J399" s="529"/>
      <c r="K399" s="527" t="s">
        <v>1668</v>
      </c>
      <c r="L399" s="527"/>
    </row>
    <row r="400" ht="128.25" hidden="1" customHeight="1" outlineLevel="4">
      <c r="A400" s="527"/>
      <c r="B400" s="527" t="s">
        <v>1669</v>
      </c>
      <c r="C400" s="530">
        <v>25.134160000000001</v>
      </c>
      <c r="D400" s="529"/>
      <c r="E400" s="529"/>
      <c r="F400" s="529"/>
      <c r="G400" s="529"/>
      <c r="H400" s="529"/>
      <c r="I400" s="530">
        <v>25.134160000000001</v>
      </c>
      <c r="J400" s="529"/>
      <c r="K400" s="527" t="s">
        <v>1669</v>
      </c>
      <c r="L400" s="527"/>
    </row>
    <row r="401" ht="108.75" hidden="1" customHeight="1" outlineLevel="4">
      <c r="A401" s="527"/>
      <c r="B401" s="527" t="s">
        <v>1673</v>
      </c>
      <c r="C401" s="530">
        <v>3.5871300000000002</v>
      </c>
      <c r="D401" s="529"/>
      <c r="E401" s="529"/>
      <c r="F401" s="529"/>
      <c r="G401" s="529"/>
      <c r="H401" s="529"/>
      <c r="I401" s="530">
        <v>3.5871300000000002</v>
      </c>
      <c r="J401" s="529"/>
      <c r="K401" s="527" t="s">
        <v>1673</v>
      </c>
      <c r="L401" s="527"/>
    </row>
    <row r="402" ht="21" hidden="1" customHeight="1" outlineLevel="2">
      <c r="A402" s="527" t="s">
        <v>1678</v>
      </c>
      <c r="B402" s="527" t="s">
        <v>451</v>
      </c>
      <c r="C402" s="529"/>
      <c r="D402" s="529"/>
      <c r="E402" s="529"/>
      <c r="F402" s="529"/>
      <c r="G402" s="529"/>
      <c r="H402" s="529"/>
      <c r="I402" s="529"/>
      <c r="J402" s="529"/>
      <c r="K402" s="527"/>
      <c r="L402" s="527"/>
    </row>
    <row r="403" ht="21" hidden="1" customHeight="1" outlineLevel="2">
      <c r="A403" s="527" t="s">
        <v>1679</v>
      </c>
      <c r="B403" s="527" t="s">
        <v>452</v>
      </c>
      <c r="C403" s="529"/>
      <c r="D403" s="529"/>
      <c r="E403" s="529"/>
      <c r="F403" s="529"/>
      <c r="G403" s="529"/>
      <c r="H403" s="529"/>
      <c r="I403" s="529"/>
      <c r="J403" s="529"/>
      <c r="K403" s="527"/>
      <c r="L403" s="527"/>
    </row>
    <row r="404" ht="50.25" hidden="1" customHeight="1" outlineLevel="1" collapsed="1">
      <c r="A404" s="527" t="s">
        <v>1680</v>
      </c>
      <c r="B404" s="527" t="s">
        <v>1447</v>
      </c>
      <c r="C404" s="528">
        <v>84605.742710000006</v>
      </c>
      <c r="D404" s="529"/>
      <c r="E404" s="529"/>
      <c r="F404" s="529"/>
      <c r="G404" s="529"/>
      <c r="H404" s="529"/>
      <c r="I404" s="528">
        <v>84605.742710000006</v>
      </c>
      <c r="J404" s="529"/>
      <c r="K404" s="527"/>
      <c r="L404" s="527"/>
    </row>
    <row r="405" ht="50.25" hidden="1" customHeight="1" outlineLevel="2">
      <c r="A405" s="527" t="s">
        <v>1681</v>
      </c>
      <c r="B405" s="527" t="s">
        <v>1448</v>
      </c>
      <c r="C405" s="528">
        <v>84605.742710000006</v>
      </c>
      <c r="D405" s="529"/>
      <c r="E405" s="529"/>
      <c r="F405" s="529"/>
      <c r="G405" s="529"/>
      <c r="H405" s="529"/>
      <c r="I405" s="528">
        <v>84605.742710000006</v>
      </c>
      <c r="J405" s="529"/>
      <c r="K405" s="527"/>
      <c r="L405" s="527"/>
    </row>
    <row r="406" ht="21" hidden="1" customHeight="1" outlineLevel="3">
      <c r="A406" s="527" t="s">
        <v>1682</v>
      </c>
      <c r="B406" s="527" t="s">
        <v>441</v>
      </c>
      <c r="C406" s="528">
        <v>84605.742710000006</v>
      </c>
      <c r="D406" s="529"/>
      <c r="E406" s="529"/>
      <c r="F406" s="529"/>
      <c r="G406" s="529"/>
      <c r="H406" s="529"/>
      <c r="I406" s="528">
        <v>84605.742710000006</v>
      </c>
      <c r="J406" s="529"/>
      <c r="K406" s="527"/>
      <c r="L406" s="527"/>
    </row>
    <row r="407" ht="21" hidden="1" customHeight="1" outlineLevel="4">
      <c r="A407" s="527"/>
      <c r="B407" s="527"/>
      <c r="C407" s="528">
        <v>84605.742710000006</v>
      </c>
      <c r="D407" s="529"/>
      <c r="E407" s="529"/>
      <c r="F407" s="529"/>
      <c r="G407" s="529"/>
      <c r="H407" s="529"/>
      <c r="I407" s="528">
        <v>84605.742710000006</v>
      </c>
      <c r="J407" s="529"/>
      <c r="K407" s="527"/>
      <c r="L407" s="527"/>
    </row>
    <row r="408" ht="99" hidden="1" customHeight="1" outlineLevel="5">
      <c r="A408" s="527"/>
      <c r="B408" s="527" t="s">
        <v>1482</v>
      </c>
      <c r="C408" s="530">
        <v>655.80703000000005</v>
      </c>
      <c r="D408" s="529"/>
      <c r="E408" s="529"/>
      <c r="F408" s="529"/>
      <c r="G408" s="529"/>
      <c r="H408" s="529"/>
      <c r="I408" s="530">
        <v>655.80703000000005</v>
      </c>
      <c r="J408" s="529"/>
      <c r="K408" s="527" t="s">
        <v>1482</v>
      </c>
      <c r="L408" s="527"/>
    </row>
    <row r="409" ht="89.25" hidden="1" customHeight="1" outlineLevel="5">
      <c r="A409" s="527"/>
      <c r="B409" s="527" t="s">
        <v>1483</v>
      </c>
      <c r="C409" s="530">
        <v>233.95732000000001</v>
      </c>
      <c r="D409" s="529"/>
      <c r="E409" s="529"/>
      <c r="F409" s="529"/>
      <c r="G409" s="529"/>
      <c r="H409" s="529"/>
      <c r="I409" s="530">
        <v>233.95732000000001</v>
      </c>
      <c r="J409" s="529"/>
      <c r="K409" s="527" t="s">
        <v>1483</v>
      </c>
      <c r="L409" s="527"/>
    </row>
    <row r="410" ht="99" hidden="1" customHeight="1" outlineLevel="5">
      <c r="A410" s="527"/>
      <c r="B410" s="527" t="s">
        <v>1484</v>
      </c>
      <c r="C410" s="530">
        <v>52.562869999999997</v>
      </c>
      <c r="D410" s="529"/>
      <c r="E410" s="529"/>
      <c r="F410" s="529"/>
      <c r="G410" s="529"/>
      <c r="H410" s="529"/>
      <c r="I410" s="530">
        <v>52.562869999999997</v>
      </c>
      <c r="J410" s="529"/>
      <c r="K410" s="527" t="s">
        <v>1484</v>
      </c>
      <c r="L410" s="527"/>
    </row>
    <row r="411" ht="89.25" hidden="1" customHeight="1" outlineLevel="5">
      <c r="A411" s="527"/>
      <c r="B411" s="527" t="s">
        <v>1485</v>
      </c>
      <c r="C411" s="528">
        <v>12446.14111</v>
      </c>
      <c r="D411" s="529"/>
      <c r="E411" s="529"/>
      <c r="F411" s="529"/>
      <c r="G411" s="529"/>
      <c r="H411" s="529"/>
      <c r="I411" s="528">
        <v>12446.14111</v>
      </c>
      <c r="J411" s="529"/>
      <c r="K411" s="527" t="s">
        <v>1485</v>
      </c>
      <c r="L411" s="527"/>
    </row>
    <row r="412" ht="108.75" hidden="1" customHeight="1" outlineLevel="5">
      <c r="A412" s="527"/>
      <c r="B412" s="527" t="s">
        <v>1488</v>
      </c>
      <c r="C412" s="530">
        <v>12.09904</v>
      </c>
      <c r="D412" s="529"/>
      <c r="E412" s="529"/>
      <c r="F412" s="529"/>
      <c r="G412" s="529"/>
      <c r="H412" s="529"/>
      <c r="I412" s="530">
        <v>12.09904</v>
      </c>
      <c r="J412" s="529"/>
      <c r="K412" s="527" t="s">
        <v>1488</v>
      </c>
      <c r="L412" s="527"/>
    </row>
    <row r="413" ht="128.25" hidden="1" customHeight="1" outlineLevel="5">
      <c r="A413" s="527"/>
      <c r="B413" s="527" t="s">
        <v>1490</v>
      </c>
      <c r="C413" s="530">
        <v>314.86487</v>
      </c>
      <c r="D413" s="529"/>
      <c r="E413" s="529"/>
      <c r="F413" s="529"/>
      <c r="G413" s="529"/>
      <c r="H413" s="529"/>
      <c r="I413" s="530">
        <v>314.86487</v>
      </c>
      <c r="J413" s="529"/>
      <c r="K413" s="527" t="s">
        <v>1490</v>
      </c>
      <c r="L413" s="527"/>
    </row>
    <row r="414" ht="79.5" hidden="1" customHeight="1" outlineLevel="5">
      <c r="A414" s="527"/>
      <c r="B414" s="527" t="s">
        <v>1491</v>
      </c>
      <c r="C414" s="530">
        <v>8.5403099999999998</v>
      </c>
      <c r="D414" s="529"/>
      <c r="E414" s="529"/>
      <c r="F414" s="529"/>
      <c r="G414" s="529"/>
      <c r="H414" s="529"/>
      <c r="I414" s="530">
        <v>8.5403099999999998</v>
      </c>
      <c r="J414" s="529"/>
      <c r="K414" s="527" t="s">
        <v>1491</v>
      </c>
      <c r="L414" s="527"/>
    </row>
    <row r="415" ht="69.75" hidden="1" customHeight="1" outlineLevel="5">
      <c r="A415" s="527"/>
      <c r="B415" s="527" t="s">
        <v>1494</v>
      </c>
      <c r="C415" s="530">
        <v>28.045629999999999</v>
      </c>
      <c r="D415" s="529"/>
      <c r="E415" s="529"/>
      <c r="F415" s="529"/>
      <c r="G415" s="529"/>
      <c r="H415" s="529"/>
      <c r="I415" s="530">
        <v>28.045629999999999</v>
      </c>
      <c r="J415" s="529"/>
      <c r="K415" s="527" t="s">
        <v>1494</v>
      </c>
      <c r="L415" s="527"/>
    </row>
    <row r="416" ht="60" hidden="1" customHeight="1" outlineLevel="5">
      <c r="A416" s="527"/>
      <c r="B416" s="527" t="s">
        <v>1979</v>
      </c>
      <c r="C416" s="530">
        <v>34.668959999999998</v>
      </c>
      <c r="D416" s="529"/>
      <c r="E416" s="529"/>
      <c r="F416" s="529"/>
      <c r="G416" s="529"/>
      <c r="H416" s="529"/>
      <c r="I416" s="530">
        <v>34.668959999999998</v>
      </c>
      <c r="J416" s="529"/>
      <c r="K416" s="527" t="s">
        <v>1979</v>
      </c>
      <c r="L416" s="527"/>
    </row>
    <row r="417" ht="60" hidden="1" customHeight="1" outlineLevel="5">
      <c r="A417" s="527"/>
      <c r="B417" s="527" t="s">
        <v>1499</v>
      </c>
      <c r="C417" s="530">
        <v>106.26963000000001</v>
      </c>
      <c r="D417" s="529"/>
      <c r="E417" s="529"/>
      <c r="F417" s="529"/>
      <c r="G417" s="529"/>
      <c r="H417" s="529"/>
      <c r="I417" s="530">
        <v>106.26963000000001</v>
      </c>
      <c r="J417" s="529"/>
      <c r="K417" s="527" t="s">
        <v>1499</v>
      </c>
      <c r="L417" s="527"/>
    </row>
    <row r="418" ht="69.75" hidden="1" customHeight="1" outlineLevel="5">
      <c r="A418" s="527"/>
      <c r="B418" s="527" t="s">
        <v>1500</v>
      </c>
      <c r="C418" s="530">
        <v>634.57162000000005</v>
      </c>
      <c r="D418" s="529"/>
      <c r="E418" s="529"/>
      <c r="F418" s="529"/>
      <c r="G418" s="529"/>
      <c r="H418" s="529"/>
      <c r="I418" s="530">
        <v>634.57162000000005</v>
      </c>
      <c r="J418" s="529"/>
      <c r="K418" s="527" t="s">
        <v>1500</v>
      </c>
      <c r="L418" s="527"/>
    </row>
    <row r="419" ht="69.75" hidden="1" customHeight="1" outlineLevel="5">
      <c r="A419" s="527"/>
      <c r="B419" s="527" t="s">
        <v>1501</v>
      </c>
      <c r="C419" s="530">
        <v>21.51662</v>
      </c>
      <c r="D419" s="529"/>
      <c r="E419" s="529"/>
      <c r="F419" s="529"/>
      <c r="G419" s="529"/>
      <c r="H419" s="529"/>
      <c r="I419" s="530">
        <v>21.51662</v>
      </c>
      <c r="J419" s="529"/>
      <c r="K419" s="527" t="s">
        <v>1501</v>
      </c>
      <c r="L419" s="527"/>
    </row>
    <row r="420" ht="89.25" hidden="1" customHeight="1" outlineLevel="5">
      <c r="A420" s="527"/>
      <c r="B420" s="527" t="s">
        <v>1502</v>
      </c>
      <c r="C420" s="530">
        <v>24.160630000000001</v>
      </c>
      <c r="D420" s="529"/>
      <c r="E420" s="529"/>
      <c r="F420" s="529"/>
      <c r="G420" s="529"/>
      <c r="H420" s="529"/>
      <c r="I420" s="530">
        <v>24.160630000000001</v>
      </c>
      <c r="J420" s="529"/>
      <c r="K420" s="527" t="s">
        <v>1502</v>
      </c>
      <c r="L420" s="527"/>
    </row>
    <row r="421" ht="79.5" hidden="1" customHeight="1" outlineLevel="5">
      <c r="A421" s="527"/>
      <c r="B421" s="527" t="s">
        <v>1503</v>
      </c>
      <c r="C421" s="530">
        <v>4.33223</v>
      </c>
      <c r="D421" s="529"/>
      <c r="E421" s="529"/>
      <c r="F421" s="529"/>
      <c r="G421" s="529"/>
      <c r="H421" s="529"/>
      <c r="I421" s="530">
        <v>4.33223</v>
      </c>
      <c r="J421" s="529"/>
      <c r="K421" s="527" t="s">
        <v>1503</v>
      </c>
      <c r="L421" s="527"/>
    </row>
    <row r="422" ht="89.25" hidden="1" customHeight="1" outlineLevel="5">
      <c r="A422" s="527"/>
      <c r="B422" s="527" t="s">
        <v>1504</v>
      </c>
      <c r="C422" s="530">
        <v>11.04626</v>
      </c>
      <c r="D422" s="529"/>
      <c r="E422" s="529"/>
      <c r="F422" s="529"/>
      <c r="G422" s="529"/>
      <c r="H422" s="529"/>
      <c r="I422" s="530">
        <v>11.04626</v>
      </c>
      <c r="J422" s="529"/>
      <c r="K422" s="527" t="s">
        <v>1504</v>
      </c>
      <c r="L422" s="527"/>
    </row>
    <row r="423" ht="50.25" hidden="1" customHeight="1" outlineLevel="5">
      <c r="A423" s="527"/>
      <c r="B423" s="527" t="s">
        <v>1505</v>
      </c>
      <c r="C423" s="530">
        <v>9.9944299999999995</v>
      </c>
      <c r="D423" s="529"/>
      <c r="E423" s="529"/>
      <c r="F423" s="529"/>
      <c r="G423" s="529"/>
      <c r="H423" s="529"/>
      <c r="I423" s="530">
        <v>9.9944299999999995</v>
      </c>
      <c r="J423" s="529"/>
      <c r="K423" s="527" t="s">
        <v>1505</v>
      </c>
      <c r="L423" s="527"/>
    </row>
    <row r="424" ht="60" hidden="1" customHeight="1" outlineLevel="5">
      <c r="A424" s="527"/>
      <c r="B424" s="527" t="s">
        <v>1506</v>
      </c>
      <c r="C424" s="530">
        <v>11.61519</v>
      </c>
      <c r="D424" s="529"/>
      <c r="E424" s="529"/>
      <c r="F424" s="529"/>
      <c r="G424" s="529"/>
      <c r="H424" s="529"/>
      <c r="I424" s="530">
        <v>11.61519</v>
      </c>
      <c r="J424" s="529"/>
      <c r="K424" s="527" t="s">
        <v>1506</v>
      </c>
      <c r="L424" s="527"/>
    </row>
    <row r="425" ht="69.75" hidden="1" customHeight="1" outlineLevel="5">
      <c r="A425" s="527"/>
      <c r="B425" s="527" t="s">
        <v>1507</v>
      </c>
      <c r="C425" s="530">
        <v>223.00496000000001</v>
      </c>
      <c r="D425" s="529"/>
      <c r="E425" s="529"/>
      <c r="F425" s="529"/>
      <c r="G425" s="529"/>
      <c r="H425" s="529"/>
      <c r="I425" s="530">
        <v>223.00496000000001</v>
      </c>
      <c r="J425" s="529"/>
      <c r="K425" s="527" t="s">
        <v>1507</v>
      </c>
      <c r="L425" s="527"/>
    </row>
    <row r="426" ht="50.25" hidden="1" customHeight="1" outlineLevel="5">
      <c r="A426" s="527"/>
      <c r="B426" s="527" t="s">
        <v>1508</v>
      </c>
      <c r="C426" s="528">
        <v>6366.0052500000002</v>
      </c>
      <c r="D426" s="529"/>
      <c r="E426" s="529"/>
      <c r="F426" s="529"/>
      <c r="G426" s="529"/>
      <c r="H426" s="529"/>
      <c r="I426" s="528">
        <v>6366.0052500000002</v>
      </c>
      <c r="J426" s="529"/>
      <c r="K426" s="527" t="s">
        <v>1508</v>
      </c>
      <c r="L426" s="527"/>
    </row>
    <row r="427" ht="60" hidden="1" customHeight="1" outlineLevel="5">
      <c r="A427" s="527"/>
      <c r="B427" s="527" t="s">
        <v>1509</v>
      </c>
      <c r="C427" s="530">
        <v>21.609739999999999</v>
      </c>
      <c r="D427" s="529"/>
      <c r="E427" s="529"/>
      <c r="F427" s="529"/>
      <c r="G427" s="529"/>
      <c r="H427" s="529"/>
      <c r="I427" s="530">
        <v>21.609739999999999</v>
      </c>
      <c r="J427" s="529"/>
      <c r="K427" s="527" t="s">
        <v>1509</v>
      </c>
      <c r="L427" s="527"/>
    </row>
    <row r="428" ht="99" hidden="1" customHeight="1" outlineLevel="5">
      <c r="A428" s="527"/>
      <c r="B428" s="527" t="s">
        <v>1510</v>
      </c>
      <c r="C428" s="530">
        <v>29.43985</v>
      </c>
      <c r="D428" s="529"/>
      <c r="E428" s="529"/>
      <c r="F428" s="529"/>
      <c r="G428" s="529"/>
      <c r="H428" s="529"/>
      <c r="I428" s="530">
        <v>29.43985</v>
      </c>
      <c r="J428" s="529"/>
      <c r="K428" s="527" t="s">
        <v>1510</v>
      </c>
      <c r="L428" s="527"/>
    </row>
    <row r="429" ht="69.75" hidden="1" customHeight="1" outlineLevel="5">
      <c r="A429" s="527"/>
      <c r="B429" s="527" t="s">
        <v>1511</v>
      </c>
      <c r="C429" s="530">
        <v>18.431740000000001</v>
      </c>
      <c r="D429" s="529"/>
      <c r="E429" s="529"/>
      <c r="F429" s="529"/>
      <c r="G429" s="529"/>
      <c r="H429" s="529"/>
      <c r="I429" s="530">
        <v>18.431740000000001</v>
      </c>
      <c r="J429" s="529"/>
      <c r="K429" s="527" t="s">
        <v>1511</v>
      </c>
      <c r="L429" s="527"/>
    </row>
    <row r="430" ht="108.75" hidden="1" customHeight="1" outlineLevel="5">
      <c r="A430" s="527"/>
      <c r="B430" s="527" t="s">
        <v>1513</v>
      </c>
      <c r="C430" s="530">
        <v>80.82714</v>
      </c>
      <c r="D430" s="529"/>
      <c r="E430" s="529"/>
      <c r="F430" s="529"/>
      <c r="G430" s="529"/>
      <c r="H430" s="529"/>
      <c r="I430" s="530">
        <v>80.82714</v>
      </c>
      <c r="J430" s="529"/>
      <c r="K430" s="527" t="s">
        <v>1513</v>
      </c>
      <c r="L430" s="527"/>
    </row>
    <row r="431" ht="89.25" hidden="1" customHeight="1" outlineLevel="5">
      <c r="A431" s="527"/>
      <c r="B431" s="527" t="s">
        <v>1516</v>
      </c>
      <c r="C431" s="530">
        <v>37.422519999999999</v>
      </c>
      <c r="D431" s="529"/>
      <c r="E431" s="529"/>
      <c r="F431" s="529"/>
      <c r="G431" s="529"/>
      <c r="H431" s="529"/>
      <c r="I431" s="530">
        <v>37.422519999999999</v>
      </c>
      <c r="J431" s="529"/>
      <c r="K431" s="527" t="s">
        <v>1516</v>
      </c>
      <c r="L431" s="527"/>
    </row>
    <row r="432" ht="79.5" hidden="1" customHeight="1" outlineLevel="5">
      <c r="A432" s="527"/>
      <c r="B432" s="527" t="s">
        <v>1518</v>
      </c>
      <c r="C432" s="530">
        <v>11.010149999999999</v>
      </c>
      <c r="D432" s="529"/>
      <c r="E432" s="529"/>
      <c r="F432" s="529"/>
      <c r="G432" s="529"/>
      <c r="H432" s="529"/>
      <c r="I432" s="530">
        <v>11.010149999999999</v>
      </c>
      <c r="J432" s="529"/>
      <c r="K432" s="527" t="s">
        <v>1518</v>
      </c>
      <c r="L432" s="527"/>
    </row>
    <row r="433" ht="108.75" hidden="1" customHeight="1" outlineLevel="5">
      <c r="A433" s="527"/>
      <c r="B433" s="527" t="s">
        <v>1519</v>
      </c>
      <c r="C433" s="530">
        <v>10.683859999999999</v>
      </c>
      <c r="D433" s="529"/>
      <c r="E433" s="529"/>
      <c r="F433" s="529"/>
      <c r="G433" s="529"/>
      <c r="H433" s="529"/>
      <c r="I433" s="530">
        <v>10.683859999999999</v>
      </c>
      <c r="J433" s="529"/>
      <c r="K433" s="527" t="s">
        <v>1519</v>
      </c>
      <c r="L433" s="527"/>
    </row>
    <row r="434" ht="108.75" hidden="1" customHeight="1" outlineLevel="5">
      <c r="A434" s="527"/>
      <c r="B434" s="527" t="s">
        <v>1520</v>
      </c>
      <c r="C434" s="530">
        <v>0.30420999999999998</v>
      </c>
      <c r="D434" s="529"/>
      <c r="E434" s="529"/>
      <c r="F434" s="529"/>
      <c r="G434" s="529"/>
      <c r="H434" s="529"/>
      <c r="I434" s="530">
        <v>0.30420999999999998</v>
      </c>
      <c r="J434" s="529"/>
      <c r="K434" s="527" t="s">
        <v>1520</v>
      </c>
      <c r="L434" s="527"/>
    </row>
    <row r="435" ht="99" hidden="1" customHeight="1" outlineLevel="5">
      <c r="A435" s="527"/>
      <c r="B435" s="527" t="s">
        <v>1521</v>
      </c>
      <c r="C435" s="530">
        <v>1.61422</v>
      </c>
      <c r="D435" s="529"/>
      <c r="E435" s="529"/>
      <c r="F435" s="529"/>
      <c r="G435" s="529"/>
      <c r="H435" s="529"/>
      <c r="I435" s="530">
        <v>1.61422</v>
      </c>
      <c r="J435" s="529"/>
      <c r="K435" s="527" t="s">
        <v>1521</v>
      </c>
      <c r="L435" s="527"/>
    </row>
    <row r="436" ht="79.5" hidden="1" customHeight="1" outlineLevel="5">
      <c r="A436" s="527"/>
      <c r="B436" s="527" t="s">
        <v>1526</v>
      </c>
      <c r="C436" s="535">
        <v>25.972200000000001</v>
      </c>
      <c r="D436" s="529"/>
      <c r="E436" s="529"/>
      <c r="F436" s="529"/>
      <c r="G436" s="529"/>
      <c r="H436" s="529"/>
      <c r="I436" s="535">
        <v>25.972200000000001</v>
      </c>
      <c r="J436" s="529"/>
      <c r="K436" s="527" t="s">
        <v>1526</v>
      </c>
      <c r="L436" s="527"/>
    </row>
    <row r="437" ht="89.25" hidden="1" customHeight="1" outlineLevel="5">
      <c r="A437" s="527"/>
      <c r="B437" s="527" t="s">
        <v>1530</v>
      </c>
      <c r="C437" s="530">
        <v>9.5704600000000006</v>
      </c>
      <c r="D437" s="529"/>
      <c r="E437" s="529"/>
      <c r="F437" s="529"/>
      <c r="G437" s="529"/>
      <c r="H437" s="529"/>
      <c r="I437" s="530">
        <v>9.5704600000000006</v>
      </c>
      <c r="J437" s="529"/>
      <c r="K437" s="527" t="s">
        <v>1530</v>
      </c>
      <c r="L437" s="527"/>
    </row>
    <row r="438" ht="157.5" hidden="1" customHeight="1" outlineLevel="5">
      <c r="A438" s="527"/>
      <c r="B438" s="527" t="s">
        <v>1534</v>
      </c>
      <c r="C438" s="534">
        <v>1321.671</v>
      </c>
      <c r="D438" s="529"/>
      <c r="E438" s="529"/>
      <c r="F438" s="529"/>
      <c r="G438" s="529"/>
      <c r="H438" s="529"/>
      <c r="I438" s="534">
        <v>1321.671</v>
      </c>
      <c r="J438" s="529"/>
      <c r="K438" s="527" t="s">
        <v>1534</v>
      </c>
      <c r="L438" s="527"/>
    </row>
    <row r="439" ht="99" hidden="1" customHeight="1" outlineLevel="5">
      <c r="A439" s="527"/>
      <c r="B439" s="527" t="s">
        <v>1537</v>
      </c>
      <c r="C439" s="530">
        <v>39.064070000000001</v>
      </c>
      <c r="D439" s="529"/>
      <c r="E439" s="529"/>
      <c r="F439" s="529"/>
      <c r="G439" s="529"/>
      <c r="H439" s="529"/>
      <c r="I439" s="530">
        <v>39.064070000000001</v>
      </c>
      <c r="J439" s="529"/>
      <c r="K439" s="527" t="s">
        <v>1537</v>
      </c>
      <c r="L439" s="527"/>
    </row>
    <row r="440" ht="79.5" hidden="1" customHeight="1" outlineLevel="5">
      <c r="A440" s="527"/>
      <c r="B440" s="527" t="s">
        <v>1540</v>
      </c>
      <c r="C440" s="530">
        <v>0.13521</v>
      </c>
      <c r="D440" s="529"/>
      <c r="E440" s="529"/>
      <c r="F440" s="529"/>
      <c r="G440" s="529"/>
      <c r="H440" s="529"/>
      <c r="I440" s="530">
        <v>0.13521</v>
      </c>
      <c r="J440" s="529"/>
      <c r="K440" s="527" t="s">
        <v>1540</v>
      </c>
      <c r="L440" s="527"/>
    </row>
    <row r="441" ht="50.25" hidden="1" customHeight="1" outlineLevel="5">
      <c r="A441" s="527"/>
      <c r="B441" s="527" t="s">
        <v>1541</v>
      </c>
      <c r="C441" s="530">
        <v>115.82304999999999</v>
      </c>
      <c r="D441" s="529"/>
      <c r="E441" s="529"/>
      <c r="F441" s="529"/>
      <c r="G441" s="529"/>
      <c r="H441" s="529"/>
      <c r="I441" s="530">
        <v>115.82304999999999</v>
      </c>
      <c r="J441" s="529"/>
      <c r="K441" s="527" t="s">
        <v>1541</v>
      </c>
      <c r="L441" s="527"/>
    </row>
    <row r="442" ht="99" hidden="1" customHeight="1" outlineLevel="5">
      <c r="A442" s="527"/>
      <c r="B442" s="527" t="s">
        <v>1542</v>
      </c>
      <c r="C442" s="535">
        <v>24.0243</v>
      </c>
      <c r="D442" s="529"/>
      <c r="E442" s="529"/>
      <c r="F442" s="529"/>
      <c r="G442" s="529"/>
      <c r="H442" s="529"/>
      <c r="I442" s="535">
        <v>24.0243</v>
      </c>
      <c r="J442" s="529"/>
      <c r="K442" s="527" t="s">
        <v>1542</v>
      </c>
      <c r="L442" s="527"/>
    </row>
    <row r="443" ht="108.75" hidden="1" customHeight="1" outlineLevel="5">
      <c r="A443" s="527"/>
      <c r="B443" s="527" t="s">
        <v>1543</v>
      </c>
      <c r="C443" s="530">
        <v>55.116430000000001</v>
      </c>
      <c r="D443" s="529"/>
      <c r="E443" s="529"/>
      <c r="F443" s="529"/>
      <c r="G443" s="529"/>
      <c r="H443" s="529"/>
      <c r="I443" s="530">
        <v>55.116430000000001</v>
      </c>
      <c r="J443" s="529"/>
      <c r="K443" s="527" t="s">
        <v>1543</v>
      </c>
      <c r="L443" s="527"/>
    </row>
    <row r="444" ht="40.5" hidden="1" customHeight="1" outlineLevel="5">
      <c r="A444" s="527"/>
      <c r="B444" s="527" t="s">
        <v>1544</v>
      </c>
      <c r="C444" s="528">
        <v>16615.878959999998</v>
      </c>
      <c r="D444" s="529"/>
      <c r="E444" s="529"/>
      <c r="F444" s="529"/>
      <c r="G444" s="529"/>
      <c r="H444" s="529"/>
      <c r="I444" s="528">
        <v>16615.878959999998</v>
      </c>
      <c r="J444" s="529"/>
      <c r="K444" s="527" t="s">
        <v>1544</v>
      </c>
      <c r="L444" s="527"/>
    </row>
    <row r="445" ht="60" hidden="1" customHeight="1" outlineLevel="5">
      <c r="A445" s="527"/>
      <c r="B445" s="527" t="s">
        <v>1545</v>
      </c>
      <c r="C445" s="530">
        <v>446.34242</v>
      </c>
      <c r="D445" s="529"/>
      <c r="E445" s="529"/>
      <c r="F445" s="529"/>
      <c r="G445" s="529"/>
      <c r="H445" s="529"/>
      <c r="I445" s="530">
        <v>446.34242</v>
      </c>
      <c r="J445" s="529"/>
      <c r="K445" s="527" t="s">
        <v>1545</v>
      </c>
      <c r="L445" s="527"/>
    </row>
    <row r="446" ht="69.75" hidden="1" customHeight="1" outlineLevel="5">
      <c r="A446" s="527"/>
      <c r="B446" s="527" t="s">
        <v>1546</v>
      </c>
      <c r="C446" s="530">
        <v>334.84784999999999</v>
      </c>
      <c r="D446" s="529"/>
      <c r="E446" s="529"/>
      <c r="F446" s="529"/>
      <c r="G446" s="529"/>
      <c r="H446" s="529"/>
      <c r="I446" s="530">
        <v>334.84784999999999</v>
      </c>
      <c r="J446" s="529"/>
      <c r="K446" s="527" t="s">
        <v>1546</v>
      </c>
      <c r="L446" s="527"/>
    </row>
    <row r="447" ht="40.5" hidden="1" customHeight="1" outlineLevel="5">
      <c r="A447" s="527"/>
      <c r="B447" s="527" t="s">
        <v>1547</v>
      </c>
      <c r="C447" s="530">
        <v>119.90741</v>
      </c>
      <c r="D447" s="529"/>
      <c r="E447" s="529"/>
      <c r="F447" s="529"/>
      <c r="G447" s="529"/>
      <c r="H447" s="529"/>
      <c r="I447" s="530">
        <v>119.90741</v>
      </c>
      <c r="J447" s="529"/>
      <c r="K447" s="527" t="s">
        <v>1547</v>
      </c>
      <c r="L447" s="527"/>
    </row>
    <row r="448" ht="79.5" hidden="1" customHeight="1" outlineLevel="5">
      <c r="A448" s="527"/>
      <c r="B448" s="527" t="s">
        <v>1548</v>
      </c>
      <c r="C448" s="528">
        <v>1163.8384100000001</v>
      </c>
      <c r="D448" s="529"/>
      <c r="E448" s="529"/>
      <c r="F448" s="529"/>
      <c r="G448" s="529"/>
      <c r="H448" s="529"/>
      <c r="I448" s="528">
        <v>1163.8384100000001</v>
      </c>
      <c r="J448" s="529"/>
      <c r="K448" s="527" t="s">
        <v>1548</v>
      </c>
      <c r="L448" s="527"/>
    </row>
    <row r="449" ht="79.5" hidden="1" customHeight="1" outlineLevel="5">
      <c r="A449" s="527"/>
      <c r="B449" s="527" t="s">
        <v>1550</v>
      </c>
      <c r="C449" s="530">
        <v>522.29935</v>
      </c>
      <c r="D449" s="529"/>
      <c r="E449" s="529"/>
      <c r="F449" s="529"/>
      <c r="G449" s="529"/>
      <c r="H449" s="529"/>
      <c r="I449" s="530">
        <v>522.29935</v>
      </c>
      <c r="J449" s="529"/>
      <c r="K449" s="527" t="s">
        <v>1550</v>
      </c>
      <c r="L449" s="527"/>
    </row>
    <row r="450" ht="108.75" hidden="1" customHeight="1" outlineLevel="5">
      <c r="A450" s="527"/>
      <c r="B450" s="527" t="s">
        <v>1551</v>
      </c>
      <c r="C450" s="530">
        <v>697.31035999999995</v>
      </c>
      <c r="D450" s="529"/>
      <c r="E450" s="529"/>
      <c r="F450" s="529"/>
      <c r="G450" s="529"/>
      <c r="H450" s="529"/>
      <c r="I450" s="530">
        <v>697.31035999999995</v>
      </c>
      <c r="J450" s="529"/>
      <c r="K450" s="527" t="s">
        <v>1551</v>
      </c>
      <c r="L450" s="527"/>
    </row>
    <row r="451" ht="118.5" hidden="1" customHeight="1" outlineLevel="5">
      <c r="A451" s="527"/>
      <c r="B451" s="527" t="s">
        <v>1552</v>
      </c>
      <c r="C451" s="530">
        <v>285.45808</v>
      </c>
      <c r="D451" s="529"/>
      <c r="E451" s="529"/>
      <c r="F451" s="529"/>
      <c r="G451" s="529"/>
      <c r="H451" s="529"/>
      <c r="I451" s="530">
        <v>285.45808</v>
      </c>
      <c r="J451" s="529"/>
      <c r="K451" s="527" t="s">
        <v>1552</v>
      </c>
      <c r="L451" s="527"/>
    </row>
    <row r="452" ht="128.25" hidden="1" customHeight="1" outlineLevel="5">
      <c r="A452" s="527"/>
      <c r="B452" s="527" t="s">
        <v>1553</v>
      </c>
      <c r="C452" s="530">
        <v>890.00726999999995</v>
      </c>
      <c r="D452" s="529"/>
      <c r="E452" s="529"/>
      <c r="F452" s="529"/>
      <c r="G452" s="529"/>
      <c r="H452" s="529"/>
      <c r="I452" s="530">
        <v>890.00726999999995</v>
      </c>
      <c r="J452" s="529"/>
      <c r="K452" s="527" t="s">
        <v>1553</v>
      </c>
      <c r="L452" s="527"/>
    </row>
    <row r="453" ht="118.5" hidden="1" customHeight="1" outlineLevel="5">
      <c r="A453" s="527"/>
      <c r="B453" s="527" t="s">
        <v>1555</v>
      </c>
      <c r="C453" s="532">
        <v>4116.46</v>
      </c>
      <c r="D453" s="529"/>
      <c r="E453" s="529"/>
      <c r="F453" s="529"/>
      <c r="G453" s="529"/>
      <c r="H453" s="529"/>
      <c r="I453" s="532">
        <v>4116.46</v>
      </c>
      <c r="J453" s="529"/>
      <c r="K453" s="527" t="s">
        <v>1555</v>
      </c>
      <c r="L453" s="527"/>
    </row>
    <row r="454" ht="128.25" hidden="1" customHeight="1" outlineLevel="5">
      <c r="A454" s="527"/>
      <c r="B454" s="527" t="s">
        <v>1981</v>
      </c>
      <c r="C454" s="528">
        <v>1170.48125</v>
      </c>
      <c r="D454" s="529"/>
      <c r="E454" s="529"/>
      <c r="F454" s="529"/>
      <c r="G454" s="529"/>
      <c r="H454" s="529"/>
      <c r="I454" s="528">
        <v>1170.48125</v>
      </c>
      <c r="J454" s="529"/>
      <c r="K454" s="527" t="s">
        <v>1981</v>
      </c>
      <c r="L454" s="527"/>
    </row>
    <row r="455" ht="186.75" hidden="1" customHeight="1" outlineLevel="5">
      <c r="A455" s="527"/>
      <c r="B455" s="527" t="s">
        <v>1982</v>
      </c>
      <c r="C455" s="530">
        <v>195.80161000000001</v>
      </c>
      <c r="D455" s="529"/>
      <c r="E455" s="529"/>
      <c r="F455" s="529"/>
      <c r="G455" s="529"/>
      <c r="H455" s="529"/>
      <c r="I455" s="530">
        <v>195.80161000000001</v>
      </c>
      <c r="J455" s="529"/>
      <c r="K455" s="527" t="s">
        <v>1982</v>
      </c>
      <c r="L455" s="527"/>
    </row>
    <row r="456" ht="186.75" hidden="1" customHeight="1" outlineLevel="5">
      <c r="A456" s="527"/>
      <c r="B456" s="527" t="s">
        <v>1983</v>
      </c>
      <c r="C456" s="530">
        <v>62.800730000000001</v>
      </c>
      <c r="D456" s="529"/>
      <c r="E456" s="529"/>
      <c r="F456" s="529"/>
      <c r="G456" s="529"/>
      <c r="H456" s="529"/>
      <c r="I456" s="530">
        <v>62.800730000000001</v>
      </c>
      <c r="J456" s="529"/>
      <c r="K456" s="527" t="s">
        <v>1983</v>
      </c>
      <c r="L456" s="527"/>
    </row>
    <row r="457" ht="186.75" hidden="1" customHeight="1" outlineLevel="5">
      <c r="A457" s="527"/>
      <c r="B457" s="527" t="s">
        <v>1984</v>
      </c>
      <c r="C457" s="530">
        <v>153.40826000000001</v>
      </c>
      <c r="D457" s="529"/>
      <c r="E457" s="529"/>
      <c r="F457" s="529"/>
      <c r="G457" s="529"/>
      <c r="H457" s="529"/>
      <c r="I457" s="530">
        <v>153.40826000000001</v>
      </c>
      <c r="J457" s="529"/>
      <c r="K457" s="527" t="s">
        <v>1984</v>
      </c>
      <c r="L457" s="527"/>
    </row>
    <row r="458" ht="157.5" hidden="1" customHeight="1" outlineLevel="5">
      <c r="A458" s="527"/>
      <c r="B458" s="527" t="s">
        <v>1985</v>
      </c>
      <c r="C458" s="530">
        <v>114.90582999999999</v>
      </c>
      <c r="D458" s="529"/>
      <c r="E458" s="529"/>
      <c r="F458" s="529"/>
      <c r="G458" s="529"/>
      <c r="H458" s="529"/>
      <c r="I458" s="530">
        <v>114.90582999999999</v>
      </c>
      <c r="J458" s="529"/>
      <c r="K458" s="527" t="s">
        <v>1985</v>
      </c>
      <c r="L458" s="527"/>
    </row>
    <row r="459" ht="108.75" hidden="1" customHeight="1" outlineLevel="5">
      <c r="A459" s="527"/>
      <c r="B459" s="527" t="s">
        <v>1560</v>
      </c>
      <c r="C459" s="530">
        <v>360.68896000000001</v>
      </c>
      <c r="D459" s="529"/>
      <c r="E459" s="529"/>
      <c r="F459" s="529"/>
      <c r="G459" s="529"/>
      <c r="H459" s="529"/>
      <c r="I459" s="530">
        <v>360.68896000000001</v>
      </c>
      <c r="J459" s="529"/>
      <c r="K459" s="527" t="s">
        <v>1560</v>
      </c>
      <c r="L459" s="527"/>
    </row>
    <row r="460" ht="118.5" hidden="1" customHeight="1" outlineLevel="5">
      <c r="A460" s="527"/>
      <c r="B460" s="527" t="s">
        <v>1561</v>
      </c>
      <c r="C460" s="530">
        <v>45.390349999999998</v>
      </c>
      <c r="D460" s="529"/>
      <c r="E460" s="529"/>
      <c r="F460" s="529"/>
      <c r="G460" s="529"/>
      <c r="H460" s="529"/>
      <c r="I460" s="530">
        <v>45.390349999999998</v>
      </c>
      <c r="J460" s="529"/>
      <c r="K460" s="527" t="s">
        <v>1561</v>
      </c>
      <c r="L460" s="527"/>
    </row>
    <row r="461" ht="118.5" hidden="1" customHeight="1" outlineLevel="5">
      <c r="A461" s="527"/>
      <c r="B461" s="527" t="s">
        <v>1562</v>
      </c>
      <c r="C461" s="530">
        <v>14.55841</v>
      </c>
      <c r="D461" s="529"/>
      <c r="E461" s="529"/>
      <c r="F461" s="529"/>
      <c r="G461" s="529"/>
      <c r="H461" s="529"/>
      <c r="I461" s="530">
        <v>14.55841</v>
      </c>
      <c r="J461" s="529"/>
      <c r="K461" s="527" t="s">
        <v>1562</v>
      </c>
      <c r="L461" s="527"/>
    </row>
    <row r="462" ht="118.5" hidden="1" customHeight="1" outlineLevel="5">
      <c r="A462" s="527"/>
      <c r="B462" s="527" t="s">
        <v>1563</v>
      </c>
      <c r="C462" s="530">
        <v>35.562849999999997</v>
      </c>
      <c r="D462" s="529"/>
      <c r="E462" s="529"/>
      <c r="F462" s="529"/>
      <c r="G462" s="529"/>
      <c r="H462" s="529"/>
      <c r="I462" s="530">
        <v>35.562849999999997</v>
      </c>
      <c r="J462" s="529"/>
      <c r="K462" s="527" t="s">
        <v>1563</v>
      </c>
      <c r="L462" s="527"/>
    </row>
    <row r="463" ht="89.25" hidden="1" customHeight="1" outlineLevel="5">
      <c r="A463" s="527"/>
      <c r="B463" s="527" t="s">
        <v>1564</v>
      </c>
      <c r="C463" s="530">
        <v>26.63719</v>
      </c>
      <c r="D463" s="529"/>
      <c r="E463" s="529"/>
      <c r="F463" s="529"/>
      <c r="G463" s="529"/>
      <c r="H463" s="529"/>
      <c r="I463" s="530">
        <v>26.63719</v>
      </c>
      <c r="J463" s="529"/>
      <c r="K463" s="527" t="s">
        <v>1564</v>
      </c>
      <c r="L463" s="527"/>
    </row>
    <row r="464" ht="89.25" hidden="1" customHeight="1" outlineLevel="5">
      <c r="A464" s="527"/>
      <c r="B464" s="527" t="s">
        <v>1565</v>
      </c>
      <c r="C464" s="535">
        <v>28.289400000000001</v>
      </c>
      <c r="D464" s="529"/>
      <c r="E464" s="529"/>
      <c r="F464" s="529"/>
      <c r="G464" s="529"/>
      <c r="H464" s="529"/>
      <c r="I464" s="535">
        <v>28.289400000000001</v>
      </c>
      <c r="J464" s="529"/>
      <c r="K464" s="527" t="s">
        <v>1565</v>
      </c>
      <c r="L464" s="527"/>
    </row>
    <row r="465" ht="147.75" hidden="1" customHeight="1" outlineLevel="5">
      <c r="A465" s="527"/>
      <c r="B465" s="527" t="s">
        <v>1566</v>
      </c>
      <c r="C465" s="530">
        <v>3.5600299999999998</v>
      </c>
      <c r="D465" s="529"/>
      <c r="E465" s="529"/>
      <c r="F465" s="529"/>
      <c r="G465" s="529"/>
      <c r="H465" s="529"/>
      <c r="I465" s="530">
        <v>3.5600299999999998</v>
      </c>
      <c r="J465" s="529"/>
      <c r="K465" s="527" t="s">
        <v>1566</v>
      </c>
      <c r="L465" s="527"/>
    </row>
    <row r="466" ht="147.75" hidden="1" customHeight="1" outlineLevel="5">
      <c r="A466" s="527"/>
      <c r="B466" s="527" t="s">
        <v>1567</v>
      </c>
      <c r="C466" s="530">
        <v>1.14185</v>
      </c>
      <c r="D466" s="529"/>
      <c r="E466" s="529"/>
      <c r="F466" s="529"/>
      <c r="G466" s="529"/>
      <c r="H466" s="529"/>
      <c r="I466" s="530">
        <v>1.14185</v>
      </c>
      <c r="J466" s="529"/>
      <c r="K466" s="527" t="s">
        <v>1567</v>
      </c>
      <c r="L466" s="527"/>
    </row>
    <row r="467" ht="147.75" hidden="1" customHeight="1" outlineLevel="5">
      <c r="A467" s="527"/>
      <c r="B467" s="527" t="s">
        <v>1568</v>
      </c>
      <c r="C467" s="530">
        <v>2.7892199999999998</v>
      </c>
      <c r="D467" s="529"/>
      <c r="E467" s="529"/>
      <c r="F467" s="529"/>
      <c r="G467" s="529"/>
      <c r="H467" s="529"/>
      <c r="I467" s="530">
        <v>2.7892199999999998</v>
      </c>
      <c r="J467" s="529"/>
      <c r="K467" s="527" t="s">
        <v>1568</v>
      </c>
      <c r="L467" s="527"/>
    </row>
    <row r="468" ht="118.5" hidden="1" customHeight="1" outlineLevel="5">
      <c r="A468" s="527"/>
      <c r="B468" s="527" t="s">
        <v>1569</v>
      </c>
      <c r="C468" s="535">
        <v>2.0891999999999999</v>
      </c>
      <c r="D468" s="529"/>
      <c r="E468" s="529"/>
      <c r="F468" s="529"/>
      <c r="G468" s="529"/>
      <c r="H468" s="529"/>
      <c r="I468" s="535">
        <v>2.0891999999999999</v>
      </c>
      <c r="J468" s="529"/>
      <c r="K468" s="527" t="s">
        <v>1569</v>
      </c>
      <c r="L468" s="527"/>
    </row>
    <row r="469" ht="108.75" hidden="1" customHeight="1" outlineLevel="5">
      <c r="A469" s="527"/>
      <c r="B469" s="527" t="s">
        <v>1570</v>
      </c>
      <c r="C469" s="530">
        <v>187.93251000000001</v>
      </c>
      <c r="D469" s="529"/>
      <c r="E469" s="529"/>
      <c r="F469" s="529"/>
      <c r="G469" s="529"/>
      <c r="H469" s="529"/>
      <c r="I469" s="530">
        <v>187.93251000000001</v>
      </c>
      <c r="J469" s="529"/>
      <c r="K469" s="527" t="s">
        <v>1570</v>
      </c>
      <c r="L469" s="527"/>
    </row>
    <row r="470" ht="167.25" hidden="1" customHeight="1" outlineLevel="5">
      <c r="A470" s="527"/>
      <c r="B470" s="527" t="s">
        <v>1571</v>
      </c>
      <c r="C470" s="530">
        <v>25.810210000000001</v>
      </c>
      <c r="D470" s="529"/>
      <c r="E470" s="529"/>
      <c r="F470" s="529"/>
      <c r="G470" s="529"/>
      <c r="H470" s="529"/>
      <c r="I470" s="530">
        <v>25.810210000000001</v>
      </c>
      <c r="J470" s="529"/>
      <c r="K470" s="527" t="s">
        <v>1571</v>
      </c>
      <c r="L470" s="527"/>
    </row>
    <row r="471" ht="167.25" hidden="1" customHeight="1" outlineLevel="5">
      <c r="A471" s="527"/>
      <c r="B471" s="527" t="s">
        <v>1572</v>
      </c>
      <c r="C471" s="530">
        <v>8.2782699999999991</v>
      </c>
      <c r="D471" s="529"/>
      <c r="E471" s="529"/>
      <c r="F471" s="529"/>
      <c r="G471" s="529"/>
      <c r="H471" s="529"/>
      <c r="I471" s="530">
        <v>8.2782699999999991</v>
      </c>
      <c r="J471" s="529"/>
      <c r="K471" s="527" t="s">
        <v>1572</v>
      </c>
      <c r="L471" s="527"/>
    </row>
    <row r="472" ht="167.25" hidden="1" customHeight="1" outlineLevel="5">
      <c r="A472" s="527"/>
      <c r="B472" s="527" t="s">
        <v>1573</v>
      </c>
      <c r="C472" s="530">
        <v>20.221979999999999</v>
      </c>
      <c r="D472" s="529"/>
      <c r="E472" s="529"/>
      <c r="F472" s="529"/>
      <c r="G472" s="529"/>
      <c r="H472" s="529"/>
      <c r="I472" s="530">
        <v>20.221979999999999</v>
      </c>
      <c r="J472" s="529"/>
      <c r="K472" s="527" t="s">
        <v>1573</v>
      </c>
      <c r="L472" s="527"/>
    </row>
    <row r="473" ht="138" hidden="1" customHeight="1" outlineLevel="5">
      <c r="A473" s="527"/>
      <c r="B473" s="527" t="s">
        <v>1574</v>
      </c>
      <c r="C473" s="530">
        <v>15.14667</v>
      </c>
      <c r="D473" s="529"/>
      <c r="E473" s="529"/>
      <c r="F473" s="529"/>
      <c r="G473" s="529"/>
      <c r="H473" s="529"/>
      <c r="I473" s="530">
        <v>15.14667</v>
      </c>
      <c r="J473" s="529"/>
      <c r="K473" s="527" t="s">
        <v>1574</v>
      </c>
      <c r="L473" s="527"/>
    </row>
    <row r="474" ht="40.5" hidden="1" customHeight="1" outlineLevel="5">
      <c r="A474" s="527"/>
      <c r="B474" s="527" t="s">
        <v>1575</v>
      </c>
      <c r="C474" s="529"/>
      <c r="D474" s="529"/>
      <c r="E474" s="529"/>
      <c r="F474" s="529"/>
      <c r="G474" s="529"/>
      <c r="H474" s="529"/>
      <c r="I474" s="529"/>
      <c r="J474" s="529"/>
      <c r="K474" s="527" t="s">
        <v>1575</v>
      </c>
      <c r="L474" s="527"/>
    </row>
    <row r="475" ht="79.5" hidden="1" customHeight="1" outlineLevel="5">
      <c r="A475" s="527"/>
      <c r="B475" s="527" t="s">
        <v>1576</v>
      </c>
      <c r="C475" s="535">
        <v>596.3415</v>
      </c>
      <c r="D475" s="529"/>
      <c r="E475" s="529"/>
      <c r="F475" s="529"/>
      <c r="G475" s="529"/>
      <c r="H475" s="529"/>
      <c r="I475" s="535">
        <v>596.3415</v>
      </c>
      <c r="J475" s="529"/>
      <c r="K475" s="527" t="s">
        <v>1576</v>
      </c>
      <c r="L475" s="527"/>
    </row>
    <row r="476" ht="79.5" hidden="1" customHeight="1" outlineLevel="5">
      <c r="A476" s="527"/>
      <c r="B476" s="527" t="s">
        <v>1577</v>
      </c>
      <c r="C476" s="530">
        <v>25.62435</v>
      </c>
      <c r="D476" s="529"/>
      <c r="E476" s="529"/>
      <c r="F476" s="529"/>
      <c r="G476" s="529"/>
      <c r="H476" s="529"/>
      <c r="I476" s="530">
        <v>25.62435</v>
      </c>
      <c r="J476" s="529"/>
      <c r="K476" s="527" t="s">
        <v>1577</v>
      </c>
      <c r="L476" s="527"/>
    </row>
    <row r="477" ht="89.25" hidden="1" customHeight="1" outlineLevel="5">
      <c r="A477" s="527"/>
      <c r="B477" s="527" t="s">
        <v>1578</v>
      </c>
      <c r="C477" s="535">
        <v>380.63569999999999</v>
      </c>
      <c r="D477" s="529"/>
      <c r="E477" s="529"/>
      <c r="F477" s="529"/>
      <c r="G477" s="529"/>
      <c r="H477" s="529"/>
      <c r="I477" s="535">
        <v>380.63569999999999</v>
      </c>
      <c r="J477" s="529"/>
      <c r="K477" s="527" t="s">
        <v>1578</v>
      </c>
      <c r="L477" s="527"/>
    </row>
    <row r="478" ht="79.5" hidden="1" customHeight="1" outlineLevel="5">
      <c r="A478" s="527"/>
      <c r="B478" s="527" t="s">
        <v>1579</v>
      </c>
      <c r="C478" s="535">
        <v>523.2242</v>
      </c>
      <c r="D478" s="529"/>
      <c r="E478" s="529"/>
      <c r="F478" s="529"/>
      <c r="G478" s="529"/>
      <c r="H478" s="529"/>
      <c r="I478" s="535">
        <v>523.2242</v>
      </c>
      <c r="J478" s="529"/>
      <c r="K478" s="527" t="s">
        <v>1579</v>
      </c>
      <c r="L478" s="527"/>
    </row>
    <row r="479" ht="40.5" hidden="1" customHeight="1" outlineLevel="5">
      <c r="A479" s="527"/>
      <c r="B479" s="527" t="s">
        <v>1580</v>
      </c>
      <c r="C479" s="528">
        <v>3893.1481699999999</v>
      </c>
      <c r="D479" s="529"/>
      <c r="E479" s="529"/>
      <c r="F479" s="529"/>
      <c r="G479" s="529"/>
      <c r="H479" s="529"/>
      <c r="I479" s="528">
        <v>3893.1481699999999</v>
      </c>
      <c r="J479" s="529"/>
      <c r="K479" s="527" t="s">
        <v>1580</v>
      </c>
      <c r="L479" s="527"/>
    </row>
    <row r="480" ht="60" hidden="1" customHeight="1" outlineLevel="5">
      <c r="A480" s="527"/>
      <c r="B480" s="527" t="s">
        <v>1581</v>
      </c>
      <c r="C480" s="530">
        <v>27.672360000000001</v>
      </c>
      <c r="D480" s="529"/>
      <c r="E480" s="529"/>
      <c r="F480" s="529"/>
      <c r="G480" s="529"/>
      <c r="H480" s="529"/>
      <c r="I480" s="530">
        <v>27.672360000000001</v>
      </c>
      <c r="J480" s="529"/>
      <c r="K480" s="527" t="s">
        <v>1581</v>
      </c>
      <c r="L480" s="527"/>
    </row>
    <row r="481" ht="60" hidden="1" customHeight="1" outlineLevel="5">
      <c r="A481" s="527"/>
      <c r="B481" s="527" t="s">
        <v>1582</v>
      </c>
      <c r="C481" s="530">
        <v>247.98685</v>
      </c>
      <c r="D481" s="529"/>
      <c r="E481" s="529"/>
      <c r="F481" s="529"/>
      <c r="G481" s="529"/>
      <c r="H481" s="529"/>
      <c r="I481" s="530">
        <v>247.98685</v>
      </c>
      <c r="J481" s="529"/>
      <c r="K481" s="527" t="s">
        <v>1582</v>
      </c>
      <c r="L481" s="527"/>
    </row>
    <row r="482" ht="79.5" hidden="1" customHeight="1" outlineLevel="5">
      <c r="A482" s="527"/>
      <c r="B482" s="527" t="s">
        <v>1585</v>
      </c>
      <c r="C482" s="530">
        <v>21.017679999999999</v>
      </c>
      <c r="D482" s="529"/>
      <c r="E482" s="529"/>
      <c r="F482" s="529"/>
      <c r="G482" s="529"/>
      <c r="H482" s="529"/>
      <c r="I482" s="530">
        <v>21.017679999999999</v>
      </c>
      <c r="J482" s="529"/>
      <c r="K482" s="527" t="s">
        <v>1585</v>
      </c>
      <c r="L482" s="527"/>
    </row>
    <row r="483" ht="79.5" hidden="1" customHeight="1" outlineLevel="5">
      <c r="A483" s="527"/>
      <c r="B483" s="527" t="s">
        <v>1586</v>
      </c>
      <c r="C483" s="530">
        <v>79.262969999999996</v>
      </c>
      <c r="D483" s="529"/>
      <c r="E483" s="529"/>
      <c r="F483" s="529"/>
      <c r="G483" s="529"/>
      <c r="H483" s="529"/>
      <c r="I483" s="530">
        <v>79.262969999999996</v>
      </c>
      <c r="J483" s="529"/>
      <c r="K483" s="527" t="s">
        <v>1586</v>
      </c>
      <c r="L483" s="527"/>
    </row>
    <row r="484" ht="118.5" hidden="1" customHeight="1" outlineLevel="5">
      <c r="A484" s="527"/>
      <c r="B484" s="527" t="s">
        <v>1587</v>
      </c>
      <c r="C484" s="530">
        <v>22.631229999999999</v>
      </c>
      <c r="D484" s="529"/>
      <c r="E484" s="529"/>
      <c r="F484" s="529"/>
      <c r="G484" s="529"/>
      <c r="H484" s="529"/>
      <c r="I484" s="530">
        <v>22.631229999999999</v>
      </c>
      <c r="J484" s="529"/>
      <c r="K484" s="527" t="s">
        <v>1587</v>
      </c>
      <c r="L484" s="527"/>
    </row>
    <row r="485" ht="99" hidden="1" customHeight="1" outlineLevel="5">
      <c r="A485" s="527"/>
      <c r="B485" s="527" t="s">
        <v>1588</v>
      </c>
      <c r="C485" s="530">
        <v>2.5443899999999999</v>
      </c>
      <c r="D485" s="529"/>
      <c r="E485" s="529"/>
      <c r="F485" s="529"/>
      <c r="G485" s="529"/>
      <c r="H485" s="529"/>
      <c r="I485" s="530">
        <v>2.5443899999999999</v>
      </c>
      <c r="J485" s="529"/>
      <c r="K485" s="527" t="s">
        <v>1588</v>
      </c>
      <c r="L485" s="527"/>
    </row>
    <row r="486" ht="89.25" hidden="1" customHeight="1" outlineLevel="5">
      <c r="A486" s="527"/>
      <c r="B486" s="527" t="s">
        <v>1589</v>
      </c>
      <c r="C486" s="530">
        <v>6.3715099999999998</v>
      </c>
      <c r="D486" s="529"/>
      <c r="E486" s="529"/>
      <c r="F486" s="529"/>
      <c r="G486" s="529"/>
      <c r="H486" s="529"/>
      <c r="I486" s="530">
        <v>6.3715099999999998</v>
      </c>
      <c r="J486" s="529"/>
      <c r="K486" s="527" t="s">
        <v>1589</v>
      </c>
      <c r="L486" s="527"/>
    </row>
    <row r="487" ht="89.25" hidden="1" customHeight="1" outlineLevel="5">
      <c r="A487" s="527"/>
      <c r="B487" s="527" t="s">
        <v>1590</v>
      </c>
      <c r="C487" s="530">
        <v>0.45123999999999997</v>
      </c>
      <c r="D487" s="529"/>
      <c r="E487" s="529"/>
      <c r="F487" s="529"/>
      <c r="G487" s="529"/>
      <c r="H487" s="529"/>
      <c r="I487" s="530">
        <v>0.45123999999999997</v>
      </c>
      <c r="J487" s="529"/>
      <c r="K487" s="527" t="s">
        <v>1590</v>
      </c>
      <c r="L487" s="527"/>
    </row>
    <row r="488" ht="89.25" hidden="1" customHeight="1" outlineLevel="5">
      <c r="A488" s="527"/>
      <c r="B488" s="527" t="s">
        <v>1591</v>
      </c>
      <c r="C488" s="530">
        <v>66.563890000000001</v>
      </c>
      <c r="D488" s="529"/>
      <c r="E488" s="529"/>
      <c r="F488" s="529"/>
      <c r="G488" s="529"/>
      <c r="H488" s="529"/>
      <c r="I488" s="530">
        <v>66.563890000000001</v>
      </c>
      <c r="J488" s="529"/>
      <c r="K488" s="527" t="s">
        <v>1591</v>
      </c>
      <c r="L488" s="527"/>
    </row>
    <row r="489" ht="89.25" hidden="1" customHeight="1" outlineLevel="5">
      <c r="A489" s="527"/>
      <c r="B489" s="527" t="s">
        <v>1592</v>
      </c>
      <c r="C489" s="530">
        <v>19.832740000000001</v>
      </c>
      <c r="D489" s="529"/>
      <c r="E489" s="529"/>
      <c r="F489" s="529"/>
      <c r="G489" s="529"/>
      <c r="H489" s="529"/>
      <c r="I489" s="530">
        <v>19.832740000000001</v>
      </c>
      <c r="J489" s="529"/>
      <c r="K489" s="527" t="s">
        <v>1592</v>
      </c>
      <c r="L489" s="527"/>
    </row>
    <row r="490" ht="108.75" hidden="1" customHeight="1" outlineLevel="5">
      <c r="A490" s="527"/>
      <c r="B490" s="527" t="s">
        <v>1593</v>
      </c>
      <c r="C490" s="530">
        <v>13.31282</v>
      </c>
      <c r="D490" s="529"/>
      <c r="E490" s="529"/>
      <c r="F490" s="529"/>
      <c r="G490" s="529"/>
      <c r="H490" s="529"/>
      <c r="I490" s="530">
        <v>13.31282</v>
      </c>
      <c r="J490" s="529"/>
      <c r="K490" s="527" t="s">
        <v>1593</v>
      </c>
      <c r="L490" s="527"/>
    </row>
    <row r="491" ht="108.75" hidden="1" customHeight="1" outlineLevel="5">
      <c r="A491" s="527"/>
      <c r="B491" s="527" t="s">
        <v>1594</v>
      </c>
      <c r="C491" s="530">
        <v>6.7131499999999997</v>
      </c>
      <c r="D491" s="529"/>
      <c r="E491" s="529"/>
      <c r="F491" s="529"/>
      <c r="G491" s="529"/>
      <c r="H491" s="529"/>
      <c r="I491" s="530">
        <v>6.7131499999999997</v>
      </c>
      <c r="J491" s="529"/>
      <c r="K491" s="527" t="s">
        <v>1594</v>
      </c>
      <c r="L491" s="527"/>
    </row>
    <row r="492" ht="79.5" hidden="1" customHeight="1" outlineLevel="5">
      <c r="A492" s="527"/>
      <c r="B492" s="527" t="s">
        <v>1595</v>
      </c>
      <c r="C492" s="530">
        <v>38.969740000000002</v>
      </c>
      <c r="D492" s="529"/>
      <c r="E492" s="529"/>
      <c r="F492" s="529"/>
      <c r="G492" s="529"/>
      <c r="H492" s="529"/>
      <c r="I492" s="530">
        <v>38.969740000000002</v>
      </c>
      <c r="J492" s="529"/>
      <c r="K492" s="527" t="s">
        <v>1595</v>
      </c>
      <c r="L492" s="527"/>
    </row>
    <row r="493" ht="89.25" hidden="1" customHeight="1" outlineLevel="5">
      <c r="A493" s="527"/>
      <c r="B493" s="527" t="s">
        <v>1596</v>
      </c>
      <c r="C493" s="530">
        <v>3.2100900000000001</v>
      </c>
      <c r="D493" s="529"/>
      <c r="E493" s="529"/>
      <c r="F493" s="529"/>
      <c r="G493" s="529"/>
      <c r="H493" s="529"/>
      <c r="I493" s="530">
        <v>3.2100900000000001</v>
      </c>
      <c r="J493" s="529"/>
      <c r="K493" s="527" t="s">
        <v>1596</v>
      </c>
      <c r="L493" s="527"/>
    </row>
    <row r="494" ht="128.25" hidden="1" customHeight="1" outlineLevel="5">
      <c r="A494" s="527"/>
      <c r="B494" s="527" t="s">
        <v>1597</v>
      </c>
      <c r="C494" s="530">
        <v>3.3125200000000001</v>
      </c>
      <c r="D494" s="529"/>
      <c r="E494" s="529"/>
      <c r="F494" s="529"/>
      <c r="G494" s="529"/>
      <c r="H494" s="529"/>
      <c r="I494" s="530">
        <v>3.3125200000000001</v>
      </c>
      <c r="J494" s="529"/>
      <c r="K494" s="527" t="s">
        <v>1597</v>
      </c>
      <c r="L494" s="527"/>
    </row>
    <row r="495" ht="108.75" hidden="1" customHeight="1" outlineLevel="5">
      <c r="A495" s="527"/>
      <c r="B495" s="527" t="s">
        <v>1598</v>
      </c>
      <c r="C495" s="530">
        <v>21.132020000000001</v>
      </c>
      <c r="D495" s="529"/>
      <c r="E495" s="529"/>
      <c r="F495" s="529"/>
      <c r="G495" s="529"/>
      <c r="H495" s="529"/>
      <c r="I495" s="530">
        <v>21.132020000000001</v>
      </c>
      <c r="J495" s="529"/>
      <c r="K495" s="527" t="s">
        <v>1598</v>
      </c>
      <c r="L495" s="527"/>
    </row>
    <row r="496" ht="69.75" hidden="1" customHeight="1" outlineLevel="5">
      <c r="A496" s="527"/>
      <c r="B496" s="527" t="s">
        <v>1599</v>
      </c>
      <c r="C496" s="530">
        <v>0.34065000000000001</v>
      </c>
      <c r="D496" s="529"/>
      <c r="E496" s="529"/>
      <c r="F496" s="529"/>
      <c r="G496" s="529"/>
      <c r="H496" s="529"/>
      <c r="I496" s="530">
        <v>0.34065000000000001</v>
      </c>
      <c r="J496" s="529"/>
      <c r="K496" s="527" t="s">
        <v>1599</v>
      </c>
      <c r="L496" s="527"/>
    </row>
    <row r="497" ht="60" hidden="1" customHeight="1" outlineLevel="5">
      <c r="A497" s="527"/>
      <c r="B497" s="527" t="s">
        <v>1600</v>
      </c>
      <c r="C497" s="530">
        <v>45.248890000000003</v>
      </c>
      <c r="D497" s="529"/>
      <c r="E497" s="529"/>
      <c r="F497" s="529"/>
      <c r="G497" s="529"/>
      <c r="H497" s="529"/>
      <c r="I497" s="530">
        <v>45.248890000000003</v>
      </c>
      <c r="J497" s="529"/>
      <c r="K497" s="527" t="s">
        <v>1600</v>
      </c>
      <c r="L497" s="527"/>
    </row>
    <row r="498" ht="60" hidden="1" customHeight="1" outlineLevel="5">
      <c r="A498" s="527"/>
      <c r="B498" s="527" t="s">
        <v>1601</v>
      </c>
      <c r="C498" s="530">
        <v>95.650630000000007</v>
      </c>
      <c r="D498" s="529"/>
      <c r="E498" s="529"/>
      <c r="F498" s="529"/>
      <c r="G498" s="529"/>
      <c r="H498" s="529"/>
      <c r="I498" s="530">
        <v>95.650630000000007</v>
      </c>
      <c r="J498" s="529"/>
      <c r="K498" s="527" t="s">
        <v>1601</v>
      </c>
      <c r="L498" s="527"/>
    </row>
    <row r="499" ht="69.75" hidden="1" customHeight="1" outlineLevel="5">
      <c r="A499" s="527"/>
      <c r="B499" s="527" t="s">
        <v>1602</v>
      </c>
      <c r="C499" s="530">
        <v>66.672169999999994</v>
      </c>
      <c r="D499" s="529"/>
      <c r="E499" s="529"/>
      <c r="F499" s="529"/>
      <c r="G499" s="529"/>
      <c r="H499" s="529"/>
      <c r="I499" s="530">
        <v>66.672169999999994</v>
      </c>
      <c r="J499" s="529"/>
      <c r="K499" s="527" t="s">
        <v>1602</v>
      </c>
      <c r="L499" s="527"/>
    </row>
    <row r="500" ht="108.75" hidden="1" customHeight="1" outlineLevel="5">
      <c r="A500" s="527"/>
      <c r="B500" s="527" t="s">
        <v>1603</v>
      </c>
      <c r="C500" s="530">
        <v>7.5867300000000002</v>
      </c>
      <c r="D500" s="529"/>
      <c r="E500" s="529"/>
      <c r="F500" s="529"/>
      <c r="G500" s="529"/>
      <c r="H500" s="529"/>
      <c r="I500" s="530">
        <v>7.5867300000000002</v>
      </c>
      <c r="J500" s="529"/>
      <c r="K500" s="527" t="s">
        <v>1603</v>
      </c>
      <c r="L500" s="527"/>
    </row>
    <row r="501" ht="108.75" hidden="1" customHeight="1" outlineLevel="5">
      <c r="A501" s="527"/>
      <c r="B501" s="527" t="s">
        <v>1604</v>
      </c>
      <c r="C501" s="530">
        <v>143.26526000000001</v>
      </c>
      <c r="D501" s="529"/>
      <c r="E501" s="529"/>
      <c r="F501" s="529"/>
      <c r="G501" s="529"/>
      <c r="H501" s="529"/>
      <c r="I501" s="530">
        <v>143.26526000000001</v>
      </c>
      <c r="J501" s="529"/>
      <c r="K501" s="527" t="s">
        <v>1604</v>
      </c>
      <c r="L501" s="527"/>
    </row>
    <row r="502" ht="99" hidden="1" customHeight="1" outlineLevel="5">
      <c r="A502" s="527"/>
      <c r="B502" s="527" t="s">
        <v>1605</v>
      </c>
      <c r="C502" s="530">
        <v>36.501049999999999</v>
      </c>
      <c r="D502" s="529"/>
      <c r="E502" s="529"/>
      <c r="F502" s="529"/>
      <c r="G502" s="529"/>
      <c r="H502" s="529"/>
      <c r="I502" s="530">
        <v>36.501049999999999</v>
      </c>
      <c r="J502" s="529"/>
      <c r="K502" s="527" t="s">
        <v>1605</v>
      </c>
      <c r="L502" s="527"/>
    </row>
    <row r="503" ht="138" hidden="1" customHeight="1" outlineLevel="5">
      <c r="A503" s="527"/>
      <c r="B503" s="527" t="s">
        <v>1606</v>
      </c>
      <c r="C503" s="530">
        <v>126.52204</v>
      </c>
      <c r="D503" s="529"/>
      <c r="E503" s="529"/>
      <c r="F503" s="529"/>
      <c r="G503" s="529"/>
      <c r="H503" s="529"/>
      <c r="I503" s="530">
        <v>126.52204</v>
      </c>
      <c r="J503" s="529"/>
      <c r="K503" s="527" t="s">
        <v>1606</v>
      </c>
      <c r="L503" s="527"/>
    </row>
    <row r="504" ht="128.25" hidden="1" customHeight="1" outlineLevel="5">
      <c r="A504" s="527"/>
      <c r="B504" s="527" t="s">
        <v>1607</v>
      </c>
      <c r="C504" s="530">
        <v>220.51563999999999</v>
      </c>
      <c r="D504" s="529"/>
      <c r="E504" s="529"/>
      <c r="F504" s="529"/>
      <c r="G504" s="529"/>
      <c r="H504" s="529"/>
      <c r="I504" s="530">
        <v>220.51563999999999</v>
      </c>
      <c r="J504" s="529"/>
      <c r="K504" s="527" t="s">
        <v>1607</v>
      </c>
      <c r="L504" s="527"/>
    </row>
    <row r="505" ht="40.5" hidden="1" customHeight="1" outlineLevel="5">
      <c r="A505" s="527"/>
      <c r="B505" s="527" t="s">
        <v>1608</v>
      </c>
      <c r="C505" s="530">
        <v>5.9797700000000003</v>
      </c>
      <c r="D505" s="529"/>
      <c r="E505" s="529"/>
      <c r="F505" s="529"/>
      <c r="G505" s="529"/>
      <c r="H505" s="529"/>
      <c r="I505" s="530">
        <v>5.9797700000000003</v>
      </c>
      <c r="J505" s="529"/>
      <c r="K505" s="527" t="s">
        <v>1608</v>
      </c>
      <c r="L505" s="527"/>
    </row>
    <row r="506" ht="50.25" hidden="1" customHeight="1" outlineLevel="5">
      <c r="A506" s="527"/>
      <c r="B506" s="527" t="s">
        <v>1609</v>
      </c>
      <c r="C506" s="530">
        <v>0.30023</v>
      </c>
      <c r="D506" s="529"/>
      <c r="E506" s="529"/>
      <c r="F506" s="529"/>
      <c r="G506" s="529"/>
      <c r="H506" s="529"/>
      <c r="I506" s="530">
        <v>0.30023</v>
      </c>
      <c r="J506" s="529"/>
      <c r="K506" s="527" t="s">
        <v>1609</v>
      </c>
      <c r="L506" s="527"/>
    </row>
    <row r="507" ht="118.5" hidden="1" customHeight="1" outlineLevel="5">
      <c r="A507" s="527"/>
      <c r="B507" s="527" t="s">
        <v>1610</v>
      </c>
      <c r="C507" s="530">
        <v>57.401220000000002</v>
      </c>
      <c r="D507" s="529"/>
      <c r="E507" s="529"/>
      <c r="F507" s="529"/>
      <c r="G507" s="529"/>
      <c r="H507" s="529"/>
      <c r="I507" s="530">
        <v>57.401220000000002</v>
      </c>
      <c r="J507" s="529"/>
      <c r="K507" s="527" t="s">
        <v>1610</v>
      </c>
      <c r="L507" s="527"/>
    </row>
    <row r="508" ht="99" hidden="1" customHeight="1" outlineLevel="5">
      <c r="A508" s="527"/>
      <c r="B508" s="527" t="s">
        <v>1612</v>
      </c>
      <c r="C508" s="530">
        <v>271.39643999999998</v>
      </c>
      <c r="D508" s="529"/>
      <c r="E508" s="529"/>
      <c r="F508" s="529"/>
      <c r="G508" s="529"/>
      <c r="H508" s="529"/>
      <c r="I508" s="530">
        <v>271.39643999999998</v>
      </c>
      <c r="J508" s="529"/>
      <c r="K508" s="527" t="s">
        <v>1612</v>
      </c>
      <c r="L508" s="527"/>
    </row>
    <row r="509" ht="167.25" hidden="1" customHeight="1" outlineLevel="5">
      <c r="A509" s="527"/>
      <c r="B509" s="527" t="s">
        <v>1613</v>
      </c>
      <c r="C509" s="530">
        <v>22.640460000000001</v>
      </c>
      <c r="D509" s="529"/>
      <c r="E509" s="529"/>
      <c r="F509" s="529"/>
      <c r="G509" s="529"/>
      <c r="H509" s="529"/>
      <c r="I509" s="530">
        <v>22.640460000000001</v>
      </c>
      <c r="J509" s="529"/>
      <c r="K509" s="527" t="s">
        <v>1613</v>
      </c>
      <c r="L509" s="527"/>
    </row>
    <row r="510" ht="79.5" hidden="1" customHeight="1" outlineLevel="5">
      <c r="A510" s="527"/>
      <c r="B510" s="527" t="s">
        <v>1614</v>
      </c>
      <c r="C510" s="530">
        <v>8.8901299999999992</v>
      </c>
      <c r="D510" s="529"/>
      <c r="E510" s="529"/>
      <c r="F510" s="529"/>
      <c r="G510" s="529"/>
      <c r="H510" s="529"/>
      <c r="I510" s="530">
        <v>8.8901299999999992</v>
      </c>
      <c r="J510" s="529"/>
      <c r="K510" s="527" t="s">
        <v>1614</v>
      </c>
      <c r="L510" s="527"/>
    </row>
    <row r="511" ht="60" hidden="1" customHeight="1" outlineLevel="5">
      <c r="A511" s="527"/>
      <c r="B511" s="527" t="s">
        <v>1615</v>
      </c>
      <c r="C511" s="530">
        <v>10.740270000000001</v>
      </c>
      <c r="D511" s="529"/>
      <c r="E511" s="529"/>
      <c r="F511" s="529"/>
      <c r="G511" s="529"/>
      <c r="H511" s="529"/>
      <c r="I511" s="530">
        <v>10.740270000000001</v>
      </c>
      <c r="J511" s="529"/>
      <c r="K511" s="527" t="s">
        <v>1615</v>
      </c>
      <c r="L511" s="527"/>
    </row>
    <row r="512" ht="40.5" hidden="1" customHeight="1" outlineLevel="5">
      <c r="A512" s="527"/>
      <c r="B512" s="527" t="s">
        <v>1616</v>
      </c>
      <c r="C512" s="530">
        <v>30.52516</v>
      </c>
      <c r="D512" s="529"/>
      <c r="E512" s="529"/>
      <c r="F512" s="529"/>
      <c r="G512" s="529"/>
      <c r="H512" s="529"/>
      <c r="I512" s="530">
        <v>30.52516</v>
      </c>
      <c r="J512" s="529"/>
      <c r="K512" s="527" t="s">
        <v>1616</v>
      </c>
      <c r="L512" s="527"/>
    </row>
    <row r="513" ht="79.5" hidden="1" customHeight="1" outlineLevel="5">
      <c r="A513" s="527"/>
      <c r="B513" s="527" t="s">
        <v>1617</v>
      </c>
      <c r="C513" s="530">
        <v>8.1494099999999996</v>
      </c>
      <c r="D513" s="529"/>
      <c r="E513" s="529"/>
      <c r="F513" s="529"/>
      <c r="G513" s="529"/>
      <c r="H513" s="529"/>
      <c r="I513" s="530">
        <v>8.1494099999999996</v>
      </c>
      <c r="J513" s="529"/>
      <c r="K513" s="527" t="s">
        <v>1617</v>
      </c>
      <c r="L513" s="527"/>
    </row>
    <row r="514" ht="157.5" hidden="1" customHeight="1" outlineLevel="5">
      <c r="A514" s="527"/>
      <c r="B514" s="527" t="s">
        <v>1618</v>
      </c>
      <c r="C514" s="530">
        <v>3.2986800000000001</v>
      </c>
      <c r="D514" s="529"/>
      <c r="E514" s="529"/>
      <c r="F514" s="529"/>
      <c r="G514" s="529"/>
      <c r="H514" s="529"/>
      <c r="I514" s="530">
        <v>3.2986800000000001</v>
      </c>
      <c r="J514" s="529"/>
      <c r="K514" s="527" t="s">
        <v>1618</v>
      </c>
      <c r="L514" s="527"/>
    </row>
    <row r="515" ht="138" hidden="1" customHeight="1" outlineLevel="5">
      <c r="A515" s="527"/>
      <c r="B515" s="527" t="s">
        <v>1619</v>
      </c>
      <c r="C515" s="530">
        <v>58.818109999999997</v>
      </c>
      <c r="D515" s="529"/>
      <c r="E515" s="529"/>
      <c r="F515" s="529"/>
      <c r="G515" s="529"/>
      <c r="H515" s="529"/>
      <c r="I515" s="530">
        <v>58.818109999999997</v>
      </c>
      <c r="J515" s="529"/>
      <c r="K515" s="527" t="s">
        <v>1619</v>
      </c>
      <c r="L515" s="527"/>
    </row>
    <row r="516" ht="186.75" hidden="1" customHeight="1" outlineLevel="5">
      <c r="A516" s="527"/>
      <c r="B516" s="527" t="s">
        <v>1620</v>
      </c>
      <c r="C516" s="530">
        <v>0.38467000000000001</v>
      </c>
      <c r="D516" s="529"/>
      <c r="E516" s="529"/>
      <c r="F516" s="529"/>
      <c r="G516" s="529"/>
      <c r="H516" s="529"/>
      <c r="I516" s="530">
        <v>0.38467000000000001</v>
      </c>
      <c r="J516" s="529"/>
      <c r="K516" s="527" t="s">
        <v>1620</v>
      </c>
      <c r="L516" s="527"/>
    </row>
    <row r="517" ht="167.25" hidden="1" customHeight="1" outlineLevel="5">
      <c r="A517" s="527"/>
      <c r="B517" s="527" t="s">
        <v>1621</v>
      </c>
      <c r="C517" s="530">
        <v>12.56893</v>
      </c>
      <c r="D517" s="529"/>
      <c r="E517" s="529"/>
      <c r="F517" s="529"/>
      <c r="G517" s="529"/>
      <c r="H517" s="529"/>
      <c r="I517" s="530">
        <v>12.56893</v>
      </c>
      <c r="J517" s="529"/>
      <c r="K517" s="527" t="s">
        <v>1621</v>
      </c>
      <c r="L517" s="527"/>
    </row>
    <row r="518" ht="89.25" hidden="1" customHeight="1" outlineLevel="5">
      <c r="A518" s="527"/>
      <c r="B518" s="527" t="s">
        <v>1622</v>
      </c>
      <c r="C518" s="535">
        <v>2.7574999999999998</v>
      </c>
      <c r="D518" s="529"/>
      <c r="E518" s="529"/>
      <c r="F518" s="529"/>
      <c r="G518" s="529"/>
      <c r="H518" s="529"/>
      <c r="I518" s="535">
        <v>2.7574999999999998</v>
      </c>
      <c r="J518" s="529"/>
      <c r="K518" s="527" t="s">
        <v>1622</v>
      </c>
      <c r="L518" s="527"/>
    </row>
    <row r="519" ht="60" hidden="1" customHeight="1" outlineLevel="5">
      <c r="A519" s="527"/>
      <c r="B519" s="527" t="s">
        <v>1623</v>
      </c>
      <c r="C519" s="530">
        <v>13.47654</v>
      </c>
      <c r="D519" s="529"/>
      <c r="E519" s="529"/>
      <c r="F519" s="529"/>
      <c r="G519" s="529"/>
      <c r="H519" s="529"/>
      <c r="I519" s="530">
        <v>13.47654</v>
      </c>
      <c r="J519" s="529"/>
      <c r="K519" s="527" t="s">
        <v>1623</v>
      </c>
      <c r="L519" s="527"/>
    </row>
    <row r="520" ht="79.5" hidden="1" customHeight="1" outlineLevel="5">
      <c r="A520" s="527"/>
      <c r="B520" s="527" t="s">
        <v>1625</v>
      </c>
      <c r="C520" s="535">
        <v>4.7979000000000003</v>
      </c>
      <c r="D520" s="529"/>
      <c r="E520" s="529"/>
      <c r="F520" s="529"/>
      <c r="G520" s="529"/>
      <c r="H520" s="529"/>
      <c r="I520" s="535">
        <v>4.7979000000000003</v>
      </c>
      <c r="J520" s="529"/>
      <c r="K520" s="527" t="s">
        <v>1625</v>
      </c>
      <c r="L520" s="527"/>
    </row>
    <row r="521" ht="60" hidden="1" customHeight="1" outlineLevel="5">
      <c r="A521" s="527"/>
      <c r="B521" s="527" t="s">
        <v>1628</v>
      </c>
      <c r="C521" s="528">
        <v>23277.814330000001</v>
      </c>
      <c r="D521" s="529"/>
      <c r="E521" s="529"/>
      <c r="F521" s="529"/>
      <c r="G521" s="529"/>
      <c r="H521" s="529"/>
      <c r="I521" s="528">
        <v>23277.814330000001</v>
      </c>
      <c r="J521" s="529"/>
      <c r="K521" s="527" t="s">
        <v>1628</v>
      </c>
      <c r="L521" s="527"/>
    </row>
    <row r="522" ht="50.25" hidden="1" customHeight="1" outlineLevel="5">
      <c r="A522" s="527"/>
      <c r="B522" s="527" t="s">
        <v>1629</v>
      </c>
      <c r="C522" s="530">
        <v>6.1859799999999998</v>
      </c>
      <c r="D522" s="529"/>
      <c r="E522" s="529"/>
      <c r="F522" s="529"/>
      <c r="G522" s="529"/>
      <c r="H522" s="529"/>
      <c r="I522" s="530">
        <v>6.1859799999999998</v>
      </c>
      <c r="J522" s="529"/>
      <c r="K522" s="527" t="s">
        <v>1629</v>
      </c>
      <c r="L522" s="527"/>
    </row>
    <row r="523" ht="108.75" hidden="1" customHeight="1" outlineLevel="5">
      <c r="A523" s="527"/>
      <c r="B523" s="527" t="s">
        <v>1631</v>
      </c>
      <c r="C523" s="537">
        <v>8.2219999999999995</v>
      </c>
      <c r="D523" s="529"/>
      <c r="E523" s="529"/>
      <c r="F523" s="529"/>
      <c r="G523" s="529"/>
      <c r="H523" s="529"/>
      <c r="I523" s="537">
        <v>8.2219999999999995</v>
      </c>
      <c r="J523" s="529"/>
      <c r="K523" s="527" t="s">
        <v>1631</v>
      </c>
      <c r="L523" s="527"/>
    </row>
    <row r="524" ht="138" hidden="1" customHeight="1" outlineLevel="5">
      <c r="A524" s="527"/>
      <c r="B524" s="527" t="s">
        <v>1633</v>
      </c>
      <c r="C524" s="530">
        <v>3.0765199999999999</v>
      </c>
      <c r="D524" s="529"/>
      <c r="E524" s="529"/>
      <c r="F524" s="529"/>
      <c r="G524" s="529"/>
      <c r="H524" s="529"/>
      <c r="I524" s="530">
        <v>3.0765199999999999</v>
      </c>
      <c r="J524" s="529"/>
      <c r="K524" s="527" t="s">
        <v>1633</v>
      </c>
      <c r="L524" s="527"/>
    </row>
    <row r="525" ht="108.75" hidden="1" customHeight="1" outlineLevel="5">
      <c r="A525" s="527"/>
      <c r="B525" s="527" t="s">
        <v>1634</v>
      </c>
      <c r="C525" s="530">
        <v>49.809759999999997</v>
      </c>
      <c r="D525" s="529"/>
      <c r="E525" s="529"/>
      <c r="F525" s="529"/>
      <c r="G525" s="529"/>
      <c r="H525" s="529"/>
      <c r="I525" s="530">
        <v>49.809759999999997</v>
      </c>
      <c r="J525" s="529"/>
      <c r="K525" s="527" t="s">
        <v>1634</v>
      </c>
      <c r="L525" s="527"/>
    </row>
    <row r="526" ht="118.5" hidden="1" customHeight="1" outlineLevel="5">
      <c r="A526" s="527"/>
      <c r="B526" s="527" t="s">
        <v>1635</v>
      </c>
      <c r="C526" s="530">
        <v>83.498859999999993</v>
      </c>
      <c r="D526" s="529"/>
      <c r="E526" s="529"/>
      <c r="F526" s="529"/>
      <c r="G526" s="529"/>
      <c r="H526" s="529"/>
      <c r="I526" s="530">
        <v>83.498859999999993</v>
      </c>
      <c r="J526" s="529"/>
      <c r="K526" s="527" t="s">
        <v>1635</v>
      </c>
      <c r="L526" s="527"/>
    </row>
    <row r="527" ht="138" hidden="1" customHeight="1" outlineLevel="5">
      <c r="A527" s="527"/>
      <c r="B527" s="527" t="s">
        <v>1638</v>
      </c>
      <c r="C527" s="530">
        <v>34.594529999999999</v>
      </c>
      <c r="D527" s="529"/>
      <c r="E527" s="529"/>
      <c r="F527" s="529"/>
      <c r="G527" s="529"/>
      <c r="H527" s="529"/>
      <c r="I527" s="530">
        <v>34.594529999999999</v>
      </c>
      <c r="J527" s="529"/>
      <c r="K527" s="527" t="s">
        <v>1638</v>
      </c>
      <c r="L527" s="527"/>
    </row>
    <row r="528" ht="79.5" hidden="1" customHeight="1" outlineLevel="5">
      <c r="A528" s="527"/>
      <c r="B528" s="527" t="s">
        <v>1639</v>
      </c>
      <c r="C528" s="535">
        <v>43.834499999999998</v>
      </c>
      <c r="D528" s="529"/>
      <c r="E528" s="529"/>
      <c r="F528" s="529"/>
      <c r="G528" s="529"/>
      <c r="H528" s="529"/>
      <c r="I528" s="535">
        <v>43.834499999999998</v>
      </c>
      <c r="J528" s="529"/>
      <c r="K528" s="527" t="s">
        <v>1639</v>
      </c>
      <c r="L528" s="527"/>
    </row>
    <row r="529" ht="89.25" hidden="1" customHeight="1" outlineLevel="5">
      <c r="A529" s="527"/>
      <c r="B529" s="527" t="s">
        <v>1640</v>
      </c>
      <c r="C529" s="530">
        <v>297.96733</v>
      </c>
      <c r="D529" s="529"/>
      <c r="E529" s="529"/>
      <c r="F529" s="529"/>
      <c r="G529" s="529"/>
      <c r="H529" s="529"/>
      <c r="I529" s="530">
        <v>297.96733</v>
      </c>
      <c r="J529" s="529"/>
      <c r="K529" s="527" t="s">
        <v>1640</v>
      </c>
      <c r="L529" s="527"/>
    </row>
    <row r="530" ht="118.5" hidden="1" customHeight="1" outlineLevel="5">
      <c r="A530" s="527"/>
      <c r="B530" s="527" t="s">
        <v>1641</v>
      </c>
      <c r="C530" s="530">
        <v>26.384730000000001</v>
      </c>
      <c r="D530" s="529"/>
      <c r="E530" s="529"/>
      <c r="F530" s="529"/>
      <c r="G530" s="529"/>
      <c r="H530" s="529"/>
      <c r="I530" s="530">
        <v>26.384730000000001</v>
      </c>
      <c r="J530" s="529"/>
      <c r="K530" s="527" t="s">
        <v>1641</v>
      </c>
      <c r="L530" s="527"/>
    </row>
    <row r="531" ht="118.5" hidden="1" customHeight="1" outlineLevel="5">
      <c r="A531" s="527"/>
      <c r="B531" s="527" t="s">
        <v>1642</v>
      </c>
      <c r="C531" s="530">
        <v>38.789459999999998</v>
      </c>
      <c r="D531" s="529"/>
      <c r="E531" s="529"/>
      <c r="F531" s="529"/>
      <c r="G531" s="529"/>
      <c r="H531" s="529"/>
      <c r="I531" s="530">
        <v>38.789459999999998</v>
      </c>
      <c r="J531" s="529"/>
      <c r="K531" s="527" t="s">
        <v>1642</v>
      </c>
      <c r="L531" s="527"/>
    </row>
    <row r="532" ht="108.75" hidden="1" customHeight="1" outlineLevel="5">
      <c r="A532" s="527"/>
      <c r="B532" s="527" t="s">
        <v>1643</v>
      </c>
      <c r="C532" s="530">
        <v>9.4825499999999998</v>
      </c>
      <c r="D532" s="529"/>
      <c r="E532" s="529"/>
      <c r="F532" s="529"/>
      <c r="G532" s="529"/>
      <c r="H532" s="529"/>
      <c r="I532" s="530">
        <v>9.4825499999999998</v>
      </c>
      <c r="J532" s="529"/>
      <c r="K532" s="527" t="s">
        <v>1643</v>
      </c>
      <c r="L532" s="527"/>
    </row>
    <row r="533" ht="50.25" hidden="1" customHeight="1" outlineLevel="5">
      <c r="A533" s="527"/>
      <c r="B533" s="527" t="s">
        <v>1840</v>
      </c>
      <c r="C533" s="530">
        <v>9.6214700000000004</v>
      </c>
      <c r="D533" s="529"/>
      <c r="E533" s="529"/>
      <c r="F533" s="529"/>
      <c r="G533" s="529"/>
      <c r="H533" s="529"/>
      <c r="I533" s="530">
        <v>9.6214700000000004</v>
      </c>
      <c r="J533" s="529"/>
      <c r="K533" s="527" t="s">
        <v>1840</v>
      </c>
      <c r="L533" s="527"/>
    </row>
    <row r="534" ht="89.25" hidden="1" customHeight="1" outlineLevel="5">
      <c r="A534" s="527"/>
      <c r="B534" s="527" t="s">
        <v>1645</v>
      </c>
      <c r="C534" s="530">
        <v>53.95776</v>
      </c>
      <c r="D534" s="529"/>
      <c r="E534" s="529"/>
      <c r="F534" s="529"/>
      <c r="G534" s="529"/>
      <c r="H534" s="529"/>
      <c r="I534" s="530">
        <v>53.95776</v>
      </c>
      <c r="J534" s="529"/>
      <c r="K534" s="527" t="s">
        <v>1645</v>
      </c>
      <c r="L534" s="527"/>
    </row>
    <row r="535" ht="138" hidden="1" customHeight="1" outlineLevel="5">
      <c r="A535" s="527"/>
      <c r="B535" s="527" t="s">
        <v>1648</v>
      </c>
      <c r="C535" s="530">
        <v>40.728839999999998</v>
      </c>
      <c r="D535" s="529"/>
      <c r="E535" s="529"/>
      <c r="F535" s="529"/>
      <c r="G535" s="529"/>
      <c r="H535" s="529"/>
      <c r="I535" s="530">
        <v>40.728839999999998</v>
      </c>
      <c r="J535" s="529"/>
      <c r="K535" s="527" t="s">
        <v>1648</v>
      </c>
      <c r="L535" s="527"/>
    </row>
    <row r="536" ht="138" hidden="1" customHeight="1" outlineLevel="5">
      <c r="A536" s="527"/>
      <c r="B536" s="527" t="s">
        <v>1649</v>
      </c>
      <c r="C536" s="530">
        <v>0.68320999999999998</v>
      </c>
      <c r="D536" s="529"/>
      <c r="E536" s="529"/>
      <c r="F536" s="529"/>
      <c r="G536" s="529"/>
      <c r="H536" s="529"/>
      <c r="I536" s="530">
        <v>0.68320999999999998</v>
      </c>
      <c r="J536" s="529"/>
      <c r="K536" s="527" t="s">
        <v>1649</v>
      </c>
      <c r="L536" s="527"/>
    </row>
    <row r="537" ht="89.25" hidden="1" customHeight="1" outlineLevel="5">
      <c r="A537" s="527"/>
      <c r="B537" s="527" t="s">
        <v>1650</v>
      </c>
      <c r="C537" s="530">
        <v>209.76543000000001</v>
      </c>
      <c r="D537" s="529"/>
      <c r="E537" s="529"/>
      <c r="F537" s="529"/>
      <c r="G537" s="529"/>
      <c r="H537" s="529"/>
      <c r="I537" s="530">
        <v>209.76543000000001</v>
      </c>
      <c r="J537" s="529"/>
      <c r="K537" s="527" t="s">
        <v>1650</v>
      </c>
      <c r="L537" s="527"/>
    </row>
    <row r="538" ht="69.75" hidden="1" customHeight="1" outlineLevel="5">
      <c r="A538" s="527"/>
      <c r="B538" s="527" t="s">
        <v>1651</v>
      </c>
      <c r="C538" s="535">
        <v>9.3862000000000005</v>
      </c>
      <c r="D538" s="529"/>
      <c r="E538" s="529"/>
      <c r="F538" s="529"/>
      <c r="G538" s="529"/>
      <c r="H538" s="529"/>
      <c r="I538" s="535">
        <v>9.3862000000000005</v>
      </c>
      <c r="J538" s="529"/>
      <c r="K538" s="527" t="s">
        <v>1651</v>
      </c>
      <c r="L538" s="527"/>
    </row>
    <row r="539" ht="108.75" hidden="1" customHeight="1" outlineLevel="5">
      <c r="A539" s="527"/>
      <c r="B539" s="527" t="s">
        <v>1652</v>
      </c>
      <c r="C539" s="530">
        <v>16.097190000000001</v>
      </c>
      <c r="D539" s="529"/>
      <c r="E539" s="529"/>
      <c r="F539" s="529"/>
      <c r="G539" s="529"/>
      <c r="H539" s="529"/>
      <c r="I539" s="530">
        <v>16.097190000000001</v>
      </c>
      <c r="J539" s="529"/>
      <c r="K539" s="527" t="s">
        <v>1652</v>
      </c>
      <c r="L539" s="527"/>
    </row>
    <row r="540" ht="99" hidden="1" customHeight="1" outlineLevel="5">
      <c r="A540" s="527"/>
      <c r="B540" s="527" t="s">
        <v>1653</v>
      </c>
      <c r="C540" s="530">
        <v>323.77865000000003</v>
      </c>
      <c r="D540" s="529"/>
      <c r="E540" s="529"/>
      <c r="F540" s="529"/>
      <c r="G540" s="529"/>
      <c r="H540" s="529"/>
      <c r="I540" s="530">
        <v>323.77865000000003</v>
      </c>
      <c r="J540" s="529"/>
      <c r="K540" s="527" t="s">
        <v>1653</v>
      </c>
      <c r="L540" s="527"/>
    </row>
    <row r="541" ht="40.5" hidden="1" customHeight="1" outlineLevel="5">
      <c r="A541" s="527"/>
      <c r="B541" s="527" t="s">
        <v>1655</v>
      </c>
      <c r="C541" s="530">
        <v>62.32058</v>
      </c>
      <c r="D541" s="529"/>
      <c r="E541" s="529"/>
      <c r="F541" s="529"/>
      <c r="G541" s="529"/>
      <c r="H541" s="529"/>
      <c r="I541" s="530">
        <v>62.32058</v>
      </c>
      <c r="J541" s="529"/>
      <c r="K541" s="527" t="s">
        <v>1655</v>
      </c>
      <c r="L541" s="527"/>
    </row>
    <row r="542" ht="40.5" hidden="1" customHeight="1" outlineLevel="5">
      <c r="A542" s="527"/>
      <c r="B542" s="527" t="s">
        <v>1656</v>
      </c>
      <c r="C542" s="530">
        <v>52.757170000000002</v>
      </c>
      <c r="D542" s="529"/>
      <c r="E542" s="529"/>
      <c r="F542" s="529"/>
      <c r="G542" s="529"/>
      <c r="H542" s="529"/>
      <c r="I542" s="530">
        <v>52.757170000000002</v>
      </c>
      <c r="J542" s="529"/>
      <c r="K542" s="527" t="s">
        <v>1656</v>
      </c>
      <c r="L542" s="527"/>
    </row>
    <row r="543" ht="50.25" hidden="1" customHeight="1" outlineLevel="5">
      <c r="A543" s="527"/>
      <c r="B543" s="527" t="s">
        <v>1657</v>
      </c>
      <c r="C543" s="530">
        <v>567.75945000000002</v>
      </c>
      <c r="D543" s="529"/>
      <c r="E543" s="529"/>
      <c r="F543" s="529"/>
      <c r="G543" s="529"/>
      <c r="H543" s="529"/>
      <c r="I543" s="530">
        <v>567.75945000000002</v>
      </c>
      <c r="J543" s="529"/>
      <c r="K543" s="527" t="s">
        <v>1657</v>
      </c>
      <c r="L543" s="527"/>
    </row>
    <row r="544" ht="138" hidden="1" customHeight="1" outlineLevel="5">
      <c r="A544" s="527"/>
      <c r="B544" s="527" t="s">
        <v>1658</v>
      </c>
      <c r="C544" s="530">
        <v>0.0057499999999999999</v>
      </c>
      <c r="D544" s="529"/>
      <c r="E544" s="529"/>
      <c r="F544" s="529"/>
      <c r="G544" s="529"/>
      <c r="H544" s="529"/>
      <c r="I544" s="530">
        <v>0.0057499999999999999</v>
      </c>
      <c r="J544" s="529"/>
      <c r="K544" s="527" t="s">
        <v>1658</v>
      </c>
      <c r="L544" s="527"/>
    </row>
    <row r="545" ht="89.25" hidden="1" customHeight="1" outlineLevel="5">
      <c r="A545" s="527"/>
      <c r="B545" s="527" t="s">
        <v>1659</v>
      </c>
      <c r="C545" s="530">
        <v>1.6444700000000001</v>
      </c>
      <c r="D545" s="529"/>
      <c r="E545" s="529"/>
      <c r="F545" s="529"/>
      <c r="G545" s="529"/>
      <c r="H545" s="529"/>
      <c r="I545" s="530">
        <v>1.6444700000000001</v>
      </c>
      <c r="J545" s="529"/>
      <c r="K545" s="527" t="s">
        <v>1659</v>
      </c>
      <c r="L545" s="527"/>
    </row>
    <row r="546" ht="79.5" hidden="1" customHeight="1" outlineLevel="5">
      <c r="A546" s="527"/>
      <c r="B546" s="527" t="s">
        <v>1660</v>
      </c>
      <c r="C546" s="537">
        <v>5.4180000000000001</v>
      </c>
      <c r="D546" s="529"/>
      <c r="E546" s="529"/>
      <c r="F546" s="529"/>
      <c r="G546" s="529"/>
      <c r="H546" s="529"/>
      <c r="I546" s="537">
        <v>5.4180000000000001</v>
      </c>
      <c r="J546" s="529"/>
      <c r="K546" s="527" t="s">
        <v>1660</v>
      </c>
      <c r="L546" s="527"/>
    </row>
    <row r="547" ht="99" hidden="1" customHeight="1" outlineLevel="5">
      <c r="A547" s="527"/>
      <c r="B547" s="527" t="s">
        <v>1663</v>
      </c>
      <c r="C547" s="530">
        <v>17.865590000000001</v>
      </c>
      <c r="D547" s="529"/>
      <c r="E547" s="529"/>
      <c r="F547" s="529"/>
      <c r="G547" s="529"/>
      <c r="H547" s="529"/>
      <c r="I547" s="530">
        <v>17.865590000000001</v>
      </c>
      <c r="J547" s="529"/>
      <c r="K547" s="527" t="s">
        <v>1663</v>
      </c>
      <c r="L547" s="527"/>
    </row>
    <row r="548" ht="50.25" hidden="1" customHeight="1" outlineLevel="5">
      <c r="A548" s="527"/>
      <c r="B548" s="527" t="s">
        <v>1664</v>
      </c>
      <c r="C548" s="530">
        <v>48.787109999999998</v>
      </c>
      <c r="D548" s="529"/>
      <c r="E548" s="529"/>
      <c r="F548" s="529"/>
      <c r="G548" s="529"/>
      <c r="H548" s="529"/>
      <c r="I548" s="530">
        <v>48.787109999999998</v>
      </c>
      <c r="J548" s="529"/>
      <c r="K548" s="527" t="s">
        <v>1664</v>
      </c>
      <c r="L548" s="527"/>
    </row>
    <row r="549" ht="118.5" hidden="1" customHeight="1" outlineLevel="5">
      <c r="A549" s="527"/>
      <c r="B549" s="527" t="s">
        <v>1665</v>
      </c>
      <c r="C549" s="530">
        <v>3.8841199999999998</v>
      </c>
      <c r="D549" s="529"/>
      <c r="E549" s="529"/>
      <c r="F549" s="529"/>
      <c r="G549" s="529"/>
      <c r="H549" s="529"/>
      <c r="I549" s="530">
        <v>3.8841199999999998</v>
      </c>
      <c r="J549" s="529"/>
      <c r="K549" s="527" t="s">
        <v>1665</v>
      </c>
      <c r="L549" s="527"/>
    </row>
    <row r="550" ht="79.5" hidden="1" customHeight="1" outlineLevel="5">
      <c r="A550" s="527"/>
      <c r="B550" s="527" t="s">
        <v>1666</v>
      </c>
      <c r="C550" s="530">
        <v>0.18651000000000001</v>
      </c>
      <c r="D550" s="529"/>
      <c r="E550" s="529"/>
      <c r="F550" s="529"/>
      <c r="G550" s="529"/>
      <c r="H550" s="529"/>
      <c r="I550" s="530">
        <v>0.18651000000000001</v>
      </c>
      <c r="J550" s="529"/>
      <c r="K550" s="527" t="s">
        <v>1666</v>
      </c>
      <c r="L550" s="527"/>
    </row>
    <row r="551" ht="50.25" hidden="1" customHeight="1" outlineLevel="5">
      <c r="A551" s="527"/>
      <c r="B551" s="527" t="s">
        <v>1667</v>
      </c>
      <c r="C551" s="530">
        <v>344.12477999999999</v>
      </c>
      <c r="D551" s="529"/>
      <c r="E551" s="529"/>
      <c r="F551" s="529"/>
      <c r="G551" s="529"/>
      <c r="H551" s="529"/>
      <c r="I551" s="530">
        <v>344.12477999999999</v>
      </c>
      <c r="J551" s="529"/>
      <c r="K551" s="527" t="s">
        <v>1667</v>
      </c>
      <c r="L551" s="527"/>
    </row>
    <row r="552" ht="108.75" hidden="1" customHeight="1" outlineLevel="5">
      <c r="A552" s="527"/>
      <c r="B552" s="527" t="s">
        <v>1668</v>
      </c>
      <c r="C552" s="530">
        <v>282.72766000000001</v>
      </c>
      <c r="D552" s="529"/>
      <c r="E552" s="529"/>
      <c r="F552" s="529"/>
      <c r="G552" s="529"/>
      <c r="H552" s="529"/>
      <c r="I552" s="530">
        <v>282.72766000000001</v>
      </c>
      <c r="J552" s="529"/>
      <c r="K552" s="527" t="s">
        <v>1668</v>
      </c>
      <c r="L552" s="527"/>
    </row>
    <row r="553" ht="128.25" hidden="1" customHeight="1" outlineLevel="5">
      <c r="A553" s="527"/>
      <c r="B553" s="527" t="s">
        <v>1669</v>
      </c>
      <c r="C553" s="530">
        <v>420.14406000000002</v>
      </c>
      <c r="D553" s="529"/>
      <c r="E553" s="529"/>
      <c r="F553" s="529"/>
      <c r="G553" s="529"/>
      <c r="H553" s="529"/>
      <c r="I553" s="530">
        <v>420.14406000000002</v>
      </c>
      <c r="J553" s="529"/>
      <c r="K553" s="527" t="s">
        <v>1669</v>
      </c>
      <c r="L553" s="527"/>
    </row>
    <row r="554" ht="108.75" hidden="1" customHeight="1" outlineLevel="5">
      <c r="A554" s="527"/>
      <c r="B554" s="527" t="s">
        <v>1672</v>
      </c>
      <c r="C554" s="535">
        <v>329.75619999999998</v>
      </c>
      <c r="D554" s="529"/>
      <c r="E554" s="529"/>
      <c r="F554" s="529"/>
      <c r="G554" s="529"/>
      <c r="H554" s="529"/>
      <c r="I554" s="535">
        <v>329.75619999999998</v>
      </c>
      <c r="J554" s="529"/>
      <c r="K554" s="527" t="s">
        <v>1672</v>
      </c>
      <c r="L554" s="527"/>
    </row>
    <row r="555" ht="108.75" hidden="1" customHeight="1" outlineLevel="5">
      <c r="A555" s="527"/>
      <c r="B555" s="527" t="s">
        <v>1673</v>
      </c>
      <c r="C555" s="530">
        <v>0.52536000000000005</v>
      </c>
      <c r="D555" s="529"/>
      <c r="E555" s="529"/>
      <c r="F555" s="529"/>
      <c r="G555" s="529"/>
      <c r="H555" s="529"/>
      <c r="I555" s="530">
        <v>0.52536000000000005</v>
      </c>
      <c r="J555" s="529"/>
      <c r="K555" s="527" t="s">
        <v>1673</v>
      </c>
      <c r="L555" s="527"/>
    </row>
    <row r="556" ht="21" hidden="1" customHeight="1" outlineLevel="3">
      <c r="A556" s="527" t="s">
        <v>1683</v>
      </c>
      <c r="B556" s="527" t="s">
        <v>451</v>
      </c>
      <c r="C556" s="529"/>
      <c r="D556" s="529"/>
      <c r="E556" s="529"/>
      <c r="F556" s="529"/>
      <c r="G556" s="529"/>
      <c r="H556" s="529"/>
      <c r="I556" s="529"/>
      <c r="J556" s="529"/>
      <c r="K556" s="527"/>
      <c r="L556" s="527"/>
    </row>
    <row r="557" ht="21" hidden="1" customHeight="1" outlineLevel="3">
      <c r="A557" s="527" t="s">
        <v>1684</v>
      </c>
      <c r="B557" s="527" t="s">
        <v>452</v>
      </c>
      <c r="C557" s="529"/>
      <c r="D557" s="529"/>
      <c r="E557" s="529"/>
      <c r="F557" s="529"/>
      <c r="G557" s="529"/>
      <c r="H557" s="529"/>
      <c r="I557" s="529"/>
      <c r="J557" s="529"/>
      <c r="K557" s="527"/>
      <c r="L557" s="527"/>
    </row>
    <row r="558" ht="50.25" hidden="1" customHeight="1" outlineLevel="2">
      <c r="A558" s="527" t="s">
        <v>1685</v>
      </c>
      <c r="B558" s="527" t="s">
        <v>1463</v>
      </c>
      <c r="C558" s="529"/>
      <c r="D558" s="529"/>
      <c r="E558" s="529"/>
      <c r="F558" s="529"/>
      <c r="G558" s="529"/>
      <c r="H558" s="529"/>
      <c r="I558" s="529"/>
      <c r="J558" s="529"/>
      <c r="K558" s="527"/>
      <c r="L558" s="527"/>
    </row>
    <row r="559" ht="11.25" hidden="1" customHeight="1" outlineLevel="3">
      <c r="A559" s="527" t="s">
        <v>1686</v>
      </c>
      <c r="B559" s="527" t="s">
        <v>441</v>
      </c>
      <c r="C559" s="529"/>
      <c r="D559" s="529"/>
      <c r="E559" s="529"/>
      <c r="F559" s="529"/>
      <c r="G559" s="529"/>
      <c r="H559" s="529"/>
      <c r="I559" s="529"/>
      <c r="J559" s="529"/>
      <c r="K559" s="527"/>
      <c r="L559" s="527"/>
    </row>
    <row r="560" ht="21" hidden="1" customHeight="1" outlineLevel="3">
      <c r="A560" s="527" t="s">
        <v>1687</v>
      </c>
      <c r="B560" s="527" t="s">
        <v>451</v>
      </c>
      <c r="C560" s="529"/>
      <c r="D560" s="529"/>
      <c r="E560" s="529"/>
      <c r="F560" s="529"/>
      <c r="G560" s="529"/>
      <c r="H560" s="529"/>
      <c r="I560" s="529"/>
      <c r="J560" s="529"/>
      <c r="K560" s="527"/>
      <c r="L560" s="527"/>
    </row>
    <row r="561" ht="21" hidden="1" customHeight="1" outlineLevel="3">
      <c r="A561" s="527" t="s">
        <v>1688</v>
      </c>
      <c r="B561" s="527" t="s">
        <v>452</v>
      </c>
      <c r="C561" s="529"/>
      <c r="D561" s="529"/>
      <c r="E561" s="529"/>
      <c r="F561" s="529"/>
      <c r="G561" s="529"/>
      <c r="H561" s="529"/>
      <c r="I561" s="529"/>
      <c r="J561" s="529"/>
      <c r="K561" s="527"/>
      <c r="L561" s="527"/>
    </row>
    <row r="562" ht="50.25" hidden="1" customHeight="1" outlineLevel="1" collapsed="1">
      <c r="A562" s="527" t="s">
        <v>1689</v>
      </c>
      <c r="B562" s="527" t="s">
        <v>1467</v>
      </c>
      <c r="C562" s="529"/>
      <c r="D562" s="529"/>
      <c r="E562" s="529"/>
      <c r="F562" s="529"/>
      <c r="G562" s="529"/>
      <c r="H562" s="529"/>
      <c r="I562" s="529"/>
      <c r="J562" s="529"/>
      <c r="K562" s="527"/>
      <c r="L562" s="527"/>
    </row>
    <row r="563" ht="11.25" hidden="1" customHeight="1" outlineLevel="2">
      <c r="A563" s="527" t="s">
        <v>623</v>
      </c>
      <c r="B563" s="527" t="s">
        <v>1469</v>
      </c>
      <c r="C563" s="529"/>
      <c r="D563" s="529"/>
      <c r="E563" s="529"/>
      <c r="F563" s="529"/>
      <c r="G563" s="529"/>
      <c r="H563" s="529"/>
      <c r="I563" s="529"/>
      <c r="J563" s="529"/>
      <c r="K563" s="527"/>
      <c r="L563" s="527"/>
    </row>
    <row r="564" ht="11.25" hidden="1" customHeight="1" outlineLevel="3">
      <c r="A564" s="527" t="s">
        <v>1690</v>
      </c>
      <c r="B564" s="527" t="s">
        <v>441</v>
      </c>
      <c r="C564" s="529"/>
      <c r="D564" s="529"/>
      <c r="E564" s="529"/>
      <c r="F564" s="529"/>
      <c r="G564" s="529"/>
      <c r="H564" s="529"/>
      <c r="I564" s="529"/>
      <c r="J564" s="529"/>
      <c r="K564" s="527"/>
      <c r="L564" s="527"/>
    </row>
    <row r="565" ht="21" hidden="1" customHeight="1" outlineLevel="3">
      <c r="A565" s="527" t="s">
        <v>1691</v>
      </c>
      <c r="B565" s="527" t="s">
        <v>451</v>
      </c>
      <c r="C565" s="529"/>
      <c r="D565" s="529"/>
      <c r="E565" s="529"/>
      <c r="F565" s="529"/>
      <c r="G565" s="529"/>
      <c r="H565" s="529"/>
      <c r="I565" s="529"/>
      <c r="J565" s="529"/>
      <c r="K565" s="527"/>
      <c r="L565" s="527"/>
    </row>
    <row r="566" ht="21" hidden="1" customHeight="1" outlineLevel="3">
      <c r="A566" s="527" t="s">
        <v>1692</v>
      </c>
      <c r="B566" s="527" t="s">
        <v>452</v>
      </c>
      <c r="C566" s="529"/>
      <c r="D566" s="529"/>
      <c r="E566" s="529"/>
      <c r="F566" s="529"/>
      <c r="G566" s="529"/>
      <c r="H566" s="529"/>
      <c r="I566" s="529"/>
      <c r="J566" s="529"/>
      <c r="K566" s="527"/>
      <c r="L566" s="527"/>
    </row>
    <row r="567" ht="11.25" hidden="1" customHeight="1" outlineLevel="2">
      <c r="A567" s="527" t="s">
        <v>848</v>
      </c>
      <c r="B567" s="527" t="s">
        <v>1473</v>
      </c>
      <c r="C567" s="529"/>
      <c r="D567" s="529"/>
      <c r="E567" s="529"/>
      <c r="F567" s="529"/>
      <c r="G567" s="529"/>
      <c r="H567" s="529"/>
      <c r="I567" s="529"/>
      <c r="J567" s="529"/>
      <c r="K567" s="527"/>
      <c r="L567" s="527"/>
    </row>
    <row r="568" ht="11.25" hidden="1" customHeight="1" outlineLevel="3">
      <c r="A568" s="527" t="s">
        <v>1693</v>
      </c>
      <c r="B568" s="527" t="s">
        <v>1694</v>
      </c>
      <c r="C568" s="529"/>
      <c r="D568" s="529"/>
      <c r="E568" s="529"/>
      <c r="F568" s="529"/>
      <c r="G568" s="529"/>
      <c r="H568" s="529"/>
      <c r="I568" s="529"/>
      <c r="J568" s="529"/>
      <c r="K568" s="527"/>
      <c r="L568" s="527"/>
    </row>
    <row r="569" ht="21" hidden="1" customHeight="1" outlineLevel="3">
      <c r="A569" s="527" t="s">
        <v>1695</v>
      </c>
      <c r="B569" s="527" t="s">
        <v>451</v>
      </c>
      <c r="C569" s="529"/>
      <c r="D569" s="529"/>
      <c r="E569" s="529"/>
      <c r="F569" s="529"/>
      <c r="G569" s="529"/>
      <c r="H569" s="529"/>
      <c r="I569" s="529"/>
      <c r="J569" s="529"/>
      <c r="K569" s="527"/>
      <c r="L569" s="527"/>
    </row>
    <row r="570" ht="21" hidden="1" customHeight="1" outlineLevel="3">
      <c r="A570" s="527" t="s">
        <v>1696</v>
      </c>
      <c r="B570" s="527" t="s">
        <v>452</v>
      </c>
      <c r="C570" s="529"/>
      <c r="D570" s="529"/>
      <c r="E570" s="529"/>
      <c r="F570" s="529"/>
      <c r="G570" s="529"/>
      <c r="H570" s="529"/>
      <c r="I570" s="529"/>
      <c r="J570" s="529"/>
      <c r="K570" s="527"/>
      <c r="L570" s="527"/>
    </row>
    <row r="571" ht="40.5" hidden="1" customHeight="1">
      <c r="A571" s="527" t="s">
        <v>1697</v>
      </c>
      <c r="B571" s="527" t="s">
        <v>1698</v>
      </c>
      <c r="C571" s="528">
        <v>1144721.09806</v>
      </c>
      <c r="D571" s="529"/>
      <c r="E571" s="529"/>
      <c r="F571" s="529"/>
      <c r="G571" s="529"/>
      <c r="H571" s="529"/>
      <c r="I571" s="528">
        <v>1144721.09806</v>
      </c>
      <c r="J571" s="529"/>
      <c r="K571" s="527"/>
      <c r="L571" s="527"/>
    </row>
    <row r="572" ht="40.5" hidden="1" customHeight="1" outlineLevel="1" collapsed="1">
      <c r="A572" s="527" t="s">
        <v>1699</v>
      </c>
      <c r="B572" s="527" t="s">
        <v>1430</v>
      </c>
      <c r="C572" s="528">
        <v>1026622.7157600001</v>
      </c>
      <c r="D572" s="529"/>
      <c r="E572" s="529"/>
      <c r="F572" s="529"/>
      <c r="G572" s="529"/>
      <c r="H572" s="529"/>
      <c r="I572" s="528">
        <v>1026622.7157600001</v>
      </c>
      <c r="J572" s="529"/>
      <c r="K572" s="527"/>
      <c r="L572" s="527"/>
    </row>
    <row r="573" ht="21" hidden="1" customHeight="1" outlineLevel="2">
      <c r="A573" s="527"/>
      <c r="B573" s="527"/>
      <c r="C573" s="528">
        <v>1026622.7157600001</v>
      </c>
      <c r="D573" s="529"/>
      <c r="E573" s="529"/>
      <c r="F573" s="529"/>
      <c r="G573" s="529"/>
      <c r="H573" s="529"/>
      <c r="I573" s="528">
        <v>1026622.7157600001</v>
      </c>
      <c r="J573" s="529"/>
      <c r="K573" s="527"/>
      <c r="L573" s="527"/>
    </row>
    <row r="574" ht="30.75" hidden="1" customHeight="1" outlineLevel="3">
      <c r="A574" s="527"/>
      <c r="B574" s="527" t="s">
        <v>1432</v>
      </c>
      <c r="C574" s="528">
        <v>874813.18931000005</v>
      </c>
      <c r="D574" s="529"/>
      <c r="E574" s="529"/>
      <c r="F574" s="529"/>
      <c r="G574" s="529"/>
      <c r="H574" s="529"/>
      <c r="I574" s="528">
        <v>874813.18931000005</v>
      </c>
      <c r="J574" s="529"/>
      <c r="K574" s="527" t="s">
        <v>1432</v>
      </c>
      <c r="L574" s="527"/>
    </row>
    <row r="575" ht="21" hidden="1" customHeight="1" outlineLevel="3">
      <c r="A575" s="527"/>
      <c r="B575" s="527" t="s">
        <v>1433</v>
      </c>
      <c r="C575" s="528">
        <v>105834.74396000001</v>
      </c>
      <c r="D575" s="529"/>
      <c r="E575" s="529"/>
      <c r="F575" s="529"/>
      <c r="G575" s="529"/>
      <c r="H575" s="529"/>
      <c r="I575" s="528">
        <v>105834.74396000001</v>
      </c>
      <c r="J575" s="529"/>
      <c r="K575" s="527" t="s">
        <v>1433</v>
      </c>
      <c r="L575" s="527"/>
    </row>
    <row r="576" ht="30.75" hidden="1" customHeight="1" outlineLevel="3">
      <c r="A576" s="527"/>
      <c r="B576" s="527" t="s">
        <v>1434</v>
      </c>
      <c r="C576" s="528">
        <v>1839034.62366</v>
      </c>
      <c r="D576" s="529"/>
      <c r="E576" s="529"/>
      <c r="F576" s="529"/>
      <c r="G576" s="529"/>
      <c r="H576" s="529"/>
      <c r="I576" s="528">
        <v>1839034.62366</v>
      </c>
      <c r="J576" s="529"/>
      <c r="K576" s="527" t="s">
        <v>1434</v>
      </c>
      <c r="L576" s="527"/>
    </row>
    <row r="577" ht="30.75" hidden="1" customHeight="1" outlineLevel="3">
      <c r="A577" s="527"/>
      <c r="B577" s="527" t="s">
        <v>1435</v>
      </c>
      <c r="C577" s="528">
        <v>3916460.82461</v>
      </c>
      <c r="D577" s="529"/>
      <c r="E577" s="529"/>
      <c r="F577" s="529"/>
      <c r="G577" s="529"/>
      <c r="H577" s="529"/>
      <c r="I577" s="528">
        <v>3916460.82461</v>
      </c>
      <c r="J577" s="529"/>
      <c r="K577" s="527" t="s">
        <v>1435</v>
      </c>
      <c r="L577" s="527"/>
    </row>
    <row r="578" ht="138" hidden="1" customHeight="1" outlineLevel="3">
      <c r="A578" s="527"/>
      <c r="B578" s="527" t="s">
        <v>1481</v>
      </c>
      <c r="C578" s="528">
        <v>-2030215.7255299999</v>
      </c>
      <c r="D578" s="529"/>
      <c r="E578" s="529"/>
      <c r="F578" s="529"/>
      <c r="G578" s="529"/>
      <c r="H578" s="529"/>
      <c r="I578" s="528">
        <v>-2030215.7255299999</v>
      </c>
      <c r="J578" s="529"/>
      <c r="K578" s="527" t="s">
        <v>1481</v>
      </c>
      <c r="L578" s="527"/>
    </row>
    <row r="579" ht="99" hidden="1" customHeight="1" outlineLevel="3">
      <c r="A579" s="527"/>
      <c r="B579" s="527" t="s">
        <v>1482</v>
      </c>
      <c r="C579" s="528">
        <v>-26329.591649999998</v>
      </c>
      <c r="D579" s="529"/>
      <c r="E579" s="529"/>
      <c r="F579" s="529"/>
      <c r="G579" s="529"/>
      <c r="H579" s="529"/>
      <c r="I579" s="528">
        <v>-26329.591649999998</v>
      </c>
      <c r="J579" s="529"/>
      <c r="K579" s="527" t="s">
        <v>1482</v>
      </c>
      <c r="L579" s="527"/>
    </row>
    <row r="580" ht="89.25" hidden="1" customHeight="1" outlineLevel="3">
      <c r="A580" s="527"/>
      <c r="B580" s="527" t="s">
        <v>1483</v>
      </c>
      <c r="C580" s="528">
        <v>-6720.02963</v>
      </c>
      <c r="D580" s="529"/>
      <c r="E580" s="529"/>
      <c r="F580" s="529"/>
      <c r="G580" s="529"/>
      <c r="H580" s="529"/>
      <c r="I580" s="528">
        <v>-6720.02963</v>
      </c>
      <c r="J580" s="529"/>
      <c r="K580" s="527" t="s">
        <v>1483</v>
      </c>
      <c r="L580" s="527"/>
    </row>
    <row r="581" ht="99" hidden="1" customHeight="1" outlineLevel="3">
      <c r="A581" s="527"/>
      <c r="B581" s="527" t="s">
        <v>1484</v>
      </c>
      <c r="C581" s="528">
        <v>-3050.2960899999998</v>
      </c>
      <c r="D581" s="529"/>
      <c r="E581" s="529"/>
      <c r="F581" s="529"/>
      <c r="G581" s="529"/>
      <c r="H581" s="529"/>
      <c r="I581" s="528">
        <v>-3050.2960899999998</v>
      </c>
      <c r="J581" s="529"/>
      <c r="K581" s="527" t="s">
        <v>1484</v>
      </c>
      <c r="L581" s="527"/>
    </row>
    <row r="582" ht="89.25" hidden="1" customHeight="1" outlineLevel="3">
      <c r="A582" s="527"/>
      <c r="B582" s="527" t="s">
        <v>1485</v>
      </c>
      <c r="C582" s="528">
        <v>-48577.741620000001</v>
      </c>
      <c r="D582" s="529"/>
      <c r="E582" s="529"/>
      <c r="F582" s="529"/>
      <c r="G582" s="529"/>
      <c r="H582" s="529"/>
      <c r="I582" s="528">
        <v>-48577.741620000001</v>
      </c>
      <c r="J582" s="529"/>
      <c r="K582" s="527" t="s">
        <v>1485</v>
      </c>
      <c r="L582" s="527"/>
    </row>
    <row r="583" ht="118.5" hidden="1" customHeight="1" outlineLevel="3">
      <c r="A583" s="527"/>
      <c r="B583" s="527" t="s">
        <v>1486</v>
      </c>
      <c r="C583" s="528">
        <v>-6409.8884099999996</v>
      </c>
      <c r="D583" s="529"/>
      <c r="E583" s="529"/>
      <c r="F583" s="529"/>
      <c r="G583" s="529"/>
      <c r="H583" s="529"/>
      <c r="I583" s="528">
        <v>-6409.8884099999996</v>
      </c>
      <c r="J583" s="529"/>
      <c r="K583" s="527" t="s">
        <v>1486</v>
      </c>
      <c r="L583" s="527"/>
    </row>
    <row r="584" ht="108.75" hidden="1" customHeight="1" outlineLevel="3">
      <c r="A584" s="527"/>
      <c r="B584" s="527" t="s">
        <v>1487</v>
      </c>
      <c r="C584" s="530">
        <v>-778.52234999999996</v>
      </c>
      <c r="D584" s="529"/>
      <c r="E584" s="529"/>
      <c r="F584" s="529"/>
      <c r="G584" s="529"/>
      <c r="H584" s="529"/>
      <c r="I584" s="530">
        <v>-778.52234999999996</v>
      </c>
      <c r="J584" s="529"/>
      <c r="K584" s="527" t="s">
        <v>1487</v>
      </c>
      <c r="L584" s="527"/>
    </row>
    <row r="585" ht="108.75" hidden="1" customHeight="1" outlineLevel="3">
      <c r="A585" s="527"/>
      <c r="B585" s="527" t="s">
        <v>1488</v>
      </c>
      <c r="C585" s="530">
        <v>-702.12644999999998</v>
      </c>
      <c r="D585" s="529"/>
      <c r="E585" s="529"/>
      <c r="F585" s="529"/>
      <c r="G585" s="529"/>
      <c r="H585" s="529"/>
      <c r="I585" s="530">
        <v>-702.12644999999998</v>
      </c>
      <c r="J585" s="529"/>
      <c r="K585" s="527" t="s">
        <v>1488</v>
      </c>
      <c r="L585" s="527"/>
    </row>
    <row r="586" ht="147.75" hidden="1" customHeight="1" outlineLevel="3">
      <c r="A586" s="527"/>
      <c r="B586" s="527" t="s">
        <v>1489</v>
      </c>
      <c r="C586" s="530">
        <v>-459.29800999999998</v>
      </c>
      <c r="D586" s="529"/>
      <c r="E586" s="529"/>
      <c r="F586" s="529"/>
      <c r="G586" s="529"/>
      <c r="H586" s="529"/>
      <c r="I586" s="530">
        <v>-459.29800999999998</v>
      </c>
      <c r="J586" s="529"/>
      <c r="K586" s="527" t="s">
        <v>1489</v>
      </c>
      <c r="L586" s="527"/>
    </row>
    <row r="587" ht="128.25" hidden="1" customHeight="1" outlineLevel="3">
      <c r="A587" s="527"/>
      <c r="B587" s="527" t="s">
        <v>1490</v>
      </c>
      <c r="C587" s="528">
        <v>-4468.9922299999998</v>
      </c>
      <c r="D587" s="529"/>
      <c r="E587" s="529"/>
      <c r="F587" s="529"/>
      <c r="G587" s="529"/>
      <c r="H587" s="529"/>
      <c r="I587" s="528">
        <v>-4468.9922299999998</v>
      </c>
      <c r="J587" s="529"/>
      <c r="K587" s="527" t="s">
        <v>1490</v>
      </c>
      <c r="L587" s="527"/>
    </row>
    <row r="588" ht="79.5" hidden="1" customHeight="1" outlineLevel="3">
      <c r="A588" s="527"/>
      <c r="B588" s="527" t="s">
        <v>1491</v>
      </c>
      <c r="C588" s="528">
        <v>-1082.4804200000001</v>
      </c>
      <c r="D588" s="529"/>
      <c r="E588" s="529"/>
      <c r="F588" s="529"/>
      <c r="G588" s="529"/>
      <c r="H588" s="529"/>
      <c r="I588" s="528">
        <v>-1082.4804200000001</v>
      </c>
      <c r="J588" s="529"/>
      <c r="K588" s="527" t="s">
        <v>1491</v>
      </c>
      <c r="L588" s="527"/>
    </row>
    <row r="589" ht="79.5" hidden="1" customHeight="1" outlineLevel="3">
      <c r="A589" s="527"/>
      <c r="B589" s="527" t="s">
        <v>1492</v>
      </c>
      <c r="C589" s="530">
        <v>-760.13189</v>
      </c>
      <c r="D589" s="529"/>
      <c r="E589" s="529"/>
      <c r="F589" s="529"/>
      <c r="G589" s="529"/>
      <c r="H589" s="529"/>
      <c r="I589" s="530">
        <v>-760.13189</v>
      </c>
      <c r="J589" s="529"/>
      <c r="K589" s="527" t="s">
        <v>1492</v>
      </c>
      <c r="L589" s="527"/>
    </row>
    <row r="590" ht="79.5" hidden="1" customHeight="1" outlineLevel="3">
      <c r="A590" s="527"/>
      <c r="B590" s="527" t="s">
        <v>1493</v>
      </c>
      <c r="C590" s="530">
        <v>-825.56249000000003</v>
      </c>
      <c r="D590" s="529"/>
      <c r="E590" s="529"/>
      <c r="F590" s="529"/>
      <c r="G590" s="529"/>
      <c r="H590" s="529"/>
      <c r="I590" s="530">
        <v>-825.56249000000003</v>
      </c>
      <c r="J590" s="529"/>
      <c r="K590" s="527" t="s">
        <v>1493</v>
      </c>
      <c r="L590" s="527"/>
    </row>
    <row r="591" ht="69.75" hidden="1" customHeight="1" outlineLevel="3">
      <c r="A591" s="527"/>
      <c r="B591" s="527" t="s">
        <v>1494</v>
      </c>
      <c r="C591" s="528">
        <v>-3426.2073399999999</v>
      </c>
      <c r="D591" s="529"/>
      <c r="E591" s="529"/>
      <c r="F591" s="529"/>
      <c r="G591" s="529"/>
      <c r="H591" s="529"/>
      <c r="I591" s="528">
        <v>-3426.2073399999999</v>
      </c>
      <c r="J591" s="529"/>
      <c r="K591" s="527" t="s">
        <v>1494</v>
      </c>
      <c r="L591" s="527"/>
    </row>
    <row r="592" ht="89.25" hidden="1" customHeight="1" outlineLevel="3">
      <c r="A592" s="527"/>
      <c r="B592" s="527" t="s">
        <v>1495</v>
      </c>
      <c r="C592" s="530">
        <v>-313.64976000000001</v>
      </c>
      <c r="D592" s="529"/>
      <c r="E592" s="529"/>
      <c r="F592" s="529"/>
      <c r="G592" s="529"/>
      <c r="H592" s="529"/>
      <c r="I592" s="530">
        <v>-313.64976000000001</v>
      </c>
      <c r="J592" s="529"/>
      <c r="K592" s="527" t="s">
        <v>1495</v>
      </c>
      <c r="L592" s="527"/>
    </row>
    <row r="593" ht="69.75" hidden="1" customHeight="1" outlineLevel="3">
      <c r="A593" s="527"/>
      <c r="B593" s="527" t="s">
        <v>1496</v>
      </c>
      <c r="C593" s="533">
        <v>-69026.6005</v>
      </c>
      <c r="D593" s="529"/>
      <c r="E593" s="529"/>
      <c r="F593" s="529"/>
      <c r="G593" s="529"/>
      <c r="H593" s="529"/>
      <c r="I593" s="533">
        <v>-69026.6005</v>
      </c>
      <c r="J593" s="529"/>
      <c r="K593" s="527" t="s">
        <v>1496</v>
      </c>
      <c r="L593" s="527"/>
    </row>
    <row r="594" ht="108.75" hidden="1" customHeight="1" outlineLevel="3">
      <c r="A594" s="527"/>
      <c r="B594" s="527" t="s">
        <v>1497</v>
      </c>
      <c r="C594" s="533">
        <v>-4346.9413999999997</v>
      </c>
      <c r="D594" s="529"/>
      <c r="E594" s="529"/>
      <c r="F594" s="529"/>
      <c r="G594" s="529"/>
      <c r="H594" s="529"/>
      <c r="I594" s="533">
        <v>-4346.9413999999997</v>
      </c>
      <c r="J594" s="529"/>
      <c r="K594" s="527" t="s">
        <v>1497</v>
      </c>
      <c r="L594" s="527"/>
    </row>
    <row r="595" ht="69.75" hidden="1" customHeight="1" outlineLevel="3">
      <c r="A595" s="527"/>
      <c r="B595" s="527" t="s">
        <v>1498</v>
      </c>
      <c r="C595" s="528">
        <v>-28510.27763</v>
      </c>
      <c r="D595" s="529"/>
      <c r="E595" s="529"/>
      <c r="F595" s="529"/>
      <c r="G595" s="529"/>
      <c r="H595" s="529"/>
      <c r="I595" s="528">
        <v>-28510.27763</v>
      </c>
      <c r="J595" s="529"/>
      <c r="K595" s="527" t="s">
        <v>1498</v>
      </c>
      <c r="L595" s="527"/>
    </row>
    <row r="596" ht="60" hidden="1" customHeight="1" outlineLevel="3">
      <c r="A596" s="527"/>
      <c r="B596" s="527" t="s">
        <v>1979</v>
      </c>
      <c r="C596" s="528">
        <v>-2011.8919800000001</v>
      </c>
      <c r="D596" s="529"/>
      <c r="E596" s="529"/>
      <c r="F596" s="529"/>
      <c r="G596" s="529"/>
      <c r="H596" s="529"/>
      <c r="I596" s="528">
        <v>-2011.8919800000001</v>
      </c>
      <c r="J596" s="529"/>
      <c r="K596" s="527" t="s">
        <v>1979</v>
      </c>
      <c r="L596" s="527"/>
    </row>
    <row r="597" ht="60" hidden="1" customHeight="1" outlineLevel="3">
      <c r="A597" s="527"/>
      <c r="B597" s="527" t="s">
        <v>1499</v>
      </c>
      <c r="C597" s="528">
        <v>-6166.9887200000003</v>
      </c>
      <c r="D597" s="529"/>
      <c r="E597" s="529"/>
      <c r="F597" s="529"/>
      <c r="G597" s="529"/>
      <c r="H597" s="529"/>
      <c r="I597" s="528">
        <v>-6166.9887200000003</v>
      </c>
      <c r="J597" s="529"/>
      <c r="K597" s="527" t="s">
        <v>1499</v>
      </c>
      <c r="L597" s="527"/>
    </row>
    <row r="598" ht="69.75" hidden="1" customHeight="1" outlineLevel="3">
      <c r="A598" s="527"/>
      <c r="B598" s="527" t="s">
        <v>1500</v>
      </c>
      <c r="C598" s="528">
        <v>-38973.149680000002</v>
      </c>
      <c r="D598" s="529"/>
      <c r="E598" s="529"/>
      <c r="F598" s="529"/>
      <c r="G598" s="529"/>
      <c r="H598" s="529"/>
      <c r="I598" s="528">
        <v>-38973.149680000002</v>
      </c>
      <c r="J598" s="529"/>
      <c r="K598" s="527" t="s">
        <v>1500</v>
      </c>
      <c r="L598" s="527"/>
    </row>
    <row r="599" ht="69.75" hidden="1" customHeight="1" outlineLevel="3">
      <c r="A599" s="527"/>
      <c r="B599" s="527" t="s">
        <v>1501</v>
      </c>
      <c r="C599" s="535">
        <v>-796.17610000000002</v>
      </c>
      <c r="D599" s="529"/>
      <c r="E599" s="529"/>
      <c r="F599" s="529"/>
      <c r="G599" s="529"/>
      <c r="H599" s="529"/>
      <c r="I599" s="535">
        <v>-796.17610000000002</v>
      </c>
      <c r="J599" s="529"/>
      <c r="K599" s="527" t="s">
        <v>1501</v>
      </c>
      <c r="L599" s="527"/>
    </row>
    <row r="600" ht="89.25" hidden="1" customHeight="1" outlineLevel="3">
      <c r="A600" s="527"/>
      <c r="B600" s="527" t="s">
        <v>1502</v>
      </c>
      <c r="C600" s="528">
        <v>-1402.08142</v>
      </c>
      <c r="D600" s="529"/>
      <c r="E600" s="529"/>
      <c r="F600" s="529"/>
      <c r="G600" s="529"/>
      <c r="H600" s="529"/>
      <c r="I600" s="528">
        <v>-1402.08142</v>
      </c>
      <c r="J600" s="529"/>
      <c r="K600" s="527" t="s">
        <v>1502</v>
      </c>
      <c r="L600" s="527"/>
    </row>
    <row r="601" ht="79.5" hidden="1" customHeight="1" outlineLevel="3">
      <c r="A601" s="527"/>
      <c r="B601" s="527" t="s">
        <v>1503</v>
      </c>
      <c r="C601" s="530">
        <v>-251.40923000000001</v>
      </c>
      <c r="D601" s="529"/>
      <c r="E601" s="529"/>
      <c r="F601" s="529"/>
      <c r="G601" s="529"/>
      <c r="H601" s="529"/>
      <c r="I601" s="530">
        <v>-251.40923000000001</v>
      </c>
      <c r="J601" s="529"/>
      <c r="K601" s="527" t="s">
        <v>1503</v>
      </c>
      <c r="L601" s="527"/>
    </row>
    <row r="602" ht="89.25" hidden="1" customHeight="1" outlineLevel="3">
      <c r="A602" s="527"/>
      <c r="B602" s="527" t="s">
        <v>1504</v>
      </c>
      <c r="C602" s="530">
        <v>-641.03287999999998</v>
      </c>
      <c r="D602" s="529"/>
      <c r="E602" s="529"/>
      <c r="F602" s="529"/>
      <c r="G602" s="529"/>
      <c r="H602" s="529"/>
      <c r="I602" s="530">
        <v>-641.03287999999998</v>
      </c>
      <c r="J602" s="529"/>
      <c r="K602" s="527" t="s">
        <v>1504</v>
      </c>
      <c r="L602" s="527"/>
    </row>
    <row r="603" ht="50.25" hidden="1" customHeight="1" outlineLevel="3">
      <c r="A603" s="527"/>
      <c r="B603" s="527" t="s">
        <v>1505</v>
      </c>
      <c r="C603" s="528">
        <v>-1322.93993</v>
      </c>
      <c r="D603" s="529"/>
      <c r="E603" s="529"/>
      <c r="F603" s="529"/>
      <c r="G603" s="529"/>
      <c r="H603" s="529"/>
      <c r="I603" s="528">
        <v>-1322.93993</v>
      </c>
      <c r="J603" s="529"/>
      <c r="K603" s="527" t="s">
        <v>1505</v>
      </c>
      <c r="L603" s="527"/>
    </row>
    <row r="604" ht="60" hidden="1" customHeight="1" outlineLevel="3">
      <c r="A604" s="527"/>
      <c r="B604" s="527" t="s">
        <v>1506</v>
      </c>
      <c r="C604" s="528">
        <v>-1058.43687</v>
      </c>
      <c r="D604" s="529"/>
      <c r="E604" s="529"/>
      <c r="F604" s="529"/>
      <c r="G604" s="529"/>
      <c r="H604" s="529"/>
      <c r="I604" s="528">
        <v>-1058.43687</v>
      </c>
      <c r="J604" s="529"/>
      <c r="K604" s="527" t="s">
        <v>1506</v>
      </c>
      <c r="L604" s="527"/>
    </row>
    <row r="605" ht="69.75" hidden="1" customHeight="1" outlineLevel="3">
      <c r="A605" s="527"/>
      <c r="B605" s="527" t="s">
        <v>1507</v>
      </c>
      <c r="C605" s="528">
        <v>-7974.0167099999999</v>
      </c>
      <c r="D605" s="529"/>
      <c r="E605" s="529"/>
      <c r="F605" s="529"/>
      <c r="G605" s="529"/>
      <c r="H605" s="529"/>
      <c r="I605" s="528">
        <v>-7974.0167099999999</v>
      </c>
      <c r="J605" s="529"/>
      <c r="K605" s="527" t="s">
        <v>1507</v>
      </c>
      <c r="L605" s="527"/>
    </row>
    <row r="606" ht="50.25" hidden="1" customHeight="1" outlineLevel="3">
      <c r="A606" s="527"/>
      <c r="B606" s="527" t="s">
        <v>1508</v>
      </c>
      <c r="C606" s="528">
        <v>-2721.08439</v>
      </c>
      <c r="D606" s="529"/>
      <c r="E606" s="529"/>
      <c r="F606" s="529"/>
      <c r="G606" s="529"/>
      <c r="H606" s="529"/>
      <c r="I606" s="528">
        <v>-2721.08439</v>
      </c>
      <c r="J606" s="529"/>
      <c r="K606" s="527" t="s">
        <v>1508</v>
      </c>
      <c r="L606" s="527"/>
    </row>
    <row r="607" ht="60" hidden="1" customHeight="1" outlineLevel="3">
      <c r="A607" s="527"/>
      <c r="B607" s="527" t="s">
        <v>1509</v>
      </c>
      <c r="C607" s="533">
        <v>-2256.6224999999999</v>
      </c>
      <c r="D607" s="529"/>
      <c r="E607" s="529"/>
      <c r="F607" s="529"/>
      <c r="G607" s="529"/>
      <c r="H607" s="529"/>
      <c r="I607" s="533">
        <v>-2256.6224999999999</v>
      </c>
      <c r="J607" s="529"/>
      <c r="K607" s="527" t="s">
        <v>1509</v>
      </c>
      <c r="L607" s="527"/>
    </row>
    <row r="608" ht="99" hidden="1" customHeight="1" outlineLevel="3">
      <c r="A608" s="527"/>
      <c r="B608" s="527" t="s">
        <v>1510</v>
      </c>
      <c r="C608" s="528">
        <v>-3591.3722299999999</v>
      </c>
      <c r="D608" s="529"/>
      <c r="E608" s="529"/>
      <c r="F608" s="529"/>
      <c r="G608" s="529"/>
      <c r="H608" s="529"/>
      <c r="I608" s="528">
        <v>-3591.3722299999999</v>
      </c>
      <c r="J608" s="529"/>
      <c r="K608" s="527" t="s">
        <v>1510</v>
      </c>
      <c r="L608" s="527"/>
    </row>
    <row r="609" ht="69.75" hidden="1" customHeight="1" outlineLevel="3">
      <c r="A609" s="527"/>
      <c r="B609" s="527" t="s">
        <v>1511</v>
      </c>
      <c r="C609" s="530">
        <v>-476.84537999999998</v>
      </c>
      <c r="D609" s="529"/>
      <c r="E609" s="529"/>
      <c r="F609" s="529"/>
      <c r="G609" s="529"/>
      <c r="H609" s="529"/>
      <c r="I609" s="530">
        <v>-476.84537999999998</v>
      </c>
      <c r="J609" s="529"/>
      <c r="K609" s="527" t="s">
        <v>1511</v>
      </c>
      <c r="L609" s="527"/>
    </row>
    <row r="610" ht="108.75" hidden="1" customHeight="1" outlineLevel="3">
      <c r="A610" s="527"/>
      <c r="B610" s="527" t="s">
        <v>1512</v>
      </c>
      <c r="C610" s="530">
        <v>-290.60059000000001</v>
      </c>
      <c r="D610" s="529"/>
      <c r="E610" s="529"/>
      <c r="F610" s="529"/>
      <c r="G610" s="529"/>
      <c r="H610" s="529"/>
      <c r="I610" s="530">
        <v>-290.60059000000001</v>
      </c>
      <c r="J610" s="529"/>
      <c r="K610" s="527" t="s">
        <v>1512</v>
      </c>
      <c r="L610" s="527"/>
    </row>
    <row r="611" ht="108.75" hidden="1" customHeight="1" outlineLevel="3">
      <c r="A611" s="527"/>
      <c r="B611" s="527" t="s">
        <v>1513</v>
      </c>
      <c r="C611" s="530">
        <v>-818.11827000000005</v>
      </c>
      <c r="D611" s="529"/>
      <c r="E611" s="529"/>
      <c r="F611" s="529"/>
      <c r="G611" s="529"/>
      <c r="H611" s="529"/>
      <c r="I611" s="530">
        <v>-818.11827000000005</v>
      </c>
      <c r="J611" s="529"/>
      <c r="K611" s="527" t="s">
        <v>1513</v>
      </c>
      <c r="L611" s="527"/>
    </row>
    <row r="612" ht="138" hidden="1" customHeight="1" outlineLevel="3">
      <c r="A612" s="527"/>
      <c r="B612" s="527" t="s">
        <v>1514</v>
      </c>
      <c r="C612" s="528">
        <v>-1009.02137</v>
      </c>
      <c r="D612" s="529"/>
      <c r="E612" s="529"/>
      <c r="F612" s="529"/>
      <c r="G612" s="529"/>
      <c r="H612" s="529"/>
      <c r="I612" s="528">
        <v>-1009.02137</v>
      </c>
      <c r="J612" s="529"/>
      <c r="K612" s="527" t="s">
        <v>1514</v>
      </c>
      <c r="L612" s="527"/>
    </row>
    <row r="613" ht="118.5" hidden="1" customHeight="1" outlineLevel="3">
      <c r="A613" s="527"/>
      <c r="B613" s="527" t="s">
        <v>1515</v>
      </c>
      <c r="C613" s="536">
        <v>-3389.5</v>
      </c>
      <c r="D613" s="529"/>
      <c r="E613" s="529"/>
      <c r="F613" s="529"/>
      <c r="G613" s="529"/>
      <c r="H613" s="529"/>
      <c r="I613" s="536">
        <v>-3389.5</v>
      </c>
      <c r="J613" s="529"/>
      <c r="K613" s="527" t="s">
        <v>1515</v>
      </c>
      <c r="L613" s="527"/>
    </row>
    <row r="614" ht="89.25" hidden="1" customHeight="1" outlineLevel="3">
      <c r="A614" s="527"/>
      <c r="B614" s="527" t="s">
        <v>1516</v>
      </c>
      <c r="C614" s="528">
        <v>-2836.8749499999999</v>
      </c>
      <c r="D614" s="529"/>
      <c r="E614" s="529"/>
      <c r="F614" s="529"/>
      <c r="G614" s="529"/>
      <c r="H614" s="529"/>
      <c r="I614" s="528">
        <v>-2836.8749499999999</v>
      </c>
      <c r="J614" s="529"/>
      <c r="K614" s="527" t="s">
        <v>1516</v>
      </c>
      <c r="L614" s="527"/>
    </row>
    <row r="615" ht="89.25" hidden="1" customHeight="1" outlineLevel="3">
      <c r="A615" s="527"/>
      <c r="B615" s="527" t="s">
        <v>1517</v>
      </c>
      <c r="C615" s="535">
        <v>-103.50960000000001</v>
      </c>
      <c r="D615" s="529"/>
      <c r="E615" s="529"/>
      <c r="F615" s="529"/>
      <c r="G615" s="529"/>
      <c r="H615" s="529"/>
      <c r="I615" s="535">
        <v>-103.50960000000001</v>
      </c>
      <c r="J615" s="529"/>
      <c r="K615" s="527" t="s">
        <v>1517</v>
      </c>
      <c r="L615" s="527"/>
    </row>
    <row r="616" ht="79.5" hidden="1" customHeight="1" outlineLevel="3">
      <c r="A616" s="527"/>
      <c r="B616" s="527" t="s">
        <v>1518</v>
      </c>
      <c r="C616" s="530">
        <v>-488.93565999999998</v>
      </c>
      <c r="D616" s="529"/>
      <c r="E616" s="529"/>
      <c r="F616" s="529"/>
      <c r="G616" s="529"/>
      <c r="H616" s="529"/>
      <c r="I616" s="530">
        <v>-488.93565999999998</v>
      </c>
      <c r="J616" s="529"/>
      <c r="K616" s="527" t="s">
        <v>1518</v>
      </c>
      <c r="L616" s="527"/>
    </row>
    <row r="617" ht="108.75" hidden="1" customHeight="1" outlineLevel="3">
      <c r="A617" s="527"/>
      <c r="B617" s="527" t="s">
        <v>1519</v>
      </c>
      <c r="C617" s="528">
        <v>-1204.6101799999999</v>
      </c>
      <c r="D617" s="529"/>
      <c r="E617" s="529"/>
      <c r="F617" s="529"/>
      <c r="G617" s="529"/>
      <c r="H617" s="529"/>
      <c r="I617" s="528">
        <v>-1204.6101799999999</v>
      </c>
      <c r="J617" s="529"/>
      <c r="K617" s="527" t="s">
        <v>1519</v>
      </c>
      <c r="L617" s="527"/>
    </row>
    <row r="618" ht="108.75" hidden="1" customHeight="1" outlineLevel="3">
      <c r="A618" s="527"/>
      <c r="B618" s="527" t="s">
        <v>1520</v>
      </c>
      <c r="C618" s="530">
        <v>-32.046559999999999</v>
      </c>
      <c r="D618" s="529"/>
      <c r="E618" s="529"/>
      <c r="F618" s="529"/>
      <c r="G618" s="529"/>
      <c r="H618" s="529"/>
      <c r="I618" s="530">
        <v>-32.046559999999999</v>
      </c>
      <c r="J618" s="529"/>
      <c r="K618" s="527" t="s">
        <v>1520</v>
      </c>
      <c r="L618" s="527"/>
    </row>
    <row r="619" ht="99" hidden="1" customHeight="1" outlineLevel="3">
      <c r="A619" s="527"/>
      <c r="B619" s="527" t="s">
        <v>1521</v>
      </c>
      <c r="C619" s="530">
        <v>-127.53133</v>
      </c>
      <c r="D619" s="529"/>
      <c r="E619" s="529"/>
      <c r="F619" s="529"/>
      <c r="G619" s="529"/>
      <c r="H619" s="529"/>
      <c r="I619" s="530">
        <v>-127.53133</v>
      </c>
      <c r="J619" s="529"/>
      <c r="K619" s="527" t="s">
        <v>1521</v>
      </c>
      <c r="L619" s="527"/>
    </row>
    <row r="620" ht="79.5" hidden="1" customHeight="1" outlineLevel="3">
      <c r="A620" s="527"/>
      <c r="B620" s="527" t="s">
        <v>1522</v>
      </c>
      <c r="C620" s="537">
        <v>-624.59799999999996</v>
      </c>
      <c r="D620" s="529"/>
      <c r="E620" s="529"/>
      <c r="F620" s="529"/>
      <c r="G620" s="529"/>
      <c r="H620" s="529"/>
      <c r="I620" s="537">
        <v>-624.59799999999996</v>
      </c>
      <c r="J620" s="529"/>
      <c r="K620" s="527" t="s">
        <v>1522</v>
      </c>
      <c r="L620" s="527"/>
    </row>
    <row r="621" ht="99" hidden="1" customHeight="1" outlineLevel="3">
      <c r="A621" s="527"/>
      <c r="B621" s="527" t="s">
        <v>1523</v>
      </c>
      <c r="C621" s="534">
        <v>-5954.7889999999998</v>
      </c>
      <c r="D621" s="529"/>
      <c r="E621" s="529"/>
      <c r="F621" s="529"/>
      <c r="G621" s="529"/>
      <c r="H621" s="529"/>
      <c r="I621" s="534">
        <v>-5954.7889999999998</v>
      </c>
      <c r="J621" s="529"/>
      <c r="K621" s="527" t="s">
        <v>1523</v>
      </c>
      <c r="L621" s="527"/>
    </row>
    <row r="622" ht="128.25" hidden="1" customHeight="1" outlineLevel="3">
      <c r="A622" s="527"/>
      <c r="B622" s="527" t="s">
        <v>1524</v>
      </c>
      <c r="C622" s="530">
        <v>-546.04696000000001</v>
      </c>
      <c r="D622" s="529"/>
      <c r="E622" s="529"/>
      <c r="F622" s="529"/>
      <c r="G622" s="529"/>
      <c r="H622" s="529"/>
      <c r="I622" s="530">
        <v>-546.04696000000001</v>
      </c>
      <c r="J622" s="529"/>
      <c r="K622" s="527" t="s">
        <v>1524</v>
      </c>
      <c r="L622" s="527"/>
    </row>
    <row r="623" ht="108.75" hidden="1" customHeight="1" outlineLevel="3">
      <c r="A623" s="527"/>
      <c r="B623" s="527" t="s">
        <v>1525</v>
      </c>
      <c r="C623" s="534">
        <v>-3208.0990000000002</v>
      </c>
      <c r="D623" s="529"/>
      <c r="E623" s="529"/>
      <c r="F623" s="529"/>
      <c r="G623" s="529"/>
      <c r="H623" s="529"/>
      <c r="I623" s="534">
        <v>-3208.0990000000002</v>
      </c>
      <c r="J623" s="529"/>
      <c r="K623" s="527" t="s">
        <v>1525</v>
      </c>
      <c r="L623" s="527"/>
    </row>
    <row r="624" ht="79.5" hidden="1" customHeight="1" outlineLevel="3">
      <c r="A624" s="527"/>
      <c r="B624" s="527" t="s">
        <v>1526</v>
      </c>
      <c r="C624" s="528">
        <v>-1218.43424</v>
      </c>
      <c r="D624" s="529"/>
      <c r="E624" s="529"/>
      <c r="F624" s="529"/>
      <c r="G624" s="529"/>
      <c r="H624" s="529"/>
      <c r="I624" s="528">
        <v>-1218.43424</v>
      </c>
      <c r="J624" s="529"/>
      <c r="K624" s="527" t="s">
        <v>1526</v>
      </c>
      <c r="L624" s="527"/>
    </row>
    <row r="625" ht="79.5" hidden="1" customHeight="1" outlineLevel="3">
      <c r="A625" s="527"/>
      <c r="B625" s="527" t="s">
        <v>1527</v>
      </c>
      <c r="C625" s="534">
        <v>-2799.9850000000001</v>
      </c>
      <c r="D625" s="529"/>
      <c r="E625" s="529"/>
      <c r="F625" s="529"/>
      <c r="G625" s="529"/>
      <c r="H625" s="529"/>
      <c r="I625" s="534">
        <v>-2799.9850000000001</v>
      </c>
      <c r="J625" s="529"/>
      <c r="K625" s="527" t="s">
        <v>1527</v>
      </c>
      <c r="L625" s="527"/>
    </row>
    <row r="626" ht="79.5" hidden="1" customHeight="1" outlineLevel="3">
      <c r="A626" s="527"/>
      <c r="B626" s="527" t="s">
        <v>1528</v>
      </c>
      <c r="C626" s="538">
        <v>-430</v>
      </c>
      <c r="D626" s="529"/>
      <c r="E626" s="529"/>
      <c r="F626" s="529"/>
      <c r="G626" s="529"/>
      <c r="H626" s="529"/>
      <c r="I626" s="538">
        <v>-430</v>
      </c>
      <c r="J626" s="529"/>
      <c r="K626" s="527" t="s">
        <v>1528</v>
      </c>
      <c r="L626" s="527"/>
    </row>
    <row r="627" ht="89.25" hidden="1" customHeight="1" outlineLevel="3">
      <c r="A627" s="527"/>
      <c r="B627" s="527" t="s">
        <v>1980</v>
      </c>
      <c r="C627" s="532">
        <v>-6258.9499999999998</v>
      </c>
      <c r="D627" s="529"/>
      <c r="E627" s="529"/>
      <c r="F627" s="529"/>
      <c r="G627" s="529"/>
      <c r="H627" s="529"/>
      <c r="I627" s="532">
        <v>-6258.9499999999998</v>
      </c>
      <c r="J627" s="529"/>
      <c r="K627" s="527" t="s">
        <v>1980</v>
      </c>
      <c r="L627" s="527"/>
    </row>
    <row r="628" ht="89.25" hidden="1" customHeight="1" outlineLevel="3">
      <c r="A628" s="527"/>
      <c r="B628" s="527" t="s">
        <v>1530</v>
      </c>
      <c r="C628" s="530">
        <v>-559.78707999999995</v>
      </c>
      <c r="D628" s="529"/>
      <c r="E628" s="529"/>
      <c r="F628" s="529"/>
      <c r="G628" s="529"/>
      <c r="H628" s="529"/>
      <c r="I628" s="530">
        <v>-559.78707999999995</v>
      </c>
      <c r="J628" s="529"/>
      <c r="K628" s="527" t="s">
        <v>1530</v>
      </c>
      <c r="L628" s="527"/>
    </row>
    <row r="629" ht="79.5" hidden="1" customHeight="1" outlineLevel="3">
      <c r="A629" s="527"/>
      <c r="B629" s="527" t="s">
        <v>1531</v>
      </c>
      <c r="C629" s="528">
        <v>-341184.22194000002</v>
      </c>
      <c r="D629" s="529"/>
      <c r="E629" s="529"/>
      <c r="F629" s="529"/>
      <c r="G629" s="529"/>
      <c r="H629" s="529"/>
      <c r="I629" s="528">
        <v>-341184.22194000002</v>
      </c>
      <c r="J629" s="529"/>
      <c r="K629" s="527" t="s">
        <v>1531</v>
      </c>
      <c r="L629" s="527"/>
    </row>
    <row r="630" ht="89.25" hidden="1" customHeight="1" outlineLevel="3">
      <c r="A630" s="527"/>
      <c r="B630" s="527" t="s">
        <v>1532</v>
      </c>
      <c r="C630" s="528">
        <v>-122806.94068</v>
      </c>
      <c r="D630" s="529"/>
      <c r="E630" s="529"/>
      <c r="F630" s="529"/>
      <c r="G630" s="529"/>
      <c r="H630" s="529"/>
      <c r="I630" s="528">
        <v>-122806.94068</v>
      </c>
      <c r="J630" s="529"/>
      <c r="K630" s="527" t="s">
        <v>1532</v>
      </c>
      <c r="L630" s="527"/>
    </row>
    <row r="631" ht="99" hidden="1" customHeight="1" outlineLevel="3">
      <c r="A631" s="527"/>
      <c r="B631" s="527" t="s">
        <v>1533</v>
      </c>
      <c r="C631" s="528">
        <v>-454411.88117000001</v>
      </c>
      <c r="D631" s="529"/>
      <c r="E631" s="529"/>
      <c r="F631" s="529"/>
      <c r="G631" s="529"/>
      <c r="H631" s="529"/>
      <c r="I631" s="528">
        <v>-454411.88117000001</v>
      </c>
      <c r="J631" s="529"/>
      <c r="K631" s="527" t="s">
        <v>1533</v>
      </c>
      <c r="L631" s="527"/>
    </row>
    <row r="632" ht="50.25" hidden="1" customHeight="1" outlineLevel="3">
      <c r="A632" s="527"/>
      <c r="B632" s="527" t="s">
        <v>1535</v>
      </c>
      <c r="C632" s="533">
        <v>-3164.7372999999998</v>
      </c>
      <c r="D632" s="529"/>
      <c r="E632" s="529"/>
      <c r="F632" s="529"/>
      <c r="G632" s="529"/>
      <c r="H632" s="529"/>
      <c r="I632" s="533">
        <v>-3164.7372999999998</v>
      </c>
      <c r="J632" s="529"/>
      <c r="K632" s="527" t="s">
        <v>1535</v>
      </c>
      <c r="L632" s="527"/>
    </row>
    <row r="633" ht="99" hidden="1" customHeight="1" outlineLevel="3">
      <c r="A633" s="527"/>
      <c r="B633" s="527" t="s">
        <v>1536</v>
      </c>
      <c r="C633" s="534">
        <v>-1302.9110000000001</v>
      </c>
      <c r="D633" s="529"/>
      <c r="E633" s="529"/>
      <c r="F633" s="529"/>
      <c r="G633" s="529"/>
      <c r="H633" s="529"/>
      <c r="I633" s="534">
        <v>-1302.9110000000001</v>
      </c>
      <c r="J633" s="529"/>
      <c r="K633" s="527" t="s">
        <v>1536</v>
      </c>
      <c r="L633" s="527"/>
    </row>
    <row r="634" ht="99" hidden="1" customHeight="1" outlineLevel="3">
      <c r="A634" s="527"/>
      <c r="B634" s="527" t="s">
        <v>1537</v>
      </c>
      <c r="C634" s="530">
        <v>-472.29050999999998</v>
      </c>
      <c r="D634" s="529"/>
      <c r="E634" s="529"/>
      <c r="F634" s="529"/>
      <c r="G634" s="529"/>
      <c r="H634" s="529"/>
      <c r="I634" s="530">
        <v>-472.29050999999998</v>
      </c>
      <c r="J634" s="529"/>
      <c r="K634" s="527" t="s">
        <v>1537</v>
      </c>
      <c r="L634" s="527"/>
    </row>
    <row r="635" ht="89.25" hidden="1" customHeight="1" outlineLevel="3">
      <c r="A635" s="527"/>
      <c r="B635" s="527" t="s">
        <v>1538</v>
      </c>
      <c r="C635" s="530">
        <v>-928.86932999999999</v>
      </c>
      <c r="D635" s="529"/>
      <c r="E635" s="529"/>
      <c r="F635" s="529"/>
      <c r="G635" s="529"/>
      <c r="H635" s="529"/>
      <c r="I635" s="530">
        <v>-928.86932999999999</v>
      </c>
      <c r="J635" s="529"/>
      <c r="K635" s="527" t="s">
        <v>1538</v>
      </c>
      <c r="L635" s="527"/>
    </row>
    <row r="636" ht="79.5" hidden="1" customHeight="1" outlineLevel="3">
      <c r="A636" s="527"/>
      <c r="B636" s="527" t="s">
        <v>1540</v>
      </c>
      <c r="C636" s="528">
        <v>-1533.79837</v>
      </c>
      <c r="D636" s="529"/>
      <c r="E636" s="529"/>
      <c r="F636" s="529"/>
      <c r="G636" s="529"/>
      <c r="H636" s="529"/>
      <c r="I636" s="528">
        <v>-1533.79837</v>
      </c>
      <c r="J636" s="529"/>
      <c r="K636" s="527" t="s">
        <v>1540</v>
      </c>
      <c r="L636" s="527"/>
    </row>
    <row r="637" ht="50.25" hidden="1" customHeight="1" outlineLevel="3">
      <c r="A637" s="527"/>
      <c r="B637" s="527" t="s">
        <v>1541</v>
      </c>
      <c r="C637" s="528">
        <v>-3848.4638399999999</v>
      </c>
      <c r="D637" s="529"/>
      <c r="E637" s="529"/>
      <c r="F637" s="529"/>
      <c r="G637" s="529"/>
      <c r="H637" s="529"/>
      <c r="I637" s="528">
        <v>-3848.4638399999999</v>
      </c>
      <c r="J637" s="529"/>
      <c r="K637" s="527" t="s">
        <v>1541</v>
      </c>
      <c r="L637" s="527"/>
    </row>
    <row r="638" ht="99" hidden="1" customHeight="1" outlineLevel="3">
      <c r="A638" s="527"/>
      <c r="B638" s="527" t="s">
        <v>1542</v>
      </c>
      <c r="C638" s="528">
        <v>-1239.6686199999999</v>
      </c>
      <c r="D638" s="529"/>
      <c r="E638" s="529"/>
      <c r="F638" s="529"/>
      <c r="G638" s="529"/>
      <c r="H638" s="529"/>
      <c r="I638" s="528">
        <v>-1239.6686199999999</v>
      </c>
      <c r="J638" s="529"/>
      <c r="K638" s="527" t="s">
        <v>1542</v>
      </c>
      <c r="L638" s="527"/>
    </row>
    <row r="639" ht="108.75" hidden="1" customHeight="1" outlineLevel="3">
      <c r="A639" s="527"/>
      <c r="B639" s="527" t="s">
        <v>1543</v>
      </c>
      <c r="C639" s="528">
        <v>-1450.2147600000001</v>
      </c>
      <c r="D639" s="529"/>
      <c r="E639" s="529"/>
      <c r="F639" s="529"/>
      <c r="G639" s="529"/>
      <c r="H639" s="529"/>
      <c r="I639" s="528">
        <v>-1450.2147600000001</v>
      </c>
      <c r="J639" s="529"/>
      <c r="K639" s="527" t="s">
        <v>1543</v>
      </c>
      <c r="L639" s="527"/>
    </row>
    <row r="640" ht="40.5" hidden="1" customHeight="1" outlineLevel="3">
      <c r="A640" s="527"/>
      <c r="B640" s="527" t="s">
        <v>1544</v>
      </c>
      <c r="C640" s="528">
        <v>-611724.34170999995</v>
      </c>
      <c r="D640" s="529"/>
      <c r="E640" s="529"/>
      <c r="F640" s="529"/>
      <c r="G640" s="529"/>
      <c r="H640" s="529"/>
      <c r="I640" s="528">
        <v>-611724.34170999995</v>
      </c>
      <c r="J640" s="529"/>
      <c r="K640" s="527" t="s">
        <v>1544</v>
      </c>
      <c r="L640" s="527"/>
    </row>
    <row r="641" ht="60" hidden="1" customHeight="1" outlineLevel="3">
      <c r="A641" s="527"/>
      <c r="B641" s="527" t="s">
        <v>1545</v>
      </c>
      <c r="C641" s="533">
        <v>-145836.28719999999</v>
      </c>
      <c r="D641" s="529"/>
      <c r="E641" s="529"/>
      <c r="F641" s="529"/>
      <c r="G641" s="529"/>
      <c r="H641" s="529"/>
      <c r="I641" s="533">
        <v>-145836.28719999999</v>
      </c>
      <c r="J641" s="529"/>
      <c r="K641" s="527" t="s">
        <v>1545</v>
      </c>
      <c r="L641" s="527"/>
    </row>
    <row r="642" ht="69.75" hidden="1" customHeight="1" outlineLevel="3">
      <c r="A642" s="527"/>
      <c r="B642" s="527" t="s">
        <v>1546</v>
      </c>
      <c r="C642" s="528">
        <v>-74984.007159999994</v>
      </c>
      <c r="D642" s="529"/>
      <c r="E642" s="529"/>
      <c r="F642" s="529"/>
      <c r="G642" s="529"/>
      <c r="H642" s="529"/>
      <c r="I642" s="528">
        <v>-74984.007159999994</v>
      </c>
      <c r="J642" s="529"/>
      <c r="K642" s="527" t="s">
        <v>1546</v>
      </c>
      <c r="L642" s="527"/>
    </row>
    <row r="643" ht="40.5" hidden="1" customHeight="1" outlineLevel="3">
      <c r="A643" s="527"/>
      <c r="B643" s="527" t="s">
        <v>1547</v>
      </c>
      <c r="C643" s="528">
        <v>-12962.075059999999</v>
      </c>
      <c r="D643" s="529"/>
      <c r="E643" s="529"/>
      <c r="F643" s="529"/>
      <c r="G643" s="529"/>
      <c r="H643" s="529"/>
      <c r="I643" s="528">
        <v>-12962.075059999999</v>
      </c>
      <c r="J643" s="529"/>
      <c r="K643" s="527" t="s">
        <v>1547</v>
      </c>
      <c r="L643" s="527"/>
    </row>
    <row r="644" ht="79.5" hidden="1" customHeight="1" outlineLevel="3">
      <c r="A644" s="527"/>
      <c r="B644" s="527" t="s">
        <v>1548</v>
      </c>
      <c r="C644" s="528">
        <v>-189273.38537999999</v>
      </c>
      <c r="D644" s="529"/>
      <c r="E644" s="529"/>
      <c r="F644" s="529"/>
      <c r="G644" s="529"/>
      <c r="H644" s="529"/>
      <c r="I644" s="528">
        <v>-189273.38537999999</v>
      </c>
      <c r="J644" s="529"/>
      <c r="K644" s="527" t="s">
        <v>1548</v>
      </c>
      <c r="L644" s="527"/>
    </row>
    <row r="645" ht="79.5" hidden="1" customHeight="1" outlineLevel="3">
      <c r="A645" s="527"/>
      <c r="B645" s="527" t="s">
        <v>1550</v>
      </c>
      <c r="C645" s="528">
        <v>-98604.934269999998</v>
      </c>
      <c r="D645" s="529"/>
      <c r="E645" s="529"/>
      <c r="F645" s="529"/>
      <c r="G645" s="529"/>
      <c r="H645" s="529"/>
      <c r="I645" s="528">
        <v>-98604.934269999998</v>
      </c>
      <c r="J645" s="529"/>
      <c r="K645" s="527" t="s">
        <v>1550</v>
      </c>
      <c r="L645" s="527"/>
    </row>
    <row r="646" ht="108.75" hidden="1" customHeight="1" outlineLevel="3">
      <c r="A646" s="527"/>
      <c r="B646" s="527" t="s">
        <v>1551</v>
      </c>
      <c r="C646" s="528">
        <v>-15757.08311</v>
      </c>
      <c r="D646" s="529"/>
      <c r="E646" s="529"/>
      <c r="F646" s="529"/>
      <c r="G646" s="529"/>
      <c r="H646" s="529"/>
      <c r="I646" s="528">
        <v>-15757.08311</v>
      </c>
      <c r="J646" s="529"/>
      <c r="K646" s="527" t="s">
        <v>1551</v>
      </c>
      <c r="L646" s="527"/>
    </row>
    <row r="647" ht="118.5" hidden="1" customHeight="1" outlineLevel="3">
      <c r="A647" s="527"/>
      <c r="B647" s="527" t="s">
        <v>1552</v>
      </c>
      <c r="C647" s="528">
        <v>-13968.37772</v>
      </c>
      <c r="D647" s="529"/>
      <c r="E647" s="529"/>
      <c r="F647" s="529"/>
      <c r="G647" s="529"/>
      <c r="H647" s="529"/>
      <c r="I647" s="528">
        <v>-13968.37772</v>
      </c>
      <c r="J647" s="529"/>
      <c r="K647" s="527" t="s">
        <v>1552</v>
      </c>
      <c r="L647" s="527"/>
    </row>
    <row r="648" ht="128.25" hidden="1" customHeight="1" outlineLevel="3">
      <c r="A648" s="527"/>
      <c r="B648" s="527" t="s">
        <v>1553</v>
      </c>
      <c r="C648" s="528">
        <v>-27408.61132</v>
      </c>
      <c r="D648" s="529"/>
      <c r="E648" s="529"/>
      <c r="F648" s="529"/>
      <c r="G648" s="529"/>
      <c r="H648" s="529"/>
      <c r="I648" s="528">
        <v>-27408.61132</v>
      </c>
      <c r="J648" s="529"/>
      <c r="K648" s="527" t="s">
        <v>1553</v>
      </c>
      <c r="L648" s="527"/>
    </row>
    <row r="649" ht="118.5" hidden="1" customHeight="1" outlineLevel="3">
      <c r="A649" s="527"/>
      <c r="B649" s="527" t="s">
        <v>1555</v>
      </c>
      <c r="C649" s="532">
        <v>4116.46</v>
      </c>
      <c r="D649" s="529"/>
      <c r="E649" s="529"/>
      <c r="F649" s="529"/>
      <c r="G649" s="529"/>
      <c r="H649" s="529"/>
      <c r="I649" s="532">
        <v>4116.46</v>
      </c>
      <c r="J649" s="529"/>
      <c r="K649" s="527" t="s">
        <v>1555</v>
      </c>
      <c r="L649" s="527"/>
    </row>
    <row r="650" ht="128.25" hidden="1" customHeight="1" outlineLevel="3">
      <c r="A650" s="527"/>
      <c r="B650" s="527" t="s">
        <v>1981</v>
      </c>
      <c r="C650" s="528">
        <v>-227209.72175</v>
      </c>
      <c r="D650" s="529"/>
      <c r="E650" s="529"/>
      <c r="F650" s="529"/>
      <c r="G650" s="529"/>
      <c r="H650" s="529"/>
      <c r="I650" s="528">
        <v>-227209.72175</v>
      </c>
      <c r="J650" s="529"/>
      <c r="K650" s="527" t="s">
        <v>1981</v>
      </c>
      <c r="L650" s="527"/>
    </row>
    <row r="651" ht="186.75" hidden="1" customHeight="1" outlineLevel="3">
      <c r="A651" s="527"/>
      <c r="B651" s="527" t="s">
        <v>1982</v>
      </c>
      <c r="C651" s="528">
        <v>-6029.8944799999999</v>
      </c>
      <c r="D651" s="529"/>
      <c r="E651" s="529"/>
      <c r="F651" s="529"/>
      <c r="G651" s="529"/>
      <c r="H651" s="529"/>
      <c r="I651" s="528">
        <v>-6029.8944799999999</v>
      </c>
      <c r="J651" s="529"/>
      <c r="K651" s="527" t="s">
        <v>1982</v>
      </c>
      <c r="L651" s="527"/>
    </row>
    <row r="652" ht="186.75" hidden="1" customHeight="1" outlineLevel="3">
      <c r="A652" s="527"/>
      <c r="B652" s="527" t="s">
        <v>1983</v>
      </c>
      <c r="C652" s="528">
        <v>-3073.0433400000002</v>
      </c>
      <c r="D652" s="529"/>
      <c r="E652" s="529"/>
      <c r="F652" s="529"/>
      <c r="G652" s="529"/>
      <c r="H652" s="529"/>
      <c r="I652" s="528">
        <v>-3073.0433400000002</v>
      </c>
      <c r="J652" s="529"/>
      <c r="K652" s="527" t="s">
        <v>1983</v>
      </c>
      <c r="L652" s="527"/>
    </row>
    <row r="653" ht="186.75" hidden="1" customHeight="1" outlineLevel="3">
      <c r="A653" s="527"/>
      <c r="B653" s="527" t="s">
        <v>1984</v>
      </c>
      <c r="C653" s="528">
        <v>-3466.5581299999999</v>
      </c>
      <c r="D653" s="529"/>
      <c r="E653" s="529"/>
      <c r="F653" s="529"/>
      <c r="G653" s="529"/>
      <c r="H653" s="529"/>
      <c r="I653" s="528">
        <v>-3466.5581299999999</v>
      </c>
      <c r="J653" s="529"/>
      <c r="K653" s="527" t="s">
        <v>1984</v>
      </c>
      <c r="L653" s="527"/>
    </row>
    <row r="654" ht="157.5" hidden="1" customHeight="1" outlineLevel="3">
      <c r="A654" s="527"/>
      <c r="B654" s="527" t="s">
        <v>1985</v>
      </c>
      <c r="C654" s="528">
        <v>-21693.085719999999</v>
      </c>
      <c r="D654" s="529"/>
      <c r="E654" s="529"/>
      <c r="F654" s="529"/>
      <c r="G654" s="529"/>
      <c r="H654" s="529"/>
      <c r="I654" s="528">
        <v>-21693.085719999999</v>
      </c>
      <c r="J654" s="529"/>
      <c r="K654" s="527" t="s">
        <v>1985</v>
      </c>
      <c r="L654" s="527"/>
    </row>
    <row r="655" ht="108.75" hidden="1" customHeight="1" outlineLevel="3">
      <c r="A655" s="527"/>
      <c r="B655" s="527" t="s">
        <v>1560</v>
      </c>
      <c r="C655" s="533">
        <v>-53361.173499999997</v>
      </c>
      <c r="D655" s="529"/>
      <c r="E655" s="529"/>
      <c r="F655" s="529"/>
      <c r="G655" s="529"/>
      <c r="H655" s="529"/>
      <c r="I655" s="533">
        <v>-53361.173499999997</v>
      </c>
      <c r="J655" s="529"/>
      <c r="K655" s="527" t="s">
        <v>1560</v>
      </c>
      <c r="L655" s="527"/>
    </row>
    <row r="656" ht="118.5" hidden="1" customHeight="1" outlineLevel="3">
      <c r="A656" s="527"/>
      <c r="B656" s="527" t="s">
        <v>1561</v>
      </c>
      <c r="C656" s="528">
        <v>-1397.83898</v>
      </c>
      <c r="D656" s="529"/>
      <c r="E656" s="529"/>
      <c r="F656" s="529"/>
      <c r="G656" s="529"/>
      <c r="H656" s="529"/>
      <c r="I656" s="528">
        <v>-1397.83898</v>
      </c>
      <c r="J656" s="529"/>
      <c r="K656" s="527" t="s">
        <v>1561</v>
      </c>
      <c r="L656" s="527"/>
    </row>
    <row r="657" ht="118.5" hidden="1" customHeight="1" outlineLevel="3">
      <c r="A657" s="527"/>
      <c r="B657" s="527" t="s">
        <v>1562</v>
      </c>
      <c r="C657" s="530">
        <v>-712.38717999999994</v>
      </c>
      <c r="D657" s="529"/>
      <c r="E657" s="529"/>
      <c r="F657" s="529"/>
      <c r="G657" s="529"/>
      <c r="H657" s="529"/>
      <c r="I657" s="530">
        <v>-712.38717999999994</v>
      </c>
      <c r="J657" s="529"/>
      <c r="K657" s="527" t="s">
        <v>1562</v>
      </c>
      <c r="L657" s="527"/>
    </row>
    <row r="658" ht="118.5" hidden="1" customHeight="1" outlineLevel="3">
      <c r="A658" s="527"/>
      <c r="B658" s="527" t="s">
        <v>1563</v>
      </c>
      <c r="C658" s="530">
        <v>-803.61084000000005</v>
      </c>
      <c r="D658" s="529"/>
      <c r="E658" s="529"/>
      <c r="F658" s="529"/>
      <c r="G658" s="529"/>
      <c r="H658" s="529"/>
      <c r="I658" s="530">
        <v>-803.61084000000005</v>
      </c>
      <c r="J658" s="529"/>
      <c r="K658" s="527" t="s">
        <v>1563</v>
      </c>
      <c r="L658" s="527"/>
    </row>
    <row r="659" ht="89.25" hidden="1" customHeight="1" outlineLevel="3">
      <c r="A659" s="527"/>
      <c r="B659" s="527" t="s">
        <v>1564</v>
      </c>
      <c r="C659" s="528">
        <v>-5028.8525200000004</v>
      </c>
      <c r="D659" s="529"/>
      <c r="E659" s="529"/>
      <c r="F659" s="529"/>
      <c r="G659" s="529"/>
      <c r="H659" s="529"/>
      <c r="I659" s="528">
        <v>-5028.8525200000004</v>
      </c>
      <c r="J659" s="529"/>
      <c r="K659" s="527" t="s">
        <v>1564</v>
      </c>
      <c r="L659" s="527"/>
    </row>
    <row r="660" ht="89.25" hidden="1" customHeight="1" outlineLevel="3">
      <c r="A660" s="527"/>
      <c r="B660" s="527" t="s">
        <v>1565</v>
      </c>
      <c r="C660" s="528">
        <v>-4185.1900500000002</v>
      </c>
      <c r="D660" s="529"/>
      <c r="E660" s="529"/>
      <c r="F660" s="529"/>
      <c r="G660" s="529"/>
      <c r="H660" s="529"/>
      <c r="I660" s="528">
        <v>-4185.1900500000002</v>
      </c>
      <c r="J660" s="529"/>
      <c r="K660" s="527" t="s">
        <v>1565</v>
      </c>
      <c r="L660" s="527"/>
    </row>
    <row r="661" ht="147.75" hidden="1" customHeight="1" outlineLevel="3">
      <c r="A661" s="527"/>
      <c r="B661" s="527" t="s">
        <v>1566</v>
      </c>
      <c r="C661" s="530">
        <v>-109.63491</v>
      </c>
      <c r="D661" s="529"/>
      <c r="E661" s="529"/>
      <c r="F661" s="529"/>
      <c r="G661" s="529"/>
      <c r="H661" s="529"/>
      <c r="I661" s="530">
        <v>-109.63491</v>
      </c>
      <c r="J661" s="529"/>
      <c r="K661" s="527" t="s">
        <v>1566</v>
      </c>
      <c r="L661" s="527"/>
    </row>
    <row r="662" ht="147.75" hidden="1" customHeight="1" outlineLevel="3">
      <c r="A662" s="527"/>
      <c r="B662" s="527" t="s">
        <v>1567</v>
      </c>
      <c r="C662" s="530">
        <v>-55.873910000000002</v>
      </c>
      <c r="D662" s="529"/>
      <c r="E662" s="529"/>
      <c r="F662" s="529"/>
      <c r="G662" s="529"/>
      <c r="H662" s="529"/>
      <c r="I662" s="530">
        <v>-55.873910000000002</v>
      </c>
      <c r="J662" s="529"/>
      <c r="K662" s="527" t="s">
        <v>1567</v>
      </c>
      <c r="L662" s="527"/>
    </row>
    <row r="663" ht="147.75" hidden="1" customHeight="1" outlineLevel="3">
      <c r="A663" s="527"/>
      <c r="B663" s="527" t="s">
        <v>1568</v>
      </c>
      <c r="C663" s="530">
        <v>-63.028129999999997</v>
      </c>
      <c r="D663" s="529"/>
      <c r="E663" s="529"/>
      <c r="F663" s="529"/>
      <c r="G663" s="529"/>
      <c r="H663" s="529"/>
      <c r="I663" s="530">
        <v>-63.028129999999997</v>
      </c>
      <c r="J663" s="529"/>
      <c r="K663" s="527" t="s">
        <v>1568</v>
      </c>
      <c r="L663" s="527"/>
    </row>
    <row r="664" ht="118.5" hidden="1" customHeight="1" outlineLevel="3">
      <c r="A664" s="527"/>
      <c r="B664" s="527" t="s">
        <v>1569</v>
      </c>
      <c r="C664" s="535">
        <v>-394.41980000000001</v>
      </c>
      <c r="D664" s="529"/>
      <c r="E664" s="529"/>
      <c r="F664" s="529"/>
      <c r="G664" s="529"/>
      <c r="H664" s="529"/>
      <c r="I664" s="535">
        <v>-394.41980000000001</v>
      </c>
      <c r="J664" s="529"/>
      <c r="K664" s="527" t="s">
        <v>1569</v>
      </c>
      <c r="L664" s="527"/>
    </row>
    <row r="665" ht="108.75" hidden="1" customHeight="1" outlineLevel="3">
      <c r="A665" s="527"/>
      <c r="B665" s="527" t="s">
        <v>1570</v>
      </c>
      <c r="C665" s="528">
        <v>-29913.160769999999</v>
      </c>
      <c r="D665" s="529"/>
      <c r="E665" s="529"/>
      <c r="F665" s="529"/>
      <c r="G665" s="529"/>
      <c r="H665" s="529"/>
      <c r="I665" s="528">
        <v>-29913.160769999999</v>
      </c>
      <c r="J665" s="529"/>
      <c r="K665" s="527" t="s">
        <v>1570</v>
      </c>
      <c r="L665" s="527"/>
    </row>
    <row r="666" ht="167.25" hidden="1" customHeight="1" outlineLevel="3">
      <c r="A666" s="527"/>
      <c r="B666" s="527" t="s">
        <v>1571</v>
      </c>
      <c r="C666" s="530">
        <v>-794.84986000000004</v>
      </c>
      <c r="D666" s="529"/>
      <c r="E666" s="529"/>
      <c r="F666" s="529"/>
      <c r="G666" s="529"/>
      <c r="H666" s="529"/>
      <c r="I666" s="530">
        <v>-794.84986000000004</v>
      </c>
      <c r="J666" s="529"/>
      <c r="K666" s="527" t="s">
        <v>1571</v>
      </c>
      <c r="L666" s="527"/>
    </row>
    <row r="667" ht="167.25" hidden="1" customHeight="1" outlineLevel="3">
      <c r="A667" s="527"/>
      <c r="B667" s="527" t="s">
        <v>1572</v>
      </c>
      <c r="C667" s="537">
        <v>-405.08300000000003</v>
      </c>
      <c r="D667" s="529"/>
      <c r="E667" s="529"/>
      <c r="F667" s="529"/>
      <c r="G667" s="529"/>
      <c r="H667" s="529"/>
      <c r="I667" s="537">
        <v>-405.08300000000003</v>
      </c>
      <c r="J667" s="529"/>
      <c r="K667" s="527" t="s">
        <v>1572</v>
      </c>
      <c r="L667" s="527"/>
    </row>
    <row r="668" ht="167.25" hidden="1" customHeight="1" outlineLevel="3">
      <c r="A668" s="527"/>
      <c r="B668" s="527" t="s">
        <v>1573</v>
      </c>
      <c r="C668" s="530">
        <v>-456.95496000000003</v>
      </c>
      <c r="D668" s="529"/>
      <c r="E668" s="529"/>
      <c r="F668" s="529"/>
      <c r="G668" s="529"/>
      <c r="H668" s="529"/>
      <c r="I668" s="530">
        <v>-456.95496000000003</v>
      </c>
      <c r="J668" s="529"/>
      <c r="K668" s="527" t="s">
        <v>1573</v>
      </c>
      <c r="L668" s="527"/>
    </row>
    <row r="669" ht="138" hidden="1" customHeight="1" outlineLevel="3">
      <c r="A669" s="527"/>
      <c r="B669" s="527" t="s">
        <v>1574</v>
      </c>
      <c r="C669" s="528">
        <v>-2859.54331</v>
      </c>
      <c r="D669" s="529"/>
      <c r="E669" s="529"/>
      <c r="F669" s="529"/>
      <c r="G669" s="529"/>
      <c r="H669" s="529"/>
      <c r="I669" s="528">
        <v>-2859.54331</v>
      </c>
      <c r="J669" s="529"/>
      <c r="K669" s="527" t="s">
        <v>1574</v>
      </c>
      <c r="L669" s="527"/>
    </row>
    <row r="670" ht="40.5" hidden="1" customHeight="1" outlineLevel="3">
      <c r="A670" s="527"/>
      <c r="B670" s="527" t="s">
        <v>1575</v>
      </c>
      <c r="C670" s="533">
        <v>-2810.6758</v>
      </c>
      <c r="D670" s="529"/>
      <c r="E670" s="529"/>
      <c r="F670" s="529"/>
      <c r="G670" s="529"/>
      <c r="H670" s="529"/>
      <c r="I670" s="533">
        <v>-2810.6758</v>
      </c>
      <c r="J670" s="529"/>
      <c r="K670" s="527" t="s">
        <v>1575</v>
      </c>
      <c r="L670" s="527"/>
    </row>
    <row r="671" ht="79.5" hidden="1" customHeight="1" outlineLevel="3">
      <c r="A671" s="527"/>
      <c r="B671" s="527" t="s">
        <v>1576</v>
      </c>
      <c r="C671" s="533">
        <v>-152831.2714</v>
      </c>
      <c r="D671" s="529"/>
      <c r="E671" s="529"/>
      <c r="F671" s="529"/>
      <c r="G671" s="529"/>
      <c r="H671" s="529"/>
      <c r="I671" s="533">
        <v>-152831.2714</v>
      </c>
      <c r="J671" s="529"/>
      <c r="K671" s="527" t="s">
        <v>1576</v>
      </c>
      <c r="L671" s="527"/>
    </row>
    <row r="672" ht="79.5" hidden="1" customHeight="1" outlineLevel="3">
      <c r="A672" s="527"/>
      <c r="B672" s="527" t="s">
        <v>1577</v>
      </c>
      <c r="C672" s="528">
        <v>-8930.2222399999991</v>
      </c>
      <c r="D672" s="529"/>
      <c r="E672" s="529"/>
      <c r="F672" s="529"/>
      <c r="G672" s="529"/>
      <c r="H672" s="529"/>
      <c r="I672" s="528">
        <v>-8930.2222399999991</v>
      </c>
      <c r="J672" s="529"/>
      <c r="K672" s="527" t="s">
        <v>1577</v>
      </c>
      <c r="L672" s="527"/>
    </row>
    <row r="673" ht="89.25" hidden="1" customHeight="1" outlineLevel="3">
      <c r="A673" s="527"/>
      <c r="B673" s="527" t="s">
        <v>1578</v>
      </c>
      <c r="C673" s="528">
        <v>-68613.918319999997</v>
      </c>
      <c r="D673" s="529"/>
      <c r="E673" s="529"/>
      <c r="F673" s="529"/>
      <c r="G673" s="529"/>
      <c r="H673" s="529"/>
      <c r="I673" s="528">
        <v>-68613.918319999997</v>
      </c>
      <c r="J673" s="529"/>
      <c r="K673" s="527" t="s">
        <v>1578</v>
      </c>
      <c r="L673" s="527"/>
    </row>
    <row r="674" ht="79.5" hidden="1" customHeight="1" outlineLevel="3">
      <c r="A674" s="527"/>
      <c r="B674" s="527" t="s">
        <v>1579</v>
      </c>
      <c r="C674" s="528">
        <v>-87541.181249999994</v>
      </c>
      <c r="D674" s="529"/>
      <c r="E674" s="529"/>
      <c r="F674" s="529"/>
      <c r="G674" s="529"/>
      <c r="H674" s="529"/>
      <c r="I674" s="528">
        <v>-87541.181249999994</v>
      </c>
      <c r="J674" s="529"/>
      <c r="K674" s="527" t="s">
        <v>1579</v>
      </c>
      <c r="L674" s="527"/>
    </row>
    <row r="675" ht="40.5" hidden="1" customHeight="1" outlineLevel="3">
      <c r="A675" s="527"/>
      <c r="B675" s="527" t="s">
        <v>1580</v>
      </c>
      <c r="C675" s="533">
        <v>-268956.42619999999</v>
      </c>
      <c r="D675" s="529"/>
      <c r="E675" s="529"/>
      <c r="F675" s="529"/>
      <c r="G675" s="529"/>
      <c r="H675" s="529"/>
      <c r="I675" s="533">
        <v>-268956.42619999999</v>
      </c>
      <c r="J675" s="529"/>
      <c r="K675" s="527" t="s">
        <v>1580</v>
      </c>
      <c r="L675" s="527"/>
    </row>
    <row r="676" ht="60" hidden="1" customHeight="1" outlineLevel="3">
      <c r="A676" s="527"/>
      <c r="B676" s="527" t="s">
        <v>1581</v>
      </c>
      <c r="C676" s="528">
        <v>-1605.8695299999999</v>
      </c>
      <c r="D676" s="529"/>
      <c r="E676" s="529"/>
      <c r="F676" s="529"/>
      <c r="G676" s="529"/>
      <c r="H676" s="529"/>
      <c r="I676" s="528">
        <v>-1605.8695299999999</v>
      </c>
      <c r="J676" s="529"/>
      <c r="K676" s="527" t="s">
        <v>1581</v>
      </c>
      <c r="L676" s="527"/>
    </row>
    <row r="677" ht="60" hidden="1" customHeight="1" outlineLevel="3">
      <c r="A677" s="527"/>
      <c r="B677" s="527" t="s">
        <v>1582</v>
      </c>
      <c r="C677" s="528">
        <v>-14391.05767</v>
      </c>
      <c r="D677" s="529"/>
      <c r="E677" s="529"/>
      <c r="F677" s="529"/>
      <c r="G677" s="529"/>
      <c r="H677" s="529"/>
      <c r="I677" s="528">
        <v>-14391.05767</v>
      </c>
      <c r="J677" s="529"/>
      <c r="K677" s="527" t="s">
        <v>1582</v>
      </c>
      <c r="L677" s="527"/>
    </row>
    <row r="678" ht="69.75" hidden="1" customHeight="1" outlineLevel="3">
      <c r="A678" s="527"/>
      <c r="B678" s="527" t="s">
        <v>1583</v>
      </c>
      <c r="C678" s="528">
        <v>-1026.1077600000001</v>
      </c>
      <c r="D678" s="529"/>
      <c r="E678" s="529"/>
      <c r="F678" s="529"/>
      <c r="G678" s="529"/>
      <c r="H678" s="529"/>
      <c r="I678" s="528">
        <v>-1026.1077600000001</v>
      </c>
      <c r="J678" s="529"/>
      <c r="K678" s="527" t="s">
        <v>1583</v>
      </c>
      <c r="L678" s="527"/>
    </row>
    <row r="679" ht="99" hidden="1" customHeight="1" outlineLevel="3">
      <c r="A679" s="527"/>
      <c r="B679" s="527" t="s">
        <v>1584</v>
      </c>
      <c r="C679" s="528">
        <v>-13711.81856</v>
      </c>
      <c r="D679" s="529"/>
      <c r="E679" s="529"/>
      <c r="F679" s="529"/>
      <c r="G679" s="529"/>
      <c r="H679" s="529"/>
      <c r="I679" s="528">
        <v>-13711.81856</v>
      </c>
      <c r="J679" s="529"/>
      <c r="K679" s="527" t="s">
        <v>1584</v>
      </c>
      <c r="L679" s="527"/>
    </row>
    <row r="680" ht="79.5" hidden="1" customHeight="1" outlineLevel="3">
      <c r="A680" s="527"/>
      <c r="B680" s="527" t="s">
        <v>1585</v>
      </c>
      <c r="C680" s="530">
        <v>-543.74579000000006</v>
      </c>
      <c r="D680" s="529"/>
      <c r="E680" s="529"/>
      <c r="F680" s="529"/>
      <c r="G680" s="529"/>
      <c r="H680" s="529"/>
      <c r="I680" s="530">
        <v>-543.74579000000006</v>
      </c>
      <c r="J680" s="529"/>
      <c r="K680" s="527" t="s">
        <v>1585</v>
      </c>
      <c r="L680" s="527"/>
    </row>
    <row r="681" ht="79.5" hidden="1" customHeight="1" outlineLevel="3">
      <c r="A681" s="527"/>
      <c r="B681" s="527" t="s">
        <v>1586</v>
      </c>
      <c r="C681" s="528">
        <v>-4599.7793600000005</v>
      </c>
      <c r="D681" s="529"/>
      <c r="E681" s="529"/>
      <c r="F681" s="529"/>
      <c r="G681" s="529"/>
      <c r="H681" s="529"/>
      <c r="I681" s="528">
        <v>-4599.7793600000005</v>
      </c>
      <c r="J681" s="529"/>
      <c r="K681" s="527" t="s">
        <v>1586</v>
      </c>
      <c r="L681" s="527"/>
    </row>
    <row r="682" ht="118.5" hidden="1" customHeight="1" outlineLevel="3">
      <c r="A682" s="527"/>
      <c r="B682" s="527" t="s">
        <v>1587</v>
      </c>
      <c r="C682" s="528">
        <v>-1313.3394599999999</v>
      </c>
      <c r="D682" s="529"/>
      <c r="E682" s="529"/>
      <c r="F682" s="529"/>
      <c r="G682" s="529"/>
      <c r="H682" s="529"/>
      <c r="I682" s="528">
        <v>-1313.3394599999999</v>
      </c>
      <c r="J682" s="529"/>
      <c r="K682" s="527" t="s">
        <v>1587</v>
      </c>
      <c r="L682" s="527"/>
    </row>
    <row r="683" ht="99" hidden="1" customHeight="1" outlineLevel="3">
      <c r="A683" s="527"/>
      <c r="B683" s="527" t="s">
        <v>1588</v>
      </c>
      <c r="C683" s="530">
        <v>-376.94871999999998</v>
      </c>
      <c r="D683" s="529"/>
      <c r="E683" s="529"/>
      <c r="F683" s="529"/>
      <c r="G683" s="529"/>
      <c r="H683" s="529"/>
      <c r="I683" s="530">
        <v>-376.94871999999998</v>
      </c>
      <c r="J683" s="529"/>
      <c r="K683" s="527" t="s">
        <v>1588</v>
      </c>
      <c r="L683" s="527"/>
    </row>
    <row r="684" ht="89.25" hidden="1" customHeight="1" outlineLevel="3">
      <c r="A684" s="527"/>
      <c r="B684" s="527" t="s">
        <v>1589</v>
      </c>
      <c r="C684" s="535">
        <v>-369.75229999999999</v>
      </c>
      <c r="D684" s="529"/>
      <c r="E684" s="529"/>
      <c r="F684" s="529"/>
      <c r="G684" s="529"/>
      <c r="H684" s="529"/>
      <c r="I684" s="535">
        <v>-369.75229999999999</v>
      </c>
      <c r="J684" s="529"/>
      <c r="K684" s="527" t="s">
        <v>1589</v>
      </c>
      <c r="L684" s="527"/>
    </row>
    <row r="685" ht="89.25" hidden="1" customHeight="1" outlineLevel="3">
      <c r="A685" s="527"/>
      <c r="B685" s="527" t="s">
        <v>1590</v>
      </c>
      <c r="C685" s="530">
        <v>-26.185960000000001</v>
      </c>
      <c r="D685" s="529"/>
      <c r="E685" s="529"/>
      <c r="F685" s="529"/>
      <c r="G685" s="529"/>
      <c r="H685" s="529"/>
      <c r="I685" s="530">
        <v>-26.185960000000001</v>
      </c>
      <c r="J685" s="529"/>
      <c r="K685" s="527" t="s">
        <v>1590</v>
      </c>
      <c r="L685" s="527"/>
    </row>
    <row r="686" ht="89.25" hidden="1" customHeight="1" outlineLevel="3">
      <c r="A686" s="527"/>
      <c r="B686" s="527" t="s">
        <v>1591</v>
      </c>
      <c r="C686" s="528">
        <v>-3862.7928900000002</v>
      </c>
      <c r="D686" s="529"/>
      <c r="E686" s="529"/>
      <c r="F686" s="529"/>
      <c r="G686" s="529"/>
      <c r="H686" s="529"/>
      <c r="I686" s="528">
        <v>-3862.7928900000002</v>
      </c>
      <c r="J686" s="529"/>
      <c r="K686" s="527" t="s">
        <v>1591</v>
      </c>
      <c r="L686" s="527"/>
    </row>
    <row r="687" ht="89.25" hidden="1" customHeight="1" outlineLevel="3">
      <c r="A687" s="527"/>
      <c r="B687" s="527" t="s">
        <v>1592</v>
      </c>
      <c r="C687" s="528">
        <v>-1150.9244200000001</v>
      </c>
      <c r="D687" s="529"/>
      <c r="E687" s="529"/>
      <c r="F687" s="529"/>
      <c r="G687" s="529"/>
      <c r="H687" s="529"/>
      <c r="I687" s="528">
        <v>-1150.9244200000001</v>
      </c>
      <c r="J687" s="529"/>
      <c r="K687" s="527" t="s">
        <v>1592</v>
      </c>
      <c r="L687" s="527"/>
    </row>
    <row r="688" ht="108.75" hidden="1" customHeight="1" outlineLevel="3">
      <c r="A688" s="527"/>
      <c r="B688" s="527" t="s">
        <v>1593</v>
      </c>
      <c r="C688" s="530">
        <v>-772.56695999999999</v>
      </c>
      <c r="D688" s="529"/>
      <c r="E688" s="529"/>
      <c r="F688" s="529"/>
      <c r="G688" s="529"/>
      <c r="H688" s="529"/>
      <c r="I688" s="530">
        <v>-772.56695999999999</v>
      </c>
      <c r="J688" s="529"/>
      <c r="K688" s="527" t="s">
        <v>1593</v>
      </c>
      <c r="L688" s="527"/>
    </row>
    <row r="689" ht="108.75" hidden="1" customHeight="1" outlineLevel="3">
      <c r="A689" s="527"/>
      <c r="B689" s="527" t="s">
        <v>1594</v>
      </c>
      <c r="C689" s="530">
        <v>-389.57511</v>
      </c>
      <c r="D689" s="529"/>
      <c r="E689" s="529"/>
      <c r="F689" s="529"/>
      <c r="G689" s="529"/>
      <c r="H689" s="529"/>
      <c r="I689" s="530">
        <v>-389.57511</v>
      </c>
      <c r="J689" s="529"/>
      <c r="K689" s="527" t="s">
        <v>1594</v>
      </c>
      <c r="L689" s="527"/>
    </row>
    <row r="690" ht="79.5" hidden="1" customHeight="1" outlineLevel="3">
      <c r="A690" s="527"/>
      <c r="B690" s="527" t="s">
        <v>1595</v>
      </c>
      <c r="C690" s="528">
        <v>-1735.6529499999999</v>
      </c>
      <c r="D690" s="529"/>
      <c r="E690" s="529"/>
      <c r="F690" s="529"/>
      <c r="G690" s="529"/>
      <c r="H690" s="529"/>
      <c r="I690" s="528">
        <v>-1735.6529499999999</v>
      </c>
      <c r="J690" s="529"/>
      <c r="K690" s="527" t="s">
        <v>1595</v>
      </c>
      <c r="L690" s="527"/>
    </row>
    <row r="691" ht="89.25" hidden="1" customHeight="1" outlineLevel="3">
      <c r="A691" s="527"/>
      <c r="B691" s="527" t="s">
        <v>1596</v>
      </c>
      <c r="C691" s="530">
        <v>-121.53975</v>
      </c>
      <c r="D691" s="529"/>
      <c r="E691" s="529"/>
      <c r="F691" s="529"/>
      <c r="G691" s="529"/>
      <c r="H691" s="529"/>
      <c r="I691" s="530">
        <v>-121.53975</v>
      </c>
      <c r="J691" s="529"/>
      <c r="K691" s="527" t="s">
        <v>1596</v>
      </c>
      <c r="L691" s="527"/>
    </row>
    <row r="692" ht="128.25" hidden="1" customHeight="1" outlineLevel="3">
      <c r="A692" s="527"/>
      <c r="B692" s="527" t="s">
        <v>1597</v>
      </c>
      <c r="C692" s="530">
        <v>-453.47793999999999</v>
      </c>
      <c r="D692" s="529"/>
      <c r="E692" s="529"/>
      <c r="F692" s="529"/>
      <c r="G692" s="529"/>
      <c r="H692" s="529"/>
      <c r="I692" s="530">
        <v>-453.47793999999999</v>
      </c>
      <c r="J692" s="529"/>
      <c r="K692" s="527" t="s">
        <v>1597</v>
      </c>
      <c r="L692" s="527"/>
    </row>
    <row r="693" ht="108.75" hidden="1" customHeight="1" outlineLevel="3">
      <c r="A693" s="527"/>
      <c r="B693" s="527" t="s">
        <v>1598</v>
      </c>
      <c r="C693" s="530">
        <v>-546.70459000000005</v>
      </c>
      <c r="D693" s="529"/>
      <c r="E693" s="529"/>
      <c r="F693" s="529"/>
      <c r="G693" s="529"/>
      <c r="H693" s="529"/>
      <c r="I693" s="530">
        <v>-546.70459000000005</v>
      </c>
      <c r="J693" s="529"/>
      <c r="K693" s="527" t="s">
        <v>1598</v>
      </c>
      <c r="L693" s="527"/>
    </row>
    <row r="694" ht="69.75" hidden="1" customHeight="1" outlineLevel="3">
      <c r="A694" s="527"/>
      <c r="B694" s="527" t="s">
        <v>1599</v>
      </c>
      <c r="C694" s="535">
        <v>-2.4863</v>
      </c>
      <c r="D694" s="529"/>
      <c r="E694" s="529"/>
      <c r="F694" s="529"/>
      <c r="G694" s="529"/>
      <c r="H694" s="529"/>
      <c r="I694" s="535">
        <v>-2.4863</v>
      </c>
      <c r="J694" s="529"/>
      <c r="K694" s="527" t="s">
        <v>1599</v>
      </c>
      <c r="L694" s="527"/>
    </row>
    <row r="695" ht="60" hidden="1" customHeight="1" outlineLevel="3">
      <c r="A695" s="527"/>
      <c r="B695" s="527" t="s">
        <v>1600</v>
      </c>
      <c r="C695" s="528">
        <v>-2270.3442100000002</v>
      </c>
      <c r="D695" s="529"/>
      <c r="E695" s="529"/>
      <c r="F695" s="529"/>
      <c r="G695" s="529"/>
      <c r="H695" s="529"/>
      <c r="I695" s="528">
        <v>-2270.3442100000002</v>
      </c>
      <c r="J695" s="529"/>
      <c r="K695" s="527" t="s">
        <v>1600</v>
      </c>
      <c r="L695" s="527"/>
    </row>
    <row r="696" ht="60" hidden="1" customHeight="1" outlineLevel="3">
      <c r="A696" s="527"/>
      <c r="B696" s="527" t="s">
        <v>1601</v>
      </c>
      <c r="C696" s="533">
        <v>-8639.4025000000001</v>
      </c>
      <c r="D696" s="529"/>
      <c r="E696" s="529"/>
      <c r="F696" s="529"/>
      <c r="G696" s="529"/>
      <c r="H696" s="529"/>
      <c r="I696" s="533">
        <v>-8639.4025000000001</v>
      </c>
      <c r="J696" s="529"/>
      <c r="K696" s="527" t="s">
        <v>1601</v>
      </c>
      <c r="L696" s="527"/>
    </row>
    <row r="697" ht="69.75" hidden="1" customHeight="1" outlineLevel="3">
      <c r="A697" s="527"/>
      <c r="B697" s="527" t="s">
        <v>1602</v>
      </c>
      <c r="C697" s="528">
        <v>-1715.66803</v>
      </c>
      <c r="D697" s="529"/>
      <c r="E697" s="529"/>
      <c r="F697" s="529"/>
      <c r="G697" s="529"/>
      <c r="H697" s="529"/>
      <c r="I697" s="528">
        <v>-1715.66803</v>
      </c>
      <c r="J697" s="529"/>
      <c r="K697" s="527" t="s">
        <v>1602</v>
      </c>
      <c r="L697" s="527"/>
    </row>
    <row r="698" ht="108.75" hidden="1" customHeight="1" outlineLevel="3">
      <c r="A698" s="527"/>
      <c r="B698" s="527" t="s">
        <v>1603</v>
      </c>
      <c r="C698" s="530">
        <v>-403.20902999999998</v>
      </c>
      <c r="D698" s="529"/>
      <c r="E698" s="529"/>
      <c r="F698" s="529"/>
      <c r="G698" s="529"/>
      <c r="H698" s="529"/>
      <c r="I698" s="530">
        <v>-403.20902999999998</v>
      </c>
      <c r="J698" s="529"/>
      <c r="K698" s="527" t="s">
        <v>1603</v>
      </c>
      <c r="L698" s="527"/>
    </row>
    <row r="699" ht="108.75" hidden="1" customHeight="1" outlineLevel="3">
      <c r="A699" s="527"/>
      <c r="B699" s="527" t="s">
        <v>1604</v>
      </c>
      <c r="C699" s="528">
        <v>-11227.39464</v>
      </c>
      <c r="D699" s="529"/>
      <c r="E699" s="529"/>
      <c r="F699" s="529"/>
      <c r="G699" s="529"/>
      <c r="H699" s="529"/>
      <c r="I699" s="528">
        <v>-11227.39464</v>
      </c>
      <c r="J699" s="529"/>
      <c r="K699" s="527" t="s">
        <v>1604</v>
      </c>
      <c r="L699" s="527"/>
    </row>
    <row r="700" ht="99" hidden="1" customHeight="1" outlineLevel="3">
      <c r="A700" s="527"/>
      <c r="B700" s="527" t="s">
        <v>1605</v>
      </c>
      <c r="C700" s="528">
        <v>-2118.21243</v>
      </c>
      <c r="D700" s="529"/>
      <c r="E700" s="529"/>
      <c r="F700" s="529"/>
      <c r="G700" s="529"/>
      <c r="H700" s="529"/>
      <c r="I700" s="528">
        <v>-2118.21243</v>
      </c>
      <c r="J700" s="529"/>
      <c r="K700" s="527" t="s">
        <v>1605</v>
      </c>
      <c r="L700" s="527"/>
    </row>
    <row r="701" ht="138" hidden="1" customHeight="1" outlineLevel="3">
      <c r="A701" s="527"/>
      <c r="B701" s="527" t="s">
        <v>1606</v>
      </c>
      <c r="C701" s="533">
        <v>-8125.2085999999999</v>
      </c>
      <c r="D701" s="529"/>
      <c r="E701" s="529"/>
      <c r="F701" s="529"/>
      <c r="G701" s="529"/>
      <c r="H701" s="529"/>
      <c r="I701" s="533">
        <v>-8125.2085999999999</v>
      </c>
      <c r="J701" s="529"/>
      <c r="K701" s="527" t="s">
        <v>1606</v>
      </c>
      <c r="L701" s="527"/>
    </row>
    <row r="702" ht="128.25" hidden="1" customHeight="1" outlineLevel="3">
      <c r="A702" s="527"/>
      <c r="B702" s="527" t="s">
        <v>1607</v>
      </c>
      <c r="C702" s="528">
        <v>-10102.32422</v>
      </c>
      <c r="D702" s="529"/>
      <c r="E702" s="529"/>
      <c r="F702" s="529"/>
      <c r="G702" s="529"/>
      <c r="H702" s="529"/>
      <c r="I702" s="528">
        <v>-10102.32422</v>
      </c>
      <c r="J702" s="529"/>
      <c r="K702" s="527" t="s">
        <v>1607</v>
      </c>
      <c r="L702" s="527"/>
    </row>
    <row r="703" ht="40.5" hidden="1" customHeight="1" outlineLevel="3">
      <c r="A703" s="527"/>
      <c r="B703" s="527" t="s">
        <v>1608</v>
      </c>
      <c r="C703" s="530">
        <v>-347.01416</v>
      </c>
      <c r="D703" s="529"/>
      <c r="E703" s="529"/>
      <c r="F703" s="529"/>
      <c r="G703" s="529"/>
      <c r="H703" s="529"/>
      <c r="I703" s="530">
        <v>-347.01416</v>
      </c>
      <c r="J703" s="529"/>
      <c r="K703" s="527" t="s">
        <v>1608</v>
      </c>
      <c r="L703" s="527"/>
    </row>
    <row r="704" ht="50.25" hidden="1" customHeight="1" outlineLevel="3">
      <c r="A704" s="527"/>
      <c r="B704" s="527" t="s">
        <v>1609</v>
      </c>
      <c r="C704" s="530">
        <v>-25.99718</v>
      </c>
      <c r="D704" s="529"/>
      <c r="E704" s="529"/>
      <c r="F704" s="529"/>
      <c r="G704" s="529"/>
      <c r="H704" s="529"/>
      <c r="I704" s="530">
        <v>-25.99718</v>
      </c>
      <c r="J704" s="529"/>
      <c r="K704" s="527" t="s">
        <v>1609</v>
      </c>
      <c r="L704" s="527"/>
    </row>
    <row r="705" ht="118.5" hidden="1" customHeight="1" outlineLevel="3">
      <c r="A705" s="527"/>
      <c r="B705" s="527" t="s">
        <v>1610</v>
      </c>
      <c r="C705" s="528">
        <v>-2483.6824900000001</v>
      </c>
      <c r="D705" s="529"/>
      <c r="E705" s="529"/>
      <c r="F705" s="529"/>
      <c r="G705" s="529"/>
      <c r="H705" s="529"/>
      <c r="I705" s="528">
        <v>-2483.6824900000001</v>
      </c>
      <c r="J705" s="529"/>
      <c r="K705" s="527" t="s">
        <v>1610</v>
      </c>
      <c r="L705" s="527"/>
    </row>
    <row r="706" ht="118.5" hidden="1" customHeight="1" outlineLevel="3">
      <c r="A706" s="527"/>
      <c r="B706" s="527" t="s">
        <v>1986</v>
      </c>
      <c r="C706" s="530">
        <v>-296.89442000000003</v>
      </c>
      <c r="D706" s="529"/>
      <c r="E706" s="529"/>
      <c r="F706" s="529"/>
      <c r="G706" s="529"/>
      <c r="H706" s="529"/>
      <c r="I706" s="530">
        <v>-296.89442000000003</v>
      </c>
      <c r="J706" s="529"/>
      <c r="K706" s="527" t="s">
        <v>1986</v>
      </c>
      <c r="L706" s="527"/>
    </row>
    <row r="707" ht="99" hidden="1" customHeight="1" outlineLevel="3">
      <c r="A707" s="527"/>
      <c r="B707" s="527" t="s">
        <v>1612</v>
      </c>
      <c r="C707" s="528">
        <v>-15714.55682</v>
      </c>
      <c r="D707" s="529"/>
      <c r="E707" s="529"/>
      <c r="F707" s="529"/>
      <c r="G707" s="529"/>
      <c r="H707" s="529"/>
      <c r="I707" s="528">
        <v>-15714.55682</v>
      </c>
      <c r="J707" s="529"/>
      <c r="K707" s="527" t="s">
        <v>1612</v>
      </c>
      <c r="L707" s="527"/>
    </row>
    <row r="708" ht="167.25" hidden="1" customHeight="1" outlineLevel="3">
      <c r="A708" s="527"/>
      <c r="B708" s="527" t="s">
        <v>1613</v>
      </c>
      <c r="C708" s="528">
        <v>-1313.8520699999999</v>
      </c>
      <c r="D708" s="529"/>
      <c r="E708" s="529"/>
      <c r="F708" s="529"/>
      <c r="G708" s="529"/>
      <c r="H708" s="529"/>
      <c r="I708" s="528">
        <v>-1313.8520699999999</v>
      </c>
      <c r="J708" s="529"/>
      <c r="K708" s="527" t="s">
        <v>1613</v>
      </c>
      <c r="L708" s="527"/>
    </row>
    <row r="709" ht="79.5" hidden="1" customHeight="1" outlineLevel="3">
      <c r="A709" s="527"/>
      <c r="B709" s="527" t="s">
        <v>1614</v>
      </c>
      <c r="C709" s="530">
        <v>-422.92306000000002</v>
      </c>
      <c r="D709" s="529"/>
      <c r="E709" s="529"/>
      <c r="F709" s="529"/>
      <c r="G709" s="529"/>
      <c r="H709" s="529"/>
      <c r="I709" s="530">
        <v>-422.92306000000002</v>
      </c>
      <c r="J709" s="529"/>
      <c r="K709" s="527" t="s">
        <v>1614</v>
      </c>
      <c r="L709" s="527"/>
    </row>
    <row r="710" ht="60" hidden="1" customHeight="1" outlineLevel="3">
      <c r="A710" s="527"/>
      <c r="B710" s="527" t="s">
        <v>1615</v>
      </c>
      <c r="C710" s="530">
        <v>-397.80772000000002</v>
      </c>
      <c r="D710" s="529"/>
      <c r="E710" s="529"/>
      <c r="F710" s="529"/>
      <c r="G710" s="529"/>
      <c r="H710" s="529"/>
      <c r="I710" s="530">
        <v>-397.80772000000002</v>
      </c>
      <c r="J710" s="529"/>
      <c r="K710" s="527" t="s">
        <v>1615</v>
      </c>
      <c r="L710" s="527"/>
    </row>
    <row r="711" ht="40.5" hidden="1" customHeight="1" outlineLevel="3">
      <c r="A711" s="527"/>
      <c r="B711" s="527" t="s">
        <v>1616</v>
      </c>
      <c r="C711" s="533">
        <v>-1771.4227000000001</v>
      </c>
      <c r="D711" s="529"/>
      <c r="E711" s="529"/>
      <c r="F711" s="529"/>
      <c r="G711" s="529"/>
      <c r="H711" s="529"/>
      <c r="I711" s="533">
        <v>-1771.4227000000001</v>
      </c>
      <c r="J711" s="529"/>
      <c r="K711" s="527" t="s">
        <v>1616</v>
      </c>
      <c r="L711" s="527"/>
    </row>
    <row r="712" ht="79.5" hidden="1" customHeight="1" outlineLevel="3">
      <c r="A712" s="527"/>
      <c r="B712" s="527" t="s">
        <v>1617</v>
      </c>
      <c r="C712" s="528">
        <v>-1147.8368499999999</v>
      </c>
      <c r="D712" s="529"/>
      <c r="E712" s="529"/>
      <c r="F712" s="529"/>
      <c r="G712" s="529"/>
      <c r="H712" s="529"/>
      <c r="I712" s="528">
        <v>-1147.8368499999999</v>
      </c>
      <c r="J712" s="529"/>
      <c r="K712" s="527" t="s">
        <v>1617</v>
      </c>
      <c r="L712" s="527"/>
    </row>
    <row r="713" ht="157.5" hidden="1" customHeight="1" outlineLevel="3">
      <c r="A713" s="527"/>
      <c r="B713" s="527" t="s">
        <v>1618</v>
      </c>
      <c r="C713" s="530">
        <v>-191.42692</v>
      </c>
      <c r="D713" s="529"/>
      <c r="E713" s="529"/>
      <c r="F713" s="529"/>
      <c r="G713" s="529"/>
      <c r="H713" s="529"/>
      <c r="I713" s="530">
        <v>-191.42692</v>
      </c>
      <c r="J713" s="529"/>
      <c r="K713" s="527" t="s">
        <v>1618</v>
      </c>
      <c r="L713" s="527"/>
    </row>
    <row r="714" ht="138" hidden="1" customHeight="1" outlineLevel="3">
      <c r="A714" s="527"/>
      <c r="B714" s="527" t="s">
        <v>1619</v>
      </c>
      <c r="C714" s="528">
        <v>-3365.8141799999999</v>
      </c>
      <c r="D714" s="529"/>
      <c r="E714" s="529"/>
      <c r="F714" s="529"/>
      <c r="G714" s="529"/>
      <c r="H714" s="529"/>
      <c r="I714" s="528">
        <v>-3365.8141799999999</v>
      </c>
      <c r="J714" s="529"/>
      <c r="K714" s="527" t="s">
        <v>1619</v>
      </c>
      <c r="L714" s="527"/>
    </row>
    <row r="715" ht="186.75" hidden="1" customHeight="1" outlineLevel="3">
      <c r="A715" s="527"/>
      <c r="B715" s="527" t="s">
        <v>1620</v>
      </c>
      <c r="C715" s="530">
        <v>-9.9518400000000007</v>
      </c>
      <c r="D715" s="529"/>
      <c r="E715" s="529"/>
      <c r="F715" s="529"/>
      <c r="G715" s="529"/>
      <c r="H715" s="529"/>
      <c r="I715" s="530">
        <v>-9.9518400000000007</v>
      </c>
      <c r="J715" s="529"/>
      <c r="K715" s="527" t="s">
        <v>1620</v>
      </c>
      <c r="L715" s="527"/>
    </row>
    <row r="716" ht="167.25" hidden="1" customHeight="1" outlineLevel="3">
      <c r="A716" s="527"/>
      <c r="B716" s="527" t="s">
        <v>1621</v>
      </c>
      <c r="C716" s="530">
        <v>-590.21038999999996</v>
      </c>
      <c r="D716" s="529"/>
      <c r="E716" s="529"/>
      <c r="F716" s="529"/>
      <c r="G716" s="529"/>
      <c r="H716" s="529"/>
      <c r="I716" s="530">
        <v>-590.21038999999996</v>
      </c>
      <c r="J716" s="529"/>
      <c r="K716" s="527" t="s">
        <v>1621</v>
      </c>
      <c r="L716" s="527"/>
    </row>
    <row r="717" ht="89.25" hidden="1" customHeight="1" outlineLevel="3">
      <c r="A717" s="527"/>
      <c r="B717" s="527" t="s">
        <v>1622</v>
      </c>
      <c r="C717" s="530">
        <v>-295.41838000000001</v>
      </c>
      <c r="D717" s="529"/>
      <c r="E717" s="529"/>
      <c r="F717" s="529"/>
      <c r="G717" s="529"/>
      <c r="H717" s="529"/>
      <c r="I717" s="530">
        <v>-295.41838000000001</v>
      </c>
      <c r="J717" s="529"/>
      <c r="K717" s="527" t="s">
        <v>1622</v>
      </c>
      <c r="L717" s="527"/>
    </row>
    <row r="718" ht="60" hidden="1" customHeight="1" outlineLevel="3">
      <c r="A718" s="527"/>
      <c r="B718" s="527" t="s">
        <v>1623</v>
      </c>
      <c r="C718" s="535">
        <v>-348.64960000000002</v>
      </c>
      <c r="D718" s="529"/>
      <c r="E718" s="529"/>
      <c r="F718" s="529"/>
      <c r="G718" s="529"/>
      <c r="H718" s="529"/>
      <c r="I718" s="535">
        <v>-348.64960000000002</v>
      </c>
      <c r="J718" s="529"/>
      <c r="K718" s="527" t="s">
        <v>1623</v>
      </c>
      <c r="L718" s="527"/>
    </row>
    <row r="719" ht="89.25" hidden="1" customHeight="1" outlineLevel="3">
      <c r="A719" s="527"/>
      <c r="B719" s="527" t="s">
        <v>1624</v>
      </c>
      <c r="C719" s="537">
        <v>-947.85699999999997</v>
      </c>
      <c r="D719" s="529"/>
      <c r="E719" s="529"/>
      <c r="F719" s="529"/>
      <c r="G719" s="529"/>
      <c r="H719" s="529"/>
      <c r="I719" s="537">
        <v>-947.85699999999997</v>
      </c>
      <c r="J719" s="529"/>
      <c r="K719" s="527" t="s">
        <v>1624</v>
      </c>
      <c r="L719" s="527"/>
    </row>
    <row r="720" ht="79.5" hidden="1" customHeight="1" outlineLevel="3">
      <c r="A720" s="527"/>
      <c r="B720" s="527" t="s">
        <v>1625</v>
      </c>
      <c r="C720" s="530">
        <v>-323.46634</v>
      </c>
      <c r="D720" s="529"/>
      <c r="E720" s="529"/>
      <c r="F720" s="529"/>
      <c r="G720" s="529"/>
      <c r="H720" s="529"/>
      <c r="I720" s="530">
        <v>-323.46634</v>
      </c>
      <c r="J720" s="529"/>
      <c r="K720" s="527" t="s">
        <v>1625</v>
      </c>
      <c r="L720" s="527"/>
    </row>
    <row r="721" ht="60" hidden="1" customHeight="1" outlineLevel="3">
      <c r="A721" s="527"/>
      <c r="B721" s="527" t="s">
        <v>1628</v>
      </c>
      <c r="C721" s="528">
        <v>-1036.5320400000001</v>
      </c>
      <c r="D721" s="529"/>
      <c r="E721" s="529"/>
      <c r="F721" s="529"/>
      <c r="G721" s="529"/>
      <c r="H721" s="529"/>
      <c r="I721" s="528">
        <v>-1036.5320400000001</v>
      </c>
      <c r="J721" s="529"/>
      <c r="K721" s="527" t="s">
        <v>1628</v>
      </c>
      <c r="L721" s="527"/>
    </row>
    <row r="722" ht="50.25" hidden="1" customHeight="1" outlineLevel="3">
      <c r="A722" s="527"/>
      <c r="B722" s="527" t="s">
        <v>1629</v>
      </c>
      <c r="C722" s="530">
        <v>-322.47080999999997</v>
      </c>
      <c r="D722" s="529"/>
      <c r="E722" s="529"/>
      <c r="F722" s="529"/>
      <c r="G722" s="529"/>
      <c r="H722" s="529"/>
      <c r="I722" s="530">
        <v>-322.47080999999997</v>
      </c>
      <c r="J722" s="529"/>
      <c r="K722" s="527" t="s">
        <v>1629</v>
      </c>
      <c r="L722" s="527"/>
    </row>
    <row r="723" ht="157.5" hidden="1" customHeight="1" outlineLevel="3">
      <c r="A723" s="527"/>
      <c r="B723" s="527" t="s">
        <v>1630</v>
      </c>
      <c r="C723" s="537">
        <v>-297.786</v>
      </c>
      <c r="D723" s="529"/>
      <c r="E723" s="529"/>
      <c r="F723" s="529"/>
      <c r="G723" s="529"/>
      <c r="H723" s="529"/>
      <c r="I723" s="537">
        <v>-297.786</v>
      </c>
      <c r="J723" s="529"/>
      <c r="K723" s="527" t="s">
        <v>1630</v>
      </c>
      <c r="L723" s="527"/>
    </row>
    <row r="724" ht="89.25" hidden="1" customHeight="1" outlineLevel="3">
      <c r="A724" s="527"/>
      <c r="B724" s="527" t="s">
        <v>1632</v>
      </c>
      <c r="C724" s="532">
        <v>-2873.8200000000002</v>
      </c>
      <c r="D724" s="529"/>
      <c r="E724" s="529"/>
      <c r="F724" s="529"/>
      <c r="G724" s="529"/>
      <c r="H724" s="529"/>
      <c r="I724" s="532">
        <v>-2873.8200000000002</v>
      </c>
      <c r="J724" s="529"/>
      <c r="K724" s="527" t="s">
        <v>1632</v>
      </c>
      <c r="L724" s="527"/>
    </row>
    <row r="725" ht="138" hidden="1" customHeight="1" outlineLevel="3">
      <c r="A725" s="527"/>
      <c r="B725" s="527" t="s">
        <v>1633</v>
      </c>
      <c r="C725" s="530">
        <v>-409.94781999999998</v>
      </c>
      <c r="D725" s="529"/>
      <c r="E725" s="529"/>
      <c r="F725" s="529"/>
      <c r="G725" s="529"/>
      <c r="H725" s="529"/>
      <c r="I725" s="530">
        <v>-409.94781999999998</v>
      </c>
      <c r="J725" s="529"/>
      <c r="K725" s="527" t="s">
        <v>1633</v>
      </c>
      <c r="L725" s="527"/>
    </row>
    <row r="726" ht="108.75" hidden="1" customHeight="1" outlineLevel="3">
      <c r="A726" s="527"/>
      <c r="B726" s="527" t="s">
        <v>1634</v>
      </c>
      <c r="C726" s="528">
        <v>-2471.5660699999999</v>
      </c>
      <c r="D726" s="529"/>
      <c r="E726" s="529"/>
      <c r="F726" s="529"/>
      <c r="G726" s="529"/>
      <c r="H726" s="529"/>
      <c r="I726" s="528">
        <v>-2471.5660699999999</v>
      </c>
      <c r="J726" s="529"/>
      <c r="K726" s="527" t="s">
        <v>1634</v>
      </c>
      <c r="L726" s="527"/>
    </row>
    <row r="727" ht="118.5" hidden="1" customHeight="1" outlineLevel="3">
      <c r="A727" s="527"/>
      <c r="B727" s="527" t="s">
        <v>1635</v>
      </c>
      <c r="C727" s="528">
        <v>-3753.2190399999999</v>
      </c>
      <c r="D727" s="529"/>
      <c r="E727" s="529"/>
      <c r="F727" s="529"/>
      <c r="G727" s="529"/>
      <c r="H727" s="529"/>
      <c r="I727" s="528">
        <v>-3753.2190399999999</v>
      </c>
      <c r="J727" s="529"/>
      <c r="K727" s="527" t="s">
        <v>1635</v>
      </c>
      <c r="L727" s="527"/>
    </row>
    <row r="728" ht="138" hidden="1" customHeight="1" outlineLevel="3">
      <c r="A728" s="527"/>
      <c r="B728" s="527" t="s">
        <v>1638</v>
      </c>
      <c r="C728" s="528">
        <v>-1310.13607</v>
      </c>
      <c r="D728" s="529"/>
      <c r="E728" s="529"/>
      <c r="F728" s="529"/>
      <c r="G728" s="529"/>
      <c r="H728" s="529"/>
      <c r="I728" s="528">
        <v>-1310.13607</v>
      </c>
      <c r="J728" s="529"/>
      <c r="K728" s="527" t="s">
        <v>1638</v>
      </c>
      <c r="L728" s="527"/>
    </row>
    <row r="729" ht="79.5" hidden="1" customHeight="1" outlineLevel="3">
      <c r="A729" s="527"/>
      <c r="B729" s="527" t="s">
        <v>1639</v>
      </c>
      <c r="C729" s="528">
        <v>-2265.84962</v>
      </c>
      <c r="D729" s="529"/>
      <c r="E729" s="529"/>
      <c r="F729" s="529"/>
      <c r="G729" s="529"/>
      <c r="H729" s="529"/>
      <c r="I729" s="528">
        <v>-2265.84962</v>
      </c>
      <c r="J729" s="529"/>
      <c r="K729" s="527" t="s">
        <v>1639</v>
      </c>
      <c r="L729" s="527"/>
    </row>
    <row r="730" ht="89.25" hidden="1" customHeight="1" outlineLevel="3">
      <c r="A730" s="527"/>
      <c r="B730" s="527" t="s">
        <v>1640</v>
      </c>
      <c r="C730" s="528">
        <v>-11764.806619999999</v>
      </c>
      <c r="D730" s="529"/>
      <c r="E730" s="529"/>
      <c r="F730" s="529"/>
      <c r="G730" s="529"/>
      <c r="H730" s="529"/>
      <c r="I730" s="528">
        <v>-11764.806619999999</v>
      </c>
      <c r="J730" s="529"/>
      <c r="K730" s="527" t="s">
        <v>1640</v>
      </c>
      <c r="L730" s="527"/>
    </row>
    <row r="731" ht="118.5" hidden="1" customHeight="1" outlineLevel="3">
      <c r="A731" s="527"/>
      <c r="B731" s="527" t="s">
        <v>1641</v>
      </c>
      <c r="C731" s="530">
        <v>-682.59556999999995</v>
      </c>
      <c r="D731" s="529"/>
      <c r="E731" s="529"/>
      <c r="F731" s="529"/>
      <c r="G731" s="529"/>
      <c r="H731" s="529"/>
      <c r="I731" s="530">
        <v>-682.59556999999995</v>
      </c>
      <c r="J731" s="529"/>
      <c r="K731" s="527" t="s">
        <v>1641</v>
      </c>
      <c r="L731" s="527"/>
    </row>
    <row r="732" ht="118.5" hidden="1" customHeight="1" outlineLevel="3">
      <c r="A732" s="527"/>
      <c r="B732" s="527" t="s">
        <v>1642</v>
      </c>
      <c r="C732" s="528">
        <v>-1003.51698</v>
      </c>
      <c r="D732" s="529"/>
      <c r="E732" s="529"/>
      <c r="F732" s="529"/>
      <c r="G732" s="529"/>
      <c r="H732" s="529"/>
      <c r="I732" s="528">
        <v>-1003.51698</v>
      </c>
      <c r="J732" s="529"/>
      <c r="K732" s="527" t="s">
        <v>1642</v>
      </c>
      <c r="L732" s="527"/>
    </row>
    <row r="733" ht="108.75" hidden="1" customHeight="1" outlineLevel="3">
      <c r="A733" s="527"/>
      <c r="B733" s="527" t="s">
        <v>1643</v>
      </c>
      <c r="C733" s="530">
        <v>-550.28116</v>
      </c>
      <c r="D733" s="529"/>
      <c r="E733" s="529"/>
      <c r="F733" s="529"/>
      <c r="G733" s="529"/>
      <c r="H733" s="529"/>
      <c r="I733" s="530">
        <v>-550.28116</v>
      </c>
      <c r="J733" s="529"/>
      <c r="K733" s="527" t="s">
        <v>1643</v>
      </c>
      <c r="L733" s="527"/>
    </row>
    <row r="734" ht="50.25" hidden="1" customHeight="1" outlineLevel="3">
      <c r="A734" s="527"/>
      <c r="B734" s="527" t="s">
        <v>1840</v>
      </c>
      <c r="C734" s="530">
        <v>-248.91569000000001</v>
      </c>
      <c r="D734" s="529"/>
      <c r="E734" s="529"/>
      <c r="F734" s="529"/>
      <c r="G734" s="529"/>
      <c r="H734" s="529"/>
      <c r="I734" s="530">
        <v>-248.91569000000001</v>
      </c>
      <c r="J734" s="529"/>
      <c r="K734" s="527" t="s">
        <v>1840</v>
      </c>
      <c r="L734" s="527"/>
    </row>
    <row r="735" ht="118.5" hidden="1" customHeight="1" outlineLevel="3">
      <c r="A735" s="527"/>
      <c r="B735" s="527" t="s">
        <v>1644</v>
      </c>
      <c r="C735" s="531">
        <v>-10000</v>
      </c>
      <c r="D735" s="529"/>
      <c r="E735" s="529"/>
      <c r="F735" s="529"/>
      <c r="G735" s="529"/>
      <c r="H735" s="529"/>
      <c r="I735" s="531">
        <v>-10000</v>
      </c>
      <c r="J735" s="529"/>
      <c r="K735" s="527" t="s">
        <v>1644</v>
      </c>
      <c r="L735" s="527"/>
    </row>
    <row r="736" ht="89.25" hidden="1" customHeight="1" outlineLevel="3">
      <c r="A736" s="527"/>
      <c r="B736" s="527" t="s">
        <v>1645</v>
      </c>
      <c r="C736" s="528">
        <v>-3131.2519699999998</v>
      </c>
      <c r="D736" s="529"/>
      <c r="E736" s="529"/>
      <c r="F736" s="529"/>
      <c r="G736" s="529"/>
      <c r="H736" s="529"/>
      <c r="I736" s="528">
        <v>-3131.2519699999998</v>
      </c>
      <c r="J736" s="529"/>
      <c r="K736" s="527" t="s">
        <v>1645</v>
      </c>
      <c r="L736" s="527"/>
    </row>
    <row r="737" ht="60" hidden="1" customHeight="1" outlineLevel="3">
      <c r="A737" s="527"/>
      <c r="B737" s="527" t="s">
        <v>1646</v>
      </c>
      <c r="C737" s="530">
        <v>-504.32711999999998</v>
      </c>
      <c r="D737" s="529"/>
      <c r="E737" s="529"/>
      <c r="F737" s="529"/>
      <c r="G737" s="529"/>
      <c r="H737" s="529"/>
      <c r="I737" s="530">
        <v>-504.32711999999998</v>
      </c>
      <c r="J737" s="529"/>
      <c r="K737" s="527" t="s">
        <v>1646</v>
      </c>
      <c r="L737" s="527"/>
    </row>
    <row r="738" ht="89.25" hidden="1" customHeight="1" outlineLevel="3">
      <c r="A738" s="527"/>
      <c r="B738" s="527" t="s">
        <v>1647</v>
      </c>
      <c r="C738" s="533">
        <v>-5521.6116000000002</v>
      </c>
      <c r="D738" s="529"/>
      <c r="E738" s="529"/>
      <c r="F738" s="529"/>
      <c r="G738" s="529"/>
      <c r="H738" s="529"/>
      <c r="I738" s="533">
        <v>-5521.6116000000002</v>
      </c>
      <c r="J738" s="529"/>
      <c r="K738" s="527" t="s">
        <v>1647</v>
      </c>
      <c r="L738" s="527"/>
    </row>
    <row r="739" ht="138" hidden="1" customHeight="1" outlineLevel="3">
      <c r="A739" s="527"/>
      <c r="B739" s="527" t="s">
        <v>1648</v>
      </c>
      <c r="C739" s="530">
        <v>-958.07009000000005</v>
      </c>
      <c r="D739" s="529"/>
      <c r="E739" s="529"/>
      <c r="F739" s="529"/>
      <c r="G739" s="529"/>
      <c r="H739" s="529"/>
      <c r="I739" s="530">
        <v>-958.07009000000005</v>
      </c>
      <c r="J739" s="529"/>
      <c r="K739" s="527" t="s">
        <v>1648</v>
      </c>
      <c r="L739" s="527"/>
    </row>
    <row r="740" ht="138" hidden="1" customHeight="1" outlineLevel="3">
      <c r="A740" s="527"/>
      <c r="B740" s="527" t="s">
        <v>1649</v>
      </c>
      <c r="C740" s="530">
        <v>-39.221110000000003</v>
      </c>
      <c r="D740" s="529"/>
      <c r="E740" s="529"/>
      <c r="F740" s="529"/>
      <c r="G740" s="529"/>
      <c r="H740" s="529"/>
      <c r="I740" s="530">
        <v>-39.221110000000003</v>
      </c>
      <c r="J740" s="529"/>
      <c r="K740" s="527" t="s">
        <v>1649</v>
      </c>
      <c r="L740" s="527"/>
    </row>
    <row r="741" ht="89.25" hidden="1" customHeight="1" outlineLevel="3">
      <c r="A741" s="527"/>
      <c r="B741" s="527" t="s">
        <v>1650</v>
      </c>
      <c r="C741" s="528">
        <v>-12041.92381</v>
      </c>
      <c r="D741" s="529"/>
      <c r="E741" s="529"/>
      <c r="F741" s="529"/>
      <c r="G741" s="529"/>
      <c r="H741" s="529"/>
      <c r="I741" s="528">
        <v>-12041.92381</v>
      </c>
      <c r="J741" s="529"/>
      <c r="K741" s="527" t="s">
        <v>1650</v>
      </c>
      <c r="L741" s="527"/>
    </row>
    <row r="742" ht="69.75" hidden="1" customHeight="1" outlineLevel="3">
      <c r="A742" s="527"/>
      <c r="B742" s="527" t="s">
        <v>1651</v>
      </c>
      <c r="C742" s="530">
        <v>-538.82952</v>
      </c>
      <c r="D742" s="529"/>
      <c r="E742" s="529"/>
      <c r="F742" s="529"/>
      <c r="G742" s="529"/>
      <c r="H742" s="529"/>
      <c r="I742" s="530">
        <v>-538.82952</v>
      </c>
      <c r="J742" s="529"/>
      <c r="K742" s="527" t="s">
        <v>1651</v>
      </c>
      <c r="L742" s="527"/>
    </row>
    <row r="743" ht="108.75" hidden="1" customHeight="1" outlineLevel="3">
      <c r="A743" s="527"/>
      <c r="B743" s="527" t="s">
        <v>1652</v>
      </c>
      <c r="C743" s="530">
        <v>-928.62333999999998</v>
      </c>
      <c r="D743" s="529"/>
      <c r="E743" s="529"/>
      <c r="F743" s="529"/>
      <c r="G743" s="529"/>
      <c r="H743" s="529"/>
      <c r="I743" s="530">
        <v>-928.62333999999998</v>
      </c>
      <c r="J743" s="529"/>
      <c r="K743" s="527" t="s">
        <v>1652</v>
      </c>
      <c r="L743" s="527"/>
    </row>
    <row r="744" ht="99" hidden="1" customHeight="1" outlineLevel="3">
      <c r="A744" s="527"/>
      <c r="B744" s="527" t="s">
        <v>1653</v>
      </c>
      <c r="C744" s="533">
        <v>-18678.338500000002</v>
      </c>
      <c r="D744" s="529"/>
      <c r="E744" s="529"/>
      <c r="F744" s="529"/>
      <c r="G744" s="529"/>
      <c r="H744" s="529"/>
      <c r="I744" s="533">
        <v>-18678.338500000002</v>
      </c>
      <c r="J744" s="529"/>
      <c r="K744" s="527" t="s">
        <v>1653</v>
      </c>
      <c r="L744" s="527"/>
    </row>
    <row r="745" ht="40.5" hidden="1" customHeight="1" outlineLevel="3">
      <c r="A745" s="527"/>
      <c r="B745" s="527" t="s">
        <v>1655</v>
      </c>
      <c r="C745" s="528">
        <v>-1659.31918</v>
      </c>
      <c r="D745" s="529"/>
      <c r="E745" s="529"/>
      <c r="F745" s="529"/>
      <c r="G745" s="529"/>
      <c r="H745" s="529"/>
      <c r="I745" s="528">
        <v>-1659.31918</v>
      </c>
      <c r="J745" s="529"/>
      <c r="K745" s="527" t="s">
        <v>1655</v>
      </c>
      <c r="L745" s="527"/>
    </row>
    <row r="746" ht="40.5" hidden="1" customHeight="1" outlineLevel="3">
      <c r="A746" s="527"/>
      <c r="B746" s="527" t="s">
        <v>1656</v>
      </c>
      <c r="C746" s="528">
        <v>-1404.70724</v>
      </c>
      <c r="D746" s="529"/>
      <c r="E746" s="529"/>
      <c r="F746" s="529"/>
      <c r="G746" s="529"/>
      <c r="H746" s="529"/>
      <c r="I746" s="528">
        <v>-1404.70724</v>
      </c>
      <c r="J746" s="529"/>
      <c r="K746" s="527" t="s">
        <v>1656</v>
      </c>
      <c r="L746" s="527"/>
    </row>
    <row r="747" ht="50.25" hidden="1" customHeight="1" outlineLevel="3">
      <c r="A747" s="527"/>
      <c r="B747" s="527" t="s">
        <v>1657</v>
      </c>
      <c r="C747" s="528">
        <v>-31006.020629999999</v>
      </c>
      <c r="D747" s="529"/>
      <c r="E747" s="529"/>
      <c r="F747" s="529"/>
      <c r="G747" s="529"/>
      <c r="H747" s="529"/>
      <c r="I747" s="528">
        <v>-31006.020629999999</v>
      </c>
      <c r="J747" s="529"/>
      <c r="K747" s="527" t="s">
        <v>1657</v>
      </c>
      <c r="L747" s="527"/>
    </row>
    <row r="748" ht="138" hidden="1" customHeight="1" outlineLevel="3">
      <c r="A748" s="527"/>
      <c r="B748" s="527" t="s">
        <v>1658</v>
      </c>
      <c r="C748" s="530">
        <v>-0.14646000000000001</v>
      </c>
      <c r="D748" s="529"/>
      <c r="E748" s="529"/>
      <c r="F748" s="529"/>
      <c r="G748" s="529"/>
      <c r="H748" s="529"/>
      <c r="I748" s="530">
        <v>-0.14646000000000001</v>
      </c>
      <c r="J748" s="529"/>
      <c r="K748" s="527" t="s">
        <v>1658</v>
      </c>
      <c r="L748" s="527"/>
    </row>
    <row r="749" ht="89.25" hidden="1" customHeight="1" outlineLevel="3">
      <c r="A749" s="527"/>
      <c r="B749" s="527" t="s">
        <v>1659</v>
      </c>
      <c r="C749" s="530">
        <v>-116.27296</v>
      </c>
      <c r="D749" s="529"/>
      <c r="E749" s="529"/>
      <c r="F749" s="529"/>
      <c r="G749" s="529"/>
      <c r="H749" s="529"/>
      <c r="I749" s="530">
        <v>-116.27296</v>
      </c>
      <c r="J749" s="529"/>
      <c r="K749" s="527" t="s">
        <v>1659</v>
      </c>
      <c r="L749" s="527"/>
    </row>
    <row r="750" ht="79.5" hidden="1" customHeight="1" outlineLevel="3">
      <c r="A750" s="527"/>
      <c r="B750" s="527" t="s">
        <v>1660</v>
      </c>
      <c r="C750" s="530">
        <v>-799.86770999999999</v>
      </c>
      <c r="D750" s="529"/>
      <c r="E750" s="529"/>
      <c r="F750" s="529"/>
      <c r="G750" s="529"/>
      <c r="H750" s="529"/>
      <c r="I750" s="530">
        <v>-799.86770999999999</v>
      </c>
      <c r="J750" s="529"/>
      <c r="K750" s="527" t="s">
        <v>1660</v>
      </c>
      <c r="L750" s="527"/>
    </row>
    <row r="751" ht="118.5" hidden="1" customHeight="1" outlineLevel="3">
      <c r="A751" s="527"/>
      <c r="B751" s="527" t="s">
        <v>1661</v>
      </c>
      <c r="C751" s="528">
        <v>-42961.600760000001</v>
      </c>
      <c r="D751" s="529"/>
      <c r="E751" s="529"/>
      <c r="F751" s="529"/>
      <c r="G751" s="529"/>
      <c r="H751" s="529"/>
      <c r="I751" s="528">
        <v>-42961.600760000001</v>
      </c>
      <c r="J751" s="529"/>
      <c r="K751" s="527" t="s">
        <v>1661</v>
      </c>
      <c r="L751" s="527"/>
    </row>
    <row r="752" ht="157.5" hidden="1" customHeight="1" outlineLevel="3">
      <c r="A752" s="527"/>
      <c r="B752" s="527" t="s">
        <v>1987</v>
      </c>
      <c r="C752" s="538">
        <v>-88</v>
      </c>
      <c r="D752" s="529"/>
      <c r="E752" s="529"/>
      <c r="F752" s="529"/>
      <c r="G752" s="529"/>
      <c r="H752" s="529"/>
      <c r="I752" s="538">
        <v>-88</v>
      </c>
      <c r="J752" s="529"/>
      <c r="K752" s="527" t="s">
        <v>1987</v>
      </c>
      <c r="L752" s="527"/>
    </row>
    <row r="753" ht="99" hidden="1" customHeight="1" outlineLevel="3">
      <c r="A753" s="527"/>
      <c r="B753" s="527" t="s">
        <v>1663</v>
      </c>
      <c r="C753" s="528">
        <v>-2352.98965</v>
      </c>
      <c r="D753" s="529"/>
      <c r="E753" s="529"/>
      <c r="F753" s="529"/>
      <c r="G753" s="529"/>
      <c r="H753" s="529"/>
      <c r="I753" s="528">
        <v>-2352.98965</v>
      </c>
      <c r="J753" s="529"/>
      <c r="K753" s="527" t="s">
        <v>1663</v>
      </c>
      <c r="L753" s="527"/>
    </row>
    <row r="754" ht="50.25" hidden="1" customHeight="1" outlineLevel="3">
      <c r="A754" s="527"/>
      <c r="B754" s="527" t="s">
        <v>1664</v>
      </c>
      <c r="C754" s="528">
        <v>-2831.18532</v>
      </c>
      <c r="D754" s="529"/>
      <c r="E754" s="529"/>
      <c r="F754" s="529"/>
      <c r="G754" s="529"/>
      <c r="H754" s="529"/>
      <c r="I754" s="528">
        <v>-2831.18532</v>
      </c>
      <c r="J754" s="529"/>
      <c r="K754" s="527" t="s">
        <v>1664</v>
      </c>
      <c r="L754" s="527"/>
    </row>
    <row r="755" ht="118.5" hidden="1" customHeight="1" outlineLevel="3">
      <c r="A755" s="527"/>
      <c r="B755" s="527" t="s">
        <v>1665</v>
      </c>
      <c r="C755" s="530">
        <v>-534.05565000000001</v>
      </c>
      <c r="D755" s="529"/>
      <c r="E755" s="529"/>
      <c r="F755" s="529"/>
      <c r="G755" s="529"/>
      <c r="H755" s="529"/>
      <c r="I755" s="530">
        <v>-534.05565000000001</v>
      </c>
      <c r="J755" s="529"/>
      <c r="K755" s="527" t="s">
        <v>1665</v>
      </c>
      <c r="L755" s="527"/>
    </row>
    <row r="756" ht="79.5" hidden="1" customHeight="1" outlineLevel="3">
      <c r="A756" s="527"/>
      <c r="B756" s="527" t="s">
        <v>1666</v>
      </c>
      <c r="C756" s="530">
        <v>-24.853090000000002</v>
      </c>
      <c r="D756" s="529"/>
      <c r="E756" s="529"/>
      <c r="F756" s="529"/>
      <c r="G756" s="529"/>
      <c r="H756" s="529"/>
      <c r="I756" s="530">
        <v>-24.853090000000002</v>
      </c>
      <c r="J756" s="529"/>
      <c r="K756" s="527" t="s">
        <v>1666</v>
      </c>
      <c r="L756" s="527"/>
    </row>
    <row r="757" ht="50.25" hidden="1" customHeight="1" outlineLevel="3">
      <c r="A757" s="527"/>
      <c r="B757" s="527" t="s">
        <v>1667</v>
      </c>
      <c r="C757" s="528">
        <v>-8902.8058199999996</v>
      </c>
      <c r="D757" s="529"/>
      <c r="E757" s="529"/>
      <c r="F757" s="529"/>
      <c r="G757" s="529"/>
      <c r="H757" s="529"/>
      <c r="I757" s="528">
        <v>-8902.8058199999996</v>
      </c>
      <c r="J757" s="529"/>
      <c r="K757" s="527" t="s">
        <v>1667</v>
      </c>
      <c r="L757" s="527"/>
    </row>
    <row r="758" ht="108.75" hidden="1" customHeight="1" outlineLevel="3">
      <c r="A758" s="527"/>
      <c r="B758" s="527" t="s">
        <v>1668</v>
      </c>
      <c r="C758" s="533">
        <v>-2063.5407</v>
      </c>
      <c r="D758" s="529"/>
      <c r="E758" s="529"/>
      <c r="F758" s="529"/>
      <c r="G758" s="529"/>
      <c r="H758" s="529"/>
      <c r="I758" s="533">
        <v>-2063.5407</v>
      </c>
      <c r="J758" s="529"/>
      <c r="K758" s="527" t="s">
        <v>1668</v>
      </c>
      <c r="L758" s="527"/>
    </row>
    <row r="759" ht="128.25" hidden="1" customHeight="1" outlineLevel="3">
      <c r="A759" s="527"/>
      <c r="B759" s="527" t="s">
        <v>1669</v>
      </c>
      <c r="C759" s="528">
        <v>-3751.2277399999998</v>
      </c>
      <c r="D759" s="529"/>
      <c r="E759" s="529"/>
      <c r="F759" s="529"/>
      <c r="G759" s="529"/>
      <c r="H759" s="529"/>
      <c r="I759" s="528">
        <v>-3751.2277399999998</v>
      </c>
      <c r="J759" s="529"/>
      <c r="K759" s="527" t="s">
        <v>1669</v>
      </c>
      <c r="L759" s="527"/>
    </row>
    <row r="760" ht="40.5" hidden="1" customHeight="1" outlineLevel="3">
      <c r="A760" s="527"/>
      <c r="B760" s="527" t="s">
        <v>1670</v>
      </c>
      <c r="C760" s="538">
        <v>-30</v>
      </c>
      <c r="D760" s="529"/>
      <c r="E760" s="529"/>
      <c r="F760" s="529"/>
      <c r="G760" s="529"/>
      <c r="H760" s="529"/>
      <c r="I760" s="538">
        <v>-30</v>
      </c>
      <c r="J760" s="529"/>
      <c r="K760" s="527" t="s">
        <v>1670</v>
      </c>
      <c r="L760" s="527"/>
    </row>
    <row r="761" ht="108.75" hidden="1" customHeight="1" outlineLevel="3">
      <c r="A761" s="527"/>
      <c r="B761" s="527" t="s">
        <v>1673</v>
      </c>
      <c r="C761" s="530">
        <v>-69.770510000000002</v>
      </c>
      <c r="D761" s="529"/>
      <c r="E761" s="529"/>
      <c r="F761" s="529"/>
      <c r="G761" s="529"/>
      <c r="H761" s="529"/>
      <c r="I761" s="530">
        <v>-69.770510000000002</v>
      </c>
      <c r="J761" s="529"/>
      <c r="K761" s="527" t="s">
        <v>1673</v>
      </c>
      <c r="L761" s="527"/>
    </row>
    <row r="762" ht="50.25" hidden="1" customHeight="1" outlineLevel="1" collapsed="1">
      <c r="A762" s="527" t="s">
        <v>1700</v>
      </c>
      <c r="B762" s="527" t="s">
        <v>1439</v>
      </c>
      <c r="C762" s="528">
        <v>78358.739579999994</v>
      </c>
      <c r="D762" s="529"/>
      <c r="E762" s="529"/>
      <c r="F762" s="529"/>
      <c r="G762" s="529"/>
      <c r="H762" s="529"/>
      <c r="I762" s="528">
        <v>78358.739579999994</v>
      </c>
      <c r="J762" s="529"/>
      <c r="K762" s="527"/>
      <c r="L762" s="527"/>
    </row>
    <row r="763" ht="21" hidden="1" customHeight="1" outlineLevel="2">
      <c r="A763" s="527"/>
      <c r="B763" s="527"/>
      <c r="C763" s="528">
        <v>78358.739579999994</v>
      </c>
      <c r="D763" s="529"/>
      <c r="E763" s="529"/>
      <c r="F763" s="529"/>
      <c r="G763" s="529"/>
      <c r="H763" s="529"/>
      <c r="I763" s="528">
        <v>78358.739579999994</v>
      </c>
      <c r="J763" s="529"/>
      <c r="K763" s="527"/>
      <c r="L763" s="527"/>
    </row>
    <row r="764" ht="79.5" hidden="1" customHeight="1" outlineLevel="3">
      <c r="A764" s="527"/>
      <c r="B764" s="527" t="s">
        <v>1441</v>
      </c>
      <c r="C764" s="528">
        <v>38953.996160000002</v>
      </c>
      <c r="D764" s="529"/>
      <c r="E764" s="529"/>
      <c r="F764" s="529"/>
      <c r="G764" s="529"/>
      <c r="H764" s="529"/>
      <c r="I764" s="528">
        <v>38953.996160000002</v>
      </c>
      <c r="J764" s="529"/>
      <c r="K764" s="527" t="s">
        <v>1441</v>
      </c>
      <c r="L764" s="527"/>
    </row>
    <row r="765" ht="99" hidden="1" customHeight="1" outlineLevel="3">
      <c r="A765" s="527"/>
      <c r="B765" s="527" t="s">
        <v>1442</v>
      </c>
      <c r="C765" s="531">
        <v>11485</v>
      </c>
      <c r="D765" s="529"/>
      <c r="E765" s="529"/>
      <c r="F765" s="529"/>
      <c r="G765" s="529"/>
      <c r="H765" s="529"/>
      <c r="I765" s="531">
        <v>11485</v>
      </c>
      <c r="J765" s="529"/>
      <c r="K765" s="527" t="s">
        <v>1442</v>
      </c>
      <c r="L765" s="527"/>
    </row>
    <row r="766" ht="89.25" hidden="1" customHeight="1" outlineLevel="3">
      <c r="A766" s="527"/>
      <c r="B766" s="527" t="s">
        <v>1443</v>
      </c>
      <c r="C766" s="528">
        <v>40960.403789999997</v>
      </c>
      <c r="D766" s="529"/>
      <c r="E766" s="529"/>
      <c r="F766" s="529"/>
      <c r="G766" s="529"/>
      <c r="H766" s="529"/>
      <c r="I766" s="528">
        <v>40960.403789999997</v>
      </c>
      <c r="J766" s="529"/>
      <c r="K766" s="527" t="s">
        <v>1443</v>
      </c>
      <c r="L766" s="527"/>
    </row>
    <row r="767" ht="69.75" hidden="1" customHeight="1" outlineLevel="3">
      <c r="A767" s="527"/>
      <c r="B767" s="527" t="s">
        <v>1444</v>
      </c>
      <c r="C767" s="532">
        <v>41819.309999999998</v>
      </c>
      <c r="D767" s="529"/>
      <c r="E767" s="529"/>
      <c r="F767" s="529"/>
      <c r="G767" s="529"/>
      <c r="H767" s="529"/>
      <c r="I767" s="532">
        <v>41819.309999999998</v>
      </c>
      <c r="J767" s="529"/>
      <c r="K767" s="527" t="s">
        <v>1444</v>
      </c>
      <c r="L767" s="527"/>
    </row>
    <row r="768" ht="99" hidden="1" customHeight="1" outlineLevel="3">
      <c r="A768" s="527"/>
      <c r="B768" s="527" t="s">
        <v>1482</v>
      </c>
      <c r="C768" s="530">
        <v>-267.40485999999999</v>
      </c>
      <c r="D768" s="529"/>
      <c r="E768" s="529"/>
      <c r="F768" s="529"/>
      <c r="G768" s="529"/>
      <c r="H768" s="529"/>
      <c r="I768" s="530">
        <v>-267.40485999999999</v>
      </c>
      <c r="J768" s="529"/>
      <c r="K768" s="527" t="s">
        <v>1482</v>
      </c>
      <c r="L768" s="527"/>
    </row>
    <row r="769" ht="89.25" hidden="1" customHeight="1" outlineLevel="3">
      <c r="A769" s="527"/>
      <c r="B769" s="527" t="s">
        <v>1483</v>
      </c>
      <c r="C769" s="530">
        <v>-56.495049999999999</v>
      </c>
      <c r="D769" s="529"/>
      <c r="E769" s="529"/>
      <c r="F769" s="529"/>
      <c r="G769" s="529"/>
      <c r="H769" s="529"/>
      <c r="I769" s="530">
        <v>-56.495049999999999</v>
      </c>
      <c r="J769" s="529"/>
      <c r="K769" s="527" t="s">
        <v>1483</v>
      </c>
      <c r="L769" s="527"/>
    </row>
    <row r="770" ht="99" hidden="1" customHeight="1" outlineLevel="3">
      <c r="A770" s="527"/>
      <c r="B770" s="527" t="s">
        <v>1484</v>
      </c>
      <c r="C770" s="530">
        <v>-37.228720000000003</v>
      </c>
      <c r="D770" s="529"/>
      <c r="E770" s="529"/>
      <c r="F770" s="529"/>
      <c r="G770" s="529"/>
      <c r="H770" s="529"/>
      <c r="I770" s="530">
        <v>-37.228720000000003</v>
      </c>
      <c r="J770" s="529"/>
      <c r="K770" s="527" t="s">
        <v>1484</v>
      </c>
      <c r="L770" s="527"/>
    </row>
    <row r="771" ht="89.25" hidden="1" customHeight="1" outlineLevel="3">
      <c r="A771" s="527"/>
      <c r="B771" s="527" t="s">
        <v>1485</v>
      </c>
      <c r="C771" s="530">
        <v>-465.33488</v>
      </c>
      <c r="D771" s="529"/>
      <c r="E771" s="529"/>
      <c r="F771" s="529"/>
      <c r="G771" s="529"/>
      <c r="H771" s="529"/>
      <c r="I771" s="530">
        <v>-465.33488</v>
      </c>
      <c r="J771" s="529"/>
      <c r="K771" s="527" t="s">
        <v>1485</v>
      </c>
      <c r="L771" s="527"/>
    </row>
    <row r="772" ht="108.75" hidden="1" customHeight="1" outlineLevel="3">
      <c r="A772" s="527"/>
      <c r="B772" s="527" t="s">
        <v>1488</v>
      </c>
      <c r="C772" s="530">
        <v>-8.5694300000000005</v>
      </c>
      <c r="D772" s="529"/>
      <c r="E772" s="529"/>
      <c r="F772" s="529"/>
      <c r="G772" s="529"/>
      <c r="H772" s="529"/>
      <c r="I772" s="530">
        <v>-8.5694300000000005</v>
      </c>
      <c r="J772" s="529"/>
      <c r="K772" s="527" t="s">
        <v>1488</v>
      </c>
      <c r="L772" s="527"/>
    </row>
    <row r="773" ht="128.25" hidden="1" customHeight="1" outlineLevel="3">
      <c r="A773" s="527"/>
      <c r="B773" s="527" t="s">
        <v>1490</v>
      </c>
      <c r="C773" s="530">
        <v>-39.847479999999997</v>
      </c>
      <c r="D773" s="529"/>
      <c r="E773" s="529"/>
      <c r="F773" s="529"/>
      <c r="G773" s="529"/>
      <c r="H773" s="529"/>
      <c r="I773" s="530">
        <v>-39.847479999999997</v>
      </c>
      <c r="J773" s="529"/>
      <c r="K773" s="527" t="s">
        <v>1490</v>
      </c>
      <c r="L773" s="527"/>
    </row>
    <row r="774" ht="79.5" hidden="1" customHeight="1" outlineLevel="3">
      <c r="A774" s="527"/>
      <c r="B774" s="527" t="s">
        <v>1491</v>
      </c>
      <c r="C774" s="530">
        <v>-52.318269999999998</v>
      </c>
      <c r="D774" s="529"/>
      <c r="E774" s="529"/>
      <c r="F774" s="529"/>
      <c r="G774" s="529"/>
      <c r="H774" s="529"/>
      <c r="I774" s="530">
        <v>-52.318269999999998</v>
      </c>
      <c r="J774" s="529"/>
      <c r="K774" s="527" t="s">
        <v>1491</v>
      </c>
      <c r="L774" s="527"/>
    </row>
    <row r="775" ht="69.75" hidden="1" customHeight="1" outlineLevel="3">
      <c r="A775" s="527"/>
      <c r="B775" s="527" t="s">
        <v>1494</v>
      </c>
      <c r="C775" s="530">
        <v>-18.267029999999998</v>
      </c>
      <c r="D775" s="529"/>
      <c r="E775" s="529"/>
      <c r="F775" s="529"/>
      <c r="G775" s="529"/>
      <c r="H775" s="529"/>
      <c r="I775" s="530">
        <v>-18.267029999999998</v>
      </c>
      <c r="J775" s="529"/>
      <c r="K775" s="527" t="s">
        <v>1494</v>
      </c>
      <c r="L775" s="527"/>
    </row>
    <row r="776" ht="60" hidden="1" customHeight="1" outlineLevel="3">
      <c r="A776" s="527"/>
      <c r="B776" s="527" t="s">
        <v>1979</v>
      </c>
      <c r="C776" s="530">
        <v>-24.555060000000001</v>
      </c>
      <c r="D776" s="529"/>
      <c r="E776" s="529"/>
      <c r="F776" s="529"/>
      <c r="G776" s="529"/>
      <c r="H776" s="529"/>
      <c r="I776" s="530">
        <v>-24.555060000000001</v>
      </c>
      <c r="J776" s="529"/>
      <c r="K776" s="527" t="s">
        <v>1979</v>
      </c>
      <c r="L776" s="527"/>
    </row>
    <row r="777" ht="60" hidden="1" customHeight="1" outlineLevel="3">
      <c r="A777" s="527"/>
      <c r="B777" s="527" t="s">
        <v>1499</v>
      </c>
      <c r="C777" s="530">
        <v>-75.267790000000005</v>
      </c>
      <c r="D777" s="529"/>
      <c r="E777" s="529"/>
      <c r="F777" s="529"/>
      <c r="G777" s="529"/>
      <c r="H777" s="529"/>
      <c r="I777" s="530">
        <v>-75.267790000000005</v>
      </c>
      <c r="J777" s="529"/>
      <c r="K777" s="527" t="s">
        <v>1499</v>
      </c>
      <c r="L777" s="527"/>
    </row>
    <row r="778" ht="69.75" hidden="1" customHeight="1" outlineLevel="3">
      <c r="A778" s="527"/>
      <c r="B778" s="527" t="s">
        <v>1500</v>
      </c>
      <c r="C778" s="530">
        <v>-449.44990999999999</v>
      </c>
      <c r="D778" s="529"/>
      <c r="E778" s="529"/>
      <c r="F778" s="529"/>
      <c r="G778" s="529"/>
      <c r="H778" s="529"/>
      <c r="I778" s="530">
        <v>-449.44990999999999</v>
      </c>
      <c r="J778" s="529"/>
      <c r="K778" s="527" t="s">
        <v>1500</v>
      </c>
      <c r="L778" s="527"/>
    </row>
    <row r="779" ht="69.75" hidden="1" customHeight="1" outlineLevel="3">
      <c r="A779" s="527"/>
      <c r="B779" s="527" t="s">
        <v>1501</v>
      </c>
      <c r="C779" s="530">
        <v>-7.2312799999999999</v>
      </c>
      <c r="D779" s="529"/>
      <c r="E779" s="529"/>
      <c r="F779" s="529"/>
      <c r="G779" s="529"/>
      <c r="H779" s="529"/>
      <c r="I779" s="530">
        <v>-7.2312799999999999</v>
      </c>
      <c r="J779" s="529"/>
      <c r="K779" s="527" t="s">
        <v>1501</v>
      </c>
      <c r="L779" s="527"/>
    </row>
    <row r="780" ht="89.25" hidden="1" customHeight="1" outlineLevel="3">
      <c r="A780" s="527"/>
      <c r="B780" s="527" t="s">
        <v>1502</v>
      </c>
      <c r="C780" s="530">
        <v>-17.11234</v>
      </c>
      <c r="D780" s="529"/>
      <c r="E780" s="529"/>
      <c r="F780" s="529"/>
      <c r="G780" s="529"/>
      <c r="H780" s="529"/>
      <c r="I780" s="530">
        <v>-17.11234</v>
      </c>
      <c r="J780" s="529"/>
      <c r="K780" s="527" t="s">
        <v>1502</v>
      </c>
      <c r="L780" s="527"/>
    </row>
    <row r="781" ht="79.5" hidden="1" customHeight="1" outlineLevel="3">
      <c r="A781" s="527"/>
      <c r="B781" s="527" t="s">
        <v>1503</v>
      </c>
      <c r="C781" s="530">
        <v>-3.06846</v>
      </c>
      <c r="D781" s="529"/>
      <c r="E781" s="529"/>
      <c r="F781" s="529"/>
      <c r="G781" s="529"/>
      <c r="H781" s="529"/>
      <c r="I781" s="530">
        <v>-3.06846</v>
      </c>
      <c r="J781" s="529"/>
      <c r="K781" s="527" t="s">
        <v>1503</v>
      </c>
      <c r="L781" s="527"/>
    </row>
    <row r="782" ht="89.25" hidden="1" customHeight="1" outlineLevel="3">
      <c r="A782" s="527"/>
      <c r="B782" s="527" t="s">
        <v>1504</v>
      </c>
      <c r="C782" s="530">
        <v>-7.8237300000000003</v>
      </c>
      <c r="D782" s="529"/>
      <c r="E782" s="529"/>
      <c r="F782" s="529"/>
      <c r="G782" s="529"/>
      <c r="H782" s="529"/>
      <c r="I782" s="530">
        <v>-7.8237300000000003</v>
      </c>
      <c r="J782" s="529"/>
      <c r="K782" s="527" t="s">
        <v>1504</v>
      </c>
      <c r="L782" s="527"/>
    </row>
    <row r="783" ht="50.25" hidden="1" customHeight="1" outlineLevel="3">
      <c r="A783" s="527"/>
      <c r="B783" s="527" t="s">
        <v>1505</v>
      </c>
      <c r="C783" s="530">
        <v>-125.81264</v>
      </c>
      <c r="D783" s="529"/>
      <c r="E783" s="529"/>
      <c r="F783" s="529"/>
      <c r="G783" s="529"/>
      <c r="H783" s="529"/>
      <c r="I783" s="530">
        <v>-125.81264</v>
      </c>
      <c r="J783" s="529"/>
      <c r="K783" s="527" t="s">
        <v>1505</v>
      </c>
      <c r="L783" s="527"/>
    </row>
    <row r="784" ht="60" hidden="1" customHeight="1" outlineLevel="3">
      <c r="A784" s="527"/>
      <c r="B784" s="527" t="s">
        <v>1506</v>
      </c>
      <c r="C784" s="530">
        <v>-5.3219399999999997</v>
      </c>
      <c r="D784" s="529"/>
      <c r="E784" s="529"/>
      <c r="F784" s="529"/>
      <c r="G784" s="529"/>
      <c r="H784" s="529"/>
      <c r="I784" s="530">
        <v>-5.3219399999999997</v>
      </c>
      <c r="J784" s="529"/>
      <c r="K784" s="527" t="s">
        <v>1506</v>
      </c>
      <c r="L784" s="527"/>
    </row>
    <row r="785" ht="69.75" hidden="1" customHeight="1" outlineLevel="3">
      <c r="A785" s="527"/>
      <c r="B785" s="527" t="s">
        <v>1507</v>
      </c>
      <c r="C785" s="530">
        <v>-87.544449999999998</v>
      </c>
      <c r="D785" s="529"/>
      <c r="E785" s="529"/>
      <c r="F785" s="529"/>
      <c r="G785" s="529"/>
      <c r="H785" s="529"/>
      <c r="I785" s="530">
        <v>-87.544449999999998</v>
      </c>
      <c r="J785" s="529"/>
      <c r="K785" s="527" t="s">
        <v>1507</v>
      </c>
      <c r="L785" s="527"/>
    </row>
    <row r="786" ht="50.25" hidden="1" customHeight="1" outlineLevel="3">
      <c r="A786" s="527"/>
      <c r="B786" s="527" t="s">
        <v>1508</v>
      </c>
      <c r="C786" s="530">
        <v>-26.16536</v>
      </c>
      <c r="D786" s="529"/>
      <c r="E786" s="529"/>
      <c r="F786" s="529"/>
      <c r="G786" s="529"/>
      <c r="H786" s="529"/>
      <c r="I786" s="530">
        <v>-26.16536</v>
      </c>
      <c r="J786" s="529"/>
      <c r="K786" s="527" t="s">
        <v>1508</v>
      </c>
      <c r="L786" s="527"/>
    </row>
    <row r="787" ht="60" hidden="1" customHeight="1" outlineLevel="3">
      <c r="A787" s="527"/>
      <c r="B787" s="527" t="s">
        <v>1509</v>
      </c>
      <c r="C787" s="530">
        <v>-10.960760000000001</v>
      </c>
      <c r="D787" s="529"/>
      <c r="E787" s="529"/>
      <c r="F787" s="529"/>
      <c r="G787" s="529"/>
      <c r="H787" s="529"/>
      <c r="I787" s="530">
        <v>-10.960760000000001</v>
      </c>
      <c r="J787" s="529"/>
      <c r="K787" s="527" t="s">
        <v>1509</v>
      </c>
      <c r="L787" s="527"/>
    </row>
    <row r="788" ht="99" hidden="1" customHeight="1" outlineLevel="3">
      <c r="A788" s="527"/>
      <c r="B788" s="527" t="s">
        <v>1510</v>
      </c>
      <c r="C788" s="530">
        <v>-19.187919999999998</v>
      </c>
      <c r="D788" s="529"/>
      <c r="E788" s="529"/>
      <c r="F788" s="529"/>
      <c r="G788" s="529"/>
      <c r="H788" s="529"/>
      <c r="I788" s="530">
        <v>-19.187919999999998</v>
      </c>
      <c r="J788" s="529"/>
      <c r="K788" s="527" t="s">
        <v>1510</v>
      </c>
      <c r="L788" s="527"/>
    </row>
    <row r="789" ht="69.75" hidden="1" customHeight="1" outlineLevel="3">
      <c r="A789" s="527"/>
      <c r="B789" s="527" t="s">
        <v>1511</v>
      </c>
      <c r="C789" s="530">
        <v>-2.5628799999999998</v>
      </c>
      <c r="D789" s="529"/>
      <c r="E789" s="529"/>
      <c r="F789" s="529"/>
      <c r="G789" s="529"/>
      <c r="H789" s="529"/>
      <c r="I789" s="530">
        <v>-2.5628799999999998</v>
      </c>
      <c r="J789" s="529"/>
      <c r="K789" s="527" t="s">
        <v>1511</v>
      </c>
      <c r="L789" s="527"/>
    </row>
    <row r="790" ht="108.75" hidden="1" customHeight="1" outlineLevel="3">
      <c r="A790" s="527"/>
      <c r="B790" s="527" t="s">
        <v>1513</v>
      </c>
      <c r="C790" s="530">
        <v>-12.294589999999999</v>
      </c>
      <c r="D790" s="529"/>
      <c r="E790" s="529"/>
      <c r="F790" s="529"/>
      <c r="G790" s="529"/>
      <c r="H790" s="529"/>
      <c r="I790" s="530">
        <v>-12.294589999999999</v>
      </c>
      <c r="J790" s="529"/>
      <c r="K790" s="527" t="s">
        <v>1513</v>
      </c>
      <c r="L790" s="527"/>
    </row>
    <row r="791" ht="89.25" hidden="1" customHeight="1" outlineLevel="3">
      <c r="A791" s="527"/>
      <c r="B791" s="527" t="s">
        <v>1516</v>
      </c>
      <c r="C791" s="530">
        <v>-43.290529999999997</v>
      </c>
      <c r="D791" s="529"/>
      <c r="E791" s="529"/>
      <c r="F791" s="529"/>
      <c r="G791" s="529"/>
      <c r="H791" s="529"/>
      <c r="I791" s="530">
        <v>-43.290529999999997</v>
      </c>
      <c r="J791" s="529"/>
      <c r="K791" s="527" t="s">
        <v>1516</v>
      </c>
      <c r="L791" s="527"/>
    </row>
    <row r="792" ht="79.5" hidden="1" customHeight="1" outlineLevel="3">
      <c r="A792" s="527"/>
      <c r="B792" s="527" t="s">
        <v>1518</v>
      </c>
      <c r="C792" s="530">
        <v>-7.79819</v>
      </c>
      <c r="D792" s="529"/>
      <c r="E792" s="529"/>
      <c r="F792" s="529"/>
      <c r="G792" s="529"/>
      <c r="H792" s="529"/>
      <c r="I792" s="530">
        <v>-7.79819</v>
      </c>
      <c r="J792" s="529"/>
      <c r="K792" s="527" t="s">
        <v>1518</v>
      </c>
      <c r="L792" s="527"/>
    </row>
    <row r="793" ht="108.75" hidden="1" customHeight="1" outlineLevel="3">
      <c r="A793" s="527"/>
      <c r="B793" s="527" t="s">
        <v>1519</v>
      </c>
      <c r="C793" s="535">
        <v>-5.2167000000000003</v>
      </c>
      <c r="D793" s="529"/>
      <c r="E793" s="529"/>
      <c r="F793" s="529"/>
      <c r="G793" s="529"/>
      <c r="H793" s="529"/>
      <c r="I793" s="535">
        <v>-5.2167000000000003</v>
      </c>
      <c r="J793" s="529"/>
      <c r="K793" s="527" t="s">
        <v>1519</v>
      </c>
      <c r="L793" s="527"/>
    </row>
    <row r="794" ht="108.75" hidden="1" customHeight="1" outlineLevel="3">
      <c r="A794" s="527"/>
      <c r="B794" s="527" t="s">
        <v>1520</v>
      </c>
      <c r="C794" s="530">
        <v>-0.15533</v>
      </c>
      <c r="D794" s="529"/>
      <c r="E794" s="529"/>
      <c r="F794" s="529"/>
      <c r="G794" s="529"/>
      <c r="H794" s="529"/>
      <c r="I794" s="530">
        <v>-0.15533</v>
      </c>
      <c r="J794" s="529"/>
      <c r="K794" s="527" t="s">
        <v>1520</v>
      </c>
      <c r="L794" s="527"/>
    </row>
    <row r="795" ht="99" hidden="1" customHeight="1" outlineLevel="3">
      <c r="A795" s="527"/>
      <c r="B795" s="527" t="s">
        <v>1521</v>
      </c>
      <c r="C795" s="530">
        <v>-0.22445000000000001</v>
      </c>
      <c r="D795" s="529"/>
      <c r="E795" s="529"/>
      <c r="F795" s="529"/>
      <c r="G795" s="529"/>
      <c r="H795" s="529"/>
      <c r="I795" s="530">
        <v>-0.22445000000000001</v>
      </c>
      <c r="J795" s="529"/>
      <c r="K795" s="527" t="s">
        <v>1521</v>
      </c>
      <c r="L795" s="527"/>
    </row>
    <row r="796" ht="79.5" hidden="1" customHeight="1" outlineLevel="3">
      <c r="A796" s="527"/>
      <c r="B796" s="527" t="s">
        <v>1526</v>
      </c>
      <c r="C796" s="530">
        <v>-39.903559999999999</v>
      </c>
      <c r="D796" s="529"/>
      <c r="E796" s="529"/>
      <c r="F796" s="529"/>
      <c r="G796" s="529"/>
      <c r="H796" s="529"/>
      <c r="I796" s="530">
        <v>-39.903559999999999</v>
      </c>
      <c r="J796" s="529"/>
      <c r="K796" s="527" t="s">
        <v>1526</v>
      </c>
      <c r="L796" s="527"/>
    </row>
    <row r="797" ht="89.25" hidden="1" customHeight="1" outlineLevel="3">
      <c r="A797" s="527"/>
      <c r="B797" s="527" t="s">
        <v>1530</v>
      </c>
      <c r="C797" s="530">
        <v>-6.9584599999999996</v>
      </c>
      <c r="D797" s="529"/>
      <c r="E797" s="529"/>
      <c r="F797" s="529"/>
      <c r="G797" s="529"/>
      <c r="H797" s="529"/>
      <c r="I797" s="530">
        <v>-6.9584599999999996</v>
      </c>
      <c r="J797" s="529"/>
      <c r="K797" s="527" t="s">
        <v>1530</v>
      </c>
      <c r="L797" s="527"/>
    </row>
    <row r="798" ht="99" hidden="1" customHeight="1" outlineLevel="3">
      <c r="A798" s="527"/>
      <c r="B798" s="527" t="s">
        <v>1537</v>
      </c>
      <c r="C798" s="530">
        <v>-2.3454199999999998</v>
      </c>
      <c r="D798" s="529"/>
      <c r="E798" s="529"/>
      <c r="F798" s="529"/>
      <c r="G798" s="529"/>
      <c r="H798" s="529"/>
      <c r="I798" s="530">
        <v>-2.3454199999999998</v>
      </c>
      <c r="J798" s="529"/>
      <c r="K798" s="527" t="s">
        <v>1537</v>
      </c>
      <c r="L798" s="527"/>
    </row>
    <row r="799" ht="99" hidden="1" customHeight="1" outlineLevel="3">
      <c r="A799" s="527"/>
      <c r="B799" s="527" t="s">
        <v>1539</v>
      </c>
      <c r="C799" s="537">
        <v>-744.85599999999999</v>
      </c>
      <c r="D799" s="529"/>
      <c r="E799" s="529"/>
      <c r="F799" s="529"/>
      <c r="G799" s="529"/>
      <c r="H799" s="529"/>
      <c r="I799" s="537">
        <v>-744.85599999999999</v>
      </c>
      <c r="J799" s="529"/>
      <c r="K799" s="527" t="s">
        <v>1539</v>
      </c>
      <c r="L799" s="527"/>
    </row>
    <row r="800" ht="79.5" hidden="1" customHeight="1" outlineLevel="3">
      <c r="A800" s="527"/>
      <c r="B800" s="527" t="s">
        <v>1540</v>
      </c>
      <c r="C800" s="530">
        <v>-0.057619999999999998</v>
      </c>
      <c r="D800" s="529"/>
      <c r="E800" s="529"/>
      <c r="F800" s="529"/>
      <c r="G800" s="529"/>
      <c r="H800" s="529"/>
      <c r="I800" s="530">
        <v>-0.057619999999999998</v>
      </c>
      <c r="J800" s="529"/>
      <c r="K800" s="527" t="s">
        <v>1540</v>
      </c>
      <c r="L800" s="527"/>
    </row>
    <row r="801" ht="50.25" hidden="1" customHeight="1" outlineLevel="3">
      <c r="A801" s="527"/>
      <c r="B801" s="527" t="s">
        <v>1541</v>
      </c>
      <c r="C801" s="530">
        <v>-16.10483</v>
      </c>
      <c r="D801" s="529"/>
      <c r="E801" s="529"/>
      <c r="F801" s="529"/>
      <c r="G801" s="529"/>
      <c r="H801" s="529"/>
      <c r="I801" s="530">
        <v>-16.10483</v>
      </c>
      <c r="J801" s="529"/>
      <c r="K801" s="527" t="s">
        <v>1541</v>
      </c>
      <c r="L801" s="527"/>
    </row>
    <row r="802" ht="99" hidden="1" customHeight="1" outlineLevel="3">
      <c r="A802" s="527"/>
      <c r="B802" s="527" t="s">
        <v>1542</v>
      </c>
      <c r="C802" s="535">
        <v>-15.1981</v>
      </c>
      <c r="D802" s="529"/>
      <c r="E802" s="529"/>
      <c r="F802" s="529"/>
      <c r="G802" s="529"/>
      <c r="H802" s="529"/>
      <c r="I802" s="535">
        <v>-15.1981</v>
      </c>
      <c r="J802" s="529"/>
      <c r="K802" s="527" t="s">
        <v>1542</v>
      </c>
      <c r="L802" s="527"/>
    </row>
    <row r="803" ht="108.75" hidden="1" customHeight="1" outlineLevel="3">
      <c r="A803" s="527"/>
      <c r="B803" s="527" t="s">
        <v>1543</v>
      </c>
      <c r="C803" s="530">
        <v>-6.8038600000000002</v>
      </c>
      <c r="D803" s="529"/>
      <c r="E803" s="529"/>
      <c r="F803" s="529"/>
      <c r="G803" s="529"/>
      <c r="H803" s="529"/>
      <c r="I803" s="530">
        <v>-6.8038600000000002</v>
      </c>
      <c r="J803" s="529"/>
      <c r="K803" s="527" t="s">
        <v>1543</v>
      </c>
      <c r="L803" s="527"/>
    </row>
    <row r="804" ht="40.5" hidden="1" customHeight="1" outlineLevel="3">
      <c r="A804" s="527"/>
      <c r="B804" s="527" t="s">
        <v>1544</v>
      </c>
      <c r="C804" s="528">
        <v>-17743.597249999999</v>
      </c>
      <c r="D804" s="529"/>
      <c r="E804" s="529"/>
      <c r="F804" s="529"/>
      <c r="G804" s="529"/>
      <c r="H804" s="529"/>
      <c r="I804" s="528">
        <v>-17743.597249999999</v>
      </c>
      <c r="J804" s="529"/>
      <c r="K804" s="527" t="s">
        <v>1544</v>
      </c>
      <c r="L804" s="527"/>
    </row>
    <row r="805" ht="60" hidden="1" customHeight="1" outlineLevel="3">
      <c r="A805" s="527"/>
      <c r="B805" s="527" t="s">
        <v>1545</v>
      </c>
      <c r="C805" s="528">
        <v>-1294.9051300000001</v>
      </c>
      <c r="D805" s="529"/>
      <c r="E805" s="529"/>
      <c r="F805" s="529"/>
      <c r="G805" s="529"/>
      <c r="H805" s="529"/>
      <c r="I805" s="528">
        <v>-1294.9051300000001</v>
      </c>
      <c r="J805" s="529"/>
      <c r="K805" s="527" t="s">
        <v>1545</v>
      </c>
      <c r="L805" s="527"/>
    </row>
    <row r="806" ht="69.75" hidden="1" customHeight="1" outlineLevel="3">
      <c r="A806" s="527"/>
      <c r="B806" s="527" t="s">
        <v>1546</v>
      </c>
      <c r="C806" s="528">
        <v>-1694.2438400000001</v>
      </c>
      <c r="D806" s="529"/>
      <c r="E806" s="529"/>
      <c r="F806" s="529"/>
      <c r="G806" s="529"/>
      <c r="H806" s="529"/>
      <c r="I806" s="528">
        <v>-1694.2438400000001</v>
      </c>
      <c r="J806" s="529"/>
      <c r="K806" s="527" t="s">
        <v>1546</v>
      </c>
      <c r="L806" s="527"/>
    </row>
    <row r="807" ht="40.5" hidden="1" customHeight="1" outlineLevel="3">
      <c r="A807" s="527"/>
      <c r="B807" s="527" t="s">
        <v>1547</v>
      </c>
      <c r="C807" s="530">
        <v>-325.71305000000001</v>
      </c>
      <c r="D807" s="529"/>
      <c r="E807" s="529"/>
      <c r="F807" s="529"/>
      <c r="G807" s="529"/>
      <c r="H807" s="529"/>
      <c r="I807" s="530">
        <v>-325.71305000000001</v>
      </c>
      <c r="J807" s="529"/>
      <c r="K807" s="527" t="s">
        <v>1547</v>
      </c>
      <c r="L807" s="527"/>
    </row>
    <row r="808" ht="79.5" hidden="1" customHeight="1" outlineLevel="3">
      <c r="A808" s="527"/>
      <c r="B808" s="527" t="s">
        <v>1548</v>
      </c>
      <c r="C808" s="528">
        <v>-8584.5147899999993</v>
      </c>
      <c r="D808" s="529"/>
      <c r="E808" s="529"/>
      <c r="F808" s="529"/>
      <c r="G808" s="529"/>
      <c r="H808" s="529"/>
      <c r="I808" s="528">
        <v>-8584.5147899999993</v>
      </c>
      <c r="J808" s="529"/>
      <c r="K808" s="527" t="s">
        <v>1548</v>
      </c>
      <c r="L808" s="527"/>
    </row>
    <row r="809" ht="79.5" hidden="1" customHeight="1" outlineLevel="3">
      <c r="A809" s="527"/>
      <c r="B809" s="527" t="s">
        <v>1550</v>
      </c>
      <c r="C809" s="528">
        <v>-2546.02072</v>
      </c>
      <c r="D809" s="529"/>
      <c r="E809" s="529"/>
      <c r="F809" s="529"/>
      <c r="G809" s="529"/>
      <c r="H809" s="529"/>
      <c r="I809" s="528">
        <v>-2546.02072</v>
      </c>
      <c r="J809" s="529"/>
      <c r="K809" s="527" t="s">
        <v>1550</v>
      </c>
      <c r="L809" s="527"/>
    </row>
    <row r="810" ht="108.75" hidden="1" customHeight="1" outlineLevel="3">
      <c r="A810" s="527"/>
      <c r="B810" s="527" t="s">
        <v>1551</v>
      </c>
      <c r="C810" s="530">
        <v>-693.79351999999994</v>
      </c>
      <c r="D810" s="529"/>
      <c r="E810" s="529"/>
      <c r="F810" s="529"/>
      <c r="G810" s="529"/>
      <c r="H810" s="529"/>
      <c r="I810" s="530">
        <v>-693.79351999999994</v>
      </c>
      <c r="J810" s="529"/>
      <c r="K810" s="527" t="s">
        <v>1551</v>
      </c>
      <c r="L810" s="527"/>
    </row>
    <row r="811" ht="118.5" hidden="1" customHeight="1" outlineLevel="3">
      <c r="A811" s="527"/>
      <c r="B811" s="527" t="s">
        <v>1552</v>
      </c>
      <c r="C811" s="530">
        <v>-424.05954000000003</v>
      </c>
      <c r="D811" s="529"/>
      <c r="E811" s="529"/>
      <c r="F811" s="529"/>
      <c r="G811" s="529"/>
      <c r="H811" s="529"/>
      <c r="I811" s="530">
        <v>-424.05954000000003</v>
      </c>
      <c r="J811" s="529"/>
      <c r="K811" s="527" t="s">
        <v>1552</v>
      </c>
      <c r="L811" s="527"/>
    </row>
    <row r="812" ht="128.25" hidden="1" customHeight="1" outlineLevel="3">
      <c r="A812" s="527"/>
      <c r="B812" s="527" t="s">
        <v>1553</v>
      </c>
      <c r="C812" s="530">
        <v>-708.98539000000005</v>
      </c>
      <c r="D812" s="529"/>
      <c r="E812" s="529"/>
      <c r="F812" s="529"/>
      <c r="G812" s="529"/>
      <c r="H812" s="529"/>
      <c r="I812" s="530">
        <v>-708.98539000000005</v>
      </c>
      <c r="J812" s="529"/>
      <c r="K812" s="527" t="s">
        <v>1553</v>
      </c>
      <c r="L812" s="527"/>
    </row>
    <row r="813" ht="128.25" hidden="1" customHeight="1" outlineLevel="3">
      <c r="A813" s="527"/>
      <c r="B813" s="527" t="s">
        <v>1981</v>
      </c>
      <c r="C813" s="528">
        <v>-6526.2178899999999</v>
      </c>
      <c r="D813" s="529"/>
      <c r="E813" s="529"/>
      <c r="F813" s="529"/>
      <c r="G813" s="529"/>
      <c r="H813" s="529"/>
      <c r="I813" s="528">
        <v>-6526.2178899999999</v>
      </c>
      <c r="J813" s="529"/>
      <c r="K813" s="527" t="s">
        <v>1981</v>
      </c>
      <c r="L813" s="527"/>
    </row>
    <row r="814" ht="186.75" hidden="1" customHeight="1" outlineLevel="3">
      <c r="A814" s="527"/>
      <c r="B814" s="527" t="s">
        <v>1982</v>
      </c>
      <c r="C814" s="530">
        <v>-155.97677999999999</v>
      </c>
      <c r="D814" s="529"/>
      <c r="E814" s="529"/>
      <c r="F814" s="529"/>
      <c r="G814" s="529"/>
      <c r="H814" s="529"/>
      <c r="I814" s="530">
        <v>-155.97677999999999</v>
      </c>
      <c r="J814" s="529"/>
      <c r="K814" s="527" t="s">
        <v>1982</v>
      </c>
      <c r="L814" s="527"/>
    </row>
    <row r="815" ht="186.75" hidden="1" customHeight="1" outlineLevel="3">
      <c r="A815" s="527"/>
      <c r="B815" s="527" t="s">
        <v>1983</v>
      </c>
      <c r="C815" s="530">
        <v>-93.293049999999994</v>
      </c>
      <c r="D815" s="529"/>
      <c r="E815" s="529"/>
      <c r="F815" s="529"/>
      <c r="G815" s="529"/>
      <c r="H815" s="529"/>
      <c r="I815" s="530">
        <v>-93.293049999999994</v>
      </c>
      <c r="J815" s="529"/>
      <c r="K815" s="527" t="s">
        <v>1983</v>
      </c>
      <c r="L815" s="527"/>
    </row>
    <row r="816" ht="186.75" hidden="1" customHeight="1" outlineLevel="3">
      <c r="A816" s="527"/>
      <c r="B816" s="527" t="s">
        <v>1984</v>
      </c>
      <c r="C816" s="530">
        <v>-152.63452000000001</v>
      </c>
      <c r="D816" s="529"/>
      <c r="E816" s="529"/>
      <c r="F816" s="529"/>
      <c r="G816" s="529"/>
      <c r="H816" s="529"/>
      <c r="I816" s="530">
        <v>-152.63452000000001</v>
      </c>
      <c r="J816" s="529"/>
      <c r="K816" s="527" t="s">
        <v>1984</v>
      </c>
      <c r="L816" s="527"/>
    </row>
    <row r="817" ht="157.5" hidden="1" customHeight="1" outlineLevel="3">
      <c r="A817" s="527"/>
      <c r="B817" s="527" t="s">
        <v>1985</v>
      </c>
      <c r="C817" s="530">
        <v>-560.12459000000001</v>
      </c>
      <c r="D817" s="529"/>
      <c r="E817" s="529"/>
      <c r="F817" s="529"/>
      <c r="G817" s="529"/>
      <c r="H817" s="529"/>
      <c r="I817" s="530">
        <v>-560.12459000000001</v>
      </c>
      <c r="J817" s="529"/>
      <c r="K817" s="527" t="s">
        <v>1985</v>
      </c>
      <c r="L817" s="527"/>
    </row>
    <row r="818" ht="108.75" hidden="1" customHeight="1" outlineLevel="3">
      <c r="A818" s="527"/>
      <c r="B818" s="527" t="s">
        <v>1560</v>
      </c>
      <c r="C818" s="528">
        <v>-1516.43571</v>
      </c>
      <c r="D818" s="529"/>
      <c r="E818" s="529"/>
      <c r="F818" s="529"/>
      <c r="G818" s="529"/>
      <c r="H818" s="529"/>
      <c r="I818" s="528">
        <v>-1516.43571</v>
      </c>
      <c r="J818" s="529"/>
      <c r="K818" s="527" t="s">
        <v>1560</v>
      </c>
      <c r="L818" s="527"/>
    </row>
    <row r="819" ht="118.5" hidden="1" customHeight="1" outlineLevel="3">
      <c r="A819" s="527"/>
      <c r="B819" s="527" t="s">
        <v>1561</v>
      </c>
      <c r="C819" s="530">
        <v>-36.158180000000002</v>
      </c>
      <c r="D819" s="529"/>
      <c r="E819" s="529"/>
      <c r="F819" s="529"/>
      <c r="G819" s="529"/>
      <c r="H819" s="529"/>
      <c r="I819" s="530">
        <v>-36.158180000000002</v>
      </c>
      <c r="J819" s="529"/>
      <c r="K819" s="527" t="s">
        <v>1561</v>
      </c>
      <c r="L819" s="527"/>
    </row>
    <row r="820" ht="118.5" hidden="1" customHeight="1" outlineLevel="3">
      <c r="A820" s="527"/>
      <c r="B820" s="527" t="s">
        <v>1562</v>
      </c>
      <c r="C820" s="530">
        <v>-21.626950000000001</v>
      </c>
      <c r="D820" s="529"/>
      <c r="E820" s="529"/>
      <c r="F820" s="529"/>
      <c r="G820" s="529"/>
      <c r="H820" s="529"/>
      <c r="I820" s="530">
        <v>-21.626950000000001</v>
      </c>
      <c r="J820" s="529"/>
      <c r="K820" s="527" t="s">
        <v>1562</v>
      </c>
      <c r="L820" s="527"/>
    </row>
    <row r="821" ht="118.5" hidden="1" customHeight="1" outlineLevel="3">
      <c r="A821" s="527"/>
      <c r="B821" s="527" t="s">
        <v>1563</v>
      </c>
      <c r="C821" s="530">
        <v>-35.383490000000002</v>
      </c>
      <c r="D821" s="529"/>
      <c r="E821" s="529"/>
      <c r="F821" s="529"/>
      <c r="G821" s="529"/>
      <c r="H821" s="529"/>
      <c r="I821" s="530">
        <v>-35.383490000000002</v>
      </c>
      <c r="J821" s="529"/>
      <c r="K821" s="527" t="s">
        <v>1563</v>
      </c>
      <c r="L821" s="527"/>
    </row>
    <row r="822" ht="89.25" hidden="1" customHeight="1" outlineLevel="3">
      <c r="A822" s="527"/>
      <c r="B822" s="527" t="s">
        <v>1564</v>
      </c>
      <c r="C822" s="530">
        <v>-129.84719000000001</v>
      </c>
      <c r="D822" s="529"/>
      <c r="E822" s="529"/>
      <c r="F822" s="529"/>
      <c r="G822" s="529"/>
      <c r="H822" s="529"/>
      <c r="I822" s="530">
        <v>-129.84719000000001</v>
      </c>
      <c r="J822" s="529"/>
      <c r="K822" s="527" t="s">
        <v>1564</v>
      </c>
      <c r="L822" s="527"/>
    </row>
    <row r="823" ht="89.25" hidden="1" customHeight="1" outlineLevel="3">
      <c r="A823" s="527"/>
      <c r="B823" s="527" t="s">
        <v>1565</v>
      </c>
      <c r="C823" s="530">
        <v>-118.93608999999999</v>
      </c>
      <c r="D823" s="529"/>
      <c r="E823" s="529"/>
      <c r="F823" s="529"/>
      <c r="G823" s="529"/>
      <c r="H823" s="529"/>
      <c r="I823" s="530">
        <v>-118.93608999999999</v>
      </c>
      <c r="J823" s="529"/>
      <c r="K823" s="527" t="s">
        <v>1565</v>
      </c>
      <c r="L823" s="527"/>
    </row>
    <row r="824" ht="147.75" hidden="1" customHeight="1" outlineLevel="3">
      <c r="A824" s="527"/>
      <c r="B824" s="527" t="s">
        <v>1566</v>
      </c>
      <c r="C824" s="530">
        <v>-2.8358500000000002</v>
      </c>
      <c r="D824" s="529"/>
      <c r="E824" s="529"/>
      <c r="F824" s="529"/>
      <c r="G824" s="529"/>
      <c r="H824" s="529"/>
      <c r="I824" s="530">
        <v>-2.8358500000000002</v>
      </c>
      <c r="J824" s="529"/>
      <c r="K824" s="527" t="s">
        <v>1566</v>
      </c>
      <c r="L824" s="527"/>
    </row>
    <row r="825" ht="147.75" hidden="1" customHeight="1" outlineLevel="3">
      <c r="A825" s="527"/>
      <c r="B825" s="527" t="s">
        <v>1567</v>
      </c>
      <c r="C825" s="530">
        <v>-1.69625</v>
      </c>
      <c r="D825" s="529"/>
      <c r="E825" s="529"/>
      <c r="F825" s="529"/>
      <c r="G825" s="529"/>
      <c r="H825" s="529"/>
      <c r="I825" s="530">
        <v>-1.69625</v>
      </c>
      <c r="J825" s="529"/>
      <c r="K825" s="527" t="s">
        <v>1567</v>
      </c>
      <c r="L825" s="527"/>
    </row>
    <row r="826" ht="147.75" hidden="1" customHeight="1" outlineLevel="3">
      <c r="A826" s="527"/>
      <c r="B826" s="527" t="s">
        <v>1568</v>
      </c>
      <c r="C826" s="530">
        <v>-2.7751899999999998</v>
      </c>
      <c r="D826" s="529"/>
      <c r="E826" s="529"/>
      <c r="F826" s="529"/>
      <c r="G826" s="529"/>
      <c r="H826" s="529"/>
      <c r="I826" s="530">
        <v>-2.7751899999999998</v>
      </c>
      <c r="J826" s="529"/>
      <c r="K826" s="527" t="s">
        <v>1568</v>
      </c>
      <c r="L826" s="527"/>
    </row>
    <row r="827" ht="118.5" hidden="1" customHeight="1" outlineLevel="3">
      <c r="A827" s="527"/>
      <c r="B827" s="527" t="s">
        <v>1569</v>
      </c>
      <c r="C827" s="530">
        <v>-10.184240000000001</v>
      </c>
      <c r="D827" s="529"/>
      <c r="E827" s="529"/>
      <c r="F827" s="529"/>
      <c r="G827" s="529"/>
      <c r="H827" s="529"/>
      <c r="I827" s="530">
        <v>-10.184240000000001</v>
      </c>
      <c r="J827" s="529"/>
      <c r="K827" s="527" t="s">
        <v>1569</v>
      </c>
      <c r="L827" s="527"/>
    </row>
    <row r="828" ht="108.75" hidden="1" customHeight="1" outlineLevel="3">
      <c r="A828" s="527"/>
      <c r="B828" s="527" t="s">
        <v>1570</v>
      </c>
      <c r="C828" s="530">
        <v>-854.38936000000001</v>
      </c>
      <c r="D828" s="529"/>
      <c r="E828" s="529"/>
      <c r="F828" s="529"/>
      <c r="G828" s="529"/>
      <c r="H828" s="529"/>
      <c r="I828" s="530">
        <v>-854.38936000000001</v>
      </c>
      <c r="J828" s="529"/>
      <c r="K828" s="527" t="s">
        <v>1570</v>
      </c>
      <c r="L828" s="527"/>
    </row>
    <row r="829" ht="167.25" hidden="1" customHeight="1" outlineLevel="3">
      <c r="A829" s="527"/>
      <c r="B829" s="527" t="s">
        <v>1571</v>
      </c>
      <c r="C829" s="530">
        <v>-20.560669999999998</v>
      </c>
      <c r="D829" s="529"/>
      <c r="E829" s="529"/>
      <c r="F829" s="529"/>
      <c r="G829" s="529"/>
      <c r="H829" s="529"/>
      <c r="I829" s="530">
        <v>-20.560669999999998</v>
      </c>
      <c r="J829" s="529"/>
      <c r="K829" s="527" t="s">
        <v>1571</v>
      </c>
      <c r="L829" s="527"/>
    </row>
    <row r="830" ht="167.25" hidden="1" customHeight="1" outlineLevel="3">
      <c r="A830" s="527"/>
      <c r="B830" s="527" t="s">
        <v>1572</v>
      </c>
      <c r="C830" s="530">
        <v>-12.297840000000001</v>
      </c>
      <c r="D830" s="529"/>
      <c r="E830" s="529"/>
      <c r="F830" s="529"/>
      <c r="G830" s="529"/>
      <c r="H830" s="529"/>
      <c r="I830" s="530">
        <v>-12.297840000000001</v>
      </c>
      <c r="J830" s="529"/>
      <c r="K830" s="527" t="s">
        <v>1572</v>
      </c>
      <c r="L830" s="527"/>
    </row>
    <row r="831" ht="167.25" hidden="1" customHeight="1" outlineLevel="3">
      <c r="A831" s="527"/>
      <c r="B831" s="527" t="s">
        <v>1573</v>
      </c>
      <c r="C831" s="539">
        <v>-20.120000000000001</v>
      </c>
      <c r="D831" s="529"/>
      <c r="E831" s="529"/>
      <c r="F831" s="529"/>
      <c r="G831" s="529"/>
      <c r="H831" s="529"/>
      <c r="I831" s="539">
        <v>-20.120000000000001</v>
      </c>
      <c r="J831" s="529"/>
      <c r="K831" s="527" t="s">
        <v>1573</v>
      </c>
      <c r="L831" s="527"/>
    </row>
    <row r="832" ht="138" hidden="1" customHeight="1" outlineLevel="3">
      <c r="A832" s="527"/>
      <c r="B832" s="527" t="s">
        <v>1574</v>
      </c>
      <c r="C832" s="530">
        <v>-73.834519999999998</v>
      </c>
      <c r="D832" s="529"/>
      <c r="E832" s="529"/>
      <c r="F832" s="529"/>
      <c r="G832" s="529"/>
      <c r="H832" s="529"/>
      <c r="I832" s="530">
        <v>-73.834519999999998</v>
      </c>
      <c r="J832" s="529"/>
      <c r="K832" s="527" t="s">
        <v>1574</v>
      </c>
      <c r="L832" s="527"/>
    </row>
    <row r="833" ht="40.5" hidden="1" customHeight="1" outlineLevel="3">
      <c r="A833" s="527"/>
      <c r="B833" s="527" t="s">
        <v>1575</v>
      </c>
      <c r="C833" s="529"/>
      <c r="D833" s="529"/>
      <c r="E833" s="529"/>
      <c r="F833" s="529"/>
      <c r="G833" s="529"/>
      <c r="H833" s="529"/>
      <c r="I833" s="529"/>
      <c r="J833" s="529"/>
      <c r="K833" s="527" t="s">
        <v>1575</v>
      </c>
      <c r="L833" s="527"/>
    </row>
    <row r="834" ht="79.5" hidden="1" customHeight="1" outlineLevel="3">
      <c r="A834" s="527"/>
      <c r="B834" s="527" t="s">
        <v>1576</v>
      </c>
      <c r="C834" s="530">
        <v>-422.37256000000002</v>
      </c>
      <c r="D834" s="529"/>
      <c r="E834" s="529"/>
      <c r="F834" s="529"/>
      <c r="G834" s="529"/>
      <c r="H834" s="529"/>
      <c r="I834" s="530">
        <v>-422.37256000000002</v>
      </c>
      <c r="J834" s="529"/>
      <c r="K834" s="527" t="s">
        <v>1576</v>
      </c>
      <c r="L834" s="527"/>
    </row>
    <row r="835" ht="79.5" hidden="1" customHeight="1" outlineLevel="3">
      <c r="A835" s="527"/>
      <c r="B835" s="527" t="s">
        <v>1577</v>
      </c>
      <c r="C835" s="530">
        <v>-18.149010000000001</v>
      </c>
      <c r="D835" s="529"/>
      <c r="E835" s="529"/>
      <c r="F835" s="529"/>
      <c r="G835" s="529"/>
      <c r="H835" s="529"/>
      <c r="I835" s="530">
        <v>-18.149010000000001</v>
      </c>
      <c r="J835" s="529"/>
      <c r="K835" s="527" t="s">
        <v>1577</v>
      </c>
      <c r="L835" s="527"/>
    </row>
    <row r="836" ht="89.25" hidden="1" customHeight="1" outlineLevel="3">
      <c r="A836" s="527"/>
      <c r="B836" s="527" t="s">
        <v>1578</v>
      </c>
      <c r="C836" s="530">
        <v>-272.54795999999999</v>
      </c>
      <c r="D836" s="529"/>
      <c r="E836" s="529"/>
      <c r="F836" s="529"/>
      <c r="G836" s="529"/>
      <c r="H836" s="529"/>
      <c r="I836" s="530">
        <v>-272.54795999999999</v>
      </c>
      <c r="J836" s="529"/>
      <c r="K836" s="527" t="s">
        <v>1578</v>
      </c>
      <c r="L836" s="527"/>
    </row>
    <row r="837" ht="79.5" hidden="1" customHeight="1" outlineLevel="3">
      <c r="A837" s="527"/>
      <c r="B837" s="527" t="s">
        <v>1579</v>
      </c>
      <c r="C837" s="530">
        <v>-383.39447999999999</v>
      </c>
      <c r="D837" s="529"/>
      <c r="E837" s="529"/>
      <c r="F837" s="529"/>
      <c r="G837" s="529"/>
      <c r="H837" s="529"/>
      <c r="I837" s="530">
        <v>-383.39447999999999</v>
      </c>
      <c r="J837" s="529"/>
      <c r="K837" s="527" t="s">
        <v>1579</v>
      </c>
      <c r="L837" s="527"/>
    </row>
    <row r="838" ht="40.5" hidden="1" customHeight="1" outlineLevel="3">
      <c r="A838" s="527"/>
      <c r="B838" s="527" t="s">
        <v>1580</v>
      </c>
      <c r="C838" s="528">
        <v>-2468.7555499999999</v>
      </c>
      <c r="D838" s="529"/>
      <c r="E838" s="529"/>
      <c r="F838" s="529"/>
      <c r="G838" s="529"/>
      <c r="H838" s="529"/>
      <c r="I838" s="528">
        <v>-2468.7555499999999</v>
      </c>
      <c r="J838" s="529"/>
      <c r="K838" s="527" t="s">
        <v>1580</v>
      </c>
      <c r="L838" s="527"/>
    </row>
    <row r="839" ht="60" hidden="1" customHeight="1" outlineLevel="3">
      <c r="A839" s="527"/>
      <c r="B839" s="527" t="s">
        <v>1581</v>
      </c>
      <c r="C839" s="530">
        <v>-19.599589999999999</v>
      </c>
      <c r="D839" s="529"/>
      <c r="E839" s="529"/>
      <c r="F839" s="529"/>
      <c r="G839" s="529"/>
      <c r="H839" s="529"/>
      <c r="I839" s="530">
        <v>-19.599589999999999</v>
      </c>
      <c r="J839" s="529"/>
      <c r="K839" s="527" t="s">
        <v>1581</v>
      </c>
      <c r="L839" s="527"/>
    </row>
    <row r="840" ht="60" hidden="1" customHeight="1" outlineLevel="3">
      <c r="A840" s="527"/>
      <c r="B840" s="527" t="s">
        <v>1582</v>
      </c>
      <c r="C840" s="530">
        <v>-175.64236</v>
      </c>
      <c r="D840" s="529"/>
      <c r="E840" s="529"/>
      <c r="F840" s="529"/>
      <c r="G840" s="529"/>
      <c r="H840" s="529"/>
      <c r="I840" s="530">
        <v>-175.64236</v>
      </c>
      <c r="J840" s="529"/>
      <c r="K840" s="527" t="s">
        <v>1582</v>
      </c>
      <c r="L840" s="527"/>
    </row>
    <row r="841" ht="99" hidden="1" customHeight="1" outlineLevel="3">
      <c r="A841" s="527"/>
      <c r="B841" s="527" t="s">
        <v>1584</v>
      </c>
      <c r="C841" s="535">
        <v>-403.78820000000002</v>
      </c>
      <c r="D841" s="529"/>
      <c r="E841" s="529"/>
      <c r="F841" s="529"/>
      <c r="G841" s="529"/>
      <c r="H841" s="529"/>
      <c r="I841" s="535">
        <v>-403.78820000000002</v>
      </c>
      <c r="J841" s="529"/>
      <c r="K841" s="527" t="s">
        <v>1584</v>
      </c>
      <c r="L841" s="527"/>
    </row>
    <row r="842" ht="79.5" hidden="1" customHeight="1" outlineLevel="3">
      <c r="A842" s="527"/>
      <c r="B842" s="527" t="s">
        <v>1585</v>
      </c>
      <c r="C842" s="530">
        <v>-2.92245</v>
      </c>
      <c r="D842" s="529"/>
      <c r="E842" s="529"/>
      <c r="F842" s="529"/>
      <c r="G842" s="529"/>
      <c r="H842" s="529"/>
      <c r="I842" s="530">
        <v>-2.92245</v>
      </c>
      <c r="J842" s="529"/>
      <c r="K842" s="527" t="s">
        <v>1585</v>
      </c>
      <c r="L842" s="527"/>
    </row>
    <row r="843" ht="79.5" hidden="1" customHeight="1" outlineLevel="3">
      <c r="A843" s="527"/>
      <c r="B843" s="527" t="s">
        <v>1586</v>
      </c>
      <c r="C843" s="535">
        <v>-56.140099999999997</v>
      </c>
      <c r="D843" s="529"/>
      <c r="E843" s="529"/>
      <c r="F843" s="529"/>
      <c r="G843" s="529"/>
      <c r="H843" s="529"/>
      <c r="I843" s="535">
        <v>-56.140099999999997</v>
      </c>
      <c r="J843" s="529"/>
      <c r="K843" s="527" t="s">
        <v>1586</v>
      </c>
      <c r="L843" s="527"/>
    </row>
    <row r="844" ht="118.5" hidden="1" customHeight="1" outlineLevel="3">
      <c r="A844" s="527"/>
      <c r="B844" s="527" t="s">
        <v>1587</v>
      </c>
      <c r="C844" s="530">
        <v>-16.029309999999999</v>
      </c>
      <c r="D844" s="529"/>
      <c r="E844" s="529"/>
      <c r="F844" s="529"/>
      <c r="G844" s="529"/>
      <c r="H844" s="529"/>
      <c r="I844" s="530">
        <v>-16.029309999999999</v>
      </c>
      <c r="J844" s="529"/>
      <c r="K844" s="527" t="s">
        <v>1587</v>
      </c>
      <c r="L844" s="527"/>
    </row>
    <row r="845" ht="99" hidden="1" customHeight="1" outlineLevel="3">
      <c r="A845" s="527"/>
      <c r="B845" s="527" t="s">
        <v>1588</v>
      </c>
      <c r="C845" s="530">
        <v>-10.32089</v>
      </c>
      <c r="D845" s="529"/>
      <c r="E845" s="529"/>
      <c r="F845" s="529"/>
      <c r="G845" s="529"/>
      <c r="H845" s="529"/>
      <c r="I845" s="530">
        <v>-10.32089</v>
      </c>
      <c r="J845" s="529"/>
      <c r="K845" s="527" t="s">
        <v>1588</v>
      </c>
      <c r="L845" s="527"/>
    </row>
    <row r="846" ht="89.25" hidden="1" customHeight="1" outlineLevel="3">
      <c r="A846" s="527"/>
      <c r="B846" s="527" t="s">
        <v>1589</v>
      </c>
      <c r="C846" s="530">
        <v>-4.5130699999999999</v>
      </c>
      <c r="D846" s="529"/>
      <c r="E846" s="529"/>
      <c r="F846" s="529"/>
      <c r="G846" s="529"/>
      <c r="H846" s="529"/>
      <c r="I846" s="530">
        <v>-4.5130699999999999</v>
      </c>
      <c r="J846" s="529"/>
      <c r="K846" s="527" t="s">
        <v>1589</v>
      </c>
      <c r="L846" s="527"/>
    </row>
    <row r="847" ht="89.25" hidden="1" customHeight="1" outlineLevel="3">
      <c r="A847" s="527"/>
      <c r="B847" s="527" t="s">
        <v>1590</v>
      </c>
      <c r="C847" s="535">
        <v>-0.3196</v>
      </c>
      <c r="D847" s="529"/>
      <c r="E847" s="529"/>
      <c r="F847" s="529"/>
      <c r="G847" s="529"/>
      <c r="H847" s="529"/>
      <c r="I847" s="535">
        <v>-0.3196</v>
      </c>
      <c r="J847" s="529"/>
      <c r="K847" s="527" t="s">
        <v>1590</v>
      </c>
      <c r="L847" s="527"/>
    </row>
    <row r="848" ht="89.25" hidden="1" customHeight="1" outlineLevel="3">
      <c r="A848" s="527"/>
      <c r="B848" s="527" t="s">
        <v>1591</v>
      </c>
      <c r="C848" s="530">
        <v>-47.145220000000002</v>
      </c>
      <c r="D848" s="529"/>
      <c r="E848" s="529"/>
      <c r="F848" s="529"/>
      <c r="G848" s="529"/>
      <c r="H848" s="529"/>
      <c r="I848" s="530">
        <v>-47.145220000000002</v>
      </c>
      <c r="J848" s="529"/>
      <c r="K848" s="527" t="s">
        <v>1591</v>
      </c>
      <c r="L848" s="527"/>
    </row>
    <row r="849" ht="89.25" hidden="1" customHeight="1" outlineLevel="3">
      <c r="A849" s="527"/>
      <c r="B849" s="527" t="s">
        <v>1592</v>
      </c>
      <c r="C849" s="537">
        <v>-14.047000000000001</v>
      </c>
      <c r="D849" s="529"/>
      <c r="E849" s="529"/>
      <c r="F849" s="529"/>
      <c r="G849" s="529"/>
      <c r="H849" s="529"/>
      <c r="I849" s="537">
        <v>-14.047000000000001</v>
      </c>
      <c r="J849" s="529"/>
      <c r="K849" s="527" t="s">
        <v>1592</v>
      </c>
      <c r="L849" s="527"/>
    </row>
    <row r="850" ht="108.75" hidden="1" customHeight="1" outlineLevel="3">
      <c r="A850" s="527"/>
      <c r="B850" s="527" t="s">
        <v>1593</v>
      </c>
      <c r="C850" s="530">
        <v>-9.4292200000000008</v>
      </c>
      <c r="D850" s="529"/>
      <c r="E850" s="529"/>
      <c r="F850" s="529"/>
      <c r="G850" s="529"/>
      <c r="H850" s="529"/>
      <c r="I850" s="530">
        <v>-9.4292200000000008</v>
      </c>
      <c r="J850" s="529"/>
      <c r="K850" s="527" t="s">
        <v>1593</v>
      </c>
      <c r="L850" s="527"/>
    </row>
    <row r="851" ht="108.75" hidden="1" customHeight="1" outlineLevel="3">
      <c r="A851" s="527"/>
      <c r="B851" s="527" t="s">
        <v>1594</v>
      </c>
      <c r="C851" s="530">
        <v>-4.75474</v>
      </c>
      <c r="D851" s="529"/>
      <c r="E851" s="529"/>
      <c r="F851" s="529"/>
      <c r="G851" s="529"/>
      <c r="H851" s="529"/>
      <c r="I851" s="530">
        <v>-4.75474</v>
      </c>
      <c r="J851" s="529"/>
      <c r="K851" s="527" t="s">
        <v>1594</v>
      </c>
      <c r="L851" s="527"/>
    </row>
    <row r="852" ht="79.5" hidden="1" customHeight="1" outlineLevel="3">
      <c r="A852" s="527"/>
      <c r="B852" s="527" t="s">
        <v>1595</v>
      </c>
      <c r="C852" s="530">
        <v>-20.657309999999999</v>
      </c>
      <c r="D852" s="529"/>
      <c r="E852" s="529"/>
      <c r="F852" s="529"/>
      <c r="G852" s="529"/>
      <c r="H852" s="529"/>
      <c r="I852" s="530">
        <v>-20.657309999999999</v>
      </c>
      <c r="J852" s="529"/>
      <c r="K852" s="527" t="s">
        <v>1595</v>
      </c>
      <c r="L852" s="527"/>
    </row>
    <row r="853" ht="89.25" hidden="1" customHeight="1" outlineLevel="3">
      <c r="A853" s="527"/>
      <c r="B853" s="527" t="s">
        <v>1596</v>
      </c>
      <c r="C853" s="530">
        <v>-1.4381600000000001</v>
      </c>
      <c r="D853" s="529"/>
      <c r="E853" s="529"/>
      <c r="F853" s="529"/>
      <c r="G853" s="529"/>
      <c r="H853" s="529"/>
      <c r="I853" s="530">
        <v>-1.4381600000000001</v>
      </c>
      <c r="J853" s="529"/>
      <c r="K853" s="527" t="s">
        <v>1596</v>
      </c>
      <c r="L853" s="527"/>
    </row>
    <row r="854" ht="128.25" hidden="1" customHeight="1" outlineLevel="3">
      <c r="A854" s="527"/>
      <c r="B854" s="527" t="s">
        <v>1597</v>
      </c>
      <c r="C854" s="530">
        <v>-7.3395400000000004</v>
      </c>
      <c r="D854" s="529"/>
      <c r="E854" s="529"/>
      <c r="F854" s="529"/>
      <c r="G854" s="529"/>
      <c r="H854" s="529"/>
      <c r="I854" s="530">
        <v>-7.3395400000000004</v>
      </c>
      <c r="J854" s="529"/>
      <c r="K854" s="527" t="s">
        <v>1597</v>
      </c>
      <c r="L854" s="527"/>
    </row>
    <row r="855" ht="108.75" hidden="1" customHeight="1" outlineLevel="3">
      <c r="A855" s="527"/>
      <c r="B855" s="527" t="s">
        <v>1598</v>
      </c>
      <c r="C855" s="530">
        <v>-2.9383900000000001</v>
      </c>
      <c r="D855" s="529"/>
      <c r="E855" s="529"/>
      <c r="F855" s="529"/>
      <c r="G855" s="529"/>
      <c r="H855" s="529"/>
      <c r="I855" s="530">
        <v>-2.9383900000000001</v>
      </c>
      <c r="J855" s="529"/>
      <c r="K855" s="527" t="s">
        <v>1598</v>
      </c>
      <c r="L855" s="527"/>
    </row>
    <row r="856" ht="69.75" hidden="1" customHeight="1" outlineLevel="3">
      <c r="A856" s="527"/>
      <c r="B856" s="527" t="s">
        <v>1599</v>
      </c>
      <c r="C856" s="530">
        <v>-0.013050000000000001</v>
      </c>
      <c r="D856" s="529"/>
      <c r="E856" s="529"/>
      <c r="F856" s="529"/>
      <c r="G856" s="529"/>
      <c r="H856" s="529"/>
      <c r="I856" s="530">
        <v>-0.013050000000000001</v>
      </c>
      <c r="J856" s="529"/>
      <c r="K856" s="527" t="s">
        <v>1599</v>
      </c>
      <c r="L856" s="527"/>
    </row>
    <row r="857" ht="60" hidden="1" customHeight="1" outlineLevel="3">
      <c r="A857" s="527"/>
      <c r="B857" s="527" t="s">
        <v>1600</v>
      </c>
      <c r="C857" s="535">
        <v>-17.6309</v>
      </c>
      <c r="D857" s="529"/>
      <c r="E857" s="529"/>
      <c r="F857" s="529"/>
      <c r="G857" s="529"/>
      <c r="H857" s="529"/>
      <c r="I857" s="535">
        <v>-17.6309</v>
      </c>
      <c r="J857" s="529"/>
      <c r="K857" s="527" t="s">
        <v>1600</v>
      </c>
      <c r="L857" s="527"/>
    </row>
    <row r="858" ht="60" hidden="1" customHeight="1" outlineLevel="3">
      <c r="A858" s="527"/>
      <c r="B858" s="527" t="s">
        <v>1601</v>
      </c>
      <c r="C858" s="530">
        <v>-192.14687000000001</v>
      </c>
      <c r="D858" s="529"/>
      <c r="E858" s="529"/>
      <c r="F858" s="529"/>
      <c r="G858" s="529"/>
      <c r="H858" s="529"/>
      <c r="I858" s="530">
        <v>-192.14687000000001</v>
      </c>
      <c r="J858" s="529"/>
      <c r="K858" s="527" t="s">
        <v>1601</v>
      </c>
      <c r="L858" s="527"/>
    </row>
    <row r="859" ht="69.75" hidden="1" customHeight="1" outlineLevel="3">
      <c r="A859" s="527"/>
      <c r="B859" s="527" t="s">
        <v>1602</v>
      </c>
      <c r="C859" s="535">
        <v>-89.359800000000007</v>
      </c>
      <c r="D859" s="529"/>
      <c r="E859" s="529"/>
      <c r="F859" s="529"/>
      <c r="G859" s="529"/>
      <c r="H859" s="529"/>
      <c r="I859" s="535">
        <v>-89.359800000000007</v>
      </c>
      <c r="J859" s="529"/>
      <c r="K859" s="527" t="s">
        <v>1602</v>
      </c>
      <c r="L859" s="527"/>
    </row>
    <row r="860" ht="108.75" hidden="1" customHeight="1" outlineLevel="3">
      <c r="A860" s="527"/>
      <c r="B860" s="527" t="s">
        <v>1603</v>
      </c>
      <c r="C860" s="530">
        <v>-4.6223599999999996</v>
      </c>
      <c r="D860" s="529"/>
      <c r="E860" s="529"/>
      <c r="F860" s="529"/>
      <c r="G860" s="529"/>
      <c r="H860" s="529"/>
      <c r="I860" s="530">
        <v>-4.6223599999999996</v>
      </c>
      <c r="J860" s="529"/>
      <c r="K860" s="527" t="s">
        <v>1603</v>
      </c>
      <c r="L860" s="527"/>
    </row>
    <row r="861" ht="108.75" hidden="1" customHeight="1" outlineLevel="3">
      <c r="A861" s="527"/>
      <c r="B861" s="527" t="s">
        <v>1604</v>
      </c>
      <c r="C861" s="530">
        <v>-63.248719999999999</v>
      </c>
      <c r="D861" s="529"/>
      <c r="E861" s="529"/>
      <c r="F861" s="529"/>
      <c r="G861" s="529"/>
      <c r="H861" s="529"/>
      <c r="I861" s="530">
        <v>-63.248719999999999</v>
      </c>
      <c r="J861" s="529"/>
      <c r="K861" s="527" t="s">
        <v>1604</v>
      </c>
      <c r="L861" s="527"/>
    </row>
    <row r="862" ht="99" hidden="1" customHeight="1" outlineLevel="3">
      <c r="A862" s="527"/>
      <c r="B862" s="527" t="s">
        <v>1605</v>
      </c>
      <c r="C862" s="530">
        <v>-25.852720000000001</v>
      </c>
      <c r="D862" s="529"/>
      <c r="E862" s="529"/>
      <c r="F862" s="529"/>
      <c r="G862" s="529"/>
      <c r="H862" s="529"/>
      <c r="I862" s="530">
        <v>-25.852720000000001</v>
      </c>
      <c r="J862" s="529"/>
      <c r="K862" s="527" t="s">
        <v>1605</v>
      </c>
      <c r="L862" s="527"/>
    </row>
    <row r="863" ht="138" hidden="1" customHeight="1" outlineLevel="3">
      <c r="A863" s="527"/>
      <c r="B863" s="527" t="s">
        <v>1606</v>
      </c>
      <c r="C863" s="530">
        <v>-286.34723000000002</v>
      </c>
      <c r="D863" s="529"/>
      <c r="E863" s="529"/>
      <c r="F863" s="529"/>
      <c r="G863" s="529"/>
      <c r="H863" s="529"/>
      <c r="I863" s="530">
        <v>-286.34723000000002</v>
      </c>
      <c r="J863" s="529"/>
      <c r="K863" s="527" t="s">
        <v>1606</v>
      </c>
      <c r="L863" s="527"/>
    </row>
    <row r="864" ht="128.25" hidden="1" customHeight="1" outlineLevel="3">
      <c r="A864" s="527"/>
      <c r="B864" s="527" t="s">
        <v>1607</v>
      </c>
      <c r="C864" s="530">
        <v>-109.36612</v>
      </c>
      <c r="D864" s="529"/>
      <c r="E864" s="529"/>
      <c r="F864" s="529"/>
      <c r="G864" s="529"/>
      <c r="H864" s="529"/>
      <c r="I864" s="530">
        <v>-109.36612</v>
      </c>
      <c r="J864" s="529"/>
      <c r="K864" s="527" t="s">
        <v>1607</v>
      </c>
      <c r="L864" s="527"/>
    </row>
    <row r="865" ht="40.5" hidden="1" customHeight="1" outlineLevel="3">
      <c r="A865" s="527"/>
      <c r="B865" s="527" t="s">
        <v>1608</v>
      </c>
      <c r="C865" s="530">
        <v>-4.2352699999999999</v>
      </c>
      <c r="D865" s="529"/>
      <c r="E865" s="529"/>
      <c r="F865" s="529"/>
      <c r="G865" s="529"/>
      <c r="H865" s="529"/>
      <c r="I865" s="530">
        <v>-4.2352699999999999</v>
      </c>
      <c r="J865" s="529"/>
      <c r="K865" s="527" t="s">
        <v>1608</v>
      </c>
      <c r="L865" s="527"/>
    </row>
    <row r="866" ht="50.25" hidden="1" customHeight="1" outlineLevel="3">
      <c r="A866" s="527"/>
      <c r="B866" s="527" t="s">
        <v>1609</v>
      </c>
      <c r="C866" s="530">
        <v>-0.26258999999999999</v>
      </c>
      <c r="D866" s="529"/>
      <c r="E866" s="529"/>
      <c r="F866" s="529"/>
      <c r="G866" s="529"/>
      <c r="H866" s="529"/>
      <c r="I866" s="530">
        <v>-0.26258999999999999</v>
      </c>
      <c r="J866" s="529"/>
      <c r="K866" s="527" t="s">
        <v>1609</v>
      </c>
      <c r="L866" s="527"/>
    </row>
    <row r="867" ht="118.5" hidden="1" customHeight="1" outlineLevel="3">
      <c r="A867" s="527"/>
      <c r="B867" s="527" t="s">
        <v>1610</v>
      </c>
      <c r="C867" s="530">
        <v>-13.716290000000001</v>
      </c>
      <c r="D867" s="529"/>
      <c r="E867" s="529"/>
      <c r="F867" s="529"/>
      <c r="G867" s="529"/>
      <c r="H867" s="529"/>
      <c r="I867" s="530">
        <v>-13.716290000000001</v>
      </c>
      <c r="J867" s="529"/>
      <c r="K867" s="527" t="s">
        <v>1610</v>
      </c>
      <c r="L867" s="527"/>
    </row>
    <row r="868" ht="99" hidden="1" customHeight="1" outlineLevel="3">
      <c r="A868" s="527"/>
      <c r="B868" s="527" t="s">
        <v>1612</v>
      </c>
      <c r="C868" s="530">
        <v>-192.22298000000001</v>
      </c>
      <c r="D868" s="529"/>
      <c r="E868" s="529"/>
      <c r="F868" s="529"/>
      <c r="G868" s="529"/>
      <c r="H868" s="529"/>
      <c r="I868" s="530">
        <v>-192.22298000000001</v>
      </c>
      <c r="J868" s="529"/>
      <c r="K868" s="527" t="s">
        <v>1612</v>
      </c>
      <c r="L868" s="527"/>
    </row>
    <row r="869" ht="167.25" hidden="1" customHeight="1" outlineLevel="3">
      <c r="A869" s="527"/>
      <c r="B869" s="527" t="s">
        <v>1613</v>
      </c>
      <c r="C869" s="530">
        <v>-16.03547</v>
      </c>
      <c r="D869" s="529"/>
      <c r="E869" s="529"/>
      <c r="F869" s="529"/>
      <c r="G869" s="529"/>
      <c r="H869" s="529"/>
      <c r="I869" s="530">
        <v>-16.03547</v>
      </c>
      <c r="J869" s="529"/>
      <c r="K869" s="527" t="s">
        <v>1613</v>
      </c>
      <c r="L869" s="527"/>
    </row>
    <row r="870" ht="79.5" hidden="1" customHeight="1" outlineLevel="3">
      <c r="A870" s="527"/>
      <c r="B870" s="527" t="s">
        <v>1614</v>
      </c>
      <c r="C870" s="530">
        <v>-6.1328899999999997</v>
      </c>
      <c r="D870" s="529"/>
      <c r="E870" s="529"/>
      <c r="F870" s="529"/>
      <c r="G870" s="529"/>
      <c r="H870" s="529"/>
      <c r="I870" s="530">
        <v>-6.1328899999999997</v>
      </c>
      <c r="J870" s="529"/>
      <c r="K870" s="527" t="s">
        <v>1614</v>
      </c>
      <c r="L870" s="527"/>
    </row>
    <row r="871" ht="60" hidden="1" customHeight="1" outlineLevel="3">
      <c r="A871" s="527"/>
      <c r="B871" s="527" t="s">
        <v>1615</v>
      </c>
      <c r="C871" s="530">
        <v>-2.0232100000000002</v>
      </c>
      <c r="D871" s="529"/>
      <c r="E871" s="529"/>
      <c r="F871" s="529"/>
      <c r="G871" s="529"/>
      <c r="H871" s="529"/>
      <c r="I871" s="530">
        <v>-2.0232100000000002</v>
      </c>
      <c r="J871" s="529"/>
      <c r="K871" s="527" t="s">
        <v>1615</v>
      </c>
      <c r="L871" s="527"/>
    </row>
    <row r="872" ht="40.5" hidden="1" customHeight="1" outlineLevel="3">
      <c r="A872" s="527"/>
      <c r="B872" s="527" t="s">
        <v>1616</v>
      </c>
      <c r="C872" s="530">
        <v>-21.620139999999999</v>
      </c>
      <c r="D872" s="529"/>
      <c r="E872" s="529"/>
      <c r="F872" s="529"/>
      <c r="G872" s="529"/>
      <c r="H872" s="529"/>
      <c r="I872" s="530">
        <v>-21.620139999999999</v>
      </c>
      <c r="J872" s="529"/>
      <c r="K872" s="527" t="s">
        <v>1616</v>
      </c>
      <c r="L872" s="527"/>
    </row>
    <row r="873" ht="79.5" hidden="1" customHeight="1" outlineLevel="3">
      <c r="A873" s="527"/>
      <c r="B873" s="527" t="s">
        <v>1617</v>
      </c>
      <c r="C873" s="530">
        <v>-12.35974</v>
      </c>
      <c r="D873" s="529"/>
      <c r="E873" s="529"/>
      <c r="F873" s="529"/>
      <c r="G873" s="529"/>
      <c r="H873" s="529"/>
      <c r="I873" s="530">
        <v>-12.35974</v>
      </c>
      <c r="J873" s="529"/>
      <c r="K873" s="527" t="s">
        <v>1617</v>
      </c>
      <c r="L873" s="527"/>
    </row>
    <row r="874" ht="157.5" hidden="1" customHeight="1" outlineLevel="3">
      <c r="A874" s="527"/>
      <c r="B874" s="527" t="s">
        <v>1618</v>
      </c>
      <c r="C874" s="530">
        <v>-2.33636</v>
      </c>
      <c r="D874" s="529"/>
      <c r="E874" s="529"/>
      <c r="F874" s="529"/>
      <c r="G874" s="529"/>
      <c r="H874" s="529"/>
      <c r="I874" s="530">
        <v>-2.33636</v>
      </c>
      <c r="J874" s="529"/>
      <c r="K874" s="527" t="s">
        <v>1618</v>
      </c>
      <c r="L874" s="527"/>
    </row>
    <row r="875" ht="138" hidden="1" customHeight="1" outlineLevel="3">
      <c r="A875" s="527"/>
      <c r="B875" s="527" t="s">
        <v>1619</v>
      </c>
      <c r="C875" s="530">
        <v>-40.529710000000001</v>
      </c>
      <c r="D875" s="529"/>
      <c r="E875" s="529"/>
      <c r="F875" s="529"/>
      <c r="G875" s="529"/>
      <c r="H875" s="529"/>
      <c r="I875" s="530">
        <v>-40.529710000000001</v>
      </c>
      <c r="J875" s="529"/>
      <c r="K875" s="527" t="s">
        <v>1619</v>
      </c>
      <c r="L875" s="527"/>
    </row>
    <row r="876" ht="186.75" hidden="1" customHeight="1" outlineLevel="3">
      <c r="A876" s="527"/>
      <c r="B876" s="527" t="s">
        <v>1620</v>
      </c>
      <c r="C876" s="530">
        <v>-0.053490000000000003</v>
      </c>
      <c r="D876" s="529"/>
      <c r="E876" s="529"/>
      <c r="F876" s="529"/>
      <c r="G876" s="529"/>
      <c r="H876" s="529"/>
      <c r="I876" s="530">
        <v>-0.053490000000000003</v>
      </c>
      <c r="J876" s="529"/>
      <c r="K876" s="527" t="s">
        <v>1620</v>
      </c>
      <c r="L876" s="527"/>
    </row>
    <row r="877" ht="167.25" hidden="1" customHeight="1" outlineLevel="3">
      <c r="A877" s="527"/>
      <c r="B877" s="527" t="s">
        <v>1621</v>
      </c>
      <c r="C877" s="530">
        <v>-6.5606799999999996</v>
      </c>
      <c r="D877" s="529"/>
      <c r="E877" s="529"/>
      <c r="F877" s="529"/>
      <c r="G877" s="529"/>
      <c r="H877" s="529"/>
      <c r="I877" s="530">
        <v>-6.5606799999999996</v>
      </c>
      <c r="J877" s="529"/>
      <c r="K877" s="527" t="s">
        <v>1621</v>
      </c>
      <c r="L877" s="527"/>
    </row>
    <row r="878" ht="89.25" hidden="1" customHeight="1" outlineLevel="3">
      <c r="A878" s="527"/>
      <c r="B878" s="527" t="s">
        <v>1622</v>
      </c>
      <c r="C878" s="530">
        <v>-14.245810000000001</v>
      </c>
      <c r="D878" s="529"/>
      <c r="E878" s="529"/>
      <c r="F878" s="529"/>
      <c r="G878" s="529"/>
      <c r="H878" s="529"/>
      <c r="I878" s="530">
        <v>-14.245810000000001</v>
      </c>
      <c r="J878" s="529"/>
      <c r="K878" s="527" t="s">
        <v>1622</v>
      </c>
      <c r="L878" s="527"/>
    </row>
    <row r="879" ht="60" hidden="1" customHeight="1" outlineLevel="3">
      <c r="A879" s="527"/>
      <c r="B879" s="527" t="s">
        <v>1623</v>
      </c>
      <c r="C879" s="530">
        <v>-1.8738600000000001</v>
      </c>
      <c r="D879" s="529"/>
      <c r="E879" s="529"/>
      <c r="F879" s="529"/>
      <c r="G879" s="529"/>
      <c r="H879" s="529"/>
      <c r="I879" s="530">
        <v>-1.8738600000000001</v>
      </c>
      <c r="J879" s="529"/>
      <c r="K879" s="527" t="s">
        <v>1623</v>
      </c>
      <c r="L879" s="527"/>
    </row>
    <row r="880" ht="79.5" hidden="1" customHeight="1" outlineLevel="3">
      <c r="A880" s="527"/>
      <c r="B880" s="527" t="s">
        <v>1625</v>
      </c>
      <c r="C880" s="530">
        <v>-0.18376000000000001</v>
      </c>
      <c r="D880" s="529"/>
      <c r="E880" s="529"/>
      <c r="F880" s="529"/>
      <c r="G880" s="529"/>
      <c r="H880" s="529"/>
      <c r="I880" s="530">
        <v>-0.18376000000000001</v>
      </c>
      <c r="J880" s="529"/>
      <c r="K880" s="527" t="s">
        <v>1625</v>
      </c>
      <c r="L880" s="527"/>
    </row>
    <row r="881" ht="60" hidden="1" customHeight="1" outlineLevel="3">
      <c r="A881" s="527"/>
      <c r="B881" s="527" t="s">
        <v>1628</v>
      </c>
      <c r="C881" s="530">
        <v>-70.693629999999999</v>
      </c>
      <c r="D881" s="529"/>
      <c r="E881" s="529"/>
      <c r="F881" s="529"/>
      <c r="G881" s="529"/>
      <c r="H881" s="529"/>
      <c r="I881" s="530">
        <v>-70.693629999999999</v>
      </c>
      <c r="J881" s="529"/>
      <c r="K881" s="527" t="s">
        <v>1628</v>
      </c>
      <c r="L881" s="527"/>
    </row>
    <row r="882" ht="50.25" hidden="1" customHeight="1" outlineLevel="3">
      <c r="A882" s="527"/>
      <c r="B882" s="527" t="s">
        <v>1629</v>
      </c>
      <c r="C882" s="530">
        <v>-3.8992100000000001</v>
      </c>
      <c r="D882" s="529"/>
      <c r="E882" s="529"/>
      <c r="F882" s="529"/>
      <c r="G882" s="529"/>
      <c r="H882" s="529"/>
      <c r="I882" s="530">
        <v>-3.8992100000000001</v>
      </c>
      <c r="J882" s="529"/>
      <c r="K882" s="527" t="s">
        <v>1629</v>
      </c>
      <c r="L882" s="527"/>
    </row>
    <row r="883" ht="69.75" hidden="1" customHeight="1" outlineLevel="3">
      <c r="A883" s="527"/>
      <c r="B883" s="527" t="s">
        <v>1988</v>
      </c>
      <c r="C883" s="539">
        <v>-894.45000000000005</v>
      </c>
      <c r="D883" s="529"/>
      <c r="E883" s="529"/>
      <c r="F883" s="529"/>
      <c r="G883" s="529"/>
      <c r="H883" s="529"/>
      <c r="I883" s="539">
        <v>-894.45000000000005</v>
      </c>
      <c r="J883" s="529"/>
      <c r="K883" s="527" t="s">
        <v>1988</v>
      </c>
      <c r="L883" s="527"/>
    </row>
    <row r="884" ht="108.75" hidden="1" customHeight="1" outlineLevel="3">
      <c r="A884" s="527"/>
      <c r="B884" s="527" t="s">
        <v>1631</v>
      </c>
      <c r="C884" s="537">
        <v>-56.061</v>
      </c>
      <c r="D884" s="529"/>
      <c r="E884" s="529"/>
      <c r="F884" s="529"/>
      <c r="G884" s="529"/>
      <c r="H884" s="529"/>
      <c r="I884" s="537">
        <v>-56.061</v>
      </c>
      <c r="J884" s="529"/>
      <c r="K884" s="527" t="s">
        <v>1631</v>
      </c>
      <c r="L884" s="527"/>
    </row>
    <row r="885" ht="138" hidden="1" customHeight="1" outlineLevel="3">
      <c r="A885" s="527"/>
      <c r="B885" s="527" t="s">
        <v>1633</v>
      </c>
      <c r="C885" s="530">
        <v>-2.97566</v>
      </c>
      <c r="D885" s="529"/>
      <c r="E885" s="529"/>
      <c r="F885" s="529"/>
      <c r="G885" s="529"/>
      <c r="H885" s="529"/>
      <c r="I885" s="530">
        <v>-2.97566</v>
      </c>
      <c r="J885" s="529"/>
      <c r="K885" s="527" t="s">
        <v>1633</v>
      </c>
      <c r="L885" s="527"/>
    </row>
    <row r="886" ht="108.75" hidden="1" customHeight="1" outlineLevel="3">
      <c r="A886" s="527"/>
      <c r="B886" s="527" t="s">
        <v>1634</v>
      </c>
      <c r="C886" s="530">
        <v>-42.624169999999999</v>
      </c>
      <c r="D886" s="529"/>
      <c r="E886" s="529"/>
      <c r="F886" s="529"/>
      <c r="G886" s="529"/>
      <c r="H886" s="529"/>
      <c r="I886" s="530">
        <v>-42.624169999999999</v>
      </c>
      <c r="J886" s="529"/>
      <c r="K886" s="527" t="s">
        <v>1634</v>
      </c>
      <c r="L886" s="527"/>
    </row>
    <row r="887" ht="118.5" hidden="1" customHeight="1" outlineLevel="3">
      <c r="A887" s="527"/>
      <c r="B887" s="527" t="s">
        <v>1635</v>
      </c>
      <c r="C887" s="535">
        <v>-64.482100000000003</v>
      </c>
      <c r="D887" s="529"/>
      <c r="E887" s="529"/>
      <c r="F887" s="529"/>
      <c r="G887" s="529"/>
      <c r="H887" s="529"/>
      <c r="I887" s="535">
        <v>-64.482100000000003</v>
      </c>
      <c r="J887" s="529"/>
      <c r="K887" s="527" t="s">
        <v>1635</v>
      </c>
      <c r="L887" s="527"/>
    </row>
    <row r="888" ht="138" hidden="1" customHeight="1" outlineLevel="3">
      <c r="A888" s="527"/>
      <c r="B888" s="527" t="s">
        <v>1638</v>
      </c>
      <c r="C888" s="535">
        <v>-23.5974</v>
      </c>
      <c r="D888" s="529"/>
      <c r="E888" s="529"/>
      <c r="F888" s="529"/>
      <c r="G888" s="529"/>
      <c r="H888" s="529"/>
      <c r="I888" s="535">
        <v>-23.5974</v>
      </c>
      <c r="J888" s="529"/>
      <c r="K888" s="527" t="s">
        <v>1638</v>
      </c>
      <c r="L888" s="527"/>
    </row>
    <row r="889" ht="79.5" hidden="1" customHeight="1" outlineLevel="3">
      <c r="A889" s="527"/>
      <c r="B889" s="527" t="s">
        <v>1639</v>
      </c>
      <c r="C889" s="530">
        <v>-25.362580000000001</v>
      </c>
      <c r="D889" s="529"/>
      <c r="E889" s="529"/>
      <c r="F889" s="529"/>
      <c r="G889" s="529"/>
      <c r="H889" s="529"/>
      <c r="I889" s="530">
        <v>-25.362580000000001</v>
      </c>
      <c r="J889" s="529"/>
      <c r="K889" s="527" t="s">
        <v>1639</v>
      </c>
      <c r="L889" s="527"/>
    </row>
    <row r="890" ht="89.25" hidden="1" customHeight="1" outlineLevel="3">
      <c r="A890" s="527"/>
      <c r="B890" s="527" t="s">
        <v>1640</v>
      </c>
      <c r="C890" s="530">
        <v>-139.22104999999999</v>
      </c>
      <c r="D890" s="529"/>
      <c r="E890" s="529"/>
      <c r="F890" s="529"/>
      <c r="G890" s="529"/>
      <c r="H890" s="529"/>
      <c r="I890" s="530">
        <v>-139.22104999999999</v>
      </c>
      <c r="J890" s="529"/>
      <c r="K890" s="527" t="s">
        <v>1640</v>
      </c>
      <c r="L890" s="527"/>
    </row>
    <row r="891" ht="118.5" hidden="1" customHeight="1" outlineLevel="3">
      <c r="A891" s="527"/>
      <c r="B891" s="527" t="s">
        <v>1641</v>
      </c>
      <c r="C891" s="535">
        <v>-3.6686999999999999</v>
      </c>
      <c r="D891" s="529"/>
      <c r="E891" s="529"/>
      <c r="F891" s="529"/>
      <c r="G891" s="529"/>
      <c r="H891" s="529"/>
      <c r="I891" s="535">
        <v>-3.6686999999999999</v>
      </c>
      <c r="J891" s="529"/>
      <c r="K891" s="527" t="s">
        <v>1641</v>
      </c>
      <c r="L891" s="527"/>
    </row>
    <row r="892" ht="118.5" hidden="1" customHeight="1" outlineLevel="3">
      <c r="A892" s="527"/>
      <c r="B892" s="527" t="s">
        <v>1642</v>
      </c>
      <c r="C892" s="530">
        <v>-5.3935599999999999</v>
      </c>
      <c r="D892" s="529"/>
      <c r="E892" s="529"/>
      <c r="F892" s="529"/>
      <c r="G892" s="529"/>
      <c r="H892" s="529"/>
      <c r="I892" s="530">
        <v>-5.3935599999999999</v>
      </c>
      <c r="J892" s="529"/>
      <c r="K892" s="527" t="s">
        <v>1642</v>
      </c>
      <c r="L892" s="527"/>
    </row>
    <row r="893" ht="108.75" hidden="1" customHeight="1" outlineLevel="3">
      <c r="A893" s="527"/>
      <c r="B893" s="527" t="s">
        <v>1643</v>
      </c>
      <c r="C893" s="530">
        <v>-6.7162899999999999</v>
      </c>
      <c r="D893" s="529"/>
      <c r="E893" s="529"/>
      <c r="F893" s="529"/>
      <c r="G893" s="529"/>
      <c r="H893" s="529"/>
      <c r="I893" s="530">
        <v>-6.7162899999999999</v>
      </c>
      <c r="J893" s="529"/>
      <c r="K893" s="527" t="s">
        <v>1643</v>
      </c>
      <c r="L893" s="527"/>
    </row>
    <row r="894" ht="50.25" hidden="1" customHeight="1" outlineLevel="3">
      <c r="A894" s="527"/>
      <c r="B894" s="527" t="s">
        <v>1840</v>
      </c>
      <c r="C894" s="530">
        <v>-1.3378399999999999</v>
      </c>
      <c r="D894" s="529"/>
      <c r="E894" s="529"/>
      <c r="F894" s="529"/>
      <c r="G894" s="529"/>
      <c r="H894" s="529"/>
      <c r="I894" s="530">
        <v>-1.3378399999999999</v>
      </c>
      <c r="J894" s="529"/>
      <c r="K894" s="527" t="s">
        <v>1840</v>
      </c>
      <c r="L894" s="527"/>
    </row>
    <row r="895" ht="89.25" hidden="1" customHeight="1" outlineLevel="3">
      <c r="A895" s="527"/>
      <c r="B895" s="527" t="s">
        <v>1645</v>
      </c>
      <c r="C895" s="530">
        <v>-38.216830000000002</v>
      </c>
      <c r="D895" s="529"/>
      <c r="E895" s="529"/>
      <c r="F895" s="529"/>
      <c r="G895" s="529"/>
      <c r="H895" s="529"/>
      <c r="I895" s="530">
        <v>-38.216830000000002</v>
      </c>
      <c r="J895" s="529"/>
      <c r="K895" s="527" t="s">
        <v>1645</v>
      </c>
      <c r="L895" s="527"/>
    </row>
    <row r="896" ht="138" hidden="1" customHeight="1" outlineLevel="3">
      <c r="A896" s="527"/>
      <c r="B896" s="527" t="s">
        <v>1648</v>
      </c>
      <c r="C896" s="530">
        <v>-19.406089999999999</v>
      </c>
      <c r="D896" s="529"/>
      <c r="E896" s="529"/>
      <c r="F896" s="529"/>
      <c r="G896" s="529"/>
      <c r="H896" s="529"/>
      <c r="I896" s="530">
        <v>-19.406089999999999</v>
      </c>
      <c r="J896" s="529"/>
      <c r="K896" s="527" t="s">
        <v>1648</v>
      </c>
      <c r="L896" s="527"/>
    </row>
    <row r="897" ht="138" hidden="1" customHeight="1" outlineLevel="3">
      <c r="A897" s="527"/>
      <c r="B897" s="527" t="s">
        <v>1649</v>
      </c>
      <c r="C897" s="530">
        <v>-0.47567999999999999</v>
      </c>
      <c r="D897" s="529"/>
      <c r="E897" s="529"/>
      <c r="F897" s="529"/>
      <c r="G897" s="529"/>
      <c r="H897" s="529"/>
      <c r="I897" s="530">
        <v>-0.47567999999999999</v>
      </c>
      <c r="J897" s="529"/>
      <c r="K897" s="527" t="s">
        <v>1649</v>
      </c>
      <c r="L897" s="527"/>
    </row>
    <row r="898" ht="89.25" hidden="1" customHeight="1" outlineLevel="3">
      <c r="A898" s="527"/>
      <c r="B898" s="527" t="s">
        <v>1650</v>
      </c>
      <c r="C898" s="530">
        <v>-146.03004999999999</v>
      </c>
      <c r="D898" s="529"/>
      <c r="E898" s="529"/>
      <c r="F898" s="529"/>
      <c r="G898" s="529"/>
      <c r="H898" s="529"/>
      <c r="I898" s="530">
        <v>-146.03004999999999</v>
      </c>
      <c r="J898" s="529"/>
      <c r="K898" s="527" t="s">
        <v>1650</v>
      </c>
      <c r="L898" s="527"/>
    </row>
    <row r="899" ht="69.75" hidden="1" customHeight="1" outlineLevel="3">
      <c r="A899" s="527"/>
      <c r="B899" s="527" t="s">
        <v>1651</v>
      </c>
      <c r="C899" s="530">
        <v>-6.5342799999999999</v>
      </c>
      <c r="D899" s="529"/>
      <c r="E899" s="529"/>
      <c r="F899" s="529"/>
      <c r="G899" s="529"/>
      <c r="H899" s="529"/>
      <c r="I899" s="530">
        <v>-6.5342799999999999</v>
      </c>
      <c r="J899" s="529"/>
      <c r="K899" s="527" t="s">
        <v>1651</v>
      </c>
      <c r="L899" s="527"/>
    </row>
    <row r="900" ht="108.75" hidden="1" customHeight="1" outlineLevel="3">
      <c r="A900" s="527"/>
      <c r="B900" s="527" t="s">
        <v>1652</v>
      </c>
      <c r="C900" s="530">
        <v>-11.27975</v>
      </c>
      <c r="D900" s="529"/>
      <c r="E900" s="529"/>
      <c r="F900" s="529"/>
      <c r="G900" s="529"/>
      <c r="H900" s="529"/>
      <c r="I900" s="530">
        <v>-11.27975</v>
      </c>
      <c r="J900" s="529"/>
      <c r="K900" s="527" t="s">
        <v>1652</v>
      </c>
      <c r="L900" s="527"/>
    </row>
    <row r="901" ht="99" hidden="1" customHeight="1" outlineLevel="3">
      <c r="A901" s="527"/>
      <c r="B901" s="527" t="s">
        <v>1653</v>
      </c>
      <c r="C901" s="530">
        <v>-226.88127</v>
      </c>
      <c r="D901" s="529"/>
      <c r="E901" s="529"/>
      <c r="F901" s="529"/>
      <c r="G901" s="529"/>
      <c r="H901" s="529"/>
      <c r="I901" s="530">
        <v>-226.88127</v>
      </c>
      <c r="J901" s="529"/>
      <c r="K901" s="527" t="s">
        <v>1653</v>
      </c>
      <c r="L901" s="527"/>
    </row>
    <row r="902" ht="40.5" hidden="1" customHeight="1" outlineLevel="3">
      <c r="A902" s="527"/>
      <c r="B902" s="527" t="s">
        <v>1655</v>
      </c>
      <c r="C902" s="530">
        <v>-46.838239999999999</v>
      </c>
      <c r="D902" s="529"/>
      <c r="E902" s="529"/>
      <c r="F902" s="529"/>
      <c r="G902" s="529"/>
      <c r="H902" s="529"/>
      <c r="I902" s="530">
        <v>-46.838239999999999</v>
      </c>
      <c r="J902" s="529"/>
      <c r="K902" s="527" t="s">
        <v>1655</v>
      </c>
      <c r="L902" s="527"/>
    </row>
    <row r="903" ht="40.5" hidden="1" customHeight="1" outlineLevel="3">
      <c r="A903" s="527"/>
      <c r="B903" s="527" t="s">
        <v>1656</v>
      </c>
      <c r="C903" s="530">
        <v>-39.651589999999999</v>
      </c>
      <c r="D903" s="529"/>
      <c r="E903" s="529"/>
      <c r="F903" s="529"/>
      <c r="G903" s="529"/>
      <c r="H903" s="529"/>
      <c r="I903" s="530">
        <v>-39.651589999999999</v>
      </c>
      <c r="J903" s="529"/>
      <c r="K903" s="527" t="s">
        <v>1656</v>
      </c>
      <c r="L903" s="527"/>
    </row>
    <row r="904" ht="50.25" hidden="1" customHeight="1" outlineLevel="3">
      <c r="A904" s="527"/>
      <c r="B904" s="527" t="s">
        <v>1657</v>
      </c>
      <c r="C904" s="530">
        <v>-78.945260000000005</v>
      </c>
      <c r="D904" s="529"/>
      <c r="E904" s="529"/>
      <c r="F904" s="529"/>
      <c r="G904" s="529"/>
      <c r="H904" s="529"/>
      <c r="I904" s="530">
        <v>-78.945260000000005</v>
      </c>
      <c r="J904" s="529"/>
      <c r="K904" s="527" t="s">
        <v>1657</v>
      </c>
      <c r="L904" s="527"/>
    </row>
    <row r="905" ht="138" hidden="1" customHeight="1" outlineLevel="3">
      <c r="A905" s="527"/>
      <c r="B905" s="527" t="s">
        <v>1658</v>
      </c>
      <c r="C905" s="530">
        <v>-0.00079000000000000001</v>
      </c>
      <c r="D905" s="529"/>
      <c r="E905" s="529"/>
      <c r="F905" s="529"/>
      <c r="G905" s="529"/>
      <c r="H905" s="529"/>
      <c r="I905" s="530">
        <v>-0.00079000000000000001</v>
      </c>
      <c r="J905" s="529"/>
      <c r="K905" s="527" t="s">
        <v>1658</v>
      </c>
      <c r="L905" s="527"/>
    </row>
    <row r="906" ht="89.25" hidden="1" customHeight="1" outlineLevel="3">
      <c r="A906" s="527"/>
      <c r="B906" s="527" t="s">
        <v>1659</v>
      </c>
      <c r="C906" s="530">
        <v>-1.5795699999999999</v>
      </c>
      <c r="D906" s="529"/>
      <c r="E906" s="529"/>
      <c r="F906" s="529"/>
      <c r="G906" s="529"/>
      <c r="H906" s="529"/>
      <c r="I906" s="530">
        <v>-1.5795699999999999</v>
      </c>
      <c r="J906" s="529"/>
      <c r="K906" s="527" t="s">
        <v>1659</v>
      </c>
      <c r="L906" s="527"/>
    </row>
    <row r="907" ht="79.5" hidden="1" customHeight="1" outlineLevel="3">
      <c r="A907" s="527"/>
      <c r="B907" s="527" t="s">
        <v>1660</v>
      </c>
      <c r="C907" s="530">
        <v>-2.11429</v>
      </c>
      <c r="D907" s="529"/>
      <c r="E907" s="529"/>
      <c r="F907" s="529"/>
      <c r="G907" s="529"/>
      <c r="H907" s="529"/>
      <c r="I907" s="530">
        <v>-2.11429</v>
      </c>
      <c r="J907" s="529"/>
      <c r="K907" s="527" t="s">
        <v>1660</v>
      </c>
      <c r="L907" s="527"/>
    </row>
    <row r="908" ht="99" hidden="1" customHeight="1" outlineLevel="3">
      <c r="A908" s="527"/>
      <c r="B908" s="527" t="s">
        <v>1663</v>
      </c>
      <c r="C908" s="530">
        <v>-221.41476</v>
      </c>
      <c r="D908" s="529"/>
      <c r="E908" s="529"/>
      <c r="F908" s="529"/>
      <c r="G908" s="529"/>
      <c r="H908" s="529"/>
      <c r="I908" s="530">
        <v>-221.41476</v>
      </c>
      <c r="J908" s="529"/>
      <c r="K908" s="527" t="s">
        <v>1663</v>
      </c>
      <c r="L908" s="527"/>
    </row>
    <row r="909" ht="50.25" hidden="1" customHeight="1" outlineLevel="3">
      <c r="A909" s="527"/>
      <c r="B909" s="527" t="s">
        <v>1664</v>
      </c>
      <c r="C909" s="530">
        <v>-34.554569999999998</v>
      </c>
      <c r="D909" s="529"/>
      <c r="E909" s="529"/>
      <c r="F909" s="529"/>
      <c r="G909" s="529"/>
      <c r="H909" s="529"/>
      <c r="I909" s="530">
        <v>-34.554569999999998</v>
      </c>
      <c r="J909" s="529"/>
      <c r="K909" s="527" t="s">
        <v>1664</v>
      </c>
      <c r="L909" s="527"/>
    </row>
    <row r="910" ht="118.5" hidden="1" customHeight="1" outlineLevel="3">
      <c r="A910" s="527"/>
      <c r="B910" s="527" t="s">
        <v>1665</v>
      </c>
      <c r="C910" s="530">
        <v>-2.8602300000000001</v>
      </c>
      <c r="D910" s="529"/>
      <c r="E910" s="529"/>
      <c r="F910" s="529"/>
      <c r="G910" s="529"/>
      <c r="H910" s="529"/>
      <c r="I910" s="530">
        <v>-2.8602300000000001</v>
      </c>
      <c r="J910" s="529"/>
      <c r="K910" s="527" t="s">
        <v>1665</v>
      </c>
      <c r="L910" s="527"/>
    </row>
    <row r="911" ht="79.5" hidden="1" customHeight="1" outlineLevel="3">
      <c r="A911" s="527"/>
      <c r="B911" s="527" t="s">
        <v>1666</v>
      </c>
      <c r="C911" s="535">
        <v>-0.1804</v>
      </c>
      <c r="D911" s="529"/>
      <c r="E911" s="529"/>
      <c r="F911" s="529"/>
      <c r="G911" s="529"/>
      <c r="H911" s="529"/>
      <c r="I911" s="535">
        <v>-0.1804</v>
      </c>
      <c r="J911" s="529"/>
      <c r="K911" s="527" t="s">
        <v>1666</v>
      </c>
      <c r="L911" s="527"/>
    </row>
    <row r="912" ht="50.25" hidden="1" customHeight="1" outlineLevel="3">
      <c r="A912" s="527"/>
      <c r="B912" s="527" t="s">
        <v>1667</v>
      </c>
      <c r="C912" s="535">
        <v>-47.849400000000003</v>
      </c>
      <c r="D912" s="529"/>
      <c r="E912" s="529"/>
      <c r="F912" s="529"/>
      <c r="G912" s="529"/>
      <c r="H912" s="529"/>
      <c r="I912" s="535">
        <v>-47.849400000000003</v>
      </c>
      <c r="J912" s="529"/>
      <c r="K912" s="527" t="s">
        <v>1667</v>
      </c>
      <c r="L912" s="527"/>
    </row>
    <row r="913" ht="108.75" hidden="1" customHeight="1" outlineLevel="3">
      <c r="A913" s="527"/>
      <c r="B913" s="527" t="s">
        <v>1668</v>
      </c>
      <c r="C913" s="530">
        <v>-10.82864</v>
      </c>
      <c r="D913" s="529"/>
      <c r="E913" s="529"/>
      <c r="F913" s="529"/>
      <c r="G913" s="529"/>
      <c r="H913" s="529"/>
      <c r="I913" s="530">
        <v>-10.82864</v>
      </c>
      <c r="J913" s="529"/>
      <c r="K913" s="527" t="s">
        <v>1668</v>
      </c>
      <c r="L913" s="527"/>
    </row>
    <row r="914" ht="128.25" hidden="1" customHeight="1" outlineLevel="3">
      <c r="A914" s="527"/>
      <c r="B914" s="527" t="s">
        <v>1669</v>
      </c>
      <c r="C914" s="530">
        <v>-25.134160000000001</v>
      </c>
      <c r="D914" s="529"/>
      <c r="E914" s="529"/>
      <c r="F914" s="529"/>
      <c r="G914" s="529"/>
      <c r="H914" s="529"/>
      <c r="I914" s="530">
        <v>-25.134160000000001</v>
      </c>
      <c r="J914" s="529"/>
      <c r="K914" s="527" t="s">
        <v>1669</v>
      </c>
      <c r="L914" s="527"/>
    </row>
    <row r="915" ht="108.75" hidden="1" customHeight="1" outlineLevel="3">
      <c r="A915" s="527"/>
      <c r="B915" s="527" t="s">
        <v>1673</v>
      </c>
      <c r="C915" s="530">
        <v>-3.5871300000000002</v>
      </c>
      <c r="D915" s="529"/>
      <c r="E915" s="529"/>
      <c r="F915" s="529"/>
      <c r="G915" s="529"/>
      <c r="H915" s="529"/>
      <c r="I915" s="530">
        <v>-3.5871300000000002</v>
      </c>
      <c r="J915" s="529"/>
      <c r="K915" s="527" t="s">
        <v>1673</v>
      </c>
      <c r="L915" s="527"/>
    </row>
    <row r="916" ht="50.25" hidden="1" customHeight="1" outlineLevel="1">
      <c r="A916" s="527" t="s">
        <v>1701</v>
      </c>
      <c r="B916" s="527" t="s">
        <v>1447</v>
      </c>
      <c r="C916" s="528">
        <v>39739.642720000003</v>
      </c>
      <c r="D916" s="529"/>
      <c r="E916" s="529"/>
      <c r="F916" s="529"/>
      <c r="G916" s="529"/>
      <c r="H916" s="529"/>
      <c r="I916" s="528">
        <v>39739.642720000003</v>
      </c>
      <c r="J916" s="529"/>
      <c r="K916" s="527"/>
      <c r="L916" s="527"/>
    </row>
    <row r="917" ht="50.25" hidden="1" customHeight="1" outlineLevel="2">
      <c r="A917" s="527" t="s">
        <v>1702</v>
      </c>
      <c r="B917" s="527" t="s">
        <v>1448</v>
      </c>
      <c r="C917" s="528">
        <v>39739.642720000003</v>
      </c>
      <c r="D917" s="529"/>
      <c r="E917" s="529"/>
      <c r="F917" s="529"/>
      <c r="G917" s="529"/>
      <c r="H917" s="529"/>
      <c r="I917" s="528">
        <v>39739.642720000003</v>
      </c>
      <c r="J917" s="529"/>
      <c r="K917" s="527"/>
      <c r="L917" s="527"/>
    </row>
    <row r="918" ht="21" hidden="1" customHeight="1" outlineLevel="3">
      <c r="A918" s="527"/>
      <c r="B918" s="527"/>
      <c r="C918" s="528">
        <v>39739.642720000003</v>
      </c>
      <c r="D918" s="529"/>
      <c r="E918" s="529"/>
      <c r="F918" s="529"/>
      <c r="G918" s="529"/>
      <c r="H918" s="529"/>
      <c r="I918" s="528">
        <v>39739.642720000003</v>
      </c>
      <c r="J918" s="529"/>
      <c r="K918" s="527"/>
      <c r="L918" s="527"/>
    </row>
    <row r="919" ht="79.5" hidden="1" customHeight="1" outlineLevel="4">
      <c r="A919" s="527"/>
      <c r="B919" s="527" t="s">
        <v>1450</v>
      </c>
      <c r="C919" s="533">
        <v>2689.7676999999999</v>
      </c>
      <c r="D919" s="529"/>
      <c r="E919" s="529"/>
      <c r="F919" s="529"/>
      <c r="G919" s="529"/>
      <c r="H919" s="529"/>
      <c r="I919" s="533">
        <v>2689.7676999999999</v>
      </c>
      <c r="J919" s="529"/>
      <c r="K919" s="527" t="s">
        <v>1450</v>
      </c>
      <c r="L919" s="527"/>
    </row>
    <row r="920" ht="69.75" hidden="1" customHeight="1" outlineLevel="4">
      <c r="A920" s="527"/>
      <c r="B920" s="527" t="s">
        <v>1451</v>
      </c>
      <c r="C920" s="528">
        <v>2690.2020699999998</v>
      </c>
      <c r="D920" s="529"/>
      <c r="E920" s="529"/>
      <c r="F920" s="529"/>
      <c r="G920" s="529"/>
      <c r="H920" s="529"/>
      <c r="I920" s="528">
        <v>2690.2020699999998</v>
      </c>
      <c r="J920" s="529"/>
      <c r="K920" s="527" t="s">
        <v>1451</v>
      </c>
      <c r="L920" s="527"/>
    </row>
    <row r="921" ht="108.75" hidden="1" customHeight="1" outlineLevel="4">
      <c r="A921" s="527"/>
      <c r="B921" s="527" t="s">
        <v>1452</v>
      </c>
      <c r="C921" s="528">
        <v>2979.4284299999999</v>
      </c>
      <c r="D921" s="529"/>
      <c r="E921" s="529"/>
      <c r="F921" s="529"/>
      <c r="G921" s="529"/>
      <c r="H921" s="529"/>
      <c r="I921" s="528">
        <v>2979.4284299999999</v>
      </c>
      <c r="J921" s="529"/>
      <c r="K921" s="527" t="s">
        <v>1452</v>
      </c>
      <c r="L921" s="527"/>
    </row>
    <row r="922" ht="79.5" hidden="1" customHeight="1" outlineLevel="4">
      <c r="A922" s="527"/>
      <c r="B922" s="527" t="s">
        <v>1453</v>
      </c>
      <c r="C922" s="528">
        <v>3048.1149599999999</v>
      </c>
      <c r="D922" s="529"/>
      <c r="E922" s="529"/>
      <c r="F922" s="529"/>
      <c r="G922" s="529"/>
      <c r="H922" s="529"/>
      <c r="I922" s="528">
        <v>3048.1149599999999</v>
      </c>
      <c r="J922" s="529"/>
      <c r="K922" s="527" t="s">
        <v>1453</v>
      </c>
      <c r="L922" s="527"/>
    </row>
    <row r="923" ht="196.5" hidden="1" customHeight="1" outlineLevel="4">
      <c r="A923" s="527"/>
      <c r="B923" s="527" t="s">
        <v>1454</v>
      </c>
      <c r="C923" s="528">
        <v>2477.0127200000002</v>
      </c>
      <c r="D923" s="529"/>
      <c r="E923" s="529"/>
      <c r="F923" s="529"/>
      <c r="G923" s="529"/>
      <c r="H923" s="529"/>
      <c r="I923" s="528">
        <v>2477.0127200000002</v>
      </c>
      <c r="J923" s="529"/>
      <c r="K923" s="527" t="s">
        <v>1454</v>
      </c>
      <c r="L923" s="527"/>
    </row>
    <row r="924" ht="99" hidden="1" customHeight="1" outlineLevel="4">
      <c r="A924" s="527"/>
      <c r="B924" s="527" t="s">
        <v>1436</v>
      </c>
      <c r="C924" s="534">
        <v>6595.1239999999998</v>
      </c>
      <c r="D924" s="529"/>
      <c r="E924" s="529"/>
      <c r="F924" s="529"/>
      <c r="G924" s="529"/>
      <c r="H924" s="529"/>
      <c r="I924" s="534">
        <v>6595.1239999999998</v>
      </c>
      <c r="J924" s="529"/>
      <c r="K924" s="527" t="s">
        <v>1436</v>
      </c>
      <c r="L924" s="527"/>
    </row>
    <row r="925" ht="118.5" hidden="1" customHeight="1" outlineLevel="4">
      <c r="A925" s="527"/>
      <c r="B925" s="527" t="s">
        <v>1455</v>
      </c>
      <c r="C925" s="530">
        <v>156.72816</v>
      </c>
      <c r="D925" s="529"/>
      <c r="E925" s="529"/>
      <c r="F925" s="529"/>
      <c r="G925" s="529"/>
      <c r="H925" s="529"/>
      <c r="I925" s="530">
        <v>156.72816</v>
      </c>
      <c r="J925" s="529"/>
      <c r="K925" s="527" t="s">
        <v>1455</v>
      </c>
      <c r="L925" s="527"/>
    </row>
    <row r="926" ht="89.25" hidden="1" customHeight="1" outlineLevel="4">
      <c r="A926" s="527"/>
      <c r="B926" s="527" t="s">
        <v>1456</v>
      </c>
      <c r="C926" s="528">
        <v>21586.349279999999</v>
      </c>
      <c r="D926" s="529"/>
      <c r="E926" s="529"/>
      <c r="F926" s="529"/>
      <c r="G926" s="529"/>
      <c r="H926" s="529"/>
      <c r="I926" s="528">
        <v>21586.349279999999</v>
      </c>
      <c r="J926" s="529"/>
      <c r="K926" s="527" t="s">
        <v>1456</v>
      </c>
      <c r="L926" s="527"/>
    </row>
    <row r="927" ht="69.75" hidden="1" customHeight="1" outlineLevel="4">
      <c r="A927" s="527"/>
      <c r="B927" s="527" t="s">
        <v>1457</v>
      </c>
      <c r="C927" s="530">
        <v>481.91886</v>
      </c>
      <c r="D927" s="529"/>
      <c r="E927" s="529"/>
      <c r="F927" s="529"/>
      <c r="G927" s="529"/>
      <c r="H927" s="529"/>
      <c r="I927" s="530">
        <v>481.91886</v>
      </c>
      <c r="J927" s="529"/>
      <c r="K927" s="527" t="s">
        <v>1457</v>
      </c>
      <c r="L927" s="527"/>
    </row>
    <row r="928" ht="138" hidden="1" customHeight="1" outlineLevel="4">
      <c r="A928" s="527"/>
      <c r="B928" s="527" t="s">
        <v>1458</v>
      </c>
      <c r="C928" s="528">
        <v>6663.2103699999998</v>
      </c>
      <c r="D928" s="529"/>
      <c r="E928" s="529"/>
      <c r="F928" s="529"/>
      <c r="G928" s="529"/>
      <c r="H928" s="529"/>
      <c r="I928" s="528">
        <v>6663.2103699999998</v>
      </c>
      <c r="J928" s="529"/>
      <c r="K928" s="527" t="s">
        <v>1458</v>
      </c>
      <c r="L928" s="527"/>
    </row>
    <row r="929" ht="79.5" hidden="1" customHeight="1" outlineLevel="4">
      <c r="A929" s="527"/>
      <c r="B929" s="527" t="s">
        <v>1459</v>
      </c>
      <c r="C929" s="532">
        <v>1367.1199999999999</v>
      </c>
      <c r="D929" s="529"/>
      <c r="E929" s="529"/>
      <c r="F929" s="529"/>
      <c r="G929" s="529"/>
      <c r="H929" s="529"/>
      <c r="I929" s="532">
        <v>1367.1199999999999</v>
      </c>
      <c r="J929" s="529"/>
      <c r="K929" s="527" t="s">
        <v>1459</v>
      </c>
      <c r="L929" s="527"/>
    </row>
    <row r="930" ht="79.5" hidden="1" customHeight="1" outlineLevel="4">
      <c r="A930" s="527"/>
      <c r="B930" s="527" t="s">
        <v>1978</v>
      </c>
      <c r="C930" s="528">
        <v>39293.623879999999</v>
      </c>
      <c r="D930" s="529"/>
      <c r="E930" s="529"/>
      <c r="F930" s="529"/>
      <c r="G930" s="529"/>
      <c r="H930" s="529"/>
      <c r="I930" s="528">
        <v>39293.623879999999</v>
      </c>
      <c r="J930" s="529"/>
      <c r="K930" s="527" t="s">
        <v>1978</v>
      </c>
      <c r="L930" s="527"/>
    </row>
    <row r="931" ht="157.5" hidden="1" customHeight="1" outlineLevel="4">
      <c r="A931" s="527"/>
      <c r="B931" s="527" t="s">
        <v>1460</v>
      </c>
      <c r="C931" s="534">
        <v>34316.785000000003</v>
      </c>
      <c r="D931" s="529"/>
      <c r="E931" s="529"/>
      <c r="F931" s="529"/>
      <c r="G931" s="529"/>
      <c r="H931" s="529"/>
      <c r="I931" s="534">
        <v>34316.785000000003</v>
      </c>
      <c r="J931" s="529"/>
      <c r="K931" s="527" t="s">
        <v>1460</v>
      </c>
      <c r="L931" s="527"/>
    </row>
    <row r="932" ht="99" hidden="1" customHeight="1" outlineLevel="4">
      <c r="A932" s="527"/>
      <c r="B932" s="527" t="s">
        <v>1482</v>
      </c>
      <c r="C932" s="530">
        <v>-655.80703000000005</v>
      </c>
      <c r="D932" s="529"/>
      <c r="E932" s="529"/>
      <c r="F932" s="529"/>
      <c r="G932" s="529"/>
      <c r="H932" s="529"/>
      <c r="I932" s="530">
        <v>-655.80703000000005</v>
      </c>
      <c r="J932" s="529"/>
      <c r="K932" s="527" t="s">
        <v>1482</v>
      </c>
      <c r="L932" s="527"/>
    </row>
    <row r="933" ht="89.25" hidden="1" customHeight="1" outlineLevel="4">
      <c r="A933" s="527"/>
      <c r="B933" s="527" t="s">
        <v>1483</v>
      </c>
      <c r="C933" s="530">
        <v>-233.95732000000001</v>
      </c>
      <c r="D933" s="529"/>
      <c r="E933" s="529"/>
      <c r="F933" s="529"/>
      <c r="G933" s="529"/>
      <c r="H933" s="529"/>
      <c r="I933" s="530">
        <v>-233.95732000000001</v>
      </c>
      <c r="J933" s="529"/>
      <c r="K933" s="527" t="s">
        <v>1483</v>
      </c>
      <c r="L933" s="527"/>
    </row>
    <row r="934" ht="99" hidden="1" customHeight="1" outlineLevel="4">
      <c r="A934" s="527"/>
      <c r="B934" s="527" t="s">
        <v>1484</v>
      </c>
      <c r="C934" s="530">
        <v>-52.562869999999997</v>
      </c>
      <c r="D934" s="529"/>
      <c r="E934" s="529"/>
      <c r="F934" s="529"/>
      <c r="G934" s="529"/>
      <c r="H934" s="529"/>
      <c r="I934" s="530">
        <v>-52.562869999999997</v>
      </c>
      <c r="J934" s="529"/>
      <c r="K934" s="527" t="s">
        <v>1484</v>
      </c>
      <c r="L934" s="527"/>
    </row>
    <row r="935" ht="89.25" hidden="1" customHeight="1" outlineLevel="4">
      <c r="A935" s="527"/>
      <c r="B935" s="527" t="s">
        <v>1485</v>
      </c>
      <c r="C935" s="528">
        <v>-12446.14111</v>
      </c>
      <c r="D935" s="529"/>
      <c r="E935" s="529"/>
      <c r="F935" s="529"/>
      <c r="G935" s="529"/>
      <c r="H935" s="529"/>
      <c r="I935" s="528">
        <v>-12446.14111</v>
      </c>
      <c r="J935" s="529"/>
      <c r="K935" s="527" t="s">
        <v>1485</v>
      </c>
      <c r="L935" s="527"/>
    </row>
    <row r="936" ht="108.75" hidden="1" customHeight="1" outlineLevel="4">
      <c r="A936" s="527"/>
      <c r="B936" s="527" t="s">
        <v>1488</v>
      </c>
      <c r="C936" s="530">
        <v>-12.09904</v>
      </c>
      <c r="D936" s="529"/>
      <c r="E936" s="529"/>
      <c r="F936" s="529"/>
      <c r="G936" s="529"/>
      <c r="H936" s="529"/>
      <c r="I936" s="530">
        <v>-12.09904</v>
      </c>
      <c r="J936" s="529"/>
      <c r="K936" s="527" t="s">
        <v>1488</v>
      </c>
      <c r="L936" s="527"/>
    </row>
    <row r="937" ht="128.25" hidden="1" customHeight="1" outlineLevel="4">
      <c r="A937" s="527"/>
      <c r="B937" s="527" t="s">
        <v>1490</v>
      </c>
      <c r="C937" s="530">
        <v>-314.86487</v>
      </c>
      <c r="D937" s="529"/>
      <c r="E937" s="529"/>
      <c r="F937" s="529"/>
      <c r="G937" s="529"/>
      <c r="H937" s="529"/>
      <c r="I937" s="530">
        <v>-314.86487</v>
      </c>
      <c r="J937" s="529"/>
      <c r="K937" s="527" t="s">
        <v>1490</v>
      </c>
      <c r="L937" s="527"/>
    </row>
    <row r="938" ht="79.5" hidden="1" customHeight="1" outlineLevel="4">
      <c r="A938" s="527"/>
      <c r="B938" s="527" t="s">
        <v>1491</v>
      </c>
      <c r="C938" s="530">
        <v>-8.5403099999999998</v>
      </c>
      <c r="D938" s="529"/>
      <c r="E938" s="529"/>
      <c r="F938" s="529"/>
      <c r="G938" s="529"/>
      <c r="H938" s="529"/>
      <c r="I938" s="530">
        <v>-8.5403099999999998</v>
      </c>
      <c r="J938" s="529"/>
      <c r="K938" s="527" t="s">
        <v>1491</v>
      </c>
      <c r="L938" s="527"/>
    </row>
    <row r="939" ht="69.75" hidden="1" customHeight="1" outlineLevel="4">
      <c r="A939" s="527"/>
      <c r="B939" s="527" t="s">
        <v>1494</v>
      </c>
      <c r="C939" s="530">
        <v>-28.045629999999999</v>
      </c>
      <c r="D939" s="529"/>
      <c r="E939" s="529"/>
      <c r="F939" s="529"/>
      <c r="G939" s="529"/>
      <c r="H939" s="529"/>
      <c r="I939" s="530">
        <v>-28.045629999999999</v>
      </c>
      <c r="J939" s="529"/>
      <c r="K939" s="527" t="s">
        <v>1494</v>
      </c>
      <c r="L939" s="527"/>
    </row>
    <row r="940" ht="60" hidden="1" customHeight="1" outlineLevel="4">
      <c r="A940" s="527"/>
      <c r="B940" s="527" t="s">
        <v>1979</v>
      </c>
      <c r="C940" s="530">
        <v>-34.668959999999998</v>
      </c>
      <c r="D940" s="529"/>
      <c r="E940" s="529"/>
      <c r="F940" s="529"/>
      <c r="G940" s="529"/>
      <c r="H940" s="529"/>
      <c r="I940" s="530">
        <v>-34.668959999999998</v>
      </c>
      <c r="J940" s="529"/>
      <c r="K940" s="527" t="s">
        <v>1979</v>
      </c>
      <c r="L940" s="527"/>
    </row>
    <row r="941" ht="60" hidden="1" customHeight="1" outlineLevel="4">
      <c r="A941" s="527"/>
      <c r="B941" s="527" t="s">
        <v>1499</v>
      </c>
      <c r="C941" s="530">
        <v>-106.26963000000001</v>
      </c>
      <c r="D941" s="529"/>
      <c r="E941" s="529"/>
      <c r="F941" s="529"/>
      <c r="G941" s="529"/>
      <c r="H941" s="529"/>
      <c r="I941" s="530">
        <v>-106.26963000000001</v>
      </c>
      <c r="J941" s="529"/>
      <c r="K941" s="527" t="s">
        <v>1499</v>
      </c>
      <c r="L941" s="527"/>
    </row>
    <row r="942" ht="69.75" hidden="1" customHeight="1" outlineLevel="4">
      <c r="A942" s="527"/>
      <c r="B942" s="527" t="s">
        <v>1500</v>
      </c>
      <c r="C942" s="530">
        <v>-634.57162000000005</v>
      </c>
      <c r="D942" s="529"/>
      <c r="E942" s="529"/>
      <c r="F942" s="529"/>
      <c r="G942" s="529"/>
      <c r="H942" s="529"/>
      <c r="I942" s="530">
        <v>-634.57162000000005</v>
      </c>
      <c r="J942" s="529"/>
      <c r="K942" s="527" t="s">
        <v>1500</v>
      </c>
      <c r="L942" s="527"/>
    </row>
    <row r="943" ht="69.75" hidden="1" customHeight="1" outlineLevel="4">
      <c r="A943" s="527"/>
      <c r="B943" s="527" t="s">
        <v>1501</v>
      </c>
      <c r="C943" s="530">
        <v>-21.51662</v>
      </c>
      <c r="D943" s="529"/>
      <c r="E943" s="529"/>
      <c r="F943" s="529"/>
      <c r="G943" s="529"/>
      <c r="H943" s="529"/>
      <c r="I943" s="530">
        <v>-21.51662</v>
      </c>
      <c r="J943" s="529"/>
      <c r="K943" s="527" t="s">
        <v>1501</v>
      </c>
      <c r="L943" s="527"/>
    </row>
    <row r="944" ht="89.25" hidden="1" customHeight="1" outlineLevel="4">
      <c r="A944" s="527"/>
      <c r="B944" s="527" t="s">
        <v>1502</v>
      </c>
      <c r="C944" s="530">
        <v>-24.160630000000001</v>
      </c>
      <c r="D944" s="529"/>
      <c r="E944" s="529"/>
      <c r="F944" s="529"/>
      <c r="G944" s="529"/>
      <c r="H944" s="529"/>
      <c r="I944" s="530">
        <v>-24.160630000000001</v>
      </c>
      <c r="J944" s="529"/>
      <c r="K944" s="527" t="s">
        <v>1502</v>
      </c>
      <c r="L944" s="527"/>
    </row>
    <row r="945" ht="79.5" hidden="1" customHeight="1" outlineLevel="4">
      <c r="A945" s="527"/>
      <c r="B945" s="527" t="s">
        <v>1503</v>
      </c>
      <c r="C945" s="530">
        <v>-4.33223</v>
      </c>
      <c r="D945" s="529"/>
      <c r="E945" s="529"/>
      <c r="F945" s="529"/>
      <c r="G945" s="529"/>
      <c r="H945" s="529"/>
      <c r="I945" s="530">
        <v>-4.33223</v>
      </c>
      <c r="J945" s="529"/>
      <c r="K945" s="527" t="s">
        <v>1503</v>
      </c>
      <c r="L945" s="527"/>
    </row>
    <row r="946" ht="89.25" hidden="1" customHeight="1" outlineLevel="4">
      <c r="A946" s="527"/>
      <c r="B946" s="527" t="s">
        <v>1504</v>
      </c>
      <c r="C946" s="530">
        <v>-11.04626</v>
      </c>
      <c r="D946" s="529"/>
      <c r="E946" s="529"/>
      <c r="F946" s="529"/>
      <c r="G946" s="529"/>
      <c r="H946" s="529"/>
      <c r="I946" s="530">
        <v>-11.04626</v>
      </c>
      <c r="J946" s="529"/>
      <c r="K946" s="527" t="s">
        <v>1504</v>
      </c>
      <c r="L946" s="527"/>
    </row>
    <row r="947" ht="50.25" hidden="1" customHeight="1" outlineLevel="4">
      <c r="A947" s="527"/>
      <c r="B947" s="527" t="s">
        <v>1505</v>
      </c>
      <c r="C947" s="530">
        <v>-9.9944299999999995</v>
      </c>
      <c r="D947" s="529"/>
      <c r="E947" s="529"/>
      <c r="F947" s="529"/>
      <c r="G947" s="529"/>
      <c r="H947" s="529"/>
      <c r="I947" s="530">
        <v>-9.9944299999999995</v>
      </c>
      <c r="J947" s="529"/>
      <c r="K947" s="527" t="s">
        <v>1505</v>
      </c>
      <c r="L947" s="527"/>
    </row>
    <row r="948" ht="60" hidden="1" customHeight="1" outlineLevel="4">
      <c r="A948" s="527"/>
      <c r="B948" s="527" t="s">
        <v>1506</v>
      </c>
      <c r="C948" s="530">
        <v>-11.61519</v>
      </c>
      <c r="D948" s="529"/>
      <c r="E948" s="529"/>
      <c r="F948" s="529"/>
      <c r="G948" s="529"/>
      <c r="H948" s="529"/>
      <c r="I948" s="530">
        <v>-11.61519</v>
      </c>
      <c r="J948" s="529"/>
      <c r="K948" s="527" t="s">
        <v>1506</v>
      </c>
      <c r="L948" s="527"/>
    </row>
    <row r="949" ht="69.75" hidden="1" customHeight="1" outlineLevel="4">
      <c r="A949" s="527"/>
      <c r="B949" s="527" t="s">
        <v>1507</v>
      </c>
      <c r="C949" s="530">
        <v>-223.00496000000001</v>
      </c>
      <c r="D949" s="529"/>
      <c r="E949" s="529"/>
      <c r="F949" s="529"/>
      <c r="G949" s="529"/>
      <c r="H949" s="529"/>
      <c r="I949" s="530">
        <v>-223.00496000000001</v>
      </c>
      <c r="J949" s="529"/>
      <c r="K949" s="527" t="s">
        <v>1507</v>
      </c>
      <c r="L949" s="527"/>
    </row>
    <row r="950" ht="50.25" hidden="1" customHeight="1" outlineLevel="4">
      <c r="A950" s="527"/>
      <c r="B950" s="527" t="s">
        <v>1508</v>
      </c>
      <c r="C950" s="528">
        <v>-6366.0052500000002</v>
      </c>
      <c r="D950" s="529"/>
      <c r="E950" s="529"/>
      <c r="F950" s="529"/>
      <c r="G950" s="529"/>
      <c r="H950" s="529"/>
      <c r="I950" s="528">
        <v>-6366.0052500000002</v>
      </c>
      <c r="J950" s="529"/>
      <c r="K950" s="527" t="s">
        <v>1508</v>
      </c>
      <c r="L950" s="527"/>
    </row>
    <row r="951" ht="60" hidden="1" customHeight="1" outlineLevel="4">
      <c r="A951" s="527"/>
      <c r="B951" s="527" t="s">
        <v>1509</v>
      </c>
      <c r="C951" s="530">
        <v>-21.609739999999999</v>
      </c>
      <c r="D951" s="529"/>
      <c r="E951" s="529"/>
      <c r="F951" s="529"/>
      <c r="G951" s="529"/>
      <c r="H951" s="529"/>
      <c r="I951" s="530">
        <v>-21.609739999999999</v>
      </c>
      <c r="J951" s="529"/>
      <c r="K951" s="527" t="s">
        <v>1509</v>
      </c>
      <c r="L951" s="527"/>
    </row>
    <row r="952" ht="99" hidden="1" customHeight="1" outlineLevel="4">
      <c r="A952" s="527"/>
      <c r="B952" s="527" t="s">
        <v>1510</v>
      </c>
      <c r="C952" s="530">
        <v>-29.43985</v>
      </c>
      <c r="D952" s="529"/>
      <c r="E952" s="529"/>
      <c r="F952" s="529"/>
      <c r="G952" s="529"/>
      <c r="H952" s="529"/>
      <c r="I952" s="530">
        <v>-29.43985</v>
      </c>
      <c r="J952" s="529"/>
      <c r="K952" s="527" t="s">
        <v>1510</v>
      </c>
      <c r="L952" s="527"/>
    </row>
    <row r="953" ht="69.75" hidden="1" customHeight="1" outlineLevel="4">
      <c r="A953" s="527"/>
      <c r="B953" s="527" t="s">
        <v>1511</v>
      </c>
      <c r="C953" s="530">
        <v>-18.431740000000001</v>
      </c>
      <c r="D953" s="529"/>
      <c r="E953" s="529"/>
      <c r="F953" s="529"/>
      <c r="G953" s="529"/>
      <c r="H953" s="529"/>
      <c r="I953" s="530">
        <v>-18.431740000000001</v>
      </c>
      <c r="J953" s="529"/>
      <c r="K953" s="527" t="s">
        <v>1511</v>
      </c>
      <c r="L953" s="527"/>
    </row>
    <row r="954" ht="108.75" hidden="1" customHeight="1" outlineLevel="4">
      <c r="A954" s="527"/>
      <c r="B954" s="527" t="s">
        <v>1513</v>
      </c>
      <c r="C954" s="530">
        <v>-80.82714</v>
      </c>
      <c r="D954" s="529"/>
      <c r="E954" s="529"/>
      <c r="F954" s="529"/>
      <c r="G954" s="529"/>
      <c r="H954" s="529"/>
      <c r="I954" s="530">
        <v>-80.82714</v>
      </c>
      <c r="J954" s="529"/>
      <c r="K954" s="527" t="s">
        <v>1513</v>
      </c>
      <c r="L954" s="527"/>
    </row>
    <row r="955" ht="89.25" hidden="1" customHeight="1" outlineLevel="4">
      <c r="A955" s="527"/>
      <c r="B955" s="527" t="s">
        <v>1516</v>
      </c>
      <c r="C955" s="530">
        <v>-37.422519999999999</v>
      </c>
      <c r="D955" s="529"/>
      <c r="E955" s="529"/>
      <c r="F955" s="529"/>
      <c r="G955" s="529"/>
      <c r="H955" s="529"/>
      <c r="I955" s="530">
        <v>-37.422519999999999</v>
      </c>
      <c r="J955" s="529"/>
      <c r="K955" s="527" t="s">
        <v>1516</v>
      </c>
      <c r="L955" s="527"/>
    </row>
    <row r="956" ht="79.5" hidden="1" customHeight="1" outlineLevel="4">
      <c r="A956" s="527"/>
      <c r="B956" s="527" t="s">
        <v>1518</v>
      </c>
      <c r="C956" s="530">
        <v>-11.010149999999999</v>
      </c>
      <c r="D956" s="529"/>
      <c r="E956" s="529"/>
      <c r="F956" s="529"/>
      <c r="G956" s="529"/>
      <c r="H956" s="529"/>
      <c r="I956" s="530">
        <v>-11.010149999999999</v>
      </c>
      <c r="J956" s="529"/>
      <c r="K956" s="527" t="s">
        <v>1518</v>
      </c>
      <c r="L956" s="527"/>
    </row>
    <row r="957" ht="108.75" hidden="1" customHeight="1" outlineLevel="4">
      <c r="A957" s="527"/>
      <c r="B957" s="527" t="s">
        <v>1519</v>
      </c>
      <c r="C957" s="530">
        <v>-10.683859999999999</v>
      </c>
      <c r="D957" s="529"/>
      <c r="E957" s="529"/>
      <c r="F957" s="529"/>
      <c r="G957" s="529"/>
      <c r="H957" s="529"/>
      <c r="I957" s="530">
        <v>-10.683859999999999</v>
      </c>
      <c r="J957" s="529"/>
      <c r="K957" s="527" t="s">
        <v>1519</v>
      </c>
      <c r="L957" s="527"/>
    </row>
    <row r="958" ht="108.75" hidden="1" customHeight="1" outlineLevel="4">
      <c r="A958" s="527"/>
      <c r="B958" s="527" t="s">
        <v>1520</v>
      </c>
      <c r="C958" s="530">
        <v>-0.30420999999999998</v>
      </c>
      <c r="D958" s="529"/>
      <c r="E958" s="529"/>
      <c r="F958" s="529"/>
      <c r="G958" s="529"/>
      <c r="H958" s="529"/>
      <c r="I958" s="530">
        <v>-0.30420999999999998</v>
      </c>
      <c r="J958" s="529"/>
      <c r="K958" s="527" t="s">
        <v>1520</v>
      </c>
      <c r="L958" s="527"/>
    </row>
    <row r="959" ht="99" hidden="1" customHeight="1" outlineLevel="4">
      <c r="A959" s="527"/>
      <c r="B959" s="527" t="s">
        <v>1521</v>
      </c>
      <c r="C959" s="530">
        <v>-1.61422</v>
      </c>
      <c r="D959" s="529"/>
      <c r="E959" s="529"/>
      <c r="F959" s="529"/>
      <c r="G959" s="529"/>
      <c r="H959" s="529"/>
      <c r="I959" s="530">
        <v>-1.61422</v>
      </c>
      <c r="J959" s="529"/>
      <c r="K959" s="527" t="s">
        <v>1521</v>
      </c>
      <c r="L959" s="527"/>
    </row>
    <row r="960" ht="79.5" hidden="1" customHeight="1" outlineLevel="4">
      <c r="A960" s="527"/>
      <c r="B960" s="527" t="s">
        <v>1526</v>
      </c>
      <c r="C960" s="535">
        <v>-25.972200000000001</v>
      </c>
      <c r="D960" s="529"/>
      <c r="E960" s="529"/>
      <c r="F960" s="529"/>
      <c r="G960" s="529"/>
      <c r="H960" s="529"/>
      <c r="I960" s="535">
        <v>-25.972200000000001</v>
      </c>
      <c r="J960" s="529"/>
      <c r="K960" s="527" t="s">
        <v>1526</v>
      </c>
      <c r="L960" s="527"/>
    </row>
    <row r="961" ht="89.25" hidden="1" customHeight="1" outlineLevel="4">
      <c r="A961" s="527"/>
      <c r="B961" s="527" t="s">
        <v>1530</v>
      </c>
      <c r="C961" s="530">
        <v>-9.5704600000000006</v>
      </c>
      <c r="D961" s="529"/>
      <c r="E961" s="529"/>
      <c r="F961" s="529"/>
      <c r="G961" s="529"/>
      <c r="H961" s="529"/>
      <c r="I961" s="530">
        <v>-9.5704600000000006</v>
      </c>
      <c r="J961" s="529"/>
      <c r="K961" s="527" t="s">
        <v>1530</v>
      </c>
      <c r="L961" s="527"/>
    </row>
    <row r="962" ht="157.5" hidden="1" customHeight="1" outlineLevel="4">
      <c r="A962" s="527"/>
      <c r="B962" s="527" t="s">
        <v>1534</v>
      </c>
      <c r="C962" s="534">
        <v>-1321.671</v>
      </c>
      <c r="D962" s="529"/>
      <c r="E962" s="529"/>
      <c r="F962" s="529"/>
      <c r="G962" s="529"/>
      <c r="H962" s="529"/>
      <c r="I962" s="534">
        <v>-1321.671</v>
      </c>
      <c r="J962" s="529"/>
      <c r="K962" s="527" t="s">
        <v>1534</v>
      </c>
      <c r="L962" s="527"/>
    </row>
    <row r="963" ht="99" hidden="1" customHeight="1" outlineLevel="4">
      <c r="A963" s="527"/>
      <c r="B963" s="527" t="s">
        <v>1537</v>
      </c>
      <c r="C963" s="530">
        <v>-39.064070000000001</v>
      </c>
      <c r="D963" s="529"/>
      <c r="E963" s="529"/>
      <c r="F963" s="529"/>
      <c r="G963" s="529"/>
      <c r="H963" s="529"/>
      <c r="I963" s="530">
        <v>-39.064070000000001</v>
      </c>
      <c r="J963" s="529"/>
      <c r="K963" s="527" t="s">
        <v>1537</v>
      </c>
      <c r="L963" s="527"/>
    </row>
    <row r="964" ht="79.5" hidden="1" customHeight="1" outlineLevel="4">
      <c r="A964" s="527"/>
      <c r="B964" s="527" t="s">
        <v>1540</v>
      </c>
      <c r="C964" s="530">
        <v>-0.13521</v>
      </c>
      <c r="D964" s="529"/>
      <c r="E964" s="529"/>
      <c r="F964" s="529"/>
      <c r="G964" s="529"/>
      <c r="H964" s="529"/>
      <c r="I964" s="530">
        <v>-0.13521</v>
      </c>
      <c r="J964" s="529"/>
      <c r="K964" s="527" t="s">
        <v>1540</v>
      </c>
      <c r="L964" s="527"/>
    </row>
    <row r="965" ht="50.25" hidden="1" customHeight="1" outlineLevel="4">
      <c r="A965" s="527"/>
      <c r="B965" s="527" t="s">
        <v>1541</v>
      </c>
      <c r="C965" s="530">
        <v>-115.82304999999999</v>
      </c>
      <c r="D965" s="529"/>
      <c r="E965" s="529"/>
      <c r="F965" s="529"/>
      <c r="G965" s="529"/>
      <c r="H965" s="529"/>
      <c r="I965" s="530">
        <v>-115.82304999999999</v>
      </c>
      <c r="J965" s="529"/>
      <c r="K965" s="527" t="s">
        <v>1541</v>
      </c>
      <c r="L965" s="527"/>
    </row>
    <row r="966" ht="99" hidden="1" customHeight="1" outlineLevel="4">
      <c r="A966" s="527"/>
      <c r="B966" s="527" t="s">
        <v>1542</v>
      </c>
      <c r="C966" s="535">
        <v>-24.0243</v>
      </c>
      <c r="D966" s="529"/>
      <c r="E966" s="529"/>
      <c r="F966" s="529"/>
      <c r="G966" s="529"/>
      <c r="H966" s="529"/>
      <c r="I966" s="535">
        <v>-24.0243</v>
      </c>
      <c r="J966" s="529"/>
      <c r="K966" s="527" t="s">
        <v>1542</v>
      </c>
      <c r="L966" s="527"/>
    </row>
    <row r="967" ht="108.75" hidden="1" customHeight="1" outlineLevel="4">
      <c r="A967" s="527"/>
      <c r="B967" s="527" t="s">
        <v>1543</v>
      </c>
      <c r="C967" s="530">
        <v>-55.116430000000001</v>
      </c>
      <c r="D967" s="529"/>
      <c r="E967" s="529"/>
      <c r="F967" s="529"/>
      <c r="G967" s="529"/>
      <c r="H967" s="529"/>
      <c r="I967" s="530">
        <v>-55.116430000000001</v>
      </c>
      <c r="J967" s="529"/>
      <c r="K967" s="527" t="s">
        <v>1543</v>
      </c>
      <c r="L967" s="527"/>
    </row>
    <row r="968" ht="40.5" hidden="1" customHeight="1" outlineLevel="4">
      <c r="A968" s="527"/>
      <c r="B968" s="527" t="s">
        <v>1544</v>
      </c>
      <c r="C968" s="528">
        <v>-16615.878959999998</v>
      </c>
      <c r="D968" s="529"/>
      <c r="E968" s="529"/>
      <c r="F968" s="529"/>
      <c r="G968" s="529"/>
      <c r="H968" s="529"/>
      <c r="I968" s="528">
        <v>-16615.878959999998</v>
      </c>
      <c r="J968" s="529"/>
      <c r="K968" s="527" t="s">
        <v>1544</v>
      </c>
      <c r="L968" s="527"/>
    </row>
    <row r="969" ht="60" hidden="1" customHeight="1" outlineLevel="4">
      <c r="A969" s="527"/>
      <c r="B969" s="527" t="s">
        <v>1545</v>
      </c>
      <c r="C969" s="530">
        <v>-446.34242</v>
      </c>
      <c r="D969" s="529"/>
      <c r="E969" s="529"/>
      <c r="F969" s="529"/>
      <c r="G969" s="529"/>
      <c r="H969" s="529"/>
      <c r="I969" s="530">
        <v>-446.34242</v>
      </c>
      <c r="J969" s="529"/>
      <c r="K969" s="527" t="s">
        <v>1545</v>
      </c>
      <c r="L969" s="527"/>
    </row>
    <row r="970" ht="69.75" hidden="1" customHeight="1" outlineLevel="4">
      <c r="A970" s="527"/>
      <c r="B970" s="527" t="s">
        <v>1546</v>
      </c>
      <c r="C970" s="530">
        <v>-334.84784999999999</v>
      </c>
      <c r="D970" s="529"/>
      <c r="E970" s="529"/>
      <c r="F970" s="529"/>
      <c r="G970" s="529"/>
      <c r="H970" s="529"/>
      <c r="I970" s="530">
        <v>-334.84784999999999</v>
      </c>
      <c r="J970" s="529"/>
      <c r="K970" s="527" t="s">
        <v>1546</v>
      </c>
      <c r="L970" s="527"/>
    </row>
    <row r="971" ht="40.5" hidden="1" customHeight="1" outlineLevel="4">
      <c r="A971" s="527"/>
      <c r="B971" s="527" t="s">
        <v>1547</v>
      </c>
      <c r="C971" s="530">
        <v>-119.90741</v>
      </c>
      <c r="D971" s="529"/>
      <c r="E971" s="529"/>
      <c r="F971" s="529"/>
      <c r="G971" s="529"/>
      <c r="H971" s="529"/>
      <c r="I971" s="530">
        <v>-119.90741</v>
      </c>
      <c r="J971" s="529"/>
      <c r="K971" s="527" t="s">
        <v>1547</v>
      </c>
      <c r="L971" s="527"/>
    </row>
    <row r="972" ht="79.5" hidden="1" customHeight="1" outlineLevel="4">
      <c r="A972" s="527"/>
      <c r="B972" s="527" t="s">
        <v>1548</v>
      </c>
      <c r="C972" s="528">
        <v>-1163.8384100000001</v>
      </c>
      <c r="D972" s="529"/>
      <c r="E972" s="529"/>
      <c r="F972" s="529"/>
      <c r="G972" s="529"/>
      <c r="H972" s="529"/>
      <c r="I972" s="528">
        <v>-1163.8384100000001</v>
      </c>
      <c r="J972" s="529"/>
      <c r="K972" s="527" t="s">
        <v>1548</v>
      </c>
      <c r="L972" s="527"/>
    </row>
    <row r="973" ht="79.5" hidden="1" customHeight="1" outlineLevel="4">
      <c r="A973" s="527"/>
      <c r="B973" s="527" t="s">
        <v>1550</v>
      </c>
      <c r="C973" s="530">
        <v>-522.29935</v>
      </c>
      <c r="D973" s="529"/>
      <c r="E973" s="529"/>
      <c r="F973" s="529"/>
      <c r="G973" s="529"/>
      <c r="H973" s="529"/>
      <c r="I973" s="530">
        <v>-522.29935</v>
      </c>
      <c r="J973" s="529"/>
      <c r="K973" s="527" t="s">
        <v>1550</v>
      </c>
      <c r="L973" s="527"/>
    </row>
    <row r="974" ht="108.75" hidden="1" customHeight="1" outlineLevel="4">
      <c r="A974" s="527"/>
      <c r="B974" s="527" t="s">
        <v>1551</v>
      </c>
      <c r="C974" s="530">
        <v>-697.31035999999995</v>
      </c>
      <c r="D974" s="529"/>
      <c r="E974" s="529"/>
      <c r="F974" s="529"/>
      <c r="G974" s="529"/>
      <c r="H974" s="529"/>
      <c r="I974" s="530">
        <v>-697.31035999999995</v>
      </c>
      <c r="J974" s="529"/>
      <c r="K974" s="527" t="s">
        <v>1551</v>
      </c>
      <c r="L974" s="527"/>
    </row>
    <row r="975" ht="118.5" hidden="1" customHeight="1" outlineLevel="4">
      <c r="A975" s="527"/>
      <c r="B975" s="527" t="s">
        <v>1552</v>
      </c>
      <c r="C975" s="530">
        <v>-285.45808</v>
      </c>
      <c r="D975" s="529"/>
      <c r="E975" s="529"/>
      <c r="F975" s="529"/>
      <c r="G975" s="529"/>
      <c r="H975" s="529"/>
      <c r="I975" s="530">
        <v>-285.45808</v>
      </c>
      <c r="J975" s="529"/>
      <c r="K975" s="527" t="s">
        <v>1552</v>
      </c>
      <c r="L975" s="527"/>
    </row>
    <row r="976" ht="128.25" hidden="1" customHeight="1" outlineLevel="4">
      <c r="A976" s="527"/>
      <c r="B976" s="527" t="s">
        <v>1553</v>
      </c>
      <c r="C976" s="530">
        <v>-890.00726999999995</v>
      </c>
      <c r="D976" s="529"/>
      <c r="E976" s="529"/>
      <c r="F976" s="529"/>
      <c r="G976" s="529"/>
      <c r="H976" s="529"/>
      <c r="I976" s="530">
        <v>-890.00726999999995</v>
      </c>
      <c r="J976" s="529"/>
      <c r="K976" s="527" t="s">
        <v>1553</v>
      </c>
      <c r="L976" s="527"/>
    </row>
    <row r="977" ht="118.5" hidden="1" customHeight="1" outlineLevel="4">
      <c r="A977" s="527"/>
      <c r="B977" s="527" t="s">
        <v>1555</v>
      </c>
      <c r="C977" s="532">
        <v>-4116.46</v>
      </c>
      <c r="D977" s="529"/>
      <c r="E977" s="529"/>
      <c r="F977" s="529"/>
      <c r="G977" s="529"/>
      <c r="H977" s="529"/>
      <c r="I977" s="532">
        <v>-4116.46</v>
      </c>
      <c r="J977" s="529"/>
      <c r="K977" s="527" t="s">
        <v>1555</v>
      </c>
      <c r="L977" s="527"/>
    </row>
    <row r="978" ht="128.25" hidden="1" customHeight="1" outlineLevel="4">
      <c r="A978" s="527"/>
      <c r="B978" s="527" t="s">
        <v>1981</v>
      </c>
      <c r="C978" s="528">
        <v>-1170.48125</v>
      </c>
      <c r="D978" s="529"/>
      <c r="E978" s="529"/>
      <c r="F978" s="529"/>
      <c r="G978" s="529"/>
      <c r="H978" s="529"/>
      <c r="I978" s="528">
        <v>-1170.48125</v>
      </c>
      <c r="J978" s="529"/>
      <c r="K978" s="527" t="s">
        <v>1981</v>
      </c>
      <c r="L978" s="527"/>
    </row>
    <row r="979" ht="186.75" hidden="1" customHeight="1" outlineLevel="4">
      <c r="A979" s="527"/>
      <c r="B979" s="527" t="s">
        <v>1982</v>
      </c>
      <c r="C979" s="530">
        <v>-195.80161000000001</v>
      </c>
      <c r="D979" s="529"/>
      <c r="E979" s="529"/>
      <c r="F979" s="529"/>
      <c r="G979" s="529"/>
      <c r="H979" s="529"/>
      <c r="I979" s="530">
        <v>-195.80161000000001</v>
      </c>
      <c r="J979" s="529"/>
      <c r="K979" s="527" t="s">
        <v>1982</v>
      </c>
      <c r="L979" s="527"/>
    </row>
    <row r="980" ht="186.75" hidden="1" customHeight="1" outlineLevel="4">
      <c r="A980" s="527"/>
      <c r="B980" s="527" t="s">
        <v>1983</v>
      </c>
      <c r="C980" s="530">
        <v>-62.800730000000001</v>
      </c>
      <c r="D980" s="529"/>
      <c r="E980" s="529"/>
      <c r="F980" s="529"/>
      <c r="G980" s="529"/>
      <c r="H980" s="529"/>
      <c r="I980" s="530">
        <v>-62.800730000000001</v>
      </c>
      <c r="J980" s="529"/>
      <c r="K980" s="527" t="s">
        <v>1983</v>
      </c>
      <c r="L980" s="527"/>
    </row>
    <row r="981" ht="186.75" hidden="1" customHeight="1" outlineLevel="4">
      <c r="A981" s="527"/>
      <c r="B981" s="527" t="s">
        <v>1984</v>
      </c>
      <c r="C981" s="530">
        <v>-153.40826000000001</v>
      </c>
      <c r="D981" s="529"/>
      <c r="E981" s="529"/>
      <c r="F981" s="529"/>
      <c r="G981" s="529"/>
      <c r="H981" s="529"/>
      <c r="I981" s="530">
        <v>-153.40826000000001</v>
      </c>
      <c r="J981" s="529"/>
      <c r="K981" s="527" t="s">
        <v>1984</v>
      </c>
      <c r="L981" s="527"/>
    </row>
    <row r="982" ht="157.5" hidden="1" customHeight="1" outlineLevel="4">
      <c r="A982" s="527"/>
      <c r="B982" s="527" t="s">
        <v>1985</v>
      </c>
      <c r="C982" s="530">
        <v>-114.90582999999999</v>
      </c>
      <c r="D982" s="529"/>
      <c r="E982" s="529"/>
      <c r="F982" s="529"/>
      <c r="G982" s="529"/>
      <c r="H982" s="529"/>
      <c r="I982" s="530">
        <v>-114.90582999999999</v>
      </c>
      <c r="J982" s="529"/>
      <c r="K982" s="527" t="s">
        <v>1985</v>
      </c>
      <c r="L982" s="527"/>
    </row>
    <row r="983" ht="108.75" hidden="1" customHeight="1" outlineLevel="4">
      <c r="A983" s="527"/>
      <c r="B983" s="527" t="s">
        <v>1560</v>
      </c>
      <c r="C983" s="530">
        <v>-360.68896000000001</v>
      </c>
      <c r="D983" s="529"/>
      <c r="E983" s="529"/>
      <c r="F983" s="529"/>
      <c r="G983" s="529"/>
      <c r="H983" s="529"/>
      <c r="I983" s="530">
        <v>-360.68896000000001</v>
      </c>
      <c r="J983" s="529"/>
      <c r="K983" s="527" t="s">
        <v>1560</v>
      </c>
      <c r="L983" s="527"/>
    </row>
    <row r="984" ht="118.5" hidden="1" customHeight="1" outlineLevel="4">
      <c r="A984" s="527"/>
      <c r="B984" s="527" t="s">
        <v>1561</v>
      </c>
      <c r="C984" s="530">
        <v>-45.390349999999998</v>
      </c>
      <c r="D984" s="529"/>
      <c r="E984" s="529"/>
      <c r="F984" s="529"/>
      <c r="G984" s="529"/>
      <c r="H984" s="529"/>
      <c r="I984" s="530">
        <v>-45.390349999999998</v>
      </c>
      <c r="J984" s="529"/>
      <c r="K984" s="527" t="s">
        <v>1561</v>
      </c>
      <c r="L984" s="527"/>
    </row>
    <row r="985" ht="118.5" hidden="1" customHeight="1" outlineLevel="4">
      <c r="A985" s="527"/>
      <c r="B985" s="527" t="s">
        <v>1562</v>
      </c>
      <c r="C985" s="530">
        <v>-14.55841</v>
      </c>
      <c r="D985" s="529"/>
      <c r="E985" s="529"/>
      <c r="F985" s="529"/>
      <c r="G985" s="529"/>
      <c r="H985" s="529"/>
      <c r="I985" s="530">
        <v>-14.55841</v>
      </c>
      <c r="J985" s="529"/>
      <c r="K985" s="527" t="s">
        <v>1562</v>
      </c>
      <c r="L985" s="527"/>
    </row>
    <row r="986" ht="118.5" hidden="1" customHeight="1" outlineLevel="4">
      <c r="A986" s="527"/>
      <c r="B986" s="527" t="s">
        <v>1563</v>
      </c>
      <c r="C986" s="530">
        <v>-35.562849999999997</v>
      </c>
      <c r="D986" s="529"/>
      <c r="E986" s="529"/>
      <c r="F986" s="529"/>
      <c r="G986" s="529"/>
      <c r="H986" s="529"/>
      <c r="I986" s="530">
        <v>-35.562849999999997</v>
      </c>
      <c r="J986" s="529"/>
      <c r="K986" s="527" t="s">
        <v>1563</v>
      </c>
      <c r="L986" s="527"/>
    </row>
    <row r="987" ht="89.25" hidden="1" customHeight="1" outlineLevel="4">
      <c r="A987" s="527"/>
      <c r="B987" s="527" t="s">
        <v>1564</v>
      </c>
      <c r="C987" s="530">
        <v>-26.63719</v>
      </c>
      <c r="D987" s="529"/>
      <c r="E987" s="529"/>
      <c r="F987" s="529"/>
      <c r="G987" s="529"/>
      <c r="H987" s="529"/>
      <c r="I987" s="530">
        <v>-26.63719</v>
      </c>
      <c r="J987" s="529"/>
      <c r="K987" s="527" t="s">
        <v>1564</v>
      </c>
      <c r="L987" s="527"/>
    </row>
    <row r="988" ht="89.25" hidden="1" customHeight="1" outlineLevel="4">
      <c r="A988" s="527"/>
      <c r="B988" s="527" t="s">
        <v>1565</v>
      </c>
      <c r="C988" s="535">
        <v>-28.289400000000001</v>
      </c>
      <c r="D988" s="529"/>
      <c r="E988" s="529"/>
      <c r="F988" s="529"/>
      <c r="G988" s="529"/>
      <c r="H988" s="529"/>
      <c r="I988" s="535">
        <v>-28.289400000000001</v>
      </c>
      <c r="J988" s="529"/>
      <c r="K988" s="527" t="s">
        <v>1565</v>
      </c>
      <c r="L988" s="527"/>
    </row>
    <row r="989" ht="147.75" hidden="1" customHeight="1" outlineLevel="4">
      <c r="A989" s="527"/>
      <c r="B989" s="527" t="s">
        <v>1566</v>
      </c>
      <c r="C989" s="530">
        <v>-3.5600299999999998</v>
      </c>
      <c r="D989" s="529"/>
      <c r="E989" s="529"/>
      <c r="F989" s="529"/>
      <c r="G989" s="529"/>
      <c r="H989" s="529"/>
      <c r="I989" s="530">
        <v>-3.5600299999999998</v>
      </c>
      <c r="J989" s="529"/>
      <c r="K989" s="527" t="s">
        <v>1566</v>
      </c>
      <c r="L989" s="527"/>
    </row>
    <row r="990" ht="147.75" hidden="1" customHeight="1" outlineLevel="4">
      <c r="A990" s="527"/>
      <c r="B990" s="527" t="s">
        <v>1567</v>
      </c>
      <c r="C990" s="530">
        <v>-1.14185</v>
      </c>
      <c r="D990" s="529"/>
      <c r="E990" s="529"/>
      <c r="F990" s="529"/>
      <c r="G990" s="529"/>
      <c r="H990" s="529"/>
      <c r="I990" s="530">
        <v>-1.14185</v>
      </c>
      <c r="J990" s="529"/>
      <c r="K990" s="527" t="s">
        <v>1567</v>
      </c>
      <c r="L990" s="527"/>
    </row>
    <row r="991" ht="147.75" hidden="1" customHeight="1" outlineLevel="4">
      <c r="A991" s="527"/>
      <c r="B991" s="527" t="s">
        <v>1568</v>
      </c>
      <c r="C991" s="530">
        <v>-2.7892199999999998</v>
      </c>
      <c r="D991" s="529"/>
      <c r="E991" s="529"/>
      <c r="F991" s="529"/>
      <c r="G991" s="529"/>
      <c r="H991" s="529"/>
      <c r="I991" s="530">
        <v>-2.7892199999999998</v>
      </c>
      <c r="J991" s="529"/>
      <c r="K991" s="527" t="s">
        <v>1568</v>
      </c>
      <c r="L991" s="527"/>
    </row>
    <row r="992" ht="118.5" hidden="1" customHeight="1" outlineLevel="4">
      <c r="A992" s="527"/>
      <c r="B992" s="527" t="s">
        <v>1569</v>
      </c>
      <c r="C992" s="535">
        <v>-2.0891999999999999</v>
      </c>
      <c r="D992" s="529"/>
      <c r="E992" s="529"/>
      <c r="F992" s="529"/>
      <c r="G992" s="529"/>
      <c r="H992" s="529"/>
      <c r="I992" s="535">
        <v>-2.0891999999999999</v>
      </c>
      <c r="J992" s="529"/>
      <c r="K992" s="527" t="s">
        <v>1569</v>
      </c>
      <c r="L992" s="527"/>
    </row>
    <row r="993" ht="108.75" hidden="1" customHeight="1" outlineLevel="4">
      <c r="A993" s="527"/>
      <c r="B993" s="527" t="s">
        <v>1570</v>
      </c>
      <c r="C993" s="530">
        <v>-187.93251000000001</v>
      </c>
      <c r="D993" s="529"/>
      <c r="E993" s="529"/>
      <c r="F993" s="529"/>
      <c r="G993" s="529"/>
      <c r="H993" s="529"/>
      <c r="I993" s="530">
        <v>-187.93251000000001</v>
      </c>
      <c r="J993" s="529"/>
      <c r="K993" s="527" t="s">
        <v>1570</v>
      </c>
      <c r="L993" s="527"/>
    </row>
    <row r="994" ht="167.25" hidden="1" customHeight="1" outlineLevel="4">
      <c r="A994" s="527"/>
      <c r="B994" s="527" t="s">
        <v>1571</v>
      </c>
      <c r="C994" s="530">
        <v>-25.810210000000001</v>
      </c>
      <c r="D994" s="529"/>
      <c r="E994" s="529"/>
      <c r="F994" s="529"/>
      <c r="G994" s="529"/>
      <c r="H994" s="529"/>
      <c r="I994" s="530">
        <v>-25.810210000000001</v>
      </c>
      <c r="J994" s="529"/>
      <c r="K994" s="527" t="s">
        <v>1571</v>
      </c>
      <c r="L994" s="527"/>
    </row>
    <row r="995" ht="167.25" hidden="1" customHeight="1" outlineLevel="4">
      <c r="A995" s="527"/>
      <c r="B995" s="527" t="s">
        <v>1572</v>
      </c>
      <c r="C995" s="530">
        <v>-8.2782699999999991</v>
      </c>
      <c r="D995" s="529"/>
      <c r="E995" s="529"/>
      <c r="F995" s="529"/>
      <c r="G995" s="529"/>
      <c r="H995" s="529"/>
      <c r="I995" s="530">
        <v>-8.2782699999999991</v>
      </c>
      <c r="J995" s="529"/>
      <c r="K995" s="527" t="s">
        <v>1572</v>
      </c>
      <c r="L995" s="527"/>
    </row>
    <row r="996" ht="167.25" hidden="1" customHeight="1" outlineLevel="4">
      <c r="A996" s="527"/>
      <c r="B996" s="527" t="s">
        <v>1573</v>
      </c>
      <c r="C996" s="530">
        <v>-20.221979999999999</v>
      </c>
      <c r="D996" s="529"/>
      <c r="E996" s="529"/>
      <c r="F996" s="529"/>
      <c r="G996" s="529"/>
      <c r="H996" s="529"/>
      <c r="I996" s="530">
        <v>-20.221979999999999</v>
      </c>
      <c r="J996" s="529"/>
      <c r="K996" s="527" t="s">
        <v>1573</v>
      </c>
      <c r="L996" s="527"/>
    </row>
    <row r="997" ht="138" hidden="1" customHeight="1" outlineLevel="4">
      <c r="A997" s="527"/>
      <c r="B997" s="527" t="s">
        <v>1574</v>
      </c>
      <c r="C997" s="530">
        <v>-15.14667</v>
      </c>
      <c r="D997" s="529"/>
      <c r="E997" s="529"/>
      <c r="F997" s="529"/>
      <c r="G997" s="529"/>
      <c r="H997" s="529"/>
      <c r="I997" s="530">
        <v>-15.14667</v>
      </c>
      <c r="J997" s="529"/>
      <c r="K997" s="527" t="s">
        <v>1574</v>
      </c>
      <c r="L997" s="527"/>
    </row>
    <row r="998" ht="40.5" hidden="1" customHeight="1" outlineLevel="4">
      <c r="A998" s="527"/>
      <c r="B998" s="527" t="s">
        <v>1575</v>
      </c>
      <c r="C998" s="529"/>
      <c r="D998" s="529"/>
      <c r="E998" s="529"/>
      <c r="F998" s="529"/>
      <c r="G998" s="529"/>
      <c r="H998" s="529"/>
      <c r="I998" s="529"/>
      <c r="J998" s="529"/>
      <c r="K998" s="527" t="s">
        <v>1575</v>
      </c>
      <c r="L998" s="527"/>
    </row>
    <row r="999" ht="79.5" hidden="1" customHeight="1" outlineLevel="4">
      <c r="A999" s="527"/>
      <c r="B999" s="527" t="s">
        <v>1576</v>
      </c>
      <c r="C999" s="535">
        <v>-596.3415</v>
      </c>
      <c r="D999" s="529"/>
      <c r="E999" s="529"/>
      <c r="F999" s="529"/>
      <c r="G999" s="529"/>
      <c r="H999" s="529"/>
      <c r="I999" s="535">
        <v>-596.3415</v>
      </c>
      <c r="J999" s="529"/>
      <c r="K999" s="527" t="s">
        <v>1576</v>
      </c>
      <c r="L999" s="527"/>
    </row>
    <row r="1000" ht="79.5" hidden="1" customHeight="1" outlineLevel="4">
      <c r="A1000" s="527"/>
      <c r="B1000" s="527" t="s">
        <v>1577</v>
      </c>
      <c r="C1000" s="530">
        <v>-25.62435</v>
      </c>
      <c r="D1000" s="529"/>
      <c r="E1000" s="529"/>
      <c r="F1000" s="529"/>
      <c r="G1000" s="529"/>
      <c r="H1000" s="529"/>
      <c r="I1000" s="530">
        <v>-25.62435</v>
      </c>
      <c r="J1000" s="529"/>
      <c r="K1000" s="527" t="s">
        <v>1577</v>
      </c>
      <c r="L1000" s="527"/>
    </row>
    <row r="1001" ht="89.25" hidden="1" customHeight="1" outlineLevel="4">
      <c r="A1001" s="527"/>
      <c r="B1001" s="527" t="s">
        <v>1578</v>
      </c>
      <c r="C1001" s="535">
        <v>-380.63569999999999</v>
      </c>
      <c r="D1001" s="529"/>
      <c r="E1001" s="529"/>
      <c r="F1001" s="529"/>
      <c r="G1001" s="529"/>
      <c r="H1001" s="529"/>
      <c r="I1001" s="535">
        <v>-380.63569999999999</v>
      </c>
      <c r="J1001" s="529"/>
      <c r="K1001" s="527" t="s">
        <v>1578</v>
      </c>
      <c r="L1001" s="527"/>
    </row>
    <row r="1002" ht="79.5" hidden="1" customHeight="1" outlineLevel="4">
      <c r="A1002" s="527"/>
      <c r="B1002" s="527" t="s">
        <v>1579</v>
      </c>
      <c r="C1002" s="535">
        <v>-523.2242</v>
      </c>
      <c r="D1002" s="529"/>
      <c r="E1002" s="529"/>
      <c r="F1002" s="529"/>
      <c r="G1002" s="529"/>
      <c r="H1002" s="529"/>
      <c r="I1002" s="535">
        <v>-523.2242</v>
      </c>
      <c r="J1002" s="529"/>
      <c r="K1002" s="527" t="s">
        <v>1579</v>
      </c>
      <c r="L1002" s="527"/>
    </row>
    <row r="1003" ht="40.5" hidden="1" customHeight="1" outlineLevel="4">
      <c r="A1003" s="527"/>
      <c r="B1003" s="527" t="s">
        <v>1580</v>
      </c>
      <c r="C1003" s="528">
        <v>-3893.1481699999999</v>
      </c>
      <c r="D1003" s="529"/>
      <c r="E1003" s="529"/>
      <c r="F1003" s="529"/>
      <c r="G1003" s="529"/>
      <c r="H1003" s="529"/>
      <c r="I1003" s="528">
        <v>-3893.1481699999999</v>
      </c>
      <c r="J1003" s="529"/>
      <c r="K1003" s="527" t="s">
        <v>1580</v>
      </c>
      <c r="L1003" s="527"/>
    </row>
    <row r="1004" ht="60" hidden="1" customHeight="1" outlineLevel="4">
      <c r="A1004" s="527"/>
      <c r="B1004" s="527" t="s">
        <v>1581</v>
      </c>
      <c r="C1004" s="530">
        <v>-27.672360000000001</v>
      </c>
      <c r="D1004" s="529"/>
      <c r="E1004" s="529"/>
      <c r="F1004" s="529"/>
      <c r="G1004" s="529"/>
      <c r="H1004" s="529"/>
      <c r="I1004" s="530">
        <v>-27.672360000000001</v>
      </c>
      <c r="J1004" s="529"/>
      <c r="K1004" s="527" t="s">
        <v>1581</v>
      </c>
      <c r="L1004" s="527"/>
    </row>
    <row r="1005" ht="60" hidden="1" customHeight="1" outlineLevel="4">
      <c r="A1005" s="527"/>
      <c r="B1005" s="527" t="s">
        <v>1582</v>
      </c>
      <c r="C1005" s="530">
        <v>-247.98685</v>
      </c>
      <c r="D1005" s="529"/>
      <c r="E1005" s="529"/>
      <c r="F1005" s="529"/>
      <c r="G1005" s="529"/>
      <c r="H1005" s="529"/>
      <c r="I1005" s="530">
        <v>-247.98685</v>
      </c>
      <c r="J1005" s="529"/>
      <c r="K1005" s="527" t="s">
        <v>1582</v>
      </c>
      <c r="L1005" s="527"/>
    </row>
    <row r="1006" ht="79.5" hidden="1" customHeight="1" outlineLevel="4">
      <c r="A1006" s="527"/>
      <c r="B1006" s="527" t="s">
        <v>1585</v>
      </c>
      <c r="C1006" s="530">
        <v>-21.017679999999999</v>
      </c>
      <c r="D1006" s="529"/>
      <c r="E1006" s="529"/>
      <c r="F1006" s="529"/>
      <c r="G1006" s="529"/>
      <c r="H1006" s="529"/>
      <c r="I1006" s="530">
        <v>-21.017679999999999</v>
      </c>
      <c r="J1006" s="529"/>
      <c r="K1006" s="527" t="s">
        <v>1585</v>
      </c>
      <c r="L1006" s="527"/>
    </row>
    <row r="1007" ht="79.5" hidden="1" customHeight="1" outlineLevel="4">
      <c r="A1007" s="527"/>
      <c r="B1007" s="527" t="s">
        <v>1586</v>
      </c>
      <c r="C1007" s="530">
        <v>-79.262969999999996</v>
      </c>
      <c r="D1007" s="529"/>
      <c r="E1007" s="529"/>
      <c r="F1007" s="529"/>
      <c r="G1007" s="529"/>
      <c r="H1007" s="529"/>
      <c r="I1007" s="530">
        <v>-79.262969999999996</v>
      </c>
      <c r="J1007" s="529"/>
      <c r="K1007" s="527" t="s">
        <v>1586</v>
      </c>
      <c r="L1007" s="527"/>
    </row>
    <row r="1008" ht="118.5" hidden="1" customHeight="1" outlineLevel="4">
      <c r="A1008" s="527"/>
      <c r="B1008" s="527" t="s">
        <v>1587</v>
      </c>
      <c r="C1008" s="530">
        <v>-22.631229999999999</v>
      </c>
      <c r="D1008" s="529"/>
      <c r="E1008" s="529"/>
      <c r="F1008" s="529"/>
      <c r="G1008" s="529"/>
      <c r="H1008" s="529"/>
      <c r="I1008" s="530">
        <v>-22.631229999999999</v>
      </c>
      <c r="J1008" s="529"/>
      <c r="K1008" s="527" t="s">
        <v>1587</v>
      </c>
      <c r="L1008" s="527"/>
    </row>
    <row r="1009" ht="99" hidden="1" customHeight="1" outlineLevel="4">
      <c r="A1009" s="527"/>
      <c r="B1009" s="527" t="s">
        <v>1588</v>
      </c>
      <c r="C1009" s="530">
        <v>-2.5443899999999999</v>
      </c>
      <c r="D1009" s="529"/>
      <c r="E1009" s="529"/>
      <c r="F1009" s="529"/>
      <c r="G1009" s="529"/>
      <c r="H1009" s="529"/>
      <c r="I1009" s="530">
        <v>-2.5443899999999999</v>
      </c>
      <c r="J1009" s="529"/>
      <c r="K1009" s="527" t="s">
        <v>1588</v>
      </c>
      <c r="L1009" s="527"/>
    </row>
    <row r="1010" ht="89.25" hidden="1" customHeight="1" outlineLevel="4">
      <c r="A1010" s="527"/>
      <c r="B1010" s="527" t="s">
        <v>1589</v>
      </c>
      <c r="C1010" s="530">
        <v>-6.3715099999999998</v>
      </c>
      <c r="D1010" s="529"/>
      <c r="E1010" s="529"/>
      <c r="F1010" s="529"/>
      <c r="G1010" s="529"/>
      <c r="H1010" s="529"/>
      <c r="I1010" s="530">
        <v>-6.3715099999999998</v>
      </c>
      <c r="J1010" s="529"/>
      <c r="K1010" s="527" t="s">
        <v>1589</v>
      </c>
      <c r="L1010" s="527"/>
    </row>
    <row r="1011" ht="89.25" hidden="1" customHeight="1" outlineLevel="4">
      <c r="A1011" s="527"/>
      <c r="B1011" s="527" t="s">
        <v>1590</v>
      </c>
      <c r="C1011" s="530">
        <v>-0.45123999999999997</v>
      </c>
      <c r="D1011" s="529"/>
      <c r="E1011" s="529"/>
      <c r="F1011" s="529"/>
      <c r="G1011" s="529"/>
      <c r="H1011" s="529"/>
      <c r="I1011" s="530">
        <v>-0.45123999999999997</v>
      </c>
      <c r="J1011" s="529"/>
      <c r="K1011" s="527" t="s">
        <v>1590</v>
      </c>
      <c r="L1011" s="527"/>
    </row>
    <row r="1012" ht="89.25" hidden="1" customHeight="1" outlineLevel="4">
      <c r="A1012" s="527"/>
      <c r="B1012" s="527" t="s">
        <v>1591</v>
      </c>
      <c r="C1012" s="530">
        <v>-66.563890000000001</v>
      </c>
      <c r="D1012" s="529"/>
      <c r="E1012" s="529"/>
      <c r="F1012" s="529"/>
      <c r="G1012" s="529"/>
      <c r="H1012" s="529"/>
      <c r="I1012" s="530">
        <v>-66.563890000000001</v>
      </c>
      <c r="J1012" s="529"/>
      <c r="K1012" s="527" t="s">
        <v>1591</v>
      </c>
      <c r="L1012" s="527"/>
    </row>
    <row r="1013" ht="89.25" hidden="1" customHeight="1" outlineLevel="4">
      <c r="A1013" s="527"/>
      <c r="B1013" s="527" t="s">
        <v>1592</v>
      </c>
      <c r="C1013" s="530">
        <v>-19.832740000000001</v>
      </c>
      <c r="D1013" s="529"/>
      <c r="E1013" s="529"/>
      <c r="F1013" s="529"/>
      <c r="G1013" s="529"/>
      <c r="H1013" s="529"/>
      <c r="I1013" s="530">
        <v>-19.832740000000001</v>
      </c>
      <c r="J1013" s="529"/>
      <c r="K1013" s="527" t="s">
        <v>1592</v>
      </c>
      <c r="L1013" s="527"/>
    </row>
    <row r="1014" ht="108.75" hidden="1" customHeight="1" outlineLevel="4">
      <c r="A1014" s="527"/>
      <c r="B1014" s="527" t="s">
        <v>1593</v>
      </c>
      <c r="C1014" s="530">
        <v>-13.31282</v>
      </c>
      <c r="D1014" s="529"/>
      <c r="E1014" s="529"/>
      <c r="F1014" s="529"/>
      <c r="G1014" s="529"/>
      <c r="H1014" s="529"/>
      <c r="I1014" s="530">
        <v>-13.31282</v>
      </c>
      <c r="J1014" s="529"/>
      <c r="K1014" s="527" t="s">
        <v>1593</v>
      </c>
      <c r="L1014" s="527"/>
    </row>
    <row r="1015" ht="108.75" hidden="1" customHeight="1" outlineLevel="4">
      <c r="A1015" s="527"/>
      <c r="B1015" s="527" t="s">
        <v>1594</v>
      </c>
      <c r="C1015" s="530">
        <v>-6.7131499999999997</v>
      </c>
      <c r="D1015" s="529"/>
      <c r="E1015" s="529"/>
      <c r="F1015" s="529"/>
      <c r="G1015" s="529"/>
      <c r="H1015" s="529"/>
      <c r="I1015" s="530">
        <v>-6.7131499999999997</v>
      </c>
      <c r="J1015" s="529"/>
      <c r="K1015" s="527" t="s">
        <v>1594</v>
      </c>
      <c r="L1015" s="527"/>
    </row>
    <row r="1016" ht="79.5" hidden="1" customHeight="1" outlineLevel="4">
      <c r="A1016" s="527"/>
      <c r="B1016" s="527" t="s">
        <v>1595</v>
      </c>
      <c r="C1016" s="530">
        <v>-38.969740000000002</v>
      </c>
      <c r="D1016" s="529"/>
      <c r="E1016" s="529"/>
      <c r="F1016" s="529"/>
      <c r="G1016" s="529"/>
      <c r="H1016" s="529"/>
      <c r="I1016" s="530">
        <v>-38.969740000000002</v>
      </c>
      <c r="J1016" s="529"/>
      <c r="K1016" s="527" t="s">
        <v>1595</v>
      </c>
      <c r="L1016" s="527"/>
    </row>
    <row r="1017" ht="89.25" hidden="1" customHeight="1" outlineLevel="4">
      <c r="A1017" s="527"/>
      <c r="B1017" s="527" t="s">
        <v>1596</v>
      </c>
      <c r="C1017" s="530">
        <v>-3.2100900000000001</v>
      </c>
      <c r="D1017" s="529"/>
      <c r="E1017" s="529"/>
      <c r="F1017" s="529"/>
      <c r="G1017" s="529"/>
      <c r="H1017" s="529"/>
      <c r="I1017" s="530">
        <v>-3.2100900000000001</v>
      </c>
      <c r="J1017" s="529"/>
      <c r="K1017" s="527" t="s">
        <v>1596</v>
      </c>
      <c r="L1017" s="527"/>
    </row>
    <row r="1018" ht="128.25" hidden="1" customHeight="1" outlineLevel="4">
      <c r="A1018" s="527"/>
      <c r="B1018" s="527" t="s">
        <v>1597</v>
      </c>
      <c r="C1018" s="530">
        <v>-3.3125200000000001</v>
      </c>
      <c r="D1018" s="529"/>
      <c r="E1018" s="529"/>
      <c r="F1018" s="529"/>
      <c r="G1018" s="529"/>
      <c r="H1018" s="529"/>
      <c r="I1018" s="530">
        <v>-3.3125200000000001</v>
      </c>
      <c r="J1018" s="529"/>
      <c r="K1018" s="527" t="s">
        <v>1597</v>
      </c>
      <c r="L1018" s="527"/>
    </row>
    <row r="1019" ht="108.75" hidden="1" customHeight="1" outlineLevel="4">
      <c r="A1019" s="527"/>
      <c r="B1019" s="527" t="s">
        <v>1598</v>
      </c>
      <c r="C1019" s="530">
        <v>-21.132020000000001</v>
      </c>
      <c r="D1019" s="529"/>
      <c r="E1019" s="529"/>
      <c r="F1019" s="529"/>
      <c r="G1019" s="529"/>
      <c r="H1019" s="529"/>
      <c r="I1019" s="530">
        <v>-21.132020000000001</v>
      </c>
      <c r="J1019" s="529"/>
      <c r="K1019" s="527" t="s">
        <v>1598</v>
      </c>
      <c r="L1019" s="527"/>
    </row>
    <row r="1020" ht="69.75" hidden="1" customHeight="1" outlineLevel="4">
      <c r="A1020" s="527"/>
      <c r="B1020" s="527" t="s">
        <v>1599</v>
      </c>
      <c r="C1020" s="530">
        <v>-0.34065000000000001</v>
      </c>
      <c r="D1020" s="529"/>
      <c r="E1020" s="529"/>
      <c r="F1020" s="529"/>
      <c r="G1020" s="529"/>
      <c r="H1020" s="529"/>
      <c r="I1020" s="530">
        <v>-0.34065000000000001</v>
      </c>
      <c r="J1020" s="529"/>
      <c r="K1020" s="527" t="s">
        <v>1599</v>
      </c>
      <c r="L1020" s="527"/>
    </row>
    <row r="1021" ht="60" hidden="1" customHeight="1" outlineLevel="4">
      <c r="A1021" s="527"/>
      <c r="B1021" s="527" t="s">
        <v>1600</v>
      </c>
      <c r="C1021" s="530">
        <v>-45.248890000000003</v>
      </c>
      <c r="D1021" s="529"/>
      <c r="E1021" s="529"/>
      <c r="F1021" s="529"/>
      <c r="G1021" s="529"/>
      <c r="H1021" s="529"/>
      <c r="I1021" s="530">
        <v>-45.248890000000003</v>
      </c>
      <c r="J1021" s="529"/>
      <c r="K1021" s="527" t="s">
        <v>1600</v>
      </c>
      <c r="L1021" s="527"/>
    </row>
    <row r="1022" ht="60" hidden="1" customHeight="1" outlineLevel="4">
      <c r="A1022" s="527"/>
      <c r="B1022" s="527" t="s">
        <v>1601</v>
      </c>
      <c r="C1022" s="530">
        <v>-95.650630000000007</v>
      </c>
      <c r="D1022" s="529"/>
      <c r="E1022" s="529"/>
      <c r="F1022" s="529"/>
      <c r="G1022" s="529"/>
      <c r="H1022" s="529"/>
      <c r="I1022" s="530">
        <v>-95.650630000000007</v>
      </c>
      <c r="J1022" s="529"/>
      <c r="K1022" s="527" t="s">
        <v>1601</v>
      </c>
      <c r="L1022" s="527"/>
    </row>
    <row r="1023" ht="69.75" hidden="1" customHeight="1" outlineLevel="4">
      <c r="A1023" s="527"/>
      <c r="B1023" s="527" t="s">
        <v>1602</v>
      </c>
      <c r="C1023" s="530">
        <v>-66.672169999999994</v>
      </c>
      <c r="D1023" s="529"/>
      <c r="E1023" s="529"/>
      <c r="F1023" s="529"/>
      <c r="G1023" s="529"/>
      <c r="H1023" s="529"/>
      <c r="I1023" s="530">
        <v>-66.672169999999994</v>
      </c>
      <c r="J1023" s="529"/>
      <c r="K1023" s="527" t="s">
        <v>1602</v>
      </c>
      <c r="L1023" s="527"/>
    </row>
    <row r="1024" ht="108.75" hidden="1" customHeight="1" outlineLevel="4">
      <c r="A1024" s="527"/>
      <c r="B1024" s="527" t="s">
        <v>1603</v>
      </c>
      <c r="C1024" s="530">
        <v>-7.5867300000000002</v>
      </c>
      <c r="D1024" s="529"/>
      <c r="E1024" s="529"/>
      <c r="F1024" s="529"/>
      <c r="G1024" s="529"/>
      <c r="H1024" s="529"/>
      <c r="I1024" s="530">
        <v>-7.5867300000000002</v>
      </c>
      <c r="J1024" s="529"/>
      <c r="K1024" s="527" t="s">
        <v>1603</v>
      </c>
      <c r="L1024" s="527"/>
    </row>
    <row r="1025" ht="108.75" hidden="1" customHeight="1" outlineLevel="4">
      <c r="A1025" s="527"/>
      <c r="B1025" s="527" t="s">
        <v>1604</v>
      </c>
      <c r="C1025" s="530">
        <v>-143.26526000000001</v>
      </c>
      <c r="D1025" s="529"/>
      <c r="E1025" s="529"/>
      <c r="F1025" s="529"/>
      <c r="G1025" s="529"/>
      <c r="H1025" s="529"/>
      <c r="I1025" s="530">
        <v>-143.26526000000001</v>
      </c>
      <c r="J1025" s="529"/>
      <c r="K1025" s="527" t="s">
        <v>1604</v>
      </c>
      <c r="L1025" s="527"/>
    </row>
    <row r="1026" ht="99" hidden="1" customHeight="1" outlineLevel="4">
      <c r="A1026" s="527"/>
      <c r="B1026" s="527" t="s">
        <v>1605</v>
      </c>
      <c r="C1026" s="530">
        <v>-36.501049999999999</v>
      </c>
      <c r="D1026" s="529"/>
      <c r="E1026" s="529"/>
      <c r="F1026" s="529"/>
      <c r="G1026" s="529"/>
      <c r="H1026" s="529"/>
      <c r="I1026" s="530">
        <v>-36.501049999999999</v>
      </c>
      <c r="J1026" s="529"/>
      <c r="K1026" s="527" t="s">
        <v>1605</v>
      </c>
      <c r="L1026" s="527"/>
    </row>
    <row r="1027" ht="138" hidden="1" customHeight="1" outlineLevel="4">
      <c r="A1027" s="527"/>
      <c r="B1027" s="527" t="s">
        <v>1606</v>
      </c>
      <c r="C1027" s="530">
        <v>-126.52204</v>
      </c>
      <c r="D1027" s="529"/>
      <c r="E1027" s="529"/>
      <c r="F1027" s="529"/>
      <c r="G1027" s="529"/>
      <c r="H1027" s="529"/>
      <c r="I1027" s="530">
        <v>-126.52204</v>
      </c>
      <c r="J1027" s="529"/>
      <c r="K1027" s="527" t="s">
        <v>1606</v>
      </c>
      <c r="L1027" s="527"/>
    </row>
    <row r="1028" ht="128.25" hidden="1" customHeight="1" outlineLevel="4">
      <c r="A1028" s="527"/>
      <c r="B1028" s="527" t="s">
        <v>1607</v>
      </c>
      <c r="C1028" s="530">
        <v>-220.51563999999999</v>
      </c>
      <c r="D1028" s="529"/>
      <c r="E1028" s="529"/>
      <c r="F1028" s="529"/>
      <c r="G1028" s="529"/>
      <c r="H1028" s="529"/>
      <c r="I1028" s="530">
        <v>-220.51563999999999</v>
      </c>
      <c r="J1028" s="529"/>
      <c r="K1028" s="527" t="s">
        <v>1607</v>
      </c>
      <c r="L1028" s="527"/>
    </row>
    <row r="1029" ht="40.5" hidden="1" customHeight="1" outlineLevel="4">
      <c r="A1029" s="527"/>
      <c r="B1029" s="527" t="s">
        <v>1608</v>
      </c>
      <c r="C1029" s="530">
        <v>-5.9797700000000003</v>
      </c>
      <c r="D1029" s="529"/>
      <c r="E1029" s="529"/>
      <c r="F1029" s="529"/>
      <c r="G1029" s="529"/>
      <c r="H1029" s="529"/>
      <c r="I1029" s="530">
        <v>-5.9797700000000003</v>
      </c>
      <c r="J1029" s="529"/>
      <c r="K1029" s="527" t="s">
        <v>1608</v>
      </c>
      <c r="L1029" s="527"/>
    </row>
    <row r="1030" ht="50.25" hidden="1" customHeight="1" outlineLevel="4">
      <c r="A1030" s="527"/>
      <c r="B1030" s="527" t="s">
        <v>1609</v>
      </c>
      <c r="C1030" s="530">
        <v>-0.30023</v>
      </c>
      <c r="D1030" s="529"/>
      <c r="E1030" s="529"/>
      <c r="F1030" s="529"/>
      <c r="G1030" s="529"/>
      <c r="H1030" s="529"/>
      <c r="I1030" s="530">
        <v>-0.30023</v>
      </c>
      <c r="J1030" s="529"/>
      <c r="K1030" s="527" t="s">
        <v>1609</v>
      </c>
      <c r="L1030" s="527"/>
    </row>
    <row r="1031" ht="118.5" hidden="1" customHeight="1" outlineLevel="4">
      <c r="A1031" s="527"/>
      <c r="B1031" s="527" t="s">
        <v>1610</v>
      </c>
      <c r="C1031" s="530">
        <v>-57.401220000000002</v>
      </c>
      <c r="D1031" s="529"/>
      <c r="E1031" s="529"/>
      <c r="F1031" s="529"/>
      <c r="G1031" s="529"/>
      <c r="H1031" s="529"/>
      <c r="I1031" s="530">
        <v>-57.401220000000002</v>
      </c>
      <c r="J1031" s="529"/>
      <c r="K1031" s="527" t="s">
        <v>1610</v>
      </c>
      <c r="L1031" s="527"/>
    </row>
    <row r="1032" ht="99" hidden="1" customHeight="1" outlineLevel="4">
      <c r="A1032" s="527"/>
      <c r="B1032" s="527" t="s">
        <v>1612</v>
      </c>
      <c r="C1032" s="530">
        <v>-271.39643999999998</v>
      </c>
      <c r="D1032" s="529"/>
      <c r="E1032" s="529"/>
      <c r="F1032" s="529"/>
      <c r="G1032" s="529"/>
      <c r="H1032" s="529"/>
      <c r="I1032" s="530">
        <v>-271.39643999999998</v>
      </c>
      <c r="J1032" s="529"/>
      <c r="K1032" s="527" t="s">
        <v>1612</v>
      </c>
      <c r="L1032" s="527"/>
    </row>
    <row r="1033" ht="167.25" hidden="1" customHeight="1" outlineLevel="4">
      <c r="A1033" s="527"/>
      <c r="B1033" s="527" t="s">
        <v>1613</v>
      </c>
      <c r="C1033" s="530">
        <v>-22.640460000000001</v>
      </c>
      <c r="D1033" s="529"/>
      <c r="E1033" s="529"/>
      <c r="F1033" s="529"/>
      <c r="G1033" s="529"/>
      <c r="H1033" s="529"/>
      <c r="I1033" s="530">
        <v>-22.640460000000001</v>
      </c>
      <c r="J1033" s="529"/>
      <c r="K1033" s="527" t="s">
        <v>1613</v>
      </c>
      <c r="L1033" s="527"/>
    </row>
    <row r="1034" ht="79.5" hidden="1" customHeight="1" outlineLevel="4">
      <c r="A1034" s="527"/>
      <c r="B1034" s="527" t="s">
        <v>1614</v>
      </c>
      <c r="C1034" s="530">
        <v>-8.8901299999999992</v>
      </c>
      <c r="D1034" s="529"/>
      <c r="E1034" s="529"/>
      <c r="F1034" s="529"/>
      <c r="G1034" s="529"/>
      <c r="H1034" s="529"/>
      <c r="I1034" s="530">
        <v>-8.8901299999999992</v>
      </c>
      <c r="J1034" s="529"/>
      <c r="K1034" s="527" t="s">
        <v>1614</v>
      </c>
      <c r="L1034" s="527"/>
    </row>
    <row r="1035" ht="60" hidden="1" customHeight="1" outlineLevel="4">
      <c r="A1035" s="527"/>
      <c r="B1035" s="527" t="s">
        <v>1615</v>
      </c>
      <c r="C1035" s="530">
        <v>-10.740270000000001</v>
      </c>
      <c r="D1035" s="529"/>
      <c r="E1035" s="529"/>
      <c r="F1035" s="529"/>
      <c r="G1035" s="529"/>
      <c r="H1035" s="529"/>
      <c r="I1035" s="530">
        <v>-10.740270000000001</v>
      </c>
      <c r="J1035" s="529"/>
      <c r="K1035" s="527" t="s">
        <v>1615</v>
      </c>
      <c r="L1035" s="527"/>
    </row>
    <row r="1036" ht="40.5" hidden="1" customHeight="1" outlineLevel="4">
      <c r="A1036" s="527"/>
      <c r="B1036" s="527" t="s">
        <v>1616</v>
      </c>
      <c r="C1036" s="530">
        <v>-30.52516</v>
      </c>
      <c r="D1036" s="529"/>
      <c r="E1036" s="529"/>
      <c r="F1036" s="529"/>
      <c r="G1036" s="529"/>
      <c r="H1036" s="529"/>
      <c r="I1036" s="530">
        <v>-30.52516</v>
      </c>
      <c r="J1036" s="529"/>
      <c r="K1036" s="527" t="s">
        <v>1616</v>
      </c>
      <c r="L1036" s="527"/>
    </row>
    <row r="1037" ht="79.5" hidden="1" customHeight="1" outlineLevel="4">
      <c r="A1037" s="527"/>
      <c r="B1037" s="527" t="s">
        <v>1617</v>
      </c>
      <c r="C1037" s="530">
        <v>-8.1494099999999996</v>
      </c>
      <c r="D1037" s="529"/>
      <c r="E1037" s="529"/>
      <c r="F1037" s="529"/>
      <c r="G1037" s="529"/>
      <c r="H1037" s="529"/>
      <c r="I1037" s="530">
        <v>-8.1494099999999996</v>
      </c>
      <c r="J1037" s="529"/>
      <c r="K1037" s="527" t="s">
        <v>1617</v>
      </c>
      <c r="L1037" s="527"/>
    </row>
    <row r="1038" ht="157.5" hidden="1" customHeight="1" outlineLevel="4">
      <c r="A1038" s="527"/>
      <c r="B1038" s="527" t="s">
        <v>1618</v>
      </c>
      <c r="C1038" s="530">
        <v>-3.2986800000000001</v>
      </c>
      <c r="D1038" s="529"/>
      <c r="E1038" s="529"/>
      <c r="F1038" s="529"/>
      <c r="G1038" s="529"/>
      <c r="H1038" s="529"/>
      <c r="I1038" s="530">
        <v>-3.2986800000000001</v>
      </c>
      <c r="J1038" s="529"/>
      <c r="K1038" s="527" t="s">
        <v>1618</v>
      </c>
      <c r="L1038" s="527"/>
    </row>
    <row r="1039" ht="138" hidden="1" customHeight="1" outlineLevel="4">
      <c r="A1039" s="527"/>
      <c r="B1039" s="527" t="s">
        <v>1619</v>
      </c>
      <c r="C1039" s="530">
        <v>-58.818109999999997</v>
      </c>
      <c r="D1039" s="529"/>
      <c r="E1039" s="529"/>
      <c r="F1039" s="529"/>
      <c r="G1039" s="529"/>
      <c r="H1039" s="529"/>
      <c r="I1039" s="530">
        <v>-58.818109999999997</v>
      </c>
      <c r="J1039" s="529"/>
      <c r="K1039" s="527" t="s">
        <v>1619</v>
      </c>
      <c r="L1039" s="527"/>
    </row>
    <row r="1040" ht="186.75" hidden="1" customHeight="1" outlineLevel="4">
      <c r="A1040" s="527"/>
      <c r="B1040" s="527" t="s">
        <v>1620</v>
      </c>
      <c r="C1040" s="530">
        <v>-0.38467000000000001</v>
      </c>
      <c r="D1040" s="529"/>
      <c r="E1040" s="529"/>
      <c r="F1040" s="529"/>
      <c r="G1040" s="529"/>
      <c r="H1040" s="529"/>
      <c r="I1040" s="530">
        <v>-0.38467000000000001</v>
      </c>
      <c r="J1040" s="529"/>
      <c r="K1040" s="527" t="s">
        <v>1620</v>
      </c>
      <c r="L1040" s="527"/>
    </row>
    <row r="1041" ht="167.25" hidden="1" customHeight="1" outlineLevel="4">
      <c r="A1041" s="527"/>
      <c r="B1041" s="527" t="s">
        <v>1621</v>
      </c>
      <c r="C1041" s="530">
        <v>-12.56893</v>
      </c>
      <c r="D1041" s="529"/>
      <c r="E1041" s="529"/>
      <c r="F1041" s="529"/>
      <c r="G1041" s="529"/>
      <c r="H1041" s="529"/>
      <c r="I1041" s="530">
        <v>-12.56893</v>
      </c>
      <c r="J1041" s="529"/>
      <c r="K1041" s="527" t="s">
        <v>1621</v>
      </c>
      <c r="L1041" s="527"/>
    </row>
    <row r="1042" ht="89.25" hidden="1" customHeight="1" outlineLevel="4">
      <c r="A1042" s="527"/>
      <c r="B1042" s="527" t="s">
        <v>1622</v>
      </c>
      <c r="C1042" s="535">
        <v>-2.7574999999999998</v>
      </c>
      <c r="D1042" s="529"/>
      <c r="E1042" s="529"/>
      <c r="F1042" s="529"/>
      <c r="G1042" s="529"/>
      <c r="H1042" s="529"/>
      <c r="I1042" s="535">
        <v>-2.7574999999999998</v>
      </c>
      <c r="J1042" s="529"/>
      <c r="K1042" s="527" t="s">
        <v>1622</v>
      </c>
      <c r="L1042" s="527"/>
    </row>
    <row r="1043" ht="60" hidden="1" customHeight="1" outlineLevel="4">
      <c r="A1043" s="527"/>
      <c r="B1043" s="527" t="s">
        <v>1623</v>
      </c>
      <c r="C1043" s="530">
        <v>-13.47654</v>
      </c>
      <c r="D1043" s="529"/>
      <c r="E1043" s="529"/>
      <c r="F1043" s="529"/>
      <c r="G1043" s="529"/>
      <c r="H1043" s="529"/>
      <c r="I1043" s="530">
        <v>-13.47654</v>
      </c>
      <c r="J1043" s="529"/>
      <c r="K1043" s="527" t="s">
        <v>1623</v>
      </c>
      <c r="L1043" s="527"/>
    </row>
    <row r="1044" ht="79.5" hidden="1" customHeight="1" outlineLevel="4">
      <c r="A1044" s="527"/>
      <c r="B1044" s="527" t="s">
        <v>1625</v>
      </c>
      <c r="C1044" s="535">
        <v>-4.7979000000000003</v>
      </c>
      <c r="D1044" s="529"/>
      <c r="E1044" s="529"/>
      <c r="F1044" s="529"/>
      <c r="G1044" s="529"/>
      <c r="H1044" s="529"/>
      <c r="I1044" s="535">
        <v>-4.7979000000000003</v>
      </c>
      <c r="J1044" s="529"/>
      <c r="K1044" s="527" t="s">
        <v>1625</v>
      </c>
      <c r="L1044" s="527"/>
    </row>
    <row r="1045" ht="60" hidden="1" customHeight="1" outlineLevel="4">
      <c r="A1045" s="527"/>
      <c r="B1045" s="527" t="s">
        <v>1628</v>
      </c>
      <c r="C1045" s="528">
        <v>-23277.814330000001</v>
      </c>
      <c r="D1045" s="529"/>
      <c r="E1045" s="529"/>
      <c r="F1045" s="529"/>
      <c r="G1045" s="529"/>
      <c r="H1045" s="529"/>
      <c r="I1045" s="528">
        <v>-23277.814330000001</v>
      </c>
      <c r="J1045" s="529"/>
      <c r="K1045" s="527" t="s">
        <v>1628</v>
      </c>
      <c r="L1045" s="527"/>
    </row>
    <row r="1046" ht="50.25" hidden="1" customHeight="1" outlineLevel="4">
      <c r="A1046" s="527"/>
      <c r="B1046" s="527" t="s">
        <v>1629</v>
      </c>
      <c r="C1046" s="530">
        <v>-6.1859799999999998</v>
      </c>
      <c r="D1046" s="529"/>
      <c r="E1046" s="529"/>
      <c r="F1046" s="529"/>
      <c r="G1046" s="529"/>
      <c r="H1046" s="529"/>
      <c r="I1046" s="530">
        <v>-6.1859799999999998</v>
      </c>
      <c r="J1046" s="529"/>
      <c r="K1046" s="527" t="s">
        <v>1629</v>
      </c>
      <c r="L1046" s="527"/>
    </row>
    <row r="1047" ht="108.75" hidden="1" customHeight="1" outlineLevel="4">
      <c r="A1047" s="527"/>
      <c r="B1047" s="527" t="s">
        <v>1631</v>
      </c>
      <c r="C1047" s="537">
        <v>-8.2219999999999995</v>
      </c>
      <c r="D1047" s="529"/>
      <c r="E1047" s="529"/>
      <c r="F1047" s="529"/>
      <c r="G1047" s="529"/>
      <c r="H1047" s="529"/>
      <c r="I1047" s="537">
        <v>-8.2219999999999995</v>
      </c>
      <c r="J1047" s="529"/>
      <c r="K1047" s="527" t="s">
        <v>1631</v>
      </c>
      <c r="L1047" s="527"/>
    </row>
    <row r="1048" ht="138" hidden="1" customHeight="1" outlineLevel="4">
      <c r="A1048" s="527"/>
      <c r="B1048" s="527" t="s">
        <v>1633</v>
      </c>
      <c r="C1048" s="530">
        <v>-3.0765199999999999</v>
      </c>
      <c r="D1048" s="529"/>
      <c r="E1048" s="529"/>
      <c r="F1048" s="529"/>
      <c r="G1048" s="529"/>
      <c r="H1048" s="529"/>
      <c r="I1048" s="530">
        <v>-3.0765199999999999</v>
      </c>
      <c r="J1048" s="529"/>
      <c r="K1048" s="527" t="s">
        <v>1633</v>
      </c>
      <c r="L1048" s="527"/>
    </row>
    <row r="1049" ht="108.75" hidden="1" customHeight="1" outlineLevel="4">
      <c r="A1049" s="527"/>
      <c r="B1049" s="527" t="s">
        <v>1634</v>
      </c>
      <c r="C1049" s="530">
        <v>-49.809759999999997</v>
      </c>
      <c r="D1049" s="529"/>
      <c r="E1049" s="529"/>
      <c r="F1049" s="529"/>
      <c r="G1049" s="529"/>
      <c r="H1049" s="529"/>
      <c r="I1049" s="530">
        <v>-49.809759999999997</v>
      </c>
      <c r="J1049" s="529"/>
      <c r="K1049" s="527" t="s">
        <v>1634</v>
      </c>
      <c r="L1049" s="527"/>
    </row>
    <row r="1050" ht="118.5" hidden="1" customHeight="1" outlineLevel="4">
      <c r="A1050" s="527"/>
      <c r="B1050" s="527" t="s">
        <v>1635</v>
      </c>
      <c r="C1050" s="530">
        <v>-83.498859999999993</v>
      </c>
      <c r="D1050" s="529"/>
      <c r="E1050" s="529"/>
      <c r="F1050" s="529"/>
      <c r="G1050" s="529"/>
      <c r="H1050" s="529"/>
      <c r="I1050" s="530">
        <v>-83.498859999999993</v>
      </c>
      <c r="J1050" s="529"/>
      <c r="K1050" s="527" t="s">
        <v>1635</v>
      </c>
      <c r="L1050" s="527"/>
    </row>
    <row r="1051" ht="138" hidden="1" customHeight="1" outlineLevel="4">
      <c r="A1051" s="527"/>
      <c r="B1051" s="527" t="s">
        <v>1638</v>
      </c>
      <c r="C1051" s="530">
        <v>-34.594529999999999</v>
      </c>
      <c r="D1051" s="529"/>
      <c r="E1051" s="529"/>
      <c r="F1051" s="529"/>
      <c r="G1051" s="529"/>
      <c r="H1051" s="529"/>
      <c r="I1051" s="530">
        <v>-34.594529999999999</v>
      </c>
      <c r="J1051" s="529"/>
      <c r="K1051" s="527" t="s">
        <v>1638</v>
      </c>
      <c r="L1051" s="527"/>
    </row>
    <row r="1052" ht="79.5" hidden="1" customHeight="1" outlineLevel="4">
      <c r="A1052" s="527"/>
      <c r="B1052" s="527" t="s">
        <v>1639</v>
      </c>
      <c r="C1052" s="535">
        <v>-43.834499999999998</v>
      </c>
      <c r="D1052" s="529"/>
      <c r="E1052" s="529"/>
      <c r="F1052" s="529"/>
      <c r="G1052" s="529"/>
      <c r="H1052" s="529"/>
      <c r="I1052" s="535">
        <v>-43.834499999999998</v>
      </c>
      <c r="J1052" s="529"/>
      <c r="K1052" s="527" t="s">
        <v>1639</v>
      </c>
      <c r="L1052" s="527"/>
    </row>
    <row r="1053" ht="89.25" hidden="1" customHeight="1" outlineLevel="4">
      <c r="A1053" s="527"/>
      <c r="B1053" s="527" t="s">
        <v>1640</v>
      </c>
      <c r="C1053" s="530">
        <v>-297.96733</v>
      </c>
      <c r="D1053" s="529"/>
      <c r="E1053" s="529"/>
      <c r="F1053" s="529"/>
      <c r="G1053" s="529"/>
      <c r="H1053" s="529"/>
      <c r="I1053" s="530">
        <v>-297.96733</v>
      </c>
      <c r="J1053" s="529"/>
      <c r="K1053" s="527" t="s">
        <v>1640</v>
      </c>
      <c r="L1053" s="527"/>
    </row>
    <row r="1054" ht="118.5" hidden="1" customHeight="1" outlineLevel="4">
      <c r="A1054" s="527"/>
      <c r="B1054" s="527" t="s">
        <v>1641</v>
      </c>
      <c r="C1054" s="530">
        <v>-26.384730000000001</v>
      </c>
      <c r="D1054" s="529"/>
      <c r="E1054" s="529"/>
      <c r="F1054" s="529"/>
      <c r="G1054" s="529"/>
      <c r="H1054" s="529"/>
      <c r="I1054" s="530">
        <v>-26.384730000000001</v>
      </c>
      <c r="J1054" s="529"/>
      <c r="K1054" s="527" t="s">
        <v>1641</v>
      </c>
      <c r="L1054" s="527"/>
    </row>
    <row r="1055" ht="118.5" hidden="1" customHeight="1" outlineLevel="4">
      <c r="A1055" s="527"/>
      <c r="B1055" s="527" t="s">
        <v>1642</v>
      </c>
      <c r="C1055" s="530">
        <v>-38.789459999999998</v>
      </c>
      <c r="D1055" s="529"/>
      <c r="E1055" s="529"/>
      <c r="F1055" s="529"/>
      <c r="G1055" s="529"/>
      <c r="H1055" s="529"/>
      <c r="I1055" s="530">
        <v>-38.789459999999998</v>
      </c>
      <c r="J1055" s="529"/>
      <c r="K1055" s="527" t="s">
        <v>1642</v>
      </c>
      <c r="L1055" s="527"/>
    </row>
    <row r="1056" ht="108.75" hidden="1" customHeight="1" outlineLevel="4">
      <c r="A1056" s="527"/>
      <c r="B1056" s="527" t="s">
        <v>1643</v>
      </c>
      <c r="C1056" s="530">
        <v>-9.4825499999999998</v>
      </c>
      <c r="D1056" s="529"/>
      <c r="E1056" s="529"/>
      <c r="F1056" s="529"/>
      <c r="G1056" s="529"/>
      <c r="H1056" s="529"/>
      <c r="I1056" s="530">
        <v>-9.4825499999999998</v>
      </c>
      <c r="J1056" s="529"/>
      <c r="K1056" s="527" t="s">
        <v>1643</v>
      </c>
      <c r="L1056" s="527"/>
    </row>
    <row r="1057" ht="50.25" hidden="1" customHeight="1" outlineLevel="4">
      <c r="A1057" s="527"/>
      <c r="B1057" s="527" t="s">
        <v>1840</v>
      </c>
      <c r="C1057" s="530">
        <v>-9.6214700000000004</v>
      </c>
      <c r="D1057" s="529"/>
      <c r="E1057" s="529"/>
      <c r="F1057" s="529"/>
      <c r="G1057" s="529"/>
      <c r="H1057" s="529"/>
      <c r="I1057" s="530">
        <v>-9.6214700000000004</v>
      </c>
      <c r="J1057" s="529"/>
      <c r="K1057" s="527" t="s">
        <v>1840</v>
      </c>
      <c r="L1057" s="527"/>
    </row>
    <row r="1058" ht="89.25" hidden="1" customHeight="1" outlineLevel="4">
      <c r="A1058" s="527"/>
      <c r="B1058" s="527" t="s">
        <v>1645</v>
      </c>
      <c r="C1058" s="530">
        <v>-53.95776</v>
      </c>
      <c r="D1058" s="529"/>
      <c r="E1058" s="529"/>
      <c r="F1058" s="529"/>
      <c r="G1058" s="529"/>
      <c r="H1058" s="529"/>
      <c r="I1058" s="530">
        <v>-53.95776</v>
      </c>
      <c r="J1058" s="529"/>
      <c r="K1058" s="527" t="s">
        <v>1645</v>
      </c>
      <c r="L1058" s="527"/>
    </row>
    <row r="1059" ht="138" hidden="1" customHeight="1" outlineLevel="4">
      <c r="A1059" s="527"/>
      <c r="B1059" s="527" t="s">
        <v>1648</v>
      </c>
      <c r="C1059" s="530">
        <v>-40.728839999999998</v>
      </c>
      <c r="D1059" s="529"/>
      <c r="E1059" s="529"/>
      <c r="F1059" s="529"/>
      <c r="G1059" s="529"/>
      <c r="H1059" s="529"/>
      <c r="I1059" s="530">
        <v>-40.728839999999998</v>
      </c>
      <c r="J1059" s="529"/>
      <c r="K1059" s="527" t="s">
        <v>1648</v>
      </c>
      <c r="L1059" s="527"/>
    </row>
    <row r="1060" ht="138" hidden="1" customHeight="1" outlineLevel="4">
      <c r="A1060" s="527"/>
      <c r="B1060" s="527" t="s">
        <v>1649</v>
      </c>
      <c r="C1060" s="530">
        <v>-0.68320999999999998</v>
      </c>
      <c r="D1060" s="529"/>
      <c r="E1060" s="529"/>
      <c r="F1060" s="529"/>
      <c r="G1060" s="529"/>
      <c r="H1060" s="529"/>
      <c r="I1060" s="530">
        <v>-0.68320999999999998</v>
      </c>
      <c r="J1060" s="529"/>
      <c r="K1060" s="527" t="s">
        <v>1649</v>
      </c>
      <c r="L1060" s="527"/>
    </row>
    <row r="1061" ht="89.25" hidden="1" customHeight="1" outlineLevel="4">
      <c r="A1061" s="527"/>
      <c r="B1061" s="527" t="s">
        <v>1650</v>
      </c>
      <c r="C1061" s="530">
        <v>-209.76543000000001</v>
      </c>
      <c r="D1061" s="529"/>
      <c r="E1061" s="529"/>
      <c r="F1061" s="529"/>
      <c r="G1061" s="529"/>
      <c r="H1061" s="529"/>
      <c r="I1061" s="530">
        <v>-209.76543000000001</v>
      </c>
      <c r="J1061" s="529"/>
      <c r="K1061" s="527" t="s">
        <v>1650</v>
      </c>
      <c r="L1061" s="527"/>
    </row>
    <row r="1062" ht="69.75" hidden="1" customHeight="1" outlineLevel="4">
      <c r="A1062" s="527"/>
      <c r="B1062" s="527" t="s">
        <v>1651</v>
      </c>
      <c r="C1062" s="535">
        <v>-9.3862000000000005</v>
      </c>
      <c r="D1062" s="529"/>
      <c r="E1062" s="529"/>
      <c r="F1062" s="529"/>
      <c r="G1062" s="529"/>
      <c r="H1062" s="529"/>
      <c r="I1062" s="535">
        <v>-9.3862000000000005</v>
      </c>
      <c r="J1062" s="529"/>
      <c r="K1062" s="527" t="s">
        <v>1651</v>
      </c>
      <c r="L1062" s="527"/>
    </row>
    <row r="1063" ht="108.75" hidden="1" customHeight="1" outlineLevel="4">
      <c r="A1063" s="527"/>
      <c r="B1063" s="527" t="s">
        <v>1652</v>
      </c>
      <c r="C1063" s="530">
        <v>-16.097190000000001</v>
      </c>
      <c r="D1063" s="529"/>
      <c r="E1063" s="529"/>
      <c r="F1063" s="529"/>
      <c r="G1063" s="529"/>
      <c r="H1063" s="529"/>
      <c r="I1063" s="530">
        <v>-16.097190000000001</v>
      </c>
      <c r="J1063" s="529"/>
      <c r="K1063" s="527" t="s">
        <v>1652</v>
      </c>
      <c r="L1063" s="527"/>
    </row>
    <row r="1064" ht="99" hidden="1" customHeight="1" outlineLevel="4">
      <c r="A1064" s="527"/>
      <c r="B1064" s="527" t="s">
        <v>1653</v>
      </c>
      <c r="C1064" s="530">
        <v>-323.77865000000003</v>
      </c>
      <c r="D1064" s="529"/>
      <c r="E1064" s="529"/>
      <c r="F1064" s="529"/>
      <c r="G1064" s="529"/>
      <c r="H1064" s="529"/>
      <c r="I1064" s="530">
        <v>-323.77865000000003</v>
      </c>
      <c r="J1064" s="529"/>
      <c r="K1064" s="527" t="s">
        <v>1653</v>
      </c>
      <c r="L1064" s="527"/>
    </row>
    <row r="1065" ht="40.5" hidden="1" customHeight="1" outlineLevel="4">
      <c r="A1065" s="527"/>
      <c r="B1065" s="527" t="s">
        <v>1655</v>
      </c>
      <c r="C1065" s="530">
        <v>-62.32058</v>
      </c>
      <c r="D1065" s="529"/>
      <c r="E1065" s="529"/>
      <c r="F1065" s="529"/>
      <c r="G1065" s="529"/>
      <c r="H1065" s="529"/>
      <c r="I1065" s="530">
        <v>-62.32058</v>
      </c>
      <c r="J1065" s="529"/>
      <c r="K1065" s="527" t="s">
        <v>1655</v>
      </c>
      <c r="L1065" s="527"/>
    </row>
    <row r="1066" ht="40.5" hidden="1" customHeight="1" outlineLevel="4">
      <c r="A1066" s="527"/>
      <c r="B1066" s="527" t="s">
        <v>1656</v>
      </c>
      <c r="C1066" s="530">
        <v>-52.757170000000002</v>
      </c>
      <c r="D1066" s="529"/>
      <c r="E1066" s="529"/>
      <c r="F1066" s="529"/>
      <c r="G1066" s="529"/>
      <c r="H1066" s="529"/>
      <c r="I1066" s="530">
        <v>-52.757170000000002</v>
      </c>
      <c r="J1066" s="529"/>
      <c r="K1066" s="527" t="s">
        <v>1656</v>
      </c>
      <c r="L1066" s="527"/>
    </row>
    <row r="1067" ht="50.25" hidden="1" customHeight="1" outlineLevel="4">
      <c r="A1067" s="527"/>
      <c r="B1067" s="527" t="s">
        <v>1657</v>
      </c>
      <c r="C1067" s="530">
        <v>-567.75945000000002</v>
      </c>
      <c r="D1067" s="529"/>
      <c r="E1067" s="529"/>
      <c r="F1067" s="529"/>
      <c r="G1067" s="529"/>
      <c r="H1067" s="529"/>
      <c r="I1067" s="530">
        <v>-567.75945000000002</v>
      </c>
      <c r="J1067" s="529"/>
      <c r="K1067" s="527" t="s">
        <v>1657</v>
      </c>
      <c r="L1067" s="527"/>
    </row>
    <row r="1068" ht="138" hidden="1" customHeight="1" outlineLevel="4">
      <c r="A1068" s="527"/>
      <c r="B1068" s="527" t="s">
        <v>1658</v>
      </c>
      <c r="C1068" s="530">
        <v>-0.0057499999999999999</v>
      </c>
      <c r="D1068" s="529"/>
      <c r="E1068" s="529"/>
      <c r="F1068" s="529"/>
      <c r="G1068" s="529"/>
      <c r="H1068" s="529"/>
      <c r="I1068" s="530">
        <v>-0.0057499999999999999</v>
      </c>
      <c r="J1068" s="529"/>
      <c r="K1068" s="527" t="s">
        <v>1658</v>
      </c>
      <c r="L1068" s="527"/>
    </row>
    <row r="1069" ht="89.25" hidden="1" customHeight="1" outlineLevel="4">
      <c r="A1069" s="527"/>
      <c r="B1069" s="527" t="s">
        <v>1659</v>
      </c>
      <c r="C1069" s="530">
        <v>-1.6444700000000001</v>
      </c>
      <c r="D1069" s="529"/>
      <c r="E1069" s="529"/>
      <c r="F1069" s="529"/>
      <c r="G1069" s="529"/>
      <c r="H1069" s="529"/>
      <c r="I1069" s="530">
        <v>-1.6444700000000001</v>
      </c>
      <c r="J1069" s="529"/>
      <c r="K1069" s="527" t="s">
        <v>1659</v>
      </c>
      <c r="L1069" s="527"/>
    </row>
    <row r="1070" ht="79.5" hidden="1" customHeight="1" outlineLevel="4">
      <c r="A1070" s="527"/>
      <c r="B1070" s="527" t="s">
        <v>1660</v>
      </c>
      <c r="C1070" s="537">
        <v>-5.4180000000000001</v>
      </c>
      <c r="D1070" s="529"/>
      <c r="E1070" s="529"/>
      <c r="F1070" s="529"/>
      <c r="G1070" s="529"/>
      <c r="H1070" s="529"/>
      <c r="I1070" s="537">
        <v>-5.4180000000000001</v>
      </c>
      <c r="J1070" s="529"/>
      <c r="K1070" s="527" t="s">
        <v>1660</v>
      </c>
      <c r="L1070" s="527"/>
    </row>
    <row r="1071" ht="99" hidden="1" customHeight="1" outlineLevel="4">
      <c r="A1071" s="527"/>
      <c r="B1071" s="527" t="s">
        <v>1663</v>
      </c>
      <c r="C1071" s="530">
        <v>-17.865590000000001</v>
      </c>
      <c r="D1071" s="529"/>
      <c r="E1071" s="529"/>
      <c r="F1071" s="529"/>
      <c r="G1071" s="529"/>
      <c r="H1071" s="529"/>
      <c r="I1071" s="530">
        <v>-17.865590000000001</v>
      </c>
      <c r="J1071" s="529"/>
      <c r="K1071" s="527" t="s">
        <v>1663</v>
      </c>
      <c r="L1071" s="527"/>
    </row>
    <row r="1072" ht="50.25" hidden="1" customHeight="1" outlineLevel="4">
      <c r="A1072" s="527"/>
      <c r="B1072" s="527" t="s">
        <v>1664</v>
      </c>
      <c r="C1072" s="530">
        <v>-48.787109999999998</v>
      </c>
      <c r="D1072" s="529"/>
      <c r="E1072" s="529"/>
      <c r="F1072" s="529"/>
      <c r="G1072" s="529"/>
      <c r="H1072" s="529"/>
      <c r="I1072" s="530">
        <v>-48.787109999999998</v>
      </c>
      <c r="J1072" s="529"/>
      <c r="K1072" s="527" t="s">
        <v>1664</v>
      </c>
      <c r="L1072" s="527"/>
    </row>
    <row r="1073" ht="118.5" hidden="1" customHeight="1" outlineLevel="4">
      <c r="A1073" s="527"/>
      <c r="B1073" s="527" t="s">
        <v>1665</v>
      </c>
      <c r="C1073" s="530">
        <v>-3.8841199999999998</v>
      </c>
      <c r="D1073" s="529"/>
      <c r="E1073" s="529"/>
      <c r="F1073" s="529"/>
      <c r="G1073" s="529"/>
      <c r="H1073" s="529"/>
      <c r="I1073" s="530">
        <v>-3.8841199999999998</v>
      </c>
      <c r="J1073" s="529"/>
      <c r="K1073" s="527" t="s">
        <v>1665</v>
      </c>
      <c r="L1073" s="527"/>
    </row>
    <row r="1074" ht="79.5" hidden="1" customHeight="1" outlineLevel="4">
      <c r="A1074" s="527"/>
      <c r="B1074" s="527" t="s">
        <v>1666</v>
      </c>
      <c r="C1074" s="530">
        <v>-0.18651000000000001</v>
      </c>
      <c r="D1074" s="529"/>
      <c r="E1074" s="529"/>
      <c r="F1074" s="529"/>
      <c r="G1074" s="529"/>
      <c r="H1074" s="529"/>
      <c r="I1074" s="530">
        <v>-0.18651000000000001</v>
      </c>
      <c r="J1074" s="529"/>
      <c r="K1074" s="527" t="s">
        <v>1666</v>
      </c>
      <c r="L1074" s="527"/>
    </row>
    <row r="1075" ht="50.25" hidden="1" customHeight="1" outlineLevel="4">
      <c r="A1075" s="527"/>
      <c r="B1075" s="527" t="s">
        <v>1667</v>
      </c>
      <c r="C1075" s="530">
        <v>-344.12477999999999</v>
      </c>
      <c r="D1075" s="529"/>
      <c r="E1075" s="529"/>
      <c r="F1075" s="529"/>
      <c r="G1075" s="529"/>
      <c r="H1075" s="529"/>
      <c r="I1075" s="530">
        <v>-344.12477999999999</v>
      </c>
      <c r="J1075" s="529"/>
      <c r="K1075" s="527" t="s">
        <v>1667</v>
      </c>
      <c r="L1075" s="527"/>
    </row>
    <row r="1076" ht="108.75" hidden="1" customHeight="1" outlineLevel="4">
      <c r="A1076" s="527"/>
      <c r="B1076" s="527" t="s">
        <v>1668</v>
      </c>
      <c r="C1076" s="530">
        <v>-282.72766000000001</v>
      </c>
      <c r="D1076" s="529"/>
      <c r="E1076" s="529"/>
      <c r="F1076" s="529"/>
      <c r="G1076" s="529"/>
      <c r="H1076" s="529"/>
      <c r="I1076" s="530">
        <v>-282.72766000000001</v>
      </c>
      <c r="J1076" s="529"/>
      <c r="K1076" s="527" t="s">
        <v>1668</v>
      </c>
      <c r="L1076" s="527"/>
    </row>
    <row r="1077" ht="128.25" hidden="1" customHeight="1" outlineLevel="4">
      <c r="A1077" s="527"/>
      <c r="B1077" s="527" t="s">
        <v>1669</v>
      </c>
      <c r="C1077" s="530">
        <v>-420.14406000000002</v>
      </c>
      <c r="D1077" s="529"/>
      <c r="E1077" s="529"/>
      <c r="F1077" s="529"/>
      <c r="G1077" s="529"/>
      <c r="H1077" s="529"/>
      <c r="I1077" s="530">
        <v>-420.14406000000002</v>
      </c>
      <c r="J1077" s="529"/>
      <c r="K1077" s="527" t="s">
        <v>1669</v>
      </c>
      <c r="L1077" s="527"/>
    </row>
    <row r="1078" ht="108.75" hidden="1" customHeight="1" outlineLevel="4">
      <c r="A1078" s="527"/>
      <c r="B1078" s="527" t="s">
        <v>1672</v>
      </c>
      <c r="C1078" s="535">
        <v>-329.75619999999998</v>
      </c>
      <c r="D1078" s="529"/>
      <c r="E1078" s="529"/>
      <c r="F1078" s="529"/>
      <c r="G1078" s="529"/>
      <c r="H1078" s="529"/>
      <c r="I1078" s="535">
        <v>-329.75619999999998</v>
      </c>
      <c r="J1078" s="529"/>
      <c r="K1078" s="527" t="s">
        <v>1672</v>
      </c>
      <c r="L1078" s="527"/>
    </row>
    <row r="1079" ht="108.75" hidden="1" customHeight="1" outlineLevel="4">
      <c r="A1079" s="527"/>
      <c r="B1079" s="527" t="s">
        <v>1673</v>
      </c>
      <c r="C1079" s="530">
        <v>-0.52536000000000005</v>
      </c>
      <c r="D1079" s="529"/>
      <c r="E1079" s="529"/>
      <c r="F1079" s="529"/>
      <c r="G1079" s="529"/>
      <c r="H1079" s="529"/>
      <c r="I1079" s="530">
        <v>-0.52536000000000005</v>
      </c>
      <c r="J1079" s="529"/>
      <c r="K1079" s="527" t="s">
        <v>1673</v>
      </c>
      <c r="L1079" s="527"/>
    </row>
    <row r="1080" ht="50.25" hidden="1" customHeight="1" outlineLevel="2">
      <c r="A1080" s="527" t="s">
        <v>1703</v>
      </c>
      <c r="B1080" s="527" t="s">
        <v>1463</v>
      </c>
      <c r="C1080" s="529"/>
      <c r="D1080" s="529"/>
      <c r="E1080" s="529"/>
      <c r="F1080" s="529"/>
      <c r="G1080" s="529"/>
      <c r="H1080" s="529"/>
      <c r="I1080" s="529"/>
      <c r="J1080" s="529"/>
      <c r="K1080" s="527"/>
      <c r="L1080" s="527"/>
    </row>
    <row r="1081" ht="50.25" hidden="1" customHeight="1" outlineLevel="1">
      <c r="A1081" s="527" t="s">
        <v>383</v>
      </c>
      <c r="B1081" s="527" t="s">
        <v>1467</v>
      </c>
      <c r="C1081" s="529"/>
      <c r="D1081" s="529"/>
      <c r="E1081" s="529"/>
      <c r="F1081" s="529"/>
      <c r="G1081" s="529"/>
      <c r="H1081" s="529"/>
      <c r="I1081" s="529"/>
      <c r="J1081" s="529"/>
      <c r="K1081" s="527"/>
      <c r="L1081" s="527"/>
    </row>
    <row r="1082" ht="30.75" hidden="1" customHeight="1" outlineLevel="2">
      <c r="A1082" s="527" t="s">
        <v>1704</v>
      </c>
      <c r="B1082" s="527" t="s">
        <v>1705</v>
      </c>
      <c r="C1082" s="529"/>
      <c r="D1082" s="529"/>
      <c r="E1082" s="529"/>
      <c r="F1082" s="529"/>
      <c r="G1082" s="529"/>
      <c r="H1082" s="529"/>
      <c r="I1082" s="529"/>
      <c r="J1082" s="529"/>
      <c r="K1082" s="527"/>
      <c r="L1082" s="527"/>
    </row>
    <row r="1083" ht="30.75" hidden="1" customHeight="1" outlineLevel="2">
      <c r="A1083" s="527" t="s">
        <v>852</v>
      </c>
      <c r="B1083" s="527" t="s">
        <v>1706</v>
      </c>
      <c r="C1083" s="529"/>
      <c r="D1083" s="529"/>
      <c r="E1083" s="529"/>
      <c r="F1083" s="529"/>
      <c r="G1083" s="529"/>
      <c r="H1083" s="529"/>
      <c r="I1083" s="529"/>
      <c r="J1083" s="529"/>
      <c r="K1083" s="527"/>
      <c r="L1083" s="527"/>
    </row>
    <row r="1084" s="523" customFormat="1" ht="29.25" customHeight="1" collapsed="1">
      <c r="A1084" s="540" t="s">
        <v>1707</v>
      </c>
      <c r="B1084" s="540" t="s">
        <v>1708</v>
      </c>
      <c r="C1084" s="541">
        <v>307099.04622999998</v>
      </c>
      <c r="D1084" s="542"/>
      <c r="E1084" s="542"/>
      <c r="F1084" s="542"/>
      <c r="G1084" s="542"/>
      <c r="H1084" s="542"/>
      <c r="I1084" s="541">
        <v>307099.04622999998</v>
      </c>
      <c r="J1084" s="541">
        <v>28803.583920000001</v>
      </c>
      <c r="K1084" s="540"/>
      <c r="L1084" s="540"/>
    </row>
    <row r="1085" ht="24" customHeight="1" outlineLevel="1">
      <c r="A1085" s="527" t="s">
        <v>1709</v>
      </c>
      <c r="B1085" s="527" t="s">
        <v>1430</v>
      </c>
      <c r="C1085" s="528">
        <v>305172.09129000001</v>
      </c>
      <c r="D1085" s="529"/>
      <c r="E1085" s="529"/>
      <c r="F1085" s="529"/>
      <c r="G1085" s="529"/>
      <c r="H1085" s="529"/>
      <c r="I1085" s="528">
        <v>305172.09129000001</v>
      </c>
      <c r="J1085" s="528">
        <v>27995.095789999999</v>
      </c>
      <c r="K1085" s="527"/>
      <c r="L1085" s="527"/>
    </row>
    <row r="1086" ht="21" customHeight="1" outlineLevel="2">
      <c r="A1086" s="527" t="s">
        <v>1710</v>
      </c>
      <c r="B1086" s="527" t="s">
        <v>441</v>
      </c>
      <c r="C1086" s="533">
        <v>277176.99550000002</v>
      </c>
      <c r="D1086" s="529"/>
      <c r="E1086" s="529"/>
      <c r="F1086" s="529"/>
      <c r="G1086" s="529"/>
      <c r="H1086" s="529"/>
      <c r="I1086" s="533">
        <v>277176.99550000002</v>
      </c>
      <c r="J1086" s="529"/>
      <c r="K1086" s="527"/>
      <c r="L1086" s="527"/>
    </row>
    <row r="1087" ht="21" customHeight="1" outlineLevel="3">
      <c r="A1087" s="527"/>
      <c r="B1087" s="527"/>
      <c r="C1087" s="533">
        <v>277176.99550000002</v>
      </c>
      <c r="D1087" s="529"/>
      <c r="E1087" s="529"/>
      <c r="F1087" s="529"/>
      <c r="G1087" s="529"/>
      <c r="H1087" s="529"/>
      <c r="I1087" s="533">
        <v>277176.99550000002</v>
      </c>
      <c r="J1087" s="529"/>
      <c r="K1087" s="527"/>
      <c r="L1087" s="527"/>
    </row>
    <row r="1088" ht="24" customHeight="1" outlineLevel="4">
      <c r="A1088" s="527"/>
      <c r="B1088" s="527" t="s">
        <v>1711</v>
      </c>
      <c r="C1088" s="530">
        <v>-1.0000000000000001e-05</v>
      </c>
      <c r="D1088" s="529"/>
      <c r="E1088" s="529"/>
      <c r="F1088" s="529"/>
      <c r="G1088" s="529"/>
      <c r="H1088" s="529"/>
      <c r="I1088" s="530">
        <v>-1.0000000000000001e-05</v>
      </c>
      <c r="J1088" s="529"/>
      <c r="K1088" s="527" t="s">
        <v>1711</v>
      </c>
      <c r="L1088" s="527"/>
    </row>
    <row r="1089" ht="24" customHeight="1" outlineLevel="4">
      <c r="A1089" s="527"/>
      <c r="B1089" s="527" t="s">
        <v>1712</v>
      </c>
      <c r="C1089" s="528">
        <v>232133.60712</v>
      </c>
      <c r="D1089" s="529"/>
      <c r="E1089" s="529"/>
      <c r="F1089" s="529"/>
      <c r="G1089" s="529"/>
      <c r="H1089" s="529"/>
      <c r="I1089" s="528">
        <v>232133.60712</v>
      </c>
      <c r="J1089" s="529"/>
      <c r="K1089" s="527" t="s">
        <v>1712</v>
      </c>
      <c r="L1089" s="527"/>
    </row>
    <row r="1090" ht="24" customHeight="1" outlineLevel="4">
      <c r="A1090" s="527"/>
      <c r="B1090" s="527" t="s">
        <v>1713</v>
      </c>
      <c r="C1090" s="530">
        <v>45.091520000000003</v>
      </c>
      <c r="D1090" s="529"/>
      <c r="E1090" s="529"/>
      <c r="F1090" s="529"/>
      <c r="G1090" s="529"/>
      <c r="H1090" s="529"/>
      <c r="I1090" s="530">
        <v>45.091520000000003</v>
      </c>
      <c r="J1090" s="529"/>
      <c r="K1090" s="527" t="s">
        <v>1713</v>
      </c>
      <c r="L1090" s="527"/>
    </row>
    <row r="1091" ht="24" customHeight="1" outlineLevel="4">
      <c r="A1091" s="527"/>
      <c r="B1091" s="527" t="s">
        <v>1714</v>
      </c>
      <c r="C1091" s="528">
        <v>22814.826789999999</v>
      </c>
      <c r="D1091" s="529"/>
      <c r="E1091" s="529"/>
      <c r="F1091" s="529"/>
      <c r="G1091" s="529"/>
      <c r="H1091" s="529"/>
      <c r="I1091" s="528">
        <v>22814.826789999999</v>
      </c>
      <c r="J1091" s="529"/>
      <c r="K1091" s="527" t="s">
        <v>1714</v>
      </c>
      <c r="L1091" s="527"/>
    </row>
    <row r="1092" ht="24" customHeight="1" outlineLevel="4">
      <c r="A1092" s="527"/>
      <c r="B1092" s="527" t="s">
        <v>1715</v>
      </c>
      <c r="C1092" s="528">
        <v>5488.1026700000002</v>
      </c>
      <c r="D1092" s="529"/>
      <c r="E1092" s="529"/>
      <c r="F1092" s="529"/>
      <c r="G1092" s="529"/>
      <c r="H1092" s="529"/>
      <c r="I1092" s="528">
        <v>5488.1026700000002</v>
      </c>
      <c r="J1092" s="529"/>
      <c r="K1092" s="527" t="s">
        <v>1715</v>
      </c>
      <c r="L1092" s="527"/>
    </row>
    <row r="1093" ht="24" customHeight="1" outlineLevel="4">
      <c r="A1093" s="527"/>
      <c r="B1093" s="527" t="s">
        <v>1717</v>
      </c>
      <c r="C1093" s="534">
        <v>14575.843999999999</v>
      </c>
      <c r="D1093" s="529"/>
      <c r="E1093" s="529"/>
      <c r="F1093" s="529"/>
      <c r="G1093" s="529"/>
      <c r="H1093" s="529"/>
      <c r="I1093" s="534">
        <v>14575.843999999999</v>
      </c>
      <c r="J1093" s="529"/>
      <c r="K1093" s="527" t="s">
        <v>1717</v>
      </c>
      <c r="L1093" s="527"/>
    </row>
    <row r="1094" ht="24" customHeight="1" outlineLevel="4">
      <c r="A1094" s="527"/>
      <c r="B1094" s="527" t="s">
        <v>1718</v>
      </c>
      <c r="C1094" s="530">
        <v>533.17942000000005</v>
      </c>
      <c r="D1094" s="529"/>
      <c r="E1094" s="529"/>
      <c r="F1094" s="529"/>
      <c r="G1094" s="529"/>
      <c r="H1094" s="529"/>
      <c r="I1094" s="530">
        <v>533.17942000000005</v>
      </c>
      <c r="J1094" s="529"/>
      <c r="K1094" s="527" t="s">
        <v>1718</v>
      </c>
      <c r="L1094" s="527"/>
    </row>
    <row r="1095" ht="24" customHeight="1" outlineLevel="4">
      <c r="A1095" s="527"/>
      <c r="B1095" s="527" t="s">
        <v>1719</v>
      </c>
      <c r="C1095" s="530">
        <v>160.50725</v>
      </c>
      <c r="D1095" s="529"/>
      <c r="E1095" s="529"/>
      <c r="F1095" s="529"/>
      <c r="G1095" s="529"/>
      <c r="H1095" s="529"/>
      <c r="I1095" s="530">
        <v>160.50725</v>
      </c>
      <c r="J1095" s="529"/>
      <c r="K1095" s="527" t="s">
        <v>1719</v>
      </c>
      <c r="L1095" s="527"/>
    </row>
    <row r="1096" ht="24" customHeight="1" outlineLevel="4">
      <c r="A1096" s="527"/>
      <c r="B1096" s="527" t="s">
        <v>1720</v>
      </c>
      <c r="C1096" s="528">
        <v>1425.83674</v>
      </c>
      <c r="D1096" s="529"/>
      <c r="E1096" s="529"/>
      <c r="F1096" s="529"/>
      <c r="G1096" s="529"/>
      <c r="H1096" s="529"/>
      <c r="I1096" s="528">
        <v>1425.83674</v>
      </c>
      <c r="J1096" s="529"/>
      <c r="K1096" s="527" t="s">
        <v>1720</v>
      </c>
      <c r="L1096" s="527"/>
    </row>
    <row r="1097" ht="21" customHeight="1" outlineLevel="2">
      <c r="A1097" s="527" t="s">
        <v>1721</v>
      </c>
      <c r="B1097" s="527" t="s">
        <v>451</v>
      </c>
      <c r="C1097" s="529"/>
      <c r="D1097" s="529"/>
      <c r="E1097" s="529"/>
      <c r="F1097" s="529"/>
      <c r="G1097" s="529"/>
      <c r="H1097" s="529"/>
      <c r="I1097" s="529"/>
      <c r="J1097" s="529"/>
      <c r="K1097" s="527"/>
      <c r="L1097" s="527"/>
    </row>
    <row r="1098" ht="21" customHeight="1" outlineLevel="2">
      <c r="A1098" s="527" t="s">
        <v>1722</v>
      </c>
      <c r="B1098" s="527" t="s">
        <v>452</v>
      </c>
      <c r="C1098" s="528">
        <v>27995.095789999999</v>
      </c>
      <c r="D1098" s="529"/>
      <c r="E1098" s="529"/>
      <c r="F1098" s="529"/>
      <c r="G1098" s="529"/>
      <c r="H1098" s="529"/>
      <c r="I1098" s="528">
        <v>27995.095789999999</v>
      </c>
      <c r="J1098" s="528">
        <v>27995.095789999999</v>
      </c>
      <c r="K1098" s="527"/>
      <c r="L1098" s="527"/>
    </row>
    <row r="1099" ht="21" customHeight="1" outlineLevel="3">
      <c r="A1099" s="527"/>
      <c r="B1099" s="527"/>
      <c r="C1099" s="528">
        <v>27995.095789999999</v>
      </c>
      <c r="D1099" s="529"/>
      <c r="E1099" s="529"/>
      <c r="F1099" s="529"/>
      <c r="G1099" s="529"/>
      <c r="H1099" s="529"/>
      <c r="I1099" s="528">
        <v>27995.095789999999</v>
      </c>
      <c r="J1099" s="528">
        <v>27995.095789999999</v>
      </c>
      <c r="K1099" s="527"/>
      <c r="L1099" s="527"/>
    </row>
    <row r="1100" ht="22.5" customHeight="1" outlineLevel="4">
      <c r="A1100" s="527"/>
      <c r="B1100" s="527" t="s">
        <v>1716</v>
      </c>
      <c r="C1100" s="528">
        <v>4223.9281099999998</v>
      </c>
      <c r="D1100" s="529"/>
      <c r="E1100" s="529"/>
      <c r="F1100" s="529"/>
      <c r="G1100" s="529"/>
      <c r="H1100" s="529"/>
      <c r="I1100" s="528">
        <v>4223.9281099999998</v>
      </c>
      <c r="J1100" s="528">
        <v>4223.9281099999998</v>
      </c>
      <c r="K1100" s="527" t="s">
        <v>1716</v>
      </c>
      <c r="L1100" s="527"/>
    </row>
    <row r="1101" ht="22.5" customHeight="1" outlineLevel="4">
      <c r="A1101" s="527"/>
      <c r="B1101" s="527" t="s">
        <v>1720</v>
      </c>
      <c r="C1101" s="530">
        <v>204.24664999999999</v>
      </c>
      <c r="D1101" s="529"/>
      <c r="E1101" s="529"/>
      <c r="F1101" s="529"/>
      <c r="G1101" s="529"/>
      <c r="H1101" s="529"/>
      <c r="I1101" s="530">
        <v>204.24664999999999</v>
      </c>
      <c r="J1101" s="530">
        <v>204.24664999999999</v>
      </c>
      <c r="K1101" s="527" t="s">
        <v>1720</v>
      </c>
      <c r="L1101" s="527"/>
    </row>
    <row r="1102" ht="22.5" customHeight="1" outlineLevel="4">
      <c r="A1102" s="527"/>
      <c r="B1102" s="527" t="s">
        <v>1989</v>
      </c>
      <c r="C1102" s="528">
        <v>23566.921030000001</v>
      </c>
      <c r="D1102" s="529"/>
      <c r="E1102" s="529"/>
      <c r="F1102" s="529"/>
      <c r="G1102" s="529"/>
      <c r="H1102" s="529"/>
      <c r="I1102" s="528">
        <v>23566.921030000001</v>
      </c>
      <c r="J1102" s="528">
        <v>23566.921030000001</v>
      </c>
      <c r="K1102" s="527" t="s">
        <v>1989</v>
      </c>
      <c r="L1102" s="527"/>
    </row>
    <row r="1103" ht="50.25" customHeight="1" outlineLevel="1">
      <c r="A1103" s="527" t="s">
        <v>1723</v>
      </c>
      <c r="B1103" s="527" t="s">
        <v>1439</v>
      </c>
      <c r="C1103" s="530">
        <v>829.13832000000002</v>
      </c>
      <c r="D1103" s="529"/>
      <c r="E1103" s="529"/>
      <c r="F1103" s="529"/>
      <c r="G1103" s="529"/>
      <c r="H1103" s="529"/>
      <c r="I1103" s="530">
        <v>829.13832000000002</v>
      </c>
      <c r="J1103" s="530">
        <v>779.83951000000002</v>
      </c>
      <c r="K1103" s="527"/>
      <c r="L1103" s="527"/>
    </row>
    <row r="1104" ht="11.25" hidden="1" customHeight="1" outlineLevel="2">
      <c r="A1104" s="527" t="s">
        <v>1724</v>
      </c>
      <c r="B1104" s="527" t="s">
        <v>441</v>
      </c>
      <c r="C1104" s="530">
        <v>49.298810000000003</v>
      </c>
      <c r="D1104" s="529"/>
      <c r="E1104" s="529"/>
      <c r="F1104" s="529"/>
      <c r="G1104" s="529"/>
      <c r="H1104" s="529"/>
      <c r="I1104" s="530">
        <v>49.298810000000003</v>
      </c>
      <c r="J1104" s="529"/>
      <c r="K1104" s="527"/>
      <c r="L1104" s="527"/>
    </row>
    <row r="1105" ht="11.25" hidden="1" customHeight="1" outlineLevel="3">
      <c r="A1105" s="527"/>
      <c r="B1105" s="527"/>
      <c r="C1105" s="530">
        <v>49.298810000000003</v>
      </c>
      <c r="D1105" s="529"/>
      <c r="E1105" s="529"/>
      <c r="F1105" s="529"/>
      <c r="G1105" s="529"/>
      <c r="H1105" s="529"/>
      <c r="I1105" s="530">
        <v>49.298810000000003</v>
      </c>
      <c r="J1105" s="529"/>
      <c r="K1105" s="527"/>
      <c r="L1105" s="527"/>
    </row>
    <row r="1106" ht="99" hidden="1" customHeight="1" outlineLevel="4">
      <c r="A1106" s="527"/>
      <c r="B1106" s="527" t="s">
        <v>1718</v>
      </c>
      <c r="C1106" s="530">
        <v>2.7564299999999999</v>
      </c>
      <c r="D1106" s="529"/>
      <c r="E1106" s="529"/>
      <c r="F1106" s="529"/>
      <c r="G1106" s="529"/>
      <c r="H1106" s="529"/>
      <c r="I1106" s="530">
        <v>2.7564299999999999</v>
      </c>
      <c r="J1106" s="529"/>
      <c r="K1106" s="527" t="s">
        <v>1718</v>
      </c>
      <c r="L1106" s="527"/>
    </row>
    <row r="1107" ht="108.75" hidden="1" customHeight="1" outlineLevel="4">
      <c r="A1107" s="527"/>
      <c r="B1107" s="527" t="s">
        <v>1719</v>
      </c>
      <c r="C1107" s="530">
        <v>0.40411999999999998</v>
      </c>
      <c r="D1107" s="529"/>
      <c r="E1107" s="529"/>
      <c r="F1107" s="529"/>
      <c r="G1107" s="529"/>
      <c r="H1107" s="529"/>
      <c r="I1107" s="530">
        <v>0.40411999999999998</v>
      </c>
      <c r="J1107" s="529"/>
      <c r="K1107" s="527" t="s">
        <v>1719</v>
      </c>
      <c r="L1107" s="527"/>
    </row>
    <row r="1108" ht="128.25" hidden="1" customHeight="1" outlineLevel="4">
      <c r="A1108" s="527"/>
      <c r="B1108" s="527" t="s">
        <v>1720</v>
      </c>
      <c r="C1108" s="530">
        <v>46.138260000000002</v>
      </c>
      <c r="D1108" s="529"/>
      <c r="E1108" s="529"/>
      <c r="F1108" s="529"/>
      <c r="G1108" s="529"/>
      <c r="H1108" s="529"/>
      <c r="I1108" s="530">
        <v>46.138260000000002</v>
      </c>
      <c r="J1108" s="529"/>
      <c r="K1108" s="527" t="s">
        <v>1720</v>
      </c>
      <c r="L1108" s="527"/>
    </row>
    <row r="1109" ht="21" hidden="1" customHeight="1" outlineLevel="2">
      <c r="A1109" s="527" t="s">
        <v>1725</v>
      </c>
      <c r="B1109" s="527" t="s">
        <v>451</v>
      </c>
      <c r="C1109" s="529"/>
      <c r="D1109" s="529"/>
      <c r="E1109" s="529"/>
      <c r="F1109" s="529"/>
      <c r="G1109" s="529"/>
      <c r="H1109" s="529"/>
      <c r="I1109" s="529"/>
      <c r="J1109" s="529"/>
      <c r="K1109" s="527"/>
      <c r="L1109" s="527"/>
    </row>
    <row r="1110" ht="21" hidden="1" customHeight="1" outlineLevel="2">
      <c r="A1110" s="527" t="s">
        <v>1726</v>
      </c>
      <c r="B1110" s="527" t="s">
        <v>452</v>
      </c>
      <c r="C1110" s="530">
        <v>779.83951000000002</v>
      </c>
      <c r="D1110" s="529"/>
      <c r="E1110" s="529"/>
      <c r="F1110" s="529"/>
      <c r="G1110" s="529"/>
      <c r="H1110" s="529"/>
      <c r="I1110" s="530">
        <v>779.83951000000002</v>
      </c>
      <c r="J1110" s="530">
        <v>779.83951000000002</v>
      </c>
      <c r="K1110" s="527"/>
      <c r="L1110" s="527"/>
    </row>
    <row r="1111" ht="11.25" hidden="1" customHeight="1" outlineLevel="3">
      <c r="A1111" s="527"/>
      <c r="B1111" s="527"/>
      <c r="C1111" s="530">
        <v>779.83951000000002</v>
      </c>
      <c r="D1111" s="529"/>
      <c r="E1111" s="529"/>
      <c r="F1111" s="529"/>
      <c r="G1111" s="529"/>
      <c r="H1111" s="529"/>
      <c r="I1111" s="530">
        <v>779.83951000000002</v>
      </c>
      <c r="J1111" s="530">
        <v>779.83951000000002</v>
      </c>
      <c r="K1111" s="527"/>
      <c r="L1111" s="527"/>
    </row>
    <row r="1112" ht="118.5" hidden="1" customHeight="1" outlineLevel="4">
      <c r="A1112" s="527"/>
      <c r="B1112" s="527" t="s">
        <v>1716</v>
      </c>
      <c r="C1112" s="530">
        <v>10.634779999999999</v>
      </c>
      <c r="D1112" s="529"/>
      <c r="E1112" s="529"/>
      <c r="F1112" s="529"/>
      <c r="G1112" s="529"/>
      <c r="H1112" s="529"/>
      <c r="I1112" s="530">
        <v>10.634779999999999</v>
      </c>
      <c r="J1112" s="530">
        <v>10.634779999999999</v>
      </c>
      <c r="K1112" s="527" t="s">
        <v>1716</v>
      </c>
      <c r="L1112" s="527"/>
    </row>
    <row r="1113" ht="128.25" hidden="1" customHeight="1" outlineLevel="4">
      <c r="A1113" s="527"/>
      <c r="B1113" s="527" t="s">
        <v>1720</v>
      </c>
      <c r="C1113" s="530">
        <v>6.6091600000000001</v>
      </c>
      <c r="D1113" s="529"/>
      <c r="E1113" s="529"/>
      <c r="F1113" s="529"/>
      <c r="G1113" s="529"/>
      <c r="H1113" s="529"/>
      <c r="I1113" s="530">
        <v>6.6091600000000001</v>
      </c>
      <c r="J1113" s="530">
        <v>6.6091600000000001</v>
      </c>
      <c r="K1113" s="527" t="s">
        <v>1720</v>
      </c>
      <c r="L1113" s="527"/>
    </row>
    <row r="1114" ht="60" hidden="1" customHeight="1" outlineLevel="4">
      <c r="A1114" s="527"/>
      <c r="B1114" s="527" t="s">
        <v>1989</v>
      </c>
      <c r="C1114" s="530">
        <v>762.59556999999995</v>
      </c>
      <c r="D1114" s="529"/>
      <c r="E1114" s="529"/>
      <c r="F1114" s="529"/>
      <c r="G1114" s="529"/>
      <c r="H1114" s="529"/>
      <c r="I1114" s="530">
        <v>762.59556999999995</v>
      </c>
      <c r="J1114" s="530">
        <v>762.59556999999995</v>
      </c>
      <c r="K1114" s="527" t="s">
        <v>1989</v>
      </c>
      <c r="L1114" s="527"/>
    </row>
    <row r="1115" ht="50.25" customHeight="1" outlineLevel="1" collapsed="1">
      <c r="A1115" s="527" t="s">
        <v>1727</v>
      </c>
      <c r="B1115" s="527" t="s">
        <v>1447</v>
      </c>
      <c r="C1115" s="528">
        <v>1097.8166200000001</v>
      </c>
      <c r="D1115" s="529"/>
      <c r="E1115" s="529"/>
      <c r="F1115" s="529"/>
      <c r="G1115" s="529"/>
      <c r="H1115" s="529"/>
      <c r="I1115" s="528">
        <v>1097.8166200000001</v>
      </c>
      <c r="J1115" s="530">
        <v>28.648620000000001</v>
      </c>
      <c r="K1115" s="527"/>
      <c r="L1115" s="527"/>
    </row>
    <row r="1116" ht="50.25" hidden="1" customHeight="1" outlineLevel="2">
      <c r="A1116" s="527" t="s">
        <v>1728</v>
      </c>
      <c r="B1116" s="527" t="s">
        <v>1448</v>
      </c>
      <c r="C1116" s="528">
        <v>1097.8166200000001</v>
      </c>
      <c r="D1116" s="529"/>
      <c r="E1116" s="529"/>
      <c r="F1116" s="529"/>
      <c r="G1116" s="529"/>
      <c r="H1116" s="529"/>
      <c r="I1116" s="528">
        <v>1097.8166200000001</v>
      </c>
      <c r="J1116" s="530">
        <v>28.648620000000001</v>
      </c>
      <c r="K1116" s="527"/>
      <c r="L1116" s="527"/>
    </row>
    <row r="1117" ht="11.25" hidden="1" customHeight="1" outlineLevel="3">
      <c r="A1117" s="527" t="s">
        <v>1729</v>
      </c>
      <c r="B1117" s="527" t="s">
        <v>441</v>
      </c>
      <c r="C1117" s="534">
        <v>1069.1679999999999</v>
      </c>
      <c r="D1117" s="529"/>
      <c r="E1117" s="529"/>
      <c r="F1117" s="529"/>
      <c r="G1117" s="529"/>
      <c r="H1117" s="529"/>
      <c r="I1117" s="534">
        <v>1069.1679999999999</v>
      </c>
      <c r="J1117" s="529"/>
      <c r="K1117" s="527"/>
      <c r="L1117" s="527"/>
    </row>
    <row r="1118" ht="11.25" hidden="1" customHeight="1" outlineLevel="4">
      <c r="A1118" s="527"/>
      <c r="B1118" s="527"/>
      <c r="C1118" s="534">
        <v>1069.1679999999999</v>
      </c>
      <c r="D1118" s="529"/>
      <c r="E1118" s="529"/>
      <c r="F1118" s="529"/>
      <c r="G1118" s="529"/>
      <c r="H1118" s="529"/>
      <c r="I1118" s="534">
        <v>1069.1679999999999</v>
      </c>
      <c r="J1118" s="529"/>
      <c r="K1118" s="527"/>
      <c r="L1118" s="527"/>
    </row>
    <row r="1119" ht="60" hidden="1" customHeight="1" outlineLevel="5">
      <c r="A1119" s="527"/>
      <c r="B1119" s="527" t="s">
        <v>1711</v>
      </c>
      <c r="C1119" s="530">
        <v>1.0000000000000001e-05</v>
      </c>
      <c r="D1119" s="529"/>
      <c r="E1119" s="529"/>
      <c r="F1119" s="529"/>
      <c r="G1119" s="529"/>
      <c r="H1119" s="529"/>
      <c r="I1119" s="530">
        <v>1.0000000000000001e-05</v>
      </c>
      <c r="J1119" s="529"/>
      <c r="K1119" s="527" t="s">
        <v>1711</v>
      </c>
      <c r="L1119" s="527"/>
    </row>
    <row r="1120" ht="108.75" hidden="1" customHeight="1" outlineLevel="5">
      <c r="A1120" s="527"/>
      <c r="B1120" s="527" t="s">
        <v>1713</v>
      </c>
      <c r="C1120" s="528">
        <v>1018.82321</v>
      </c>
      <c r="D1120" s="529"/>
      <c r="E1120" s="529"/>
      <c r="F1120" s="529"/>
      <c r="G1120" s="529"/>
      <c r="H1120" s="529"/>
      <c r="I1120" s="528">
        <v>1018.82321</v>
      </c>
      <c r="J1120" s="529"/>
      <c r="K1120" s="527" t="s">
        <v>1713</v>
      </c>
      <c r="L1120" s="527"/>
    </row>
    <row r="1121" ht="99" hidden="1" customHeight="1" outlineLevel="5">
      <c r="A1121" s="527"/>
      <c r="B1121" s="527" t="s">
        <v>1718</v>
      </c>
      <c r="C1121" s="530">
        <v>49.256149999999998</v>
      </c>
      <c r="D1121" s="529"/>
      <c r="E1121" s="529"/>
      <c r="F1121" s="529"/>
      <c r="G1121" s="529"/>
      <c r="H1121" s="529"/>
      <c r="I1121" s="530">
        <v>49.256149999999998</v>
      </c>
      <c r="J1121" s="529"/>
      <c r="K1121" s="527" t="s">
        <v>1718</v>
      </c>
      <c r="L1121" s="527"/>
    </row>
    <row r="1122" ht="108.75" hidden="1" customHeight="1" outlineLevel="5">
      <c r="A1122" s="527"/>
      <c r="B1122" s="527" t="s">
        <v>1719</v>
      </c>
      <c r="C1122" s="530">
        <v>1.08863</v>
      </c>
      <c r="D1122" s="529"/>
      <c r="E1122" s="529"/>
      <c r="F1122" s="529"/>
      <c r="G1122" s="529"/>
      <c r="H1122" s="529"/>
      <c r="I1122" s="530">
        <v>1.08863</v>
      </c>
      <c r="J1122" s="529"/>
      <c r="K1122" s="527" t="s">
        <v>1719</v>
      </c>
      <c r="L1122" s="527"/>
    </row>
    <row r="1123" ht="21" hidden="1" customHeight="1" outlineLevel="3">
      <c r="A1123" s="527" t="s">
        <v>1730</v>
      </c>
      <c r="B1123" s="527" t="s">
        <v>451</v>
      </c>
      <c r="C1123" s="529"/>
      <c r="D1123" s="529"/>
      <c r="E1123" s="529"/>
      <c r="F1123" s="529"/>
      <c r="G1123" s="529"/>
      <c r="H1123" s="529"/>
      <c r="I1123" s="529"/>
      <c r="J1123" s="529"/>
      <c r="K1123" s="527"/>
      <c r="L1123" s="527"/>
    </row>
    <row r="1124" ht="21" hidden="1" customHeight="1" outlineLevel="3">
      <c r="A1124" s="527" t="s">
        <v>1731</v>
      </c>
      <c r="B1124" s="527" t="s">
        <v>452</v>
      </c>
      <c r="C1124" s="530">
        <v>28.648620000000001</v>
      </c>
      <c r="D1124" s="529"/>
      <c r="E1124" s="529"/>
      <c r="F1124" s="529"/>
      <c r="G1124" s="529"/>
      <c r="H1124" s="529"/>
      <c r="I1124" s="530">
        <v>28.648620000000001</v>
      </c>
      <c r="J1124" s="530">
        <v>28.648620000000001</v>
      </c>
      <c r="K1124" s="527"/>
      <c r="L1124" s="527"/>
    </row>
    <row r="1125" ht="11.25" hidden="1" customHeight="1" outlineLevel="4">
      <c r="A1125" s="527"/>
      <c r="B1125" s="527"/>
      <c r="C1125" s="530">
        <v>28.648620000000001</v>
      </c>
      <c r="D1125" s="529"/>
      <c r="E1125" s="529"/>
      <c r="F1125" s="529"/>
      <c r="G1125" s="529"/>
      <c r="H1125" s="529"/>
      <c r="I1125" s="530">
        <v>28.648620000000001</v>
      </c>
      <c r="J1125" s="530">
        <v>28.648620000000001</v>
      </c>
      <c r="K1125" s="527"/>
      <c r="L1125" s="527"/>
    </row>
    <row r="1126" ht="118.5" hidden="1" customHeight="1" outlineLevel="5">
      <c r="A1126" s="527"/>
      <c r="B1126" s="527" t="s">
        <v>1716</v>
      </c>
      <c r="C1126" s="530">
        <v>28.648620000000001</v>
      </c>
      <c r="D1126" s="529"/>
      <c r="E1126" s="529"/>
      <c r="F1126" s="529"/>
      <c r="G1126" s="529"/>
      <c r="H1126" s="529"/>
      <c r="I1126" s="530">
        <v>28.648620000000001</v>
      </c>
      <c r="J1126" s="530">
        <v>28.648620000000001</v>
      </c>
      <c r="K1126" s="527" t="s">
        <v>1716</v>
      </c>
      <c r="L1126" s="527"/>
    </row>
    <row r="1127" ht="50.25" hidden="1" customHeight="1" outlineLevel="2">
      <c r="A1127" s="527" t="s">
        <v>1732</v>
      </c>
      <c r="B1127" s="527" t="s">
        <v>1463</v>
      </c>
      <c r="C1127" s="529"/>
      <c r="D1127" s="529"/>
      <c r="E1127" s="529"/>
      <c r="F1127" s="529"/>
      <c r="G1127" s="529"/>
      <c r="H1127" s="529"/>
      <c r="I1127" s="529"/>
      <c r="J1127" s="529"/>
      <c r="K1127" s="527"/>
      <c r="L1127" s="527"/>
    </row>
    <row r="1128" ht="11.25" hidden="1" customHeight="1" outlineLevel="3">
      <c r="A1128" s="527" t="s">
        <v>1733</v>
      </c>
      <c r="B1128" s="527" t="s">
        <v>441</v>
      </c>
      <c r="C1128" s="529"/>
      <c r="D1128" s="529"/>
      <c r="E1128" s="529"/>
      <c r="F1128" s="529"/>
      <c r="G1128" s="529"/>
      <c r="H1128" s="529"/>
      <c r="I1128" s="529"/>
      <c r="J1128" s="529"/>
      <c r="K1128" s="527"/>
      <c r="L1128" s="527"/>
    </row>
    <row r="1129" ht="21" hidden="1" customHeight="1" outlineLevel="3">
      <c r="A1129" s="527" t="s">
        <v>1734</v>
      </c>
      <c r="B1129" s="527" t="s">
        <v>451</v>
      </c>
      <c r="C1129" s="529"/>
      <c r="D1129" s="529"/>
      <c r="E1129" s="529"/>
      <c r="F1129" s="529"/>
      <c r="G1129" s="529"/>
      <c r="H1129" s="529"/>
      <c r="I1129" s="529"/>
      <c r="J1129" s="529"/>
      <c r="K1129" s="527"/>
      <c r="L1129" s="527"/>
    </row>
    <row r="1130" ht="21" hidden="1" customHeight="1" outlineLevel="3">
      <c r="A1130" s="527" t="s">
        <v>1735</v>
      </c>
      <c r="B1130" s="527" t="s">
        <v>452</v>
      </c>
      <c r="C1130" s="529"/>
      <c r="D1130" s="529"/>
      <c r="E1130" s="529"/>
      <c r="F1130" s="529"/>
      <c r="G1130" s="529"/>
      <c r="H1130" s="529"/>
      <c r="I1130" s="529"/>
      <c r="J1130" s="529"/>
      <c r="K1130" s="527"/>
      <c r="L1130" s="527"/>
    </row>
    <row r="1131" ht="50.25" customHeight="1" outlineLevel="1" collapsed="1">
      <c r="A1131" s="527" t="s">
        <v>1736</v>
      </c>
      <c r="B1131" s="527" t="s">
        <v>1467</v>
      </c>
      <c r="C1131" s="529"/>
      <c r="D1131" s="529"/>
      <c r="E1131" s="529"/>
      <c r="F1131" s="529"/>
      <c r="G1131" s="529"/>
      <c r="H1131" s="529"/>
      <c r="I1131" s="529"/>
      <c r="J1131" s="529"/>
      <c r="K1131" s="527"/>
      <c r="L1131" s="527"/>
    </row>
    <row r="1132" ht="11.25" hidden="1" customHeight="1" outlineLevel="2">
      <c r="A1132" s="527" t="s">
        <v>884</v>
      </c>
      <c r="B1132" s="527" t="s">
        <v>1469</v>
      </c>
      <c r="C1132" s="529"/>
      <c r="D1132" s="529"/>
      <c r="E1132" s="529"/>
      <c r="F1132" s="529"/>
      <c r="G1132" s="529"/>
      <c r="H1132" s="529"/>
      <c r="I1132" s="529"/>
      <c r="J1132" s="529"/>
      <c r="K1132" s="527"/>
      <c r="L1132" s="527"/>
    </row>
    <row r="1133" ht="11.25" hidden="1" customHeight="1" outlineLevel="3">
      <c r="A1133" s="527" t="s">
        <v>1737</v>
      </c>
      <c r="B1133" s="527" t="s">
        <v>441</v>
      </c>
      <c r="C1133" s="529"/>
      <c r="D1133" s="529"/>
      <c r="E1133" s="529"/>
      <c r="F1133" s="529"/>
      <c r="G1133" s="529"/>
      <c r="H1133" s="529"/>
      <c r="I1133" s="529"/>
      <c r="J1133" s="529"/>
      <c r="K1133" s="527"/>
      <c r="L1133" s="527"/>
    </row>
    <row r="1134" ht="21" hidden="1" customHeight="1" outlineLevel="3">
      <c r="A1134" s="527" t="s">
        <v>1738</v>
      </c>
      <c r="B1134" s="527" t="s">
        <v>451</v>
      </c>
      <c r="C1134" s="529"/>
      <c r="D1134" s="529"/>
      <c r="E1134" s="529"/>
      <c r="F1134" s="529"/>
      <c r="G1134" s="529"/>
      <c r="H1134" s="529"/>
      <c r="I1134" s="529"/>
      <c r="J1134" s="529"/>
      <c r="K1134" s="527"/>
      <c r="L1134" s="527"/>
    </row>
    <row r="1135" ht="21" hidden="1" customHeight="1" outlineLevel="3">
      <c r="A1135" s="527" t="s">
        <v>1739</v>
      </c>
      <c r="B1135" s="527" t="s">
        <v>452</v>
      </c>
      <c r="C1135" s="529"/>
      <c r="D1135" s="529"/>
      <c r="E1135" s="529"/>
      <c r="F1135" s="529"/>
      <c r="G1135" s="529"/>
      <c r="H1135" s="529"/>
      <c r="I1135" s="529"/>
      <c r="J1135" s="529"/>
      <c r="K1135" s="527"/>
      <c r="L1135" s="527"/>
    </row>
    <row r="1136" ht="11.25" hidden="1" customHeight="1" outlineLevel="2">
      <c r="A1136" s="527" t="s">
        <v>885</v>
      </c>
      <c r="B1136" s="527" t="s">
        <v>1473</v>
      </c>
      <c r="C1136" s="529"/>
      <c r="D1136" s="529"/>
      <c r="E1136" s="529"/>
      <c r="F1136" s="529"/>
      <c r="G1136" s="529"/>
      <c r="H1136" s="529"/>
      <c r="I1136" s="529"/>
      <c r="J1136" s="529"/>
      <c r="K1136" s="527"/>
      <c r="L1136" s="527"/>
    </row>
    <row r="1137" ht="11.25" hidden="1" customHeight="1" outlineLevel="3">
      <c r="A1137" s="527" t="s">
        <v>1740</v>
      </c>
      <c r="B1137" s="527" t="s">
        <v>441</v>
      </c>
      <c r="C1137" s="529"/>
      <c r="D1137" s="529"/>
      <c r="E1137" s="529"/>
      <c r="F1137" s="529"/>
      <c r="G1137" s="529"/>
      <c r="H1137" s="529"/>
      <c r="I1137" s="529"/>
      <c r="J1137" s="529"/>
      <c r="K1137" s="527"/>
      <c r="L1137" s="527"/>
    </row>
    <row r="1138" ht="21" hidden="1" customHeight="1" outlineLevel="3">
      <c r="A1138" s="527" t="s">
        <v>1741</v>
      </c>
      <c r="B1138" s="527" t="s">
        <v>451</v>
      </c>
      <c r="C1138" s="529"/>
      <c r="D1138" s="529"/>
      <c r="E1138" s="529"/>
      <c r="F1138" s="529"/>
      <c r="G1138" s="529"/>
      <c r="H1138" s="529"/>
      <c r="I1138" s="529"/>
      <c r="J1138" s="529"/>
      <c r="K1138" s="527"/>
      <c r="L1138" s="527"/>
    </row>
    <row r="1139" ht="21" hidden="1" customHeight="1" outlineLevel="3">
      <c r="A1139" s="527" t="s">
        <v>1742</v>
      </c>
      <c r="B1139" s="527" t="s">
        <v>452</v>
      </c>
      <c r="C1139" s="529"/>
      <c r="D1139" s="529"/>
      <c r="E1139" s="529"/>
      <c r="F1139" s="529"/>
      <c r="G1139" s="529"/>
      <c r="H1139" s="529"/>
      <c r="I1139" s="529"/>
      <c r="J1139" s="529"/>
      <c r="K1139" s="527"/>
      <c r="L1139" s="527"/>
    </row>
    <row r="1140" s="523" customFormat="1" ht="40.5" customHeight="1" collapsed="1">
      <c r="A1140" s="540" t="s">
        <v>1743</v>
      </c>
      <c r="B1140" s="540" t="s">
        <v>1744</v>
      </c>
      <c r="C1140" s="541">
        <v>660488.64023000002</v>
      </c>
      <c r="D1140" s="542"/>
      <c r="E1140" s="542"/>
      <c r="F1140" s="542"/>
      <c r="G1140" s="542"/>
      <c r="H1140" s="542"/>
      <c r="I1140" s="541">
        <v>660488.64023000002</v>
      </c>
      <c r="J1140" s="541">
        <v>90447.996960000004</v>
      </c>
      <c r="K1140" s="540"/>
      <c r="L1140" s="540"/>
    </row>
    <row r="1141" ht="21" customHeight="1" outlineLevel="1">
      <c r="A1141" s="527" t="s">
        <v>1745</v>
      </c>
      <c r="B1141" s="527" t="s">
        <v>1430</v>
      </c>
      <c r="C1141" s="528">
        <v>651518.97279000003</v>
      </c>
      <c r="D1141" s="529"/>
      <c r="E1141" s="529"/>
      <c r="F1141" s="529"/>
      <c r="G1141" s="529"/>
      <c r="H1141" s="529"/>
      <c r="I1141" s="528">
        <v>651518.97279000003</v>
      </c>
      <c r="J1141" s="528">
        <v>87708.060070000007</v>
      </c>
      <c r="K1141" s="527"/>
      <c r="L1141" s="527"/>
    </row>
    <row r="1142" ht="21" customHeight="1" outlineLevel="2">
      <c r="A1142" s="527" t="s">
        <v>1746</v>
      </c>
      <c r="B1142" s="527" t="s">
        <v>441</v>
      </c>
      <c r="C1142" s="528">
        <v>563810.91272000002</v>
      </c>
      <c r="D1142" s="529"/>
      <c r="E1142" s="529"/>
      <c r="F1142" s="529"/>
      <c r="G1142" s="529"/>
      <c r="H1142" s="529"/>
      <c r="I1142" s="528">
        <v>563810.91272000002</v>
      </c>
      <c r="J1142" s="529"/>
      <c r="K1142" s="527"/>
      <c r="L1142" s="527"/>
      <c r="N1142" s="543">
        <f>C1142-N1151-C1177-N1191</f>
        <v>489634.02974000009</v>
      </c>
    </row>
    <row r="1143" ht="21" customHeight="1" outlineLevel="3">
      <c r="A1143" s="527"/>
      <c r="B1143" s="527"/>
      <c r="C1143" s="528">
        <v>563810.91272000002</v>
      </c>
      <c r="D1143" s="529"/>
      <c r="E1143" s="529"/>
      <c r="F1143" s="529"/>
      <c r="G1143" s="529"/>
      <c r="H1143" s="529"/>
      <c r="I1143" s="528">
        <v>563810.91272000002</v>
      </c>
      <c r="J1143" s="529"/>
      <c r="K1143" s="527"/>
      <c r="L1143" s="527"/>
    </row>
    <row r="1144" ht="16.5" customHeight="1" outlineLevel="4">
      <c r="A1144" s="527"/>
      <c r="B1144" s="527" t="s">
        <v>1747</v>
      </c>
      <c r="C1144" s="537">
        <v>73.055999999999997</v>
      </c>
      <c r="D1144" s="529"/>
      <c r="E1144" s="529"/>
      <c r="F1144" s="529"/>
      <c r="G1144" s="529"/>
      <c r="H1144" s="529"/>
      <c r="I1144" s="537">
        <v>73.055999999999997</v>
      </c>
      <c r="J1144" s="529"/>
      <c r="K1144" s="527" t="s">
        <v>1747</v>
      </c>
      <c r="L1144" s="527"/>
    </row>
    <row r="1145" ht="16.5" customHeight="1" outlineLevel="4">
      <c r="A1145" s="527"/>
      <c r="B1145" s="527" t="s">
        <v>1748</v>
      </c>
      <c r="C1145" s="528">
        <v>28171.10816</v>
      </c>
      <c r="D1145" s="529"/>
      <c r="E1145" s="529"/>
      <c r="F1145" s="529"/>
      <c r="G1145" s="529"/>
      <c r="H1145" s="529"/>
      <c r="I1145" s="528">
        <v>28171.10816</v>
      </c>
      <c r="J1145" s="529"/>
      <c r="K1145" s="527" t="s">
        <v>1748</v>
      </c>
      <c r="L1145" s="527"/>
    </row>
    <row r="1146" ht="16.5" customHeight="1" outlineLevel="4">
      <c r="A1146" s="527"/>
      <c r="B1146" s="527" t="s">
        <v>1749</v>
      </c>
      <c r="C1146" s="528">
        <v>33082.082430000002</v>
      </c>
      <c r="D1146" s="529"/>
      <c r="E1146" s="529"/>
      <c r="F1146" s="529"/>
      <c r="G1146" s="529"/>
      <c r="H1146" s="529"/>
      <c r="I1146" s="528">
        <v>33082.082430000002</v>
      </c>
      <c r="J1146" s="529"/>
      <c r="K1146" s="527" t="s">
        <v>1749</v>
      </c>
      <c r="L1146" s="527"/>
    </row>
    <row r="1147" ht="16.5" customHeight="1" outlineLevel="4">
      <c r="A1147" s="527"/>
      <c r="B1147" s="527" t="s">
        <v>1750</v>
      </c>
      <c r="C1147" s="530">
        <v>591.86688000000004</v>
      </c>
      <c r="D1147" s="529"/>
      <c r="E1147" s="529"/>
      <c r="F1147" s="529"/>
      <c r="G1147" s="529"/>
      <c r="H1147" s="529"/>
      <c r="I1147" s="530">
        <v>591.86688000000004</v>
      </c>
      <c r="J1147" s="529"/>
      <c r="K1147" s="527" t="s">
        <v>1750</v>
      </c>
      <c r="L1147" s="527"/>
    </row>
    <row r="1148" ht="16.5" customHeight="1" outlineLevel="4">
      <c r="A1148" s="527"/>
      <c r="B1148" s="527" t="s">
        <v>1751</v>
      </c>
      <c r="C1148" s="533">
        <v>238960.1973</v>
      </c>
      <c r="D1148" s="529"/>
      <c r="E1148" s="529"/>
      <c r="F1148" s="529"/>
      <c r="G1148" s="529"/>
      <c r="H1148" s="529"/>
      <c r="I1148" s="533">
        <v>238960.1973</v>
      </c>
      <c r="J1148" s="529"/>
      <c r="K1148" s="527" t="s">
        <v>1751</v>
      </c>
      <c r="L1148" s="527"/>
    </row>
    <row r="1149" ht="16.5" customHeight="1" outlineLevel="4">
      <c r="A1149" s="527"/>
      <c r="B1149" s="527" t="s">
        <v>1752</v>
      </c>
      <c r="C1149" s="528">
        <v>43503.896439999997</v>
      </c>
      <c r="D1149" s="529"/>
      <c r="E1149" s="529"/>
      <c r="F1149" s="529"/>
      <c r="G1149" s="529"/>
      <c r="H1149" s="529"/>
      <c r="I1149" s="528">
        <v>43503.896439999997</v>
      </c>
      <c r="J1149" s="529"/>
      <c r="K1149" s="527" t="s">
        <v>1752</v>
      </c>
      <c r="L1149" s="527"/>
    </row>
    <row r="1150" ht="16.5" customHeight="1" outlineLevel="4">
      <c r="A1150" s="527"/>
      <c r="B1150" s="527" t="s">
        <v>1753</v>
      </c>
      <c r="C1150" s="528">
        <v>45504.397040000003</v>
      </c>
      <c r="D1150" s="529"/>
      <c r="E1150" s="529"/>
      <c r="F1150" s="529"/>
      <c r="G1150" s="529"/>
      <c r="H1150" s="529"/>
      <c r="I1150" s="528">
        <v>45504.397040000003</v>
      </c>
      <c r="J1150" s="529"/>
      <c r="K1150" s="527" t="s">
        <v>1753</v>
      </c>
      <c r="L1150" s="527"/>
    </row>
    <row r="1151" ht="16.5" customHeight="1" outlineLevel="4">
      <c r="A1151" s="527"/>
      <c r="B1151" s="527" t="s">
        <v>1754</v>
      </c>
      <c r="C1151" s="533">
        <v>57425.892599999999</v>
      </c>
      <c r="D1151" s="529"/>
      <c r="E1151" s="529"/>
      <c r="F1151" s="529"/>
      <c r="G1151" s="529"/>
      <c r="H1151" s="529"/>
      <c r="I1151" s="533">
        <v>57425.892599999999</v>
      </c>
      <c r="J1151" s="529"/>
      <c r="K1151" s="527" t="s">
        <v>1754</v>
      </c>
      <c r="L1151" s="527"/>
      <c r="N1151" s="543">
        <f>C1151+C1152+C1153+C1154+C1155+C1156+C1157+C1158+C1159</f>
        <v>70698.446359999973</v>
      </c>
    </row>
    <row r="1152" ht="16.5" customHeight="1" outlineLevel="4">
      <c r="A1152" s="527"/>
      <c r="B1152" s="527" t="s">
        <v>1755</v>
      </c>
      <c r="C1152" s="528">
        <v>6811.3939600000003</v>
      </c>
      <c r="D1152" s="529"/>
      <c r="E1152" s="529"/>
      <c r="F1152" s="529"/>
      <c r="G1152" s="529"/>
      <c r="H1152" s="529"/>
      <c r="I1152" s="528">
        <v>6811.3939600000003</v>
      </c>
      <c r="J1152" s="529"/>
      <c r="K1152" s="527" t="s">
        <v>1755</v>
      </c>
      <c r="L1152" s="527"/>
    </row>
    <row r="1153" ht="16.5" customHeight="1" outlineLevel="4">
      <c r="A1153" s="527"/>
      <c r="B1153" s="527" t="s">
        <v>1756</v>
      </c>
      <c r="C1153" s="528">
        <v>3917.73702</v>
      </c>
      <c r="D1153" s="529"/>
      <c r="E1153" s="529"/>
      <c r="F1153" s="529"/>
      <c r="G1153" s="529"/>
      <c r="H1153" s="529"/>
      <c r="I1153" s="528">
        <v>3917.73702</v>
      </c>
      <c r="J1153" s="529"/>
      <c r="K1153" s="527" t="s">
        <v>1756</v>
      </c>
      <c r="L1153" s="527"/>
    </row>
    <row r="1154" ht="16.5" customHeight="1" outlineLevel="4">
      <c r="A1154" s="527"/>
      <c r="B1154" s="527" t="s">
        <v>1798</v>
      </c>
      <c r="C1154" s="528">
        <v>1104.2673600000001</v>
      </c>
      <c r="D1154" s="529"/>
      <c r="E1154" s="529"/>
      <c r="F1154" s="529"/>
      <c r="G1154" s="529"/>
      <c r="H1154" s="529"/>
      <c r="I1154" s="528">
        <v>1104.2673600000001</v>
      </c>
      <c r="J1154" s="529"/>
      <c r="K1154" s="527" t="s">
        <v>1798</v>
      </c>
      <c r="L1154" s="527"/>
    </row>
    <row r="1155" ht="16.5" customHeight="1" outlineLevel="4">
      <c r="A1155" s="527"/>
      <c r="B1155" s="527" t="s">
        <v>1757</v>
      </c>
      <c r="C1155" s="535">
        <v>346.77870000000001</v>
      </c>
      <c r="D1155" s="529"/>
      <c r="E1155" s="529"/>
      <c r="F1155" s="529"/>
      <c r="G1155" s="529"/>
      <c r="H1155" s="529"/>
      <c r="I1155" s="535">
        <v>346.77870000000001</v>
      </c>
      <c r="J1155" s="529"/>
      <c r="K1155" s="527" t="s">
        <v>1757</v>
      </c>
      <c r="L1155" s="527"/>
    </row>
    <row r="1156" ht="16.5" customHeight="1" outlineLevel="4">
      <c r="A1156" s="527"/>
      <c r="B1156" s="527" t="s">
        <v>1758</v>
      </c>
      <c r="C1156" s="530">
        <v>145.29834</v>
      </c>
      <c r="D1156" s="529"/>
      <c r="E1156" s="529"/>
      <c r="F1156" s="529"/>
      <c r="G1156" s="529"/>
      <c r="H1156" s="529"/>
      <c r="I1156" s="530">
        <v>145.29834</v>
      </c>
      <c r="J1156" s="529"/>
      <c r="K1156" s="527" t="s">
        <v>1758</v>
      </c>
      <c r="L1156" s="527"/>
    </row>
    <row r="1157" ht="16.5" customHeight="1" outlineLevel="4">
      <c r="A1157" s="527"/>
      <c r="B1157" s="527" t="s">
        <v>1759</v>
      </c>
      <c r="C1157" s="530">
        <v>30.996980000000001</v>
      </c>
      <c r="D1157" s="529"/>
      <c r="E1157" s="529"/>
      <c r="F1157" s="529"/>
      <c r="G1157" s="529"/>
      <c r="H1157" s="529"/>
      <c r="I1157" s="530">
        <v>30.996980000000001</v>
      </c>
      <c r="J1157" s="529"/>
      <c r="K1157" s="527" t="s">
        <v>1759</v>
      </c>
      <c r="L1157" s="527"/>
    </row>
    <row r="1158" ht="16.5" customHeight="1" outlineLevel="4">
      <c r="A1158" s="527"/>
      <c r="B1158" s="527" t="s">
        <v>1760</v>
      </c>
      <c r="C1158" s="530">
        <v>520.16801999999996</v>
      </c>
      <c r="D1158" s="529"/>
      <c r="E1158" s="529"/>
      <c r="F1158" s="529"/>
      <c r="G1158" s="529"/>
      <c r="H1158" s="529"/>
      <c r="I1158" s="530">
        <v>520.16801999999996</v>
      </c>
      <c r="J1158" s="529"/>
      <c r="K1158" s="527" t="s">
        <v>1760</v>
      </c>
      <c r="L1158" s="527"/>
    </row>
    <row r="1159" ht="16.5" customHeight="1" outlineLevel="4">
      <c r="A1159" s="527"/>
      <c r="B1159" s="527" t="s">
        <v>1761</v>
      </c>
      <c r="C1159" s="530">
        <v>395.91338000000002</v>
      </c>
      <c r="D1159" s="529"/>
      <c r="E1159" s="529"/>
      <c r="F1159" s="529"/>
      <c r="G1159" s="529"/>
      <c r="H1159" s="529"/>
      <c r="I1159" s="530">
        <v>395.91338000000002</v>
      </c>
      <c r="J1159" s="529"/>
      <c r="K1159" s="527" t="s">
        <v>1761</v>
      </c>
      <c r="L1159" s="527"/>
    </row>
    <row r="1160" ht="16.5" customHeight="1" outlineLevel="4">
      <c r="A1160" s="527"/>
      <c r="B1160" s="527" t="s">
        <v>1762</v>
      </c>
      <c r="C1160" s="530">
        <v>767.75638000000004</v>
      </c>
      <c r="D1160" s="529"/>
      <c r="E1160" s="529"/>
      <c r="F1160" s="529"/>
      <c r="G1160" s="529"/>
      <c r="H1160" s="529"/>
      <c r="I1160" s="530">
        <v>767.75638000000004</v>
      </c>
      <c r="J1160" s="529"/>
      <c r="K1160" s="527" t="s">
        <v>1762</v>
      </c>
      <c r="L1160" s="527"/>
    </row>
    <row r="1161" ht="16.5" customHeight="1" outlineLevel="4">
      <c r="A1161" s="527"/>
      <c r="B1161" s="527" t="s">
        <v>1763</v>
      </c>
      <c r="C1161" s="528">
        <v>1386.85321</v>
      </c>
      <c r="D1161" s="529"/>
      <c r="E1161" s="529"/>
      <c r="F1161" s="529"/>
      <c r="G1161" s="529"/>
      <c r="H1161" s="529"/>
      <c r="I1161" s="528">
        <v>1386.85321</v>
      </c>
      <c r="J1161" s="529"/>
      <c r="K1161" s="527" t="s">
        <v>1763</v>
      </c>
      <c r="L1161" s="527"/>
    </row>
    <row r="1162" ht="16.5" customHeight="1" outlineLevel="4">
      <c r="A1162" s="527"/>
      <c r="B1162" s="527" t="s">
        <v>1764</v>
      </c>
      <c r="C1162" s="528">
        <v>3818.0643100000002</v>
      </c>
      <c r="D1162" s="529"/>
      <c r="E1162" s="529"/>
      <c r="F1162" s="529"/>
      <c r="G1162" s="529"/>
      <c r="H1162" s="529"/>
      <c r="I1162" s="528">
        <v>3818.0643100000002</v>
      </c>
      <c r="J1162" s="529"/>
      <c r="K1162" s="527" t="s">
        <v>1764</v>
      </c>
      <c r="L1162" s="527"/>
    </row>
    <row r="1163" ht="16.5" customHeight="1" outlineLevel="4">
      <c r="A1163" s="527"/>
      <c r="B1163" s="527" t="s">
        <v>1765</v>
      </c>
      <c r="C1163" s="530">
        <v>774.92443000000003</v>
      </c>
      <c r="D1163" s="529"/>
      <c r="E1163" s="529"/>
      <c r="F1163" s="529"/>
      <c r="G1163" s="529"/>
      <c r="H1163" s="529"/>
      <c r="I1163" s="530">
        <v>774.92443000000003</v>
      </c>
      <c r="J1163" s="529"/>
      <c r="K1163" s="527" t="s">
        <v>1765</v>
      </c>
      <c r="L1163" s="527"/>
    </row>
    <row r="1164" ht="16.5" customHeight="1" outlineLevel="4">
      <c r="A1164" s="527"/>
      <c r="B1164" s="527" t="s">
        <v>1766</v>
      </c>
      <c r="C1164" s="528">
        <v>1668.9934900000001</v>
      </c>
      <c r="D1164" s="529"/>
      <c r="E1164" s="529"/>
      <c r="F1164" s="529"/>
      <c r="G1164" s="529"/>
      <c r="H1164" s="529"/>
      <c r="I1164" s="528">
        <v>1668.9934900000001</v>
      </c>
      <c r="J1164" s="529"/>
      <c r="K1164" s="527" t="s">
        <v>1766</v>
      </c>
      <c r="L1164" s="527"/>
    </row>
    <row r="1165" ht="16.5" customHeight="1" outlineLevel="4">
      <c r="A1165" s="527"/>
      <c r="B1165" s="527" t="s">
        <v>1767</v>
      </c>
      <c r="C1165" s="528">
        <v>28411.330859999998</v>
      </c>
      <c r="D1165" s="529"/>
      <c r="E1165" s="529"/>
      <c r="F1165" s="529"/>
      <c r="G1165" s="529"/>
      <c r="H1165" s="529"/>
      <c r="I1165" s="528">
        <v>28411.330859999998</v>
      </c>
      <c r="J1165" s="529"/>
      <c r="K1165" s="527" t="s">
        <v>1767</v>
      </c>
      <c r="L1165" s="527"/>
    </row>
    <row r="1166" ht="16.5" customHeight="1" outlineLevel="4">
      <c r="A1166" s="527"/>
      <c r="B1166" s="527" t="s">
        <v>1769</v>
      </c>
      <c r="C1166" s="528">
        <v>12986.48004</v>
      </c>
      <c r="D1166" s="529"/>
      <c r="E1166" s="529"/>
      <c r="F1166" s="529"/>
      <c r="G1166" s="529"/>
      <c r="H1166" s="529"/>
      <c r="I1166" s="528">
        <v>12986.48004</v>
      </c>
      <c r="J1166" s="529"/>
      <c r="K1166" s="527" t="s">
        <v>1769</v>
      </c>
      <c r="L1166" s="527"/>
    </row>
    <row r="1167" ht="16.5" customHeight="1" outlineLevel="4">
      <c r="A1167" s="527"/>
      <c r="B1167" s="527" t="s">
        <v>1770</v>
      </c>
      <c r="C1167" s="530">
        <v>135.20004</v>
      </c>
      <c r="D1167" s="529"/>
      <c r="E1167" s="529"/>
      <c r="F1167" s="529"/>
      <c r="G1167" s="529"/>
      <c r="H1167" s="529"/>
      <c r="I1167" s="530">
        <v>135.20004</v>
      </c>
      <c r="J1167" s="529"/>
      <c r="K1167" s="527" t="s">
        <v>1770</v>
      </c>
      <c r="L1167" s="527"/>
    </row>
    <row r="1168" ht="16.5" customHeight="1" outlineLevel="4">
      <c r="A1168" s="527"/>
      <c r="B1168" s="527" t="s">
        <v>1771</v>
      </c>
      <c r="C1168" s="528">
        <v>5901.9999600000001</v>
      </c>
      <c r="D1168" s="529"/>
      <c r="E1168" s="529"/>
      <c r="F1168" s="529"/>
      <c r="G1168" s="529"/>
      <c r="H1168" s="529"/>
      <c r="I1168" s="528">
        <v>5901.9999600000001</v>
      </c>
      <c r="J1168" s="529"/>
      <c r="K1168" s="527" t="s">
        <v>1771</v>
      </c>
      <c r="L1168" s="527"/>
    </row>
    <row r="1169" ht="27" customHeight="1" outlineLevel="4">
      <c r="A1169" s="527"/>
      <c r="B1169" s="527" t="s">
        <v>1772</v>
      </c>
      <c r="C1169" s="530">
        <v>138.42185000000001</v>
      </c>
      <c r="D1169" s="529"/>
      <c r="E1169" s="529"/>
      <c r="F1169" s="529"/>
      <c r="G1169" s="529"/>
      <c r="H1169" s="529"/>
      <c r="I1169" s="530">
        <v>138.42185000000001</v>
      </c>
      <c r="J1169" s="529"/>
      <c r="K1169" s="527" t="s">
        <v>1772</v>
      </c>
      <c r="L1169" s="527"/>
    </row>
    <row r="1170" ht="24" customHeight="1" outlineLevel="4">
      <c r="A1170" s="527"/>
      <c r="B1170" s="527" t="s">
        <v>1773</v>
      </c>
      <c r="C1170" s="528">
        <v>1227.11527</v>
      </c>
      <c r="D1170" s="529"/>
      <c r="E1170" s="529"/>
      <c r="F1170" s="529"/>
      <c r="G1170" s="529"/>
      <c r="H1170" s="529"/>
      <c r="I1170" s="528">
        <v>1227.11527</v>
      </c>
      <c r="J1170" s="529"/>
      <c r="K1170" s="527" t="s">
        <v>1773</v>
      </c>
      <c r="L1170" s="527"/>
    </row>
    <row r="1171" ht="24.600000000000001" customHeight="1" outlineLevel="4">
      <c r="A1171" s="527"/>
      <c r="B1171" s="527" t="s">
        <v>1774</v>
      </c>
      <c r="C1171" s="530">
        <v>13.38902</v>
      </c>
      <c r="D1171" s="529"/>
      <c r="E1171" s="529"/>
      <c r="F1171" s="529"/>
      <c r="G1171" s="529"/>
      <c r="H1171" s="529"/>
      <c r="I1171" s="530">
        <v>13.38902</v>
      </c>
      <c r="J1171" s="529"/>
      <c r="K1171" s="527" t="s">
        <v>1774</v>
      </c>
      <c r="L1171" s="527"/>
    </row>
    <row r="1172" ht="16.5" customHeight="1" outlineLevel="4">
      <c r="A1172" s="527"/>
      <c r="B1172" s="527" t="s">
        <v>1775</v>
      </c>
      <c r="C1172" s="528">
        <v>1637.03271</v>
      </c>
      <c r="D1172" s="529"/>
      <c r="E1172" s="529"/>
      <c r="F1172" s="529"/>
      <c r="G1172" s="529"/>
      <c r="H1172" s="529"/>
      <c r="I1172" s="528">
        <v>1637.03271</v>
      </c>
      <c r="J1172" s="529"/>
      <c r="K1172" s="527" t="s">
        <v>1775</v>
      </c>
      <c r="L1172" s="527"/>
    </row>
    <row r="1173" ht="16.5" customHeight="1" outlineLevel="4">
      <c r="A1173" s="527"/>
      <c r="B1173" s="527" t="s">
        <v>1776</v>
      </c>
      <c r="C1173" s="528">
        <v>3428.7263800000001</v>
      </c>
      <c r="D1173" s="529"/>
      <c r="E1173" s="529"/>
      <c r="F1173" s="529"/>
      <c r="G1173" s="529"/>
      <c r="H1173" s="529"/>
      <c r="I1173" s="528">
        <v>3428.7263800000001</v>
      </c>
      <c r="J1173" s="529"/>
      <c r="K1173" s="527" t="s">
        <v>1776</v>
      </c>
      <c r="L1173" s="527"/>
    </row>
    <row r="1174" ht="22.899999999999999" customHeight="1" outlineLevel="4">
      <c r="A1174" s="527"/>
      <c r="B1174" s="527" t="s">
        <v>1777</v>
      </c>
      <c r="C1174" s="530">
        <v>279.80207000000001</v>
      </c>
      <c r="D1174" s="529"/>
      <c r="E1174" s="529"/>
      <c r="F1174" s="529"/>
      <c r="G1174" s="529"/>
      <c r="H1174" s="529"/>
      <c r="I1174" s="530">
        <v>279.80207000000001</v>
      </c>
      <c r="J1174" s="529"/>
      <c r="K1174" s="527" t="s">
        <v>1777</v>
      </c>
      <c r="L1174" s="527"/>
    </row>
    <row r="1175" ht="16.5" customHeight="1" outlineLevel="4">
      <c r="A1175" s="527"/>
      <c r="B1175" s="527" t="s">
        <v>1778</v>
      </c>
      <c r="C1175" s="531">
        <v>3800</v>
      </c>
      <c r="D1175" s="529"/>
      <c r="E1175" s="529"/>
      <c r="F1175" s="529"/>
      <c r="G1175" s="529"/>
      <c r="H1175" s="529"/>
      <c r="I1175" s="531">
        <v>3800</v>
      </c>
      <c r="J1175" s="529"/>
      <c r="K1175" s="527" t="s">
        <v>1778</v>
      </c>
      <c r="L1175" s="527"/>
    </row>
    <row r="1176" ht="16.5" customHeight="1" outlineLevel="4">
      <c r="A1176" s="527"/>
      <c r="B1176" s="527" t="s">
        <v>1780</v>
      </c>
      <c r="C1176" s="530">
        <v>35.050420000000003</v>
      </c>
      <c r="D1176" s="529"/>
      <c r="E1176" s="529"/>
      <c r="F1176" s="529"/>
      <c r="G1176" s="529"/>
      <c r="H1176" s="529"/>
      <c r="I1176" s="530">
        <v>35.050420000000003</v>
      </c>
      <c r="J1176" s="529"/>
      <c r="K1176" s="527" t="s">
        <v>1780</v>
      </c>
      <c r="L1176" s="527"/>
    </row>
    <row r="1177" ht="16.5" customHeight="1" outlineLevel="4">
      <c r="A1177" s="527"/>
      <c r="B1177" s="527" t="s">
        <v>1781</v>
      </c>
      <c r="C1177" s="528">
        <v>1124.11886</v>
      </c>
      <c r="D1177" s="529"/>
      <c r="E1177" s="529"/>
      <c r="F1177" s="529"/>
      <c r="G1177" s="529"/>
      <c r="H1177" s="529"/>
      <c r="I1177" s="528">
        <v>1124.11886</v>
      </c>
      <c r="J1177" s="529"/>
      <c r="K1177" s="527" t="s">
        <v>1781</v>
      </c>
      <c r="L1177" s="527"/>
    </row>
    <row r="1178" ht="16.5" customHeight="1" outlineLevel="4">
      <c r="A1178" s="527"/>
      <c r="B1178" s="527" t="s">
        <v>1782</v>
      </c>
      <c r="C1178" s="533">
        <v>1436.6944000000001</v>
      </c>
      <c r="D1178" s="529"/>
      <c r="E1178" s="529"/>
      <c r="F1178" s="529"/>
      <c r="G1178" s="529"/>
      <c r="H1178" s="529"/>
      <c r="I1178" s="533">
        <v>1436.6944000000001</v>
      </c>
      <c r="J1178" s="529"/>
      <c r="K1178" s="527" t="s">
        <v>1782</v>
      </c>
      <c r="L1178" s="527"/>
    </row>
    <row r="1179" ht="16.5" customHeight="1" outlineLevel="4">
      <c r="A1179" s="527"/>
      <c r="B1179" s="527" t="s">
        <v>1783</v>
      </c>
      <c r="C1179" s="530">
        <v>561.04528000000005</v>
      </c>
      <c r="D1179" s="529"/>
      <c r="E1179" s="529"/>
      <c r="F1179" s="529"/>
      <c r="G1179" s="529"/>
      <c r="H1179" s="529"/>
      <c r="I1179" s="530">
        <v>561.04528000000005</v>
      </c>
      <c r="J1179" s="529"/>
      <c r="K1179" s="527" t="s">
        <v>1783</v>
      </c>
      <c r="L1179" s="527"/>
    </row>
    <row r="1180" ht="16.5" customHeight="1" outlineLevel="4">
      <c r="A1180" s="527"/>
      <c r="B1180" s="527" t="s">
        <v>1784</v>
      </c>
      <c r="C1180" s="530">
        <v>187.79562000000001</v>
      </c>
      <c r="D1180" s="529"/>
      <c r="E1180" s="529"/>
      <c r="F1180" s="529"/>
      <c r="G1180" s="529"/>
      <c r="H1180" s="529"/>
      <c r="I1180" s="530">
        <v>187.79562000000001</v>
      </c>
      <c r="J1180" s="529"/>
      <c r="K1180" s="527" t="s">
        <v>1784</v>
      </c>
      <c r="L1180" s="527"/>
    </row>
    <row r="1181" ht="16.5" customHeight="1" outlineLevel="4">
      <c r="A1181" s="527"/>
      <c r="B1181" s="527" t="s">
        <v>1785</v>
      </c>
      <c r="C1181" s="530">
        <v>92.952510000000004</v>
      </c>
      <c r="D1181" s="529"/>
      <c r="E1181" s="529"/>
      <c r="F1181" s="529"/>
      <c r="G1181" s="529"/>
      <c r="H1181" s="529"/>
      <c r="I1181" s="530">
        <v>92.952510000000004</v>
      </c>
      <c r="J1181" s="529"/>
      <c r="K1181" s="527" t="s">
        <v>1785</v>
      </c>
      <c r="L1181" s="527"/>
    </row>
    <row r="1182" ht="21.600000000000001" customHeight="1" outlineLevel="4">
      <c r="A1182" s="527"/>
      <c r="B1182" s="527" t="s">
        <v>1786</v>
      </c>
      <c r="C1182" s="530">
        <v>76.590770000000006</v>
      </c>
      <c r="D1182" s="529"/>
      <c r="E1182" s="529"/>
      <c r="F1182" s="529"/>
      <c r="G1182" s="529"/>
      <c r="H1182" s="529"/>
      <c r="I1182" s="530">
        <v>76.590770000000006</v>
      </c>
      <c r="J1182" s="529"/>
      <c r="K1182" s="527" t="s">
        <v>1786</v>
      </c>
      <c r="L1182" s="527"/>
    </row>
    <row r="1183" ht="21.600000000000001" customHeight="1" outlineLevel="4">
      <c r="A1183" s="527"/>
      <c r="B1183" s="527" t="s">
        <v>1787</v>
      </c>
      <c r="C1183" s="530">
        <v>387.46222</v>
      </c>
      <c r="D1183" s="529"/>
      <c r="E1183" s="529"/>
      <c r="F1183" s="529"/>
      <c r="G1183" s="529"/>
      <c r="H1183" s="529"/>
      <c r="I1183" s="530">
        <v>387.46222</v>
      </c>
      <c r="J1183" s="529"/>
      <c r="K1183" s="527" t="s">
        <v>1787</v>
      </c>
      <c r="L1183" s="527"/>
    </row>
    <row r="1184" ht="21.600000000000001" customHeight="1" outlineLevel="4">
      <c r="A1184" s="527"/>
      <c r="B1184" s="527" t="s">
        <v>1789</v>
      </c>
      <c r="C1184" s="528">
        <v>2074.1198399999998</v>
      </c>
      <c r="D1184" s="529"/>
      <c r="E1184" s="529"/>
      <c r="F1184" s="529"/>
      <c r="G1184" s="529"/>
      <c r="H1184" s="529"/>
      <c r="I1184" s="528">
        <v>2074.1198399999998</v>
      </c>
      <c r="J1184" s="529"/>
      <c r="K1184" s="527" t="s">
        <v>1789</v>
      </c>
      <c r="L1184" s="527"/>
    </row>
    <row r="1185" ht="21.600000000000001" customHeight="1" outlineLevel="4">
      <c r="A1185" s="527"/>
      <c r="B1185" s="527" t="s">
        <v>1990</v>
      </c>
      <c r="C1185" s="528">
        <v>17383.181659999998</v>
      </c>
      <c r="D1185" s="529"/>
      <c r="E1185" s="529"/>
      <c r="F1185" s="529"/>
      <c r="G1185" s="529"/>
      <c r="H1185" s="529"/>
      <c r="I1185" s="528">
        <v>17383.181659999998</v>
      </c>
      <c r="J1185" s="529"/>
      <c r="K1185" s="527" t="s">
        <v>1990</v>
      </c>
      <c r="L1185" s="527"/>
    </row>
    <row r="1186" ht="21.600000000000001" customHeight="1" outlineLevel="4">
      <c r="A1186" s="527"/>
      <c r="B1186" s="527" t="s">
        <v>1790</v>
      </c>
      <c r="C1186" s="528">
        <v>4029.7374799999998</v>
      </c>
      <c r="D1186" s="529"/>
      <c r="E1186" s="529"/>
      <c r="F1186" s="529"/>
      <c r="G1186" s="529"/>
      <c r="H1186" s="529"/>
      <c r="I1186" s="528">
        <v>4029.7374799999998</v>
      </c>
      <c r="J1186" s="529"/>
      <c r="K1186" s="527" t="s">
        <v>1790</v>
      </c>
      <c r="L1186" s="527"/>
    </row>
    <row r="1187" ht="21.600000000000001" customHeight="1" outlineLevel="4">
      <c r="A1187" s="527"/>
      <c r="B1187" s="527" t="s">
        <v>1791</v>
      </c>
      <c r="C1187" s="530">
        <v>316.05792000000002</v>
      </c>
      <c r="D1187" s="529"/>
      <c r="E1187" s="529"/>
      <c r="F1187" s="529"/>
      <c r="G1187" s="529"/>
      <c r="H1187" s="529"/>
      <c r="I1187" s="530">
        <v>316.05792000000002</v>
      </c>
      <c r="J1187" s="529"/>
      <c r="K1187" s="527" t="s">
        <v>1791</v>
      </c>
      <c r="L1187" s="527"/>
    </row>
    <row r="1188" ht="21.600000000000001" customHeight="1" outlineLevel="4">
      <c r="A1188" s="527"/>
      <c r="B1188" s="527" t="s">
        <v>1792</v>
      </c>
      <c r="C1188" s="528">
        <v>2291.4193599999999</v>
      </c>
      <c r="D1188" s="529"/>
      <c r="E1188" s="529"/>
      <c r="F1188" s="529"/>
      <c r="G1188" s="529"/>
      <c r="H1188" s="529"/>
      <c r="I1188" s="528">
        <v>2291.4193599999999</v>
      </c>
      <c r="J1188" s="529"/>
      <c r="K1188" s="527" t="s">
        <v>1792</v>
      </c>
      <c r="L1188" s="527"/>
    </row>
    <row r="1189" ht="21.600000000000001" customHeight="1" outlineLevel="4">
      <c r="A1189" s="527"/>
      <c r="B1189" s="527" t="s">
        <v>1793</v>
      </c>
      <c r="C1189" s="530">
        <v>907.91004999999996</v>
      </c>
      <c r="D1189" s="529"/>
      <c r="E1189" s="529"/>
      <c r="F1189" s="529"/>
      <c r="G1189" s="529"/>
      <c r="H1189" s="529"/>
      <c r="I1189" s="530">
        <v>907.91004999999996</v>
      </c>
      <c r="J1189" s="529"/>
      <c r="K1189" s="527" t="s">
        <v>1793</v>
      </c>
      <c r="L1189" s="527"/>
    </row>
    <row r="1190" ht="21.600000000000001" customHeight="1" outlineLevel="4">
      <c r="A1190" s="527"/>
      <c r="B1190" s="527" t="s">
        <v>1991</v>
      </c>
      <c r="C1190" s="539">
        <v>38.329999999999998</v>
      </c>
      <c r="D1190" s="529"/>
      <c r="E1190" s="529"/>
      <c r="F1190" s="529"/>
      <c r="G1190" s="529"/>
      <c r="H1190" s="529"/>
      <c r="I1190" s="539">
        <v>38.329999999999998</v>
      </c>
      <c r="J1190" s="529"/>
      <c r="K1190" s="527" t="s">
        <v>1991</v>
      </c>
      <c r="L1190" s="527"/>
    </row>
    <row r="1191" ht="16.5" customHeight="1" outlineLevel="4">
      <c r="A1191" s="527"/>
      <c r="B1191" s="527" t="s">
        <v>1794</v>
      </c>
      <c r="C1191" s="528">
        <v>2519.4177599999998</v>
      </c>
      <c r="D1191" s="529"/>
      <c r="E1191" s="529"/>
      <c r="F1191" s="529"/>
      <c r="G1191" s="529"/>
      <c r="H1191" s="529"/>
      <c r="I1191" s="528">
        <v>2519.4177599999998</v>
      </c>
      <c r="J1191" s="529"/>
      <c r="K1191" s="527" t="s">
        <v>1794</v>
      </c>
      <c r="L1191" s="527"/>
      <c r="N1191" s="507">
        <v>2354.3177599999999</v>
      </c>
      <c r="O1191" s="544" t="s">
        <v>2002</v>
      </c>
    </row>
    <row r="1192" ht="16.5" customHeight="1" outlineLevel="4">
      <c r="A1192" s="527"/>
      <c r="B1192" s="527" t="s">
        <v>1992</v>
      </c>
      <c r="C1192" s="528">
        <v>3363.8879400000001</v>
      </c>
      <c r="D1192" s="529"/>
      <c r="E1192" s="529"/>
      <c r="F1192" s="529"/>
      <c r="G1192" s="529"/>
      <c r="H1192" s="529"/>
      <c r="I1192" s="528">
        <v>3363.8879400000001</v>
      </c>
      <c r="J1192" s="529"/>
      <c r="K1192" s="527" t="s">
        <v>1992</v>
      </c>
      <c r="L1192" s="527"/>
    </row>
    <row r="1193" ht="16.5" customHeight="1" outlineLevel="4">
      <c r="A1193" s="527"/>
      <c r="B1193" s="527" t="s">
        <v>1795</v>
      </c>
      <c r="C1193" s="538">
        <v>24</v>
      </c>
      <c r="D1193" s="529"/>
      <c r="E1193" s="529"/>
      <c r="F1193" s="529"/>
      <c r="G1193" s="529"/>
      <c r="H1193" s="529"/>
      <c r="I1193" s="538">
        <v>24</v>
      </c>
      <c r="J1193" s="529"/>
      <c r="K1193" s="527" t="s">
        <v>1795</v>
      </c>
      <c r="L1193" s="527"/>
    </row>
    <row r="1194" ht="21" customHeight="1" outlineLevel="2">
      <c r="A1194" s="527" t="s">
        <v>1796</v>
      </c>
      <c r="B1194" s="527" t="s">
        <v>451</v>
      </c>
      <c r="C1194" s="529"/>
      <c r="D1194" s="529"/>
      <c r="E1194" s="529"/>
      <c r="F1194" s="529"/>
      <c r="G1194" s="529"/>
      <c r="H1194" s="529"/>
      <c r="I1194" s="529"/>
      <c r="J1194" s="529"/>
      <c r="K1194" s="527"/>
      <c r="L1194" s="527"/>
    </row>
    <row r="1195" ht="18" customHeight="1" outlineLevel="2">
      <c r="A1195" s="527" t="s">
        <v>1797</v>
      </c>
      <c r="B1195" s="527" t="s">
        <v>452</v>
      </c>
      <c r="C1195" s="528">
        <v>87708.060070000007</v>
      </c>
      <c r="D1195" s="529"/>
      <c r="E1195" s="529"/>
      <c r="F1195" s="529"/>
      <c r="G1195" s="529"/>
      <c r="H1195" s="529"/>
      <c r="I1195" s="528">
        <v>87708.060070000007</v>
      </c>
      <c r="J1195" s="528">
        <v>87708.060070000007</v>
      </c>
      <c r="K1195" s="527"/>
      <c r="L1195" s="527"/>
    </row>
    <row r="1196" ht="21" customHeight="1" outlineLevel="3">
      <c r="A1196" s="527"/>
      <c r="B1196" s="527"/>
      <c r="C1196" s="528">
        <v>87708.060070000007</v>
      </c>
      <c r="D1196" s="529"/>
      <c r="E1196" s="529"/>
      <c r="F1196" s="529"/>
      <c r="G1196" s="529"/>
      <c r="H1196" s="529"/>
      <c r="I1196" s="528">
        <v>87708.060070000007</v>
      </c>
      <c r="J1196" s="528">
        <v>87708.060070000007</v>
      </c>
      <c r="K1196" s="527"/>
      <c r="L1196" s="527"/>
    </row>
    <row r="1197" ht="20.25" customHeight="1" outlineLevel="4">
      <c r="A1197" s="527"/>
      <c r="B1197" s="527" t="s">
        <v>1747</v>
      </c>
      <c r="C1197" s="530">
        <v>18.65558</v>
      </c>
      <c r="D1197" s="529"/>
      <c r="E1197" s="529"/>
      <c r="F1197" s="529"/>
      <c r="G1197" s="529"/>
      <c r="H1197" s="529"/>
      <c r="I1197" s="530">
        <v>18.65558</v>
      </c>
      <c r="J1197" s="530">
        <v>18.65558</v>
      </c>
      <c r="K1197" s="527" t="s">
        <v>1747</v>
      </c>
      <c r="L1197" s="527"/>
    </row>
    <row r="1198" ht="20.25" customHeight="1" outlineLevel="4">
      <c r="A1198" s="527"/>
      <c r="B1198" s="527" t="s">
        <v>1751</v>
      </c>
      <c r="C1198" s="530">
        <v>358.86601999999999</v>
      </c>
      <c r="D1198" s="529"/>
      <c r="E1198" s="529"/>
      <c r="F1198" s="529"/>
      <c r="G1198" s="529"/>
      <c r="H1198" s="529"/>
      <c r="I1198" s="530">
        <v>358.86601999999999</v>
      </c>
      <c r="J1198" s="530">
        <v>358.86601999999999</v>
      </c>
      <c r="K1198" s="527" t="s">
        <v>1751</v>
      </c>
      <c r="L1198" s="527"/>
    </row>
    <row r="1199" ht="20.25" customHeight="1" outlineLevel="4">
      <c r="A1199" s="527"/>
      <c r="B1199" s="527" t="s">
        <v>1752</v>
      </c>
      <c r="C1199" s="530">
        <v>111.94828</v>
      </c>
      <c r="D1199" s="529"/>
      <c r="E1199" s="529"/>
      <c r="F1199" s="529"/>
      <c r="G1199" s="529"/>
      <c r="H1199" s="529"/>
      <c r="I1199" s="530">
        <v>111.94828</v>
      </c>
      <c r="J1199" s="530">
        <v>111.94828</v>
      </c>
      <c r="K1199" s="527" t="s">
        <v>1752</v>
      </c>
      <c r="L1199" s="527"/>
    </row>
    <row r="1200" ht="20.25" customHeight="1" outlineLevel="4">
      <c r="A1200" s="527"/>
      <c r="B1200" s="527" t="s">
        <v>1754</v>
      </c>
      <c r="C1200" s="528">
        <v>2426.8716199999999</v>
      </c>
      <c r="D1200" s="529"/>
      <c r="E1200" s="529"/>
      <c r="F1200" s="529"/>
      <c r="G1200" s="529"/>
      <c r="H1200" s="529"/>
      <c r="I1200" s="528">
        <v>2426.8716199999999</v>
      </c>
      <c r="J1200" s="528">
        <v>2426.8716199999999</v>
      </c>
      <c r="K1200" s="527" t="s">
        <v>1754</v>
      </c>
      <c r="L1200" s="527"/>
      <c r="N1200" s="543">
        <f>C1200+C1201+C1202+C1203+C1204+C1205</f>
        <v>7752.0267700000004</v>
      </c>
    </row>
    <row r="1201" ht="20.25" customHeight="1" outlineLevel="4">
      <c r="A1201" s="527"/>
      <c r="B1201" s="527" t="s">
        <v>1755</v>
      </c>
      <c r="C1201" s="528">
        <v>1668.6995300000001</v>
      </c>
      <c r="D1201" s="529"/>
      <c r="E1201" s="529"/>
      <c r="F1201" s="529"/>
      <c r="G1201" s="529"/>
      <c r="H1201" s="529"/>
      <c r="I1201" s="528">
        <v>1668.6995300000001</v>
      </c>
      <c r="J1201" s="528">
        <v>1668.6995300000001</v>
      </c>
      <c r="K1201" s="527" t="s">
        <v>1755</v>
      </c>
      <c r="L1201" s="527"/>
    </row>
    <row r="1202" ht="20.25" customHeight="1" outlineLevel="4">
      <c r="A1202" s="527"/>
      <c r="B1202" s="527" t="s">
        <v>1756</v>
      </c>
      <c r="C1202" s="530">
        <v>639.90741000000003</v>
      </c>
      <c r="D1202" s="529"/>
      <c r="E1202" s="529"/>
      <c r="F1202" s="529"/>
      <c r="G1202" s="529"/>
      <c r="H1202" s="529"/>
      <c r="I1202" s="530">
        <v>639.90741000000003</v>
      </c>
      <c r="J1202" s="530">
        <v>639.90741000000003</v>
      </c>
      <c r="K1202" s="527" t="s">
        <v>1756</v>
      </c>
      <c r="L1202" s="527"/>
    </row>
    <row r="1203" ht="20.25" customHeight="1" outlineLevel="4">
      <c r="A1203" s="527"/>
      <c r="B1203" s="527" t="s">
        <v>1798</v>
      </c>
      <c r="C1203" s="528">
        <v>3008.1226799999999</v>
      </c>
      <c r="D1203" s="529"/>
      <c r="E1203" s="529"/>
      <c r="F1203" s="529"/>
      <c r="G1203" s="529"/>
      <c r="H1203" s="529"/>
      <c r="I1203" s="528">
        <v>3008.1226799999999</v>
      </c>
      <c r="J1203" s="528">
        <v>3008.1226799999999</v>
      </c>
      <c r="K1203" s="527" t="s">
        <v>1798</v>
      </c>
      <c r="L1203" s="527"/>
    </row>
    <row r="1204" ht="20.25" customHeight="1" outlineLevel="4">
      <c r="A1204" s="527"/>
      <c r="B1204" s="527" t="s">
        <v>1757</v>
      </c>
      <c r="C1204" s="530">
        <v>6.11782</v>
      </c>
      <c r="D1204" s="529"/>
      <c r="E1204" s="529"/>
      <c r="F1204" s="529"/>
      <c r="G1204" s="529"/>
      <c r="H1204" s="529"/>
      <c r="I1204" s="530">
        <v>6.11782</v>
      </c>
      <c r="J1204" s="530">
        <v>6.11782</v>
      </c>
      <c r="K1204" s="527" t="s">
        <v>1757</v>
      </c>
      <c r="L1204" s="527"/>
    </row>
    <row r="1205" ht="20.25" customHeight="1" outlineLevel="4">
      <c r="A1205" s="527"/>
      <c r="B1205" s="527" t="s">
        <v>1760</v>
      </c>
      <c r="C1205" s="530">
        <v>2.3077100000000002</v>
      </c>
      <c r="D1205" s="529"/>
      <c r="E1205" s="529"/>
      <c r="F1205" s="529"/>
      <c r="G1205" s="529"/>
      <c r="H1205" s="529"/>
      <c r="I1205" s="530">
        <v>2.3077100000000002</v>
      </c>
      <c r="J1205" s="530">
        <v>2.3077100000000002</v>
      </c>
      <c r="K1205" s="527" t="s">
        <v>1760</v>
      </c>
      <c r="L1205" s="527"/>
    </row>
    <row r="1206" ht="20.25" customHeight="1" outlineLevel="4">
      <c r="A1206" s="527"/>
      <c r="B1206" s="527" t="s">
        <v>1762</v>
      </c>
      <c r="C1206" s="535">
        <v>578.86249999999995</v>
      </c>
      <c r="D1206" s="529"/>
      <c r="E1206" s="529"/>
      <c r="F1206" s="529"/>
      <c r="G1206" s="529"/>
      <c r="H1206" s="529"/>
      <c r="I1206" s="535">
        <v>578.86249999999995</v>
      </c>
      <c r="J1206" s="535">
        <v>578.86249999999995</v>
      </c>
      <c r="K1206" s="527" t="s">
        <v>1762</v>
      </c>
      <c r="L1206" s="527"/>
    </row>
    <row r="1207" ht="20.25" customHeight="1" outlineLevel="4">
      <c r="A1207" s="527"/>
      <c r="B1207" s="527" t="s">
        <v>1763</v>
      </c>
      <c r="C1207" s="528">
        <v>1661.3042700000001</v>
      </c>
      <c r="D1207" s="529"/>
      <c r="E1207" s="529"/>
      <c r="F1207" s="529"/>
      <c r="G1207" s="529"/>
      <c r="H1207" s="529"/>
      <c r="I1207" s="528">
        <v>1661.3042700000001</v>
      </c>
      <c r="J1207" s="528">
        <v>1661.3042700000001</v>
      </c>
      <c r="K1207" s="527" t="s">
        <v>1763</v>
      </c>
      <c r="L1207" s="527"/>
    </row>
    <row r="1208" ht="20.25" customHeight="1" outlineLevel="4">
      <c r="A1208" s="527"/>
      <c r="B1208" s="527" t="s">
        <v>1764</v>
      </c>
      <c r="C1208" s="530">
        <v>318.27758</v>
      </c>
      <c r="D1208" s="529"/>
      <c r="E1208" s="529"/>
      <c r="F1208" s="529"/>
      <c r="G1208" s="529"/>
      <c r="H1208" s="529"/>
      <c r="I1208" s="530">
        <v>318.27758</v>
      </c>
      <c r="J1208" s="530">
        <v>318.27758</v>
      </c>
      <c r="K1208" s="527" t="s">
        <v>1764</v>
      </c>
      <c r="L1208" s="527"/>
    </row>
    <row r="1209" ht="20.25" customHeight="1" outlineLevel="4">
      <c r="A1209" s="527"/>
      <c r="B1209" s="527" t="s">
        <v>1765</v>
      </c>
      <c r="C1209" s="530">
        <v>490.97752000000003</v>
      </c>
      <c r="D1209" s="529"/>
      <c r="E1209" s="529"/>
      <c r="F1209" s="529"/>
      <c r="G1209" s="529"/>
      <c r="H1209" s="529"/>
      <c r="I1209" s="530">
        <v>490.97752000000003</v>
      </c>
      <c r="J1209" s="530">
        <v>490.97752000000003</v>
      </c>
      <c r="K1209" s="527" t="s">
        <v>1765</v>
      </c>
      <c r="L1209" s="527"/>
    </row>
    <row r="1210" ht="20.25" customHeight="1" outlineLevel="4">
      <c r="A1210" s="527"/>
      <c r="B1210" s="527" t="s">
        <v>1766</v>
      </c>
      <c r="C1210" s="530">
        <v>113.38742999999999</v>
      </c>
      <c r="D1210" s="529"/>
      <c r="E1210" s="529"/>
      <c r="F1210" s="529"/>
      <c r="G1210" s="529"/>
      <c r="H1210" s="529"/>
      <c r="I1210" s="530">
        <v>113.38742999999999</v>
      </c>
      <c r="J1210" s="530">
        <v>113.38742999999999</v>
      </c>
      <c r="K1210" s="527" t="s">
        <v>1766</v>
      </c>
      <c r="L1210" s="527"/>
    </row>
    <row r="1211" ht="20.25" customHeight="1" outlineLevel="4">
      <c r="A1211" s="527"/>
      <c r="B1211" s="527" t="s">
        <v>1767</v>
      </c>
      <c r="C1211" s="533">
        <v>5313.3806999999997</v>
      </c>
      <c r="D1211" s="529"/>
      <c r="E1211" s="529"/>
      <c r="F1211" s="529"/>
      <c r="G1211" s="529"/>
      <c r="H1211" s="529"/>
      <c r="I1211" s="533">
        <v>5313.3806999999997</v>
      </c>
      <c r="J1211" s="533">
        <v>5313.3806999999997</v>
      </c>
      <c r="K1211" s="527" t="s">
        <v>1767</v>
      </c>
      <c r="L1211" s="527"/>
    </row>
    <row r="1212" ht="20.25" customHeight="1" outlineLevel="4">
      <c r="A1212" s="527"/>
      <c r="B1212" s="527" t="s">
        <v>1768</v>
      </c>
      <c r="C1212" s="530">
        <v>67.476569999999995</v>
      </c>
      <c r="D1212" s="529"/>
      <c r="E1212" s="529"/>
      <c r="F1212" s="529"/>
      <c r="G1212" s="529"/>
      <c r="H1212" s="529"/>
      <c r="I1212" s="530">
        <v>67.476569999999995</v>
      </c>
      <c r="J1212" s="530">
        <v>67.476569999999995</v>
      </c>
      <c r="K1212" s="527" t="s">
        <v>1768</v>
      </c>
      <c r="L1212" s="527"/>
    </row>
    <row r="1213" ht="20.25" customHeight="1" outlineLevel="4">
      <c r="A1213" s="527"/>
      <c r="B1213" s="527" t="s">
        <v>1799</v>
      </c>
      <c r="C1213" s="535">
        <v>15.537800000000001</v>
      </c>
      <c r="D1213" s="529"/>
      <c r="E1213" s="529"/>
      <c r="F1213" s="529"/>
      <c r="G1213" s="529"/>
      <c r="H1213" s="529"/>
      <c r="I1213" s="535">
        <v>15.537800000000001</v>
      </c>
      <c r="J1213" s="535">
        <v>15.537800000000001</v>
      </c>
      <c r="K1213" s="527" t="s">
        <v>1799</v>
      </c>
      <c r="L1213" s="527"/>
    </row>
    <row r="1214" ht="20.25" customHeight="1" outlineLevel="4">
      <c r="A1214" s="527"/>
      <c r="B1214" s="527" t="s">
        <v>1800</v>
      </c>
      <c r="C1214" s="530">
        <v>13.399559999999999</v>
      </c>
      <c r="D1214" s="529"/>
      <c r="E1214" s="529"/>
      <c r="F1214" s="529"/>
      <c r="G1214" s="529"/>
      <c r="H1214" s="529"/>
      <c r="I1214" s="530">
        <v>13.399559999999999</v>
      </c>
      <c r="J1214" s="530">
        <v>13.399559999999999</v>
      </c>
      <c r="K1214" s="527" t="s">
        <v>1800</v>
      </c>
      <c r="L1214" s="527"/>
    </row>
    <row r="1215" ht="20.25" customHeight="1" outlineLevel="4">
      <c r="A1215" s="527"/>
      <c r="B1215" s="527" t="s">
        <v>1801</v>
      </c>
      <c r="C1215" s="530">
        <v>14.170489999999999</v>
      </c>
      <c r="D1215" s="529"/>
      <c r="E1215" s="529"/>
      <c r="F1215" s="529"/>
      <c r="G1215" s="529"/>
      <c r="H1215" s="529"/>
      <c r="I1215" s="530">
        <v>14.170489999999999</v>
      </c>
      <c r="J1215" s="530">
        <v>14.170489999999999</v>
      </c>
      <c r="K1215" s="527" t="s">
        <v>1801</v>
      </c>
      <c r="L1215" s="527"/>
    </row>
    <row r="1216" ht="20.25" customHeight="1" outlineLevel="4">
      <c r="A1216" s="527"/>
      <c r="B1216" s="527" t="s">
        <v>1993</v>
      </c>
      <c r="C1216" s="530">
        <v>61.14828</v>
      </c>
      <c r="D1216" s="529"/>
      <c r="E1216" s="529"/>
      <c r="F1216" s="529"/>
      <c r="G1216" s="529"/>
      <c r="H1216" s="529"/>
      <c r="I1216" s="530">
        <v>61.14828</v>
      </c>
      <c r="J1216" s="530">
        <v>61.14828</v>
      </c>
      <c r="K1216" s="527" t="s">
        <v>1993</v>
      </c>
      <c r="L1216" s="527"/>
    </row>
    <row r="1217" ht="20.25" customHeight="1" outlineLevel="4">
      <c r="A1217" s="527"/>
      <c r="B1217" s="527" t="s">
        <v>1802</v>
      </c>
      <c r="C1217" s="530">
        <v>771.06601999999998</v>
      </c>
      <c r="D1217" s="529"/>
      <c r="E1217" s="529"/>
      <c r="F1217" s="529"/>
      <c r="G1217" s="529"/>
      <c r="H1217" s="529"/>
      <c r="I1217" s="530">
        <v>771.06601999999998</v>
      </c>
      <c r="J1217" s="530">
        <v>771.06601999999998</v>
      </c>
      <c r="K1217" s="527" t="s">
        <v>1802</v>
      </c>
      <c r="L1217" s="527"/>
    </row>
    <row r="1218" ht="20.25" customHeight="1" outlineLevel="4">
      <c r="A1218" s="527"/>
      <c r="B1218" s="527" t="s">
        <v>1994</v>
      </c>
      <c r="C1218" s="530">
        <v>5.8496699999999997</v>
      </c>
      <c r="D1218" s="529"/>
      <c r="E1218" s="529"/>
      <c r="F1218" s="529"/>
      <c r="G1218" s="529"/>
      <c r="H1218" s="529"/>
      <c r="I1218" s="530">
        <v>5.8496699999999997</v>
      </c>
      <c r="J1218" s="530">
        <v>5.8496699999999997</v>
      </c>
      <c r="K1218" s="527" t="s">
        <v>1994</v>
      </c>
      <c r="L1218" s="527"/>
    </row>
    <row r="1219" ht="20.25" customHeight="1" outlineLevel="4">
      <c r="A1219" s="527"/>
      <c r="B1219" s="527" t="s">
        <v>1803</v>
      </c>
      <c r="C1219" s="530">
        <v>697.24365</v>
      </c>
      <c r="D1219" s="529"/>
      <c r="E1219" s="529"/>
      <c r="F1219" s="529"/>
      <c r="G1219" s="529"/>
      <c r="H1219" s="529"/>
      <c r="I1219" s="530">
        <v>697.24365</v>
      </c>
      <c r="J1219" s="530">
        <v>697.24365</v>
      </c>
      <c r="K1219" s="527" t="s">
        <v>1803</v>
      </c>
      <c r="L1219" s="527"/>
    </row>
    <row r="1220" ht="20.25" customHeight="1" outlineLevel="4">
      <c r="A1220" s="527"/>
      <c r="B1220" s="527" t="s">
        <v>1769</v>
      </c>
      <c r="C1220" s="530">
        <v>65.302430000000001</v>
      </c>
      <c r="D1220" s="529"/>
      <c r="E1220" s="529"/>
      <c r="F1220" s="529"/>
      <c r="G1220" s="529"/>
      <c r="H1220" s="529"/>
      <c r="I1220" s="530">
        <v>65.302430000000001</v>
      </c>
      <c r="J1220" s="530">
        <v>65.302430000000001</v>
      </c>
      <c r="K1220" s="527" t="s">
        <v>1769</v>
      </c>
      <c r="L1220" s="527"/>
    </row>
    <row r="1221" ht="20.25" customHeight="1" outlineLevel="4">
      <c r="A1221" s="527"/>
      <c r="B1221" s="527" t="s">
        <v>1770</v>
      </c>
      <c r="C1221" s="530">
        <v>19.26624</v>
      </c>
      <c r="D1221" s="529"/>
      <c r="E1221" s="529"/>
      <c r="F1221" s="529"/>
      <c r="G1221" s="529"/>
      <c r="H1221" s="529"/>
      <c r="I1221" s="530">
        <v>19.26624</v>
      </c>
      <c r="J1221" s="530">
        <v>19.26624</v>
      </c>
      <c r="K1221" s="527" t="s">
        <v>1770</v>
      </c>
      <c r="L1221" s="527"/>
    </row>
    <row r="1222" ht="20.25" customHeight="1" outlineLevel="4">
      <c r="A1222" s="527"/>
      <c r="B1222" s="527" t="s">
        <v>1995</v>
      </c>
      <c r="C1222" s="530">
        <v>33.021039999999999</v>
      </c>
      <c r="D1222" s="529"/>
      <c r="E1222" s="529"/>
      <c r="F1222" s="529"/>
      <c r="G1222" s="529"/>
      <c r="H1222" s="529"/>
      <c r="I1222" s="530">
        <v>33.021039999999999</v>
      </c>
      <c r="J1222" s="530">
        <v>33.021039999999999</v>
      </c>
      <c r="K1222" s="527" t="s">
        <v>1995</v>
      </c>
      <c r="L1222" s="527"/>
    </row>
    <row r="1223" ht="20.25" customHeight="1" outlineLevel="4">
      <c r="A1223" s="527"/>
      <c r="B1223" s="527" t="s">
        <v>1804</v>
      </c>
      <c r="C1223" s="530">
        <v>212.84664000000001</v>
      </c>
      <c r="D1223" s="529"/>
      <c r="E1223" s="529"/>
      <c r="F1223" s="529"/>
      <c r="G1223" s="529"/>
      <c r="H1223" s="529"/>
      <c r="I1223" s="530">
        <v>212.84664000000001</v>
      </c>
      <c r="J1223" s="530">
        <v>212.84664000000001</v>
      </c>
      <c r="K1223" s="527" t="s">
        <v>1804</v>
      </c>
      <c r="L1223" s="527"/>
    </row>
    <row r="1224" ht="20.25" customHeight="1" outlineLevel="4">
      <c r="A1224" s="527"/>
      <c r="B1224" s="527" t="s">
        <v>1771</v>
      </c>
      <c r="C1224" s="530">
        <v>192.61338000000001</v>
      </c>
      <c r="D1224" s="529"/>
      <c r="E1224" s="529"/>
      <c r="F1224" s="529"/>
      <c r="G1224" s="529"/>
      <c r="H1224" s="529"/>
      <c r="I1224" s="530">
        <v>192.61338000000001</v>
      </c>
      <c r="J1224" s="530">
        <v>192.61338000000001</v>
      </c>
      <c r="K1224" s="527" t="s">
        <v>1771</v>
      </c>
      <c r="L1224" s="527"/>
    </row>
    <row r="1225" ht="20.25" customHeight="1" outlineLevel="4">
      <c r="A1225" s="527"/>
      <c r="B1225" s="527" t="s">
        <v>1772</v>
      </c>
      <c r="C1225" s="530">
        <v>0.35213</v>
      </c>
      <c r="D1225" s="529"/>
      <c r="E1225" s="529"/>
      <c r="F1225" s="529"/>
      <c r="G1225" s="529"/>
      <c r="H1225" s="529"/>
      <c r="I1225" s="530">
        <v>0.35213</v>
      </c>
      <c r="J1225" s="530">
        <v>0.35213</v>
      </c>
      <c r="K1225" s="527" t="s">
        <v>1772</v>
      </c>
      <c r="L1225" s="527"/>
    </row>
    <row r="1226" ht="20.25" customHeight="1" outlineLevel="4">
      <c r="A1226" s="527"/>
      <c r="B1226" s="527" t="s">
        <v>1773</v>
      </c>
      <c r="C1226" s="535">
        <v>57.797899999999998</v>
      </c>
      <c r="D1226" s="529"/>
      <c r="E1226" s="529"/>
      <c r="F1226" s="529"/>
      <c r="G1226" s="529"/>
      <c r="H1226" s="529"/>
      <c r="I1226" s="535">
        <v>57.797899999999998</v>
      </c>
      <c r="J1226" s="535">
        <v>57.797899999999998</v>
      </c>
      <c r="K1226" s="527" t="s">
        <v>1773</v>
      </c>
      <c r="L1226" s="527"/>
    </row>
    <row r="1227" ht="20.25" customHeight="1" outlineLevel="4">
      <c r="A1227" s="527"/>
      <c r="B1227" s="527" t="s">
        <v>1774</v>
      </c>
      <c r="C1227" s="530">
        <v>12.96785</v>
      </c>
      <c r="D1227" s="529"/>
      <c r="E1227" s="529"/>
      <c r="F1227" s="529"/>
      <c r="G1227" s="529"/>
      <c r="H1227" s="529"/>
      <c r="I1227" s="530">
        <v>12.96785</v>
      </c>
      <c r="J1227" s="530">
        <v>12.96785</v>
      </c>
      <c r="K1227" s="527" t="s">
        <v>1774</v>
      </c>
      <c r="L1227" s="527"/>
    </row>
    <row r="1228" ht="20.25" customHeight="1" outlineLevel="4">
      <c r="A1228" s="527"/>
      <c r="B1228" s="527" t="s">
        <v>1775</v>
      </c>
      <c r="C1228" s="528">
        <v>41481.727959999997</v>
      </c>
      <c r="D1228" s="529"/>
      <c r="E1228" s="529"/>
      <c r="F1228" s="529"/>
      <c r="G1228" s="529"/>
      <c r="H1228" s="529"/>
      <c r="I1228" s="528">
        <v>41481.727959999997</v>
      </c>
      <c r="J1228" s="528">
        <v>41481.727959999997</v>
      </c>
      <c r="K1228" s="527" t="s">
        <v>1775</v>
      </c>
      <c r="L1228" s="527"/>
    </row>
    <row r="1229" ht="20.25" customHeight="1" outlineLevel="4">
      <c r="A1229" s="527"/>
      <c r="B1229" s="527" t="s">
        <v>1776</v>
      </c>
      <c r="C1229" s="528">
        <v>2010.9069199999999</v>
      </c>
      <c r="D1229" s="529"/>
      <c r="E1229" s="529"/>
      <c r="F1229" s="529"/>
      <c r="G1229" s="529"/>
      <c r="H1229" s="529"/>
      <c r="I1229" s="528">
        <v>2010.9069199999999</v>
      </c>
      <c r="J1229" s="528">
        <v>2010.9069199999999</v>
      </c>
      <c r="K1229" s="527" t="s">
        <v>1776</v>
      </c>
      <c r="L1229" s="527"/>
    </row>
    <row r="1230" ht="20.25" customHeight="1" outlineLevel="4">
      <c r="A1230" s="527"/>
      <c r="B1230" s="527" t="s">
        <v>1777</v>
      </c>
      <c r="C1230" s="535">
        <v>651.80539999999996</v>
      </c>
      <c r="D1230" s="529"/>
      <c r="E1230" s="529"/>
      <c r="F1230" s="529"/>
      <c r="G1230" s="529"/>
      <c r="H1230" s="529"/>
      <c r="I1230" s="535">
        <v>651.80539999999996</v>
      </c>
      <c r="J1230" s="535">
        <v>651.80539999999996</v>
      </c>
      <c r="K1230" s="527" t="s">
        <v>1777</v>
      </c>
      <c r="L1230" s="527"/>
    </row>
    <row r="1231" ht="20.25" customHeight="1" outlineLevel="4">
      <c r="A1231" s="527"/>
      <c r="B1231" s="527" t="s">
        <v>1805</v>
      </c>
      <c r="C1231" s="528">
        <v>7072.0476600000002</v>
      </c>
      <c r="D1231" s="529"/>
      <c r="E1231" s="529"/>
      <c r="F1231" s="529"/>
      <c r="G1231" s="529"/>
      <c r="H1231" s="529"/>
      <c r="I1231" s="528">
        <v>7072.0476600000002</v>
      </c>
      <c r="J1231" s="528">
        <v>7072.0476600000002</v>
      </c>
      <c r="K1231" s="527" t="s">
        <v>1805</v>
      </c>
      <c r="L1231" s="527"/>
    </row>
    <row r="1232" ht="20.25" customHeight="1" outlineLevel="4">
      <c r="A1232" s="527"/>
      <c r="B1232" s="527" t="s">
        <v>1779</v>
      </c>
      <c r="C1232" s="530">
        <v>12.829650000000001</v>
      </c>
      <c r="D1232" s="529"/>
      <c r="E1232" s="529"/>
      <c r="F1232" s="529"/>
      <c r="G1232" s="529"/>
      <c r="H1232" s="529"/>
      <c r="I1232" s="530">
        <v>12.829650000000001</v>
      </c>
      <c r="J1232" s="530">
        <v>12.829650000000001</v>
      </c>
      <c r="K1232" s="527" t="s">
        <v>1779</v>
      </c>
      <c r="L1232" s="527"/>
    </row>
    <row r="1233" ht="20.25" customHeight="1" outlineLevel="4">
      <c r="A1233" s="527"/>
      <c r="B1233" s="527" t="s">
        <v>1781</v>
      </c>
      <c r="C1233" s="530">
        <v>235.00955999999999</v>
      </c>
      <c r="D1233" s="529"/>
      <c r="E1233" s="529"/>
      <c r="F1233" s="529"/>
      <c r="G1233" s="529"/>
      <c r="H1233" s="529"/>
      <c r="I1233" s="530">
        <v>235.00955999999999</v>
      </c>
      <c r="J1233" s="530">
        <v>235.00955999999999</v>
      </c>
      <c r="K1233" s="527" t="s">
        <v>1781</v>
      </c>
      <c r="L1233" s="527"/>
    </row>
    <row r="1234" ht="20.25" customHeight="1" outlineLevel="4">
      <c r="A1234" s="527"/>
      <c r="B1234" s="527" t="s">
        <v>1782</v>
      </c>
      <c r="C1234" s="530">
        <v>349.90307999999999</v>
      </c>
      <c r="D1234" s="529"/>
      <c r="E1234" s="529"/>
      <c r="F1234" s="529"/>
      <c r="G1234" s="529"/>
      <c r="H1234" s="529"/>
      <c r="I1234" s="530">
        <v>349.90307999999999</v>
      </c>
      <c r="J1234" s="530">
        <v>349.90307999999999</v>
      </c>
      <c r="K1234" s="527" t="s">
        <v>1782</v>
      </c>
      <c r="L1234" s="527"/>
    </row>
    <row r="1235" ht="20.25" customHeight="1" outlineLevel="4">
      <c r="A1235" s="527"/>
      <c r="B1235" s="527" t="s">
        <v>1783</v>
      </c>
      <c r="C1235" s="530">
        <v>674.56456000000003</v>
      </c>
      <c r="D1235" s="529"/>
      <c r="E1235" s="529"/>
      <c r="F1235" s="529"/>
      <c r="G1235" s="529"/>
      <c r="H1235" s="529"/>
      <c r="I1235" s="530">
        <v>674.56456000000003</v>
      </c>
      <c r="J1235" s="530">
        <v>674.56456000000003</v>
      </c>
      <c r="K1235" s="527" t="s">
        <v>1783</v>
      </c>
      <c r="L1235" s="527"/>
    </row>
    <row r="1236" ht="20.25" customHeight="1" outlineLevel="4">
      <c r="A1236" s="527"/>
      <c r="B1236" s="527" t="s">
        <v>1784</v>
      </c>
      <c r="C1236" s="530">
        <v>205.43293</v>
      </c>
      <c r="D1236" s="529"/>
      <c r="E1236" s="529"/>
      <c r="F1236" s="529"/>
      <c r="G1236" s="529"/>
      <c r="H1236" s="529"/>
      <c r="I1236" s="530">
        <v>205.43293</v>
      </c>
      <c r="J1236" s="530">
        <v>205.43293</v>
      </c>
      <c r="K1236" s="527" t="s">
        <v>1784</v>
      </c>
      <c r="L1236" s="527"/>
    </row>
    <row r="1237" ht="20.25" customHeight="1" outlineLevel="4">
      <c r="A1237" s="527"/>
      <c r="B1237" s="527" t="s">
        <v>1806</v>
      </c>
      <c r="C1237" s="528">
        <v>1091.0003300000001</v>
      </c>
      <c r="D1237" s="529"/>
      <c r="E1237" s="529"/>
      <c r="F1237" s="529"/>
      <c r="G1237" s="529"/>
      <c r="H1237" s="529"/>
      <c r="I1237" s="528">
        <v>1091.0003300000001</v>
      </c>
      <c r="J1237" s="528">
        <v>1091.0003300000001</v>
      </c>
      <c r="K1237" s="527" t="s">
        <v>1806</v>
      </c>
      <c r="L1237" s="527"/>
    </row>
    <row r="1238" ht="20.25" customHeight="1" outlineLevel="4">
      <c r="A1238" s="527"/>
      <c r="B1238" s="527" t="s">
        <v>1785</v>
      </c>
      <c r="C1238" s="530">
        <v>434.44168999999999</v>
      </c>
      <c r="D1238" s="529"/>
      <c r="E1238" s="529"/>
      <c r="F1238" s="529"/>
      <c r="G1238" s="529"/>
      <c r="H1238" s="529"/>
      <c r="I1238" s="530">
        <v>434.44168999999999</v>
      </c>
      <c r="J1238" s="530">
        <v>434.44168999999999</v>
      </c>
      <c r="K1238" s="527" t="s">
        <v>1785</v>
      </c>
      <c r="L1238" s="527"/>
    </row>
    <row r="1239" ht="20.25" customHeight="1" outlineLevel="4">
      <c r="A1239" s="527"/>
      <c r="B1239" s="527" t="s">
        <v>1786</v>
      </c>
      <c r="C1239" s="530">
        <v>44.571330000000003</v>
      </c>
      <c r="D1239" s="529"/>
      <c r="E1239" s="529"/>
      <c r="F1239" s="529"/>
      <c r="G1239" s="529"/>
      <c r="H1239" s="529"/>
      <c r="I1239" s="530">
        <v>44.571330000000003</v>
      </c>
      <c r="J1239" s="530">
        <v>44.571330000000003</v>
      </c>
      <c r="K1239" s="527" t="s">
        <v>1786</v>
      </c>
      <c r="L1239" s="527"/>
    </row>
    <row r="1240" ht="20.25" customHeight="1" outlineLevel="4">
      <c r="A1240" s="527"/>
      <c r="B1240" s="527" t="s">
        <v>1787</v>
      </c>
      <c r="C1240" s="535">
        <v>119.6808</v>
      </c>
      <c r="D1240" s="529"/>
      <c r="E1240" s="529"/>
      <c r="F1240" s="529"/>
      <c r="G1240" s="529"/>
      <c r="H1240" s="529"/>
      <c r="I1240" s="535">
        <v>119.6808</v>
      </c>
      <c r="J1240" s="535">
        <v>119.6808</v>
      </c>
      <c r="K1240" s="527" t="s">
        <v>1787</v>
      </c>
      <c r="L1240" s="527"/>
    </row>
    <row r="1241" ht="20.25" customHeight="1" outlineLevel="4">
      <c r="A1241" s="527"/>
      <c r="B1241" s="527" t="s">
        <v>1788</v>
      </c>
      <c r="C1241" s="528">
        <v>11232.00006</v>
      </c>
      <c r="D1241" s="529"/>
      <c r="E1241" s="529"/>
      <c r="F1241" s="529"/>
      <c r="G1241" s="529"/>
      <c r="H1241" s="529"/>
      <c r="I1241" s="528">
        <v>11232.00006</v>
      </c>
      <c r="J1241" s="528">
        <v>11232.00006</v>
      </c>
      <c r="K1241" s="527" t="s">
        <v>1788</v>
      </c>
      <c r="L1241" s="527"/>
    </row>
    <row r="1242" ht="20.25" customHeight="1" outlineLevel="4">
      <c r="A1242" s="527"/>
      <c r="B1242" s="527" t="s">
        <v>1789</v>
      </c>
      <c r="C1242" s="528">
        <v>1702.8555899999999</v>
      </c>
      <c r="D1242" s="529"/>
      <c r="E1242" s="529"/>
      <c r="F1242" s="529"/>
      <c r="G1242" s="529"/>
      <c r="H1242" s="529"/>
      <c r="I1242" s="528">
        <v>1702.8555899999999</v>
      </c>
      <c r="J1242" s="528">
        <v>1702.8555899999999</v>
      </c>
      <c r="K1242" s="527" t="s">
        <v>1789</v>
      </c>
      <c r="L1242" s="527"/>
    </row>
    <row r="1243" ht="20.25" customHeight="1" outlineLevel="4">
      <c r="A1243" s="527"/>
      <c r="B1243" s="527" t="s">
        <v>1790</v>
      </c>
      <c r="C1243" s="530">
        <v>394.75288</v>
      </c>
      <c r="D1243" s="529"/>
      <c r="E1243" s="529"/>
      <c r="F1243" s="529"/>
      <c r="G1243" s="529"/>
      <c r="H1243" s="529"/>
      <c r="I1243" s="530">
        <v>394.75288</v>
      </c>
      <c r="J1243" s="530">
        <v>394.75288</v>
      </c>
      <c r="K1243" s="527" t="s">
        <v>1790</v>
      </c>
      <c r="L1243" s="527"/>
    </row>
    <row r="1244" ht="20.25" customHeight="1" outlineLevel="4">
      <c r="A1244" s="527"/>
      <c r="B1244" s="527" t="s">
        <v>1791</v>
      </c>
      <c r="C1244" s="530">
        <v>30.961010000000002</v>
      </c>
      <c r="D1244" s="529"/>
      <c r="E1244" s="529"/>
      <c r="F1244" s="529"/>
      <c r="G1244" s="529"/>
      <c r="H1244" s="529"/>
      <c r="I1244" s="530">
        <v>30.961010000000002</v>
      </c>
      <c r="J1244" s="530">
        <v>30.961010000000002</v>
      </c>
      <c r="K1244" s="527" t="s">
        <v>1791</v>
      </c>
      <c r="L1244" s="527"/>
    </row>
    <row r="1245" ht="20.25" customHeight="1" outlineLevel="4">
      <c r="A1245" s="527"/>
      <c r="B1245" s="527" t="s">
        <v>1792</v>
      </c>
      <c r="C1245" s="530">
        <v>224.46734000000001</v>
      </c>
      <c r="D1245" s="529"/>
      <c r="E1245" s="529"/>
      <c r="F1245" s="529"/>
      <c r="G1245" s="529"/>
      <c r="H1245" s="529"/>
      <c r="I1245" s="530">
        <v>224.46734000000001</v>
      </c>
      <c r="J1245" s="530">
        <v>224.46734000000001</v>
      </c>
      <c r="K1245" s="527" t="s">
        <v>1792</v>
      </c>
      <c r="L1245" s="527"/>
    </row>
    <row r="1246" ht="20.25" customHeight="1" outlineLevel="4">
      <c r="A1246" s="527"/>
      <c r="B1246" s="527" t="s">
        <v>1794</v>
      </c>
      <c r="C1246" s="530">
        <v>116.69004</v>
      </c>
      <c r="D1246" s="529"/>
      <c r="E1246" s="529"/>
      <c r="F1246" s="529"/>
      <c r="G1246" s="529"/>
      <c r="H1246" s="529"/>
      <c r="I1246" s="530">
        <v>116.69004</v>
      </c>
      <c r="J1246" s="530">
        <v>116.69004</v>
      </c>
      <c r="K1246" s="527" t="s">
        <v>1794</v>
      </c>
      <c r="L1246" s="527"/>
    </row>
    <row r="1247" ht="20.25" customHeight="1" outlineLevel="4">
      <c r="A1247" s="527"/>
      <c r="B1247" s="527" t="s">
        <v>1807</v>
      </c>
      <c r="C1247" s="530">
        <v>29.378119999999999</v>
      </c>
      <c r="D1247" s="529"/>
      <c r="E1247" s="529"/>
      <c r="F1247" s="529"/>
      <c r="G1247" s="529"/>
      <c r="H1247" s="529"/>
      <c r="I1247" s="530">
        <v>29.378119999999999</v>
      </c>
      <c r="J1247" s="530">
        <v>29.378119999999999</v>
      </c>
      <c r="K1247" s="527" t="s">
        <v>1807</v>
      </c>
      <c r="L1247" s="527"/>
    </row>
    <row r="1248" ht="20.25" customHeight="1" outlineLevel="4">
      <c r="A1248" s="527"/>
      <c r="B1248" s="527" t="s">
        <v>1992</v>
      </c>
      <c r="C1248" s="530">
        <v>635.28686000000005</v>
      </c>
      <c r="D1248" s="529"/>
      <c r="E1248" s="529"/>
      <c r="F1248" s="529"/>
      <c r="G1248" s="529"/>
      <c r="H1248" s="529"/>
      <c r="I1248" s="530">
        <v>635.28686000000005</v>
      </c>
      <c r="J1248" s="530">
        <v>635.28686000000005</v>
      </c>
      <c r="K1248" s="527" t="s">
        <v>1992</v>
      </c>
      <c r="L1248" s="527"/>
    </row>
    <row r="1249" ht="50.25" customHeight="1" outlineLevel="1">
      <c r="A1249" s="527" t="s">
        <v>1808</v>
      </c>
      <c r="B1249" s="527" t="s">
        <v>1439</v>
      </c>
      <c r="C1249" s="533">
        <v>8460.4902000000002</v>
      </c>
      <c r="D1249" s="529"/>
      <c r="E1249" s="529"/>
      <c r="F1249" s="529"/>
      <c r="G1249" s="529"/>
      <c r="H1249" s="529"/>
      <c r="I1249" s="533">
        <v>8460.4902000000002</v>
      </c>
      <c r="J1249" s="528">
        <v>2436.56459</v>
      </c>
      <c r="K1249" s="527"/>
      <c r="L1249" s="527"/>
    </row>
    <row r="1250" ht="21" hidden="1" customHeight="1" outlineLevel="2">
      <c r="A1250" s="527" t="s">
        <v>1809</v>
      </c>
      <c r="B1250" s="527" t="s">
        <v>441</v>
      </c>
      <c r="C1250" s="528">
        <v>6023.9256100000002</v>
      </c>
      <c r="D1250" s="529"/>
      <c r="E1250" s="529"/>
      <c r="F1250" s="529"/>
      <c r="G1250" s="529"/>
      <c r="H1250" s="529"/>
      <c r="I1250" s="528">
        <v>6023.9256100000002</v>
      </c>
      <c r="J1250" s="529"/>
      <c r="K1250" s="527"/>
      <c r="L1250" s="527"/>
    </row>
    <row r="1251" ht="21" hidden="1" customHeight="1" outlineLevel="3">
      <c r="A1251" s="527"/>
      <c r="B1251" s="527"/>
      <c r="C1251" s="528">
        <v>6023.9256100000002</v>
      </c>
      <c r="D1251" s="529"/>
      <c r="E1251" s="529"/>
      <c r="F1251" s="529"/>
      <c r="G1251" s="529"/>
      <c r="H1251" s="529"/>
      <c r="I1251" s="528">
        <v>6023.9256100000002</v>
      </c>
      <c r="J1251" s="529"/>
      <c r="K1251" s="527"/>
      <c r="L1251" s="527"/>
    </row>
    <row r="1252" ht="79.5" hidden="1" customHeight="1" outlineLevel="4">
      <c r="A1252" s="527"/>
      <c r="B1252" s="527" t="s">
        <v>1754</v>
      </c>
      <c r="C1252" s="528">
        <v>1634.0433599999999</v>
      </c>
      <c r="D1252" s="529"/>
      <c r="E1252" s="529"/>
      <c r="F1252" s="529"/>
      <c r="G1252" s="529"/>
      <c r="H1252" s="529"/>
      <c r="I1252" s="528">
        <v>1634.0433599999999</v>
      </c>
      <c r="J1252" s="529"/>
      <c r="K1252" s="527" t="s">
        <v>1754</v>
      </c>
      <c r="L1252" s="527"/>
    </row>
    <row r="1253" ht="99" hidden="1" customHeight="1" outlineLevel="4">
      <c r="A1253" s="527"/>
      <c r="B1253" s="527" t="s">
        <v>1755</v>
      </c>
      <c r="C1253" s="530">
        <v>220.40804</v>
      </c>
      <c r="D1253" s="529"/>
      <c r="E1253" s="529"/>
      <c r="F1253" s="529"/>
      <c r="G1253" s="529"/>
      <c r="H1253" s="529"/>
      <c r="I1253" s="530">
        <v>220.40804</v>
      </c>
      <c r="J1253" s="529"/>
      <c r="K1253" s="527" t="s">
        <v>1755</v>
      </c>
      <c r="L1253" s="527"/>
    </row>
    <row r="1254" ht="69.75" hidden="1" customHeight="1" outlineLevel="4">
      <c r="A1254" s="527"/>
      <c r="B1254" s="527" t="s">
        <v>1756</v>
      </c>
      <c r="C1254" s="530">
        <v>126.77298</v>
      </c>
      <c r="D1254" s="529"/>
      <c r="E1254" s="529"/>
      <c r="F1254" s="529"/>
      <c r="G1254" s="529"/>
      <c r="H1254" s="529"/>
      <c r="I1254" s="530">
        <v>126.77298</v>
      </c>
      <c r="J1254" s="529"/>
      <c r="K1254" s="527" t="s">
        <v>1756</v>
      </c>
      <c r="L1254" s="527"/>
    </row>
    <row r="1255" ht="40.5" hidden="1" customHeight="1" outlineLevel="4">
      <c r="A1255" s="527"/>
      <c r="B1255" s="527" t="s">
        <v>1798</v>
      </c>
      <c r="C1255" s="530">
        <v>35.732640000000004</v>
      </c>
      <c r="D1255" s="529"/>
      <c r="E1255" s="529"/>
      <c r="F1255" s="529"/>
      <c r="G1255" s="529"/>
      <c r="H1255" s="529"/>
      <c r="I1255" s="530">
        <v>35.732640000000004</v>
      </c>
      <c r="J1255" s="529"/>
      <c r="K1255" s="527" t="s">
        <v>1798</v>
      </c>
      <c r="L1255" s="527"/>
    </row>
    <row r="1256" ht="108.75" hidden="1" customHeight="1" outlineLevel="4">
      <c r="A1256" s="527"/>
      <c r="B1256" s="527" t="s">
        <v>1757</v>
      </c>
      <c r="C1256" s="535">
        <v>11.221299999999999</v>
      </c>
      <c r="D1256" s="529"/>
      <c r="E1256" s="529"/>
      <c r="F1256" s="529"/>
      <c r="G1256" s="529"/>
      <c r="H1256" s="529"/>
      <c r="I1256" s="535">
        <v>11.221299999999999</v>
      </c>
      <c r="J1256" s="529"/>
      <c r="K1256" s="527" t="s">
        <v>1757</v>
      </c>
      <c r="L1256" s="527"/>
    </row>
    <row r="1257" ht="108.75" hidden="1" customHeight="1" outlineLevel="4">
      <c r="A1257" s="527"/>
      <c r="B1257" s="527" t="s">
        <v>1758</v>
      </c>
      <c r="C1257" s="530">
        <v>4.7016600000000004</v>
      </c>
      <c r="D1257" s="529"/>
      <c r="E1257" s="529"/>
      <c r="F1257" s="529"/>
      <c r="G1257" s="529"/>
      <c r="H1257" s="529"/>
      <c r="I1257" s="530">
        <v>4.7016600000000004</v>
      </c>
      <c r="J1257" s="529"/>
      <c r="K1257" s="527" t="s">
        <v>1758</v>
      </c>
      <c r="L1257" s="527"/>
    </row>
    <row r="1258" ht="79.5" hidden="1" customHeight="1" outlineLevel="4">
      <c r="A1258" s="527"/>
      <c r="B1258" s="527" t="s">
        <v>1759</v>
      </c>
      <c r="C1258" s="530">
        <v>1.00302</v>
      </c>
      <c r="D1258" s="529"/>
      <c r="E1258" s="529"/>
      <c r="F1258" s="529"/>
      <c r="G1258" s="529"/>
      <c r="H1258" s="529"/>
      <c r="I1258" s="530">
        <v>1.00302</v>
      </c>
      <c r="J1258" s="529"/>
      <c r="K1258" s="527" t="s">
        <v>1759</v>
      </c>
      <c r="L1258" s="527"/>
    </row>
    <row r="1259" ht="89.25" hidden="1" customHeight="1" outlineLevel="4">
      <c r="A1259" s="527"/>
      <c r="B1259" s="527" t="s">
        <v>1760</v>
      </c>
      <c r="C1259" s="530">
        <v>16.831980000000001</v>
      </c>
      <c r="D1259" s="529"/>
      <c r="E1259" s="529"/>
      <c r="F1259" s="529"/>
      <c r="G1259" s="529"/>
      <c r="H1259" s="529"/>
      <c r="I1259" s="530">
        <v>16.831980000000001</v>
      </c>
      <c r="J1259" s="529"/>
      <c r="K1259" s="527" t="s">
        <v>1760</v>
      </c>
      <c r="L1259" s="527"/>
    </row>
    <row r="1260" ht="89.25" hidden="1" customHeight="1" outlineLevel="4">
      <c r="A1260" s="527"/>
      <c r="B1260" s="527" t="s">
        <v>1762</v>
      </c>
      <c r="C1260" s="530">
        <v>24.843620000000001</v>
      </c>
      <c r="D1260" s="529"/>
      <c r="E1260" s="529"/>
      <c r="F1260" s="529"/>
      <c r="G1260" s="529"/>
      <c r="H1260" s="529"/>
      <c r="I1260" s="530">
        <v>24.843620000000001</v>
      </c>
      <c r="J1260" s="529"/>
      <c r="K1260" s="527" t="s">
        <v>1762</v>
      </c>
      <c r="L1260" s="527"/>
    </row>
    <row r="1261" ht="99" hidden="1" customHeight="1" outlineLevel="4">
      <c r="A1261" s="527"/>
      <c r="B1261" s="527" t="s">
        <v>1763</v>
      </c>
      <c r="C1261" s="530">
        <v>44.87679</v>
      </c>
      <c r="D1261" s="529"/>
      <c r="E1261" s="529"/>
      <c r="F1261" s="529"/>
      <c r="G1261" s="529"/>
      <c r="H1261" s="529"/>
      <c r="I1261" s="530">
        <v>44.87679</v>
      </c>
      <c r="J1261" s="529"/>
      <c r="K1261" s="527" t="s">
        <v>1763</v>
      </c>
      <c r="L1261" s="527"/>
    </row>
    <row r="1262" ht="89.25" hidden="1" customHeight="1" outlineLevel="4">
      <c r="A1262" s="527"/>
      <c r="B1262" s="527" t="s">
        <v>1765</v>
      </c>
      <c r="C1262" s="530">
        <v>25.075569999999999</v>
      </c>
      <c r="D1262" s="529"/>
      <c r="E1262" s="529"/>
      <c r="F1262" s="529"/>
      <c r="G1262" s="529"/>
      <c r="H1262" s="529"/>
      <c r="I1262" s="530">
        <v>25.075569999999999</v>
      </c>
      <c r="J1262" s="529"/>
      <c r="K1262" s="527" t="s">
        <v>1765</v>
      </c>
      <c r="L1262" s="527"/>
    </row>
    <row r="1263" ht="60" hidden="1" customHeight="1" outlineLevel="4">
      <c r="A1263" s="527"/>
      <c r="B1263" s="527" t="s">
        <v>1766</v>
      </c>
      <c r="C1263" s="530">
        <v>54.006509999999999</v>
      </c>
      <c r="D1263" s="529"/>
      <c r="E1263" s="529"/>
      <c r="F1263" s="529"/>
      <c r="G1263" s="529"/>
      <c r="H1263" s="529"/>
      <c r="I1263" s="530">
        <v>54.006509999999999</v>
      </c>
      <c r="J1263" s="529"/>
      <c r="K1263" s="527" t="s">
        <v>1766</v>
      </c>
      <c r="L1263" s="527"/>
    </row>
    <row r="1264" ht="79.5" hidden="1" customHeight="1" outlineLevel="4">
      <c r="A1264" s="527"/>
      <c r="B1264" s="527" t="s">
        <v>1767</v>
      </c>
      <c r="C1264" s="528">
        <v>1243.7531799999999</v>
      </c>
      <c r="D1264" s="529"/>
      <c r="E1264" s="529"/>
      <c r="F1264" s="529"/>
      <c r="G1264" s="529"/>
      <c r="H1264" s="529"/>
      <c r="I1264" s="528">
        <v>1243.7531799999999</v>
      </c>
      <c r="J1264" s="529"/>
      <c r="K1264" s="527" t="s">
        <v>1767</v>
      </c>
      <c r="L1264" s="527"/>
    </row>
    <row r="1265" ht="50.25" hidden="1" customHeight="1" outlineLevel="4">
      <c r="A1265" s="527"/>
      <c r="B1265" s="527" t="s">
        <v>1769</v>
      </c>
      <c r="C1265" s="539">
        <v>698.88</v>
      </c>
      <c r="D1265" s="529"/>
      <c r="E1265" s="529"/>
      <c r="F1265" s="529"/>
      <c r="G1265" s="529"/>
      <c r="H1265" s="529"/>
      <c r="I1265" s="539">
        <v>698.88</v>
      </c>
      <c r="J1265" s="529"/>
      <c r="K1265" s="527" t="s">
        <v>1769</v>
      </c>
      <c r="L1265" s="527"/>
    </row>
    <row r="1266" ht="79.5" hidden="1" customHeight="1" outlineLevel="4">
      <c r="A1266" s="527"/>
      <c r="B1266" s="527" t="s">
        <v>1771</v>
      </c>
      <c r="C1266" s="539">
        <v>739.44000000000005</v>
      </c>
      <c r="D1266" s="529"/>
      <c r="E1266" s="529"/>
      <c r="F1266" s="529"/>
      <c r="G1266" s="529"/>
      <c r="H1266" s="529"/>
      <c r="I1266" s="539">
        <v>739.44000000000005</v>
      </c>
      <c r="J1266" s="529"/>
      <c r="K1266" s="527" t="s">
        <v>1771</v>
      </c>
      <c r="L1266" s="527"/>
    </row>
    <row r="1267" ht="138" hidden="1" customHeight="1" outlineLevel="4">
      <c r="A1267" s="527"/>
      <c r="B1267" s="527" t="s">
        <v>1772</v>
      </c>
      <c r="C1267" s="530">
        <v>0.63722999999999996</v>
      </c>
      <c r="D1267" s="529"/>
      <c r="E1267" s="529"/>
      <c r="F1267" s="529"/>
      <c r="G1267" s="529"/>
      <c r="H1267" s="529"/>
      <c r="I1267" s="530">
        <v>0.63722999999999996</v>
      </c>
      <c r="J1267" s="529"/>
      <c r="K1267" s="527" t="s">
        <v>1772</v>
      </c>
      <c r="L1267" s="527"/>
    </row>
    <row r="1268" ht="177" hidden="1" customHeight="1" outlineLevel="4">
      <c r="A1268" s="527"/>
      <c r="B1268" s="527" t="s">
        <v>1773</v>
      </c>
      <c r="C1268" s="530">
        <v>14.97682</v>
      </c>
      <c r="D1268" s="529"/>
      <c r="E1268" s="529"/>
      <c r="F1268" s="529"/>
      <c r="G1268" s="529"/>
      <c r="H1268" s="529"/>
      <c r="I1268" s="530">
        <v>14.97682</v>
      </c>
      <c r="J1268" s="529"/>
      <c r="K1268" s="527" t="s">
        <v>1773</v>
      </c>
      <c r="L1268" s="527"/>
    </row>
    <row r="1269" ht="118.5" hidden="1" customHeight="1" outlineLevel="4">
      <c r="A1269" s="527"/>
      <c r="B1269" s="527" t="s">
        <v>1774</v>
      </c>
      <c r="C1269" s="530">
        <v>0.06164</v>
      </c>
      <c r="D1269" s="529"/>
      <c r="E1269" s="529"/>
      <c r="F1269" s="529"/>
      <c r="G1269" s="529"/>
      <c r="H1269" s="529"/>
      <c r="I1269" s="530">
        <v>0.06164</v>
      </c>
      <c r="J1269" s="529"/>
      <c r="K1269" s="527" t="s">
        <v>1774</v>
      </c>
      <c r="L1269" s="527"/>
    </row>
    <row r="1270" ht="108.75" hidden="1" customHeight="1" outlineLevel="4">
      <c r="A1270" s="527"/>
      <c r="B1270" s="527" t="s">
        <v>1775</v>
      </c>
      <c r="C1270" s="530">
        <v>52.972290000000001</v>
      </c>
      <c r="D1270" s="529"/>
      <c r="E1270" s="529"/>
      <c r="F1270" s="529"/>
      <c r="G1270" s="529"/>
      <c r="H1270" s="529"/>
      <c r="I1270" s="530">
        <v>52.972290000000001</v>
      </c>
      <c r="J1270" s="529"/>
      <c r="K1270" s="527" t="s">
        <v>1775</v>
      </c>
      <c r="L1270" s="527"/>
    </row>
    <row r="1271" ht="40.5" hidden="1" customHeight="1" outlineLevel="4">
      <c r="A1271" s="527"/>
      <c r="B1271" s="527" t="s">
        <v>1776</v>
      </c>
      <c r="C1271" s="530">
        <v>41.847279999999998</v>
      </c>
      <c r="D1271" s="529"/>
      <c r="E1271" s="529"/>
      <c r="F1271" s="529"/>
      <c r="G1271" s="529"/>
      <c r="H1271" s="529"/>
      <c r="I1271" s="530">
        <v>41.847279999999998</v>
      </c>
      <c r="J1271" s="529"/>
      <c r="K1271" s="527" t="s">
        <v>1776</v>
      </c>
      <c r="L1271" s="527"/>
    </row>
    <row r="1272" ht="118.5" hidden="1" customHeight="1" outlineLevel="4">
      <c r="A1272" s="527"/>
      <c r="B1272" s="527" t="s">
        <v>1777</v>
      </c>
      <c r="C1272" s="530">
        <v>3.4149600000000002</v>
      </c>
      <c r="D1272" s="529"/>
      <c r="E1272" s="529"/>
      <c r="F1272" s="529"/>
      <c r="G1272" s="529"/>
      <c r="H1272" s="529"/>
      <c r="I1272" s="530">
        <v>3.4149600000000002</v>
      </c>
      <c r="J1272" s="529"/>
      <c r="K1272" s="527" t="s">
        <v>1777</v>
      </c>
      <c r="L1272" s="527"/>
    </row>
    <row r="1273" ht="60" hidden="1" customHeight="1" outlineLevel="4">
      <c r="A1273" s="527"/>
      <c r="B1273" s="527" t="s">
        <v>1780</v>
      </c>
      <c r="C1273" s="530">
        <v>0.17623</v>
      </c>
      <c r="D1273" s="529"/>
      <c r="E1273" s="529"/>
      <c r="F1273" s="529"/>
      <c r="G1273" s="529"/>
      <c r="H1273" s="529"/>
      <c r="I1273" s="530">
        <v>0.17623</v>
      </c>
      <c r="J1273" s="529"/>
      <c r="K1273" s="527" t="s">
        <v>1780</v>
      </c>
      <c r="L1273" s="527"/>
    </row>
    <row r="1274" ht="50.25" hidden="1" customHeight="1" outlineLevel="4">
      <c r="A1274" s="527"/>
      <c r="B1274" s="527" t="s">
        <v>1781</v>
      </c>
      <c r="C1274" s="530">
        <v>36.375019999999999</v>
      </c>
      <c r="D1274" s="529"/>
      <c r="E1274" s="529"/>
      <c r="F1274" s="529"/>
      <c r="G1274" s="529"/>
      <c r="H1274" s="529"/>
      <c r="I1274" s="530">
        <v>36.375019999999999</v>
      </c>
      <c r="J1274" s="529"/>
      <c r="K1274" s="527" t="s">
        <v>1781</v>
      </c>
      <c r="L1274" s="527"/>
    </row>
    <row r="1275" ht="99" hidden="1" customHeight="1" outlineLevel="4">
      <c r="A1275" s="527"/>
      <c r="B1275" s="527" t="s">
        <v>1782</v>
      </c>
      <c r="C1275" s="535">
        <v>46.489600000000003</v>
      </c>
      <c r="D1275" s="529"/>
      <c r="E1275" s="529"/>
      <c r="F1275" s="529"/>
      <c r="G1275" s="529"/>
      <c r="H1275" s="529"/>
      <c r="I1275" s="535">
        <v>46.489600000000003</v>
      </c>
      <c r="J1275" s="529"/>
      <c r="K1275" s="527" t="s">
        <v>1782</v>
      </c>
      <c r="L1275" s="527"/>
    </row>
    <row r="1276" ht="79.5" hidden="1" customHeight="1" outlineLevel="4">
      <c r="A1276" s="527"/>
      <c r="B1276" s="527" t="s">
        <v>1783</v>
      </c>
      <c r="C1276" s="530">
        <v>18.154720000000001</v>
      </c>
      <c r="D1276" s="529"/>
      <c r="E1276" s="529"/>
      <c r="F1276" s="529"/>
      <c r="G1276" s="529"/>
      <c r="H1276" s="529"/>
      <c r="I1276" s="530">
        <v>18.154720000000001</v>
      </c>
      <c r="J1276" s="529"/>
      <c r="K1276" s="527" t="s">
        <v>1783</v>
      </c>
      <c r="L1276" s="527"/>
    </row>
    <row r="1277" ht="89.25" hidden="1" customHeight="1" outlineLevel="4">
      <c r="A1277" s="527"/>
      <c r="B1277" s="527" t="s">
        <v>1784</v>
      </c>
      <c r="C1277" s="530">
        <v>13.967560000000001</v>
      </c>
      <c r="D1277" s="529"/>
      <c r="E1277" s="529"/>
      <c r="F1277" s="529"/>
      <c r="G1277" s="529"/>
      <c r="H1277" s="529"/>
      <c r="I1277" s="530">
        <v>13.967560000000001</v>
      </c>
      <c r="J1277" s="529"/>
      <c r="K1277" s="527" t="s">
        <v>1784</v>
      </c>
      <c r="L1277" s="527"/>
    </row>
    <row r="1278" ht="99" hidden="1" customHeight="1" outlineLevel="4">
      <c r="A1278" s="527"/>
      <c r="B1278" s="527" t="s">
        <v>1785</v>
      </c>
      <c r="C1278" s="530">
        <v>8.8398599999999998</v>
      </c>
      <c r="D1278" s="529"/>
      <c r="E1278" s="529"/>
      <c r="F1278" s="529"/>
      <c r="G1278" s="529"/>
      <c r="H1278" s="529"/>
      <c r="I1278" s="530">
        <v>8.8398599999999998</v>
      </c>
      <c r="J1278" s="529"/>
      <c r="K1278" s="527" t="s">
        <v>1785</v>
      </c>
      <c r="L1278" s="527"/>
    </row>
    <row r="1279" ht="108.75" hidden="1" customHeight="1" outlineLevel="4">
      <c r="A1279" s="527"/>
      <c r="B1279" s="527" t="s">
        <v>1786</v>
      </c>
      <c r="C1279" s="530">
        <v>0.35038999999999998</v>
      </c>
      <c r="D1279" s="529"/>
      <c r="E1279" s="529"/>
      <c r="F1279" s="529"/>
      <c r="G1279" s="529"/>
      <c r="H1279" s="529"/>
      <c r="I1279" s="530">
        <v>0.35038999999999998</v>
      </c>
      <c r="J1279" s="529"/>
      <c r="K1279" s="527" t="s">
        <v>1786</v>
      </c>
      <c r="L1279" s="527"/>
    </row>
    <row r="1280" ht="147.75" hidden="1" customHeight="1" outlineLevel="4">
      <c r="A1280" s="527"/>
      <c r="B1280" s="527" t="s">
        <v>1787</v>
      </c>
      <c r="C1280" s="530">
        <v>12.53778</v>
      </c>
      <c r="D1280" s="529"/>
      <c r="E1280" s="529"/>
      <c r="F1280" s="529"/>
      <c r="G1280" s="529"/>
      <c r="H1280" s="529"/>
      <c r="I1280" s="530">
        <v>12.53778</v>
      </c>
      <c r="J1280" s="529"/>
      <c r="K1280" s="527" t="s">
        <v>1787</v>
      </c>
      <c r="L1280" s="527"/>
    </row>
    <row r="1281" ht="147.75" hidden="1" customHeight="1" outlineLevel="4">
      <c r="A1281" s="527"/>
      <c r="B1281" s="527" t="s">
        <v>1990</v>
      </c>
      <c r="C1281" s="530">
        <v>633.11554000000001</v>
      </c>
      <c r="D1281" s="529"/>
      <c r="E1281" s="529"/>
      <c r="F1281" s="529"/>
      <c r="G1281" s="529"/>
      <c r="H1281" s="529"/>
      <c r="I1281" s="530">
        <v>633.11554000000001</v>
      </c>
      <c r="J1281" s="529"/>
      <c r="K1281" s="527" t="s">
        <v>1990</v>
      </c>
      <c r="L1281" s="527"/>
    </row>
    <row r="1282" ht="118.5" hidden="1" customHeight="1" outlineLevel="4">
      <c r="A1282" s="527"/>
      <c r="B1282" s="527" t="s">
        <v>1790</v>
      </c>
      <c r="C1282" s="530">
        <v>146.76763</v>
      </c>
      <c r="D1282" s="529"/>
      <c r="E1282" s="529"/>
      <c r="F1282" s="529"/>
      <c r="G1282" s="529"/>
      <c r="H1282" s="529"/>
      <c r="I1282" s="530">
        <v>146.76763</v>
      </c>
      <c r="J1282" s="529"/>
      <c r="K1282" s="527" t="s">
        <v>1790</v>
      </c>
      <c r="L1282" s="527"/>
    </row>
    <row r="1283" ht="99" hidden="1" customHeight="1" outlineLevel="4">
      <c r="A1283" s="527"/>
      <c r="B1283" s="527" t="s">
        <v>1791</v>
      </c>
      <c r="C1283" s="530">
        <v>11.51108</v>
      </c>
      <c r="D1283" s="529"/>
      <c r="E1283" s="529"/>
      <c r="F1283" s="529"/>
      <c r="G1283" s="529"/>
      <c r="H1283" s="529"/>
      <c r="I1283" s="530">
        <v>11.51108</v>
      </c>
      <c r="J1283" s="529"/>
      <c r="K1283" s="527" t="s">
        <v>1791</v>
      </c>
      <c r="L1283" s="527"/>
    </row>
    <row r="1284" ht="118.5" hidden="1" customHeight="1" outlineLevel="4">
      <c r="A1284" s="527"/>
      <c r="B1284" s="527" t="s">
        <v>1792</v>
      </c>
      <c r="C1284" s="530">
        <v>83.456050000000005</v>
      </c>
      <c r="D1284" s="529"/>
      <c r="E1284" s="529"/>
      <c r="F1284" s="529"/>
      <c r="G1284" s="529"/>
      <c r="H1284" s="529"/>
      <c r="I1284" s="530">
        <v>83.456050000000005</v>
      </c>
      <c r="J1284" s="529"/>
      <c r="K1284" s="527" t="s">
        <v>1792</v>
      </c>
      <c r="L1284" s="527"/>
    </row>
    <row r="1285" ht="138" hidden="1" customHeight="1" outlineLevel="4">
      <c r="A1285" s="527"/>
      <c r="B1285" s="527" t="s">
        <v>1793</v>
      </c>
      <c r="C1285" s="530">
        <v>4.8556299999999997</v>
      </c>
      <c r="D1285" s="529"/>
      <c r="E1285" s="529"/>
      <c r="F1285" s="529"/>
      <c r="G1285" s="529"/>
      <c r="H1285" s="529"/>
      <c r="I1285" s="530">
        <v>4.8556299999999997</v>
      </c>
      <c r="J1285" s="529"/>
      <c r="K1285" s="527" t="s">
        <v>1793</v>
      </c>
      <c r="L1285" s="527"/>
    </row>
    <row r="1286" ht="89.25" hidden="1" customHeight="1" outlineLevel="4">
      <c r="A1286" s="527"/>
      <c r="B1286" s="527" t="s">
        <v>1992</v>
      </c>
      <c r="C1286" s="530">
        <v>11.82765</v>
      </c>
      <c r="D1286" s="529"/>
      <c r="E1286" s="529"/>
      <c r="F1286" s="529"/>
      <c r="G1286" s="529"/>
      <c r="H1286" s="529"/>
      <c r="I1286" s="530">
        <v>11.82765</v>
      </c>
      <c r="J1286" s="529"/>
      <c r="K1286" s="527" t="s">
        <v>1992</v>
      </c>
      <c r="L1286" s="527"/>
    </row>
    <row r="1287" ht="21" hidden="1" customHeight="1" outlineLevel="2">
      <c r="A1287" s="527" t="s">
        <v>1810</v>
      </c>
      <c r="B1287" s="527" t="s">
        <v>451</v>
      </c>
      <c r="C1287" s="529"/>
      <c r="D1287" s="529"/>
      <c r="E1287" s="529"/>
      <c r="F1287" s="529"/>
      <c r="G1287" s="529"/>
      <c r="H1287" s="529"/>
      <c r="I1287" s="529"/>
      <c r="J1287" s="529"/>
      <c r="K1287" s="527"/>
      <c r="L1287" s="527"/>
    </row>
    <row r="1288" ht="21" hidden="1" customHeight="1" outlineLevel="2">
      <c r="A1288" s="527" t="s">
        <v>1811</v>
      </c>
      <c r="B1288" s="527" t="s">
        <v>452</v>
      </c>
      <c r="C1288" s="528">
        <v>2436.56459</v>
      </c>
      <c r="D1288" s="529"/>
      <c r="E1288" s="529"/>
      <c r="F1288" s="529"/>
      <c r="G1288" s="529"/>
      <c r="H1288" s="529"/>
      <c r="I1288" s="528">
        <v>2436.56459</v>
      </c>
      <c r="J1288" s="528">
        <v>2436.56459</v>
      </c>
      <c r="K1288" s="527"/>
      <c r="L1288" s="527"/>
    </row>
    <row r="1289" ht="21" hidden="1" customHeight="1" outlineLevel="3">
      <c r="A1289" s="527"/>
      <c r="B1289" s="527"/>
      <c r="C1289" s="528">
        <v>2436.56459</v>
      </c>
      <c r="D1289" s="529"/>
      <c r="E1289" s="529"/>
      <c r="F1289" s="529"/>
      <c r="G1289" s="529"/>
      <c r="H1289" s="529"/>
      <c r="I1289" s="528">
        <v>2436.56459</v>
      </c>
      <c r="J1289" s="528">
        <v>2436.56459</v>
      </c>
      <c r="K1289" s="527"/>
      <c r="L1289" s="527"/>
    </row>
    <row r="1290" ht="69.75" hidden="1" customHeight="1" outlineLevel="4">
      <c r="A1290" s="527"/>
      <c r="B1290" s="527" t="s">
        <v>1747</v>
      </c>
      <c r="C1290" s="530">
        <v>0.18045</v>
      </c>
      <c r="D1290" s="529"/>
      <c r="E1290" s="529"/>
      <c r="F1290" s="529"/>
      <c r="G1290" s="529"/>
      <c r="H1290" s="529"/>
      <c r="I1290" s="530">
        <v>0.18045</v>
      </c>
      <c r="J1290" s="530">
        <v>0.18045</v>
      </c>
      <c r="K1290" s="527" t="s">
        <v>1747</v>
      </c>
      <c r="L1290" s="527"/>
    </row>
    <row r="1291" ht="108.75" hidden="1" customHeight="1" outlineLevel="4">
      <c r="A1291" s="527"/>
      <c r="B1291" s="527" t="s">
        <v>1751</v>
      </c>
      <c r="C1291" s="530">
        <v>3.8607200000000002</v>
      </c>
      <c r="D1291" s="529"/>
      <c r="E1291" s="529"/>
      <c r="F1291" s="529"/>
      <c r="G1291" s="529"/>
      <c r="H1291" s="529"/>
      <c r="I1291" s="530">
        <v>3.8607200000000002</v>
      </c>
      <c r="J1291" s="530">
        <v>3.8607200000000002</v>
      </c>
      <c r="K1291" s="527" t="s">
        <v>1751</v>
      </c>
      <c r="L1291" s="527"/>
    </row>
    <row r="1292" ht="99" hidden="1" customHeight="1" outlineLevel="4">
      <c r="A1292" s="527"/>
      <c r="B1292" s="527" t="s">
        <v>1752</v>
      </c>
      <c r="C1292" s="535">
        <v>1.3202</v>
      </c>
      <c r="D1292" s="529"/>
      <c r="E1292" s="529"/>
      <c r="F1292" s="529"/>
      <c r="G1292" s="529"/>
      <c r="H1292" s="529"/>
      <c r="I1292" s="535">
        <v>1.3202</v>
      </c>
      <c r="J1292" s="535">
        <v>1.3202</v>
      </c>
      <c r="K1292" s="527" t="s">
        <v>1752</v>
      </c>
      <c r="L1292" s="527"/>
    </row>
    <row r="1293" ht="79.5" hidden="1" customHeight="1" outlineLevel="4">
      <c r="A1293" s="527"/>
      <c r="B1293" s="527" t="s">
        <v>1754</v>
      </c>
      <c r="C1293" s="530">
        <v>78.530469999999994</v>
      </c>
      <c r="D1293" s="529"/>
      <c r="E1293" s="529"/>
      <c r="F1293" s="529"/>
      <c r="G1293" s="529"/>
      <c r="H1293" s="529"/>
      <c r="I1293" s="530">
        <v>78.530469999999994</v>
      </c>
      <c r="J1293" s="530">
        <v>78.530469999999994</v>
      </c>
      <c r="K1293" s="527" t="s">
        <v>1754</v>
      </c>
      <c r="L1293" s="527"/>
    </row>
    <row r="1294" ht="99" hidden="1" customHeight="1" outlineLevel="4">
      <c r="A1294" s="527"/>
      <c r="B1294" s="527" t="s">
        <v>1755</v>
      </c>
      <c r="C1294" s="530">
        <v>53.996989999999997</v>
      </c>
      <c r="D1294" s="529"/>
      <c r="E1294" s="529"/>
      <c r="F1294" s="529"/>
      <c r="G1294" s="529"/>
      <c r="H1294" s="529"/>
      <c r="I1294" s="530">
        <v>53.996989999999997</v>
      </c>
      <c r="J1294" s="530">
        <v>53.996989999999997</v>
      </c>
      <c r="K1294" s="527" t="s">
        <v>1755</v>
      </c>
      <c r="L1294" s="527"/>
    </row>
    <row r="1295" ht="69.75" hidden="1" customHeight="1" outlineLevel="4">
      <c r="A1295" s="527"/>
      <c r="B1295" s="527" t="s">
        <v>1756</v>
      </c>
      <c r="C1295" s="530">
        <v>20.706610000000001</v>
      </c>
      <c r="D1295" s="529"/>
      <c r="E1295" s="529"/>
      <c r="F1295" s="529"/>
      <c r="G1295" s="529"/>
      <c r="H1295" s="529"/>
      <c r="I1295" s="530">
        <v>20.706610000000001</v>
      </c>
      <c r="J1295" s="530">
        <v>20.706610000000001</v>
      </c>
      <c r="K1295" s="527" t="s">
        <v>1756</v>
      </c>
      <c r="L1295" s="527"/>
    </row>
    <row r="1296" ht="40.5" hidden="1" customHeight="1" outlineLevel="4">
      <c r="A1296" s="527"/>
      <c r="B1296" s="527" t="s">
        <v>1798</v>
      </c>
      <c r="C1296" s="530">
        <v>97.339079999999996</v>
      </c>
      <c r="D1296" s="529"/>
      <c r="E1296" s="529"/>
      <c r="F1296" s="529"/>
      <c r="G1296" s="529"/>
      <c r="H1296" s="529"/>
      <c r="I1296" s="530">
        <v>97.339079999999996</v>
      </c>
      <c r="J1296" s="530">
        <v>97.339079999999996</v>
      </c>
      <c r="K1296" s="527" t="s">
        <v>1798</v>
      </c>
      <c r="L1296" s="527"/>
    </row>
    <row r="1297" ht="108.75" hidden="1" customHeight="1" outlineLevel="4">
      <c r="A1297" s="527"/>
      <c r="B1297" s="527" t="s">
        <v>1757</v>
      </c>
      <c r="C1297" s="530">
        <v>0.19797000000000001</v>
      </c>
      <c r="D1297" s="529"/>
      <c r="E1297" s="529"/>
      <c r="F1297" s="529"/>
      <c r="G1297" s="529"/>
      <c r="H1297" s="529"/>
      <c r="I1297" s="530">
        <v>0.19797000000000001</v>
      </c>
      <c r="J1297" s="530">
        <v>0.19797000000000001</v>
      </c>
      <c r="K1297" s="527" t="s">
        <v>1757</v>
      </c>
      <c r="L1297" s="527"/>
    </row>
    <row r="1298" ht="89.25" hidden="1" customHeight="1" outlineLevel="4">
      <c r="A1298" s="527"/>
      <c r="B1298" s="527" t="s">
        <v>1760</v>
      </c>
      <c r="C1298" s="530">
        <v>0.07467</v>
      </c>
      <c r="D1298" s="529"/>
      <c r="E1298" s="529"/>
      <c r="F1298" s="529"/>
      <c r="G1298" s="529"/>
      <c r="H1298" s="529"/>
      <c r="I1298" s="530">
        <v>0.07467</v>
      </c>
      <c r="J1298" s="530">
        <v>0.07467</v>
      </c>
      <c r="K1298" s="527" t="s">
        <v>1760</v>
      </c>
      <c r="L1298" s="527"/>
    </row>
    <row r="1299" ht="89.25" hidden="1" customHeight="1" outlineLevel="4">
      <c r="A1299" s="527"/>
      <c r="B1299" s="527" t="s">
        <v>1762</v>
      </c>
      <c r="C1299" s="530">
        <v>18.731259999999999</v>
      </c>
      <c r="D1299" s="529"/>
      <c r="E1299" s="529"/>
      <c r="F1299" s="529"/>
      <c r="G1299" s="529"/>
      <c r="H1299" s="529"/>
      <c r="I1299" s="530">
        <v>18.731259999999999</v>
      </c>
      <c r="J1299" s="530">
        <v>18.731259999999999</v>
      </c>
      <c r="K1299" s="527" t="s">
        <v>1762</v>
      </c>
      <c r="L1299" s="527"/>
    </row>
    <row r="1300" ht="99" hidden="1" customHeight="1" outlineLevel="4">
      <c r="A1300" s="527"/>
      <c r="B1300" s="527" t="s">
        <v>1763</v>
      </c>
      <c r="C1300" s="530">
        <v>53.757710000000003</v>
      </c>
      <c r="D1300" s="529"/>
      <c r="E1300" s="529"/>
      <c r="F1300" s="529"/>
      <c r="G1300" s="529"/>
      <c r="H1300" s="529"/>
      <c r="I1300" s="530">
        <v>53.757710000000003</v>
      </c>
      <c r="J1300" s="530">
        <v>53.757710000000003</v>
      </c>
      <c r="K1300" s="527" t="s">
        <v>1763</v>
      </c>
      <c r="L1300" s="527"/>
    </row>
    <row r="1301" ht="118.5" hidden="1" customHeight="1" outlineLevel="4">
      <c r="A1301" s="527"/>
      <c r="B1301" s="527" t="s">
        <v>1764</v>
      </c>
      <c r="C1301" s="530">
        <v>10.29904</v>
      </c>
      <c r="D1301" s="529"/>
      <c r="E1301" s="529"/>
      <c r="F1301" s="529"/>
      <c r="G1301" s="529"/>
      <c r="H1301" s="529"/>
      <c r="I1301" s="530">
        <v>10.29904</v>
      </c>
      <c r="J1301" s="530">
        <v>10.29904</v>
      </c>
      <c r="K1301" s="527" t="s">
        <v>1764</v>
      </c>
      <c r="L1301" s="527"/>
    </row>
    <row r="1302" ht="89.25" hidden="1" customHeight="1" outlineLevel="4">
      <c r="A1302" s="527"/>
      <c r="B1302" s="527" t="s">
        <v>1765</v>
      </c>
      <c r="C1302" s="530">
        <v>15.887409999999999</v>
      </c>
      <c r="D1302" s="529"/>
      <c r="E1302" s="529"/>
      <c r="F1302" s="529"/>
      <c r="G1302" s="529"/>
      <c r="H1302" s="529"/>
      <c r="I1302" s="530">
        <v>15.887409999999999</v>
      </c>
      <c r="J1302" s="530">
        <v>15.887409999999999</v>
      </c>
      <c r="K1302" s="527" t="s">
        <v>1765</v>
      </c>
      <c r="L1302" s="527"/>
    </row>
    <row r="1303" ht="60" hidden="1" customHeight="1" outlineLevel="4">
      <c r="A1303" s="527"/>
      <c r="B1303" s="527" t="s">
        <v>1766</v>
      </c>
      <c r="C1303" s="530">
        <v>3.6690700000000001</v>
      </c>
      <c r="D1303" s="529"/>
      <c r="E1303" s="529"/>
      <c r="F1303" s="529"/>
      <c r="G1303" s="529"/>
      <c r="H1303" s="529"/>
      <c r="I1303" s="530">
        <v>3.6690700000000001</v>
      </c>
      <c r="J1303" s="530">
        <v>3.6690700000000001</v>
      </c>
      <c r="K1303" s="527" t="s">
        <v>1766</v>
      </c>
      <c r="L1303" s="527"/>
    </row>
    <row r="1304" ht="79.5" hidden="1" customHeight="1" outlineLevel="4">
      <c r="A1304" s="527"/>
      <c r="B1304" s="527" t="s">
        <v>1767</v>
      </c>
      <c r="C1304" s="530">
        <v>171.93423999999999</v>
      </c>
      <c r="D1304" s="529"/>
      <c r="E1304" s="529"/>
      <c r="F1304" s="529"/>
      <c r="G1304" s="529"/>
      <c r="H1304" s="529"/>
      <c r="I1304" s="530">
        <v>171.93423999999999</v>
      </c>
      <c r="J1304" s="530">
        <v>171.93423999999999</v>
      </c>
      <c r="K1304" s="527" t="s">
        <v>1767</v>
      </c>
      <c r="L1304" s="527"/>
    </row>
    <row r="1305" ht="138" hidden="1" customHeight="1" outlineLevel="4">
      <c r="A1305" s="527"/>
      <c r="B1305" s="527" t="s">
        <v>1768</v>
      </c>
      <c r="C1305" s="530">
        <v>2.1834500000000001</v>
      </c>
      <c r="D1305" s="529"/>
      <c r="E1305" s="529"/>
      <c r="F1305" s="529"/>
      <c r="G1305" s="529"/>
      <c r="H1305" s="529"/>
      <c r="I1305" s="530">
        <v>2.1834500000000001</v>
      </c>
      <c r="J1305" s="530">
        <v>2.1834500000000001</v>
      </c>
      <c r="K1305" s="527" t="s">
        <v>1768</v>
      </c>
      <c r="L1305" s="527"/>
    </row>
    <row r="1306" ht="60" hidden="1" customHeight="1" outlineLevel="4">
      <c r="A1306" s="527"/>
      <c r="B1306" s="527" t="s">
        <v>1799</v>
      </c>
      <c r="C1306" s="530">
        <v>0.42579</v>
      </c>
      <c r="D1306" s="529"/>
      <c r="E1306" s="529"/>
      <c r="F1306" s="529"/>
      <c r="G1306" s="529"/>
      <c r="H1306" s="529"/>
      <c r="I1306" s="530">
        <v>0.42579</v>
      </c>
      <c r="J1306" s="530">
        <v>0.42579</v>
      </c>
      <c r="K1306" s="527" t="s">
        <v>1799</v>
      </c>
      <c r="L1306" s="527"/>
    </row>
    <row r="1307" ht="108.75" hidden="1" customHeight="1" outlineLevel="4">
      <c r="A1307" s="527"/>
      <c r="B1307" s="527" t="s">
        <v>1800</v>
      </c>
      <c r="C1307" s="530">
        <v>0.36719000000000002</v>
      </c>
      <c r="D1307" s="529"/>
      <c r="E1307" s="529"/>
      <c r="F1307" s="529"/>
      <c r="G1307" s="529"/>
      <c r="H1307" s="529"/>
      <c r="I1307" s="530">
        <v>0.36719000000000002</v>
      </c>
      <c r="J1307" s="530">
        <v>0.36719000000000002</v>
      </c>
      <c r="K1307" s="527" t="s">
        <v>1800</v>
      </c>
      <c r="L1307" s="527"/>
    </row>
    <row r="1308" ht="167.25" hidden="1" customHeight="1" outlineLevel="4">
      <c r="A1308" s="527"/>
      <c r="B1308" s="527" t="s">
        <v>1801</v>
      </c>
      <c r="C1308" s="530">
        <v>0.065229999999999996</v>
      </c>
      <c r="D1308" s="529"/>
      <c r="E1308" s="529"/>
      <c r="F1308" s="529"/>
      <c r="G1308" s="529"/>
      <c r="H1308" s="529"/>
      <c r="I1308" s="530">
        <v>0.065229999999999996</v>
      </c>
      <c r="J1308" s="530">
        <v>0.065229999999999996</v>
      </c>
      <c r="K1308" s="527" t="s">
        <v>1801</v>
      </c>
      <c r="L1308" s="527"/>
    </row>
    <row r="1309" ht="128.25" hidden="1" customHeight="1" outlineLevel="4">
      <c r="A1309" s="527"/>
      <c r="B1309" s="527" t="s">
        <v>1993</v>
      </c>
      <c r="C1309" s="530">
        <v>0.32858999999999999</v>
      </c>
      <c r="D1309" s="529"/>
      <c r="E1309" s="529"/>
      <c r="F1309" s="529"/>
      <c r="G1309" s="529"/>
      <c r="H1309" s="529"/>
      <c r="I1309" s="530">
        <v>0.32858999999999999</v>
      </c>
      <c r="J1309" s="530">
        <v>0.32858999999999999</v>
      </c>
      <c r="K1309" s="527" t="s">
        <v>1993</v>
      </c>
      <c r="L1309" s="527"/>
    </row>
    <row r="1310" ht="157.5" hidden="1" customHeight="1" outlineLevel="4">
      <c r="A1310" s="527"/>
      <c r="B1310" s="527" t="s">
        <v>1802</v>
      </c>
      <c r="C1310" s="530">
        <v>3.5966800000000001</v>
      </c>
      <c r="D1310" s="529"/>
      <c r="E1310" s="529"/>
      <c r="F1310" s="529"/>
      <c r="G1310" s="529"/>
      <c r="H1310" s="529"/>
      <c r="I1310" s="530">
        <v>3.5966800000000001</v>
      </c>
      <c r="J1310" s="530">
        <v>3.5966800000000001</v>
      </c>
      <c r="K1310" s="527" t="s">
        <v>1802</v>
      </c>
      <c r="L1310" s="527"/>
    </row>
    <row r="1311" ht="79.5" hidden="1" customHeight="1" outlineLevel="4">
      <c r="A1311" s="527"/>
      <c r="B1311" s="527" t="s">
        <v>1994</v>
      </c>
      <c r="C1311" s="530">
        <v>0.029409999999999999</v>
      </c>
      <c r="D1311" s="529"/>
      <c r="E1311" s="529"/>
      <c r="F1311" s="529"/>
      <c r="G1311" s="529"/>
      <c r="H1311" s="529"/>
      <c r="I1311" s="530">
        <v>0.029409999999999999</v>
      </c>
      <c r="J1311" s="530">
        <v>0.029409999999999999</v>
      </c>
      <c r="K1311" s="527" t="s">
        <v>1994</v>
      </c>
      <c r="L1311" s="527"/>
    </row>
    <row r="1312" ht="50.25" hidden="1" customHeight="1" outlineLevel="4">
      <c r="A1312" s="527"/>
      <c r="B1312" s="527" t="s">
        <v>1769</v>
      </c>
      <c r="C1312" s="530">
        <v>0.77012999999999998</v>
      </c>
      <c r="D1312" s="529"/>
      <c r="E1312" s="529"/>
      <c r="F1312" s="529"/>
      <c r="G1312" s="529"/>
      <c r="H1312" s="529"/>
      <c r="I1312" s="530">
        <v>0.77012999999999998</v>
      </c>
      <c r="J1312" s="530">
        <v>0.77012999999999998</v>
      </c>
      <c r="K1312" s="527" t="s">
        <v>1769</v>
      </c>
      <c r="L1312" s="527"/>
    </row>
    <row r="1313" ht="79.5" hidden="1" customHeight="1" outlineLevel="4">
      <c r="A1313" s="527"/>
      <c r="B1313" s="527" t="s">
        <v>1770</v>
      </c>
      <c r="C1313" s="530">
        <v>0.22719</v>
      </c>
      <c r="D1313" s="529"/>
      <c r="E1313" s="529"/>
      <c r="F1313" s="529"/>
      <c r="G1313" s="529"/>
      <c r="H1313" s="529"/>
      <c r="I1313" s="530">
        <v>0.22719</v>
      </c>
      <c r="J1313" s="530">
        <v>0.22719</v>
      </c>
      <c r="K1313" s="527" t="s">
        <v>1770</v>
      </c>
      <c r="L1313" s="527"/>
    </row>
    <row r="1314" ht="128.25" hidden="1" customHeight="1" outlineLevel="4">
      <c r="A1314" s="527"/>
      <c r="B1314" s="527" t="s">
        <v>1804</v>
      </c>
      <c r="C1314" s="530">
        <v>5.8326599999999997</v>
      </c>
      <c r="D1314" s="529"/>
      <c r="E1314" s="529"/>
      <c r="F1314" s="529"/>
      <c r="G1314" s="529"/>
      <c r="H1314" s="529"/>
      <c r="I1314" s="530">
        <v>5.8326599999999997</v>
      </c>
      <c r="J1314" s="530">
        <v>5.8326599999999997</v>
      </c>
      <c r="K1314" s="527" t="s">
        <v>1804</v>
      </c>
      <c r="L1314" s="527"/>
    </row>
    <row r="1315" ht="79.5" hidden="1" customHeight="1" outlineLevel="4">
      <c r="A1315" s="527"/>
      <c r="B1315" s="527" t="s">
        <v>1771</v>
      </c>
      <c r="C1315" s="530">
        <v>2.3508200000000001</v>
      </c>
      <c r="D1315" s="529"/>
      <c r="E1315" s="529"/>
      <c r="F1315" s="529"/>
      <c r="G1315" s="529"/>
      <c r="H1315" s="529"/>
      <c r="I1315" s="530">
        <v>2.3508200000000001</v>
      </c>
      <c r="J1315" s="530">
        <v>2.3508200000000001</v>
      </c>
      <c r="K1315" s="527" t="s">
        <v>1771</v>
      </c>
      <c r="L1315" s="527"/>
    </row>
    <row r="1316" ht="138" hidden="1" customHeight="1" outlineLevel="4">
      <c r="A1316" s="527"/>
      <c r="B1316" s="527" t="s">
        <v>1772</v>
      </c>
      <c r="C1316" s="530">
        <v>0.0016199999999999999</v>
      </c>
      <c r="D1316" s="529"/>
      <c r="E1316" s="529"/>
      <c r="F1316" s="529"/>
      <c r="G1316" s="529"/>
      <c r="H1316" s="529"/>
      <c r="I1316" s="530">
        <v>0.0016199999999999999</v>
      </c>
      <c r="J1316" s="530">
        <v>0.0016199999999999999</v>
      </c>
      <c r="K1316" s="527" t="s">
        <v>1772</v>
      </c>
      <c r="L1316" s="527"/>
    </row>
    <row r="1317" ht="177" hidden="1" customHeight="1" outlineLevel="4">
      <c r="A1317" s="527"/>
      <c r="B1317" s="527" t="s">
        <v>1773</v>
      </c>
      <c r="C1317" s="530">
        <v>0.70542000000000005</v>
      </c>
      <c r="D1317" s="529"/>
      <c r="E1317" s="529"/>
      <c r="F1317" s="529"/>
      <c r="G1317" s="529"/>
      <c r="H1317" s="529"/>
      <c r="I1317" s="530">
        <v>0.70542000000000005</v>
      </c>
      <c r="J1317" s="530">
        <v>0.70542000000000005</v>
      </c>
      <c r="K1317" s="527" t="s">
        <v>1773</v>
      </c>
      <c r="L1317" s="527"/>
    </row>
    <row r="1318" ht="118.5" hidden="1" customHeight="1" outlineLevel="4">
      <c r="A1318" s="527"/>
      <c r="B1318" s="527" t="s">
        <v>1774</v>
      </c>
      <c r="C1318" s="530">
        <v>0.14613000000000001</v>
      </c>
      <c r="D1318" s="529"/>
      <c r="E1318" s="529"/>
      <c r="F1318" s="529"/>
      <c r="G1318" s="529"/>
      <c r="H1318" s="529"/>
      <c r="I1318" s="530">
        <v>0.14613000000000001</v>
      </c>
      <c r="J1318" s="530">
        <v>0.14613000000000001</v>
      </c>
      <c r="K1318" s="527" t="s">
        <v>1774</v>
      </c>
      <c r="L1318" s="527"/>
    </row>
    <row r="1319" ht="108.75" hidden="1" customHeight="1" outlineLevel="4">
      <c r="A1319" s="527"/>
      <c r="B1319" s="527" t="s">
        <v>1775</v>
      </c>
      <c r="C1319" s="528">
        <v>1342.29593</v>
      </c>
      <c r="D1319" s="529"/>
      <c r="E1319" s="529"/>
      <c r="F1319" s="529"/>
      <c r="G1319" s="529"/>
      <c r="H1319" s="529"/>
      <c r="I1319" s="528">
        <v>1342.29593</v>
      </c>
      <c r="J1319" s="528">
        <v>1342.29593</v>
      </c>
      <c r="K1319" s="527" t="s">
        <v>1775</v>
      </c>
      <c r="L1319" s="527"/>
    </row>
    <row r="1320" ht="40.5" hidden="1" customHeight="1" outlineLevel="4">
      <c r="A1320" s="527"/>
      <c r="B1320" s="527" t="s">
        <v>1776</v>
      </c>
      <c r="C1320" s="530">
        <v>24.542950000000001</v>
      </c>
      <c r="D1320" s="529"/>
      <c r="E1320" s="529"/>
      <c r="F1320" s="529"/>
      <c r="G1320" s="529"/>
      <c r="H1320" s="529"/>
      <c r="I1320" s="530">
        <v>24.542950000000001</v>
      </c>
      <c r="J1320" s="530">
        <v>24.542950000000001</v>
      </c>
      <c r="K1320" s="527" t="s">
        <v>1776</v>
      </c>
      <c r="L1320" s="527"/>
    </row>
    <row r="1321" ht="118.5" hidden="1" customHeight="1" outlineLevel="4">
      <c r="A1321" s="527"/>
      <c r="B1321" s="527" t="s">
        <v>1777</v>
      </c>
      <c r="C1321" s="530">
        <v>7.9552300000000002</v>
      </c>
      <c r="D1321" s="529"/>
      <c r="E1321" s="529"/>
      <c r="F1321" s="529"/>
      <c r="G1321" s="529"/>
      <c r="H1321" s="529"/>
      <c r="I1321" s="530">
        <v>7.9552300000000002</v>
      </c>
      <c r="J1321" s="530">
        <v>7.9552300000000002</v>
      </c>
      <c r="K1321" s="527" t="s">
        <v>1777</v>
      </c>
      <c r="L1321" s="527"/>
    </row>
    <row r="1322" ht="50.25" hidden="1" customHeight="1" outlineLevel="4">
      <c r="A1322" s="527"/>
      <c r="B1322" s="527" t="s">
        <v>1805</v>
      </c>
      <c r="C1322" s="530">
        <v>228.84246999999999</v>
      </c>
      <c r="D1322" s="529"/>
      <c r="E1322" s="529"/>
      <c r="F1322" s="529"/>
      <c r="G1322" s="529"/>
      <c r="H1322" s="529"/>
      <c r="I1322" s="530">
        <v>228.84246999999999</v>
      </c>
      <c r="J1322" s="530">
        <v>228.84246999999999</v>
      </c>
      <c r="K1322" s="527" t="s">
        <v>1805</v>
      </c>
      <c r="L1322" s="527"/>
    </row>
    <row r="1323" ht="89.25" hidden="1" customHeight="1" outlineLevel="4">
      <c r="A1323" s="527"/>
      <c r="B1323" s="527" t="s">
        <v>1779</v>
      </c>
      <c r="C1323" s="530">
        <v>0.15668000000000001</v>
      </c>
      <c r="D1323" s="529"/>
      <c r="E1323" s="529"/>
      <c r="F1323" s="529"/>
      <c r="G1323" s="529"/>
      <c r="H1323" s="529"/>
      <c r="I1323" s="530">
        <v>0.15668000000000001</v>
      </c>
      <c r="J1323" s="530">
        <v>0.15668000000000001</v>
      </c>
      <c r="K1323" s="527" t="s">
        <v>1779</v>
      </c>
      <c r="L1323" s="527"/>
    </row>
    <row r="1324" ht="50.25" hidden="1" customHeight="1" outlineLevel="4">
      <c r="A1324" s="527"/>
      <c r="B1324" s="527" t="s">
        <v>1781</v>
      </c>
      <c r="C1324" s="530">
        <v>7.6046399999999998</v>
      </c>
      <c r="D1324" s="529"/>
      <c r="E1324" s="529"/>
      <c r="F1324" s="529"/>
      <c r="G1324" s="529"/>
      <c r="H1324" s="529"/>
      <c r="I1324" s="530">
        <v>7.6046399999999998</v>
      </c>
      <c r="J1324" s="530">
        <v>7.6046399999999998</v>
      </c>
      <c r="K1324" s="527" t="s">
        <v>1781</v>
      </c>
      <c r="L1324" s="527"/>
    </row>
    <row r="1325" ht="99" hidden="1" customHeight="1" outlineLevel="4">
      <c r="A1325" s="527"/>
      <c r="B1325" s="527" t="s">
        <v>1782</v>
      </c>
      <c r="C1325" s="530">
        <v>11.322480000000001</v>
      </c>
      <c r="D1325" s="529"/>
      <c r="E1325" s="529"/>
      <c r="F1325" s="529"/>
      <c r="G1325" s="529"/>
      <c r="H1325" s="529"/>
      <c r="I1325" s="530">
        <v>11.322480000000001</v>
      </c>
      <c r="J1325" s="530">
        <v>11.322480000000001</v>
      </c>
      <c r="K1325" s="527" t="s">
        <v>1782</v>
      </c>
      <c r="L1325" s="527"/>
    </row>
    <row r="1326" ht="79.5" hidden="1" customHeight="1" outlineLevel="4">
      <c r="A1326" s="527"/>
      <c r="B1326" s="527" t="s">
        <v>1783</v>
      </c>
      <c r="C1326" s="530">
        <v>21.828040000000001</v>
      </c>
      <c r="D1326" s="529"/>
      <c r="E1326" s="529"/>
      <c r="F1326" s="529"/>
      <c r="G1326" s="529"/>
      <c r="H1326" s="529"/>
      <c r="I1326" s="530">
        <v>21.828040000000001</v>
      </c>
      <c r="J1326" s="530">
        <v>21.828040000000001</v>
      </c>
      <c r="K1326" s="527" t="s">
        <v>1783</v>
      </c>
      <c r="L1326" s="527"/>
    </row>
    <row r="1327" ht="89.25" hidden="1" customHeight="1" outlineLevel="4">
      <c r="A1327" s="527"/>
      <c r="B1327" s="527" t="s">
        <v>1784</v>
      </c>
      <c r="C1327" s="530">
        <v>1.09372</v>
      </c>
      <c r="D1327" s="529"/>
      <c r="E1327" s="529"/>
      <c r="F1327" s="529"/>
      <c r="G1327" s="529"/>
      <c r="H1327" s="529"/>
      <c r="I1327" s="530">
        <v>1.09372</v>
      </c>
      <c r="J1327" s="530">
        <v>1.09372</v>
      </c>
      <c r="K1327" s="527" t="s">
        <v>1784</v>
      </c>
      <c r="L1327" s="527"/>
    </row>
    <row r="1328" ht="99" hidden="1" customHeight="1" outlineLevel="4">
      <c r="A1328" s="527"/>
      <c r="B1328" s="527" t="s">
        <v>1806</v>
      </c>
      <c r="C1328" s="530">
        <v>13.39494</v>
      </c>
      <c r="D1328" s="529"/>
      <c r="E1328" s="529"/>
      <c r="F1328" s="529"/>
      <c r="G1328" s="529"/>
      <c r="H1328" s="529"/>
      <c r="I1328" s="530">
        <v>13.39494</v>
      </c>
      <c r="J1328" s="530">
        <v>13.39494</v>
      </c>
      <c r="K1328" s="527" t="s">
        <v>1806</v>
      </c>
      <c r="L1328" s="527"/>
    </row>
    <row r="1329" ht="99" hidden="1" customHeight="1" outlineLevel="4">
      <c r="A1329" s="527"/>
      <c r="B1329" s="527" t="s">
        <v>1785</v>
      </c>
      <c r="C1329" s="537">
        <v>11.895</v>
      </c>
      <c r="D1329" s="529"/>
      <c r="E1329" s="529"/>
      <c r="F1329" s="529"/>
      <c r="G1329" s="529"/>
      <c r="H1329" s="529"/>
      <c r="I1329" s="537">
        <v>11.895</v>
      </c>
      <c r="J1329" s="537">
        <v>11.895</v>
      </c>
      <c r="K1329" s="527" t="s">
        <v>1785</v>
      </c>
      <c r="L1329" s="527"/>
    </row>
    <row r="1330" ht="108.75" hidden="1" customHeight="1" outlineLevel="4">
      <c r="A1330" s="527"/>
      <c r="B1330" s="527" t="s">
        <v>1786</v>
      </c>
      <c r="C1330" s="530">
        <v>0.15672</v>
      </c>
      <c r="D1330" s="529"/>
      <c r="E1330" s="529"/>
      <c r="F1330" s="529"/>
      <c r="G1330" s="529"/>
      <c r="H1330" s="529"/>
      <c r="I1330" s="530">
        <v>0.15672</v>
      </c>
      <c r="J1330" s="530">
        <v>0.15672</v>
      </c>
      <c r="K1330" s="527" t="s">
        <v>1786</v>
      </c>
      <c r="L1330" s="527"/>
    </row>
    <row r="1331" ht="147.75" hidden="1" customHeight="1" outlineLevel="4">
      <c r="A1331" s="527"/>
      <c r="B1331" s="527" t="s">
        <v>1787</v>
      </c>
      <c r="C1331" s="530">
        <v>3.8727200000000002</v>
      </c>
      <c r="D1331" s="529"/>
      <c r="E1331" s="529"/>
      <c r="F1331" s="529"/>
      <c r="G1331" s="529"/>
      <c r="H1331" s="529"/>
      <c r="I1331" s="530">
        <v>3.8727200000000002</v>
      </c>
      <c r="J1331" s="530">
        <v>3.8727200000000002</v>
      </c>
      <c r="K1331" s="527" t="s">
        <v>1787</v>
      </c>
      <c r="L1331" s="527"/>
    </row>
    <row r="1332" ht="108.75" hidden="1" customHeight="1" outlineLevel="4">
      <c r="A1332" s="527"/>
      <c r="B1332" s="527" t="s">
        <v>1788</v>
      </c>
      <c r="C1332" s="530">
        <v>132.45927</v>
      </c>
      <c r="D1332" s="529"/>
      <c r="E1332" s="529"/>
      <c r="F1332" s="529"/>
      <c r="G1332" s="529"/>
      <c r="H1332" s="529"/>
      <c r="I1332" s="530">
        <v>132.45927</v>
      </c>
      <c r="J1332" s="530">
        <v>132.45927</v>
      </c>
      <c r="K1332" s="527" t="s">
        <v>1788</v>
      </c>
      <c r="L1332" s="527"/>
    </row>
    <row r="1333" ht="138" hidden="1" customHeight="1" outlineLevel="4">
      <c r="A1333" s="527"/>
      <c r="B1333" s="527" t="s">
        <v>1789</v>
      </c>
      <c r="C1333" s="530">
        <v>55.102240000000002</v>
      </c>
      <c r="D1333" s="529"/>
      <c r="E1333" s="529"/>
      <c r="F1333" s="529"/>
      <c r="G1333" s="529"/>
      <c r="H1333" s="529"/>
      <c r="I1333" s="530">
        <v>55.102240000000002</v>
      </c>
      <c r="J1333" s="530">
        <v>55.102240000000002</v>
      </c>
      <c r="K1333" s="527" t="s">
        <v>1789</v>
      </c>
      <c r="L1333" s="527"/>
    </row>
    <row r="1334" ht="118.5" hidden="1" customHeight="1" outlineLevel="4">
      <c r="A1334" s="527"/>
      <c r="B1334" s="527" t="s">
        <v>1790</v>
      </c>
      <c r="C1334" s="535">
        <v>12.7737</v>
      </c>
      <c r="D1334" s="529"/>
      <c r="E1334" s="529"/>
      <c r="F1334" s="529"/>
      <c r="G1334" s="529"/>
      <c r="H1334" s="529"/>
      <c r="I1334" s="535">
        <v>12.7737</v>
      </c>
      <c r="J1334" s="535">
        <v>12.7737</v>
      </c>
      <c r="K1334" s="527" t="s">
        <v>1790</v>
      </c>
      <c r="L1334" s="527"/>
    </row>
    <row r="1335" ht="99" hidden="1" customHeight="1" outlineLevel="4">
      <c r="A1335" s="527"/>
      <c r="B1335" s="527" t="s">
        <v>1791</v>
      </c>
      <c r="C1335" s="530">
        <v>1.00186</v>
      </c>
      <c r="D1335" s="529"/>
      <c r="E1335" s="529"/>
      <c r="F1335" s="529"/>
      <c r="G1335" s="529"/>
      <c r="H1335" s="529"/>
      <c r="I1335" s="530">
        <v>1.00186</v>
      </c>
      <c r="J1335" s="530">
        <v>1.00186</v>
      </c>
      <c r="K1335" s="527" t="s">
        <v>1791</v>
      </c>
      <c r="L1335" s="527"/>
    </row>
    <row r="1336" ht="118.5" hidden="1" customHeight="1" outlineLevel="4">
      <c r="A1336" s="527"/>
      <c r="B1336" s="527" t="s">
        <v>1792</v>
      </c>
      <c r="C1336" s="530">
        <v>7.2634699999999999</v>
      </c>
      <c r="D1336" s="529"/>
      <c r="E1336" s="529"/>
      <c r="F1336" s="529"/>
      <c r="G1336" s="529"/>
      <c r="H1336" s="529"/>
      <c r="I1336" s="530">
        <v>7.2634699999999999</v>
      </c>
      <c r="J1336" s="530">
        <v>7.2634699999999999</v>
      </c>
      <c r="K1336" s="527" t="s">
        <v>1792</v>
      </c>
      <c r="L1336" s="527"/>
    </row>
    <row r="1337" ht="50.25" hidden="1" customHeight="1" outlineLevel="4">
      <c r="A1337" s="527"/>
      <c r="B1337" s="527" t="s">
        <v>1794</v>
      </c>
      <c r="C1337" s="535">
        <v>3.1354000000000002</v>
      </c>
      <c r="D1337" s="529"/>
      <c r="E1337" s="529"/>
      <c r="F1337" s="529"/>
      <c r="G1337" s="529"/>
      <c r="H1337" s="529"/>
      <c r="I1337" s="535">
        <v>3.1354000000000002</v>
      </c>
      <c r="J1337" s="535">
        <v>3.1354000000000002</v>
      </c>
      <c r="K1337" s="527" t="s">
        <v>1794</v>
      </c>
      <c r="L1337" s="527"/>
    </row>
    <row r="1338" ht="69.75" hidden="1" customHeight="1" outlineLevel="4">
      <c r="A1338" s="527"/>
      <c r="B1338" s="527" t="s">
        <v>1807</v>
      </c>
      <c r="C1338" s="530">
        <v>0.11606</v>
      </c>
      <c r="D1338" s="529"/>
      <c r="E1338" s="529"/>
      <c r="F1338" s="529"/>
      <c r="G1338" s="529"/>
      <c r="H1338" s="529"/>
      <c r="I1338" s="530">
        <v>0.11606</v>
      </c>
      <c r="J1338" s="530">
        <v>0.11606</v>
      </c>
      <c r="K1338" s="527" t="s">
        <v>1807</v>
      </c>
      <c r="L1338" s="527"/>
    </row>
    <row r="1339" ht="89.25" hidden="1" customHeight="1" outlineLevel="4">
      <c r="A1339" s="527"/>
      <c r="B1339" s="527" t="s">
        <v>1992</v>
      </c>
      <c r="C1339" s="530">
        <v>2.2348699999999999</v>
      </c>
      <c r="D1339" s="529"/>
      <c r="E1339" s="529"/>
      <c r="F1339" s="529"/>
      <c r="G1339" s="529"/>
      <c r="H1339" s="529"/>
      <c r="I1339" s="530">
        <v>2.2348699999999999</v>
      </c>
      <c r="J1339" s="530">
        <v>2.2348699999999999</v>
      </c>
      <c r="K1339" s="527" t="s">
        <v>1992</v>
      </c>
      <c r="L1339" s="527"/>
    </row>
    <row r="1340" ht="50.25" customHeight="1" outlineLevel="1" collapsed="1">
      <c r="A1340" s="527" t="s">
        <v>1812</v>
      </c>
      <c r="B1340" s="527" t="s">
        <v>1447</v>
      </c>
      <c r="C1340" s="530">
        <v>509.17723999999998</v>
      </c>
      <c r="D1340" s="529"/>
      <c r="E1340" s="529"/>
      <c r="F1340" s="529"/>
      <c r="G1340" s="529"/>
      <c r="H1340" s="529"/>
      <c r="I1340" s="530">
        <v>509.17723999999998</v>
      </c>
      <c r="J1340" s="535">
        <v>303.3723</v>
      </c>
      <c r="K1340" s="527"/>
      <c r="L1340" s="527"/>
    </row>
    <row r="1341" ht="50.25" hidden="1" customHeight="1" outlineLevel="2">
      <c r="A1341" s="527" t="s">
        <v>1813</v>
      </c>
      <c r="B1341" s="527" t="s">
        <v>1448</v>
      </c>
      <c r="C1341" s="530">
        <v>509.17723999999998</v>
      </c>
      <c r="D1341" s="529"/>
      <c r="E1341" s="529"/>
      <c r="F1341" s="529"/>
      <c r="G1341" s="529"/>
      <c r="H1341" s="529"/>
      <c r="I1341" s="530">
        <v>509.17723999999998</v>
      </c>
      <c r="J1341" s="535">
        <v>303.3723</v>
      </c>
      <c r="K1341" s="527"/>
      <c r="L1341" s="527"/>
    </row>
    <row r="1342" ht="11.25" hidden="1" customHeight="1" outlineLevel="3">
      <c r="A1342" s="527" t="s">
        <v>1814</v>
      </c>
      <c r="B1342" s="527" t="s">
        <v>441</v>
      </c>
      <c r="C1342" s="530">
        <v>205.80493999999999</v>
      </c>
      <c r="D1342" s="529"/>
      <c r="E1342" s="529"/>
      <c r="F1342" s="529"/>
      <c r="G1342" s="529"/>
      <c r="H1342" s="529"/>
      <c r="I1342" s="530">
        <v>205.80493999999999</v>
      </c>
      <c r="J1342" s="529"/>
      <c r="K1342" s="527"/>
      <c r="L1342" s="527"/>
    </row>
    <row r="1343" ht="11.25" hidden="1" customHeight="1" outlineLevel="4">
      <c r="A1343" s="527"/>
      <c r="B1343" s="527"/>
      <c r="C1343" s="530">
        <v>205.80493999999999</v>
      </c>
      <c r="D1343" s="529"/>
      <c r="E1343" s="529"/>
      <c r="F1343" s="529"/>
      <c r="G1343" s="529"/>
      <c r="H1343" s="529"/>
      <c r="I1343" s="530">
        <v>205.80493999999999</v>
      </c>
      <c r="J1343" s="529"/>
      <c r="K1343" s="527"/>
      <c r="L1343" s="527"/>
    </row>
    <row r="1344" ht="60" hidden="1" customHeight="1" outlineLevel="5">
      <c r="A1344" s="527"/>
      <c r="B1344" s="527" t="s">
        <v>1748</v>
      </c>
      <c r="C1344" s="537">
        <v>83.256</v>
      </c>
      <c r="D1344" s="529"/>
      <c r="E1344" s="529"/>
      <c r="F1344" s="529"/>
      <c r="G1344" s="529"/>
      <c r="H1344" s="529"/>
      <c r="I1344" s="537">
        <v>83.256</v>
      </c>
      <c r="J1344" s="529"/>
      <c r="K1344" s="527" t="s">
        <v>1748</v>
      </c>
      <c r="L1344" s="527"/>
    </row>
    <row r="1345" ht="138" hidden="1" customHeight="1" outlineLevel="5">
      <c r="A1345" s="527"/>
      <c r="B1345" s="527" t="s">
        <v>1772</v>
      </c>
      <c r="C1345" s="530">
        <v>0.71692</v>
      </c>
      <c r="D1345" s="529"/>
      <c r="E1345" s="529"/>
      <c r="F1345" s="529"/>
      <c r="G1345" s="529"/>
      <c r="H1345" s="529"/>
      <c r="I1345" s="530">
        <v>0.71692</v>
      </c>
      <c r="J1345" s="529"/>
      <c r="K1345" s="527" t="s">
        <v>1772</v>
      </c>
      <c r="L1345" s="527"/>
    </row>
    <row r="1346" ht="177" hidden="1" customHeight="1" outlineLevel="5">
      <c r="A1346" s="527"/>
      <c r="B1346" s="527" t="s">
        <v>1773</v>
      </c>
      <c r="C1346" s="530">
        <v>21.195910000000001</v>
      </c>
      <c r="D1346" s="529"/>
      <c r="E1346" s="529"/>
      <c r="F1346" s="529"/>
      <c r="G1346" s="529"/>
      <c r="H1346" s="529"/>
      <c r="I1346" s="530">
        <v>21.195910000000001</v>
      </c>
      <c r="J1346" s="529"/>
      <c r="K1346" s="527" t="s">
        <v>1773</v>
      </c>
      <c r="L1346" s="527"/>
    </row>
    <row r="1347" ht="118.5" hidden="1" customHeight="1" outlineLevel="5">
      <c r="A1347" s="527"/>
      <c r="B1347" s="527" t="s">
        <v>1774</v>
      </c>
      <c r="C1347" s="530">
        <v>0.069339999999999999</v>
      </c>
      <c r="D1347" s="529"/>
      <c r="E1347" s="529"/>
      <c r="F1347" s="529"/>
      <c r="G1347" s="529"/>
      <c r="H1347" s="529"/>
      <c r="I1347" s="530">
        <v>0.069339999999999999</v>
      </c>
      <c r="J1347" s="529"/>
      <c r="K1347" s="527" t="s">
        <v>1774</v>
      </c>
      <c r="L1347" s="527"/>
    </row>
    <row r="1348" ht="40.5" hidden="1" customHeight="1" outlineLevel="5">
      <c r="A1348" s="527"/>
      <c r="B1348" s="527" t="s">
        <v>1776</v>
      </c>
      <c r="C1348" s="535">
        <v>59.224299999999999</v>
      </c>
      <c r="D1348" s="529"/>
      <c r="E1348" s="529"/>
      <c r="F1348" s="529"/>
      <c r="G1348" s="529"/>
      <c r="H1348" s="529"/>
      <c r="I1348" s="535">
        <v>59.224299999999999</v>
      </c>
      <c r="J1348" s="529"/>
      <c r="K1348" s="527" t="s">
        <v>1776</v>
      </c>
      <c r="L1348" s="527"/>
    </row>
    <row r="1349" ht="118.5" hidden="1" customHeight="1" outlineLevel="5">
      <c r="A1349" s="527"/>
      <c r="B1349" s="527" t="s">
        <v>1777</v>
      </c>
      <c r="C1349" s="530">
        <v>4.8330099999999998</v>
      </c>
      <c r="D1349" s="529"/>
      <c r="E1349" s="529"/>
      <c r="F1349" s="529"/>
      <c r="G1349" s="529"/>
      <c r="H1349" s="529"/>
      <c r="I1349" s="530">
        <v>4.8330099999999998</v>
      </c>
      <c r="J1349" s="529"/>
      <c r="K1349" s="527" t="s">
        <v>1777</v>
      </c>
      <c r="L1349" s="527"/>
    </row>
    <row r="1350" ht="60" hidden="1" customHeight="1" outlineLevel="5">
      <c r="A1350" s="527"/>
      <c r="B1350" s="527" t="s">
        <v>1780</v>
      </c>
      <c r="C1350" s="530">
        <v>0.38595000000000002</v>
      </c>
      <c r="D1350" s="529"/>
      <c r="E1350" s="529"/>
      <c r="F1350" s="529"/>
      <c r="G1350" s="529"/>
      <c r="H1350" s="529"/>
      <c r="I1350" s="530">
        <v>0.38595000000000002</v>
      </c>
      <c r="J1350" s="529"/>
      <c r="K1350" s="527" t="s">
        <v>1780</v>
      </c>
      <c r="L1350" s="527"/>
    </row>
    <row r="1351" ht="89.25" hidden="1" customHeight="1" outlineLevel="5">
      <c r="A1351" s="527"/>
      <c r="B1351" s="527" t="s">
        <v>1784</v>
      </c>
      <c r="C1351" s="530">
        <v>1.5368200000000001</v>
      </c>
      <c r="D1351" s="529"/>
      <c r="E1351" s="529"/>
      <c r="F1351" s="529"/>
      <c r="G1351" s="529"/>
      <c r="H1351" s="529"/>
      <c r="I1351" s="530">
        <v>1.5368200000000001</v>
      </c>
      <c r="J1351" s="529"/>
      <c r="K1351" s="527" t="s">
        <v>1784</v>
      </c>
      <c r="L1351" s="527"/>
    </row>
    <row r="1352" ht="99" hidden="1" customHeight="1" outlineLevel="5">
      <c r="A1352" s="527"/>
      <c r="B1352" s="527" t="s">
        <v>1785</v>
      </c>
      <c r="C1352" s="530">
        <v>0.70713000000000004</v>
      </c>
      <c r="D1352" s="529"/>
      <c r="E1352" s="529"/>
      <c r="F1352" s="529"/>
      <c r="G1352" s="529"/>
      <c r="H1352" s="529"/>
      <c r="I1352" s="530">
        <v>0.70713000000000004</v>
      </c>
      <c r="J1352" s="529"/>
      <c r="K1352" s="527" t="s">
        <v>1785</v>
      </c>
      <c r="L1352" s="527"/>
    </row>
    <row r="1353" ht="108.75" hidden="1" customHeight="1" outlineLevel="5">
      <c r="A1353" s="527"/>
      <c r="B1353" s="527" t="s">
        <v>1786</v>
      </c>
      <c r="C1353" s="530">
        <v>0.55884</v>
      </c>
      <c r="D1353" s="529"/>
      <c r="E1353" s="529"/>
      <c r="F1353" s="529"/>
      <c r="G1353" s="529"/>
      <c r="H1353" s="529"/>
      <c r="I1353" s="530">
        <v>0.55884</v>
      </c>
      <c r="J1353" s="529"/>
      <c r="K1353" s="527" t="s">
        <v>1786</v>
      </c>
      <c r="L1353" s="527"/>
    </row>
    <row r="1354" ht="138" hidden="1" customHeight="1" outlineLevel="5">
      <c r="A1354" s="527"/>
      <c r="B1354" s="527" t="s">
        <v>1793</v>
      </c>
      <c r="C1354" s="530">
        <v>12.131309999999999</v>
      </c>
      <c r="D1354" s="529"/>
      <c r="E1354" s="529"/>
      <c r="F1354" s="529"/>
      <c r="G1354" s="529"/>
      <c r="H1354" s="529"/>
      <c r="I1354" s="530">
        <v>12.131309999999999</v>
      </c>
      <c r="J1354" s="529"/>
      <c r="K1354" s="527" t="s">
        <v>1793</v>
      </c>
      <c r="L1354" s="527"/>
    </row>
    <row r="1355" ht="89.25" hidden="1" customHeight="1" outlineLevel="5">
      <c r="A1355" s="527"/>
      <c r="B1355" s="527" t="s">
        <v>1992</v>
      </c>
      <c r="C1355" s="530">
        <v>21.189409999999999</v>
      </c>
      <c r="D1355" s="529"/>
      <c r="E1355" s="529"/>
      <c r="F1355" s="529"/>
      <c r="G1355" s="529"/>
      <c r="H1355" s="529"/>
      <c r="I1355" s="530">
        <v>21.189409999999999</v>
      </c>
      <c r="J1355" s="529"/>
      <c r="K1355" s="527" t="s">
        <v>1992</v>
      </c>
      <c r="L1355" s="527"/>
    </row>
    <row r="1356" ht="21" hidden="1" customHeight="1" outlineLevel="3">
      <c r="A1356" s="527" t="s">
        <v>1815</v>
      </c>
      <c r="B1356" s="527" t="s">
        <v>451</v>
      </c>
      <c r="C1356" s="529"/>
      <c r="D1356" s="529"/>
      <c r="E1356" s="529"/>
      <c r="F1356" s="529"/>
      <c r="G1356" s="529"/>
      <c r="H1356" s="529"/>
      <c r="I1356" s="529"/>
      <c r="J1356" s="529"/>
      <c r="K1356" s="527"/>
      <c r="L1356" s="527"/>
    </row>
    <row r="1357" ht="21" hidden="1" customHeight="1" outlineLevel="3">
      <c r="A1357" s="527" t="s">
        <v>1816</v>
      </c>
      <c r="B1357" s="527" t="s">
        <v>452</v>
      </c>
      <c r="C1357" s="535">
        <v>303.3723</v>
      </c>
      <c r="D1357" s="529"/>
      <c r="E1357" s="529"/>
      <c r="F1357" s="529"/>
      <c r="G1357" s="529"/>
      <c r="H1357" s="529"/>
      <c r="I1357" s="535">
        <v>303.3723</v>
      </c>
      <c r="J1357" s="535">
        <v>303.3723</v>
      </c>
      <c r="K1357" s="527"/>
      <c r="L1357" s="527"/>
    </row>
    <row r="1358" ht="11.25" hidden="1" customHeight="1" outlineLevel="4">
      <c r="A1358" s="527"/>
      <c r="B1358" s="527"/>
      <c r="C1358" s="535">
        <v>303.3723</v>
      </c>
      <c r="D1358" s="529"/>
      <c r="E1358" s="529"/>
      <c r="F1358" s="529"/>
      <c r="G1358" s="529"/>
      <c r="H1358" s="529"/>
      <c r="I1358" s="535">
        <v>303.3723</v>
      </c>
      <c r="J1358" s="535">
        <v>303.3723</v>
      </c>
      <c r="K1358" s="527"/>
      <c r="L1358" s="527"/>
    </row>
    <row r="1359" ht="69.75" hidden="1" customHeight="1" outlineLevel="5">
      <c r="A1359" s="527"/>
      <c r="B1359" s="527" t="s">
        <v>1747</v>
      </c>
      <c r="C1359" s="530">
        <v>0.32146000000000002</v>
      </c>
      <c r="D1359" s="529"/>
      <c r="E1359" s="529"/>
      <c r="F1359" s="529"/>
      <c r="G1359" s="529"/>
      <c r="H1359" s="529"/>
      <c r="I1359" s="530">
        <v>0.32146000000000002</v>
      </c>
      <c r="J1359" s="530">
        <v>0.32146000000000002</v>
      </c>
      <c r="K1359" s="527" t="s">
        <v>1747</v>
      </c>
      <c r="L1359" s="527"/>
    </row>
    <row r="1360" ht="108.75" hidden="1" customHeight="1" outlineLevel="5">
      <c r="A1360" s="527"/>
      <c r="B1360" s="527" t="s">
        <v>1751</v>
      </c>
      <c r="C1360" s="530">
        <v>7.5200500000000003</v>
      </c>
      <c r="D1360" s="529"/>
      <c r="E1360" s="529"/>
      <c r="F1360" s="529"/>
      <c r="G1360" s="529"/>
      <c r="H1360" s="529"/>
      <c r="I1360" s="530">
        <v>7.5200500000000003</v>
      </c>
      <c r="J1360" s="530">
        <v>7.5200500000000003</v>
      </c>
      <c r="K1360" s="527" t="s">
        <v>1751</v>
      </c>
      <c r="L1360" s="527"/>
    </row>
    <row r="1361" ht="99" hidden="1" customHeight="1" outlineLevel="5">
      <c r="A1361" s="527"/>
      <c r="B1361" s="527" t="s">
        <v>1752</v>
      </c>
      <c r="C1361" s="530">
        <v>1.94885</v>
      </c>
      <c r="D1361" s="529"/>
      <c r="E1361" s="529"/>
      <c r="F1361" s="529"/>
      <c r="G1361" s="529"/>
      <c r="H1361" s="529"/>
      <c r="I1361" s="530">
        <v>1.94885</v>
      </c>
      <c r="J1361" s="530">
        <v>1.94885</v>
      </c>
      <c r="K1361" s="527" t="s">
        <v>1752</v>
      </c>
      <c r="L1361" s="527"/>
    </row>
    <row r="1362" ht="60" hidden="1" customHeight="1" outlineLevel="5">
      <c r="A1362" s="527"/>
      <c r="B1362" s="527" t="s">
        <v>1799</v>
      </c>
      <c r="C1362" s="530">
        <v>0.10546</v>
      </c>
      <c r="D1362" s="529"/>
      <c r="E1362" s="529"/>
      <c r="F1362" s="529"/>
      <c r="G1362" s="529"/>
      <c r="H1362" s="529"/>
      <c r="I1362" s="530">
        <v>0.10546</v>
      </c>
      <c r="J1362" s="530">
        <v>0.10546</v>
      </c>
      <c r="K1362" s="527" t="s">
        <v>1799</v>
      </c>
      <c r="L1362" s="527"/>
    </row>
    <row r="1363" ht="108.75" hidden="1" customHeight="1" outlineLevel="5">
      <c r="A1363" s="527"/>
      <c r="B1363" s="527" t="s">
        <v>1800</v>
      </c>
      <c r="C1363" s="530">
        <v>0.090950000000000003</v>
      </c>
      <c r="D1363" s="529"/>
      <c r="E1363" s="529"/>
      <c r="F1363" s="529"/>
      <c r="G1363" s="529"/>
      <c r="H1363" s="529"/>
      <c r="I1363" s="530">
        <v>0.090950000000000003</v>
      </c>
      <c r="J1363" s="530">
        <v>0.090950000000000003</v>
      </c>
      <c r="K1363" s="527" t="s">
        <v>1800</v>
      </c>
      <c r="L1363" s="527"/>
    </row>
    <row r="1364" ht="167.25" hidden="1" customHeight="1" outlineLevel="5">
      <c r="A1364" s="527"/>
      <c r="B1364" s="527" t="s">
        <v>1801</v>
      </c>
      <c r="C1364" s="535">
        <v>0.073400000000000007</v>
      </c>
      <c r="D1364" s="529"/>
      <c r="E1364" s="529"/>
      <c r="F1364" s="529"/>
      <c r="G1364" s="529"/>
      <c r="H1364" s="529"/>
      <c r="I1364" s="535">
        <v>0.073400000000000007</v>
      </c>
      <c r="J1364" s="535">
        <v>0.073400000000000007</v>
      </c>
      <c r="K1364" s="527" t="s">
        <v>1801</v>
      </c>
      <c r="L1364" s="527"/>
    </row>
    <row r="1365" ht="128.25" hidden="1" customHeight="1" outlineLevel="5">
      <c r="A1365" s="527"/>
      <c r="B1365" s="527" t="s">
        <v>1993</v>
      </c>
      <c r="C1365" s="530">
        <v>2.3591099999999998</v>
      </c>
      <c r="D1365" s="529"/>
      <c r="E1365" s="529"/>
      <c r="F1365" s="529"/>
      <c r="G1365" s="529"/>
      <c r="H1365" s="529"/>
      <c r="I1365" s="530">
        <v>2.3591099999999998</v>
      </c>
      <c r="J1365" s="530">
        <v>2.3591099999999998</v>
      </c>
      <c r="K1365" s="527" t="s">
        <v>1993</v>
      </c>
      <c r="L1365" s="527"/>
    </row>
    <row r="1366" ht="157.5" hidden="1" customHeight="1" outlineLevel="5">
      <c r="A1366" s="527"/>
      <c r="B1366" s="527" t="s">
        <v>1802</v>
      </c>
      <c r="C1366" s="530">
        <v>6.3155200000000002</v>
      </c>
      <c r="D1366" s="529"/>
      <c r="E1366" s="529"/>
      <c r="F1366" s="529"/>
      <c r="G1366" s="529"/>
      <c r="H1366" s="529"/>
      <c r="I1366" s="530">
        <v>6.3155200000000002</v>
      </c>
      <c r="J1366" s="530">
        <v>6.3155200000000002</v>
      </c>
      <c r="K1366" s="527" t="s">
        <v>1802</v>
      </c>
      <c r="L1366" s="527"/>
    </row>
    <row r="1367" ht="79.5" hidden="1" customHeight="1" outlineLevel="5">
      <c r="A1367" s="527"/>
      <c r="B1367" s="527" t="s">
        <v>1994</v>
      </c>
      <c r="C1367" s="530">
        <v>0.064409999999999995</v>
      </c>
      <c r="D1367" s="529"/>
      <c r="E1367" s="529"/>
      <c r="F1367" s="529"/>
      <c r="G1367" s="529"/>
      <c r="H1367" s="529"/>
      <c r="I1367" s="530">
        <v>0.064409999999999995</v>
      </c>
      <c r="J1367" s="530">
        <v>0.064409999999999995</v>
      </c>
      <c r="K1367" s="527" t="s">
        <v>1994</v>
      </c>
      <c r="L1367" s="527"/>
    </row>
    <row r="1368" ht="50.25" hidden="1" customHeight="1" outlineLevel="5">
      <c r="A1368" s="527"/>
      <c r="B1368" s="527" t="s">
        <v>1769</v>
      </c>
      <c r="C1368" s="535">
        <v>1.1368</v>
      </c>
      <c r="D1368" s="529"/>
      <c r="E1368" s="529"/>
      <c r="F1368" s="529"/>
      <c r="G1368" s="529"/>
      <c r="H1368" s="529"/>
      <c r="I1368" s="535">
        <v>1.1368</v>
      </c>
      <c r="J1368" s="535">
        <v>1.1368</v>
      </c>
      <c r="K1368" s="527" t="s">
        <v>1769</v>
      </c>
      <c r="L1368" s="527"/>
    </row>
    <row r="1369" ht="79.5" hidden="1" customHeight="1" outlineLevel="5">
      <c r="A1369" s="527"/>
      <c r="B1369" s="527" t="s">
        <v>1770</v>
      </c>
      <c r="C1369" s="535">
        <v>0.33539999999999998</v>
      </c>
      <c r="D1369" s="529"/>
      <c r="E1369" s="529"/>
      <c r="F1369" s="529"/>
      <c r="G1369" s="529"/>
      <c r="H1369" s="529"/>
      <c r="I1369" s="535">
        <v>0.33539999999999998</v>
      </c>
      <c r="J1369" s="535">
        <v>0.33539999999999998</v>
      </c>
      <c r="K1369" s="527" t="s">
        <v>1770</v>
      </c>
      <c r="L1369" s="527"/>
    </row>
    <row r="1370" ht="128.25" hidden="1" customHeight="1" outlineLevel="5">
      <c r="A1370" s="527"/>
      <c r="B1370" s="527" t="s">
        <v>1804</v>
      </c>
      <c r="C1370" s="530">
        <v>1.44479</v>
      </c>
      <c r="D1370" s="529"/>
      <c r="E1370" s="529"/>
      <c r="F1370" s="529"/>
      <c r="G1370" s="529"/>
      <c r="H1370" s="529"/>
      <c r="I1370" s="530">
        <v>1.44479</v>
      </c>
      <c r="J1370" s="530">
        <v>1.44479</v>
      </c>
      <c r="K1370" s="527" t="s">
        <v>1804</v>
      </c>
      <c r="L1370" s="527"/>
    </row>
    <row r="1371" ht="79.5" hidden="1" customHeight="1" outlineLevel="5">
      <c r="A1371" s="527"/>
      <c r="B1371" s="527" t="s">
        <v>1771</v>
      </c>
      <c r="C1371" s="530">
        <v>3.32701</v>
      </c>
      <c r="D1371" s="529"/>
      <c r="E1371" s="529"/>
      <c r="F1371" s="529"/>
      <c r="G1371" s="529"/>
      <c r="H1371" s="529"/>
      <c r="I1371" s="530">
        <v>3.32701</v>
      </c>
      <c r="J1371" s="530">
        <v>3.32701</v>
      </c>
      <c r="K1371" s="527" t="s">
        <v>1771</v>
      </c>
      <c r="L1371" s="527"/>
    </row>
    <row r="1372" ht="138" hidden="1" customHeight="1" outlineLevel="5">
      <c r="A1372" s="527"/>
      <c r="B1372" s="527" t="s">
        <v>1772</v>
      </c>
      <c r="C1372" s="530">
        <v>0.00182</v>
      </c>
      <c r="D1372" s="529"/>
      <c r="E1372" s="529"/>
      <c r="F1372" s="529"/>
      <c r="G1372" s="529"/>
      <c r="H1372" s="529"/>
      <c r="I1372" s="530">
        <v>0.00182</v>
      </c>
      <c r="J1372" s="530">
        <v>0.00182</v>
      </c>
      <c r="K1372" s="527" t="s">
        <v>1772</v>
      </c>
      <c r="L1372" s="527"/>
    </row>
    <row r="1373" ht="177" hidden="1" customHeight="1" outlineLevel="5">
      <c r="A1373" s="527"/>
      <c r="B1373" s="527" t="s">
        <v>1773</v>
      </c>
      <c r="C1373" s="530">
        <v>0.99831999999999999</v>
      </c>
      <c r="D1373" s="529"/>
      <c r="E1373" s="529"/>
      <c r="F1373" s="529"/>
      <c r="G1373" s="529"/>
      <c r="H1373" s="529"/>
      <c r="I1373" s="530">
        <v>0.99831999999999999</v>
      </c>
      <c r="J1373" s="530">
        <v>0.99831999999999999</v>
      </c>
      <c r="K1373" s="527" t="s">
        <v>1773</v>
      </c>
      <c r="L1373" s="527"/>
    </row>
    <row r="1374" ht="118.5" hidden="1" customHeight="1" outlineLevel="5">
      <c r="A1374" s="527"/>
      <c r="B1374" s="527" t="s">
        <v>1774</v>
      </c>
      <c r="C1374" s="530">
        <v>0.20125000000000001</v>
      </c>
      <c r="D1374" s="529"/>
      <c r="E1374" s="529"/>
      <c r="F1374" s="529"/>
      <c r="G1374" s="529"/>
      <c r="H1374" s="529"/>
      <c r="I1374" s="530">
        <v>0.20125000000000001</v>
      </c>
      <c r="J1374" s="530">
        <v>0.20125000000000001</v>
      </c>
      <c r="K1374" s="527" t="s">
        <v>1774</v>
      </c>
      <c r="L1374" s="527"/>
    </row>
    <row r="1375" ht="40.5" hidden="1" customHeight="1" outlineLevel="5">
      <c r="A1375" s="527"/>
      <c r="B1375" s="527" t="s">
        <v>1776</v>
      </c>
      <c r="C1375" s="530">
        <v>34.73433</v>
      </c>
      <c r="D1375" s="529"/>
      <c r="E1375" s="529"/>
      <c r="F1375" s="529"/>
      <c r="G1375" s="529"/>
      <c r="H1375" s="529"/>
      <c r="I1375" s="530">
        <v>34.73433</v>
      </c>
      <c r="J1375" s="530">
        <v>34.73433</v>
      </c>
      <c r="K1375" s="527" t="s">
        <v>1776</v>
      </c>
      <c r="L1375" s="527"/>
    </row>
    <row r="1376" ht="118.5" hidden="1" customHeight="1" outlineLevel="5">
      <c r="A1376" s="527"/>
      <c r="B1376" s="527" t="s">
        <v>1777</v>
      </c>
      <c r="C1376" s="530">
        <v>11.258609999999999</v>
      </c>
      <c r="D1376" s="529"/>
      <c r="E1376" s="529"/>
      <c r="F1376" s="529"/>
      <c r="G1376" s="529"/>
      <c r="H1376" s="529"/>
      <c r="I1376" s="530">
        <v>11.258609999999999</v>
      </c>
      <c r="J1376" s="530">
        <v>11.258609999999999</v>
      </c>
      <c r="K1376" s="527" t="s">
        <v>1777</v>
      </c>
      <c r="L1376" s="527"/>
    </row>
    <row r="1377" ht="89.25" hidden="1" customHeight="1" outlineLevel="5">
      <c r="A1377" s="527"/>
      <c r="B1377" s="527" t="s">
        <v>1779</v>
      </c>
      <c r="C1377" s="530">
        <v>0.22111</v>
      </c>
      <c r="D1377" s="529"/>
      <c r="E1377" s="529"/>
      <c r="F1377" s="529"/>
      <c r="G1377" s="529"/>
      <c r="H1377" s="529"/>
      <c r="I1377" s="530">
        <v>0.22111</v>
      </c>
      <c r="J1377" s="530">
        <v>0.22111</v>
      </c>
      <c r="K1377" s="527" t="s">
        <v>1779</v>
      </c>
      <c r="L1377" s="527"/>
    </row>
    <row r="1378" ht="89.25" hidden="1" customHeight="1" outlineLevel="5">
      <c r="A1378" s="527"/>
      <c r="B1378" s="527" t="s">
        <v>1784</v>
      </c>
      <c r="C1378" s="530">
        <v>8.0939300000000003</v>
      </c>
      <c r="D1378" s="529"/>
      <c r="E1378" s="529"/>
      <c r="F1378" s="529"/>
      <c r="G1378" s="529"/>
      <c r="H1378" s="529"/>
      <c r="I1378" s="530">
        <v>8.0939300000000003</v>
      </c>
      <c r="J1378" s="530">
        <v>8.0939300000000003</v>
      </c>
      <c r="K1378" s="527" t="s">
        <v>1784</v>
      </c>
      <c r="L1378" s="527"/>
    </row>
    <row r="1379" ht="99" hidden="1" customHeight="1" outlineLevel="5">
      <c r="A1379" s="527"/>
      <c r="B1379" s="527" t="s">
        <v>1806</v>
      </c>
      <c r="C1379" s="530">
        <v>18.818570000000001</v>
      </c>
      <c r="D1379" s="529"/>
      <c r="E1379" s="529"/>
      <c r="F1379" s="529"/>
      <c r="G1379" s="529"/>
      <c r="H1379" s="529"/>
      <c r="I1379" s="530">
        <v>18.818570000000001</v>
      </c>
      <c r="J1379" s="530">
        <v>18.818570000000001</v>
      </c>
      <c r="K1379" s="527" t="s">
        <v>1806</v>
      </c>
      <c r="L1379" s="527"/>
    </row>
    <row r="1380" ht="99" hidden="1" customHeight="1" outlineLevel="5">
      <c r="A1380" s="527"/>
      <c r="B1380" s="527" t="s">
        <v>1785</v>
      </c>
      <c r="C1380" s="530">
        <v>2.9488699999999999</v>
      </c>
      <c r="D1380" s="529"/>
      <c r="E1380" s="529"/>
      <c r="F1380" s="529"/>
      <c r="G1380" s="529"/>
      <c r="H1380" s="529"/>
      <c r="I1380" s="530">
        <v>2.9488699999999999</v>
      </c>
      <c r="J1380" s="530">
        <v>2.9488699999999999</v>
      </c>
      <c r="K1380" s="527" t="s">
        <v>1785</v>
      </c>
      <c r="L1380" s="527"/>
    </row>
    <row r="1381" ht="108.75" hidden="1" customHeight="1" outlineLevel="5">
      <c r="A1381" s="527"/>
      <c r="B1381" s="527" t="s">
        <v>1786</v>
      </c>
      <c r="C1381" s="530">
        <v>0.28076000000000001</v>
      </c>
      <c r="D1381" s="529"/>
      <c r="E1381" s="529"/>
      <c r="F1381" s="529"/>
      <c r="G1381" s="529"/>
      <c r="H1381" s="529"/>
      <c r="I1381" s="530">
        <v>0.28076000000000001</v>
      </c>
      <c r="J1381" s="530">
        <v>0.28076000000000001</v>
      </c>
      <c r="K1381" s="527" t="s">
        <v>1786</v>
      </c>
      <c r="L1381" s="527"/>
    </row>
    <row r="1382" ht="108.75" hidden="1" customHeight="1" outlineLevel="5">
      <c r="A1382" s="527"/>
      <c r="B1382" s="527" t="s">
        <v>1788</v>
      </c>
      <c r="C1382" s="537">
        <v>195.53200000000001</v>
      </c>
      <c r="D1382" s="529"/>
      <c r="E1382" s="529"/>
      <c r="F1382" s="529"/>
      <c r="G1382" s="529"/>
      <c r="H1382" s="529"/>
      <c r="I1382" s="537">
        <v>195.53200000000001</v>
      </c>
      <c r="J1382" s="537">
        <v>195.53200000000001</v>
      </c>
      <c r="K1382" s="527" t="s">
        <v>1788</v>
      </c>
      <c r="L1382" s="527"/>
    </row>
    <row r="1383" ht="50.25" hidden="1" customHeight="1" outlineLevel="5">
      <c r="A1383" s="527"/>
      <c r="B1383" s="527" t="s">
        <v>1794</v>
      </c>
      <c r="C1383" s="530">
        <v>0.85219</v>
      </c>
      <c r="D1383" s="529"/>
      <c r="E1383" s="529"/>
      <c r="F1383" s="529"/>
      <c r="G1383" s="529"/>
      <c r="H1383" s="529"/>
      <c r="I1383" s="530">
        <v>0.85219</v>
      </c>
      <c r="J1383" s="530">
        <v>0.85219</v>
      </c>
      <c r="K1383" s="527" t="s">
        <v>1794</v>
      </c>
      <c r="L1383" s="527"/>
    </row>
    <row r="1384" ht="69.75" hidden="1" customHeight="1" outlineLevel="5">
      <c r="A1384" s="527"/>
      <c r="B1384" s="527" t="s">
        <v>1807</v>
      </c>
      <c r="C1384" s="530">
        <v>0.29792000000000002</v>
      </c>
      <c r="D1384" s="529"/>
      <c r="E1384" s="529"/>
      <c r="F1384" s="529"/>
      <c r="G1384" s="529"/>
      <c r="H1384" s="529"/>
      <c r="I1384" s="530">
        <v>0.29792000000000002</v>
      </c>
      <c r="J1384" s="530">
        <v>0.29792000000000002</v>
      </c>
      <c r="K1384" s="527" t="s">
        <v>1807</v>
      </c>
      <c r="L1384" s="527"/>
    </row>
    <row r="1385" ht="89.25" hidden="1" customHeight="1" outlineLevel="5">
      <c r="A1385" s="527"/>
      <c r="B1385" s="527" t="s">
        <v>1992</v>
      </c>
      <c r="C1385" s="530">
        <v>4.08941</v>
      </c>
      <c r="D1385" s="529"/>
      <c r="E1385" s="529"/>
      <c r="F1385" s="529"/>
      <c r="G1385" s="529"/>
      <c r="H1385" s="529"/>
      <c r="I1385" s="530">
        <v>4.08941</v>
      </c>
      <c r="J1385" s="530">
        <v>4.08941</v>
      </c>
      <c r="K1385" s="527" t="s">
        <v>1992</v>
      </c>
      <c r="L1385" s="527"/>
    </row>
    <row r="1386" ht="50.25" hidden="1" customHeight="1" outlineLevel="2">
      <c r="A1386" s="527" t="s">
        <v>1817</v>
      </c>
      <c r="B1386" s="527" t="s">
        <v>1463</v>
      </c>
      <c r="C1386" s="529"/>
      <c r="D1386" s="529"/>
      <c r="E1386" s="529"/>
      <c r="F1386" s="529"/>
      <c r="G1386" s="529"/>
      <c r="H1386" s="529"/>
      <c r="I1386" s="529"/>
      <c r="J1386" s="529"/>
      <c r="K1386" s="527"/>
      <c r="L1386" s="527"/>
    </row>
    <row r="1387" ht="11.25" hidden="1" customHeight="1" outlineLevel="3">
      <c r="A1387" s="527" t="s">
        <v>1818</v>
      </c>
      <c r="B1387" s="527" t="s">
        <v>441</v>
      </c>
      <c r="C1387" s="529"/>
      <c r="D1387" s="529"/>
      <c r="E1387" s="529"/>
      <c r="F1387" s="529"/>
      <c r="G1387" s="529"/>
      <c r="H1387" s="529"/>
      <c r="I1387" s="529"/>
      <c r="J1387" s="529"/>
      <c r="K1387" s="527"/>
      <c r="L1387" s="527"/>
    </row>
    <row r="1388" ht="21" hidden="1" customHeight="1" outlineLevel="3">
      <c r="A1388" s="527" t="s">
        <v>1819</v>
      </c>
      <c r="B1388" s="527" t="s">
        <v>451</v>
      </c>
      <c r="C1388" s="529"/>
      <c r="D1388" s="529"/>
      <c r="E1388" s="529"/>
      <c r="F1388" s="529"/>
      <c r="G1388" s="529"/>
      <c r="H1388" s="529"/>
      <c r="I1388" s="529"/>
      <c r="J1388" s="529"/>
      <c r="K1388" s="527"/>
      <c r="L1388" s="527"/>
    </row>
    <row r="1389" ht="21" hidden="1" customHeight="1" outlineLevel="3">
      <c r="A1389" s="527" t="s">
        <v>1820</v>
      </c>
      <c r="B1389" s="527" t="s">
        <v>452</v>
      </c>
      <c r="C1389" s="529"/>
      <c r="D1389" s="529"/>
      <c r="E1389" s="529"/>
      <c r="F1389" s="529"/>
      <c r="G1389" s="529"/>
      <c r="H1389" s="529"/>
      <c r="I1389" s="529"/>
      <c r="J1389" s="529"/>
      <c r="K1389" s="527"/>
      <c r="L1389" s="527"/>
    </row>
    <row r="1390" ht="50.25" customHeight="1" outlineLevel="1" collapsed="1">
      <c r="A1390" s="527" t="s">
        <v>1821</v>
      </c>
      <c r="B1390" s="527" t="s">
        <v>1467</v>
      </c>
      <c r="C1390" s="529"/>
      <c r="D1390" s="529"/>
      <c r="E1390" s="529"/>
      <c r="F1390" s="529"/>
      <c r="G1390" s="529"/>
      <c r="H1390" s="529"/>
      <c r="I1390" s="529"/>
      <c r="J1390" s="529"/>
      <c r="K1390" s="527"/>
      <c r="L1390" s="527"/>
    </row>
    <row r="1391" ht="11.25" hidden="1" customHeight="1" outlineLevel="2">
      <c r="A1391" s="527" t="s">
        <v>959</v>
      </c>
      <c r="B1391" s="527" t="s">
        <v>1469</v>
      </c>
      <c r="C1391" s="529"/>
      <c r="D1391" s="529"/>
      <c r="E1391" s="529"/>
      <c r="F1391" s="529"/>
      <c r="G1391" s="529"/>
      <c r="H1391" s="529"/>
      <c r="I1391" s="529"/>
      <c r="J1391" s="529"/>
      <c r="K1391" s="527"/>
      <c r="L1391" s="527"/>
    </row>
    <row r="1392" ht="11.25" hidden="1" customHeight="1" outlineLevel="3">
      <c r="A1392" s="527" t="s">
        <v>1822</v>
      </c>
      <c r="B1392" s="527" t="s">
        <v>441</v>
      </c>
      <c r="C1392" s="529"/>
      <c r="D1392" s="529"/>
      <c r="E1392" s="529"/>
      <c r="F1392" s="529"/>
      <c r="G1392" s="529"/>
      <c r="H1392" s="529"/>
      <c r="I1392" s="529"/>
      <c r="J1392" s="529"/>
      <c r="K1392" s="527"/>
      <c r="L1392" s="527"/>
    </row>
    <row r="1393" ht="21" hidden="1" customHeight="1" outlineLevel="3">
      <c r="A1393" s="527" t="s">
        <v>1823</v>
      </c>
      <c r="B1393" s="527" t="s">
        <v>451</v>
      </c>
      <c r="C1393" s="529"/>
      <c r="D1393" s="529"/>
      <c r="E1393" s="529"/>
      <c r="F1393" s="529"/>
      <c r="G1393" s="529"/>
      <c r="H1393" s="529"/>
      <c r="I1393" s="529"/>
      <c r="J1393" s="529"/>
      <c r="K1393" s="527"/>
      <c r="L1393" s="527"/>
    </row>
    <row r="1394" ht="21" hidden="1" customHeight="1" outlineLevel="3">
      <c r="A1394" s="527" t="s">
        <v>1824</v>
      </c>
      <c r="B1394" s="527" t="s">
        <v>452</v>
      </c>
      <c r="C1394" s="529"/>
      <c r="D1394" s="529"/>
      <c r="E1394" s="529"/>
      <c r="F1394" s="529"/>
      <c r="G1394" s="529"/>
      <c r="H1394" s="529"/>
      <c r="I1394" s="529"/>
      <c r="J1394" s="529"/>
      <c r="K1394" s="527"/>
      <c r="L1394" s="527"/>
    </row>
    <row r="1395" ht="11.25" hidden="1" customHeight="1" outlineLevel="2">
      <c r="A1395" s="527" t="s">
        <v>960</v>
      </c>
      <c r="B1395" s="527" t="s">
        <v>1473</v>
      </c>
      <c r="C1395" s="529"/>
      <c r="D1395" s="529"/>
      <c r="E1395" s="529"/>
      <c r="F1395" s="529"/>
      <c r="G1395" s="529"/>
      <c r="H1395" s="529"/>
      <c r="I1395" s="529"/>
      <c r="J1395" s="529"/>
      <c r="K1395" s="527"/>
      <c r="L1395" s="527"/>
    </row>
    <row r="1396" ht="11.25" hidden="1" customHeight="1" outlineLevel="3">
      <c r="A1396" s="527" t="s">
        <v>1825</v>
      </c>
      <c r="B1396" s="527" t="s">
        <v>441</v>
      </c>
      <c r="C1396" s="529"/>
      <c r="D1396" s="529"/>
      <c r="E1396" s="529"/>
      <c r="F1396" s="529"/>
      <c r="G1396" s="529"/>
      <c r="H1396" s="529"/>
      <c r="I1396" s="529"/>
      <c r="J1396" s="529"/>
      <c r="K1396" s="527"/>
      <c r="L1396" s="527"/>
    </row>
    <row r="1397" ht="21" hidden="1" customHeight="1" outlineLevel="3">
      <c r="A1397" s="527" t="s">
        <v>1826</v>
      </c>
      <c r="B1397" s="527" t="s">
        <v>451</v>
      </c>
      <c r="C1397" s="529"/>
      <c r="D1397" s="529"/>
      <c r="E1397" s="529"/>
      <c r="F1397" s="529"/>
      <c r="G1397" s="529"/>
      <c r="H1397" s="529"/>
      <c r="I1397" s="529"/>
      <c r="J1397" s="529"/>
      <c r="K1397" s="527"/>
      <c r="L1397" s="527"/>
    </row>
    <row r="1398" ht="21" hidden="1" customHeight="1" outlineLevel="3">
      <c r="A1398" s="527" t="s">
        <v>1827</v>
      </c>
      <c r="B1398" s="527" t="s">
        <v>452</v>
      </c>
      <c r="C1398" s="529"/>
      <c r="D1398" s="529"/>
      <c r="E1398" s="529"/>
      <c r="F1398" s="529"/>
      <c r="G1398" s="529"/>
      <c r="H1398" s="529"/>
      <c r="I1398" s="529"/>
      <c r="J1398" s="529"/>
      <c r="K1398" s="527"/>
      <c r="L1398" s="527"/>
    </row>
    <row r="1399" s="523" customFormat="1" ht="40.5" customHeight="1" collapsed="1">
      <c r="A1399" s="540" t="s">
        <v>1828</v>
      </c>
      <c r="B1399" s="540" t="s">
        <v>1829</v>
      </c>
      <c r="C1399" s="541">
        <v>157809.35884999999</v>
      </c>
      <c r="D1399" s="542"/>
      <c r="E1399" s="542"/>
      <c r="F1399" s="542"/>
      <c r="G1399" s="542"/>
      <c r="H1399" s="542"/>
      <c r="I1399" s="541">
        <v>157809.35884999999</v>
      </c>
      <c r="J1399" s="541">
        <v>157809.35884999999</v>
      </c>
      <c r="K1399" s="540"/>
      <c r="L1399" s="540"/>
    </row>
    <row r="1400" ht="23.25" customHeight="1" outlineLevel="1">
      <c r="A1400" s="527" t="s">
        <v>1830</v>
      </c>
      <c r="B1400" s="527" t="s">
        <v>1430</v>
      </c>
      <c r="C1400" s="528">
        <v>151724.71917999999</v>
      </c>
      <c r="D1400" s="529"/>
      <c r="E1400" s="529"/>
      <c r="F1400" s="529"/>
      <c r="G1400" s="529"/>
      <c r="H1400" s="529"/>
      <c r="I1400" s="528">
        <v>151724.71917999999</v>
      </c>
      <c r="J1400" s="528">
        <v>151724.71917999999</v>
      </c>
      <c r="K1400" s="527"/>
      <c r="L1400" s="527"/>
    </row>
    <row r="1401" ht="11.25" customHeight="1" outlineLevel="2">
      <c r="A1401" s="527" t="s">
        <v>1831</v>
      </c>
      <c r="B1401" s="527" t="s">
        <v>441</v>
      </c>
      <c r="C1401" s="529"/>
      <c r="D1401" s="529"/>
      <c r="E1401" s="529"/>
      <c r="F1401" s="529"/>
      <c r="G1401" s="529"/>
      <c r="H1401" s="529"/>
      <c r="I1401" s="529"/>
      <c r="J1401" s="529"/>
      <c r="K1401" s="527"/>
      <c r="L1401" s="527"/>
    </row>
    <row r="1402" ht="21" customHeight="1" outlineLevel="2">
      <c r="A1402" s="527" t="s">
        <v>1832</v>
      </c>
      <c r="B1402" s="527" t="s">
        <v>451</v>
      </c>
      <c r="C1402" s="529"/>
      <c r="D1402" s="529"/>
      <c r="E1402" s="529"/>
      <c r="F1402" s="529"/>
      <c r="G1402" s="529"/>
      <c r="H1402" s="529"/>
      <c r="I1402" s="529"/>
      <c r="J1402" s="529"/>
      <c r="K1402" s="527"/>
      <c r="L1402" s="527"/>
    </row>
    <row r="1403" ht="21" customHeight="1" outlineLevel="2">
      <c r="A1403" s="527" t="s">
        <v>1833</v>
      </c>
      <c r="B1403" s="527" t="s">
        <v>452</v>
      </c>
      <c r="C1403" s="528">
        <v>151724.71917999999</v>
      </c>
      <c r="D1403" s="529"/>
      <c r="E1403" s="529"/>
      <c r="F1403" s="529"/>
      <c r="G1403" s="529"/>
      <c r="H1403" s="529"/>
      <c r="I1403" s="528">
        <v>151724.71917999999</v>
      </c>
      <c r="J1403" s="528">
        <v>151724.71917999999</v>
      </c>
      <c r="K1403" s="527"/>
      <c r="L1403" s="527"/>
    </row>
    <row r="1404" ht="21" customHeight="1" outlineLevel="3">
      <c r="A1404" s="527"/>
      <c r="B1404" s="527"/>
      <c r="C1404" s="528">
        <v>151724.71917999999</v>
      </c>
      <c r="D1404" s="529"/>
      <c r="E1404" s="529"/>
      <c r="F1404" s="529"/>
      <c r="G1404" s="529"/>
      <c r="H1404" s="529"/>
      <c r="I1404" s="528">
        <v>151724.71917999999</v>
      </c>
      <c r="J1404" s="528">
        <v>151724.71917999999</v>
      </c>
      <c r="K1404" s="527"/>
      <c r="L1404" s="527"/>
    </row>
    <row r="1405" ht="22.5" customHeight="1" outlineLevel="4">
      <c r="A1405" s="527"/>
      <c r="B1405" s="527" t="s">
        <v>1494</v>
      </c>
      <c r="C1405" s="530">
        <v>870.52002000000005</v>
      </c>
      <c r="D1405" s="529"/>
      <c r="E1405" s="529"/>
      <c r="F1405" s="529"/>
      <c r="G1405" s="529"/>
      <c r="H1405" s="529"/>
      <c r="I1405" s="530">
        <v>870.52002000000005</v>
      </c>
      <c r="J1405" s="530">
        <v>870.52002000000005</v>
      </c>
      <c r="K1405" s="527" t="s">
        <v>1494</v>
      </c>
      <c r="L1405" s="527"/>
    </row>
    <row r="1406" ht="22.5" customHeight="1" outlineLevel="4">
      <c r="A1406" s="527"/>
      <c r="B1406" s="527" t="s">
        <v>1500</v>
      </c>
      <c r="C1406" s="530">
        <v>59.306910000000002</v>
      </c>
      <c r="D1406" s="529"/>
      <c r="E1406" s="529"/>
      <c r="F1406" s="529"/>
      <c r="G1406" s="529"/>
      <c r="H1406" s="529"/>
      <c r="I1406" s="530">
        <v>59.306910000000002</v>
      </c>
      <c r="J1406" s="530">
        <v>59.306910000000002</v>
      </c>
      <c r="K1406" s="527" t="s">
        <v>1500</v>
      </c>
      <c r="L1406" s="527"/>
    </row>
    <row r="1407" ht="22.5" customHeight="1" outlineLevel="4">
      <c r="A1407" s="527"/>
      <c r="B1407" s="527" t="s">
        <v>1501</v>
      </c>
      <c r="C1407" s="530">
        <v>238.05651</v>
      </c>
      <c r="D1407" s="529"/>
      <c r="E1407" s="529"/>
      <c r="F1407" s="529"/>
      <c r="G1407" s="529"/>
      <c r="H1407" s="529"/>
      <c r="I1407" s="530">
        <v>238.05651</v>
      </c>
      <c r="J1407" s="530">
        <v>238.05651</v>
      </c>
      <c r="K1407" s="527" t="s">
        <v>1501</v>
      </c>
      <c r="L1407" s="527"/>
    </row>
    <row r="1408" ht="22.5" customHeight="1" outlineLevel="4">
      <c r="A1408" s="527"/>
      <c r="B1408" s="527" t="s">
        <v>1505</v>
      </c>
      <c r="C1408" s="530">
        <v>121.15067999999999</v>
      </c>
      <c r="D1408" s="529"/>
      <c r="E1408" s="529"/>
      <c r="F1408" s="529"/>
      <c r="G1408" s="529"/>
      <c r="H1408" s="529"/>
      <c r="I1408" s="530">
        <v>121.15067999999999</v>
      </c>
      <c r="J1408" s="530">
        <v>121.15067999999999</v>
      </c>
      <c r="K1408" s="527" t="s">
        <v>1505</v>
      </c>
      <c r="L1408" s="527"/>
    </row>
    <row r="1409" ht="22.5" customHeight="1" outlineLevel="4">
      <c r="A1409" s="527"/>
      <c r="B1409" s="527" t="s">
        <v>1506</v>
      </c>
      <c r="C1409" s="530">
        <v>90.75573</v>
      </c>
      <c r="D1409" s="529"/>
      <c r="E1409" s="529"/>
      <c r="F1409" s="529"/>
      <c r="G1409" s="529"/>
      <c r="H1409" s="529"/>
      <c r="I1409" s="530">
        <v>90.75573</v>
      </c>
      <c r="J1409" s="530">
        <v>90.75573</v>
      </c>
      <c r="K1409" s="527" t="s">
        <v>1506</v>
      </c>
      <c r="L1409" s="527"/>
    </row>
    <row r="1410" ht="22.5" customHeight="1" outlineLevel="4">
      <c r="A1410" s="527"/>
      <c r="B1410" s="527" t="s">
        <v>1507</v>
      </c>
      <c r="C1410" s="530">
        <v>969.85991999999999</v>
      </c>
      <c r="D1410" s="529"/>
      <c r="E1410" s="529"/>
      <c r="F1410" s="529"/>
      <c r="G1410" s="529"/>
      <c r="H1410" s="529"/>
      <c r="I1410" s="530">
        <v>969.85991999999999</v>
      </c>
      <c r="J1410" s="530">
        <v>969.85991999999999</v>
      </c>
      <c r="K1410" s="527" t="s">
        <v>1507</v>
      </c>
      <c r="L1410" s="527"/>
    </row>
    <row r="1411" ht="22.5" customHeight="1" outlineLevel="4">
      <c r="A1411" s="527"/>
      <c r="B1411" s="527" t="s">
        <v>1508</v>
      </c>
      <c r="C1411" s="528">
        <v>1361.48161</v>
      </c>
      <c r="D1411" s="529"/>
      <c r="E1411" s="529"/>
      <c r="F1411" s="529"/>
      <c r="G1411" s="529"/>
      <c r="H1411" s="529"/>
      <c r="I1411" s="528">
        <v>1361.48161</v>
      </c>
      <c r="J1411" s="528">
        <v>1361.48161</v>
      </c>
      <c r="K1411" s="527" t="s">
        <v>1508</v>
      </c>
      <c r="L1411" s="527"/>
    </row>
    <row r="1412" ht="22.5" customHeight="1" outlineLevel="4">
      <c r="A1412" s="527"/>
      <c r="B1412" s="527" t="s">
        <v>1510</v>
      </c>
      <c r="C1412" s="530">
        <v>495.64499000000001</v>
      </c>
      <c r="D1412" s="529"/>
      <c r="E1412" s="529"/>
      <c r="F1412" s="529"/>
      <c r="G1412" s="529"/>
      <c r="H1412" s="529"/>
      <c r="I1412" s="530">
        <v>495.64499000000001</v>
      </c>
      <c r="J1412" s="530">
        <v>495.64499000000001</v>
      </c>
      <c r="K1412" s="527" t="s">
        <v>1510</v>
      </c>
      <c r="L1412" s="527"/>
    </row>
    <row r="1413" ht="22.5" customHeight="1" outlineLevel="4">
      <c r="A1413" s="527"/>
      <c r="B1413" s="527" t="s">
        <v>1511</v>
      </c>
      <c r="C1413" s="530">
        <v>357.89141000000001</v>
      </c>
      <c r="D1413" s="529"/>
      <c r="E1413" s="529"/>
      <c r="F1413" s="529"/>
      <c r="G1413" s="529"/>
      <c r="H1413" s="529"/>
      <c r="I1413" s="530">
        <v>357.89141000000001</v>
      </c>
      <c r="J1413" s="530">
        <v>357.89141000000001</v>
      </c>
      <c r="K1413" s="527" t="s">
        <v>1511</v>
      </c>
      <c r="L1413" s="527"/>
    </row>
    <row r="1414" ht="22.5" customHeight="1" outlineLevel="4">
      <c r="A1414" s="527"/>
      <c r="B1414" s="527" t="s">
        <v>1518</v>
      </c>
      <c r="C1414" s="530">
        <v>491.66888999999998</v>
      </c>
      <c r="D1414" s="529"/>
      <c r="E1414" s="529"/>
      <c r="F1414" s="529"/>
      <c r="G1414" s="529"/>
      <c r="H1414" s="529"/>
      <c r="I1414" s="530">
        <v>491.66888999999998</v>
      </c>
      <c r="J1414" s="530">
        <v>491.66888999999998</v>
      </c>
      <c r="K1414" s="527" t="s">
        <v>1518</v>
      </c>
      <c r="L1414" s="527"/>
    </row>
    <row r="1415" ht="22.5" customHeight="1" outlineLevel="4">
      <c r="A1415" s="527"/>
      <c r="B1415" s="527" t="s">
        <v>1521</v>
      </c>
      <c r="C1415" s="530">
        <v>23.33427</v>
      </c>
      <c r="D1415" s="529"/>
      <c r="E1415" s="529"/>
      <c r="F1415" s="529"/>
      <c r="G1415" s="529"/>
      <c r="H1415" s="529"/>
      <c r="I1415" s="530">
        <v>23.33427</v>
      </c>
      <c r="J1415" s="530">
        <v>23.33427</v>
      </c>
      <c r="K1415" s="527" t="s">
        <v>1521</v>
      </c>
      <c r="L1415" s="527"/>
    </row>
    <row r="1416" ht="22.5" customHeight="1" outlineLevel="4">
      <c r="A1416" s="527"/>
      <c r="B1416" s="527" t="s">
        <v>1834</v>
      </c>
      <c r="C1416" s="530">
        <v>73.473910000000004</v>
      </c>
      <c r="D1416" s="529"/>
      <c r="E1416" s="529"/>
      <c r="F1416" s="529"/>
      <c r="G1416" s="529"/>
      <c r="H1416" s="529"/>
      <c r="I1416" s="530">
        <v>73.473910000000004</v>
      </c>
      <c r="J1416" s="530">
        <v>73.473910000000004</v>
      </c>
      <c r="K1416" s="527" t="s">
        <v>1834</v>
      </c>
      <c r="L1416" s="527"/>
    </row>
    <row r="1417" ht="22.5" customHeight="1" outlineLevel="4">
      <c r="A1417" s="527"/>
      <c r="B1417" s="527" t="s">
        <v>1544</v>
      </c>
      <c r="C1417" s="528">
        <v>37878.740879999998</v>
      </c>
      <c r="D1417" s="529"/>
      <c r="E1417" s="529"/>
      <c r="F1417" s="529"/>
      <c r="G1417" s="529"/>
      <c r="H1417" s="529"/>
      <c r="I1417" s="528">
        <v>37878.740879999998</v>
      </c>
      <c r="J1417" s="528">
        <v>37878.740879999998</v>
      </c>
      <c r="K1417" s="527" t="s">
        <v>1544</v>
      </c>
      <c r="L1417" s="527"/>
    </row>
    <row r="1418" ht="22.5" customHeight="1" outlineLevel="4">
      <c r="A1418" s="527"/>
      <c r="B1418" s="527" t="s">
        <v>1545</v>
      </c>
      <c r="C1418" s="533">
        <v>6852.5068000000001</v>
      </c>
      <c r="D1418" s="529"/>
      <c r="E1418" s="529"/>
      <c r="F1418" s="529"/>
      <c r="G1418" s="529"/>
      <c r="H1418" s="529"/>
      <c r="I1418" s="533">
        <v>6852.5068000000001</v>
      </c>
      <c r="J1418" s="533">
        <v>6852.5068000000001</v>
      </c>
      <c r="K1418" s="527" t="s">
        <v>1545</v>
      </c>
      <c r="L1418" s="527"/>
    </row>
    <row r="1419" ht="22.5" customHeight="1" outlineLevel="4">
      <c r="A1419" s="527"/>
      <c r="B1419" s="527" t="s">
        <v>1547</v>
      </c>
      <c r="C1419" s="528">
        <v>4073.7240900000002</v>
      </c>
      <c r="D1419" s="529"/>
      <c r="E1419" s="529"/>
      <c r="F1419" s="529"/>
      <c r="G1419" s="529"/>
      <c r="H1419" s="529"/>
      <c r="I1419" s="528">
        <v>4073.7240900000002</v>
      </c>
      <c r="J1419" s="528">
        <v>4073.7240900000002</v>
      </c>
      <c r="K1419" s="527" t="s">
        <v>1547</v>
      </c>
      <c r="L1419" s="527"/>
    </row>
    <row r="1420" ht="22.5" customHeight="1" outlineLevel="4">
      <c r="A1420" s="527"/>
      <c r="B1420" s="527" t="s">
        <v>1548</v>
      </c>
      <c r="C1420" s="528">
        <v>9278.9965400000001</v>
      </c>
      <c r="D1420" s="529"/>
      <c r="E1420" s="529"/>
      <c r="F1420" s="529"/>
      <c r="G1420" s="529"/>
      <c r="H1420" s="529"/>
      <c r="I1420" s="528">
        <v>9278.9965400000001</v>
      </c>
      <c r="J1420" s="528">
        <v>9278.9965400000001</v>
      </c>
      <c r="K1420" s="527" t="s">
        <v>1548</v>
      </c>
      <c r="L1420" s="527"/>
    </row>
    <row r="1421" ht="22.5" customHeight="1" outlineLevel="4">
      <c r="A1421" s="527"/>
      <c r="B1421" s="527" t="s">
        <v>1550</v>
      </c>
      <c r="C1421" s="528">
        <v>6077.35887</v>
      </c>
      <c r="D1421" s="529"/>
      <c r="E1421" s="529"/>
      <c r="F1421" s="529"/>
      <c r="G1421" s="529"/>
      <c r="H1421" s="529"/>
      <c r="I1421" s="528">
        <v>6077.35887</v>
      </c>
      <c r="J1421" s="528">
        <v>6077.35887</v>
      </c>
      <c r="K1421" s="527" t="s">
        <v>1550</v>
      </c>
      <c r="L1421" s="527"/>
    </row>
    <row r="1422" ht="22.5" customHeight="1" outlineLevel="4">
      <c r="A1422" s="527"/>
      <c r="B1422" s="527" t="s">
        <v>1551</v>
      </c>
      <c r="C1422" s="530">
        <v>719.61055999999996</v>
      </c>
      <c r="D1422" s="529"/>
      <c r="E1422" s="529"/>
      <c r="F1422" s="529"/>
      <c r="G1422" s="529"/>
      <c r="H1422" s="529"/>
      <c r="I1422" s="530">
        <v>719.61055999999996</v>
      </c>
      <c r="J1422" s="530">
        <v>719.61055999999996</v>
      </c>
      <c r="K1422" s="527" t="s">
        <v>1551</v>
      </c>
      <c r="L1422" s="527"/>
    </row>
    <row r="1423" ht="22.5" customHeight="1" outlineLevel="4">
      <c r="A1423" s="527"/>
      <c r="B1423" s="527" t="s">
        <v>1552</v>
      </c>
      <c r="C1423" s="528">
        <v>17489.74008</v>
      </c>
      <c r="D1423" s="529"/>
      <c r="E1423" s="529"/>
      <c r="F1423" s="529"/>
      <c r="G1423" s="529"/>
      <c r="H1423" s="529"/>
      <c r="I1423" s="528">
        <v>17489.74008</v>
      </c>
      <c r="J1423" s="528">
        <v>17489.74008</v>
      </c>
      <c r="K1423" s="527" t="s">
        <v>1552</v>
      </c>
      <c r="L1423" s="527"/>
    </row>
    <row r="1424" ht="22.5" customHeight="1" outlineLevel="4">
      <c r="A1424" s="527"/>
      <c r="B1424" s="527" t="s">
        <v>1553</v>
      </c>
      <c r="C1424" s="528">
        <v>8567.5566099999996</v>
      </c>
      <c r="D1424" s="529"/>
      <c r="E1424" s="529"/>
      <c r="F1424" s="529"/>
      <c r="G1424" s="529"/>
      <c r="H1424" s="529"/>
      <c r="I1424" s="528">
        <v>8567.5566099999996</v>
      </c>
      <c r="J1424" s="528">
        <v>8567.5566099999996</v>
      </c>
      <c r="K1424" s="527" t="s">
        <v>1553</v>
      </c>
      <c r="L1424" s="527"/>
    </row>
    <row r="1425" ht="22.5" customHeight="1" outlineLevel="4">
      <c r="A1425" s="527"/>
      <c r="B1425" s="527" t="s">
        <v>1555</v>
      </c>
      <c r="C1425" s="533">
        <v>11506.149100000001</v>
      </c>
      <c r="D1425" s="529"/>
      <c r="E1425" s="529"/>
      <c r="F1425" s="529"/>
      <c r="G1425" s="529"/>
      <c r="H1425" s="529"/>
      <c r="I1425" s="533">
        <v>11506.149100000001</v>
      </c>
      <c r="J1425" s="533">
        <v>11506.149100000001</v>
      </c>
      <c r="K1425" s="527" t="s">
        <v>1555</v>
      </c>
      <c r="L1425" s="527"/>
    </row>
    <row r="1426" ht="22.5" customHeight="1" outlineLevel="4">
      <c r="A1426" s="527"/>
      <c r="B1426" s="527" t="s">
        <v>1556</v>
      </c>
      <c r="C1426" s="528">
        <v>1388.7255500000001</v>
      </c>
      <c r="D1426" s="529"/>
      <c r="E1426" s="529"/>
      <c r="F1426" s="529"/>
      <c r="G1426" s="529"/>
      <c r="H1426" s="529"/>
      <c r="I1426" s="528">
        <v>1388.7255500000001</v>
      </c>
      <c r="J1426" s="528">
        <v>1388.7255500000001</v>
      </c>
      <c r="K1426" s="527" t="s">
        <v>1556</v>
      </c>
      <c r="L1426" s="527"/>
    </row>
    <row r="1427" ht="22.5" customHeight="1" outlineLevel="4">
      <c r="A1427" s="527"/>
      <c r="B1427" s="527" t="s">
        <v>1557</v>
      </c>
      <c r="C1427" s="528">
        <v>3707.96641</v>
      </c>
      <c r="D1427" s="529"/>
      <c r="E1427" s="529"/>
      <c r="F1427" s="529"/>
      <c r="G1427" s="529"/>
      <c r="H1427" s="529"/>
      <c r="I1427" s="528">
        <v>3707.96641</v>
      </c>
      <c r="J1427" s="528">
        <v>3707.96641</v>
      </c>
      <c r="K1427" s="527" t="s">
        <v>1557</v>
      </c>
      <c r="L1427" s="527"/>
    </row>
    <row r="1428" ht="22.5" customHeight="1" outlineLevel="4">
      <c r="A1428" s="527"/>
      <c r="B1428" s="527" t="s">
        <v>1558</v>
      </c>
      <c r="C1428" s="530">
        <v>158.31432000000001</v>
      </c>
      <c r="D1428" s="529"/>
      <c r="E1428" s="529"/>
      <c r="F1428" s="529"/>
      <c r="G1428" s="529"/>
      <c r="H1428" s="529"/>
      <c r="I1428" s="530">
        <v>158.31432000000001</v>
      </c>
      <c r="J1428" s="530">
        <v>158.31432000000001</v>
      </c>
      <c r="K1428" s="527" t="s">
        <v>1558</v>
      </c>
      <c r="L1428" s="527"/>
    </row>
    <row r="1429" ht="22.5" customHeight="1" outlineLevel="4">
      <c r="A1429" s="527"/>
      <c r="B1429" s="527" t="s">
        <v>1559</v>
      </c>
      <c r="C1429" s="528">
        <v>1337.0189499999999</v>
      </c>
      <c r="D1429" s="529"/>
      <c r="E1429" s="529"/>
      <c r="F1429" s="529"/>
      <c r="G1429" s="529"/>
      <c r="H1429" s="529"/>
      <c r="I1429" s="528">
        <v>1337.0189499999999</v>
      </c>
      <c r="J1429" s="528">
        <v>1337.0189499999999</v>
      </c>
      <c r="K1429" s="527" t="s">
        <v>1559</v>
      </c>
      <c r="L1429" s="527"/>
    </row>
    <row r="1430" ht="22.5" customHeight="1" outlineLevel="4">
      <c r="A1430" s="527"/>
      <c r="B1430" s="527" t="s">
        <v>1560</v>
      </c>
      <c r="C1430" s="528">
        <v>2938.8883300000002</v>
      </c>
      <c r="D1430" s="529"/>
      <c r="E1430" s="529"/>
      <c r="F1430" s="529"/>
      <c r="G1430" s="529"/>
      <c r="H1430" s="529"/>
      <c r="I1430" s="528">
        <v>2938.8883300000002</v>
      </c>
      <c r="J1430" s="528">
        <v>2938.8883300000002</v>
      </c>
      <c r="K1430" s="527" t="s">
        <v>1560</v>
      </c>
      <c r="L1430" s="527"/>
    </row>
    <row r="1431" ht="22.5" customHeight="1" outlineLevel="4">
      <c r="A1431" s="527"/>
      <c r="B1431" s="527" t="s">
        <v>1561</v>
      </c>
      <c r="C1431" s="530">
        <v>436.94538999999997</v>
      </c>
      <c r="D1431" s="529"/>
      <c r="E1431" s="529"/>
      <c r="F1431" s="529"/>
      <c r="G1431" s="529"/>
      <c r="H1431" s="529"/>
      <c r="I1431" s="530">
        <v>436.94538999999997</v>
      </c>
      <c r="J1431" s="530">
        <v>436.94538999999997</v>
      </c>
      <c r="K1431" s="527" t="s">
        <v>1561</v>
      </c>
      <c r="L1431" s="527"/>
    </row>
    <row r="1432" ht="22.5" customHeight="1" outlineLevel="4">
      <c r="A1432" s="527"/>
      <c r="B1432" s="527" t="s">
        <v>1562</v>
      </c>
      <c r="C1432" s="530">
        <v>891.97672</v>
      </c>
      <c r="D1432" s="529"/>
      <c r="E1432" s="529"/>
      <c r="F1432" s="529"/>
      <c r="G1432" s="529"/>
      <c r="H1432" s="529"/>
      <c r="I1432" s="530">
        <v>891.97672</v>
      </c>
      <c r="J1432" s="530">
        <v>891.97672</v>
      </c>
      <c r="K1432" s="527" t="s">
        <v>1562</v>
      </c>
      <c r="L1432" s="527"/>
    </row>
    <row r="1433" ht="22.5" customHeight="1" outlineLevel="4">
      <c r="A1433" s="527"/>
      <c r="B1433" s="527" t="s">
        <v>1563</v>
      </c>
      <c r="C1433" s="530">
        <v>36.700110000000002</v>
      </c>
      <c r="D1433" s="529"/>
      <c r="E1433" s="529"/>
      <c r="F1433" s="529"/>
      <c r="G1433" s="529"/>
      <c r="H1433" s="529"/>
      <c r="I1433" s="530">
        <v>36.700110000000002</v>
      </c>
      <c r="J1433" s="530">
        <v>36.700110000000002</v>
      </c>
      <c r="K1433" s="527" t="s">
        <v>1563</v>
      </c>
      <c r="L1433" s="527"/>
    </row>
    <row r="1434" ht="22.5" customHeight="1" outlineLevel="4">
      <c r="A1434" s="527"/>
      <c r="B1434" s="527" t="s">
        <v>1564</v>
      </c>
      <c r="C1434" s="530">
        <v>309.94526999999999</v>
      </c>
      <c r="D1434" s="529"/>
      <c r="E1434" s="529"/>
      <c r="F1434" s="529"/>
      <c r="G1434" s="529"/>
      <c r="H1434" s="529"/>
      <c r="I1434" s="530">
        <v>309.94526999999999</v>
      </c>
      <c r="J1434" s="530">
        <v>309.94526999999999</v>
      </c>
      <c r="K1434" s="527" t="s">
        <v>1564</v>
      </c>
      <c r="L1434" s="527"/>
    </row>
    <row r="1435" ht="22.5" customHeight="1" outlineLevel="4">
      <c r="A1435" s="527"/>
      <c r="B1435" s="527" t="s">
        <v>1565</v>
      </c>
      <c r="C1435" s="530">
        <v>230.50099</v>
      </c>
      <c r="D1435" s="529"/>
      <c r="E1435" s="529"/>
      <c r="F1435" s="529"/>
      <c r="G1435" s="529"/>
      <c r="H1435" s="529"/>
      <c r="I1435" s="530">
        <v>230.50099</v>
      </c>
      <c r="J1435" s="530">
        <v>230.50099</v>
      </c>
      <c r="K1435" s="527" t="s">
        <v>1565</v>
      </c>
      <c r="L1435" s="527"/>
    </row>
    <row r="1436" ht="22.5" customHeight="1" outlineLevel="4">
      <c r="A1436" s="527"/>
      <c r="B1436" s="527" t="s">
        <v>1566</v>
      </c>
      <c r="C1436" s="530">
        <v>34.270229999999998</v>
      </c>
      <c r="D1436" s="529"/>
      <c r="E1436" s="529"/>
      <c r="F1436" s="529"/>
      <c r="G1436" s="529"/>
      <c r="H1436" s="529"/>
      <c r="I1436" s="530">
        <v>34.270229999999998</v>
      </c>
      <c r="J1436" s="530">
        <v>34.270229999999998</v>
      </c>
      <c r="K1436" s="527" t="s">
        <v>1566</v>
      </c>
      <c r="L1436" s="527"/>
    </row>
    <row r="1437" ht="22.5" customHeight="1" outlineLevel="4">
      <c r="A1437" s="527"/>
      <c r="B1437" s="527" t="s">
        <v>1567</v>
      </c>
      <c r="C1437" s="530">
        <v>69.958969999999994</v>
      </c>
      <c r="D1437" s="529"/>
      <c r="E1437" s="529"/>
      <c r="F1437" s="529"/>
      <c r="G1437" s="529"/>
      <c r="H1437" s="529"/>
      <c r="I1437" s="530">
        <v>69.958969999999994</v>
      </c>
      <c r="J1437" s="530">
        <v>69.958969999999994</v>
      </c>
      <c r="K1437" s="527" t="s">
        <v>1567</v>
      </c>
      <c r="L1437" s="527"/>
    </row>
    <row r="1438" ht="22.5" customHeight="1" outlineLevel="4">
      <c r="A1438" s="527"/>
      <c r="B1438" s="527" t="s">
        <v>1568</v>
      </c>
      <c r="C1438" s="530">
        <v>2.8784700000000001</v>
      </c>
      <c r="D1438" s="529"/>
      <c r="E1438" s="529"/>
      <c r="F1438" s="529"/>
      <c r="G1438" s="529"/>
      <c r="H1438" s="529"/>
      <c r="I1438" s="530">
        <v>2.8784700000000001</v>
      </c>
      <c r="J1438" s="530">
        <v>2.8784700000000001</v>
      </c>
      <c r="K1438" s="527" t="s">
        <v>1568</v>
      </c>
      <c r="L1438" s="527"/>
    </row>
    <row r="1439" ht="22.5" customHeight="1" outlineLevel="4">
      <c r="A1439" s="527"/>
      <c r="B1439" s="527" t="s">
        <v>1569</v>
      </c>
      <c r="C1439" s="530">
        <v>24.30949</v>
      </c>
      <c r="D1439" s="529"/>
      <c r="E1439" s="529"/>
      <c r="F1439" s="529"/>
      <c r="G1439" s="529"/>
      <c r="H1439" s="529"/>
      <c r="I1439" s="530">
        <v>24.30949</v>
      </c>
      <c r="J1439" s="530">
        <v>24.30949</v>
      </c>
      <c r="K1439" s="527" t="s">
        <v>1569</v>
      </c>
      <c r="L1439" s="527"/>
    </row>
    <row r="1440" ht="22.5" customHeight="1" outlineLevel="4">
      <c r="A1440" s="527"/>
      <c r="B1440" s="527" t="s">
        <v>1570</v>
      </c>
      <c r="C1440" s="528">
        <v>1212.4297099999999</v>
      </c>
      <c r="D1440" s="529"/>
      <c r="E1440" s="529"/>
      <c r="F1440" s="529"/>
      <c r="G1440" s="529"/>
      <c r="H1440" s="529"/>
      <c r="I1440" s="528">
        <v>1212.4297099999999</v>
      </c>
      <c r="J1440" s="528">
        <v>1212.4297099999999</v>
      </c>
      <c r="K1440" s="527" t="s">
        <v>1570</v>
      </c>
      <c r="L1440" s="527"/>
    </row>
    <row r="1441" ht="22.5" customHeight="1" outlineLevel="4">
      <c r="A1441" s="527"/>
      <c r="B1441" s="527" t="s">
        <v>1572</v>
      </c>
      <c r="C1441" s="530">
        <v>243.09793999999999</v>
      </c>
      <c r="D1441" s="529"/>
      <c r="E1441" s="529"/>
      <c r="F1441" s="529"/>
      <c r="G1441" s="529"/>
      <c r="H1441" s="529"/>
      <c r="I1441" s="530">
        <v>243.09793999999999</v>
      </c>
      <c r="J1441" s="530">
        <v>243.09793999999999</v>
      </c>
      <c r="K1441" s="527" t="s">
        <v>1572</v>
      </c>
      <c r="L1441" s="527"/>
    </row>
    <row r="1442" ht="22.5" customHeight="1" outlineLevel="4">
      <c r="A1442" s="527"/>
      <c r="B1442" s="527" t="s">
        <v>1573</v>
      </c>
      <c r="C1442" s="530">
        <v>20.868690000000001</v>
      </c>
      <c r="D1442" s="529"/>
      <c r="E1442" s="529"/>
      <c r="F1442" s="529"/>
      <c r="G1442" s="529"/>
      <c r="H1442" s="529"/>
      <c r="I1442" s="530">
        <v>20.868690000000001</v>
      </c>
      <c r="J1442" s="530">
        <v>20.868690000000001</v>
      </c>
      <c r="K1442" s="527" t="s">
        <v>1573</v>
      </c>
      <c r="L1442" s="527"/>
    </row>
    <row r="1443" ht="22.5" customHeight="1" outlineLevel="4">
      <c r="A1443" s="527"/>
      <c r="B1443" s="527" t="s">
        <v>1574</v>
      </c>
      <c r="C1443" s="530">
        <v>176.24343999999999</v>
      </c>
      <c r="D1443" s="529"/>
      <c r="E1443" s="529"/>
      <c r="F1443" s="529"/>
      <c r="G1443" s="529"/>
      <c r="H1443" s="529"/>
      <c r="I1443" s="530">
        <v>176.24343999999999</v>
      </c>
      <c r="J1443" s="530">
        <v>176.24343999999999</v>
      </c>
      <c r="K1443" s="527" t="s">
        <v>1574</v>
      </c>
      <c r="L1443" s="527"/>
    </row>
    <row r="1444" ht="22.5" customHeight="1" outlineLevel="4">
      <c r="A1444" s="527"/>
      <c r="B1444" s="527" t="s">
        <v>1580</v>
      </c>
      <c r="C1444" s="530">
        <v>0.12103999999999999</v>
      </c>
      <c r="D1444" s="529"/>
      <c r="E1444" s="529"/>
      <c r="F1444" s="529"/>
      <c r="G1444" s="529"/>
      <c r="H1444" s="529"/>
      <c r="I1444" s="530">
        <v>0.12103999999999999</v>
      </c>
      <c r="J1444" s="530">
        <v>0.12103999999999999</v>
      </c>
      <c r="K1444" s="527" t="s">
        <v>1580</v>
      </c>
      <c r="L1444" s="527"/>
    </row>
    <row r="1445" ht="22.5" customHeight="1" outlineLevel="4">
      <c r="A1445" s="527"/>
      <c r="B1445" s="527" t="s">
        <v>1586</v>
      </c>
      <c r="C1445" s="530">
        <v>361.22874000000002</v>
      </c>
      <c r="D1445" s="529"/>
      <c r="E1445" s="529"/>
      <c r="F1445" s="529"/>
      <c r="G1445" s="529"/>
      <c r="H1445" s="529"/>
      <c r="I1445" s="530">
        <v>361.22874000000002</v>
      </c>
      <c r="J1445" s="530">
        <v>361.22874000000002</v>
      </c>
      <c r="K1445" s="527" t="s">
        <v>1586</v>
      </c>
      <c r="L1445" s="527"/>
    </row>
    <row r="1446" ht="22.5" customHeight="1" outlineLevel="4">
      <c r="A1446" s="527"/>
      <c r="B1446" s="527" t="s">
        <v>1587</v>
      </c>
      <c r="C1446" s="530">
        <v>62.952710000000003</v>
      </c>
      <c r="D1446" s="529"/>
      <c r="E1446" s="529"/>
      <c r="F1446" s="529"/>
      <c r="G1446" s="529"/>
      <c r="H1446" s="529"/>
      <c r="I1446" s="530">
        <v>62.952710000000003</v>
      </c>
      <c r="J1446" s="530">
        <v>62.952710000000003</v>
      </c>
      <c r="K1446" s="527" t="s">
        <v>1587</v>
      </c>
      <c r="L1446" s="527"/>
    </row>
    <row r="1447" ht="22.5" customHeight="1" outlineLevel="4">
      <c r="A1447" s="527"/>
      <c r="B1447" s="527" t="s">
        <v>1589</v>
      </c>
      <c r="C1447" s="530">
        <v>52.90146</v>
      </c>
      <c r="D1447" s="529"/>
      <c r="E1447" s="529"/>
      <c r="F1447" s="529"/>
      <c r="G1447" s="529"/>
      <c r="H1447" s="529"/>
      <c r="I1447" s="530">
        <v>52.90146</v>
      </c>
      <c r="J1447" s="530">
        <v>52.90146</v>
      </c>
      <c r="K1447" s="527" t="s">
        <v>1589</v>
      </c>
      <c r="L1447" s="527"/>
    </row>
    <row r="1448" ht="22.5" customHeight="1" outlineLevel="4">
      <c r="A1448" s="527"/>
      <c r="B1448" s="527" t="s">
        <v>1590</v>
      </c>
      <c r="C1448" s="530">
        <v>22.409030000000001</v>
      </c>
      <c r="D1448" s="529"/>
      <c r="E1448" s="529"/>
      <c r="F1448" s="529"/>
      <c r="G1448" s="529"/>
      <c r="H1448" s="529"/>
      <c r="I1448" s="530">
        <v>22.409030000000001</v>
      </c>
      <c r="J1448" s="530">
        <v>22.409030000000001</v>
      </c>
      <c r="K1448" s="527" t="s">
        <v>1590</v>
      </c>
      <c r="L1448" s="527"/>
    </row>
    <row r="1449" ht="22.5" customHeight="1" outlineLevel="4">
      <c r="A1449" s="527"/>
      <c r="B1449" s="527" t="s">
        <v>1591</v>
      </c>
      <c r="C1449" s="530">
        <v>332.83828</v>
      </c>
      <c r="D1449" s="529"/>
      <c r="E1449" s="529"/>
      <c r="F1449" s="529"/>
      <c r="G1449" s="529"/>
      <c r="H1449" s="529"/>
      <c r="I1449" s="530">
        <v>332.83828</v>
      </c>
      <c r="J1449" s="530">
        <v>332.83828</v>
      </c>
      <c r="K1449" s="527" t="s">
        <v>1591</v>
      </c>
      <c r="L1449" s="527"/>
    </row>
    <row r="1450" ht="22.5" customHeight="1" outlineLevel="4">
      <c r="A1450" s="527"/>
      <c r="B1450" s="527" t="s">
        <v>1592</v>
      </c>
      <c r="C1450" s="530">
        <v>5.5105700000000004</v>
      </c>
      <c r="D1450" s="529"/>
      <c r="E1450" s="529"/>
      <c r="F1450" s="529"/>
      <c r="G1450" s="529"/>
      <c r="H1450" s="529"/>
      <c r="I1450" s="530">
        <v>5.5105700000000004</v>
      </c>
      <c r="J1450" s="530">
        <v>5.5105700000000004</v>
      </c>
      <c r="K1450" s="527" t="s">
        <v>1592</v>
      </c>
      <c r="L1450" s="527"/>
    </row>
    <row r="1451" ht="22.5" customHeight="1" outlineLevel="4">
      <c r="A1451" s="527"/>
      <c r="B1451" s="527" t="s">
        <v>1597</v>
      </c>
      <c r="C1451" s="530">
        <v>64.216740000000001</v>
      </c>
      <c r="D1451" s="529"/>
      <c r="E1451" s="529"/>
      <c r="F1451" s="529"/>
      <c r="G1451" s="529"/>
      <c r="H1451" s="529"/>
      <c r="I1451" s="530">
        <v>64.216740000000001</v>
      </c>
      <c r="J1451" s="530">
        <v>64.216740000000001</v>
      </c>
      <c r="K1451" s="527" t="s">
        <v>1597</v>
      </c>
      <c r="L1451" s="527"/>
    </row>
    <row r="1452" ht="22.5" customHeight="1" outlineLevel="4">
      <c r="A1452" s="527"/>
      <c r="B1452" s="527" t="s">
        <v>1600</v>
      </c>
      <c r="C1452" s="530">
        <v>81.422659999999993</v>
      </c>
      <c r="D1452" s="529"/>
      <c r="E1452" s="529"/>
      <c r="F1452" s="529"/>
      <c r="G1452" s="529"/>
      <c r="H1452" s="529"/>
      <c r="I1452" s="530">
        <v>81.422659999999993</v>
      </c>
      <c r="J1452" s="530">
        <v>81.422659999999993</v>
      </c>
      <c r="K1452" s="527" t="s">
        <v>1600</v>
      </c>
      <c r="L1452" s="527"/>
    </row>
    <row r="1453" ht="22.5" customHeight="1" outlineLevel="4">
      <c r="A1453" s="527"/>
      <c r="B1453" s="527" t="s">
        <v>1601</v>
      </c>
      <c r="C1453" s="530">
        <v>961.54594999999995</v>
      </c>
      <c r="D1453" s="529"/>
      <c r="E1453" s="529"/>
      <c r="F1453" s="529"/>
      <c r="G1453" s="529"/>
      <c r="H1453" s="529"/>
      <c r="I1453" s="530">
        <v>961.54594999999995</v>
      </c>
      <c r="J1453" s="530">
        <v>961.54594999999995</v>
      </c>
      <c r="K1453" s="527" t="s">
        <v>1601</v>
      </c>
      <c r="L1453" s="527"/>
    </row>
    <row r="1454" ht="22.5" customHeight="1" outlineLevel="4">
      <c r="A1454" s="527"/>
      <c r="B1454" s="527" t="s">
        <v>1603</v>
      </c>
      <c r="C1454" s="530">
        <v>225.43901</v>
      </c>
      <c r="D1454" s="529"/>
      <c r="E1454" s="529"/>
      <c r="F1454" s="529"/>
      <c r="G1454" s="529"/>
      <c r="H1454" s="529"/>
      <c r="I1454" s="530">
        <v>225.43901</v>
      </c>
      <c r="J1454" s="530">
        <v>225.43901</v>
      </c>
      <c r="K1454" s="527" t="s">
        <v>1603</v>
      </c>
      <c r="L1454" s="527"/>
    </row>
    <row r="1455" ht="22.5" customHeight="1" outlineLevel="4">
      <c r="A1455" s="527"/>
      <c r="B1455" s="527" t="s">
        <v>1604</v>
      </c>
      <c r="C1455" s="528">
        <v>1583.4632200000001</v>
      </c>
      <c r="D1455" s="529"/>
      <c r="E1455" s="529"/>
      <c r="F1455" s="529"/>
      <c r="G1455" s="529"/>
      <c r="H1455" s="529"/>
      <c r="I1455" s="528">
        <v>1583.4632200000001</v>
      </c>
      <c r="J1455" s="528">
        <v>1583.4632200000001</v>
      </c>
      <c r="K1455" s="527" t="s">
        <v>1604</v>
      </c>
      <c r="L1455" s="527"/>
    </row>
    <row r="1456" ht="22.5" customHeight="1" outlineLevel="4">
      <c r="A1456" s="527"/>
      <c r="B1456" s="527" t="s">
        <v>1607</v>
      </c>
      <c r="C1456" s="535">
        <v>988.23350000000005</v>
      </c>
      <c r="D1456" s="529"/>
      <c r="E1456" s="529"/>
      <c r="F1456" s="529"/>
      <c r="G1456" s="529"/>
      <c r="H1456" s="529"/>
      <c r="I1456" s="535">
        <v>988.23350000000005</v>
      </c>
      <c r="J1456" s="535">
        <v>988.23350000000005</v>
      </c>
      <c r="K1456" s="527" t="s">
        <v>1607</v>
      </c>
      <c r="L1456" s="527"/>
    </row>
    <row r="1457" ht="22.5" customHeight="1" outlineLevel="4">
      <c r="A1457" s="527"/>
      <c r="B1457" s="527" t="s">
        <v>1608</v>
      </c>
      <c r="C1457" s="530">
        <v>0.36037999999999998</v>
      </c>
      <c r="D1457" s="529"/>
      <c r="E1457" s="529"/>
      <c r="F1457" s="529"/>
      <c r="G1457" s="529"/>
      <c r="H1457" s="529"/>
      <c r="I1457" s="530">
        <v>0.36037999999999998</v>
      </c>
      <c r="J1457" s="530">
        <v>0.36037999999999998</v>
      </c>
      <c r="K1457" s="527" t="s">
        <v>1608</v>
      </c>
      <c r="L1457" s="527"/>
    </row>
    <row r="1458" ht="22.5" customHeight="1" outlineLevel="4">
      <c r="A1458" s="527"/>
      <c r="B1458" s="527" t="s">
        <v>1835</v>
      </c>
      <c r="C1458" s="530">
        <v>498.94405</v>
      </c>
      <c r="D1458" s="529"/>
      <c r="E1458" s="529"/>
      <c r="F1458" s="529"/>
      <c r="G1458" s="529"/>
      <c r="H1458" s="529"/>
      <c r="I1458" s="530">
        <v>498.94405</v>
      </c>
      <c r="J1458" s="530">
        <v>498.94405</v>
      </c>
      <c r="K1458" s="527" t="s">
        <v>1835</v>
      </c>
      <c r="L1458" s="527"/>
    </row>
    <row r="1459" ht="22.5" customHeight="1" outlineLevel="4">
      <c r="A1459" s="527"/>
      <c r="B1459" s="527" t="s">
        <v>1996</v>
      </c>
      <c r="C1459" s="528">
        <v>1217.51659</v>
      </c>
      <c r="D1459" s="529"/>
      <c r="E1459" s="529"/>
      <c r="F1459" s="529"/>
      <c r="G1459" s="529"/>
      <c r="H1459" s="529"/>
      <c r="I1459" s="528">
        <v>1217.51659</v>
      </c>
      <c r="J1459" s="528">
        <v>1217.51659</v>
      </c>
      <c r="K1459" s="527" t="s">
        <v>1996</v>
      </c>
      <c r="L1459" s="527"/>
    </row>
    <row r="1460" ht="22.5" customHeight="1" outlineLevel="4">
      <c r="A1460" s="527"/>
      <c r="B1460" s="527" t="s">
        <v>1609</v>
      </c>
      <c r="C1460" s="530">
        <v>132.25363999999999</v>
      </c>
      <c r="D1460" s="529"/>
      <c r="E1460" s="529"/>
      <c r="F1460" s="529"/>
      <c r="G1460" s="529"/>
      <c r="H1460" s="529"/>
      <c r="I1460" s="530">
        <v>132.25363999999999</v>
      </c>
      <c r="J1460" s="530">
        <v>132.25363999999999</v>
      </c>
      <c r="K1460" s="527" t="s">
        <v>1609</v>
      </c>
      <c r="L1460" s="527"/>
    </row>
    <row r="1461" ht="22.5" customHeight="1" outlineLevel="4">
      <c r="A1461" s="527"/>
      <c r="B1461" s="527" t="s">
        <v>1610</v>
      </c>
      <c r="C1461" s="535">
        <v>178.8767</v>
      </c>
      <c r="D1461" s="529"/>
      <c r="E1461" s="529"/>
      <c r="F1461" s="529"/>
      <c r="G1461" s="529"/>
      <c r="H1461" s="529"/>
      <c r="I1461" s="535">
        <v>178.8767</v>
      </c>
      <c r="J1461" s="535">
        <v>178.8767</v>
      </c>
      <c r="K1461" s="527" t="s">
        <v>1610</v>
      </c>
      <c r="L1461" s="527"/>
    </row>
    <row r="1462" ht="22.5" customHeight="1" outlineLevel="4">
      <c r="A1462" s="527"/>
      <c r="B1462" s="527" t="s">
        <v>1836</v>
      </c>
      <c r="C1462" s="530">
        <v>191.26253</v>
      </c>
      <c r="D1462" s="529"/>
      <c r="E1462" s="529"/>
      <c r="F1462" s="529"/>
      <c r="G1462" s="529"/>
      <c r="H1462" s="529"/>
      <c r="I1462" s="530">
        <v>191.26253</v>
      </c>
      <c r="J1462" s="530">
        <v>191.26253</v>
      </c>
      <c r="K1462" s="527" t="s">
        <v>1836</v>
      </c>
      <c r="L1462" s="527"/>
    </row>
    <row r="1463" ht="22.5" customHeight="1" outlineLevel="4">
      <c r="A1463" s="527"/>
      <c r="B1463" s="527" t="s">
        <v>1997</v>
      </c>
      <c r="C1463" s="530">
        <v>470.50126</v>
      </c>
      <c r="D1463" s="529"/>
      <c r="E1463" s="529"/>
      <c r="F1463" s="529"/>
      <c r="G1463" s="529"/>
      <c r="H1463" s="529"/>
      <c r="I1463" s="530">
        <v>470.50126</v>
      </c>
      <c r="J1463" s="530">
        <v>470.50126</v>
      </c>
      <c r="K1463" s="527" t="s">
        <v>1997</v>
      </c>
      <c r="L1463" s="527"/>
    </row>
    <row r="1464" ht="22.5" customHeight="1" outlineLevel="4">
      <c r="A1464" s="527"/>
      <c r="B1464" s="527" t="s">
        <v>1611</v>
      </c>
      <c r="C1464" s="530">
        <v>98.781490000000005</v>
      </c>
      <c r="D1464" s="529"/>
      <c r="E1464" s="529"/>
      <c r="F1464" s="529"/>
      <c r="G1464" s="529"/>
      <c r="H1464" s="529"/>
      <c r="I1464" s="530">
        <v>98.781490000000005</v>
      </c>
      <c r="J1464" s="530">
        <v>98.781490000000005</v>
      </c>
      <c r="K1464" s="527" t="s">
        <v>1611</v>
      </c>
      <c r="L1464" s="527"/>
    </row>
    <row r="1465" ht="22.5" customHeight="1" outlineLevel="4">
      <c r="A1465" s="527"/>
      <c r="B1465" s="527" t="s">
        <v>1837</v>
      </c>
      <c r="C1465" s="530">
        <v>423.14924999999999</v>
      </c>
      <c r="D1465" s="529"/>
      <c r="E1465" s="529"/>
      <c r="F1465" s="529"/>
      <c r="G1465" s="529"/>
      <c r="H1465" s="529"/>
      <c r="I1465" s="530">
        <v>423.14924999999999</v>
      </c>
      <c r="J1465" s="530">
        <v>423.14924999999999</v>
      </c>
      <c r="K1465" s="527" t="s">
        <v>1837</v>
      </c>
      <c r="L1465" s="527"/>
    </row>
    <row r="1466" ht="22.5" customHeight="1" outlineLevel="4">
      <c r="A1466" s="527"/>
      <c r="B1466" s="527" t="s">
        <v>1612</v>
      </c>
      <c r="C1466" s="528">
        <v>1320.2438299999999</v>
      </c>
      <c r="D1466" s="529"/>
      <c r="E1466" s="529"/>
      <c r="F1466" s="529"/>
      <c r="G1466" s="529"/>
      <c r="H1466" s="529"/>
      <c r="I1466" s="528">
        <v>1320.2438299999999</v>
      </c>
      <c r="J1466" s="528">
        <v>1320.2438299999999</v>
      </c>
      <c r="K1466" s="527" t="s">
        <v>1612</v>
      </c>
      <c r="L1466" s="527"/>
    </row>
    <row r="1467" ht="22.5" customHeight="1" outlineLevel="4">
      <c r="A1467" s="527"/>
      <c r="B1467" s="527" t="s">
        <v>1838</v>
      </c>
      <c r="C1467" s="530">
        <v>8.8723899999999993</v>
      </c>
      <c r="D1467" s="529"/>
      <c r="E1467" s="529"/>
      <c r="F1467" s="529"/>
      <c r="G1467" s="529"/>
      <c r="H1467" s="529"/>
      <c r="I1467" s="530">
        <v>8.8723899999999993</v>
      </c>
      <c r="J1467" s="530">
        <v>8.8723899999999993</v>
      </c>
      <c r="K1467" s="527" t="s">
        <v>1838</v>
      </c>
      <c r="L1467" s="527"/>
    </row>
    <row r="1468" ht="22.5" customHeight="1" outlineLevel="4">
      <c r="A1468" s="527"/>
      <c r="B1468" s="527" t="s">
        <v>1616</v>
      </c>
      <c r="C1468" s="530">
        <v>508.82555000000002</v>
      </c>
      <c r="D1468" s="529"/>
      <c r="E1468" s="529"/>
      <c r="F1468" s="529"/>
      <c r="G1468" s="529"/>
      <c r="H1468" s="529"/>
      <c r="I1468" s="530">
        <v>508.82555000000002</v>
      </c>
      <c r="J1468" s="530">
        <v>508.82555000000002</v>
      </c>
      <c r="K1468" s="527" t="s">
        <v>1616</v>
      </c>
      <c r="L1468" s="527"/>
    </row>
    <row r="1469" ht="22.5" customHeight="1" outlineLevel="4">
      <c r="A1469" s="527"/>
      <c r="B1469" s="527" t="s">
        <v>1617</v>
      </c>
      <c r="C1469" s="530">
        <v>61.123660000000001</v>
      </c>
      <c r="D1469" s="529"/>
      <c r="E1469" s="529"/>
      <c r="F1469" s="529"/>
      <c r="G1469" s="529"/>
      <c r="H1469" s="529"/>
      <c r="I1469" s="530">
        <v>61.123660000000001</v>
      </c>
      <c r="J1469" s="530">
        <v>61.123660000000001</v>
      </c>
      <c r="K1469" s="527" t="s">
        <v>1617</v>
      </c>
      <c r="L1469" s="527"/>
    </row>
    <row r="1470" ht="22.5" customHeight="1" outlineLevel="4">
      <c r="A1470" s="527"/>
      <c r="B1470" s="527" t="s">
        <v>1625</v>
      </c>
      <c r="C1470" s="530">
        <v>29.648510000000002</v>
      </c>
      <c r="D1470" s="529"/>
      <c r="E1470" s="529"/>
      <c r="F1470" s="529"/>
      <c r="G1470" s="529"/>
      <c r="H1470" s="529"/>
      <c r="I1470" s="530">
        <v>29.648510000000002</v>
      </c>
      <c r="J1470" s="530">
        <v>29.648510000000002</v>
      </c>
      <c r="K1470" s="527" t="s">
        <v>1625</v>
      </c>
      <c r="L1470" s="527"/>
    </row>
    <row r="1471" ht="22.5" customHeight="1" outlineLevel="4">
      <c r="A1471" s="527"/>
      <c r="B1471" s="527" t="s">
        <v>1626</v>
      </c>
      <c r="C1471" s="530">
        <v>217.56111000000001</v>
      </c>
      <c r="D1471" s="529"/>
      <c r="E1471" s="529"/>
      <c r="F1471" s="529"/>
      <c r="G1471" s="529"/>
      <c r="H1471" s="529"/>
      <c r="I1471" s="530">
        <v>217.56111000000001</v>
      </c>
      <c r="J1471" s="530">
        <v>217.56111000000001</v>
      </c>
      <c r="K1471" s="527" t="s">
        <v>1626</v>
      </c>
      <c r="L1471" s="527"/>
    </row>
    <row r="1472" ht="22.5" customHeight="1" outlineLevel="4">
      <c r="A1472" s="527"/>
      <c r="B1472" s="527" t="s">
        <v>1627</v>
      </c>
      <c r="C1472" s="530">
        <v>63.912619999999997</v>
      </c>
      <c r="D1472" s="529"/>
      <c r="E1472" s="529"/>
      <c r="F1472" s="529"/>
      <c r="G1472" s="529"/>
      <c r="H1472" s="529"/>
      <c r="I1472" s="530">
        <v>63.912619999999997</v>
      </c>
      <c r="J1472" s="530">
        <v>63.912619999999997</v>
      </c>
      <c r="K1472" s="527" t="s">
        <v>1627</v>
      </c>
      <c r="L1472" s="527"/>
    </row>
    <row r="1473" ht="22.5" customHeight="1" outlineLevel="4">
      <c r="A1473" s="527"/>
      <c r="B1473" s="527" t="s">
        <v>1839</v>
      </c>
      <c r="C1473" s="530">
        <v>44.277619999999999</v>
      </c>
      <c r="D1473" s="529"/>
      <c r="E1473" s="529"/>
      <c r="F1473" s="529"/>
      <c r="G1473" s="529"/>
      <c r="H1473" s="529"/>
      <c r="I1473" s="530">
        <v>44.277619999999999</v>
      </c>
      <c r="J1473" s="530">
        <v>44.277619999999999</v>
      </c>
      <c r="K1473" s="527" t="s">
        <v>1839</v>
      </c>
      <c r="L1473" s="527"/>
    </row>
    <row r="1474" ht="22.5" customHeight="1" outlineLevel="4">
      <c r="A1474" s="527"/>
      <c r="B1474" s="527" t="s">
        <v>1629</v>
      </c>
      <c r="C1474" s="530">
        <v>43.849420000000002</v>
      </c>
      <c r="D1474" s="529"/>
      <c r="E1474" s="529"/>
      <c r="F1474" s="529"/>
      <c r="G1474" s="529"/>
      <c r="H1474" s="529"/>
      <c r="I1474" s="530">
        <v>43.849420000000002</v>
      </c>
      <c r="J1474" s="530">
        <v>43.849420000000002</v>
      </c>
      <c r="K1474" s="527" t="s">
        <v>1629</v>
      </c>
      <c r="L1474" s="527"/>
    </row>
    <row r="1475" ht="22.5" customHeight="1" outlineLevel="4">
      <c r="A1475" s="527"/>
      <c r="B1475" s="527" t="s">
        <v>1634</v>
      </c>
      <c r="C1475" s="530">
        <v>206.51913999999999</v>
      </c>
      <c r="D1475" s="529"/>
      <c r="E1475" s="529"/>
      <c r="F1475" s="529"/>
      <c r="G1475" s="529"/>
      <c r="H1475" s="529"/>
      <c r="I1475" s="530">
        <v>206.51913999999999</v>
      </c>
      <c r="J1475" s="530">
        <v>206.51913999999999</v>
      </c>
      <c r="K1475" s="527" t="s">
        <v>1634</v>
      </c>
      <c r="L1475" s="527"/>
    </row>
    <row r="1476" ht="22.5" customHeight="1" outlineLevel="4">
      <c r="A1476" s="527"/>
      <c r="B1476" s="527" t="s">
        <v>1635</v>
      </c>
      <c r="C1476" s="530">
        <v>607.01084000000003</v>
      </c>
      <c r="D1476" s="529"/>
      <c r="E1476" s="529"/>
      <c r="F1476" s="529"/>
      <c r="G1476" s="529"/>
      <c r="H1476" s="529"/>
      <c r="I1476" s="530">
        <v>607.01084000000003</v>
      </c>
      <c r="J1476" s="530">
        <v>607.01084000000003</v>
      </c>
      <c r="K1476" s="527" t="s">
        <v>1635</v>
      </c>
      <c r="L1476" s="527"/>
    </row>
    <row r="1477" ht="22.5" customHeight="1" outlineLevel="4">
      <c r="A1477" s="527"/>
      <c r="B1477" s="527" t="s">
        <v>1636</v>
      </c>
      <c r="C1477" s="530">
        <v>30.707329999999999</v>
      </c>
      <c r="D1477" s="529"/>
      <c r="E1477" s="529"/>
      <c r="F1477" s="529"/>
      <c r="G1477" s="529"/>
      <c r="H1477" s="529"/>
      <c r="I1477" s="530">
        <v>30.707329999999999</v>
      </c>
      <c r="J1477" s="530">
        <v>30.707329999999999</v>
      </c>
      <c r="K1477" s="527" t="s">
        <v>1636</v>
      </c>
      <c r="L1477" s="527"/>
    </row>
    <row r="1478" ht="22.5" customHeight="1" outlineLevel="4">
      <c r="A1478" s="527"/>
      <c r="B1478" s="527" t="s">
        <v>1637</v>
      </c>
      <c r="C1478" s="530">
        <v>155.25613000000001</v>
      </c>
      <c r="D1478" s="529"/>
      <c r="E1478" s="529"/>
      <c r="F1478" s="529"/>
      <c r="G1478" s="529"/>
      <c r="H1478" s="529"/>
      <c r="I1478" s="530">
        <v>155.25613000000001</v>
      </c>
      <c r="J1478" s="530">
        <v>155.25613000000001</v>
      </c>
      <c r="K1478" s="527" t="s">
        <v>1637</v>
      </c>
      <c r="L1478" s="527"/>
    </row>
    <row r="1479" ht="22.5" customHeight="1" outlineLevel="4">
      <c r="A1479" s="527"/>
      <c r="B1479" s="527" t="s">
        <v>1638</v>
      </c>
      <c r="C1479" s="530">
        <v>104.75805</v>
      </c>
      <c r="D1479" s="529"/>
      <c r="E1479" s="529"/>
      <c r="F1479" s="529"/>
      <c r="G1479" s="529"/>
      <c r="H1479" s="529"/>
      <c r="I1479" s="530">
        <v>104.75805</v>
      </c>
      <c r="J1479" s="530">
        <v>104.75805</v>
      </c>
      <c r="K1479" s="527" t="s">
        <v>1638</v>
      </c>
      <c r="L1479" s="527"/>
    </row>
    <row r="1480" ht="22.5" customHeight="1" outlineLevel="4">
      <c r="A1480" s="527"/>
      <c r="B1480" s="527" t="s">
        <v>1639</v>
      </c>
      <c r="C1480" s="530">
        <v>325.22917999999999</v>
      </c>
      <c r="D1480" s="529"/>
      <c r="E1480" s="529"/>
      <c r="F1480" s="529"/>
      <c r="G1480" s="529"/>
      <c r="H1480" s="529"/>
      <c r="I1480" s="530">
        <v>325.22917999999999</v>
      </c>
      <c r="J1480" s="530">
        <v>325.22917999999999</v>
      </c>
      <c r="K1480" s="527" t="s">
        <v>1639</v>
      </c>
      <c r="L1480" s="527"/>
    </row>
    <row r="1481" ht="22.5" customHeight="1" outlineLevel="4">
      <c r="A1481" s="527"/>
      <c r="B1481" s="527" t="s">
        <v>1640</v>
      </c>
      <c r="C1481" s="533">
        <v>4210.0319</v>
      </c>
      <c r="D1481" s="529"/>
      <c r="E1481" s="529"/>
      <c r="F1481" s="529"/>
      <c r="G1481" s="529"/>
      <c r="H1481" s="529"/>
      <c r="I1481" s="533">
        <v>4210.0319</v>
      </c>
      <c r="J1481" s="533">
        <v>4210.0319</v>
      </c>
      <c r="K1481" s="527" t="s">
        <v>1640</v>
      </c>
      <c r="L1481" s="527"/>
    </row>
    <row r="1482" ht="22.5" customHeight="1" outlineLevel="4">
      <c r="A1482" s="527"/>
      <c r="B1482" s="527" t="s">
        <v>1641</v>
      </c>
      <c r="C1482" s="530">
        <v>299.77488</v>
      </c>
      <c r="D1482" s="529"/>
      <c r="E1482" s="529"/>
      <c r="F1482" s="529"/>
      <c r="G1482" s="529"/>
      <c r="H1482" s="529"/>
      <c r="I1482" s="530">
        <v>299.77488</v>
      </c>
      <c r="J1482" s="530">
        <v>299.77488</v>
      </c>
      <c r="K1482" s="527" t="s">
        <v>1641</v>
      </c>
      <c r="L1482" s="527"/>
    </row>
    <row r="1483" ht="22.5" customHeight="1" outlineLevel="4">
      <c r="A1483" s="527"/>
      <c r="B1483" s="527" t="s">
        <v>1642</v>
      </c>
      <c r="C1483" s="528">
        <v>4064.9472799999999</v>
      </c>
      <c r="D1483" s="529"/>
      <c r="E1483" s="529"/>
      <c r="F1483" s="529"/>
      <c r="G1483" s="529"/>
      <c r="H1483" s="529"/>
      <c r="I1483" s="528">
        <v>4064.9472799999999</v>
      </c>
      <c r="J1483" s="528">
        <v>4064.9472799999999</v>
      </c>
      <c r="K1483" s="527" t="s">
        <v>1642</v>
      </c>
      <c r="L1483" s="527"/>
    </row>
    <row r="1484" ht="22.5" customHeight="1" outlineLevel="4">
      <c r="A1484" s="527"/>
      <c r="B1484" s="527" t="s">
        <v>1643</v>
      </c>
      <c r="C1484" s="530">
        <v>10.580270000000001</v>
      </c>
      <c r="D1484" s="529"/>
      <c r="E1484" s="529"/>
      <c r="F1484" s="529"/>
      <c r="G1484" s="529"/>
      <c r="H1484" s="529"/>
      <c r="I1484" s="530">
        <v>10.580270000000001</v>
      </c>
      <c r="J1484" s="530">
        <v>10.580270000000001</v>
      </c>
      <c r="K1484" s="527" t="s">
        <v>1643</v>
      </c>
      <c r="L1484" s="527"/>
    </row>
    <row r="1485" ht="22.5" customHeight="1" outlineLevel="4">
      <c r="A1485" s="527"/>
      <c r="B1485" s="527" t="s">
        <v>1840</v>
      </c>
      <c r="C1485" s="535">
        <v>29.053899999999999</v>
      </c>
      <c r="D1485" s="529"/>
      <c r="E1485" s="529"/>
      <c r="F1485" s="529"/>
      <c r="G1485" s="529"/>
      <c r="H1485" s="529"/>
      <c r="I1485" s="535">
        <v>29.053899999999999</v>
      </c>
      <c r="J1485" s="535">
        <v>29.053899999999999</v>
      </c>
      <c r="K1485" s="527" t="s">
        <v>1840</v>
      </c>
      <c r="L1485" s="527"/>
    </row>
    <row r="1486" ht="22.5" customHeight="1" outlineLevel="4">
      <c r="A1486" s="527"/>
      <c r="B1486" s="527" t="s">
        <v>1841</v>
      </c>
      <c r="C1486" s="530">
        <v>115.82422</v>
      </c>
      <c r="D1486" s="529"/>
      <c r="E1486" s="529"/>
      <c r="F1486" s="529"/>
      <c r="G1486" s="529"/>
      <c r="H1486" s="529"/>
      <c r="I1486" s="530">
        <v>115.82422</v>
      </c>
      <c r="J1486" s="530">
        <v>115.82422</v>
      </c>
      <c r="K1486" s="527" t="s">
        <v>1841</v>
      </c>
      <c r="L1486" s="527"/>
    </row>
    <row r="1487" ht="22.5" customHeight="1" outlineLevel="4">
      <c r="A1487" s="527"/>
      <c r="B1487" s="527" t="s">
        <v>1648</v>
      </c>
      <c r="C1487" s="530">
        <v>40.156210000000002</v>
      </c>
      <c r="D1487" s="529"/>
      <c r="E1487" s="529"/>
      <c r="F1487" s="529"/>
      <c r="G1487" s="529"/>
      <c r="H1487" s="529"/>
      <c r="I1487" s="530">
        <v>40.156210000000002</v>
      </c>
      <c r="J1487" s="530">
        <v>40.156210000000002</v>
      </c>
      <c r="K1487" s="527" t="s">
        <v>1648</v>
      </c>
      <c r="L1487" s="527"/>
    </row>
    <row r="1488" ht="22.5" customHeight="1" outlineLevel="4">
      <c r="A1488" s="527"/>
      <c r="B1488" s="527" t="s">
        <v>1842</v>
      </c>
      <c r="C1488" s="530">
        <v>0.42658000000000001</v>
      </c>
      <c r="D1488" s="529"/>
      <c r="E1488" s="529"/>
      <c r="F1488" s="529"/>
      <c r="G1488" s="529"/>
      <c r="H1488" s="529"/>
      <c r="I1488" s="530">
        <v>0.42658000000000001</v>
      </c>
      <c r="J1488" s="530">
        <v>0.42658000000000001</v>
      </c>
      <c r="K1488" s="527" t="s">
        <v>1842</v>
      </c>
      <c r="L1488" s="527"/>
    </row>
    <row r="1489" ht="22.5" customHeight="1" outlineLevel="4">
      <c r="A1489" s="527"/>
      <c r="B1489" s="527" t="s">
        <v>1651</v>
      </c>
      <c r="C1489" s="530">
        <v>172.63371000000001</v>
      </c>
      <c r="D1489" s="529"/>
      <c r="E1489" s="529"/>
      <c r="F1489" s="529"/>
      <c r="G1489" s="529"/>
      <c r="H1489" s="529"/>
      <c r="I1489" s="530">
        <v>172.63371000000001</v>
      </c>
      <c r="J1489" s="530">
        <v>172.63371000000001</v>
      </c>
      <c r="K1489" s="527" t="s">
        <v>1651</v>
      </c>
      <c r="L1489" s="527"/>
    </row>
    <row r="1490" ht="22.5" customHeight="1" outlineLevel="4">
      <c r="A1490" s="527"/>
      <c r="B1490" s="527" t="s">
        <v>1652</v>
      </c>
      <c r="C1490" s="530">
        <v>27.969909999999999</v>
      </c>
      <c r="D1490" s="529"/>
      <c r="E1490" s="529"/>
      <c r="F1490" s="529"/>
      <c r="G1490" s="529"/>
      <c r="H1490" s="529"/>
      <c r="I1490" s="530">
        <v>27.969909999999999</v>
      </c>
      <c r="J1490" s="530">
        <v>27.969909999999999</v>
      </c>
      <c r="K1490" s="527" t="s">
        <v>1652</v>
      </c>
      <c r="L1490" s="527"/>
    </row>
    <row r="1491" ht="22.5" customHeight="1" outlineLevel="4">
      <c r="A1491" s="527"/>
      <c r="B1491" s="527" t="s">
        <v>1653</v>
      </c>
      <c r="C1491" s="530">
        <v>516.64922000000001</v>
      </c>
      <c r="D1491" s="529"/>
      <c r="E1491" s="529"/>
      <c r="F1491" s="529"/>
      <c r="G1491" s="529"/>
      <c r="H1491" s="529"/>
      <c r="I1491" s="530">
        <v>516.64922000000001</v>
      </c>
      <c r="J1491" s="530">
        <v>516.64922000000001</v>
      </c>
      <c r="K1491" s="527" t="s">
        <v>1653</v>
      </c>
      <c r="L1491" s="527"/>
    </row>
    <row r="1492" ht="22.5" customHeight="1" outlineLevel="4">
      <c r="A1492" s="527"/>
      <c r="B1492" s="527" t="s">
        <v>1654</v>
      </c>
      <c r="C1492" s="530">
        <v>2.1160399999999999</v>
      </c>
      <c r="D1492" s="529"/>
      <c r="E1492" s="529"/>
      <c r="F1492" s="529"/>
      <c r="G1492" s="529"/>
      <c r="H1492" s="529"/>
      <c r="I1492" s="530">
        <v>2.1160399999999999</v>
      </c>
      <c r="J1492" s="530">
        <v>2.1160399999999999</v>
      </c>
      <c r="K1492" s="527" t="s">
        <v>1654</v>
      </c>
      <c r="L1492" s="527"/>
    </row>
    <row r="1493" ht="22.5" customHeight="1" outlineLevel="4">
      <c r="A1493" s="527"/>
      <c r="B1493" s="527" t="s">
        <v>1843</v>
      </c>
      <c r="C1493" s="528">
        <v>1146.6843100000001</v>
      </c>
      <c r="D1493" s="529"/>
      <c r="E1493" s="529"/>
      <c r="F1493" s="529"/>
      <c r="G1493" s="529"/>
      <c r="H1493" s="529"/>
      <c r="I1493" s="528">
        <v>1146.6843100000001</v>
      </c>
      <c r="J1493" s="528">
        <v>1146.6843100000001</v>
      </c>
      <c r="K1493" s="527" t="s">
        <v>1843</v>
      </c>
      <c r="L1493" s="527"/>
    </row>
    <row r="1494" ht="22.5" customHeight="1" outlineLevel="4">
      <c r="A1494" s="527"/>
      <c r="B1494" s="527" t="s">
        <v>1657</v>
      </c>
      <c r="C1494" s="530">
        <v>0.26103999999999999</v>
      </c>
      <c r="D1494" s="529"/>
      <c r="E1494" s="529"/>
      <c r="F1494" s="529"/>
      <c r="G1494" s="529"/>
      <c r="H1494" s="529"/>
      <c r="I1494" s="530">
        <v>0.26103999999999999</v>
      </c>
      <c r="J1494" s="530">
        <v>0.26103999999999999</v>
      </c>
      <c r="K1494" s="527" t="s">
        <v>1657</v>
      </c>
      <c r="L1494" s="527"/>
    </row>
    <row r="1495" ht="22.5" customHeight="1" outlineLevel="4">
      <c r="A1495" s="527"/>
      <c r="B1495" s="527" t="s">
        <v>1662</v>
      </c>
      <c r="C1495" s="530">
        <v>29.44801</v>
      </c>
      <c r="D1495" s="529"/>
      <c r="E1495" s="529"/>
      <c r="F1495" s="529"/>
      <c r="G1495" s="529"/>
      <c r="H1495" s="529"/>
      <c r="I1495" s="530">
        <v>29.44801</v>
      </c>
      <c r="J1495" s="530">
        <v>29.44801</v>
      </c>
      <c r="K1495" s="527" t="s">
        <v>1662</v>
      </c>
      <c r="L1495" s="527"/>
    </row>
    <row r="1496" ht="22.5" customHeight="1" outlineLevel="4">
      <c r="A1496" s="527"/>
      <c r="B1496" s="527" t="s">
        <v>1664</v>
      </c>
      <c r="C1496" s="530">
        <v>141.07052999999999</v>
      </c>
      <c r="D1496" s="529"/>
      <c r="E1496" s="529"/>
      <c r="F1496" s="529"/>
      <c r="G1496" s="529"/>
      <c r="H1496" s="529"/>
      <c r="I1496" s="530">
        <v>141.07052999999999</v>
      </c>
      <c r="J1496" s="530">
        <v>141.07052999999999</v>
      </c>
      <c r="K1496" s="527" t="s">
        <v>1664</v>
      </c>
      <c r="L1496" s="527"/>
    </row>
    <row r="1497" ht="22.5" customHeight="1" outlineLevel="4">
      <c r="A1497" s="527"/>
      <c r="B1497" s="527" t="s">
        <v>1666</v>
      </c>
      <c r="C1497" s="530">
        <v>61.20346</v>
      </c>
      <c r="D1497" s="529"/>
      <c r="E1497" s="529"/>
      <c r="F1497" s="529"/>
      <c r="G1497" s="529"/>
      <c r="H1497" s="529"/>
      <c r="I1497" s="530">
        <v>61.20346</v>
      </c>
      <c r="J1497" s="530">
        <v>61.20346</v>
      </c>
      <c r="K1497" s="527" t="s">
        <v>1666</v>
      </c>
      <c r="L1497" s="527"/>
    </row>
    <row r="1498" ht="22.5" customHeight="1" outlineLevel="4">
      <c r="A1498" s="527"/>
      <c r="B1498" s="527" t="s">
        <v>1667</v>
      </c>
      <c r="C1498" s="528">
        <v>1410.70534</v>
      </c>
      <c r="D1498" s="529"/>
      <c r="E1498" s="529"/>
      <c r="F1498" s="529"/>
      <c r="G1498" s="529"/>
      <c r="H1498" s="529"/>
      <c r="I1498" s="528">
        <v>1410.70534</v>
      </c>
      <c r="J1498" s="528">
        <v>1410.70534</v>
      </c>
      <c r="K1498" s="527" t="s">
        <v>1667</v>
      </c>
      <c r="L1498" s="527"/>
    </row>
    <row r="1499" ht="22.5" customHeight="1" outlineLevel="4">
      <c r="A1499" s="527"/>
      <c r="B1499" s="527" t="s">
        <v>1668</v>
      </c>
      <c r="C1499" s="530">
        <v>17.132940000000001</v>
      </c>
      <c r="D1499" s="529"/>
      <c r="E1499" s="529"/>
      <c r="F1499" s="529"/>
      <c r="G1499" s="529"/>
      <c r="H1499" s="529"/>
      <c r="I1499" s="530">
        <v>17.132940000000001</v>
      </c>
      <c r="J1499" s="530">
        <v>17.132940000000001</v>
      </c>
      <c r="K1499" s="527" t="s">
        <v>1668</v>
      </c>
      <c r="L1499" s="527"/>
    </row>
    <row r="1500" ht="22.5" customHeight="1" outlineLevel="4">
      <c r="A1500" s="527"/>
      <c r="B1500" s="527" t="s">
        <v>1669</v>
      </c>
      <c r="C1500" s="530">
        <v>45.01061</v>
      </c>
      <c r="D1500" s="529"/>
      <c r="E1500" s="529"/>
      <c r="F1500" s="529"/>
      <c r="G1500" s="529"/>
      <c r="H1500" s="529"/>
      <c r="I1500" s="530">
        <v>45.01061</v>
      </c>
      <c r="J1500" s="530">
        <v>45.01061</v>
      </c>
      <c r="K1500" s="527" t="s">
        <v>1669</v>
      </c>
      <c r="L1500" s="527"/>
    </row>
    <row r="1501" ht="22.5" customHeight="1" outlineLevel="4">
      <c r="A1501" s="527"/>
      <c r="B1501" s="527" t="s">
        <v>1671</v>
      </c>
      <c r="C1501" s="530">
        <v>53.896459999999998</v>
      </c>
      <c r="D1501" s="529"/>
      <c r="E1501" s="529"/>
      <c r="F1501" s="529"/>
      <c r="G1501" s="529"/>
      <c r="H1501" s="529"/>
      <c r="I1501" s="530">
        <v>53.896459999999998</v>
      </c>
      <c r="J1501" s="530">
        <v>53.896459999999998</v>
      </c>
      <c r="K1501" s="527" t="s">
        <v>1671</v>
      </c>
      <c r="L1501" s="527"/>
    </row>
    <row r="1502" ht="22.5" customHeight="1" outlineLevel="4">
      <c r="A1502" s="527"/>
      <c r="B1502" s="527" t="s">
        <v>1844</v>
      </c>
      <c r="C1502" s="528">
        <v>1234.9068299999999</v>
      </c>
      <c r="D1502" s="529"/>
      <c r="E1502" s="529"/>
      <c r="F1502" s="529"/>
      <c r="G1502" s="529"/>
      <c r="H1502" s="529"/>
      <c r="I1502" s="528">
        <v>1234.9068299999999</v>
      </c>
      <c r="J1502" s="528">
        <v>1234.9068299999999</v>
      </c>
      <c r="K1502" s="527" t="s">
        <v>1844</v>
      </c>
      <c r="L1502" s="527"/>
    </row>
    <row r="1503" ht="22.5" customHeight="1" outlineLevel="4">
      <c r="A1503" s="527"/>
      <c r="B1503" s="527" t="s">
        <v>1672</v>
      </c>
      <c r="C1503" s="530">
        <v>705.35265000000004</v>
      </c>
      <c r="D1503" s="529"/>
      <c r="E1503" s="529"/>
      <c r="F1503" s="529"/>
      <c r="G1503" s="529"/>
      <c r="H1503" s="529"/>
      <c r="I1503" s="530">
        <v>705.35265000000004</v>
      </c>
      <c r="J1503" s="530">
        <v>705.35265000000004</v>
      </c>
      <c r="K1503" s="527" t="s">
        <v>1672</v>
      </c>
      <c r="L1503" s="527"/>
    </row>
    <row r="1504" ht="22.5" customHeight="1" outlineLevel="4">
      <c r="A1504" s="527"/>
      <c r="B1504" s="527" t="s">
        <v>1673</v>
      </c>
      <c r="C1504" s="535">
        <v>411.96559999999999</v>
      </c>
      <c r="D1504" s="529"/>
      <c r="E1504" s="529"/>
      <c r="F1504" s="529"/>
      <c r="G1504" s="529"/>
      <c r="H1504" s="529"/>
      <c r="I1504" s="535">
        <v>411.96559999999999</v>
      </c>
      <c r="J1504" s="535">
        <v>411.96559999999999</v>
      </c>
      <c r="K1504" s="527" t="s">
        <v>1673</v>
      </c>
      <c r="L1504" s="527"/>
    </row>
    <row r="1505" ht="22.5" customHeight="1" outlineLevel="4">
      <c r="A1505" s="527"/>
      <c r="B1505" s="527" t="s">
        <v>1845</v>
      </c>
      <c r="C1505" s="528">
        <v>3364.4420799999998</v>
      </c>
      <c r="D1505" s="529"/>
      <c r="E1505" s="529"/>
      <c r="F1505" s="529"/>
      <c r="G1505" s="529"/>
      <c r="H1505" s="529"/>
      <c r="I1505" s="528">
        <v>3364.4420799999998</v>
      </c>
      <c r="J1505" s="528">
        <v>3364.4420799999998</v>
      </c>
      <c r="K1505" s="527" t="s">
        <v>1845</v>
      </c>
      <c r="L1505" s="527"/>
      <c r="N1505" s="543">
        <f>C1505+C1506+C1507+C1508+C1509</f>
        <v>4476.6257400000004</v>
      </c>
    </row>
    <row r="1506" ht="22.5" customHeight="1" outlineLevel="4">
      <c r="A1506" s="527"/>
      <c r="B1506" s="527" t="s">
        <v>1846</v>
      </c>
      <c r="C1506" s="530">
        <v>668.11374999999998</v>
      </c>
      <c r="D1506" s="529"/>
      <c r="E1506" s="529"/>
      <c r="F1506" s="529"/>
      <c r="G1506" s="529"/>
      <c r="H1506" s="529"/>
      <c r="I1506" s="530">
        <v>668.11374999999998</v>
      </c>
      <c r="J1506" s="530">
        <v>668.11374999999998</v>
      </c>
      <c r="K1506" s="527" t="s">
        <v>1846</v>
      </c>
      <c r="L1506" s="527"/>
    </row>
    <row r="1507" ht="22.5" customHeight="1" outlineLevel="4">
      <c r="A1507" s="527"/>
      <c r="B1507" s="527" t="s">
        <v>1847</v>
      </c>
      <c r="C1507" s="530">
        <v>211.24508</v>
      </c>
      <c r="D1507" s="529"/>
      <c r="E1507" s="529"/>
      <c r="F1507" s="529"/>
      <c r="G1507" s="529"/>
      <c r="H1507" s="529"/>
      <c r="I1507" s="530">
        <v>211.24508</v>
      </c>
      <c r="J1507" s="530">
        <v>211.24508</v>
      </c>
      <c r="K1507" s="527" t="s">
        <v>1847</v>
      </c>
      <c r="L1507" s="527"/>
    </row>
    <row r="1508" ht="22.5" customHeight="1" outlineLevel="4">
      <c r="A1508" s="527"/>
      <c r="B1508" s="527" t="s">
        <v>1998</v>
      </c>
      <c r="C1508" s="530">
        <v>90.460750000000004</v>
      </c>
      <c r="D1508" s="529"/>
      <c r="E1508" s="529"/>
      <c r="F1508" s="529"/>
      <c r="G1508" s="529"/>
      <c r="H1508" s="529"/>
      <c r="I1508" s="530">
        <v>90.460750000000004</v>
      </c>
      <c r="J1508" s="530">
        <v>90.460750000000004</v>
      </c>
      <c r="K1508" s="527" t="s">
        <v>1998</v>
      </c>
      <c r="L1508" s="527"/>
    </row>
    <row r="1509" ht="22.5" customHeight="1" outlineLevel="4">
      <c r="A1509" s="527"/>
      <c r="B1509" s="527" t="s">
        <v>1848</v>
      </c>
      <c r="C1509" s="530">
        <v>142.36408</v>
      </c>
      <c r="D1509" s="529"/>
      <c r="E1509" s="529"/>
      <c r="F1509" s="529"/>
      <c r="G1509" s="529"/>
      <c r="H1509" s="529"/>
      <c r="I1509" s="530">
        <v>142.36408</v>
      </c>
      <c r="J1509" s="530">
        <v>142.36408</v>
      </c>
      <c r="K1509" s="527" t="s">
        <v>1848</v>
      </c>
      <c r="L1509" s="527"/>
    </row>
    <row r="1510" ht="50.25" customHeight="1" outlineLevel="1">
      <c r="A1510" s="527" t="s">
        <v>1849</v>
      </c>
      <c r="B1510" s="527" t="s">
        <v>1439</v>
      </c>
      <c r="C1510" s="533">
        <v>1922.2005999999999</v>
      </c>
      <c r="D1510" s="529"/>
      <c r="E1510" s="529"/>
      <c r="F1510" s="529"/>
      <c r="G1510" s="529"/>
      <c r="H1510" s="529"/>
      <c r="I1510" s="533">
        <v>1922.2005999999999</v>
      </c>
      <c r="J1510" s="533">
        <v>1922.2005999999999</v>
      </c>
      <c r="K1510" s="527"/>
      <c r="L1510" s="527"/>
    </row>
    <row r="1511" ht="11.25" hidden="1" customHeight="1" outlineLevel="2">
      <c r="A1511" s="527" t="s">
        <v>1850</v>
      </c>
      <c r="B1511" s="527" t="s">
        <v>441</v>
      </c>
      <c r="C1511" s="529"/>
      <c r="D1511" s="529"/>
      <c r="E1511" s="529"/>
      <c r="F1511" s="529"/>
      <c r="G1511" s="529"/>
      <c r="H1511" s="529"/>
      <c r="I1511" s="529"/>
      <c r="J1511" s="529"/>
      <c r="K1511" s="527"/>
      <c r="L1511" s="527"/>
    </row>
    <row r="1512" ht="21" hidden="1" customHeight="1" outlineLevel="2">
      <c r="A1512" s="527" t="s">
        <v>1851</v>
      </c>
      <c r="B1512" s="527" t="s">
        <v>451</v>
      </c>
      <c r="C1512" s="529"/>
      <c r="D1512" s="529"/>
      <c r="E1512" s="529"/>
      <c r="F1512" s="529"/>
      <c r="G1512" s="529"/>
      <c r="H1512" s="529"/>
      <c r="I1512" s="529"/>
      <c r="J1512" s="529"/>
      <c r="K1512" s="527"/>
      <c r="L1512" s="527"/>
    </row>
    <row r="1513" ht="21" hidden="1" customHeight="1" outlineLevel="2">
      <c r="A1513" s="527" t="s">
        <v>1852</v>
      </c>
      <c r="B1513" s="527" t="s">
        <v>452</v>
      </c>
      <c r="C1513" s="533">
        <v>1922.2005999999999</v>
      </c>
      <c r="D1513" s="529"/>
      <c r="E1513" s="529"/>
      <c r="F1513" s="529"/>
      <c r="G1513" s="529"/>
      <c r="H1513" s="529"/>
      <c r="I1513" s="533">
        <v>1922.2005999999999</v>
      </c>
      <c r="J1513" s="533">
        <v>1922.2005999999999</v>
      </c>
      <c r="K1513" s="527"/>
      <c r="L1513" s="527"/>
    </row>
    <row r="1514" ht="11.25" hidden="1" customHeight="1" outlineLevel="3">
      <c r="A1514" s="527"/>
      <c r="B1514" s="527"/>
      <c r="C1514" s="533">
        <v>1922.2005999999999</v>
      </c>
      <c r="D1514" s="529"/>
      <c r="E1514" s="529"/>
      <c r="F1514" s="529"/>
      <c r="G1514" s="529"/>
      <c r="H1514" s="529"/>
      <c r="I1514" s="533">
        <v>1922.2005999999999</v>
      </c>
      <c r="J1514" s="533">
        <v>1922.2005999999999</v>
      </c>
      <c r="K1514" s="527"/>
      <c r="L1514" s="527"/>
    </row>
    <row r="1515" ht="69.75" hidden="1" customHeight="1" outlineLevel="4">
      <c r="A1515" s="527"/>
      <c r="B1515" s="527" t="s">
        <v>1494</v>
      </c>
      <c r="C1515" s="530">
        <v>6.0760300000000003</v>
      </c>
      <c r="D1515" s="529"/>
      <c r="E1515" s="529"/>
      <c r="F1515" s="529"/>
      <c r="G1515" s="529"/>
      <c r="H1515" s="529"/>
      <c r="I1515" s="530">
        <v>6.0760300000000003</v>
      </c>
      <c r="J1515" s="530">
        <v>6.0760300000000003</v>
      </c>
      <c r="K1515" s="527" t="s">
        <v>1494</v>
      </c>
      <c r="L1515" s="527"/>
    </row>
    <row r="1516" ht="69.75" hidden="1" customHeight="1" outlineLevel="4">
      <c r="A1516" s="527"/>
      <c r="B1516" s="527" t="s">
        <v>1500</v>
      </c>
      <c r="C1516" s="530">
        <v>0.66076000000000001</v>
      </c>
      <c r="D1516" s="529"/>
      <c r="E1516" s="529"/>
      <c r="F1516" s="529"/>
      <c r="G1516" s="529"/>
      <c r="H1516" s="529"/>
      <c r="I1516" s="530">
        <v>0.66076000000000001</v>
      </c>
      <c r="J1516" s="530">
        <v>0.66076000000000001</v>
      </c>
      <c r="K1516" s="527" t="s">
        <v>1500</v>
      </c>
      <c r="L1516" s="527"/>
    </row>
    <row r="1517" ht="69.75" hidden="1" customHeight="1" outlineLevel="4">
      <c r="A1517" s="527"/>
      <c r="B1517" s="527" t="s">
        <v>1501</v>
      </c>
      <c r="C1517" s="530">
        <v>2.9270800000000001</v>
      </c>
      <c r="D1517" s="529"/>
      <c r="E1517" s="529"/>
      <c r="F1517" s="529"/>
      <c r="G1517" s="529"/>
      <c r="H1517" s="529"/>
      <c r="I1517" s="530">
        <v>2.9270800000000001</v>
      </c>
      <c r="J1517" s="530">
        <v>2.9270800000000001</v>
      </c>
      <c r="K1517" s="527" t="s">
        <v>1501</v>
      </c>
      <c r="L1517" s="527"/>
    </row>
    <row r="1518" ht="50.25" hidden="1" customHeight="1" outlineLevel="4">
      <c r="A1518" s="527"/>
      <c r="B1518" s="527" t="s">
        <v>1505</v>
      </c>
      <c r="C1518" s="530">
        <v>1.4929699999999999</v>
      </c>
      <c r="D1518" s="529"/>
      <c r="E1518" s="529"/>
      <c r="F1518" s="529"/>
      <c r="G1518" s="529"/>
      <c r="H1518" s="529"/>
      <c r="I1518" s="530">
        <v>1.4929699999999999</v>
      </c>
      <c r="J1518" s="530">
        <v>1.4929699999999999</v>
      </c>
      <c r="K1518" s="527" t="s">
        <v>1505</v>
      </c>
      <c r="L1518" s="527"/>
    </row>
    <row r="1519" ht="60" hidden="1" customHeight="1" outlineLevel="4">
      <c r="A1519" s="527"/>
      <c r="B1519" s="527" t="s">
        <v>1506</v>
      </c>
      <c r="C1519" s="530">
        <v>0.91139000000000003</v>
      </c>
      <c r="D1519" s="529"/>
      <c r="E1519" s="529"/>
      <c r="F1519" s="529"/>
      <c r="G1519" s="529"/>
      <c r="H1519" s="529"/>
      <c r="I1519" s="530">
        <v>0.91139000000000003</v>
      </c>
      <c r="J1519" s="530">
        <v>0.91139000000000003</v>
      </c>
      <c r="K1519" s="527" t="s">
        <v>1506</v>
      </c>
      <c r="L1519" s="527"/>
    </row>
    <row r="1520" ht="69.75" hidden="1" customHeight="1" outlineLevel="4">
      <c r="A1520" s="527"/>
      <c r="B1520" s="527" t="s">
        <v>1507</v>
      </c>
      <c r="C1520" s="535">
        <v>11.9251</v>
      </c>
      <c r="D1520" s="529"/>
      <c r="E1520" s="529"/>
      <c r="F1520" s="529"/>
      <c r="G1520" s="529"/>
      <c r="H1520" s="529"/>
      <c r="I1520" s="535">
        <v>11.9251</v>
      </c>
      <c r="J1520" s="535">
        <v>11.9251</v>
      </c>
      <c r="K1520" s="527" t="s">
        <v>1507</v>
      </c>
      <c r="L1520" s="527"/>
    </row>
    <row r="1521" ht="50.25" hidden="1" customHeight="1" outlineLevel="4">
      <c r="A1521" s="527"/>
      <c r="B1521" s="527" t="s">
        <v>1508</v>
      </c>
      <c r="C1521" s="530">
        <v>16.867529999999999</v>
      </c>
      <c r="D1521" s="529"/>
      <c r="E1521" s="529"/>
      <c r="F1521" s="529"/>
      <c r="G1521" s="529"/>
      <c r="H1521" s="529"/>
      <c r="I1521" s="530">
        <v>16.867529999999999</v>
      </c>
      <c r="J1521" s="530">
        <v>16.867529999999999</v>
      </c>
      <c r="K1521" s="527" t="s">
        <v>1508</v>
      </c>
      <c r="L1521" s="527"/>
    </row>
    <row r="1522" ht="99" hidden="1" customHeight="1" outlineLevel="4">
      <c r="A1522" s="527"/>
      <c r="B1522" s="527" t="s">
        <v>1510</v>
      </c>
      <c r="C1522" s="530">
        <v>3.8037200000000002</v>
      </c>
      <c r="D1522" s="529"/>
      <c r="E1522" s="529"/>
      <c r="F1522" s="529"/>
      <c r="G1522" s="529"/>
      <c r="H1522" s="529"/>
      <c r="I1522" s="530">
        <v>3.8037200000000002</v>
      </c>
      <c r="J1522" s="530">
        <v>3.8037200000000002</v>
      </c>
      <c r="K1522" s="527" t="s">
        <v>1510</v>
      </c>
      <c r="L1522" s="527"/>
    </row>
    <row r="1523" ht="69.75" hidden="1" customHeight="1" outlineLevel="4">
      <c r="A1523" s="527"/>
      <c r="B1523" s="527" t="s">
        <v>1511</v>
      </c>
      <c r="C1523" s="530">
        <v>4.79162</v>
      </c>
      <c r="D1523" s="529"/>
      <c r="E1523" s="529"/>
      <c r="F1523" s="529"/>
      <c r="G1523" s="529"/>
      <c r="H1523" s="529"/>
      <c r="I1523" s="530">
        <v>4.79162</v>
      </c>
      <c r="J1523" s="530">
        <v>4.79162</v>
      </c>
      <c r="K1523" s="527" t="s">
        <v>1511</v>
      </c>
      <c r="L1523" s="527"/>
    </row>
    <row r="1524" ht="79.5" hidden="1" customHeight="1" outlineLevel="4">
      <c r="A1524" s="527"/>
      <c r="B1524" s="527" t="s">
        <v>1518</v>
      </c>
      <c r="C1524" s="530">
        <v>5.5632099999999998</v>
      </c>
      <c r="D1524" s="529"/>
      <c r="E1524" s="529"/>
      <c r="F1524" s="529"/>
      <c r="G1524" s="529"/>
      <c r="H1524" s="529"/>
      <c r="I1524" s="530">
        <v>5.5632099999999998</v>
      </c>
      <c r="J1524" s="530">
        <v>5.5632099999999998</v>
      </c>
      <c r="K1524" s="527" t="s">
        <v>1518</v>
      </c>
      <c r="L1524" s="527"/>
    </row>
    <row r="1525" ht="99" hidden="1" customHeight="1" outlineLevel="4">
      <c r="A1525" s="527"/>
      <c r="B1525" s="527" t="s">
        <v>1521</v>
      </c>
      <c r="C1525" s="530">
        <v>0.19464000000000001</v>
      </c>
      <c r="D1525" s="529"/>
      <c r="E1525" s="529"/>
      <c r="F1525" s="529"/>
      <c r="G1525" s="529"/>
      <c r="H1525" s="529"/>
      <c r="I1525" s="530">
        <v>0.19464000000000001</v>
      </c>
      <c r="J1525" s="530">
        <v>0.19464000000000001</v>
      </c>
      <c r="K1525" s="527" t="s">
        <v>1521</v>
      </c>
      <c r="L1525" s="527"/>
    </row>
    <row r="1526" ht="69.75" hidden="1" customHeight="1" outlineLevel="4">
      <c r="A1526" s="527"/>
      <c r="B1526" s="527" t="s">
        <v>1834</v>
      </c>
      <c r="C1526" s="535">
        <v>0.90339999999999998</v>
      </c>
      <c r="D1526" s="529"/>
      <c r="E1526" s="529"/>
      <c r="F1526" s="529"/>
      <c r="G1526" s="529"/>
      <c r="H1526" s="529"/>
      <c r="I1526" s="535">
        <v>0.90339999999999998</v>
      </c>
      <c r="J1526" s="535">
        <v>0.90339999999999998</v>
      </c>
      <c r="K1526" s="527" t="s">
        <v>1834</v>
      </c>
      <c r="L1526" s="527"/>
    </row>
    <row r="1527" ht="40.5" hidden="1" customHeight="1" outlineLevel="4">
      <c r="A1527" s="527"/>
      <c r="B1527" s="527" t="s">
        <v>1544</v>
      </c>
      <c r="C1527" s="530">
        <v>458.45085999999998</v>
      </c>
      <c r="D1527" s="529"/>
      <c r="E1527" s="529"/>
      <c r="F1527" s="529"/>
      <c r="G1527" s="529"/>
      <c r="H1527" s="529"/>
      <c r="I1527" s="530">
        <v>458.45085999999998</v>
      </c>
      <c r="J1527" s="530">
        <v>458.45085999999998</v>
      </c>
      <c r="K1527" s="527" t="s">
        <v>1544</v>
      </c>
      <c r="L1527" s="527"/>
    </row>
    <row r="1528" ht="60" hidden="1" customHeight="1" outlineLevel="4">
      <c r="A1528" s="527"/>
      <c r="B1528" s="527" t="s">
        <v>1545</v>
      </c>
      <c r="C1528" s="530">
        <v>83.905090000000001</v>
      </c>
      <c r="D1528" s="529"/>
      <c r="E1528" s="529"/>
      <c r="F1528" s="529"/>
      <c r="G1528" s="529"/>
      <c r="H1528" s="529"/>
      <c r="I1528" s="530">
        <v>83.905090000000001</v>
      </c>
      <c r="J1528" s="530">
        <v>83.905090000000001</v>
      </c>
      <c r="K1528" s="527" t="s">
        <v>1545</v>
      </c>
      <c r="L1528" s="527"/>
    </row>
    <row r="1529" ht="40.5" hidden="1" customHeight="1" outlineLevel="4">
      <c r="A1529" s="527"/>
      <c r="B1529" s="527" t="s">
        <v>1547</v>
      </c>
      <c r="C1529" s="530">
        <v>47.883380000000002</v>
      </c>
      <c r="D1529" s="529"/>
      <c r="E1529" s="529"/>
      <c r="F1529" s="529"/>
      <c r="G1529" s="529"/>
      <c r="H1529" s="529"/>
      <c r="I1529" s="530">
        <v>47.883380000000002</v>
      </c>
      <c r="J1529" s="530">
        <v>47.883380000000002</v>
      </c>
      <c r="K1529" s="527" t="s">
        <v>1547</v>
      </c>
      <c r="L1529" s="527"/>
    </row>
    <row r="1530" ht="79.5" hidden="1" customHeight="1" outlineLevel="4">
      <c r="A1530" s="527"/>
      <c r="B1530" s="527" t="s">
        <v>1548</v>
      </c>
      <c r="C1530" s="530">
        <v>119.75747</v>
      </c>
      <c r="D1530" s="529"/>
      <c r="E1530" s="529"/>
      <c r="F1530" s="529"/>
      <c r="G1530" s="529"/>
      <c r="H1530" s="529"/>
      <c r="I1530" s="530">
        <v>119.75747</v>
      </c>
      <c r="J1530" s="530">
        <v>119.75747</v>
      </c>
      <c r="K1530" s="527" t="s">
        <v>1548</v>
      </c>
      <c r="L1530" s="527"/>
    </row>
    <row r="1531" ht="79.5" hidden="1" customHeight="1" outlineLevel="4">
      <c r="A1531" s="527"/>
      <c r="B1531" s="527" t="s">
        <v>1550</v>
      </c>
      <c r="C1531" s="530">
        <v>73.619680000000002</v>
      </c>
      <c r="D1531" s="529"/>
      <c r="E1531" s="529"/>
      <c r="F1531" s="529"/>
      <c r="G1531" s="529"/>
      <c r="H1531" s="529"/>
      <c r="I1531" s="530">
        <v>73.619680000000002</v>
      </c>
      <c r="J1531" s="530">
        <v>73.619680000000002</v>
      </c>
      <c r="K1531" s="527" t="s">
        <v>1550</v>
      </c>
      <c r="L1531" s="527"/>
    </row>
    <row r="1532" ht="108.75" hidden="1" customHeight="1" outlineLevel="4">
      <c r="A1532" s="527"/>
      <c r="B1532" s="527" t="s">
        <v>1551</v>
      </c>
      <c r="C1532" s="530">
        <v>13.29757</v>
      </c>
      <c r="D1532" s="529"/>
      <c r="E1532" s="529"/>
      <c r="F1532" s="529"/>
      <c r="G1532" s="529"/>
      <c r="H1532" s="529"/>
      <c r="I1532" s="530">
        <v>13.29757</v>
      </c>
      <c r="J1532" s="530">
        <v>13.29757</v>
      </c>
      <c r="K1532" s="527" t="s">
        <v>1551</v>
      </c>
      <c r="L1532" s="527"/>
    </row>
    <row r="1533" ht="118.5" hidden="1" customHeight="1" outlineLevel="4">
      <c r="A1533" s="527"/>
      <c r="B1533" s="527" t="s">
        <v>1552</v>
      </c>
      <c r="C1533" s="530">
        <v>192.52538999999999</v>
      </c>
      <c r="D1533" s="529"/>
      <c r="E1533" s="529"/>
      <c r="F1533" s="529"/>
      <c r="G1533" s="529"/>
      <c r="H1533" s="529"/>
      <c r="I1533" s="530">
        <v>192.52538999999999</v>
      </c>
      <c r="J1533" s="530">
        <v>192.52538999999999</v>
      </c>
      <c r="K1533" s="527" t="s">
        <v>1552</v>
      </c>
      <c r="L1533" s="527"/>
    </row>
    <row r="1534" ht="128.25" hidden="1" customHeight="1" outlineLevel="4">
      <c r="A1534" s="527"/>
      <c r="B1534" s="527" t="s">
        <v>1553</v>
      </c>
      <c r="C1534" s="530">
        <v>158.31843000000001</v>
      </c>
      <c r="D1534" s="529"/>
      <c r="E1534" s="529"/>
      <c r="F1534" s="529"/>
      <c r="G1534" s="529"/>
      <c r="H1534" s="529"/>
      <c r="I1534" s="530">
        <v>158.31843000000001</v>
      </c>
      <c r="J1534" s="530">
        <v>158.31843000000001</v>
      </c>
      <c r="K1534" s="527" t="s">
        <v>1553</v>
      </c>
      <c r="L1534" s="527"/>
    </row>
    <row r="1535" ht="118.5" hidden="1" customHeight="1" outlineLevel="4">
      <c r="A1535" s="527"/>
      <c r="B1535" s="527" t="s">
        <v>1555</v>
      </c>
      <c r="C1535" s="530">
        <v>141.96857</v>
      </c>
      <c r="D1535" s="529"/>
      <c r="E1535" s="529"/>
      <c r="F1535" s="529"/>
      <c r="G1535" s="529"/>
      <c r="H1535" s="529"/>
      <c r="I1535" s="530">
        <v>141.96857</v>
      </c>
      <c r="J1535" s="530">
        <v>141.96857</v>
      </c>
      <c r="K1535" s="527" t="s">
        <v>1555</v>
      </c>
      <c r="L1535" s="527"/>
    </row>
    <row r="1536" ht="177" hidden="1" customHeight="1" outlineLevel="4">
      <c r="A1536" s="527"/>
      <c r="B1536" s="527" t="s">
        <v>1556</v>
      </c>
      <c r="C1536" s="530">
        <v>25.662019999999998</v>
      </c>
      <c r="D1536" s="529"/>
      <c r="E1536" s="529"/>
      <c r="F1536" s="529"/>
      <c r="G1536" s="529"/>
      <c r="H1536" s="529"/>
      <c r="I1536" s="530">
        <v>25.662019999999998</v>
      </c>
      <c r="J1536" s="530">
        <v>25.662019999999998</v>
      </c>
      <c r="K1536" s="527" t="s">
        <v>1556</v>
      </c>
      <c r="L1536" s="527"/>
    </row>
    <row r="1537" ht="177" hidden="1" customHeight="1" outlineLevel="4">
      <c r="A1537" s="527"/>
      <c r="B1537" s="527" t="s">
        <v>1557</v>
      </c>
      <c r="C1537" s="530">
        <v>41.025620000000004</v>
      </c>
      <c r="D1537" s="529"/>
      <c r="E1537" s="529"/>
      <c r="F1537" s="529"/>
      <c r="G1537" s="529"/>
      <c r="H1537" s="529"/>
      <c r="I1537" s="530">
        <v>41.025620000000004</v>
      </c>
      <c r="J1537" s="530">
        <v>41.025620000000004</v>
      </c>
      <c r="K1537" s="527" t="s">
        <v>1557</v>
      </c>
      <c r="L1537" s="527"/>
    </row>
    <row r="1538" ht="177" hidden="1" customHeight="1" outlineLevel="4">
      <c r="A1538" s="527"/>
      <c r="B1538" s="527" t="s">
        <v>1558</v>
      </c>
      <c r="C1538" s="530">
        <v>2.9254699999999998</v>
      </c>
      <c r="D1538" s="529"/>
      <c r="E1538" s="529"/>
      <c r="F1538" s="529"/>
      <c r="G1538" s="529"/>
      <c r="H1538" s="529"/>
      <c r="I1538" s="530">
        <v>2.9254699999999998</v>
      </c>
      <c r="J1538" s="530">
        <v>2.9254699999999998</v>
      </c>
      <c r="K1538" s="527" t="s">
        <v>1558</v>
      </c>
      <c r="L1538" s="527"/>
    </row>
    <row r="1539" ht="147.75" hidden="1" customHeight="1" outlineLevel="4">
      <c r="A1539" s="527"/>
      <c r="B1539" s="527" t="s">
        <v>1559</v>
      </c>
      <c r="C1539" s="530">
        <v>16.19633</v>
      </c>
      <c r="D1539" s="529"/>
      <c r="E1539" s="529"/>
      <c r="F1539" s="529"/>
      <c r="G1539" s="529"/>
      <c r="H1539" s="529"/>
      <c r="I1539" s="530">
        <v>16.19633</v>
      </c>
      <c r="J1539" s="530">
        <v>16.19633</v>
      </c>
      <c r="K1539" s="527" t="s">
        <v>1559</v>
      </c>
      <c r="L1539" s="527"/>
    </row>
    <row r="1540" ht="108.75" hidden="1" customHeight="1" outlineLevel="4">
      <c r="A1540" s="527"/>
      <c r="B1540" s="527" t="s">
        <v>1560</v>
      </c>
      <c r="C1540" s="535">
        <v>36.104900000000001</v>
      </c>
      <c r="D1540" s="529"/>
      <c r="E1540" s="529"/>
      <c r="F1540" s="529"/>
      <c r="G1540" s="529"/>
      <c r="H1540" s="529"/>
      <c r="I1540" s="535">
        <v>36.104900000000001</v>
      </c>
      <c r="J1540" s="535">
        <v>36.104900000000001</v>
      </c>
      <c r="K1540" s="527" t="s">
        <v>1560</v>
      </c>
      <c r="L1540" s="527"/>
    </row>
    <row r="1541" ht="118.5" hidden="1" customHeight="1" outlineLevel="4">
      <c r="A1541" s="527"/>
      <c r="B1541" s="527" t="s">
        <v>1561</v>
      </c>
      <c r="C1541" s="530">
        <v>8.0742399999999996</v>
      </c>
      <c r="D1541" s="529"/>
      <c r="E1541" s="529"/>
      <c r="F1541" s="529"/>
      <c r="G1541" s="529"/>
      <c r="H1541" s="529"/>
      <c r="I1541" s="530">
        <v>8.0742399999999996</v>
      </c>
      <c r="J1541" s="530">
        <v>8.0742399999999996</v>
      </c>
      <c r="K1541" s="527" t="s">
        <v>1561</v>
      </c>
      <c r="L1541" s="527"/>
    </row>
    <row r="1542" ht="118.5" hidden="1" customHeight="1" outlineLevel="4">
      <c r="A1542" s="527"/>
      <c r="B1542" s="527" t="s">
        <v>1562</v>
      </c>
      <c r="C1542" s="535">
        <v>9.8187999999999995</v>
      </c>
      <c r="D1542" s="529"/>
      <c r="E1542" s="529"/>
      <c r="F1542" s="529"/>
      <c r="G1542" s="529"/>
      <c r="H1542" s="529"/>
      <c r="I1542" s="535">
        <v>9.8187999999999995</v>
      </c>
      <c r="J1542" s="535">
        <v>9.8187999999999995</v>
      </c>
      <c r="K1542" s="527" t="s">
        <v>1562</v>
      </c>
      <c r="L1542" s="527"/>
    </row>
    <row r="1543" ht="118.5" hidden="1" customHeight="1" outlineLevel="4">
      <c r="A1543" s="527"/>
      <c r="B1543" s="527" t="s">
        <v>1563</v>
      </c>
      <c r="C1543" s="530">
        <v>0.67817000000000005</v>
      </c>
      <c r="D1543" s="529"/>
      <c r="E1543" s="529"/>
      <c r="F1543" s="529"/>
      <c r="G1543" s="529"/>
      <c r="H1543" s="529"/>
      <c r="I1543" s="530">
        <v>0.67817000000000005</v>
      </c>
      <c r="J1543" s="530">
        <v>0.67817000000000005</v>
      </c>
      <c r="K1543" s="527" t="s">
        <v>1563</v>
      </c>
      <c r="L1543" s="527"/>
    </row>
    <row r="1544" ht="89.25" hidden="1" customHeight="1" outlineLevel="4">
      <c r="A1544" s="527"/>
      <c r="B1544" s="527" t="s">
        <v>1564</v>
      </c>
      <c r="C1544" s="530">
        <v>3.7545899999999999</v>
      </c>
      <c r="D1544" s="529"/>
      <c r="E1544" s="529"/>
      <c r="F1544" s="529"/>
      <c r="G1544" s="529"/>
      <c r="H1544" s="529"/>
      <c r="I1544" s="530">
        <v>3.7545899999999999</v>
      </c>
      <c r="J1544" s="530">
        <v>3.7545899999999999</v>
      </c>
      <c r="K1544" s="527" t="s">
        <v>1564</v>
      </c>
      <c r="L1544" s="527"/>
    </row>
    <row r="1545" ht="89.25" hidden="1" customHeight="1" outlineLevel="4">
      <c r="A1545" s="527"/>
      <c r="B1545" s="527" t="s">
        <v>1565</v>
      </c>
      <c r="C1545" s="530">
        <v>2.8317600000000001</v>
      </c>
      <c r="D1545" s="529"/>
      <c r="E1545" s="529"/>
      <c r="F1545" s="529"/>
      <c r="G1545" s="529"/>
      <c r="H1545" s="529"/>
      <c r="I1545" s="530">
        <v>2.8317600000000001</v>
      </c>
      <c r="J1545" s="530">
        <v>2.8317600000000001</v>
      </c>
      <c r="K1545" s="527" t="s">
        <v>1565</v>
      </c>
      <c r="L1545" s="527"/>
    </row>
    <row r="1546" ht="147.75" hidden="1" customHeight="1" outlineLevel="4">
      <c r="A1546" s="527"/>
      <c r="B1546" s="527" t="s">
        <v>1566</v>
      </c>
      <c r="C1546" s="530">
        <v>0.63327</v>
      </c>
      <c r="D1546" s="529"/>
      <c r="E1546" s="529"/>
      <c r="F1546" s="529"/>
      <c r="G1546" s="529"/>
      <c r="H1546" s="529"/>
      <c r="I1546" s="530">
        <v>0.63327</v>
      </c>
      <c r="J1546" s="530">
        <v>0.63327</v>
      </c>
      <c r="K1546" s="527" t="s">
        <v>1566</v>
      </c>
      <c r="L1546" s="527"/>
    </row>
    <row r="1547" ht="147.75" hidden="1" customHeight="1" outlineLevel="4">
      <c r="A1547" s="527"/>
      <c r="B1547" s="527" t="s">
        <v>1567</v>
      </c>
      <c r="C1547" s="530">
        <v>0.77009000000000005</v>
      </c>
      <c r="D1547" s="529"/>
      <c r="E1547" s="529"/>
      <c r="F1547" s="529"/>
      <c r="G1547" s="529"/>
      <c r="H1547" s="529"/>
      <c r="I1547" s="530">
        <v>0.77009000000000005</v>
      </c>
      <c r="J1547" s="530">
        <v>0.77009000000000005</v>
      </c>
      <c r="K1547" s="527" t="s">
        <v>1567</v>
      </c>
      <c r="L1547" s="527"/>
    </row>
    <row r="1548" ht="147.75" hidden="1" customHeight="1" outlineLevel="4">
      <c r="A1548" s="527"/>
      <c r="B1548" s="527" t="s">
        <v>1568</v>
      </c>
      <c r="C1548" s="530">
        <v>0.053190000000000001</v>
      </c>
      <c r="D1548" s="529"/>
      <c r="E1548" s="529"/>
      <c r="F1548" s="529"/>
      <c r="G1548" s="529"/>
      <c r="H1548" s="529"/>
      <c r="I1548" s="530">
        <v>0.053190000000000001</v>
      </c>
      <c r="J1548" s="530">
        <v>0.053190000000000001</v>
      </c>
      <c r="K1548" s="527" t="s">
        <v>1568</v>
      </c>
      <c r="L1548" s="527"/>
    </row>
    <row r="1549" ht="118.5" hidden="1" customHeight="1" outlineLevel="4">
      <c r="A1549" s="527"/>
      <c r="B1549" s="527" t="s">
        <v>1569</v>
      </c>
      <c r="C1549" s="530">
        <v>0.29446</v>
      </c>
      <c r="D1549" s="529"/>
      <c r="E1549" s="529"/>
      <c r="F1549" s="529"/>
      <c r="G1549" s="529"/>
      <c r="H1549" s="529"/>
      <c r="I1549" s="530">
        <v>0.29446</v>
      </c>
      <c r="J1549" s="530">
        <v>0.29446</v>
      </c>
      <c r="K1549" s="527" t="s">
        <v>1569</v>
      </c>
      <c r="L1549" s="527"/>
    </row>
    <row r="1550" ht="108.75" hidden="1" customHeight="1" outlineLevel="4">
      <c r="A1550" s="527"/>
      <c r="B1550" s="527" t="s">
        <v>1570</v>
      </c>
      <c r="C1550" s="530">
        <v>14.772489999999999</v>
      </c>
      <c r="D1550" s="529"/>
      <c r="E1550" s="529"/>
      <c r="F1550" s="529"/>
      <c r="G1550" s="529"/>
      <c r="H1550" s="529"/>
      <c r="I1550" s="530">
        <v>14.772489999999999</v>
      </c>
      <c r="J1550" s="530">
        <v>14.772489999999999</v>
      </c>
      <c r="K1550" s="527" t="s">
        <v>1570</v>
      </c>
      <c r="L1550" s="527"/>
    </row>
    <row r="1551" ht="167.25" hidden="1" customHeight="1" outlineLevel="4">
      <c r="A1551" s="527"/>
      <c r="B1551" s="527" t="s">
        <v>1572</v>
      </c>
      <c r="C1551" s="530">
        <v>2.3431500000000001</v>
      </c>
      <c r="D1551" s="529"/>
      <c r="E1551" s="529"/>
      <c r="F1551" s="529"/>
      <c r="G1551" s="529"/>
      <c r="H1551" s="529"/>
      <c r="I1551" s="530">
        <v>2.3431500000000001</v>
      </c>
      <c r="J1551" s="530">
        <v>2.3431500000000001</v>
      </c>
      <c r="K1551" s="527" t="s">
        <v>1572</v>
      </c>
      <c r="L1551" s="527"/>
    </row>
    <row r="1552" ht="167.25" hidden="1" customHeight="1" outlineLevel="4">
      <c r="A1552" s="527"/>
      <c r="B1552" s="527" t="s">
        <v>1573</v>
      </c>
      <c r="C1552" s="530">
        <v>0.38562000000000002</v>
      </c>
      <c r="D1552" s="529"/>
      <c r="E1552" s="529"/>
      <c r="F1552" s="529"/>
      <c r="G1552" s="529"/>
      <c r="H1552" s="529"/>
      <c r="I1552" s="530">
        <v>0.38562000000000002</v>
      </c>
      <c r="J1552" s="530">
        <v>0.38562000000000002</v>
      </c>
      <c r="K1552" s="527" t="s">
        <v>1573</v>
      </c>
      <c r="L1552" s="527"/>
    </row>
    <row r="1553" ht="138" hidden="1" customHeight="1" outlineLevel="4">
      <c r="A1553" s="527"/>
      <c r="B1553" s="527" t="s">
        <v>1574</v>
      </c>
      <c r="C1553" s="530">
        <v>2.13497</v>
      </c>
      <c r="D1553" s="529"/>
      <c r="E1553" s="529"/>
      <c r="F1553" s="529"/>
      <c r="G1553" s="529"/>
      <c r="H1553" s="529"/>
      <c r="I1553" s="530">
        <v>2.13497</v>
      </c>
      <c r="J1553" s="530">
        <v>2.13497</v>
      </c>
      <c r="K1553" s="527" t="s">
        <v>1574</v>
      </c>
      <c r="L1553" s="527"/>
    </row>
    <row r="1554" ht="40.5" hidden="1" customHeight="1" outlineLevel="4">
      <c r="A1554" s="527"/>
      <c r="B1554" s="527" t="s">
        <v>1580</v>
      </c>
      <c r="C1554" s="530">
        <v>0.00148</v>
      </c>
      <c r="D1554" s="529"/>
      <c r="E1554" s="529"/>
      <c r="F1554" s="529"/>
      <c r="G1554" s="529"/>
      <c r="H1554" s="529"/>
      <c r="I1554" s="530">
        <v>0.00148</v>
      </c>
      <c r="J1554" s="530">
        <v>0.00148</v>
      </c>
      <c r="K1554" s="527" t="s">
        <v>1580</v>
      </c>
      <c r="L1554" s="527"/>
    </row>
    <row r="1555" ht="79.5" hidden="1" customHeight="1" outlineLevel="4">
      <c r="A1555" s="527"/>
      <c r="B1555" s="527" t="s">
        <v>1586</v>
      </c>
      <c r="C1555" s="530">
        <v>4.4415699999999996</v>
      </c>
      <c r="D1555" s="529"/>
      <c r="E1555" s="529"/>
      <c r="F1555" s="529"/>
      <c r="G1555" s="529"/>
      <c r="H1555" s="529"/>
      <c r="I1555" s="530">
        <v>4.4415699999999996</v>
      </c>
      <c r="J1555" s="530">
        <v>4.4415699999999996</v>
      </c>
      <c r="K1555" s="527" t="s">
        <v>1586</v>
      </c>
      <c r="L1555" s="527"/>
    </row>
    <row r="1556" ht="118.5" hidden="1" customHeight="1" outlineLevel="4">
      <c r="A1556" s="527"/>
      <c r="B1556" s="527" t="s">
        <v>1587</v>
      </c>
      <c r="C1556" s="530">
        <v>0.77405000000000002</v>
      </c>
      <c r="D1556" s="529"/>
      <c r="E1556" s="529"/>
      <c r="F1556" s="529"/>
      <c r="G1556" s="529"/>
      <c r="H1556" s="529"/>
      <c r="I1556" s="530">
        <v>0.77405000000000002</v>
      </c>
      <c r="J1556" s="530">
        <v>0.77405000000000002</v>
      </c>
      <c r="K1556" s="527" t="s">
        <v>1587</v>
      </c>
      <c r="L1556" s="527"/>
    </row>
    <row r="1557" ht="89.25" hidden="1" customHeight="1" outlineLevel="4">
      <c r="A1557" s="527"/>
      <c r="B1557" s="527" t="s">
        <v>1589</v>
      </c>
      <c r="C1557" s="530">
        <v>0.65044000000000002</v>
      </c>
      <c r="D1557" s="529"/>
      <c r="E1557" s="529"/>
      <c r="F1557" s="529"/>
      <c r="G1557" s="529"/>
      <c r="H1557" s="529"/>
      <c r="I1557" s="530">
        <v>0.65044000000000002</v>
      </c>
      <c r="J1557" s="530">
        <v>0.65044000000000002</v>
      </c>
      <c r="K1557" s="527" t="s">
        <v>1589</v>
      </c>
      <c r="L1557" s="527"/>
    </row>
    <row r="1558" ht="89.25" hidden="1" customHeight="1" outlineLevel="4">
      <c r="A1558" s="527"/>
      <c r="B1558" s="527" t="s">
        <v>1590</v>
      </c>
      <c r="C1558" s="530">
        <v>0.27551999999999999</v>
      </c>
      <c r="D1558" s="529"/>
      <c r="E1558" s="529"/>
      <c r="F1558" s="529"/>
      <c r="G1558" s="529"/>
      <c r="H1558" s="529"/>
      <c r="I1558" s="530">
        <v>0.27551999999999999</v>
      </c>
      <c r="J1558" s="530">
        <v>0.27551999999999999</v>
      </c>
      <c r="K1558" s="527" t="s">
        <v>1590</v>
      </c>
      <c r="L1558" s="527"/>
    </row>
    <row r="1559" ht="89.25" hidden="1" customHeight="1" outlineLevel="4">
      <c r="A1559" s="527"/>
      <c r="B1559" s="527" t="s">
        <v>1591</v>
      </c>
      <c r="C1559" s="530">
        <v>4.0924699999999996</v>
      </c>
      <c r="D1559" s="529"/>
      <c r="E1559" s="529"/>
      <c r="F1559" s="529"/>
      <c r="G1559" s="529"/>
      <c r="H1559" s="529"/>
      <c r="I1559" s="530">
        <v>4.0924699999999996</v>
      </c>
      <c r="J1559" s="530">
        <v>4.0924699999999996</v>
      </c>
      <c r="K1559" s="527" t="s">
        <v>1591</v>
      </c>
      <c r="L1559" s="527"/>
    </row>
    <row r="1560" ht="89.25" hidden="1" customHeight="1" outlineLevel="4">
      <c r="A1560" s="527"/>
      <c r="B1560" s="527" t="s">
        <v>1592</v>
      </c>
      <c r="C1560" s="530">
        <v>0.067750000000000005</v>
      </c>
      <c r="D1560" s="529"/>
      <c r="E1560" s="529"/>
      <c r="F1560" s="529"/>
      <c r="G1560" s="529"/>
      <c r="H1560" s="529"/>
      <c r="I1560" s="530">
        <v>0.067750000000000005</v>
      </c>
      <c r="J1560" s="530">
        <v>0.067750000000000005</v>
      </c>
      <c r="K1560" s="527" t="s">
        <v>1592</v>
      </c>
      <c r="L1560" s="527"/>
    </row>
    <row r="1561" ht="128.25" hidden="1" customHeight="1" outlineLevel="4">
      <c r="A1561" s="527"/>
      <c r="B1561" s="527" t="s">
        <v>1597</v>
      </c>
      <c r="C1561" s="530">
        <v>0.28804000000000002</v>
      </c>
      <c r="D1561" s="529"/>
      <c r="E1561" s="529"/>
      <c r="F1561" s="529"/>
      <c r="G1561" s="529"/>
      <c r="H1561" s="529"/>
      <c r="I1561" s="530">
        <v>0.28804000000000002</v>
      </c>
      <c r="J1561" s="530">
        <v>0.28804000000000002</v>
      </c>
      <c r="K1561" s="527" t="s">
        <v>1597</v>
      </c>
      <c r="L1561" s="527"/>
    </row>
    <row r="1562" ht="60" hidden="1" customHeight="1" outlineLevel="4">
      <c r="A1562" s="527"/>
      <c r="B1562" s="527" t="s">
        <v>1600</v>
      </c>
      <c r="C1562" s="530">
        <v>1.8479699999999999</v>
      </c>
      <c r="D1562" s="529"/>
      <c r="E1562" s="529"/>
      <c r="F1562" s="529"/>
      <c r="G1562" s="529"/>
      <c r="H1562" s="529"/>
      <c r="I1562" s="530">
        <v>1.8479699999999999</v>
      </c>
      <c r="J1562" s="530">
        <v>1.8479699999999999</v>
      </c>
      <c r="K1562" s="527" t="s">
        <v>1600</v>
      </c>
      <c r="L1562" s="527"/>
    </row>
    <row r="1563" ht="60" hidden="1" customHeight="1" outlineLevel="4">
      <c r="A1563" s="527"/>
      <c r="B1563" s="527" t="s">
        <v>1601</v>
      </c>
      <c r="C1563" s="530">
        <v>12.85665</v>
      </c>
      <c r="D1563" s="529"/>
      <c r="E1563" s="529"/>
      <c r="F1563" s="529"/>
      <c r="G1563" s="529"/>
      <c r="H1563" s="529"/>
      <c r="I1563" s="530">
        <v>12.85665</v>
      </c>
      <c r="J1563" s="530">
        <v>12.85665</v>
      </c>
      <c r="K1563" s="527" t="s">
        <v>1601</v>
      </c>
      <c r="L1563" s="527"/>
    </row>
    <row r="1564" ht="108.75" hidden="1" customHeight="1" outlineLevel="4">
      <c r="A1564" s="527"/>
      <c r="B1564" s="527" t="s">
        <v>1603</v>
      </c>
      <c r="C1564" s="530">
        <v>2.7823199999999999</v>
      </c>
      <c r="D1564" s="529"/>
      <c r="E1564" s="529"/>
      <c r="F1564" s="529"/>
      <c r="G1564" s="529"/>
      <c r="H1564" s="529"/>
      <c r="I1564" s="530">
        <v>2.7823199999999999</v>
      </c>
      <c r="J1564" s="530">
        <v>2.7823199999999999</v>
      </c>
      <c r="K1564" s="527" t="s">
        <v>1603</v>
      </c>
      <c r="L1564" s="527"/>
    </row>
    <row r="1565" ht="108.75" hidden="1" customHeight="1" outlineLevel="4">
      <c r="A1565" s="527"/>
      <c r="B1565" s="527" t="s">
        <v>1604</v>
      </c>
      <c r="C1565" s="530">
        <v>15.803879999999999</v>
      </c>
      <c r="D1565" s="529"/>
      <c r="E1565" s="529"/>
      <c r="F1565" s="529"/>
      <c r="G1565" s="529"/>
      <c r="H1565" s="529"/>
      <c r="I1565" s="530">
        <v>15.803879999999999</v>
      </c>
      <c r="J1565" s="530">
        <v>15.803879999999999</v>
      </c>
      <c r="K1565" s="527" t="s">
        <v>1604</v>
      </c>
      <c r="L1565" s="527"/>
    </row>
    <row r="1566" ht="128.25" hidden="1" customHeight="1" outlineLevel="4">
      <c r="A1566" s="527"/>
      <c r="B1566" s="527" t="s">
        <v>1607</v>
      </c>
      <c r="C1566" s="535">
        <v>11.8497</v>
      </c>
      <c r="D1566" s="529"/>
      <c r="E1566" s="529"/>
      <c r="F1566" s="529"/>
      <c r="G1566" s="529"/>
      <c r="H1566" s="529"/>
      <c r="I1566" s="535">
        <v>11.8497</v>
      </c>
      <c r="J1566" s="535">
        <v>11.8497</v>
      </c>
      <c r="K1566" s="527" t="s">
        <v>1607</v>
      </c>
      <c r="L1566" s="527"/>
    </row>
    <row r="1567" ht="40.5" hidden="1" customHeight="1" outlineLevel="4">
      <c r="A1567" s="527"/>
      <c r="B1567" s="527" t="s">
        <v>1608</v>
      </c>
      <c r="C1567" s="530">
        <v>0.00247</v>
      </c>
      <c r="D1567" s="529"/>
      <c r="E1567" s="529"/>
      <c r="F1567" s="529"/>
      <c r="G1567" s="529"/>
      <c r="H1567" s="529"/>
      <c r="I1567" s="530">
        <v>0.00247</v>
      </c>
      <c r="J1567" s="530">
        <v>0.00247</v>
      </c>
      <c r="K1567" s="527" t="s">
        <v>1608</v>
      </c>
      <c r="L1567" s="527"/>
    </row>
    <row r="1568" ht="69.75" hidden="1" customHeight="1" outlineLevel="4">
      <c r="A1568" s="527"/>
      <c r="B1568" s="527" t="s">
        <v>1835</v>
      </c>
      <c r="C1568" s="530">
        <v>7.3965199999999998</v>
      </c>
      <c r="D1568" s="529"/>
      <c r="E1568" s="529"/>
      <c r="F1568" s="529"/>
      <c r="G1568" s="529"/>
      <c r="H1568" s="529"/>
      <c r="I1568" s="530">
        <v>7.3965199999999998</v>
      </c>
      <c r="J1568" s="530">
        <v>7.3965199999999998</v>
      </c>
      <c r="K1568" s="527" t="s">
        <v>1835</v>
      </c>
      <c r="L1568" s="527"/>
    </row>
    <row r="1569" ht="50.25" hidden="1" customHeight="1" outlineLevel="4">
      <c r="A1569" s="527"/>
      <c r="B1569" s="527" t="s">
        <v>1996</v>
      </c>
      <c r="C1569" s="530">
        <v>4.4091899999999997</v>
      </c>
      <c r="D1569" s="529"/>
      <c r="E1569" s="529"/>
      <c r="F1569" s="529"/>
      <c r="G1569" s="529"/>
      <c r="H1569" s="529"/>
      <c r="I1569" s="530">
        <v>4.4091899999999997</v>
      </c>
      <c r="J1569" s="530">
        <v>4.4091899999999997</v>
      </c>
      <c r="K1569" s="527" t="s">
        <v>1996</v>
      </c>
      <c r="L1569" s="527"/>
    </row>
    <row r="1570" ht="50.25" hidden="1" customHeight="1" outlineLevel="4">
      <c r="A1570" s="527"/>
      <c r="B1570" s="527" t="s">
        <v>1609</v>
      </c>
      <c r="C1570" s="530">
        <v>1.62615</v>
      </c>
      <c r="D1570" s="529"/>
      <c r="E1570" s="529"/>
      <c r="F1570" s="529"/>
      <c r="G1570" s="529"/>
      <c r="H1570" s="529"/>
      <c r="I1570" s="530">
        <v>1.62615</v>
      </c>
      <c r="J1570" s="530">
        <v>1.62615</v>
      </c>
      <c r="K1570" s="527" t="s">
        <v>1609</v>
      </c>
      <c r="L1570" s="527"/>
    </row>
    <row r="1571" ht="118.5" hidden="1" customHeight="1" outlineLevel="4">
      <c r="A1571" s="527"/>
      <c r="B1571" s="527" t="s">
        <v>1610</v>
      </c>
      <c r="C1571" s="530">
        <v>2.3700299999999999</v>
      </c>
      <c r="D1571" s="529"/>
      <c r="E1571" s="529"/>
      <c r="F1571" s="529"/>
      <c r="G1571" s="529"/>
      <c r="H1571" s="529"/>
      <c r="I1571" s="530">
        <v>2.3700299999999999</v>
      </c>
      <c r="J1571" s="530">
        <v>2.3700299999999999</v>
      </c>
      <c r="K1571" s="527" t="s">
        <v>1610</v>
      </c>
      <c r="L1571" s="527"/>
    </row>
    <row r="1572" ht="147.75" hidden="1" customHeight="1" outlineLevel="4">
      <c r="A1572" s="527"/>
      <c r="B1572" s="527" t="s">
        <v>1836</v>
      </c>
      <c r="C1572" s="530">
        <v>1.7900199999999999</v>
      </c>
      <c r="D1572" s="529"/>
      <c r="E1572" s="529"/>
      <c r="F1572" s="529"/>
      <c r="G1572" s="529"/>
      <c r="H1572" s="529"/>
      <c r="I1572" s="530">
        <v>1.7900199999999999</v>
      </c>
      <c r="J1572" s="530">
        <v>1.7900199999999999</v>
      </c>
      <c r="K1572" s="527" t="s">
        <v>1836</v>
      </c>
      <c r="L1572" s="527"/>
    </row>
    <row r="1573" ht="147.75" hidden="1" customHeight="1" outlineLevel="4">
      <c r="A1573" s="527"/>
      <c r="B1573" s="527" t="s">
        <v>1997</v>
      </c>
      <c r="C1573" s="530">
        <v>10.67853</v>
      </c>
      <c r="D1573" s="529"/>
      <c r="E1573" s="529"/>
      <c r="F1573" s="529"/>
      <c r="G1573" s="529"/>
      <c r="H1573" s="529"/>
      <c r="I1573" s="530">
        <v>10.67853</v>
      </c>
      <c r="J1573" s="530">
        <v>10.67853</v>
      </c>
      <c r="K1573" s="527" t="s">
        <v>1997</v>
      </c>
      <c r="L1573" s="527"/>
    </row>
    <row r="1574" ht="60" hidden="1" customHeight="1" outlineLevel="4">
      <c r="A1574" s="527"/>
      <c r="B1574" s="527" t="s">
        <v>1611</v>
      </c>
      <c r="C1574" s="535">
        <v>1.2433000000000001</v>
      </c>
      <c r="D1574" s="529"/>
      <c r="E1574" s="529"/>
      <c r="F1574" s="529"/>
      <c r="G1574" s="529"/>
      <c r="H1574" s="529"/>
      <c r="I1574" s="535">
        <v>1.2433000000000001</v>
      </c>
      <c r="J1574" s="535">
        <v>1.2433000000000001</v>
      </c>
      <c r="K1574" s="527" t="s">
        <v>1611</v>
      </c>
      <c r="L1574" s="527"/>
    </row>
    <row r="1575" ht="60" hidden="1" customHeight="1" outlineLevel="4">
      <c r="A1575" s="527"/>
      <c r="B1575" s="527" t="s">
        <v>1837</v>
      </c>
      <c r="C1575" s="530">
        <v>6.7677699999999996</v>
      </c>
      <c r="D1575" s="529"/>
      <c r="E1575" s="529"/>
      <c r="F1575" s="529"/>
      <c r="G1575" s="529"/>
      <c r="H1575" s="529"/>
      <c r="I1575" s="530">
        <v>6.7677699999999996</v>
      </c>
      <c r="J1575" s="530">
        <v>6.7677699999999996</v>
      </c>
      <c r="K1575" s="527" t="s">
        <v>1837</v>
      </c>
      <c r="L1575" s="527"/>
    </row>
    <row r="1576" ht="99" hidden="1" customHeight="1" outlineLevel="4">
      <c r="A1576" s="527"/>
      <c r="B1576" s="527" t="s">
        <v>1612</v>
      </c>
      <c r="C1576" s="535">
        <v>16.2333</v>
      </c>
      <c r="D1576" s="529"/>
      <c r="E1576" s="529"/>
      <c r="F1576" s="529"/>
      <c r="G1576" s="529"/>
      <c r="H1576" s="529"/>
      <c r="I1576" s="535">
        <v>16.2333</v>
      </c>
      <c r="J1576" s="535">
        <v>16.2333</v>
      </c>
      <c r="K1576" s="527" t="s">
        <v>1612</v>
      </c>
      <c r="L1576" s="527"/>
    </row>
    <row r="1577" ht="79.5" hidden="1" customHeight="1" outlineLevel="4">
      <c r="A1577" s="527"/>
      <c r="B1577" s="527" t="s">
        <v>1838</v>
      </c>
      <c r="C1577" s="530">
        <v>0.039669999999999997</v>
      </c>
      <c r="D1577" s="529"/>
      <c r="E1577" s="529"/>
      <c r="F1577" s="529"/>
      <c r="G1577" s="529"/>
      <c r="H1577" s="529"/>
      <c r="I1577" s="530">
        <v>0.039669999999999997</v>
      </c>
      <c r="J1577" s="530">
        <v>0.039669999999999997</v>
      </c>
      <c r="K1577" s="527" t="s">
        <v>1838</v>
      </c>
      <c r="L1577" s="527"/>
    </row>
    <row r="1578" ht="40.5" hidden="1" customHeight="1" outlineLevel="4">
      <c r="A1578" s="527"/>
      <c r="B1578" s="527" t="s">
        <v>1616</v>
      </c>
      <c r="C1578" s="530">
        <v>6.2563599999999999</v>
      </c>
      <c r="D1578" s="529"/>
      <c r="E1578" s="529"/>
      <c r="F1578" s="529"/>
      <c r="G1578" s="529"/>
      <c r="H1578" s="529"/>
      <c r="I1578" s="530">
        <v>6.2563599999999999</v>
      </c>
      <c r="J1578" s="530">
        <v>6.2563599999999999</v>
      </c>
      <c r="K1578" s="527" t="s">
        <v>1616</v>
      </c>
      <c r="L1578" s="527"/>
    </row>
    <row r="1579" ht="79.5" hidden="1" customHeight="1" outlineLevel="4">
      <c r="A1579" s="527"/>
      <c r="B1579" s="527" t="s">
        <v>1617</v>
      </c>
      <c r="C1579" s="530">
        <v>0.73168999999999995</v>
      </c>
      <c r="D1579" s="529"/>
      <c r="E1579" s="529"/>
      <c r="F1579" s="529"/>
      <c r="G1579" s="529"/>
      <c r="H1579" s="529"/>
      <c r="I1579" s="530">
        <v>0.73168999999999995</v>
      </c>
      <c r="J1579" s="530">
        <v>0.73168999999999995</v>
      </c>
      <c r="K1579" s="527" t="s">
        <v>1617</v>
      </c>
      <c r="L1579" s="527"/>
    </row>
    <row r="1580" ht="79.5" hidden="1" customHeight="1" outlineLevel="4">
      <c r="A1580" s="527"/>
      <c r="B1580" s="527" t="s">
        <v>1625</v>
      </c>
      <c r="C1580" s="530">
        <v>0.54788000000000003</v>
      </c>
      <c r="D1580" s="529"/>
      <c r="E1580" s="529"/>
      <c r="F1580" s="529"/>
      <c r="G1580" s="529"/>
      <c r="H1580" s="529"/>
      <c r="I1580" s="530">
        <v>0.54788000000000003</v>
      </c>
      <c r="J1580" s="530">
        <v>0.54788000000000003</v>
      </c>
      <c r="K1580" s="527" t="s">
        <v>1625</v>
      </c>
      <c r="L1580" s="527"/>
    </row>
    <row r="1581" ht="128.25" hidden="1" customHeight="1" outlineLevel="4">
      <c r="A1581" s="527"/>
      <c r="B1581" s="527" t="s">
        <v>1626</v>
      </c>
      <c r="C1581" s="530">
        <v>4.0202799999999996</v>
      </c>
      <c r="D1581" s="529"/>
      <c r="E1581" s="529"/>
      <c r="F1581" s="529"/>
      <c r="G1581" s="529"/>
      <c r="H1581" s="529"/>
      <c r="I1581" s="530">
        <v>4.0202799999999996</v>
      </c>
      <c r="J1581" s="530">
        <v>4.0202799999999996</v>
      </c>
      <c r="K1581" s="527" t="s">
        <v>1626</v>
      </c>
      <c r="L1581" s="527"/>
    </row>
    <row r="1582" ht="50.25" hidden="1" customHeight="1" outlineLevel="4">
      <c r="A1582" s="527"/>
      <c r="B1582" s="527" t="s">
        <v>1627</v>
      </c>
      <c r="C1582" s="530">
        <v>0.79537000000000002</v>
      </c>
      <c r="D1582" s="529"/>
      <c r="E1582" s="529"/>
      <c r="F1582" s="529"/>
      <c r="G1582" s="529"/>
      <c r="H1582" s="529"/>
      <c r="I1582" s="530">
        <v>0.79537000000000002</v>
      </c>
      <c r="J1582" s="530">
        <v>0.79537000000000002</v>
      </c>
      <c r="K1582" s="527" t="s">
        <v>1627</v>
      </c>
      <c r="L1582" s="527"/>
    </row>
    <row r="1583" ht="89.25" hidden="1" customHeight="1" outlineLevel="4">
      <c r="A1583" s="527"/>
      <c r="B1583" s="527" t="s">
        <v>1839</v>
      </c>
      <c r="C1583" s="530">
        <v>0.78886000000000001</v>
      </c>
      <c r="D1583" s="529"/>
      <c r="E1583" s="529"/>
      <c r="F1583" s="529"/>
      <c r="G1583" s="529"/>
      <c r="H1583" s="529"/>
      <c r="I1583" s="530">
        <v>0.78886000000000001</v>
      </c>
      <c r="J1583" s="530">
        <v>0.78886000000000001</v>
      </c>
      <c r="K1583" s="527" t="s">
        <v>1839</v>
      </c>
      <c r="L1583" s="527"/>
    </row>
    <row r="1584" ht="50.25" hidden="1" customHeight="1" outlineLevel="4">
      <c r="A1584" s="527"/>
      <c r="B1584" s="527" t="s">
        <v>1629</v>
      </c>
      <c r="C1584" s="530">
        <v>0.39232</v>
      </c>
      <c r="D1584" s="529"/>
      <c r="E1584" s="529"/>
      <c r="F1584" s="529"/>
      <c r="G1584" s="529"/>
      <c r="H1584" s="529"/>
      <c r="I1584" s="530">
        <v>0.39232</v>
      </c>
      <c r="J1584" s="530">
        <v>0.39232</v>
      </c>
      <c r="K1584" s="527" t="s">
        <v>1629</v>
      </c>
      <c r="L1584" s="527"/>
    </row>
    <row r="1585" ht="108.75" hidden="1" customHeight="1" outlineLevel="4">
      <c r="A1585" s="527"/>
      <c r="B1585" s="527" t="s">
        <v>1634</v>
      </c>
      <c r="C1585" s="530">
        <v>3.8831899999999999</v>
      </c>
      <c r="D1585" s="529"/>
      <c r="E1585" s="529"/>
      <c r="F1585" s="529"/>
      <c r="G1585" s="529"/>
      <c r="H1585" s="529"/>
      <c r="I1585" s="530">
        <v>3.8831899999999999</v>
      </c>
      <c r="J1585" s="530">
        <v>3.8831899999999999</v>
      </c>
      <c r="K1585" s="527" t="s">
        <v>1634</v>
      </c>
      <c r="L1585" s="527"/>
    </row>
    <row r="1586" ht="118.5" hidden="1" customHeight="1" outlineLevel="4">
      <c r="A1586" s="527"/>
      <c r="B1586" s="527" t="s">
        <v>1635</v>
      </c>
      <c r="C1586" s="530">
        <v>9.0984200000000008</v>
      </c>
      <c r="D1586" s="529"/>
      <c r="E1586" s="529"/>
      <c r="F1586" s="529"/>
      <c r="G1586" s="529"/>
      <c r="H1586" s="529"/>
      <c r="I1586" s="530">
        <v>9.0984200000000008</v>
      </c>
      <c r="J1586" s="530">
        <v>9.0984200000000008</v>
      </c>
      <c r="K1586" s="527" t="s">
        <v>1635</v>
      </c>
      <c r="L1586" s="527"/>
    </row>
    <row r="1587" ht="147.75" hidden="1" customHeight="1" outlineLevel="4">
      <c r="A1587" s="527"/>
      <c r="B1587" s="527" t="s">
        <v>1636</v>
      </c>
      <c r="C1587" s="530">
        <v>0.38786999999999999</v>
      </c>
      <c r="D1587" s="529"/>
      <c r="E1587" s="529"/>
      <c r="F1587" s="529"/>
      <c r="G1587" s="529"/>
      <c r="H1587" s="529"/>
      <c r="I1587" s="530">
        <v>0.38786999999999999</v>
      </c>
      <c r="J1587" s="530">
        <v>0.38786999999999999</v>
      </c>
      <c r="K1587" s="527" t="s">
        <v>1636</v>
      </c>
      <c r="L1587" s="527"/>
    </row>
    <row r="1588" ht="147.75" hidden="1" customHeight="1" outlineLevel="4">
      <c r="A1588" s="527"/>
      <c r="B1588" s="527" t="s">
        <v>1637</v>
      </c>
      <c r="C1588" s="530">
        <v>1.96109</v>
      </c>
      <c r="D1588" s="529"/>
      <c r="E1588" s="529"/>
      <c r="F1588" s="529"/>
      <c r="G1588" s="529"/>
      <c r="H1588" s="529"/>
      <c r="I1588" s="530">
        <v>1.96109</v>
      </c>
      <c r="J1588" s="530">
        <v>1.96109</v>
      </c>
      <c r="K1588" s="527" t="s">
        <v>1637</v>
      </c>
      <c r="L1588" s="527"/>
    </row>
    <row r="1589" ht="138" hidden="1" customHeight="1" outlineLevel="4">
      <c r="A1589" s="527"/>
      <c r="B1589" s="527" t="s">
        <v>1638</v>
      </c>
      <c r="C1589" s="535">
        <v>2.3776000000000002</v>
      </c>
      <c r="D1589" s="529"/>
      <c r="E1589" s="529"/>
      <c r="F1589" s="529"/>
      <c r="G1589" s="529"/>
      <c r="H1589" s="529"/>
      <c r="I1589" s="535">
        <v>2.3776000000000002</v>
      </c>
      <c r="J1589" s="535">
        <v>2.3776000000000002</v>
      </c>
      <c r="K1589" s="527" t="s">
        <v>1638</v>
      </c>
      <c r="L1589" s="527"/>
    </row>
    <row r="1590" ht="79.5" hidden="1" customHeight="1" outlineLevel="4">
      <c r="A1590" s="527"/>
      <c r="B1590" s="527" t="s">
        <v>1639</v>
      </c>
      <c r="C1590" s="530">
        <v>4.3255400000000002</v>
      </c>
      <c r="D1590" s="529"/>
      <c r="E1590" s="529"/>
      <c r="F1590" s="529"/>
      <c r="G1590" s="529"/>
      <c r="H1590" s="529"/>
      <c r="I1590" s="530">
        <v>4.3255400000000002</v>
      </c>
      <c r="J1590" s="530">
        <v>4.3255400000000002</v>
      </c>
      <c r="K1590" s="527" t="s">
        <v>1639</v>
      </c>
      <c r="L1590" s="527"/>
    </row>
    <row r="1591" ht="89.25" hidden="1" customHeight="1" outlineLevel="4">
      <c r="A1591" s="527"/>
      <c r="B1591" s="527" t="s">
        <v>1640</v>
      </c>
      <c r="C1591" s="530">
        <v>55.622239999999998</v>
      </c>
      <c r="D1591" s="529"/>
      <c r="E1591" s="529"/>
      <c r="F1591" s="529"/>
      <c r="G1591" s="529"/>
      <c r="H1591" s="529"/>
      <c r="I1591" s="530">
        <v>55.622239999999998</v>
      </c>
      <c r="J1591" s="530">
        <v>55.622239999999998</v>
      </c>
      <c r="K1591" s="527" t="s">
        <v>1640</v>
      </c>
      <c r="L1591" s="527"/>
    </row>
    <row r="1592" ht="118.5" hidden="1" customHeight="1" outlineLevel="4">
      <c r="A1592" s="527"/>
      <c r="B1592" s="527" t="s">
        <v>1641</v>
      </c>
      <c r="C1592" s="530">
        <v>3.6859199999999999</v>
      </c>
      <c r="D1592" s="529"/>
      <c r="E1592" s="529"/>
      <c r="F1592" s="529"/>
      <c r="G1592" s="529"/>
      <c r="H1592" s="529"/>
      <c r="I1592" s="530">
        <v>3.6859199999999999</v>
      </c>
      <c r="J1592" s="530">
        <v>3.6859199999999999</v>
      </c>
      <c r="K1592" s="527" t="s">
        <v>1641</v>
      </c>
      <c r="L1592" s="527"/>
    </row>
    <row r="1593" ht="118.5" hidden="1" customHeight="1" outlineLevel="4">
      <c r="A1593" s="527"/>
      <c r="B1593" s="527" t="s">
        <v>1642</v>
      </c>
      <c r="C1593" s="530">
        <v>52.40287</v>
      </c>
      <c r="D1593" s="529"/>
      <c r="E1593" s="529"/>
      <c r="F1593" s="529"/>
      <c r="G1593" s="529"/>
      <c r="H1593" s="529"/>
      <c r="I1593" s="530">
        <v>52.40287</v>
      </c>
      <c r="J1593" s="530">
        <v>52.40287</v>
      </c>
      <c r="K1593" s="527" t="s">
        <v>1642</v>
      </c>
      <c r="L1593" s="527"/>
    </row>
    <row r="1594" ht="108.75" hidden="1" customHeight="1" outlineLevel="4">
      <c r="A1594" s="527"/>
      <c r="B1594" s="527" t="s">
        <v>1643</v>
      </c>
      <c r="C1594" s="530">
        <v>0.13011</v>
      </c>
      <c r="D1594" s="529"/>
      <c r="E1594" s="529"/>
      <c r="F1594" s="529"/>
      <c r="G1594" s="529"/>
      <c r="H1594" s="529"/>
      <c r="I1594" s="530">
        <v>0.13011</v>
      </c>
      <c r="J1594" s="530">
        <v>0.13011</v>
      </c>
      <c r="K1594" s="527" t="s">
        <v>1643</v>
      </c>
      <c r="L1594" s="527"/>
    </row>
    <row r="1595" ht="50.25" hidden="1" customHeight="1" outlineLevel="4">
      <c r="A1595" s="527"/>
      <c r="B1595" s="527" t="s">
        <v>1840</v>
      </c>
      <c r="C1595" s="530">
        <v>0.32146000000000002</v>
      </c>
      <c r="D1595" s="529"/>
      <c r="E1595" s="529"/>
      <c r="F1595" s="529"/>
      <c r="G1595" s="529"/>
      <c r="H1595" s="529"/>
      <c r="I1595" s="530">
        <v>0.32146000000000002</v>
      </c>
      <c r="J1595" s="530">
        <v>0.32146000000000002</v>
      </c>
      <c r="K1595" s="527" t="s">
        <v>1840</v>
      </c>
      <c r="L1595" s="527"/>
    </row>
    <row r="1596" ht="108.75" hidden="1" customHeight="1" outlineLevel="4">
      <c r="A1596" s="527"/>
      <c r="B1596" s="527" t="s">
        <v>1841</v>
      </c>
      <c r="C1596" s="530">
        <v>1.42414</v>
      </c>
      <c r="D1596" s="529"/>
      <c r="E1596" s="529"/>
      <c r="F1596" s="529"/>
      <c r="G1596" s="529"/>
      <c r="H1596" s="529"/>
      <c r="I1596" s="530">
        <v>1.42414</v>
      </c>
      <c r="J1596" s="530">
        <v>1.42414</v>
      </c>
      <c r="K1596" s="527" t="s">
        <v>1841</v>
      </c>
      <c r="L1596" s="527"/>
    </row>
    <row r="1597" ht="138" hidden="1" customHeight="1" outlineLevel="4">
      <c r="A1597" s="527"/>
      <c r="B1597" s="527" t="s">
        <v>1648</v>
      </c>
      <c r="C1597" s="530">
        <v>0.49803999999999998</v>
      </c>
      <c r="D1597" s="529"/>
      <c r="E1597" s="529"/>
      <c r="F1597" s="529"/>
      <c r="G1597" s="529"/>
      <c r="H1597" s="529"/>
      <c r="I1597" s="530">
        <v>0.49803999999999998</v>
      </c>
      <c r="J1597" s="530">
        <v>0.49803999999999998</v>
      </c>
      <c r="K1597" s="527" t="s">
        <v>1648</v>
      </c>
      <c r="L1597" s="527"/>
    </row>
    <row r="1598" ht="118.5" hidden="1" customHeight="1" outlineLevel="4">
      <c r="A1598" s="527"/>
      <c r="B1598" s="527" t="s">
        <v>1842</v>
      </c>
      <c r="C1598" s="530">
        <v>0.0047699999999999999</v>
      </c>
      <c r="D1598" s="529"/>
      <c r="E1598" s="529"/>
      <c r="F1598" s="529"/>
      <c r="G1598" s="529"/>
      <c r="H1598" s="529"/>
      <c r="I1598" s="530">
        <v>0.0047699999999999999</v>
      </c>
      <c r="J1598" s="530">
        <v>0.0047699999999999999</v>
      </c>
      <c r="K1598" s="527" t="s">
        <v>1842</v>
      </c>
      <c r="L1598" s="527"/>
    </row>
    <row r="1599" ht="69.75" hidden="1" customHeight="1" outlineLevel="4">
      <c r="A1599" s="527"/>
      <c r="B1599" s="527" t="s">
        <v>1651</v>
      </c>
      <c r="C1599" s="530">
        <v>2.1087699999999998</v>
      </c>
      <c r="D1599" s="529"/>
      <c r="E1599" s="529"/>
      <c r="F1599" s="529"/>
      <c r="G1599" s="529"/>
      <c r="H1599" s="529"/>
      <c r="I1599" s="530">
        <v>2.1087699999999998</v>
      </c>
      <c r="J1599" s="530">
        <v>2.1087699999999998</v>
      </c>
      <c r="K1599" s="527" t="s">
        <v>1651</v>
      </c>
      <c r="L1599" s="527"/>
    </row>
    <row r="1600" ht="108.75" hidden="1" customHeight="1" outlineLevel="4">
      <c r="A1600" s="527"/>
      <c r="B1600" s="527" t="s">
        <v>1652</v>
      </c>
      <c r="C1600" s="530">
        <v>0.34155000000000002</v>
      </c>
      <c r="D1600" s="529"/>
      <c r="E1600" s="529"/>
      <c r="F1600" s="529"/>
      <c r="G1600" s="529"/>
      <c r="H1600" s="529"/>
      <c r="I1600" s="530">
        <v>0.34155000000000002</v>
      </c>
      <c r="J1600" s="530">
        <v>0.34155000000000002</v>
      </c>
      <c r="K1600" s="527" t="s">
        <v>1652</v>
      </c>
      <c r="L1600" s="527"/>
    </row>
    <row r="1601" ht="99" hidden="1" customHeight="1" outlineLevel="4">
      <c r="A1601" s="527"/>
      <c r="B1601" s="527" t="s">
        <v>1653</v>
      </c>
      <c r="C1601" s="530">
        <v>6.30905</v>
      </c>
      <c r="D1601" s="529"/>
      <c r="E1601" s="529"/>
      <c r="F1601" s="529"/>
      <c r="G1601" s="529"/>
      <c r="H1601" s="529"/>
      <c r="I1601" s="530">
        <v>6.30905</v>
      </c>
      <c r="J1601" s="530">
        <v>6.30905</v>
      </c>
      <c r="K1601" s="527" t="s">
        <v>1653</v>
      </c>
      <c r="L1601" s="527"/>
    </row>
    <row r="1602" ht="108.75" hidden="1" customHeight="1" outlineLevel="4">
      <c r="A1602" s="527"/>
      <c r="B1602" s="527" t="s">
        <v>1654</v>
      </c>
      <c r="C1602" s="530">
        <v>0.026030000000000001</v>
      </c>
      <c r="D1602" s="529"/>
      <c r="E1602" s="529"/>
      <c r="F1602" s="529"/>
      <c r="G1602" s="529"/>
      <c r="H1602" s="529"/>
      <c r="I1602" s="530">
        <v>0.026030000000000001</v>
      </c>
      <c r="J1602" s="530">
        <v>0.026030000000000001</v>
      </c>
      <c r="K1602" s="527" t="s">
        <v>1654</v>
      </c>
      <c r="L1602" s="527"/>
    </row>
    <row r="1603" ht="99" hidden="1" customHeight="1" outlineLevel="4">
      <c r="A1603" s="527"/>
      <c r="B1603" s="527" t="s">
        <v>1843</v>
      </c>
      <c r="C1603" s="530">
        <v>14.00717</v>
      </c>
      <c r="D1603" s="529"/>
      <c r="E1603" s="529"/>
      <c r="F1603" s="529"/>
      <c r="G1603" s="529"/>
      <c r="H1603" s="529"/>
      <c r="I1603" s="530">
        <v>14.00717</v>
      </c>
      <c r="J1603" s="530">
        <v>14.00717</v>
      </c>
      <c r="K1603" s="527" t="s">
        <v>1843</v>
      </c>
      <c r="L1603" s="527"/>
    </row>
    <row r="1604" ht="50.25" hidden="1" customHeight="1" outlineLevel="4">
      <c r="A1604" s="527"/>
      <c r="B1604" s="527" t="s">
        <v>1657</v>
      </c>
      <c r="C1604" s="535">
        <v>0.0028999999999999998</v>
      </c>
      <c r="D1604" s="529"/>
      <c r="E1604" s="529"/>
      <c r="F1604" s="529"/>
      <c r="G1604" s="529"/>
      <c r="H1604" s="529"/>
      <c r="I1604" s="535">
        <v>0.0028999999999999998</v>
      </c>
      <c r="J1604" s="535">
        <v>0.0028999999999999998</v>
      </c>
      <c r="K1604" s="527" t="s">
        <v>1657</v>
      </c>
      <c r="L1604" s="527"/>
    </row>
    <row r="1605" ht="89.25" hidden="1" customHeight="1" outlineLevel="4">
      <c r="A1605" s="527"/>
      <c r="B1605" s="527" t="s">
        <v>1662</v>
      </c>
      <c r="C1605" s="530">
        <v>0.29275000000000001</v>
      </c>
      <c r="D1605" s="529"/>
      <c r="E1605" s="529"/>
      <c r="F1605" s="529"/>
      <c r="G1605" s="529"/>
      <c r="H1605" s="529"/>
      <c r="I1605" s="530">
        <v>0.29275000000000001</v>
      </c>
      <c r="J1605" s="530">
        <v>0.29275000000000001</v>
      </c>
      <c r="K1605" s="527" t="s">
        <v>1662</v>
      </c>
      <c r="L1605" s="527"/>
    </row>
    <row r="1606" ht="50.25" hidden="1" customHeight="1" outlineLevel="4">
      <c r="A1606" s="527"/>
      <c r="B1606" s="527" t="s">
        <v>1664</v>
      </c>
      <c r="C1606" s="530">
        <v>1.73455</v>
      </c>
      <c r="D1606" s="529"/>
      <c r="E1606" s="529"/>
      <c r="F1606" s="529"/>
      <c r="G1606" s="529"/>
      <c r="H1606" s="529"/>
      <c r="I1606" s="530">
        <v>1.73455</v>
      </c>
      <c r="J1606" s="530">
        <v>1.73455</v>
      </c>
      <c r="K1606" s="527" t="s">
        <v>1664</v>
      </c>
      <c r="L1606" s="527"/>
    </row>
    <row r="1607" ht="79.5" hidden="1" customHeight="1" outlineLevel="4">
      <c r="A1607" s="527"/>
      <c r="B1607" s="527" t="s">
        <v>1666</v>
      </c>
      <c r="C1607" s="530">
        <v>0.75251999999999997</v>
      </c>
      <c r="D1607" s="529"/>
      <c r="E1607" s="529"/>
      <c r="F1607" s="529"/>
      <c r="G1607" s="529"/>
      <c r="H1607" s="529"/>
      <c r="I1607" s="530">
        <v>0.75251999999999997</v>
      </c>
      <c r="J1607" s="530">
        <v>0.75251999999999997</v>
      </c>
      <c r="K1607" s="527" t="s">
        <v>1666</v>
      </c>
      <c r="L1607" s="527"/>
    </row>
    <row r="1608" ht="50.25" hidden="1" customHeight="1" outlineLevel="4">
      <c r="A1608" s="527"/>
      <c r="B1608" s="527" t="s">
        <v>1667</v>
      </c>
      <c r="C1608" s="530">
        <v>17.345590000000001</v>
      </c>
      <c r="D1608" s="529"/>
      <c r="E1608" s="529"/>
      <c r="F1608" s="529"/>
      <c r="G1608" s="529"/>
      <c r="H1608" s="529"/>
      <c r="I1608" s="530">
        <v>17.345590000000001</v>
      </c>
      <c r="J1608" s="530">
        <v>17.345590000000001</v>
      </c>
      <c r="K1608" s="527" t="s">
        <v>1667</v>
      </c>
      <c r="L1608" s="527"/>
    </row>
    <row r="1609" ht="108.75" hidden="1" customHeight="1" outlineLevel="4">
      <c r="A1609" s="527"/>
      <c r="B1609" s="527" t="s">
        <v>1668</v>
      </c>
      <c r="C1609" s="535">
        <v>0.31659999999999999</v>
      </c>
      <c r="D1609" s="529"/>
      <c r="E1609" s="529"/>
      <c r="F1609" s="529"/>
      <c r="G1609" s="529"/>
      <c r="H1609" s="529"/>
      <c r="I1609" s="535">
        <v>0.31659999999999999</v>
      </c>
      <c r="J1609" s="535">
        <v>0.31659999999999999</v>
      </c>
      <c r="K1609" s="527" t="s">
        <v>1668</v>
      </c>
      <c r="L1609" s="527"/>
    </row>
    <row r="1610" ht="128.25" hidden="1" customHeight="1" outlineLevel="4">
      <c r="A1610" s="527"/>
      <c r="B1610" s="527" t="s">
        <v>1669</v>
      </c>
      <c r="C1610" s="530">
        <v>0.34475</v>
      </c>
      <c r="D1610" s="529"/>
      <c r="E1610" s="529"/>
      <c r="F1610" s="529"/>
      <c r="G1610" s="529"/>
      <c r="H1610" s="529"/>
      <c r="I1610" s="530">
        <v>0.34475</v>
      </c>
      <c r="J1610" s="530">
        <v>0.34475</v>
      </c>
      <c r="K1610" s="527" t="s">
        <v>1669</v>
      </c>
      <c r="L1610" s="527"/>
    </row>
    <row r="1611" ht="157.5" hidden="1" customHeight="1" outlineLevel="4">
      <c r="A1611" s="527"/>
      <c r="B1611" s="527" t="s">
        <v>1671</v>
      </c>
      <c r="C1611" s="535">
        <v>0.5958</v>
      </c>
      <c r="D1611" s="529"/>
      <c r="E1611" s="529"/>
      <c r="F1611" s="529"/>
      <c r="G1611" s="529"/>
      <c r="H1611" s="529"/>
      <c r="I1611" s="535">
        <v>0.5958</v>
      </c>
      <c r="J1611" s="535">
        <v>0.5958</v>
      </c>
      <c r="K1611" s="527" t="s">
        <v>1671</v>
      </c>
      <c r="L1611" s="527"/>
    </row>
    <row r="1612" ht="79.5" hidden="1" customHeight="1" outlineLevel="4">
      <c r="A1612" s="527"/>
      <c r="B1612" s="527" t="s">
        <v>1844</v>
      </c>
      <c r="C1612" s="535">
        <v>14.713699999999999</v>
      </c>
      <c r="D1612" s="529"/>
      <c r="E1612" s="529"/>
      <c r="F1612" s="529"/>
      <c r="G1612" s="529"/>
      <c r="H1612" s="529"/>
      <c r="I1612" s="535">
        <v>14.713699999999999</v>
      </c>
      <c r="J1612" s="535">
        <v>14.713699999999999</v>
      </c>
      <c r="K1612" s="527" t="s">
        <v>1844</v>
      </c>
      <c r="L1612" s="527"/>
    </row>
    <row r="1613" ht="108.75" hidden="1" customHeight="1" outlineLevel="4">
      <c r="A1613" s="527"/>
      <c r="B1613" s="527" t="s">
        <v>1672</v>
      </c>
      <c r="C1613" s="530">
        <v>8.6727799999999995</v>
      </c>
      <c r="D1613" s="529"/>
      <c r="E1613" s="529"/>
      <c r="F1613" s="529"/>
      <c r="G1613" s="529"/>
      <c r="H1613" s="529"/>
      <c r="I1613" s="530">
        <v>8.6727799999999995</v>
      </c>
      <c r="J1613" s="530">
        <v>8.6727799999999995</v>
      </c>
      <c r="K1613" s="527" t="s">
        <v>1672</v>
      </c>
      <c r="L1613" s="527"/>
    </row>
    <row r="1614" ht="108.75" hidden="1" customHeight="1" outlineLevel="4">
      <c r="A1614" s="527"/>
      <c r="B1614" s="527" t="s">
        <v>1673</v>
      </c>
      <c r="C1614" s="530">
        <v>5.0653800000000002</v>
      </c>
      <c r="D1614" s="529"/>
      <c r="E1614" s="529"/>
      <c r="F1614" s="529"/>
      <c r="G1614" s="529"/>
      <c r="H1614" s="529"/>
      <c r="I1614" s="530">
        <v>5.0653800000000002</v>
      </c>
      <c r="J1614" s="530">
        <v>5.0653800000000002</v>
      </c>
      <c r="K1614" s="527" t="s">
        <v>1673</v>
      </c>
      <c r="L1614" s="527"/>
    </row>
    <row r="1615" ht="89.25" hidden="1" customHeight="1" outlineLevel="4">
      <c r="A1615" s="527"/>
      <c r="B1615" s="527" t="s">
        <v>1845</v>
      </c>
      <c r="C1615" s="530">
        <v>59.942129999999999</v>
      </c>
      <c r="D1615" s="529"/>
      <c r="E1615" s="529"/>
      <c r="F1615" s="529"/>
      <c r="G1615" s="529"/>
      <c r="H1615" s="529"/>
      <c r="I1615" s="530">
        <v>59.942129999999999</v>
      </c>
      <c r="J1615" s="530">
        <v>59.942129999999999</v>
      </c>
      <c r="K1615" s="527" t="s">
        <v>1845</v>
      </c>
      <c r="L1615" s="527"/>
    </row>
    <row r="1616" ht="89.25" hidden="1" customHeight="1" outlineLevel="4">
      <c r="A1616" s="527"/>
      <c r="B1616" s="527" t="s">
        <v>1846</v>
      </c>
      <c r="C1616" s="530">
        <v>11.903359999999999</v>
      </c>
      <c r="D1616" s="529"/>
      <c r="E1616" s="529"/>
      <c r="F1616" s="529"/>
      <c r="G1616" s="529"/>
      <c r="H1616" s="529"/>
      <c r="I1616" s="530">
        <v>11.903359999999999</v>
      </c>
      <c r="J1616" s="530">
        <v>11.903359999999999</v>
      </c>
      <c r="K1616" s="527" t="s">
        <v>1846</v>
      </c>
      <c r="L1616" s="527"/>
    </row>
    <row r="1617" ht="79.5" hidden="1" customHeight="1" outlineLevel="4">
      <c r="A1617" s="527"/>
      <c r="B1617" s="527" t="s">
        <v>1847</v>
      </c>
      <c r="C1617" s="530">
        <v>2.3359800000000002</v>
      </c>
      <c r="D1617" s="529"/>
      <c r="E1617" s="529"/>
      <c r="F1617" s="529"/>
      <c r="G1617" s="529"/>
      <c r="H1617" s="529"/>
      <c r="I1617" s="530">
        <v>2.3359800000000002</v>
      </c>
      <c r="J1617" s="530">
        <v>2.3359800000000002</v>
      </c>
      <c r="K1617" s="527" t="s">
        <v>1847</v>
      </c>
      <c r="L1617" s="527"/>
    </row>
    <row r="1618" ht="108.75" hidden="1" customHeight="1" outlineLevel="4">
      <c r="A1618" s="527"/>
      <c r="B1618" s="527" t="s">
        <v>1998</v>
      </c>
      <c r="C1618" s="530">
        <v>1.5662499999999999</v>
      </c>
      <c r="D1618" s="529"/>
      <c r="E1618" s="529"/>
      <c r="F1618" s="529"/>
      <c r="G1618" s="529"/>
      <c r="H1618" s="529"/>
      <c r="I1618" s="530">
        <v>1.5662499999999999</v>
      </c>
      <c r="J1618" s="530">
        <v>1.5662499999999999</v>
      </c>
      <c r="K1618" s="527" t="s">
        <v>1998</v>
      </c>
      <c r="L1618" s="527"/>
    </row>
    <row r="1619" ht="108.75" hidden="1" customHeight="1" outlineLevel="4">
      <c r="A1619" s="527"/>
      <c r="B1619" s="527" t="s">
        <v>1848</v>
      </c>
      <c r="C1619" s="530">
        <v>1.5751500000000001</v>
      </c>
      <c r="D1619" s="529"/>
      <c r="E1619" s="529"/>
      <c r="F1619" s="529"/>
      <c r="G1619" s="529"/>
      <c r="H1619" s="529"/>
      <c r="I1619" s="530">
        <v>1.5751500000000001</v>
      </c>
      <c r="J1619" s="530">
        <v>1.5751500000000001</v>
      </c>
      <c r="K1619" s="527" t="s">
        <v>1848</v>
      </c>
      <c r="L1619" s="527"/>
    </row>
    <row r="1620" ht="50.25" customHeight="1" outlineLevel="1" collapsed="1">
      <c r="A1620" s="527" t="s">
        <v>1853</v>
      </c>
      <c r="B1620" s="527" t="s">
        <v>1447</v>
      </c>
      <c r="C1620" s="528">
        <v>4162.4390700000004</v>
      </c>
      <c r="D1620" s="529"/>
      <c r="E1620" s="529"/>
      <c r="F1620" s="529"/>
      <c r="G1620" s="529"/>
      <c r="H1620" s="529"/>
      <c r="I1620" s="528">
        <v>4162.4390700000004</v>
      </c>
      <c r="J1620" s="528">
        <v>4162.4390700000004</v>
      </c>
      <c r="K1620" s="527"/>
      <c r="L1620" s="527"/>
    </row>
    <row r="1621" ht="50.25" hidden="1" customHeight="1" outlineLevel="2">
      <c r="A1621" s="527" t="s">
        <v>1854</v>
      </c>
      <c r="B1621" s="527" t="s">
        <v>1448</v>
      </c>
      <c r="C1621" s="528">
        <v>4162.4390700000004</v>
      </c>
      <c r="D1621" s="529"/>
      <c r="E1621" s="529"/>
      <c r="F1621" s="529"/>
      <c r="G1621" s="529"/>
      <c r="H1621" s="529"/>
      <c r="I1621" s="528">
        <v>4162.4390700000004</v>
      </c>
      <c r="J1621" s="528">
        <v>4162.4390700000004</v>
      </c>
      <c r="K1621" s="527"/>
      <c r="L1621" s="527"/>
    </row>
    <row r="1622" ht="11.25" hidden="1" customHeight="1" outlineLevel="3">
      <c r="A1622" s="527" t="s">
        <v>1855</v>
      </c>
      <c r="B1622" s="527" t="s">
        <v>441</v>
      </c>
      <c r="C1622" s="529"/>
      <c r="D1622" s="529"/>
      <c r="E1622" s="529"/>
      <c r="F1622" s="529"/>
      <c r="G1622" s="529"/>
      <c r="H1622" s="529"/>
      <c r="I1622" s="529"/>
      <c r="J1622" s="529"/>
      <c r="K1622" s="527"/>
      <c r="L1622" s="527"/>
    </row>
    <row r="1623" ht="21" hidden="1" customHeight="1" outlineLevel="3">
      <c r="A1623" s="527" t="s">
        <v>1856</v>
      </c>
      <c r="B1623" s="527" t="s">
        <v>451</v>
      </c>
      <c r="C1623" s="529"/>
      <c r="D1623" s="529"/>
      <c r="E1623" s="529"/>
      <c r="F1623" s="529"/>
      <c r="G1623" s="529"/>
      <c r="H1623" s="529"/>
      <c r="I1623" s="529"/>
      <c r="J1623" s="529"/>
      <c r="K1623" s="527"/>
      <c r="L1623" s="527"/>
    </row>
    <row r="1624" ht="21" hidden="1" customHeight="1" outlineLevel="3">
      <c r="A1624" s="527" t="s">
        <v>1857</v>
      </c>
      <c r="B1624" s="527" t="s">
        <v>452</v>
      </c>
      <c r="C1624" s="528">
        <v>4162.4390700000004</v>
      </c>
      <c r="D1624" s="529"/>
      <c r="E1624" s="529"/>
      <c r="F1624" s="529"/>
      <c r="G1624" s="529"/>
      <c r="H1624" s="529"/>
      <c r="I1624" s="528">
        <v>4162.4390700000004</v>
      </c>
      <c r="J1624" s="528">
        <v>4162.4390700000004</v>
      </c>
      <c r="K1624" s="527"/>
      <c r="L1624" s="527"/>
    </row>
    <row r="1625" ht="21" hidden="1" customHeight="1" outlineLevel="4">
      <c r="A1625" s="527"/>
      <c r="B1625" s="527"/>
      <c r="C1625" s="528">
        <v>4162.4390700000004</v>
      </c>
      <c r="D1625" s="529"/>
      <c r="E1625" s="529"/>
      <c r="F1625" s="529"/>
      <c r="G1625" s="529"/>
      <c r="H1625" s="529"/>
      <c r="I1625" s="528">
        <v>4162.4390700000004</v>
      </c>
      <c r="J1625" s="528">
        <v>4162.4390700000004</v>
      </c>
      <c r="K1625" s="527"/>
      <c r="L1625" s="527"/>
    </row>
    <row r="1626" ht="69.75" hidden="1" customHeight="1" outlineLevel="5">
      <c r="A1626" s="527"/>
      <c r="B1626" s="527" t="s">
        <v>1494</v>
      </c>
      <c r="C1626" s="530">
        <v>17.62593</v>
      </c>
      <c r="D1626" s="529"/>
      <c r="E1626" s="529"/>
      <c r="F1626" s="529"/>
      <c r="G1626" s="529"/>
      <c r="H1626" s="529"/>
      <c r="I1626" s="530">
        <v>17.62593</v>
      </c>
      <c r="J1626" s="530">
        <v>17.62593</v>
      </c>
      <c r="K1626" s="527" t="s">
        <v>1494</v>
      </c>
      <c r="L1626" s="527"/>
    </row>
    <row r="1627" ht="69.75" hidden="1" customHeight="1" outlineLevel="5">
      <c r="A1627" s="527"/>
      <c r="B1627" s="527" t="s">
        <v>1500</v>
      </c>
      <c r="C1627" s="530">
        <v>2.80566</v>
      </c>
      <c r="D1627" s="529"/>
      <c r="E1627" s="529"/>
      <c r="F1627" s="529"/>
      <c r="G1627" s="529"/>
      <c r="H1627" s="529"/>
      <c r="I1627" s="530">
        <v>2.80566</v>
      </c>
      <c r="J1627" s="530">
        <v>2.80566</v>
      </c>
      <c r="K1627" s="527" t="s">
        <v>1500</v>
      </c>
      <c r="L1627" s="527"/>
    </row>
    <row r="1628" ht="69.75" hidden="1" customHeight="1" outlineLevel="5">
      <c r="A1628" s="527"/>
      <c r="B1628" s="527" t="s">
        <v>1501</v>
      </c>
      <c r="C1628" s="530">
        <v>5.31637</v>
      </c>
      <c r="D1628" s="529"/>
      <c r="E1628" s="529"/>
      <c r="F1628" s="529"/>
      <c r="G1628" s="529"/>
      <c r="H1628" s="529"/>
      <c r="I1628" s="530">
        <v>5.31637</v>
      </c>
      <c r="J1628" s="530">
        <v>5.31637</v>
      </c>
      <c r="K1628" s="527" t="s">
        <v>1501</v>
      </c>
      <c r="L1628" s="527"/>
    </row>
    <row r="1629" ht="50.25" hidden="1" customHeight="1" outlineLevel="5">
      <c r="A1629" s="527"/>
      <c r="B1629" s="527" t="s">
        <v>1505</v>
      </c>
      <c r="C1629" s="530">
        <v>2.6946300000000001</v>
      </c>
      <c r="D1629" s="529"/>
      <c r="E1629" s="529"/>
      <c r="F1629" s="529"/>
      <c r="G1629" s="529"/>
      <c r="H1629" s="529"/>
      <c r="I1629" s="530">
        <v>2.6946300000000001</v>
      </c>
      <c r="J1629" s="530">
        <v>2.6946300000000001</v>
      </c>
      <c r="K1629" s="527" t="s">
        <v>1505</v>
      </c>
      <c r="L1629" s="527"/>
    </row>
    <row r="1630" ht="60" hidden="1" customHeight="1" outlineLevel="5">
      <c r="A1630" s="527"/>
      <c r="B1630" s="527" t="s">
        <v>1506</v>
      </c>
      <c r="C1630" s="530">
        <v>1.9052500000000001</v>
      </c>
      <c r="D1630" s="529"/>
      <c r="E1630" s="529"/>
      <c r="F1630" s="529"/>
      <c r="G1630" s="529"/>
      <c r="H1630" s="529"/>
      <c r="I1630" s="530">
        <v>1.9052500000000001</v>
      </c>
      <c r="J1630" s="530">
        <v>1.9052500000000001</v>
      </c>
      <c r="K1630" s="527" t="s">
        <v>1506</v>
      </c>
      <c r="L1630" s="527"/>
    </row>
    <row r="1631" ht="69.75" hidden="1" customHeight="1" outlineLevel="5">
      <c r="A1631" s="527"/>
      <c r="B1631" s="527" t="s">
        <v>1507</v>
      </c>
      <c r="C1631" s="530">
        <v>21.659279999999999</v>
      </c>
      <c r="D1631" s="529"/>
      <c r="E1631" s="529"/>
      <c r="F1631" s="529"/>
      <c r="G1631" s="529"/>
      <c r="H1631" s="529"/>
      <c r="I1631" s="530">
        <v>21.659279999999999</v>
      </c>
      <c r="J1631" s="530">
        <v>21.659279999999999</v>
      </c>
      <c r="K1631" s="527" t="s">
        <v>1507</v>
      </c>
      <c r="L1631" s="527"/>
    </row>
    <row r="1632" ht="50.25" hidden="1" customHeight="1" outlineLevel="5">
      <c r="A1632" s="527"/>
      <c r="B1632" s="527" t="s">
        <v>1508</v>
      </c>
      <c r="C1632" s="530">
        <v>40.933790000000002</v>
      </c>
      <c r="D1632" s="529"/>
      <c r="E1632" s="529"/>
      <c r="F1632" s="529"/>
      <c r="G1632" s="529"/>
      <c r="H1632" s="529"/>
      <c r="I1632" s="530">
        <v>40.933790000000002</v>
      </c>
      <c r="J1632" s="530">
        <v>40.933790000000002</v>
      </c>
      <c r="K1632" s="527" t="s">
        <v>1508</v>
      </c>
      <c r="L1632" s="527"/>
    </row>
    <row r="1633" ht="99" hidden="1" customHeight="1" outlineLevel="5">
      <c r="A1633" s="527"/>
      <c r="B1633" s="527" t="s">
        <v>1510</v>
      </c>
      <c r="C1633" s="535">
        <v>9.2664000000000009</v>
      </c>
      <c r="D1633" s="529"/>
      <c r="E1633" s="529"/>
      <c r="F1633" s="529"/>
      <c r="G1633" s="529"/>
      <c r="H1633" s="529"/>
      <c r="I1633" s="535">
        <v>9.2664000000000009</v>
      </c>
      <c r="J1633" s="535">
        <v>9.2664000000000009</v>
      </c>
      <c r="K1633" s="527" t="s">
        <v>1510</v>
      </c>
      <c r="L1633" s="527"/>
    </row>
    <row r="1634" ht="69.75" hidden="1" customHeight="1" outlineLevel="5">
      <c r="A1634" s="527"/>
      <c r="B1634" s="527" t="s">
        <v>1511</v>
      </c>
      <c r="C1634" s="535">
        <v>10.8378</v>
      </c>
      <c r="D1634" s="529"/>
      <c r="E1634" s="529"/>
      <c r="F1634" s="529"/>
      <c r="G1634" s="529"/>
      <c r="H1634" s="529"/>
      <c r="I1634" s="535">
        <v>10.8378</v>
      </c>
      <c r="J1634" s="535">
        <v>10.8378</v>
      </c>
      <c r="K1634" s="527" t="s">
        <v>1511</v>
      </c>
      <c r="L1634" s="527"/>
    </row>
    <row r="1635" ht="79.5" hidden="1" customHeight="1" outlineLevel="5">
      <c r="A1635" s="527"/>
      <c r="B1635" s="527" t="s">
        <v>1518</v>
      </c>
      <c r="C1635" s="530">
        <v>12.942550000000001</v>
      </c>
      <c r="D1635" s="529"/>
      <c r="E1635" s="529"/>
      <c r="F1635" s="529"/>
      <c r="G1635" s="529"/>
      <c r="H1635" s="529"/>
      <c r="I1635" s="530">
        <v>12.942550000000001</v>
      </c>
      <c r="J1635" s="530">
        <v>12.942550000000001</v>
      </c>
      <c r="K1635" s="527" t="s">
        <v>1518</v>
      </c>
      <c r="L1635" s="527"/>
    </row>
    <row r="1636" ht="99" hidden="1" customHeight="1" outlineLevel="5">
      <c r="A1636" s="527"/>
      <c r="B1636" s="527" t="s">
        <v>1521</v>
      </c>
      <c r="C1636" s="530">
        <v>0.35943999999999998</v>
      </c>
      <c r="D1636" s="529"/>
      <c r="E1636" s="529"/>
      <c r="F1636" s="529"/>
      <c r="G1636" s="529"/>
      <c r="H1636" s="529"/>
      <c r="I1636" s="530">
        <v>0.35943999999999998</v>
      </c>
      <c r="J1636" s="530">
        <v>0.35943999999999998</v>
      </c>
      <c r="K1636" s="527" t="s">
        <v>1521</v>
      </c>
      <c r="L1636" s="527"/>
    </row>
    <row r="1637" ht="69.75" hidden="1" customHeight="1" outlineLevel="5">
      <c r="A1637" s="527"/>
      <c r="B1637" s="527" t="s">
        <v>1834</v>
      </c>
      <c r="C1637" s="530">
        <v>1.6409100000000001</v>
      </c>
      <c r="D1637" s="529"/>
      <c r="E1637" s="529"/>
      <c r="F1637" s="529"/>
      <c r="G1637" s="529"/>
      <c r="H1637" s="529"/>
      <c r="I1637" s="530">
        <v>1.6409100000000001</v>
      </c>
      <c r="J1637" s="530">
        <v>1.6409100000000001</v>
      </c>
      <c r="K1637" s="527" t="s">
        <v>1834</v>
      </c>
      <c r="L1637" s="527"/>
    </row>
    <row r="1638" ht="40.5" hidden="1" customHeight="1" outlineLevel="5">
      <c r="A1638" s="527"/>
      <c r="B1638" s="527" t="s">
        <v>1544</v>
      </c>
      <c r="C1638" s="530">
        <v>852.08195000000001</v>
      </c>
      <c r="D1638" s="529"/>
      <c r="E1638" s="529"/>
      <c r="F1638" s="529"/>
      <c r="G1638" s="529"/>
      <c r="H1638" s="529"/>
      <c r="I1638" s="530">
        <v>852.08195000000001</v>
      </c>
      <c r="J1638" s="530">
        <v>852.08195000000001</v>
      </c>
      <c r="K1638" s="527" t="s">
        <v>1544</v>
      </c>
      <c r="L1638" s="527"/>
    </row>
    <row r="1639" ht="60" hidden="1" customHeight="1" outlineLevel="5">
      <c r="A1639" s="527"/>
      <c r="B1639" s="527" t="s">
        <v>1545</v>
      </c>
      <c r="C1639" s="530">
        <v>158.22996000000001</v>
      </c>
      <c r="D1639" s="529"/>
      <c r="E1639" s="529"/>
      <c r="F1639" s="529"/>
      <c r="G1639" s="529"/>
      <c r="H1639" s="529"/>
      <c r="I1639" s="530">
        <v>158.22996000000001</v>
      </c>
      <c r="J1639" s="530">
        <v>158.22996000000001</v>
      </c>
      <c r="K1639" s="527" t="s">
        <v>1545</v>
      </c>
      <c r="L1639" s="527"/>
    </row>
    <row r="1640" ht="40.5" hidden="1" customHeight="1" outlineLevel="5">
      <c r="A1640" s="527"/>
      <c r="B1640" s="527" t="s">
        <v>1547</v>
      </c>
      <c r="C1640" s="530">
        <v>98.926969999999997</v>
      </c>
      <c r="D1640" s="529"/>
      <c r="E1640" s="529"/>
      <c r="F1640" s="529"/>
      <c r="G1640" s="529"/>
      <c r="H1640" s="529"/>
      <c r="I1640" s="530">
        <v>98.926969999999997</v>
      </c>
      <c r="J1640" s="530">
        <v>98.926969999999997</v>
      </c>
      <c r="K1640" s="527" t="s">
        <v>1547</v>
      </c>
      <c r="L1640" s="527"/>
    </row>
    <row r="1641" ht="79.5" hidden="1" customHeight="1" outlineLevel="5">
      <c r="A1641" s="527"/>
      <c r="B1641" s="527" t="s">
        <v>1548</v>
      </c>
      <c r="C1641" s="530">
        <v>219.42574999999999</v>
      </c>
      <c r="D1641" s="529"/>
      <c r="E1641" s="529"/>
      <c r="F1641" s="529"/>
      <c r="G1641" s="529"/>
      <c r="H1641" s="529"/>
      <c r="I1641" s="530">
        <v>219.42574999999999</v>
      </c>
      <c r="J1641" s="530">
        <v>219.42574999999999</v>
      </c>
      <c r="K1641" s="527" t="s">
        <v>1548</v>
      </c>
      <c r="L1641" s="527"/>
    </row>
    <row r="1642" ht="79.5" hidden="1" customHeight="1" outlineLevel="5">
      <c r="A1642" s="527"/>
      <c r="B1642" s="527" t="s">
        <v>1550</v>
      </c>
      <c r="C1642" s="530">
        <v>146.48061999999999</v>
      </c>
      <c r="D1642" s="529"/>
      <c r="E1642" s="529"/>
      <c r="F1642" s="529"/>
      <c r="G1642" s="529"/>
      <c r="H1642" s="529"/>
      <c r="I1642" s="530">
        <v>146.48061999999999</v>
      </c>
      <c r="J1642" s="530">
        <v>146.48061999999999</v>
      </c>
      <c r="K1642" s="527" t="s">
        <v>1550</v>
      </c>
      <c r="L1642" s="527"/>
    </row>
    <row r="1643" ht="108.75" hidden="1" customHeight="1" outlineLevel="5">
      <c r="A1643" s="527"/>
      <c r="B1643" s="527" t="s">
        <v>1551</v>
      </c>
      <c r="C1643" s="530">
        <v>55.006740000000001</v>
      </c>
      <c r="D1643" s="529"/>
      <c r="E1643" s="529"/>
      <c r="F1643" s="529"/>
      <c r="G1643" s="529"/>
      <c r="H1643" s="529"/>
      <c r="I1643" s="530">
        <v>55.006740000000001</v>
      </c>
      <c r="J1643" s="530">
        <v>55.006740000000001</v>
      </c>
      <c r="K1643" s="527" t="s">
        <v>1551</v>
      </c>
      <c r="L1643" s="527"/>
    </row>
    <row r="1644" ht="118.5" hidden="1" customHeight="1" outlineLevel="5">
      <c r="A1644" s="527"/>
      <c r="B1644" s="527" t="s">
        <v>1552</v>
      </c>
      <c r="C1644" s="530">
        <v>473.56909000000002</v>
      </c>
      <c r="D1644" s="529"/>
      <c r="E1644" s="529"/>
      <c r="F1644" s="529"/>
      <c r="G1644" s="529"/>
      <c r="H1644" s="529"/>
      <c r="I1644" s="530">
        <v>473.56909000000002</v>
      </c>
      <c r="J1644" s="530">
        <v>473.56909000000002</v>
      </c>
      <c r="K1644" s="527" t="s">
        <v>1552</v>
      </c>
      <c r="L1644" s="527"/>
    </row>
    <row r="1645" ht="128.25" hidden="1" customHeight="1" outlineLevel="5">
      <c r="A1645" s="527"/>
      <c r="B1645" s="527" t="s">
        <v>1553</v>
      </c>
      <c r="C1645" s="530">
        <v>654.90053</v>
      </c>
      <c r="D1645" s="529"/>
      <c r="E1645" s="529"/>
      <c r="F1645" s="529"/>
      <c r="G1645" s="529"/>
      <c r="H1645" s="529"/>
      <c r="I1645" s="530">
        <v>654.90053</v>
      </c>
      <c r="J1645" s="530">
        <v>654.90053</v>
      </c>
      <c r="K1645" s="527" t="s">
        <v>1553</v>
      </c>
      <c r="L1645" s="527"/>
    </row>
    <row r="1646" ht="118.5" hidden="1" customHeight="1" outlineLevel="5">
      <c r="A1646" s="527"/>
      <c r="B1646" s="527" t="s">
        <v>1555</v>
      </c>
      <c r="C1646" s="530">
        <v>256.16183999999998</v>
      </c>
      <c r="D1646" s="529"/>
      <c r="E1646" s="529"/>
      <c r="F1646" s="529"/>
      <c r="G1646" s="529"/>
      <c r="H1646" s="529"/>
      <c r="I1646" s="530">
        <v>256.16183999999998</v>
      </c>
      <c r="J1646" s="530">
        <v>256.16183999999998</v>
      </c>
      <c r="K1646" s="527" t="s">
        <v>1555</v>
      </c>
      <c r="L1646" s="527"/>
    </row>
    <row r="1647" ht="177" hidden="1" customHeight="1" outlineLevel="5">
      <c r="A1647" s="527"/>
      <c r="B1647" s="527" t="s">
        <v>1556</v>
      </c>
      <c r="C1647" s="530">
        <v>106.15361</v>
      </c>
      <c r="D1647" s="529"/>
      <c r="E1647" s="529"/>
      <c r="F1647" s="529"/>
      <c r="G1647" s="529"/>
      <c r="H1647" s="529"/>
      <c r="I1647" s="530">
        <v>106.15361</v>
      </c>
      <c r="J1647" s="530">
        <v>106.15361</v>
      </c>
      <c r="K1647" s="527" t="s">
        <v>1556</v>
      </c>
      <c r="L1647" s="527"/>
    </row>
    <row r="1648" ht="177" hidden="1" customHeight="1" outlineLevel="5">
      <c r="A1648" s="527"/>
      <c r="B1648" s="527" t="s">
        <v>1557</v>
      </c>
      <c r="C1648" s="530">
        <v>98.475369999999998</v>
      </c>
      <c r="D1648" s="529"/>
      <c r="E1648" s="529"/>
      <c r="F1648" s="529"/>
      <c r="G1648" s="529"/>
      <c r="H1648" s="529"/>
      <c r="I1648" s="530">
        <v>98.475369999999998</v>
      </c>
      <c r="J1648" s="530">
        <v>98.475369999999998</v>
      </c>
      <c r="K1648" s="527" t="s">
        <v>1557</v>
      </c>
      <c r="L1648" s="527"/>
    </row>
    <row r="1649" ht="177" hidden="1" customHeight="1" outlineLevel="5">
      <c r="A1649" s="527"/>
      <c r="B1649" s="527" t="s">
        <v>1558</v>
      </c>
      <c r="C1649" s="530">
        <v>12.10148</v>
      </c>
      <c r="D1649" s="529"/>
      <c r="E1649" s="529"/>
      <c r="F1649" s="529"/>
      <c r="G1649" s="529"/>
      <c r="H1649" s="529"/>
      <c r="I1649" s="530">
        <v>12.10148</v>
      </c>
      <c r="J1649" s="530">
        <v>12.10148</v>
      </c>
      <c r="K1649" s="527" t="s">
        <v>1558</v>
      </c>
      <c r="L1649" s="527"/>
    </row>
    <row r="1650" ht="147.75" hidden="1" customHeight="1" outlineLevel="5">
      <c r="A1650" s="527"/>
      <c r="B1650" s="527" t="s">
        <v>1559</v>
      </c>
      <c r="C1650" s="530">
        <v>32.225729999999999</v>
      </c>
      <c r="D1650" s="529"/>
      <c r="E1650" s="529"/>
      <c r="F1650" s="529"/>
      <c r="G1650" s="529"/>
      <c r="H1650" s="529"/>
      <c r="I1650" s="530">
        <v>32.225729999999999</v>
      </c>
      <c r="J1650" s="530">
        <v>32.225729999999999</v>
      </c>
      <c r="K1650" s="527" t="s">
        <v>1559</v>
      </c>
      <c r="L1650" s="527"/>
    </row>
    <row r="1651" ht="108.75" hidden="1" customHeight="1" outlineLevel="5">
      <c r="A1651" s="527"/>
      <c r="B1651" s="527" t="s">
        <v>1560</v>
      </c>
      <c r="C1651" s="530">
        <v>67.491380000000007</v>
      </c>
      <c r="D1651" s="529"/>
      <c r="E1651" s="529"/>
      <c r="F1651" s="529"/>
      <c r="G1651" s="529"/>
      <c r="H1651" s="529"/>
      <c r="I1651" s="530">
        <v>67.491380000000007</v>
      </c>
      <c r="J1651" s="530">
        <v>67.491380000000007</v>
      </c>
      <c r="K1651" s="527" t="s">
        <v>1560</v>
      </c>
      <c r="L1651" s="527"/>
    </row>
    <row r="1652" ht="118.5" hidden="1" customHeight="1" outlineLevel="5">
      <c r="A1652" s="527"/>
      <c r="B1652" s="527" t="s">
        <v>1561</v>
      </c>
      <c r="C1652" s="530">
        <v>33.399929999999998</v>
      </c>
      <c r="D1652" s="529"/>
      <c r="E1652" s="529"/>
      <c r="F1652" s="529"/>
      <c r="G1652" s="529"/>
      <c r="H1652" s="529"/>
      <c r="I1652" s="530">
        <v>33.399929999999998</v>
      </c>
      <c r="J1652" s="530">
        <v>33.399929999999998</v>
      </c>
      <c r="K1652" s="527" t="s">
        <v>1561</v>
      </c>
      <c r="L1652" s="527"/>
    </row>
    <row r="1653" ht="118.5" hidden="1" customHeight="1" outlineLevel="5">
      <c r="A1653" s="527"/>
      <c r="B1653" s="527" t="s">
        <v>1562</v>
      </c>
      <c r="C1653" s="530">
        <v>24.15202</v>
      </c>
      <c r="D1653" s="529"/>
      <c r="E1653" s="529"/>
      <c r="F1653" s="529"/>
      <c r="G1653" s="529"/>
      <c r="H1653" s="529"/>
      <c r="I1653" s="530">
        <v>24.15202</v>
      </c>
      <c r="J1653" s="530">
        <v>24.15202</v>
      </c>
      <c r="K1653" s="527" t="s">
        <v>1562</v>
      </c>
      <c r="L1653" s="527"/>
    </row>
    <row r="1654" ht="118.5" hidden="1" customHeight="1" outlineLevel="5">
      <c r="A1654" s="527"/>
      <c r="B1654" s="527" t="s">
        <v>1563</v>
      </c>
      <c r="C1654" s="530">
        <v>2.8053400000000002</v>
      </c>
      <c r="D1654" s="529"/>
      <c r="E1654" s="529"/>
      <c r="F1654" s="529"/>
      <c r="G1654" s="529"/>
      <c r="H1654" s="529"/>
      <c r="I1654" s="530">
        <v>2.8053400000000002</v>
      </c>
      <c r="J1654" s="530">
        <v>2.8053400000000002</v>
      </c>
      <c r="K1654" s="527" t="s">
        <v>1563</v>
      </c>
      <c r="L1654" s="527"/>
    </row>
    <row r="1655" ht="89.25" hidden="1" customHeight="1" outlineLevel="5">
      <c r="A1655" s="527"/>
      <c r="B1655" s="527" t="s">
        <v>1564</v>
      </c>
      <c r="C1655" s="530">
        <v>7.4705300000000001</v>
      </c>
      <c r="D1655" s="529"/>
      <c r="E1655" s="529"/>
      <c r="F1655" s="529"/>
      <c r="G1655" s="529"/>
      <c r="H1655" s="529"/>
      <c r="I1655" s="530">
        <v>7.4705300000000001</v>
      </c>
      <c r="J1655" s="530">
        <v>7.4705300000000001</v>
      </c>
      <c r="K1655" s="527" t="s">
        <v>1564</v>
      </c>
      <c r="L1655" s="527"/>
    </row>
    <row r="1656" ht="89.25" hidden="1" customHeight="1" outlineLevel="5">
      <c r="A1656" s="527"/>
      <c r="B1656" s="527" t="s">
        <v>1565</v>
      </c>
      <c r="C1656" s="530">
        <v>5.2934200000000002</v>
      </c>
      <c r="D1656" s="529"/>
      <c r="E1656" s="529"/>
      <c r="F1656" s="529"/>
      <c r="G1656" s="529"/>
      <c r="H1656" s="529"/>
      <c r="I1656" s="530">
        <v>5.2934200000000002</v>
      </c>
      <c r="J1656" s="530">
        <v>5.2934200000000002</v>
      </c>
      <c r="K1656" s="527" t="s">
        <v>1565</v>
      </c>
      <c r="L1656" s="527"/>
    </row>
    <row r="1657" ht="147.75" hidden="1" customHeight="1" outlineLevel="5">
      <c r="A1657" s="527"/>
      <c r="B1657" s="527" t="s">
        <v>1566</v>
      </c>
      <c r="C1657" s="535">
        <v>2.6196000000000002</v>
      </c>
      <c r="D1657" s="529"/>
      <c r="E1657" s="529"/>
      <c r="F1657" s="529"/>
      <c r="G1657" s="529"/>
      <c r="H1657" s="529"/>
      <c r="I1657" s="535">
        <v>2.6196000000000002</v>
      </c>
      <c r="J1657" s="535">
        <v>2.6196000000000002</v>
      </c>
      <c r="K1657" s="527" t="s">
        <v>1566</v>
      </c>
      <c r="L1657" s="527"/>
    </row>
    <row r="1658" ht="147.75" hidden="1" customHeight="1" outlineLevel="5">
      <c r="A1658" s="527"/>
      <c r="B1658" s="527" t="s">
        <v>1567</v>
      </c>
      <c r="C1658" s="530">
        <v>1.89428</v>
      </c>
      <c r="D1658" s="529"/>
      <c r="E1658" s="529"/>
      <c r="F1658" s="529"/>
      <c r="G1658" s="529"/>
      <c r="H1658" s="529"/>
      <c r="I1658" s="530">
        <v>1.89428</v>
      </c>
      <c r="J1658" s="530">
        <v>1.89428</v>
      </c>
      <c r="K1658" s="527" t="s">
        <v>1567</v>
      </c>
      <c r="L1658" s="527"/>
    </row>
    <row r="1659" ht="147.75" hidden="1" customHeight="1" outlineLevel="5">
      <c r="A1659" s="527"/>
      <c r="B1659" s="527" t="s">
        <v>1568</v>
      </c>
      <c r="C1659" s="530">
        <v>0.22003</v>
      </c>
      <c r="D1659" s="529"/>
      <c r="E1659" s="529"/>
      <c r="F1659" s="529"/>
      <c r="G1659" s="529"/>
      <c r="H1659" s="529"/>
      <c r="I1659" s="530">
        <v>0.22003</v>
      </c>
      <c r="J1659" s="530">
        <v>0.22003</v>
      </c>
      <c r="K1659" s="527" t="s">
        <v>1568</v>
      </c>
      <c r="L1659" s="527"/>
    </row>
    <row r="1660" ht="118.5" hidden="1" customHeight="1" outlineLevel="5">
      <c r="A1660" s="527"/>
      <c r="B1660" s="527" t="s">
        <v>1569</v>
      </c>
      <c r="C1660" s="530">
        <v>0.58591000000000004</v>
      </c>
      <c r="D1660" s="529"/>
      <c r="E1660" s="529"/>
      <c r="F1660" s="529"/>
      <c r="G1660" s="529"/>
      <c r="H1660" s="529"/>
      <c r="I1660" s="530">
        <v>0.58591000000000004</v>
      </c>
      <c r="J1660" s="530">
        <v>0.58591000000000004</v>
      </c>
      <c r="K1660" s="527" t="s">
        <v>1569</v>
      </c>
      <c r="L1660" s="527"/>
    </row>
    <row r="1661" ht="108.75" hidden="1" customHeight="1" outlineLevel="5">
      <c r="A1661" s="527"/>
      <c r="B1661" s="527" t="s">
        <v>1570</v>
      </c>
      <c r="C1661" s="530">
        <v>24.001059999999999</v>
      </c>
      <c r="D1661" s="529"/>
      <c r="E1661" s="529"/>
      <c r="F1661" s="529"/>
      <c r="G1661" s="529"/>
      <c r="H1661" s="529"/>
      <c r="I1661" s="530">
        <v>24.001059999999999</v>
      </c>
      <c r="J1661" s="530">
        <v>24.001059999999999</v>
      </c>
      <c r="K1661" s="527" t="s">
        <v>1570</v>
      </c>
      <c r="L1661" s="527"/>
    </row>
    <row r="1662" ht="167.25" hidden="1" customHeight="1" outlineLevel="5">
      <c r="A1662" s="527"/>
      <c r="B1662" s="527" t="s">
        <v>1572</v>
      </c>
      <c r="C1662" s="530">
        <v>3.8246600000000002</v>
      </c>
      <c r="D1662" s="529"/>
      <c r="E1662" s="529"/>
      <c r="F1662" s="529"/>
      <c r="G1662" s="529"/>
      <c r="H1662" s="529"/>
      <c r="I1662" s="530">
        <v>3.8246600000000002</v>
      </c>
      <c r="J1662" s="530">
        <v>3.8246600000000002</v>
      </c>
      <c r="K1662" s="527" t="s">
        <v>1572</v>
      </c>
      <c r="L1662" s="527"/>
    </row>
    <row r="1663" ht="167.25" hidden="1" customHeight="1" outlineLevel="5">
      <c r="A1663" s="527"/>
      <c r="B1663" s="527" t="s">
        <v>1573</v>
      </c>
      <c r="C1663" s="530">
        <v>1.5951900000000001</v>
      </c>
      <c r="D1663" s="529"/>
      <c r="E1663" s="529"/>
      <c r="F1663" s="529"/>
      <c r="G1663" s="529"/>
      <c r="H1663" s="529"/>
      <c r="I1663" s="530">
        <v>1.5951900000000001</v>
      </c>
      <c r="J1663" s="530">
        <v>1.5951900000000001</v>
      </c>
      <c r="K1663" s="527" t="s">
        <v>1573</v>
      </c>
      <c r="L1663" s="527"/>
    </row>
    <row r="1664" ht="138" hidden="1" customHeight="1" outlineLevel="5">
      <c r="A1664" s="527"/>
      <c r="B1664" s="527" t="s">
        <v>1574</v>
      </c>
      <c r="C1664" s="530">
        <v>4.2479500000000003</v>
      </c>
      <c r="D1664" s="529"/>
      <c r="E1664" s="529"/>
      <c r="F1664" s="529"/>
      <c r="G1664" s="529"/>
      <c r="H1664" s="529"/>
      <c r="I1664" s="530">
        <v>4.2479500000000003</v>
      </c>
      <c r="J1664" s="530">
        <v>4.2479500000000003</v>
      </c>
      <c r="K1664" s="527" t="s">
        <v>1574</v>
      </c>
      <c r="L1664" s="527"/>
    </row>
    <row r="1665" ht="40.5" hidden="1" customHeight="1" outlineLevel="5">
      <c r="A1665" s="527"/>
      <c r="B1665" s="527" t="s">
        <v>1580</v>
      </c>
      <c r="C1665" s="530">
        <v>0.0027100000000000002</v>
      </c>
      <c r="D1665" s="529"/>
      <c r="E1665" s="529"/>
      <c r="F1665" s="529"/>
      <c r="G1665" s="529"/>
      <c r="H1665" s="529"/>
      <c r="I1665" s="530">
        <v>0.0027100000000000002</v>
      </c>
      <c r="J1665" s="530">
        <v>0.0027100000000000002</v>
      </c>
      <c r="K1665" s="527" t="s">
        <v>1580</v>
      </c>
      <c r="L1665" s="527"/>
    </row>
    <row r="1666" ht="79.5" hidden="1" customHeight="1" outlineLevel="5">
      <c r="A1666" s="527"/>
      <c r="B1666" s="527" t="s">
        <v>1586</v>
      </c>
      <c r="C1666" s="530">
        <v>8.0670900000000003</v>
      </c>
      <c r="D1666" s="529"/>
      <c r="E1666" s="529"/>
      <c r="F1666" s="529"/>
      <c r="G1666" s="529"/>
      <c r="H1666" s="529"/>
      <c r="I1666" s="530">
        <v>8.0670900000000003</v>
      </c>
      <c r="J1666" s="530">
        <v>8.0670900000000003</v>
      </c>
      <c r="K1666" s="527" t="s">
        <v>1586</v>
      </c>
      <c r="L1666" s="527"/>
    </row>
    <row r="1667" ht="118.5" hidden="1" customHeight="1" outlineLevel="5">
      <c r="A1667" s="527"/>
      <c r="B1667" s="527" t="s">
        <v>1587</v>
      </c>
      <c r="C1667" s="530">
        <v>1.40588</v>
      </c>
      <c r="D1667" s="529"/>
      <c r="E1667" s="529"/>
      <c r="F1667" s="529"/>
      <c r="G1667" s="529"/>
      <c r="H1667" s="529"/>
      <c r="I1667" s="530">
        <v>1.40588</v>
      </c>
      <c r="J1667" s="530">
        <v>1.40588</v>
      </c>
      <c r="K1667" s="527" t="s">
        <v>1587</v>
      </c>
      <c r="L1667" s="527"/>
    </row>
    <row r="1668" ht="89.25" hidden="1" customHeight="1" outlineLevel="5">
      <c r="A1668" s="527"/>
      <c r="B1668" s="527" t="s">
        <v>1589</v>
      </c>
      <c r="C1668" s="535">
        <v>1.1814</v>
      </c>
      <c r="D1668" s="529"/>
      <c r="E1668" s="529"/>
      <c r="F1668" s="529"/>
      <c r="G1668" s="529"/>
      <c r="H1668" s="529"/>
      <c r="I1668" s="535">
        <v>1.1814</v>
      </c>
      <c r="J1668" s="535">
        <v>1.1814</v>
      </c>
      <c r="K1668" s="527" t="s">
        <v>1589</v>
      </c>
      <c r="L1668" s="527"/>
    </row>
    <row r="1669" ht="89.25" hidden="1" customHeight="1" outlineLevel="5">
      <c r="A1669" s="527"/>
      <c r="B1669" s="527" t="s">
        <v>1590</v>
      </c>
      <c r="C1669" s="530">
        <v>0.50046000000000002</v>
      </c>
      <c r="D1669" s="529"/>
      <c r="E1669" s="529"/>
      <c r="F1669" s="529"/>
      <c r="G1669" s="529"/>
      <c r="H1669" s="529"/>
      <c r="I1669" s="530">
        <v>0.50046000000000002</v>
      </c>
      <c r="J1669" s="530">
        <v>0.50046000000000002</v>
      </c>
      <c r="K1669" s="527" t="s">
        <v>1590</v>
      </c>
      <c r="L1669" s="527"/>
    </row>
    <row r="1670" ht="89.25" hidden="1" customHeight="1" outlineLevel="5">
      <c r="A1670" s="527"/>
      <c r="B1670" s="527" t="s">
        <v>1591</v>
      </c>
      <c r="C1670" s="530">
        <v>7.4330600000000002</v>
      </c>
      <c r="D1670" s="529"/>
      <c r="E1670" s="529"/>
      <c r="F1670" s="529"/>
      <c r="G1670" s="529"/>
      <c r="H1670" s="529"/>
      <c r="I1670" s="530">
        <v>7.4330600000000002</v>
      </c>
      <c r="J1670" s="530">
        <v>7.4330600000000002</v>
      </c>
      <c r="K1670" s="527" t="s">
        <v>1591</v>
      </c>
      <c r="L1670" s="527"/>
    </row>
    <row r="1671" ht="89.25" hidden="1" customHeight="1" outlineLevel="5">
      <c r="A1671" s="527"/>
      <c r="B1671" s="527" t="s">
        <v>1592</v>
      </c>
      <c r="C1671" s="530">
        <v>0.12307</v>
      </c>
      <c r="D1671" s="529"/>
      <c r="E1671" s="529"/>
      <c r="F1671" s="529"/>
      <c r="G1671" s="529"/>
      <c r="H1671" s="529"/>
      <c r="I1671" s="530">
        <v>0.12307</v>
      </c>
      <c r="J1671" s="530">
        <v>0.12307</v>
      </c>
      <c r="K1671" s="527" t="s">
        <v>1592</v>
      </c>
      <c r="L1671" s="527"/>
    </row>
    <row r="1672" ht="128.25" hidden="1" customHeight="1" outlineLevel="5">
      <c r="A1672" s="527"/>
      <c r="B1672" s="527" t="s">
        <v>1597</v>
      </c>
      <c r="C1672" s="530">
        <v>0.74256999999999995</v>
      </c>
      <c r="D1672" s="529"/>
      <c r="E1672" s="529"/>
      <c r="F1672" s="529"/>
      <c r="G1672" s="529"/>
      <c r="H1672" s="529"/>
      <c r="I1672" s="530">
        <v>0.74256999999999995</v>
      </c>
      <c r="J1672" s="530">
        <v>0.74256999999999995</v>
      </c>
      <c r="K1672" s="527" t="s">
        <v>1597</v>
      </c>
      <c r="L1672" s="527"/>
    </row>
    <row r="1673" ht="60" hidden="1" customHeight="1" outlineLevel="5">
      <c r="A1673" s="527"/>
      <c r="B1673" s="527" t="s">
        <v>1600</v>
      </c>
      <c r="C1673" s="530">
        <v>1.66588</v>
      </c>
      <c r="D1673" s="529"/>
      <c r="E1673" s="529"/>
      <c r="F1673" s="529"/>
      <c r="G1673" s="529"/>
      <c r="H1673" s="529"/>
      <c r="I1673" s="530">
        <v>1.66588</v>
      </c>
      <c r="J1673" s="530">
        <v>1.66588</v>
      </c>
      <c r="K1673" s="527" t="s">
        <v>1600</v>
      </c>
      <c r="L1673" s="527"/>
    </row>
    <row r="1674" ht="60" hidden="1" customHeight="1" outlineLevel="5">
      <c r="A1674" s="527"/>
      <c r="B1674" s="527" t="s">
        <v>1601</v>
      </c>
      <c r="C1674" s="530">
        <v>23.80649</v>
      </c>
      <c r="D1674" s="529"/>
      <c r="E1674" s="529"/>
      <c r="F1674" s="529"/>
      <c r="G1674" s="529"/>
      <c r="H1674" s="529"/>
      <c r="I1674" s="530">
        <v>23.80649</v>
      </c>
      <c r="J1674" s="530">
        <v>23.80649</v>
      </c>
      <c r="K1674" s="527" t="s">
        <v>1601</v>
      </c>
      <c r="L1674" s="527"/>
    </row>
    <row r="1675" ht="108.75" hidden="1" customHeight="1" outlineLevel="5">
      <c r="A1675" s="527"/>
      <c r="B1675" s="527" t="s">
        <v>1603</v>
      </c>
      <c r="C1675" s="530">
        <v>5.2597199999999997</v>
      </c>
      <c r="D1675" s="529"/>
      <c r="E1675" s="529"/>
      <c r="F1675" s="529"/>
      <c r="G1675" s="529"/>
      <c r="H1675" s="529"/>
      <c r="I1675" s="530">
        <v>5.2597199999999997</v>
      </c>
      <c r="J1675" s="530">
        <v>5.2597199999999997</v>
      </c>
      <c r="K1675" s="527" t="s">
        <v>1603</v>
      </c>
      <c r="L1675" s="527"/>
    </row>
    <row r="1676" ht="108.75" hidden="1" customHeight="1" outlineLevel="5">
      <c r="A1676" s="527"/>
      <c r="B1676" s="527" t="s">
        <v>1604</v>
      </c>
      <c r="C1676" s="530">
        <v>35.554749999999999</v>
      </c>
      <c r="D1676" s="529"/>
      <c r="E1676" s="529"/>
      <c r="F1676" s="529"/>
      <c r="G1676" s="529"/>
      <c r="H1676" s="529"/>
      <c r="I1676" s="530">
        <v>35.554749999999999</v>
      </c>
      <c r="J1676" s="530">
        <v>35.554749999999999</v>
      </c>
      <c r="K1676" s="527" t="s">
        <v>1604</v>
      </c>
      <c r="L1676" s="527"/>
    </row>
    <row r="1677" ht="128.25" hidden="1" customHeight="1" outlineLevel="5">
      <c r="A1677" s="527"/>
      <c r="B1677" s="527" t="s">
        <v>1607</v>
      </c>
      <c r="C1677" s="530">
        <v>23.270320000000002</v>
      </c>
      <c r="D1677" s="529"/>
      <c r="E1677" s="529"/>
      <c r="F1677" s="529"/>
      <c r="G1677" s="529"/>
      <c r="H1677" s="529"/>
      <c r="I1677" s="530">
        <v>23.270320000000002</v>
      </c>
      <c r="J1677" s="530">
        <v>23.270320000000002</v>
      </c>
      <c r="K1677" s="527" t="s">
        <v>1607</v>
      </c>
      <c r="L1677" s="527"/>
    </row>
    <row r="1678" ht="40.5" hidden="1" customHeight="1" outlineLevel="5">
      <c r="A1678" s="527"/>
      <c r="B1678" s="527" t="s">
        <v>1608</v>
      </c>
      <c r="C1678" s="530">
        <v>0.0067099999999999998</v>
      </c>
      <c r="D1678" s="529"/>
      <c r="E1678" s="529"/>
      <c r="F1678" s="529"/>
      <c r="G1678" s="529"/>
      <c r="H1678" s="529"/>
      <c r="I1678" s="530">
        <v>0.0067099999999999998</v>
      </c>
      <c r="J1678" s="530">
        <v>0.0067099999999999998</v>
      </c>
      <c r="K1678" s="527" t="s">
        <v>1608</v>
      </c>
      <c r="L1678" s="527"/>
    </row>
    <row r="1679" ht="69.75" hidden="1" customHeight="1" outlineLevel="5">
      <c r="A1679" s="527"/>
      <c r="B1679" s="527" t="s">
        <v>1835</v>
      </c>
      <c r="C1679" s="535">
        <v>6.8106999999999998</v>
      </c>
      <c r="D1679" s="529"/>
      <c r="E1679" s="529"/>
      <c r="F1679" s="529"/>
      <c r="G1679" s="529"/>
      <c r="H1679" s="529"/>
      <c r="I1679" s="535">
        <v>6.8106999999999998</v>
      </c>
      <c r="J1679" s="535">
        <v>6.8106999999999998</v>
      </c>
      <c r="K1679" s="527" t="s">
        <v>1835</v>
      </c>
      <c r="L1679" s="527"/>
    </row>
    <row r="1680" ht="50.25" hidden="1" customHeight="1" outlineLevel="5">
      <c r="A1680" s="527"/>
      <c r="B1680" s="527" t="s">
        <v>1996</v>
      </c>
      <c r="C1680" s="535">
        <v>16.902699999999999</v>
      </c>
      <c r="D1680" s="529"/>
      <c r="E1680" s="529"/>
      <c r="F1680" s="529"/>
      <c r="G1680" s="529"/>
      <c r="H1680" s="529"/>
      <c r="I1680" s="535">
        <v>16.902699999999999</v>
      </c>
      <c r="J1680" s="535">
        <v>16.902699999999999</v>
      </c>
      <c r="K1680" s="527" t="s">
        <v>1996</v>
      </c>
      <c r="L1680" s="527"/>
    </row>
    <row r="1681" ht="50.25" hidden="1" customHeight="1" outlineLevel="5">
      <c r="A1681" s="527"/>
      <c r="B1681" s="527" t="s">
        <v>1609</v>
      </c>
      <c r="C1681" s="530">
        <v>2.9535499999999999</v>
      </c>
      <c r="D1681" s="529"/>
      <c r="E1681" s="529"/>
      <c r="F1681" s="529"/>
      <c r="G1681" s="529"/>
      <c r="H1681" s="529"/>
      <c r="I1681" s="530">
        <v>2.9535499999999999</v>
      </c>
      <c r="J1681" s="530">
        <v>2.9535499999999999</v>
      </c>
      <c r="K1681" s="527" t="s">
        <v>1609</v>
      </c>
      <c r="L1681" s="527"/>
    </row>
    <row r="1682" ht="118.5" hidden="1" customHeight="1" outlineLevel="5">
      <c r="A1682" s="527"/>
      <c r="B1682" s="527" t="s">
        <v>1610</v>
      </c>
      <c r="C1682" s="530">
        <v>4.5456300000000001</v>
      </c>
      <c r="D1682" s="529"/>
      <c r="E1682" s="529"/>
      <c r="F1682" s="529"/>
      <c r="G1682" s="529"/>
      <c r="H1682" s="529"/>
      <c r="I1682" s="530">
        <v>4.5456300000000001</v>
      </c>
      <c r="J1682" s="530">
        <v>4.5456300000000001</v>
      </c>
      <c r="K1682" s="527" t="s">
        <v>1610</v>
      </c>
      <c r="L1682" s="527"/>
    </row>
    <row r="1683" ht="147.75" hidden="1" customHeight="1" outlineLevel="5">
      <c r="A1683" s="527"/>
      <c r="B1683" s="527" t="s">
        <v>1836</v>
      </c>
      <c r="C1683" s="530">
        <v>2.6157699999999999</v>
      </c>
      <c r="D1683" s="529"/>
      <c r="E1683" s="529"/>
      <c r="F1683" s="529"/>
      <c r="G1683" s="529"/>
      <c r="H1683" s="529"/>
      <c r="I1683" s="530">
        <v>2.6157699999999999</v>
      </c>
      <c r="J1683" s="530">
        <v>2.6157699999999999</v>
      </c>
      <c r="K1683" s="527" t="s">
        <v>1836</v>
      </c>
      <c r="L1683" s="527"/>
    </row>
    <row r="1684" ht="147.75" hidden="1" customHeight="1" outlineLevel="5">
      <c r="A1684" s="527"/>
      <c r="B1684" s="527" t="s">
        <v>1997</v>
      </c>
      <c r="C1684" s="530">
        <v>9.6262899999999991</v>
      </c>
      <c r="D1684" s="529"/>
      <c r="E1684" s="529"/>
      <c r="F1684" s="529"/>
      <c r="G1684" s="529"/>
      <c r="H1684" s="529"/>
      <c r="I1684" s="530">
        <v>9.6262899999999991</v>
      </c>
      <c r="J1684" s="530">
        <v>9.6262899999999991</v>
      </c>
      <c r="K1684" s="527" t="s">
        <v>1997</v>
      </c>
      <c r="L1684" s="527"/>
    </row>
    <row r="1685" ht="60" hidden="1" customHeight="1" outlineLevel="5">
      <c r="A1685" s="527"/>
      <c r="B1685" s="527" t="s">
        <v>1611</v>
      </c>
      <c r="C1685" s="530">
        <v>2.4624299999999999</v>
      </c>
      <c r="D1685" s="529"/>
      <c r="E1685" s="529"/>
      <c r="F1685" s="529"/>
      <c r="G1685" s="529"/>
      <c r="H1685" s="529"/>
      <c r="I1685" s="530">
        <v>2.4624299999999999</v>
      </c>
      <c r="J1685" s="530">
        <v>2.4624299999999999</v>
      </c>
      <c r="K1685" s="527" t="s">
        <v>1611</v>
      </c>
      <c r="L1685" s="527"/>
    </row>
    <row r="1686" ht="60" hidden="1" customHeight="1" outlineLevel="5">
      <c r="A1686" s="527"/>
      <c r="B1686" s="527" t="s">
        <v>1837</v>
      </c>
      <c r="C1686" s="535">
        <v>10.4217</v>
      </c>
      <c r="D1686" s="529"/>
      <c r="E1686" s="529"/>
      <c r="F1686" s="529"/>
      <c r="G1686" s="529"/>
      <c r="H1686" s="529"/>
      <c r="I1686" s="535">
        <v>10.4217</v>
      </c>
      <c r="J1686" s="535">
        <v>10.4217</v>
      </c>
      <c r="K1686" s="527" t="s">
        <v>1837</v>
      </c>
      <c r="L1686" s="527"/>
    </row>
    <row r="1687" ht="99" hidden="1" customHeight="1" outlineLevel="5">
      <c r="A1687" s="527"/>
      <c r="B1687" s="527" t="s">
        <v>1612</v>
      </c>
      <c r="C1687" s="530">
        <v>29.484190000000002</v>
      </c>
      <c r="D1687" s="529"/>
      <c r="E1687" s="529"/>
      <c r="F1687" s="529"/>
      <c r="G1687" s="529"/>
      <c r="H1687" s="529"/>
      <c r="I1687" s="530">
        <v>29.484190000000002</v>
      </c>
      <c r="J1687" s="530">
        <v>29.484190000000002</v>
      </c>
      <c r="K1687" s="527" t="s">
        <v>1612</v>
      </c>
      <c r="L1687" s="527"/>
    </row>
    <row r="1688" ht="79.5" hidden="1" customHeight="1" outlineLevel="5">
      <c r="A1688" s="527"/>
      <c r="B1688" s="527" t="s">
        <v>1838</v>
      </c>
      <c r="C1688" s="530">
        <v>0.076840000000000006</v>
      </c>
      <c r="D1688" s="529"/>
      <c r="E1688" s="529"/>
      <c r="F1688" s="529"/>
      <c r="G1688" s="529"/>
      <c r="H1688" s="529"/>
      <c r="I1688" s="530">
        <v>0.076840000000000006</v>
      </c>
      <c r="J1688" s="530">
        <v>0.076840000000000006</v>
      </c>
      <c r="K1688" s="527" t="s">
        <v>1838</v>
      </c>
      <c r="L1688" s="527"/>
    </row>
    <row r="1689" ht="40.5" hidden="1" customHeight="1" outlineLevel="5">
      <c r="A1689" s="527"/>
      <c r="B1689" s="527" t="s">
        <v>1616</v>
      </c>
      <c r="C1689" s="535">
        <v>11.363300000000001</v>
      </c>
      <c r="D1689" s="529"/>
      <c r="E1689" s="529"/>
      <c r="F1689" s="529"/>
      <c r="G1689" s="529"/>
      <c r="H1689" s="529"/>
      <c r="I1689" s="535">
        <v>11.363300000000001</v>
      </c>
      <c r="J1689" s="535">
        <v>11.363300000000001</v>
      </c>
      <c r="K1689" s="527" t="s">
        <v>1616</v>
      </c>
      <c r="L1689" s="527"/>
    </row>
    <row r="1690" ht="79.5" hidden="1" customHeight="1" outlineLevel="5">
      <c r="A1690" s="527"/>
      <c r="B1690" s="527" t="s">
        <v>1617</v>
      </c>
      <c r="C1690" s="535">
        <v>1.3674999999999999</v>
      </c>
      <c r="D1690" s="529"/>
      <c r="E1690" s="529"/>
      <c r="F1690" s="529"/>
      <c r="G1690" s="529"/>
      <c r="H1690" s="529"/>
      <c r="I1690" s="535">
        <v>1.3674999999999999</v>
      </c>
      <c r="J1690" s="535">
        <v>1.3674999999999999</v>
      </c>
      <c r="K1690" s="527" t="s">
        <v>1617</v>
      </c>
      <c r="L1690" s="527"/>
    </row>
    <row r="1691" ht="79.5" hidden="1" customHeight="1" outlineLevel="5">
      <c r="A1691" s="527"/>
      <c r="B1691" s="527" t="s">
        <v>1625</v>
      </c>
      <c r="C1691" s="530">
        <v>2.2663199999999999</v>
      </c>
      <c r="D1691" s="529"/>
      <c r="E1691" s="529"/>
      <c r="F1691" s="529"/>
      <c r="G1691" s="529"/>
      <c r="H1691" s="529"/>
      <c r="I1691" s="530">
        <v>2.2663199999999999</v>
      </c>
      <c r="J1691" s="530">
        <v>2.2663199999999999</v>
      </c>
      <c r="K1691" s="527" t="s">
        <v>1625</v>
      </c>
      <c r="L1691" s="527"/>
    </row>
    <row r="1692" ht="128.25" hidden="1" customHeight="1" outlineLevel="5">
      <c r="A1692" s="527"/>
      <c r="B1692" s="527" t="s">
        <v>1626</v>
      </c>
      <c r="C1692" s="530">
        <v>16.630279999999999</v>
      </c>
      <c r="D1692" s="529"/>
      <c r="E1692" s="529"/>
      <c r="F1692" s="529"/>
      <c r="G1692" s="529"/>
      <c r="H1692" s="529"/>
      <c r="I1692" s="530">
        <v>16.630279999999999</v>
      </c>
      <c r="J1692" s="530">
        <v>16.630279999999999</v>
      </c>
      <c r="K1692" s="527" t="s">
        <v>1626</v>
      </c>
      <c r="L1692" s="527"/>
    </row>
    <row r="1693" ht="50.25" hidden="1" customHeight="1" outlineLevel="5">
      <c r="A1693" s="527"/>
      <c r="B1693" s="527" t="s">
        <v>1627</v>
      </c>
      <c r="C1693" s="530">
        <v>0.88343000000000005</v>
      </c>
      <c r="D1693" s="529"/>
      <c r="E1693" s="529"/>
      <c r="F1693" s="529"/>
      <c r="G1693" s="529"/>
      <c r="H1693" s="529"/>
      <c r="I1693" s="530">
        <v>0.88343000000000005</v>
      </c>
      <c r="J1693" s="530">
        <v>0.88343000000000005</v>
      </c>
      <c r="K1693" s="527" t="s">
        <v>1627</v>
      </c>
      <c r="L1693" s="527"/>
    </row>
    <row r="1694" ht="89.25" hidden="1" customHeight="1" outlineLevel="5">
      <c r="A1694" s="527"/>
      <c r="B1694" s="527" t="s">
        <v>1839</v>
      </c>
      <c r="C1694" s="530">
        <v>0.89583000000000002</v>
      </c>
      <c r="D1694" s="529"/>
      <c r="E1694" s="529"/>
      <c r="F1694" s="529"/>
      <c r="G1694" s="529"/>
      <c r="H1694" s="529"/>
      <c r="I1694" s="530">
        <v>0.89583000000000002</v>
      </c>
      <c r="J1694" s="530">
        <v>0.89583000000000002</v>
      </c>
      <c r="K1694" s="527" t="s">
        <v>1839</v>
      </c>
      <c r="L1694" s="527"/>
    </row>
    <row r="1695" ht="50.25" hidden="1" customHeight="1" outlineLevel="5">
      <c r="A1695" s="527"/>
      <c r="B1695" s="527" t="s">
        <v>1629</v>
      </c>
      <c r="C1695" s="530">
        <v>0.72218000000000004</v>
      </c>
      <c r="D1695" s="529"/>
      <c r="E1695" s="529"/>
      <c r="F1695" s="529"/>
      <c r="G1695" s="529"/>
      <c r="H1695" s="529"/>
      <c r="I1695" s="530">
        <v>0.72218000000000004</v>
      </c>
      <c r="J1695" s="530">
        <v>0.72218000000000004</v>
      </c>
      <c r="K1695" s="527" t="s">
        <v>1629</v>
      </c>
      <c r="L1695" s="527"/>
    </row>
    <row r="1696" ht="108.75" hidden="1" customHeight="1" outlineLevel="5">
      <c r="A1696" s="527"/>
      <c r="B1696" s="527" t="s">
        <v>1634</v>
      </c>
      <c r="C1696" s="530">
        <v>4.5632700000000002</v>
      </c>
      <c r="D1696" s="529"/>
      <c r="E1696" s="529"/>
      <c r="F1696" s="529"/>
      <c r="G1696" s="529"/>
      <c r="H1696" s="529"/>
      <c r="I1696" s="530">
        <v>4.5632700000000002</v>
      </c>
      <c r="J1696" s="530">
        <v>4.5632700000000002</v>
      </c>
      <c r="K1696" s="527" t="s">
        <v>1634</v>
      </c>
      <c r="L1696" s="527"/>
    </row>
    <row r="1697" ht="118.5" hidden="1" customHeight="1" outlineLevel="5">
      <c r="A1697" s="527"/>
      <c r="B1697" s="527" t="s">
        <v>1635</v>
      </c>
      <c r="C1697" s="530">
        <v>15.89128</v>
      </c>
      <c r="D1697" s="529"/>
      <c r="E1697" s="529"/>
      <c r="F1697" s="529"/>
      <c r="G1697" s="529"/>
      <c r="H1697" s="529"/>
      <c r="I1697" s="530">
        <v>15.89128</v>
      </c>
      <c r="J1697" s="530">
        <v>15.89128</v>
      </c>
      <c r="K1697" s="527" t="s">
        <v>1635</v>
      </c>
      <c r="L1697" s="527"/>
    </row>
    <row r="1698" ht="147.75" hidden="1" customHeight="1" outlineLevel="5">
      <c r="A1698" s="527"/>
      <c r="B1698" s="527" t="s">
        <v>1636</v>
      </c>
      <c r="C1698" s="530">
        <v>0.77881999999999996</v>
      </c>
      <c r="D1698" s="529"/>
      <c r="E1698" s="529"/>
      <c r="F1698" s="529"/>
      <c r="G1698" s="529"/>
      <c r="H1698" s="529"/>
      <c r="I1698" s="530">
        <v>0.77881999999999996</v>
      </c>
      <c r="J1698" s="530">
        <v>0.77881999999999996</v>
      </c>
      <c r="K1698" s="527" t="s">
        <v>1636</v>
      </c>
      <c r="L1698" s="527"/>
    </row>
    <row r="1699" ht="147.75" hidden="1" customHeight="1" outlineLevel="5">
      <c r="A1699" s="527"/>
      <c r="B1699" s="527" t="s">
        <v>1637</v>
      </c>
      <c r="C1699" s="530">
        <v>3.9376099999999998</v>
      </c>
      <c r="D1699" s="529"/>
      <c r="E1699" s="529"/>
      <c r="F1699" s="529"/>
      <c r="G1699" s="529"/>
      <c r="H1699" s="529"/>
      <c r="I1699" s="530">
        <v>3.9376099999999998</v>
      </c>
      <c r="J1699" s="530">
        <v>3.9376099999999998</v>
      </c>
      <c r="K1699" s="527" t="s">
        <v>1637</v>
      </c>
      <c r="L1699" s="527"/>
    </row>
    <row r="1700" ht="138" hidden="1" customHeight="1" outlineLevel="5">
      <c r="A1700" s="527"/>
      <c r="B1700" s="527" t="s">
        <v>1638</v>
      </c>
      <c r="C1700" s="530">
        <v>2.14331</v>
      </c>
      <c r="D1700" s="529"/>
      <c r="E1700" s="529"/>
      <c r="F1700" s="529"/>
      <c r="G1700" s="529"/>
      <c r="H1700" s="529"/>
      <c r="I1700" s="530">
        <v>2.14331</v>
      </c>
      <c r="J1700" s="530">
        <v>2.14331</v>
      </c>
      <c r="K1700" s="527" t="s">
        <v>1638</v>
      </c>
      <c r="L1700" s="527"/>
    </row>
    <row r="1701" ht="79.5" hidden="1" customHeight="1" outlineLevel="5">
      <c r="A1701" s="527"/>
      <c r="B1701" s="527" t="s">
        <v>1639</v>
      </c>
      <c r="C1701" s="530">
        <v>7.5315500000000002</v>
      </c>
      <c r="D1701" s="529"/>
      <c r="E1701" s="529"/>
      <c r="F1701" s="529"/>
      <c r="G1701" s="529"/>
      <c r="H1701" s="529"/>
      <c r="I1701" s="530">
        <v>7.5315500000000002</v>
      </c>
      <c r="J1701" s="530">
        <v>7.5315500000000002</v>
      </c>
      <c r="K1701" s="527" t="s">
        <v>1639</v>
      </c>
      <c r="L1701" s="527"/>
    </row>
    <row r="1702" ht="89.25" hidden="1" customHeight="1" outlineLevel="5">
      <c r="A1702" s="527"/>
      <c r="B1702" s="527" t="s">
        <v>1640</v>
      </c>
      <c r="C1702" s="530">
        <v>92.178120000000007</v>
      </c>
      <c r="D1702" s="529"/>
      <c r="E1702" s="529"/>
      <c r="F1702" s="529"/>
      <c r="G1702" s="529"/>
      <c r="H1702" s="529"/>
      <c r="I1702" s="530">
        <v>92.178120000000007</v>
      </c>
      <c r="J1702" s="530">
        <v>92.178120000000007</v>
      </c>
      <c r="K1702" s="527" t="s">
        <v>1640</v>
      </c>
      <c r="L1702" s="527"/>
    </row>
    <row r="1703" ht="118.5" hidden="1" customHeight="1" outlineLevel="5">
      <c r="A1703" s="527"/>
      <c r="B1703" s="527" t="s">
        <v>1641</v>
      </c>
      <c r="C1703" s="530">
        <v>6.6946899999999996</v>
      </c>
      <c r="D1703" s="529"/>
      <c r="E1703" s="529"/>
      <c r="F1703" s="529"/>
      <c r="G1703" s="529"/>
      <c r="H1703" s="529"/>
      <c r="I1703" s="530">
        <v>6.6946899999999996</v>
      </c>
      <c r="J1703" s="530">
        <v>6.6946899999999996</v>
      </c>
      <c r="K1703" s="527" t="s">
        <v>1641</v>
      </c>
      <c r="L1703" s="527"/>
    </row>
    <row r="1704" ht="118.5" hidden="1" customHeight="1" outlineLevel="5">
      <c r="A1704" s="527"/>
      <c r="B1704" s="527" t="s">
        <v>1642</v>
      </c>
      <c r="C1704" s="530">
        <v>95.60763</v>
      </c>
      <c r="D1704" s="529"/>
      <c r="E1704" s="529"/>
      <c r="F1704" s="529"/>
      <c r="G1704" s="529"/>
      <c r="H1704" s="529"/>
      <c r="I1704" s="530">
        <v>95.60763</v>
      </c>
      <c r="J1704" s="530">
        <v>95.60763</v>
      </c>
      <c r="K1704" s="527" t="s">
        <v>1642</v>
      </c>
      <c r="L1704" s="527"/>
    </row>
    <row r="1705" ht="108.75" hidden="1" customHeight="1" outlineLevel="5">
      <c r="A1705" s="527"/>
      <c r="B1705" s="527" t="s">
        <v>1643</v>
      </c>
      <c r="C1705" s="530">
        <v>0.23627999999999999</v>
      </c>
      <c r="D1705" s="529"/>
      <c r="E1705" s="529"/>
      <c r="F1705" s="529"/>
      <c r="G1705" s="529"/>
      <c r="H1705" s="529"/>
      <c r="I1705" s="530">
        <v>0.23627999999999999</v>
      </c>
      <c r="J1705" s="530">
        <v>0.23627999999999999</v>
      </c>
      <c r="K1705" s="527" t="s">
        <v>1643</v>
      </c>
      <c r="L1705" s="527"/>
    </row>
    <row r="1706" ht="50.25" hidden="1" customHeight="1" outlineLevel="5">
      <c r="A1706" s="527"/>
      <c r="B1706" s="527" t="s">
        <v>1840</v>
      </c>
      <c r="C1706" s="530">
        <v>0.77161000000000002</v>
      </c>
      <c r="D1706" s="529"/>
      <c r="E1706" s="529"/>
      <c r="F1706" s="529"/>
      <c r="G1706" s="529"/>
      <c r="H1706" s="529"/>
      <c r="I1706" s="530">
        <v>0.77161000000000002</v>
      </c>
      <c r="J1706" s="530">
        <v>0.77161000000000002</v>
      </c>
      <c r="K1706" s="527" t="s">
        <v>1840</v>
      </c>
      <c r="L1706" s="527"/>
    </row>
    <row r="1707" ht="108.75" hidden="1" customHeight="1" outlineLevel="5">
      <c r="A1707" s="527"/>
      <c r="B1707" s="527" t="s">
        <v>1841</v>
      </c>
      <c r="C1707" s="530">
        <v>2.5866199999999999</v>
      </c>
      <c r="D1707" s="529"/>
      <c r="E1707" s="529"/>
      <c r="F1707" s="529"/>
      <c r="G1707" s="529"/>
      <c r="H1707" s="529"/>
      <c r="I1707" s="530">
        <v>2.5866199999999999</v>
      </c>
      <c r="J1707" s="530">
        <v>2.5866199999999999</v>
      </c>
      <c r="K1707" s="527" t="s">
        <v>1841</v>
      </c>
      <c r="L1707" s="527"/>
    </row>
    <row r="1708" ht="138" hidden="1" customHeight="1" outlineLevel="5">
      <c r="A1708" s="527"/>
      <c r="B1708" s="527" t="s">
        <v>1648</v>
      </c>
      <c r="C1708" s="530">
        <v>1.0339400000000001</v>
      </c>
      <c r="D1708" s="529"/>
      <c r="E1708" s="529"/>
      <c r="F1708" s="529"/>
      <c r="G1708" s="529"/>
      <c r="H1708" s="529"/>
      <c r="I1708" s="530">
        <v>1.0339400000000001</v>
      </c>
      <c r="J1708" s="530">
        <v>1.0339400000000001</v>
      </c>
      <c r="K1708" s="527" t="s">
        <v>1648</v>
      </c>
      <c r="L1708" s="527"/>
    </row>
    <row r="1709" ht="118.5" hidden="1" customHeight="1" outlineLevel="5">
      <c r="A1709" s="527"/>
      <c r="B1709" s="527" t="s">
        <v>1842</v>
      </c>
      <c r="C1709" s="530">
        <v>0.01072</v>
      </c>
      <c r="D1709" s="529"/>
      <c r="E1709" s="529"/>
      <c r="F1709" s="529"/>
      <c r="G1709" s="529"/>
      <c r="H1709" s="529"/>
      <c r="I1709" s="530">
        <v>0.01072</v>
      </c>
      <c r="J1709" s="530">
        <v>0.01072</v>
      </c>
      <c r="K1709" s="527" t="s">
        <v>1842</v>
      </c>
      <c r="L1709" s="527"/>
    </row>
    <row r="1710" ht="69.75" hidden="1" customHeight="1" outlineLevel="5">
      <c r="A1710" s="527"/>
      <c r="B1710" s="527" t="s">
        <v>1651</v>
      </c>
      <c r="C1710" s="530">
        <v>3.87534</v>
      </c>
      <c r="D1710" s="529"/>
      <c r="E1710" s="529"/>
      <c r="F1710" s="529"/>
      <c r="G1710" s="529"/>
      <c r="H1710" s="529"/>
      <c r="I1710" s="530">
        <v>3.87534</v>
      </c>
      <c r="J1710" s="530">
        <v>3.87534</v>
      </c>
      <c r="K1710" s="527" t="s">
        <v>1651</v>
      </c>
      <c r="L1710" s="527"/>
    </row>
    <row r="1711" ht="108.75" hidden="1" customHeight="1" outlineLevel="5">
      <c r="A1711" s="527"/>
      <c r="B1711" s="527" t="s">
        <v>1652</v>
      </c>
      <c r="C1711" s="530">
        <v>0.62578999999999996</v>
      </c>
      <c r="D1711" s="529"/>
      <c r="E1711" s="529"/>
      <c r="F1711" s="529"/>
      <c r="G1711" s="529"/>
      <c r="H1711" s="529"/>
      <c r="I1711" s="530">
        <v>0.62578999999999996</v>
      </c>
      <c r="J1711" s="530">
        <v>0.62578999999999996</v>
      </c>
      <c r="K1711" s="527" t="s">
        <v>1652</v>
      </c>
      <c r="L1711" s="527"/>
    </row>
    <row r="1712" ht="99" hidden="1" customHeight="1" outlineLevel="5">
      <c r="A1712" s="527"/>
      <c r="B1712" s="527" t="s">
        <v>1653</v>
      </c>
      <c r="C1712" s="530">
        <v>11.559519999999999</v>
      </c>
      <c r="D1712" s="529"/>
      <c r="E1712" s="529"/>
      <c r="F1712" s="529"/>
      <c r="G1712" s="529"/>
      <c r="H1712" s="529"/>
      <c r="I1712" s="530">
        <v>11.559519999999999</v>
      </c>
      <c r="J1712" s="530">
        <v>11.559519999999999</v>
      </c>
      <c r="K1712" s="527" t="s">
        <v>1653</v>
      </c>
      <c r="L1712" s="527"/>
    </row>
    <row r="1713" ht="108.75" hidden="1" customHeight="1" outlineLevel="5">
      <c r="A1713" s="527"/>
      <c r="B1713" s="527" t="s">
        <v>1654</v>
      </c>
      <c r="C1713" s="530">
        <v>0.04725</v>
      </c>
      <c r="D1713" s="529"/>
      <c r="E1713" s="529"/>
      <c r="F1713" s="529"/>
      <c r="G1713" s="529"/>
      <c r="H1713" s="529"/>
      <c r="I1713" s="530">
        <v>0.04725</v>
      </c>
      <c r="J1713" s="530">
        <v>0.04725</v>
      </c>
      <c r="K1713" s="527" t="s">
        <v>1654</v>
      </c>
      <c r="L1713" s="527"/>
    </row>
    <row r="1714" ht="99" hidden="1" customHeight="1" outlineLevel="5">
      <c r="A1714" s="527"/>
      <c r="B1714" s="527" t="s">
        <v>1843</v>
      </c>
      <c r="C1714" s="530">
        <v>25.741040000000002</v>
      </c>
      <c r="D1714" s="529"/>
      <c r="E1714" s="529"/>
      <c r="F1714" s="529"/>
      <c r="G1714" s="529"/>
      <c r="H1714" s="529"/>
      <c r="I1714" s="530">
        <v>25.741040000000002</v>
      </c>
      <c r="J1714" s="530">
        <v>25.741040000000002</v>
      </c>
      <c r="K1714" s="527" t="s">
        <v>1843</v>
      </c>
      <c r="L1714" s="527"/>
    </row>
    <row r="1715" ht="50.25" hidden="1" customHeight="1" outlineLevel="5">
      <c r="A1715" s="527"/>
      <c r="B1715" s="527" t="s">
        <v>1657</v>
      </c>
      <c r="C1715" s="530">
        <v>0.0069300000000000004</v>
      </c>
      <c r="D1715" s="529"/>
      <c r="E1715" s="529"/>
      <c r="F1715" s="529"/>
      <c r="G1715" s="529"/>
      <c r="H1715" s="529"/>
      <c r="I1715" s="530">
        <v>0.0069300000000000004</v>
      </c>
      <c r="J1715" s="530">
        <v>0.0069300000000000004</v>
      </c>
      <c r="K1715" s="527" t="s">
        <v>1657</v>
      </c>
      <c r="L1715" s="527"/>
    </row>
    <row r="1716" ht="89.25" hidden="1" customHeight="1" outlineLevel="5">
      <c r="A1716" s="527"/>
      <c r="B1716" s="527" t="s">
        <v>1662</v>
      </c>
      <c r="C1716" s="530">
        <v>0.61102999999999996</v>
      </c>
      <c r="D1716" s="529"/>
      <c r="E1716" s="529"/>
      <c r="F1716" s="529"/>
      <c r="G1716" s="529"/>
      <c r="H1716" s="529"/>
      <c r="I1716" s="530">
        <v>0.61102999999999996</v>
      </c>
      <c r="J1716" s="530">
        <v>0.61102999999999996</v>
      </c>
      <c r="K1716" s="527" t="s">
        <v>1662</v>
      </c>
      <c r="L1716" s="527"/>
    </row>
    <row r="1717" ht="50.25" hidden="1" customHeight="1" outlineLevel="5">
      <c r="A1717" s="527"/>
      <c r="B1717" s="527" t="s">
        <v>1664</v>
      </c>
      <c r="C1717" s="530">
        <v>3.1504400000000001</v>
      </c>
      <c r="D1717" s="529"/>
      <c r="E1717" s="529"/>
      <c r="F1717" s="529"/>
      <c r="G1717" s="529"/>
      <c r="H1717" s="529"/>
      <c r="I1717" s="530">
        <v>3.1504400000000001</v>
      </c>
      <c r="J1717" s="530">
        <v>3.1504400000000001</v>
      </c>
      <c r="K1717" s="527" t="s">
        <v>1664</v>
      </c>
      <c r="L1717" s="527"/>
    </row>
    <row r="1718" ht="79.5" hidden="1" customHeight="1" outlineLevel="5">
      <c r="A1718" s="527"/>
      <c r="B1718" s="527" t="s">
        <v>1666</v>
      </c>
      <c r="C1718" s="530">
        <v>1.36683</v>
      </c>
      <c r="D1718" s="529"/>
      <c r="E1718" s="529"/>
      <c r="F1718" s="529"/>
      <c r="G1718" s="529"/>
      <c r="H1718" s="529"/>
      <c r="I1718" s="530">
        <v>1.36683</v>
      </c>
      <c r="J1718" s="530">
        <v>1.36683</v>
      </c>
      <c r="K1718" s="527" t="s">
        <v>1666</v>
      </c>
      <c r="L1718" s="527"/>
    </row>
    <row r="1719" ht="50.25" hidden="1" customHeight="1" outlineLevel="5">
      <c r="A1719" s="527"/>
      <c r="B1719" s="527" t="s">
        <v>1667</v>
      </c>
      <c r="C1719" s="530">
        <v>31.504429999999999</v>
      </c>
      <c r="D1719" s="529"/>
      <c r="E1719" s="529"/>
      <c r="F1719" s="529"/>
      <c r="G1719" s="529"/>
      <c r="H1719" s="529"/>
      <c r="I1719" s="530">
        <v>31.504429999999999</v>
      </c>
      <c r="J1719" s="530">
        <v>31.504429999999999</v>
      </c>
      <c r="K1719" s="527" t="s">
        <v>1667</v>
      </c>
      <c r="L1719" s="527"/>
    </row>
    <row r="1720" ht="108.75" hidden="1" customHeight="1" outlineLevel="5">
      <c r="A1720" s="527"/>
      <c r="B1720" s="527" t="s">
        <v>1668</v>
      </c>
      <c r="C1720" s="530">
        <v>1.3096300000000001</v>
      </c>
      <c r="D1720" s="529"/>
      <c r="E1720" s="529"/>
      <c r="F1720" s="529"/>
      <c r="G1720" s="529"/>
      <c r="H1720" s="529"/>
      <c r="I1720" s="530">
        <v>1.3096300000000001</v>
      </c>
      <c r="J1720" s="530">
        <v>1.3096300000000001</v>
      </c>
      <c r="K1720" s="527" t="s">
        <v>1668</v>
      </c>
      <c r="L1720" s="527"/>
    </row>
    <row r="1721" ht="128.25" hidden="1" customHeight="1" outlineLevel="5">
      <c r="A1721" s="527"/>
      <c r="B1721" s="527" t="s">
        <v>1669</v>
      </c>
      <c r="C1721" s="530">
        <v>0.64058999999999999</v>
      </c>
      <c r="D1721" s="529"/>
      <c r="E1721" s="529"/>
      <c r="F1721" s="529"/>
      <c r="G1721" s="529"/>
      <c r="H1721" s="529"/>
      <c r="I1721" s="530">
        <v>0.64058999999999999</v>
      </c>
      <c r="J1721" s="530">
        <v>0.64058999999999999</v>
      </c>
      <c r="K1721" s="527" t="s">
        <v>1669</v>
      </c>
      <c r="L1721" s="527"/>
    </row>
    <row r="1722" ht="157.5" hidden="1" customHeight="1" outlineLevel="5">
      <c r="A1722" s="527"/>
      <c r="B1722" s="527" t="s">
        <v>1671</v>
      </c>
      <c r="C1722" s="530">
        <v>0.80115999999999998</v>
      </c>
      <c r="D1722" s="529"/>
      <c r="E1722" s="529"/>
      <c r="F1722" s="529"/>
      <c r="G1722" s="529"/>
      <c r="H1722" s="529"/>
      <c r="I1722" s="530">
        <v>0.80115999999999998</v>
      </c>
      <c r="J1722" s="530">
        <v>0.80115999999999998</v>
      </c>
      <c r="K1722" s="527" t="s">
        <v>1671</v>
      </c>
      <c r="L1722" s="527"/>
    </row>
    <row r="1723" ht="79.5" hidden="1" customHeight="1" outlineLevel="5">
      <c r="A1723" s="527"/>
      <c r="B1723" s="527" t="s">
        <v>1844</v>
      </c>
      <c r="C1723" s="530">
        <v>28.652280000000001</v>
      </c>
      <c r="D1723" s="529"/>
      <c r="E1723" s="529"/>
      <c r="F1723" s="529"/>
      <c r="G1723" s="529"/>
      <c r="H1723" s="529"/>
      <c r="I1723" s="530">
        <v>28.652280000000001</v>
      </c>
      <c r="J1723" s="530">
        <v>28.652280000000001</v>
      </c>
      <c r="K1723" s="527" t="s">
        <v>1844</v>
      </c>
      <c r="L1723" s="527"/>
    </row>
    <row r="1724" ht="108.75" hidden="1" customHeight="1" outlineLevel="5">
      <c r="A1724" s="527"/>
      <c r="B1724" s="527" t="s">
        <v>1672</v>
      </c>
      <c r="C1724" s="530">
        <v>15.752219999999999</v>
      </c>
      <c r="D1724" s="529"/>
      <c r="E1724" s="529"/>
      <c r="F1724" s="529"/>
      <c r="G1724" s="529"/>
      <c r="H1724" s="529"/>
      <c r="I1724" s="530">
        <v>15.752219999999999</v>
      </c>
      <c r="J1724" s="530">
        <v>15.752219999999999</v>
      </c>
      <c r="K1724" s="527" t="s">
        <v>1672</v>
      </c>
      <c r="L1724" s="527"/>
    </row>
    <row r="1725" ht="108.75" hidden="1" customHeight="1" outlineLevel="5">
      <c r="A1725" s="527"/>
      <c r="B1725" s="527" t="s">
        <v>1673</v>
      </c>
      <c r="C1725" s="530">
        <v>9.2001600000000003</v>
      </c>
      <c r="D1725" s="529"/>
      <c r="E1725" s="529"/>
      <c r="F1725" s="529"/>
      <c r="G1725" s="529"/>
      <c r="H1725" s="529"/>
      <c r="I1725" s="530">
        <v>9.2001600000000003</v>
      </c>
      <c r="J1725" s="530">
        <v>9.2001600000000003</v>
      </c>
      <c r="K1725" s="527" t="s">
        <v>1673</v>
      </c>
      <c r="L1725" s="527"/>
    </row>
    <row r="1726" ht="89.25" hidden="1" customHeight="1" outlineLevel="5">
      <c r="A1726" s="527"/>
      <c r="B1726" s="527" t="s">
        <v>1845</v>
      </c>
      <c r="C1726" s="530">
        <v>68.069239999999994</v>
      </c>
      <c r="D1726" s="529"/>
      <c r="E1726" s="529"/>
      <c r="F1726" s="529"/>
      <c r="G1726" s="529"/>
      <c r="H1726" s="529"/>
      <c r="I1726" s="530">
        <v>68.069239999999994</v>
      </c>
      <c r="J1726" s="530">
        <v>68.069239999999994</v>
      </c>
      <c r="K1726" s="527" t="s">
        <v>1845</v>
      </c>
      <c r="L1726" s="527"/>
    </row>
    <row r="1727" ht="89.25" hidden="1" customHeight="1" outlineLevel="5">
      <c r="A1727" s="527"/>
      <c r="B1727" s="527" t="s">
        <v>1846</v>
      </c>
      <c r="C1727" s="530">
        <v>13.517250000000001</v>
      </c>
      <c r="D1727" s="529"/>
      <c r="E1727" s="529"/>
      <c r="F1727" s="529"/>
      <c r="G1727" s="529"/>
      <c r="H1727" s="529"/>
      <c r="I1727" s="530">
        <v>13.517250000000001</v>
      </c>
      <c r="J1727" s="530">
        <v>13.517250000000001</v>
      </c>
      <c r="K1727" s="527" t="s">
        <v>1846</v>
      </c>
      <c r="L1727" s="527"/>
    </row>
    <row r="1728" ht="79.5" hidden="1" customHeight="1" outlineLevel="5">
      <c r="A1728" s="527"/>
      <c r="B1728" s="527" t="s">
        <v>1847</v>
      </c>
      <c r="C1728" s="535">
        <v>6.3563999999999998</v>
      </c>
      <c r="D1728" s="529"/>
      <c r="E1728" s="529"/>
      <c r="F1728" s="529"/>
      <c r="G1728" s="529"/>
      <c r="H1728" s="529"/>
      <c r="I1728" s="535">
        <v>6.3563999999999998</v>
      </c>
      <c r="J1728" s="535">
        <v>6.3563999999999998</v>
      </c>
      <c r="K1728" s="527" t="s">
        <v>1847</v>
      </c>
      <c r="L1728" s="527"/>
    </row>
    <row r="1729" ht="108.75" hidden="1" customHeight="1" outlineLevel="5">
      <c r="A1729" s="527"/>
      <c r="B1729" s="527" t="s">
        <v>1998</v>
      </c>
      <c r="C1729" s="530">
        <v>1.52752</v>
      </c>
      <c r="D1729" s="529"/>
      <c r="E1729" s="529"/>
      <c r="F1729" s="529"/>
      <c r="G1729" s="529"/>
      <c r="H1729" s="529"/>
      <c r="I1729" s="530">
        <v>1.52752</v>
      </c>
      <c r="J1729" s="530">
        <v>1.52752</v>
      </c>
      <c r="K1729" s="527" t="s">
        <v>1998</v>
      </c>
      <c r="L1729" s="527"/>
    </row>
    <row r="1730" ht="108.75" hidden="1" customHeight="1" outlineLevel="5">
      <c r="A1730" s="527"/>
      <c r="B1730" s="527" t="s">
        <v>1848</v>
      </c>
      <c r="C1730" s="530">
        <v>3.7808700000000002</v>
      </c>
      <c r="D1730" s="529"/>
      <c r="E1730" s="529"/>
      <c r="F1730" s="529"/>
      <c r="G1730" s="529"/>
      <c r="H1730" s="529"/>
      <c r="I1730" s="530">
        <v>3.7808700000000002</v>
      </c>
      <c r="J1730" s="530">
        <v>3.7808700000000002</v>
      </c>
      <c r="K1730" s="527" t="s">
        <v>1848</v>
      </c>
      <c r="L1730" s="527"/>
    </row>
    <row r="1731" ht="50.25" hidden="1" customHeight="1" outlineLevel="2">
      <c r="A1731" s="527" t="s">
        <v>1858</v>
      </c>
      <c r="B1731" s="527" t="s">
        <v>1463</v>
      </c>
      <c r="C1731" s="529"/>
      <c r="D1731" s="529"/>
      <c r="E1731" s="529"/>
      <c r="F1731" s="529"/>
      <c r="G1731" s="529"/>
      <c r="H1731" s="529"/>
      <c r="I1731" s="529"/>
      <c r="J1731" s="529"/>
      <c r="K1731" s="527"/>
      <c r="L1731" s="527"/>
    </row>
    <row r="1732" ht="11.25" hidden="1" customHeight="1" outlineLevel="3">
      <c r="A1732" s="527" t="s">
        <v>1859</v>
      </c>
      <c r="B1732" s="527" t="s">
        <v>441</v>
      </c>
      <c r="C1732" s="529"/>
      <c r="D1732" s="529"/>
      <c r="E1732" s="529"/>
      <c r="F1732" s="529"/>
      <c r="G1732" s="529"/>
      <c r="H1732" s="529"/>
      <c r="I1732" s="529"/>
      <c r="J1732" s="529"/>
      <c r="K1732" s="527"/>
      <c r="L1732" s="527"/>
    </row>
    <row r="1733" ht="21" hidden="1" customHeight="1" outlineLevel="3">
      <c r="A1733" s="527" t="s">
        <v>1860</v>
      </c>
      <c r="B1733" s="527" t="s">
        <v>451</v>
      </c>
      <c r="C1733" s="529"/>
      <c r="D1733" s="529"/>
      <c r="E1733" s="529"/>
      <c r="F1733" s="529"/>
      <c r="G1733" s="529"/>
      <c r="H1733" s="529"/>
      <c r="I1733" s="529"/>
      <c r="J1733" s="529"/>
      <c r="K1733" s="527"/>
      <c r="L1733" s="527"/>
    </row>
    <row r="1734" ht="21" hidden="1" customHeight="1" outlineLevel="3">
      <c r="A1734" s="527" t="s">
        <v>1861</v>
      </c>
      <c r="B1734" s="527" t="s">
        <v>452</v>
      </c>
      <c r="C1734" s="529"/>
      <c r="D1734" s="529"/>
      <c r="E1734" s="529"/>
      <c r="F1734" s="529"/>
      <c r="G1734" s="529"/>
      <c r="H1734" s="529"/>
      <c r="I1734" s="529"/>
      <c r="J1734" s="529"/>
      <c r="K1734" s="527"/>
      <c r="L1734" s="527"/>
    </row>
    <row r="1735" ht="50.25" customHeight="1" outlineLevel="1" collapsed="1">
      <c r="A1735" s="527" t="s">
        <v>1862</v>
      </c>
      <c r="B1735" s="527" t="s">
        <v>1467</v>
      </c>
      <c r="C1735" s="529"/>
      <c r="D1735" s="529"/>
      <c r="E1735" s="529"/>
      <c r="F1735" s="529"/>
      <c r="G1735" s="529"/>
      <c r="H1735" s="529"/>
      <c r="I1735" s="529"/>
      <c r="J1735" s="529"/>
      <c r="K1735" s="527"/>
      <c r="L1735" s="527"/>
    </row>
    <row r="1736" ht="11.25" hidden="1" customHeight="1" outlineLevel="2">
      <c r="A1736" s="527" t="s">
        <v>982</v>
      </c>
      <c r="B1736" s="527" t="s">
        <v>1469</v>
      </c>
      <c r="C1736" s="529"/>
      <c r="D1736" s="529"/>
      <c r="E1736" s="529"/>
      <c r="F1736" s="529"/>
      <c r="G1736" s="529"/>
      <c r="H1736" s="529"/>
      <c r="I1736" s="529"/>
      <c r="J1736" s="529"/>
      <c r="K1736" s="527"/>
      <c r="L1736" s="527"/>
    </row>
    <row r="1737" ht="11.25" hidden="1" customHeight="1" outlineLevel="3">
      <c r="A1737" s="527" t="s">
        <v>1863</v>
      </c>
      <c r="B1737" s="527" t="s">
        <v>441</v>
      </c>
      <c r="C1737" s="529"/>
      <c r="D1737" s="529"/>
      <c r="E1737" s="529"/>
      <c r="F1737" s="529"/>
      <c r="G1737" s="529"/>
      <c r="H1737" s="529"/>
      <c r="I1737" s="529"/>
      <c r="J1737" s="529"/>
      <c r="K1737" s="527"/>
      <c r="L1737" s="527"/>
    </row>
    <row r="1738" ht="21" hidden="1" customHeight="1" outlineLevel="3">
      <c r="A1738" s="527" t="s">
        <v>1864</v>
      </c>
      <c r="B1738" s="527" t="s">
        <v>451</v>
      </c>
      <c r="C1738" s="529"/>
      <c r="D1738" s="529"/>
      <c r="E1738" s="529"/>
      <c r="F1738" s="529"/>
      <c r="G1738" s="529"/>
      <c r="H1738" s="529"/>
      <c r="I1738" s="529"/>
      <c r="J1738" s="529"/>
      <c r="K1738" s="527"/>
      <c r="L1738" s="527"/>
    </row>
    <row r="1739" ht="21" hidden="1" customHeight="1" outlineLevel="3">
      <c r="A1739" s="527" t="s">
        <v>1865</v>
      </c>
      <c r="B1739" s="527" t="s">
        <v>452</v>
      </c>
      <c r="C1739" s="529"/>
      <c r="D1739" s="529"/>
      <c r="E1739" s="529"/>
      <c r="F1739" s="529"/>
      <c r="G1739" s="529"/>
      <c r="H1739" s="529"/>
      <c r="I1739" s="529"/>
      <c r="J1739" s="529"/>
      <c r="K1739" s="527"/>
      <c r="L1739" s="527"/>
    </row>
    <row r="1740" ht="11.25" hidden="1" customHeight="1" outlineLevel="2">
      <c r="A1740" s="527" t="s">
        <v>983</v>
      </c>
      <c r="B1740" s="527" t="s">
        <v>1473</v>
      </c>
      <c r="C1740" s="529"/>
      <c r="D1740" s="529"/>
      <c r="E1740" s="529"/>
      <c r="F1740" s="529"/>
      <c r="G1740" s="529"/>
      <c r="H1740" s="529"/>
      <c r="I1740" s="529"/>
      <c r="J1740" s="529"/>
      <c r="K1740" s="527"/>
      <c r="L1740" s="527"/>
    </row>
    <row r="1741" ht="11.25" hidden="1" customHeight="1" outlineLevel="3">
      <c r="A1741" s="527" t="s">
        <v>1866</v>
      </c>
      <c r="B1741" s="527" t="s">
        <v>441</v>
      </c>
      <c r="C1741" s="529"/>
      <c r="D1741" s="529"/>
      <c r="E1741" s="529"/>
      <c r="F1741" s="529"/>
      <c r="G1741" s="529"/>
      <c r="H1741" s="529"/>
      <c r="I1741" s="529"/>
      <c r="J1741" s="529"/>
      <c r="K1741" s="527"/>
      <c r="L1741" s="527"/>
    </row>
    <row r="1742" ht="21" hidden="1" customHeight="1" outlineLevel="3">
      <c r="A1742" s="527" t="s">
        <v>1867</v>
      </c>
      <c r="B1742" s="527" t="s">
        <v>451</v>
      </c>
      <c r="C1742" s="529"/>
      <c r="D1742" s="529"/>
      <c r="E1742" s="529"/>
      <c r="F1742" s="529"/>
      <c r="G1742" s="529"/>
      <c r="H1742" s="529"/>
      <c r="I1742" s="529"/>
      <c r="J1742" s="529"/>
      <c r="K1742" s="527"/>
      <c r="L1742" s="527"/>
    </row>
    <row r="1743" ht="21" hidden="1" customHeight="1" outlineLevel="3">
      <c r="A1743" s="527" t="s">
        <v>1868</v>
      </c>
      <c r="B1743" s="527" t="s">
        <v>452</v>
      </c>
      <c r="C1743" s="529"/>
      <c r="D1743" s="529"/>
      <c r="E1743" s="529"/>
      <c r="F1743" s="529"/>
      <c r="G1743" s="529"/>
      <c r="H1743" s="529"/>
      <c r="I1743" s="529"/>
      <c r="J1743" s="529"/>
      <c r="K1743" s="527"/>
      <c r="L1743" s="527"/>
    </row>
    <row r="1744" ht="40.5" customHeight="1" collapsed="1">
      <c r="A1744" s="527" t="s">
        <v>1869</v>
      </c>
      <c r="B1744" s="527" t="s">
        <v>1870</v>
      </c>
      <c r="C1744" s="529"/>
      <c r="D1744" s="529"/>
      <c r="E1744" s="529"/>
      <c r="F1744" s="529"/>
      <c r="G1744" s="529"/>
      <c r="H1744" s="529"/>
      <c r="I1744" s="529"/>
      <c r="J1744" s="529"/>
      <c r="K1744" s="527"/>
      <c r="L1744" s="527"/>
    </row>
    <row r="1745" ht="40.5" hidden="1" customHeight="1" outlineLevel="1">
      <c r="A1745" s="527" t="s">
        <v>1871</v>
      </c>
      <c r="B1745" s="527" t="s">
        <v>1430</v>
      </c>
      <c r="C1745" s="529"/>
      <c r="D1745" s="529"/>
      <c r="E1745" s="529"/>
      <c r="F1745" s="529"/>
      <c r="G1745" s="529"/>
      <c r="H1745" s="529"/>
      <c r="I1745" s="529"/>
      <c r="J1745" s="529"/>
      <c r="K1745" s="527"/>
      <c r="L1745" s="527"/>
    </row>
    <row r="1746" ht="11.25" hidden="1" customHeight="1" outlineLevel="2">
      <c r="A1746" s="527" t="s">
        <v>1872</v>
      </c>
      <c r="B1746" s="527" t="s">
        <v>441</v>
      </c>
      <c r="C1746" s="529"/>
      <c r="D1746" s="529"/>
      <c r="E1746" s="529"/>
      <c r="F1746" s="529"/>
      <c r="G1746" s="529"/>
      <c r="H1746" s="529"/>
      <c r="I1746" s="529"/>
      <c r="J1746" s="529"/>
      <c r="K1746" s="527"/>
      <c r="L1746" s="527"/>
    </row>
    <row r="1747" ht="21" hidden="1" customHeight="1" outlineLevel="2">
      <c r="A1747" s="527" t="s">
        <v>1873</v>
      </c>
      <c r="B1747" s="527" t="s">
        <v>451</v>
      </c>
      <c r="C1747" s="529"/>
      <c r="D1747" s="529"/>
      <c r="E1747" s="529"/>
      <c r="F1747" s="529"/>
      <c r="G1747" s="529"/>
      <c r="H1747" s="529"/>
      <c r="I1747" s="529"/>
      <c r="J1747" s="529"/>
      <c r="K1747" s="527"/>
      <c r="L1747" s="527"/>
    </row>
    <row r="1748" ht="21" hidden="1" customHeight="1" outlineLevel="2">
      <c r="A1748" s="527" t="s">
        <v>1874</v>
      </c>
      <c r="B1748" s="527" t="s">
        <v>452</v>
      </c>
      <c r="C1748" s="529"/>
      <c r="D1748" s="529"/>
      <c r="E1748" s="529"/>
      <c r="F1748" s="529"/>
      <c r="G1748" s="529"/>
      <c r="H1748" s="529"/>
      <c r="I1748" s="529"/>
      <c r="J1748" s="529"/>
      <c r="K1748" s="527"/>
      <c r="L1748" s="527"/>
    </row>
    <row r="1749" ht="50.25" hidden="1" customHeight="1" outlineLevel="1">
      <c r="A1749" s="527" t="s">
        <v>1875</v>
      </c>
      <c r="B1749" s="527" t="s">
        <v>1439</v>
      </c>
      <c r="C1749" s="529"/>
      <c r="D1749" s="529"/>
      <c r="E1749" s="529"/>
      <c r="F1749" s="529"/>
      <c r="G1749" s="529"/>
      <c r="H1749" s="529"/>
      <c r="I1749" s="529"/>
      <c r="J1749" s="529"/>
      <c r="K1749" s="527"/>
      <c r="L1749" s="527"/>
    </row>
    <row r="1750" ht="11.25" hidden="1" customHeight="1" outlineLevel="2">
      <c r="A1750" s="527" t="s">
        <v>1876</v>
      </c>
      <c r="B1750" s="527" t="s">
        <v>441</v>
      </c>
      <c r="C1750" s="529"/>
      <c r="D1750" s="529"/>
      <c r="E1750" s="529"/>
      <c r="F1750" s="529"/>
      <c r="G1750" s="529"/>
      <c r="H1750" s="529"/>
      <c r="I1750" s="529"/>
      <c r="J1750" s="529"/>
      <c r="K1750" s="527"/>
      <c r="L1750" s="527"/>
    </row>
    <row r="1751" ht="21" hidden="1" customHeight="1" outlineLevel="2">
      <c r="A1751" s="527" t="s">
        <v>1877</v>
      </c>
      <c r="B1751" s="527" t="s">
        <v>451</v>
      </c>
      <c r="C1751" s="529"/>
      <c r="D1751" s="529"/>
      <c r="E1751" s="529"/>
      <c r="F1751" s="529"/>
      <c r="G1751" s="529"/>
      <c r="H1751" s="529"/>
      <c r="I1751" s="529"/>
      <c r="J1751" s="529"/>
      <c r="K1751" s="527"/>
      <c r="L1751" s="527"/>
    </row>
    <row r="1752" ht="21" hidden="1" customHeight="1" outlineLevel="2">
      <c r="A1752" s="527" t="s">
        <v>1878</v>
      </c>
      <c r="B1752" s="527" t="s">
        <v>452</v>
      </c>
      <c r="C1752" s="529"/>
      <c r="D1752" s="529"/>
      <c r="E1752" s="529"/>
      <c r="F1752" s="529"/>
      <c r="G1752" s="529"/>
      <c r="H1752" s="529"/>
      <c r="I1752" s="529"/>
      <c r="J1752" s="529"/>
      <c r="K1752" s="527"/>
      <c r="L1752" s="527"/>
    </row>
    <row r="1753" ht="50.25" hidden="1" customHeight="1" outlineLevel="1">
      <c r="A1753" s="527" t="s">
        <v>1879</v>
      </c>
      <c r="B1753" s="527" t="s">
        <v>1447</v>
      </c>
      <c r="C1753" s="529"/>
      <c r="D1753" s="529"/>
      <c r="E1753" s="529"/>
      <c r="F1753" s="529"/>
      <c r="G1753" s="529"/>
      <c r="H1753" s="529"/>
      <c r="I1753" s="529"/>
      <c r="J1753" s="529"/>
      <c r="K1753" s="527"/>
      <c r="L1753" s="527"/>
    </row>
    <row r="1754" ht="50.25" hidden="1" customHeight="1" outlineLevel="2">
      <c r="A1754" s="527" t="s">
        <v>1880</v>
      </c>
      <c r="B1754" s="527" t="s">
        <v>1448</v>
      </c>
      <c r="C1754" s="529"/>
      <c r="D1754" s="529"/>
      <c r="E1754" s="529"/>
      <c r="F1754" s="529"/>
      <c r="G1754" s="529"/>
      <c r="H1754" s="529"/>
      <c r="I1754" s="529"/>
      <c r="J1754" s="529"/>
      <c r="K1754" s="527"/>
      <c r="L1754" s="527"/>
    </row>
    <row r="1755" ht="11.25" hidden="1" customHeight="1" outlineLevel="3">
      <c r="A1755" s="527" t="s">
        <v>1881</v>
      </c>
      <c r="B1755" s="527" t="s">
        <v>441</v>
      </c>
      <c r="C1755" s="529"/>
      <c r="D1755" s="529"/>
      <c r="E1755" s="529"/>
      <c r="F1755" s="529"/>
      <c r="G1755" s="529"/>
      <c r="H1755" s="529"/>
      <c r="I1755" s="529"/>
      <c r="J1755" s="529"/>
      <c r="K1755" s="527"/>
      <c r="L1755" s="527"/>
    </row>
    <row r="1756" ht="21" hidden="1" customHeight="1" outlineLevel="3">
      <c r="A1756" s="527" t="s">
        <v>1882</v>
      </c>
      <c r="B1756" s="527" t="s">
        <v>451</v>
      </c>
      <c r="C1756" s="529"/>
      <c r="D1756" s="529"/>
      <c r="E1756" s="529"/>
      <c r="F1756" s="529"/>
      <c r="G1756" s="529"/>
      <c r="H1756" s="529"/>
      <c r="I1756" s="529"/>
      <c r="J1756" s="529"/>
      <c r="K1756" s="527"/>
      <c r="L1756" s="527"/>
    </row>
    <row r="1757" ht="21" hidden="1" customHeight="1" outlineLevel="3">
      <c r="A1757" s="527" t="s">
        <v>1883</v>
      </c>
      <c r="B1757" s="527" t="s">
        <v>452</v>
      </c>
      <c r="C1757" s="529"/>
      <c r="D1757" s="529"/>
      <c r="E1757" s="529"/>
      <c r="F1757" s="529"/>
      <c r="G1757" s="529"/>
      <c r="H1757" s="529"/>
      <c r="I1757" s="529"/>
      <c r="J1757" s="529"/>
      <c r="K1757" s="527"/>
      <c r="L1757" s="527"/>
    </row>
    <row r="1758" ht="50.25" hidden="1" customHeight="1" outlineLevel="2">
      <c r="A1758" s="527" t="s">
        <v>1884</v>
      </c>
      <c r="B1758" s="527" t="s">
        <v>1463</v>
      </c>
      <c r="C1758" s="529"/>
      <c r="D1758" s="529"/>
      <c r="E1758" s="529"/>
      <c r="F1758" s="529"/>
      <c r="G1758" s="529"/>
      <c r="H1758" s="529"/>
      <c r="I1758" s="529"/>
      <c r="J1758" s="529"/>
      <c r="K1758" s="527"/>
      <c r="L1758" s="527"/>
    </row>
    <row r="1759" ht="11.25" hidden="1" customHeight="1" outlineLevel="3">
      <c r="A1759" s="527" t="s">
        <v>1885</v>
      </c>
      <c r="B1759" s="527" t="s">
        <v>441</v>
      </c>
      <c r="C1759" s="529"/>
      <c r="D1759" s="529"/>
      <c r="E1759" s="529"/>
      <c r="F1759" s="529"/>
      <c r="G1759" s="529"/>
      <c r="H1759" s="529"/>
      <c r="I1759" s="529"/>
      <c r="J1759" s="529"/>
      <c r="K1759" s="527"/>
      <c r="L1759" s="527"/>
    </row>
    <row r="1760" ht="21" hidden="1" customHeight="1" outlineLevel="3">
      <c r="A1760" s="527" t="s">
        <v>1886</v>
      </c>
      <c r="B1760" s="527" t="s">
        <v>451</v>
      </c>
      <c r="C1760" s="529"/>
      <c r="D1760" s="529"/>
      <c r="E1760" s="529"/>
      <c r="F1760" s="529"/>
      <c r="G1760" s="529"/>
      <c r="H1760" s="529"/>
      <c r="I1760" s="529"/>
      <c r="J1760" s="529"/>
      <c r="K1760" s="527"/>
      <c r="L1760" s="527"/>
    </row>
    <row r="1761" ht="21" hidden="1" customHeight="1" outlineLevel="3">
      <c r="A1761" s="527" t="s">
        <v>1887</v>
      </c>
      <c r="B1761" s="527" t="s">
        <v>452</v>
      </c>
      <c r="C1761" s="529"/>
      <c r="D1761" s="529"/>
      <c r="E1761" s="529"/>
      <c r="F1761" s="529"/>
      <c r="G1761" s="529"/>
      <c r="H1761" s="529"/>
      <c r="I1761" s="529"/>
      <c r="J1761" s="529"/>
      <c r="K1761" s="527"/>
      <c r="L1761" s="527"/>
    </row>
    <row r="1762" ht="50.25" hidden="1" customHeight="1" outlineLevel="1">
      <c r="A1762" s="527" t="s">
        <v>1888</v>
      </c>
      <c r="B1762" s="527" t="s">
        <v>1467</v>
      </c>
      <c r="C1762" s="529"/>
      <c r="D1762" s="529"/>
      <c r="E1762" s="529"/>
      <c r="F1762" s="529"/>
      <c r="G1762" s="529"/>
      <c r="H1762" s="529"/>
      <c r="I1762" s="529"/>
      <c r="J1762" s="529"/>
      <c r="K1762" s="527"/>
      <c r="L1762" s="527"/>
    </row>
    <row r="1763" ht="11.25" hidden="1" customHeight="1" outlineLevel="2">
      <c r="A1763" s="527" t="s">
        <v>1051</v>
      </c>
      <c r="B1763" s="527" t="s">
        <v>1469</v>
      </c>
      <c r="C1763" s="529"/>
      <c r="D1763" s="529"/>
      <c r="E1763" s="529"/>
      <c r="F1763" s="529"/>
      <c r="G1763" s="529"/>
      <c r="H1763" s="529"/>
      <c r="I1763" s="529"/>
      <c r="J1763" s="529"/>
      <c r="K1763" s="527"/>
      <c r="L1763" s="527"/>
    </row>
    <row r="1764" ht="11.25" hidden="1" customHeight="1" outlineLevel="3">
      <c r="A1764" s="527" t="s">
        <v>1889</v>
      </c>
      <c r="B1764" s="527" t="s">
        <v>441</v>
      </c>
      <c r="C1764" s="529"/>
      <c r="D1764" s="529"/>
      <c r="E1764" s="529"/>
      <c r="F1764" s="529"/>
      <c r="G1764" s="529"/>
      <c r="H1764" s="529"/>
      <c r="I1764" s="529"/>
      <c r="J1764" s="529"/>
      <c r="K1764" s="527"/>
      <c r="L1764" s="527"/>
    </row>
    <row r="1765" ht="21" hidden="1" customHeight="1" outlineLevel="3">
      <c r="A1765" s="527" t="s">
        <v>1890</v>
      </c>
      <c r="B1765" s="527" t="s">
        <v>451</v>
      </c>
      <c r="C1765" s="529"/>
      <c r="D1765" s="529"/>
      <c r="E1765" s="529"/>
      <c r="F1765" s="529"/>
      <c r="G1765" s="529"/>
      <c r="H1765" s="529"/>
      <c r="I1765" s="529"/>
      <c r="J1765" s="529"/>
      <c r="K1765" s="527"/>
      <c r="L1765" s="527"/>
    </row>
    <row r="1766" ht="21" hidden="1" customHeight="1" outlineLevel="3">
      <c r="A1766" s="527" t="s">
        <v>1891</v>
      </c>
      <c r="B1766" s="527" t="s">
        <v>452</v>
      </c>
      <c r="C1766" s="529"/>
      <c r="D1766" s="529"/>
      <c r="E1766" s="529"/>
      <c r="F1766" s="529"/>
      <c r="G1766" s="529"/>
      <c r="H1766" s="529"/>
      <c r="I1766" s="529"/>
      <c r="J1766" s="529"/>
      <c r="K1766" s="527"/>
      <c r="L1766" s="527"/>
    </row>
    <row r="1767" ht="11.25" hidden="1" customHeight="1" outlineLevel="2">
      <c r="A1767" s="527" t="s">
        <v>1052</v>
      </c>
      <c r="B1767" s="527" t="s">
        <v>1473</v>
      </c>
      <c r="C1767" s="529"/>
      <c r="D1767" s="529"/>
      <c r="E1767" s="529"/>
      <c r="F1767" s="529"/>
      <c r="G1767" s="529"/>
      <c r="H1767" s="529"/>
      <c r="I1767" s="529"/>
      <c r="J1767" s="529"/>
      <c r="K1767" s="527"/>
      <c r="L1767" s="527"/>
    </row>
    <row r="1768" ht="11.25" hidden="1" customHeight="1" outlineLevel="3">
      <c r="A1768" s="527" t="s">
        <v>1892</v>
      </c>
      <c r="B1768" s="527" t="s">
        <v>441</v>
      </c>
      <c r="C1768" s="529"/>
      <c r="D1768" s="529"/>
      <c r="E1768" s="529"/>
      <c r="F1768" s="529"/>
      <c r="G1768" s="529"/>
      <c r="H1768" s="529"/>
      <c r="I1768" s="529"/>
      <c r="J1768" s="529"/>
      <c r="K1768" s="527"/>
      <c r="L1768" s="527"/>
    </row>
    <row r="1769" ht="21" hidden="1" customHeight="1" outlineLevel="3">
      <c r="A1769" s="527" t="s">
        <v>1893</v>
      </c>
      <c r="B1769" s="527" t="s">
        <v>451</v>
      </c>
      <c r="C1769" s="529"/>
      <c r="D1769" s="529"/>
      <c r="E1769" s="529"/>
      <c r="F1769" s="529"/>
      <c r="G1769" s="529"/>
      <c r="H1769" s="529"/>
      <c r="I1769" s="529"/>
      <c r="J1769" s="529"/>
      <c r="K1769" s="527"/>
      <c r="L1769" s="527"/>
    </row>
    <row r="1770" ht="21" hidden="1" customHeight="1" outlineLevel="3">
      <c r="A1770" s="527" t="s">
        <v>1894</v>
      </c>
      <c r="B1770" s="527" t="s">
        <v>452</v>
      </c>
      <c r="C1770" s="529"/>
      <c r="D1770" s="529"/>
      <c r="E1770" s="529"/>
      <c r="F1770" s="529"/>
      <c r="G1770" s="529"/>
      <c r="H1770" s="529"/>
      <c r="I1770" s="529"/>
      <c r="J1770" s="529"/>
      <c r="K1770" s="527"/>
      <c r="L1770" s="527"/>
    </row>
    <row r="1771" ht="40.5" customHeight="1" collapsed="1">
      <c r="A1771" s="527" t="s">
        <v>1895</v>
      </c>
      <c r="B1771" s="527" t="s">
        <v>1896</v>
      </c>
      <c r="C1771" s="528">
        <v>4861.3644700000004</v>
      </c>
      <c r="D1771" s="529"/>
      <c r="E1771" s="529"/>
      <c r="F1771" s="529"/>
      <c r="G1771" s="529"/>
      <c r="H1771" s="529"/>
      <c r="I1771" s="528">
        <v>4861.3644700000004</v>
      </c>
      <c r="J1771" s="528">
        <v>4778.1084700000001</v>
      </c>
      <c r="K1771" s="527"/>
      <c r="L1771" s="527"/>
    </row>
    <row r="1772" ht="17.25" customHeight="1" outlineLevel="1">
      <c r="A1772" s="527" t="s">
        <v>1897</v>
      </c>
      <c r="B1772" s="527" t="s">
        <v>1430</v>
      </c>
      <c r="C1772" s="529"/>
      <c r="D1772" s="529"/>
      <c r="E1772" s="529"/>
      <c r="F1772" s="529"/>
      <c r="G1772" s="529"/>
      <c r="H1772" s="529"/>
      <c r="I1772" s="529"/>
      <c r="J1772" s="529"/>
      <c r="K1772" s="527"/>
      <c r="L1772" s="527"/>
    </row>
    <row r="1773" ht="17.25" customHeight="1" outlineLevel="2">
      <c r="A1773" s="527" t="s">
        <v>1898</v>
      </c>
      <c r="B1773" s="527" t="s">
        <v>441</v>
      </c>
      <c r="C1773" s="529"/>
      <c r="D1773" s="529"/>
      <c r="E1773" s="529"/>
      <c r="F1773" s="529"/>
      <c r="G1773" s="529"/>
      <c r="H1773" s="529"/>
      <c r="I1773" s="529"/>
      <c r="J1773" s="529"/>
      <c r="K1773" s="527"/>
      <c r="L1773" s="527"/>
    </row>
    <row r="1774" ht="17.25" customHeight="1" outlineLevel="2">
      <c r="A1774" s="527" t="s">
        <v>1900</v>
      </c>
      <c r="B1774" s="527" t="s">
        <v>451</v>
      </c>
      <c r="C1774" s="529"/>
      <c r="D1774" s="529"/>
      <c r="E1774" s="529"/>
      <c r="F1774" s="529"/>
      <c r="G1774" s="529"/>
      <c r="H1774" s="529"/>
      <c r="I1774" s="529"/>
      <c r="J1774" s="529"/>
      <c r="K1774" s="527"/>
      <c r="L1774" s="527"/>
    </row>
    <row r="1775" ht="17.25" customHeight="1" outlineLevel="2">
      <c r="A1775" s="527" t="s">
        <v>1901</v>
      </c>
      <c r="B1775" s="527" t="s">
        <v>452</v>
      </c>
      <c r="C1775" s="529"/>
      <c r="D1775" s="529"/>
      <c r="E1775" s="529"/>
      <c r="F1775" s="529"/>
      <c r="G1775" s="529"/>
      <c r="H1775" s="529"/>
      <c r="I1775" s="529"/>
      <c r="J1775" s="529"/>
      <c r="K1775" s="527"/>
      <c r="L1775" s="527"/>
    </row>
    <row r="1776" ht="17.25" customHeight="1" outlineLevel="1">
      <c r="A1776" s="527" t="s">
        <v>1902</v>
      </c>
      <c r="B1776" s="527" t="s">
        <v>1439</v>
      </c>
      <c r="C1776" s="529"/>
      <c r="D1776" s="529"/>
      <c r="E1776" s="529"/>
      <c r="F1776" s="529"/>
      <c r="G1776" s="529"/>
      <c r="H1776" s="529"/>
      <c r="I1776" s="529"/>
      <c r="J1776" s="529"/>
      <c r="K1776" s="527"/>
      <c r="L1776" s="527"/>
    </row>
    <row r="1777" ht="17.25" customHeight="1" outlineLevel="2">
      <c r="A1777" s="527" t="s">
        <v>1903</v>
      </c>
      <c r="B1777" s="527" t="s">
        <v>441</v>
      </c>
      <c r="C1777" s="529"/>
      <c r="D1777" s="529"/>
      <c r="E1777" s="529"/>
      <c r="F1777" s="529"/>
      <c r="G1777" s="529"/>
      <c r="H1777" s="529"/>
      <c r="I1777" s="529"/>
      <c r="J1777" s="529"/>
      <c r="K1777" s="527"/>
      <c r="L1777" s="527"/>
    </row>
    <row r="1778" ht="17.25" customHeight="1" outlineLevel="2">
      <c r="A1778" s="527" t="s">
        <v>1904</v>
      </c>
      <c r="B1778" s="527" t="s">
        <v>451</v>
      </c>
      <c r="C1778" s="529"/>
      <c r="D1778" s="529"/>
      <c r="E1778" s="529"/>
      <c r="F1778" s="529"/>
      <c r="G1778" s="529"/>
      <c r="H1778" s="529"/>
      <c r="I1778" s="529"/>
      <c r="J1778" s="529"/>
      <c r="K1778" s="527"/>
      <c r="L1778" s="527"/>
    </row>
    <row r="1779" ht="17.25" customHeight="1" outlineLevel="2">
      <c r="A1779" s="527" t="s">
        <v>1905</v>
      </c>
      <c r="B1779" s="527" t="s">
        <v>452</v>
      </c>
      <c r="C1779" s="529"/>
      <c r="D1779" s="529"/>
      <c r="E1779" s="529"/>
      <c r="F1779" s="529"/>
      <c r="G1779" s="529"/>
      <c r="H1779" s="529"/>
      <c r="I1779" s="529"/>
      <c r="J1779" s="529"/>
      <c r="K1779" s="527"/>
      <c r="L1779" s="527"/>
    </row>
    <row r="1780" ht="17.25" customHeight="1" outlineLevel="1">
      <c r="A1780" s="527" t="s">
        <v>1906</v>
      </c>
      <c r="B1780" s="527" t="s">
        <v>1447</v>
      </c>
      <c r="C1780" s="528">
        <v>4861.3644700000004</v>
      </c>
      <c r="D1780" s="529"/>
      <c r="E1780" s="529"/>
      <c r="F1780" s="529"/>
      <c r="G1780" s="529"/>
      <c r="H1780" s="529"/>
      <c r="I1780" s="528">
        <v>4861.3644700000004</v>
      </c>
      <c r="J1780" s="528">
        <v>4778.1084700000001</v>
      </c>
      <c r="K1780" s="527"/>
      <c r="L1780" s="527"/>
    </row>
    <row r="1781" ht="50.25" hidden="1" customHeight="1" outlineLevel="2">
      <c r="A1781" s="527" t="s">
        <v>1907</v>
      </c>
      <c r="B1781" s="527" t="s">
        <v>1448</v>
      </c>
      <c r="C1781" s="528">
        <v>4861.3644700000004</v>
      </c>
      <c r="D1781" s="529"/>
      <c r="E1781" s="529"/>
      <c r="F1781" s="529"/>
      <c r="G1781" s="529"/>
      <c r="H1781" s="529"/>
      <c r="I1781" s="528">
        <v>4861.3644700000004</v>
      </c>
      <c r="J1781" s="528">
        <v>4778.1084700000001</v>
      </c>
      <c r="K1781" s="527"/>
      <c r="L1781" s="527"/>
    </row>
    <row r="1782" ht="11.25" hidden="1" customHeight="1" outlineLevel="3">
      <c r="A1782" s="527" t="s">
        <v>1908</v>
      </c>
      <c r="B1782" s="527" t="s">
        <v>441</v>
      </c>
      <c r="C1782" s="537">
        <v>83.256</v>
      </c>
      <c r="D1782" s="529"/>
      <c r="E1782" s="529"/>
      <c r="F1782" s="529"/>
      <c r="G1782" s="529"/>
      <c r="H1782" s="529"/>
      <c r="I1782" s="537">
        <v>83.256</v>
      </c>
      <c r="J1782" s="529"/>
      <c r="K1782" s="527"/>
      <c r="L1782" s="527"/>
    </row>
    <row r="1783" ht="11.25" hidden="1" customHeight="1" outlineLevel="4">
      <c r="A1783" s="527"/>
      <c r="B1783" s="527"/>
      <c r="C1783" s="537">
        <v>83.256</v>
      </c>
      <c r="D1783" s="529"/>
      <c r="E1783" s="529"/>
      <c r="F1783" s="529"/>
      <c r="G1783" s="529"/>
      <c r="H1783" s="529"/>
      <c r="I1783" s="537">
        <v>83.256</v>
      </c>
      <c r="J1783" s="529"/>
      <c r="K1783" s="527"/>
      <c r="L1783" s="527"/>
    </row>
    <row r="1784" ht="157.5" hidden="1" customHeight="1" outlineLevel="5">
      <c r="A1784" s="527"/>
      <c r="B1784" s="527" t="s">
        <v>1899</v>
      </c>
      <c r="C1784" s="537">
        <v>83.256</v>
      </c>
      <c r="D1784" s="529"/>
      <c r="E1784" s="529"/>
      <c r="F1784" s="529"/>
      <c r="G1784" s="529"/>
      <c r="H1784" s="529"/>
      <c r="I1784" s="537">
        <v>83.256</v>
      </c>
      <c r="J1784" s="529"/>
      <c r="K1784" s="527" t="s">
        <v>1899</v>
      </c>
      <c r="L1784" s="527"/>
    </row>
    <row r="1785" ht="21" hidden="1" customHeight="1" outlineLevel="3">
      <c r="A1785" s="527" t="s">
        <v>1910</v>
      </c>
      <c r="B1785" s="527" t="s">
        <v>451</v>
      </c>
      <c r="C1785" s="529"/>
      <c r="D1785" s="529"/>
      <c r="E1785" s="529"/>
      <c r="F1785" s="529"/>
      <c r="G1785" s="529"/>
      <c r="H1785" s="529"/>
      <c r="I1785" s="529"/>
      <c r="J1785" s="529"/>
      <c r="K1785" s="527"/>
      <c r="L1785" s="527"/>
    </row>
    <row r="1786" ht="21" hidden="1" customHeight="1" outlineLevel="3">
      <c r="A1786" s="527" t="s">
        <v>1911</v>
      </c>
      <c r="B1786" s="527" t="s">
        <v>452</v>
      </c>
      <c r="C1786" s="528">
        <v>4778.1084700000001</v>
      </c>
      <c r="D1786" s="529"/>
      <c r="E1786" s="529"/>
      <c r="F1786" s="529"/>
      <c r="G1786" s="529"/>
      <c r="H1786" s="529"/>
      <c r="I1786" s="528">
        <v>4778.1084700000001</v>
      </c>
      <c r="J1786" s="528">
        <v>4778.1084700000001</v>
      </c>
      <c r="K1786" s="527"/>
      <c r="L1786" s="527"/>
    </row>
    <row r="1787" ht="21" hidden="1" customHeight="1" outlineLevel="4">
      <c r="A1787" s="527"/>
      <c r="B1787" s="527"/>
      <c r="C1787" s="528">
        <v>4778.1084700000001</v>
      </c>
      <c r="D1787" s="529"/>
      <c r="E1787" s="529"/>
      <c r="F1787" s="529"/>
      <c r="G1787" s="529"/>
      <c r="H1787" s="529"/>
      <c r="I1787" s="528">
        <v>4778.1084700000001</v>
      </c>
      <c r="J1787" s="528">
        <v>4778.1084700000001</v>
      </c>
      <c r="K1787" s="527"/>
      <c r="L1787" s="527"/>
    </row>
    <row r="1788" ht="89.25" hidden="1" customHeight="1" outlineLevel="5">
      <c r="A1788" s="527"/>
      <c r="B1788" s="527" t="s">
        <v>1909</v>
      </c>
      <c r="C1788" s="528">
        <v>4778.1084700000001</v>
      </c>
      <c r="D1788" s="529"/>
      <c r="E1788" s="529"/>
      <c r="F1788" s="529"/>
      <c r="G1788" s="529"/>
      <c r="H1788" s="529"/>
      <c r="I1788" s="528">
        <v>4778.1084700000001</v>
      </c>
      <c r="J1788" s="528">
        <v>4778.1084700000001</v>
      </c>
      <c r="K1788" s="527" t="s">
        <v>1909</v>
      </c>
      <c r="L1788" s="527"/>
    </row>
    <row r="1789" ht="50.25" hidden="1" customHeight="1" outlineLevel="2">
      <c r="A1789" s="527" t="s">
        <v>1912</v>
      </c>
      <c r="B1789" s="527" t="s">
        <v>1463</v>
      </c>
      <c r="C1789" s="529"/>
      <c r="D1789" s="529"/>
      <c r="E1789" s="529"/>
      <c r="F1789" s="529"/>
      <c r="G1789" s="529"/>
      <c r="H1789" s="529"/>
      <c r="I1789" s="529"/>
      <c r="J1789" s="529"/>
      <c r="K1789" s="527"/>
      <c r="L1789" s="527"/>
    </row>
    <row r="1790" ht="11.25" hidden="1" customHeight="1" outlineLevel="3">
      <c r="A1790" s="527" t="s">
        <v>1913</v>
      </c>
      <c r="B1790" s="527" t="s">
        <v>441</v>
      </c>
      <c r="C1790" s="529"/>
      <c r="D1790" s="529"/>
      <c r="E1790" s="529"/>
      <c r="F1790" s="529"/>
      <c r="G1790" s="529"/>
      <c r="H1790" s="529"/>
      <c r="I1790" s="529"/>
      <c r="J1790" s="529"/>
      <c r="K1790" s="527"/>
      <c r="L1790" s="527"/>
    </row>
    <row r="1791" ht="21" hidden="1" customHeight="1" outlineLevel="3">
      <c r="A1791" s="527" t="s">
        <v>1914</v>
      </c>
      <c r="B1791" s="527" t="s">
        <v>451</v>
      </c>
      <c r="C1791" s="529"/>
      <c r="D1791" s="529"/>
      <c r="E1791" s="529"/>
      <c r="F1791" s="529"/>
      <c r="G1791" s="529"/>
      <c r="H1791" s="529"/>
      <c r="I1791" s="529"/>
      <c r="J1791" s="529"/>
      <c r="K1791" s="527"/>
      <c r="L1791" s="527"/>
    </row>
    <row r="1792" ht="21" hidden="1" customHeight="1" outlineLevel="3">
      <c r="A1792" s="527" t="s">
        <v>1915</v>
      </c>
      <c r="B1792" s="527" t="s">
        <v>452</v>
      </c>
      <c r="C1792" s="529"/>
      <c r="D1792" s="529"/>
      <c r="E1792" s="529"/>
      <c r="F1792" s="529"/>
      <c r="G1792" s="529"/>
      <c r="H1792" s="529"/>
      <c r="I1792" s="529"/>
      <c r="J1792" s="529"/>
      <c r="K1792" s="527"/>
      <c r="L1792" s="527"/>
    </row>
    <row r="1793" ht="21" customHeight="1" outlineLevel="1" collapsed="1">
      <c r="A1793" s="527" t="s">
        <v>1916</v>
      </c>
      <c r="B1793" s="527" t="s">
        <v>1467</v>
      </c>
      <c r="C1793" s="529"/>
      <c r="D1793" s="529"/>
      <c r="E1793" s="529"/>
      <c r="F1793" s="529"/>
      <c r="G1793" s="529"/>
      <c r="H1793" s="529"/>
      <c r="I1793" s="529"/>
      <c r="J1793" s="529"/>
      <c r="K1793" s="527"/>
      <c r="L1793" s="527"/>
    </row>
    <row r="1794" ht="11.25" hidden="1" customHeight="1" outlineLevel="2">
      <c r="A1794" s="527" t="s">
        <v>990</v>
      </c>
      <c r="B1794" s="527" t="s">
        <v>1469</v>
      </c>
      <c r="C1794" s="529"/>
      <c r="D1794" s="529"/>
      <c r="E1794" s="529"/>
      <c r="F1794" s="529"/>
      <c r="G1794" s="529"/>
      <c r="H1794" s="529"/>
      <c r="I1794" s="529"/>
      <c r="J1794" s="529"/>
      <c r="K1794" s="527"/>
      <c r="L1794" s="527"/>
    </row>
    <row r="1795" ht="11.25" hidden="1" customHeight="1" outlineLevel="3">
      <c r="A1795" s="527" t="s">
        <v>1917</v>
      </c>
      <c r="B1795" s="527" t="s">
        <v>441</v>
      </c>
      <c r="C1795" s="529"/>
      <c r="D1795" s="529"/>
      <c r="E1795" s="529"/>
      <c r="F1795" s="529"/>
      <c r="G1795" s="529"/>
      <c r="H1795" s="529"/>
      <c r="I1795" s="529"/>
      <c r="J1795" s="529"/>
      <c r="K1795" s="527"/>
      <c r="L1795" s="527"/>
    </row>
    <row r="1796" ht="21" hidden="1" customHeight="1" outlineLevel="3">
      <c r="A1796" s="527" t="s">
        <v>1918</v>
      </c>
      <c r="B1796" s="527" t="s">
        <v>451</v>
      </c>
      <c r="C1796" s="529"/>
      <c r="D1796" s="529"/>
      <c r="E1796" s="529"/>
      <c r="F1796" s="529"/>
      <c r="G1796" s="529"/>
      <c r="H1796" s="529"/>
      <c r="I1796" s="529"/>
      <c r="J1796" s="529"/>
      <c r="K1796" s="527"/>
      <c r="L1796" s="527"/>
    </row>
    <row r="1797" ht="21" hidden="1" customHeight="1" outlineLevel="3">
      <c r="A1797" s="527" t="s">
        <v>1919</v>
      </c>
      <c r="B1797" s="527" t="s">
        <v>452</v>
      </c>
      <c r="C1797" s="529"/>
      <c r="D1797" s="529"/>
      <c r="E1797" s="529"/>
      <c r="F1797" s="529"/>
      <c r="G1797" s="529"/>
      <c r="H1797" s="529"/>
      <c r="I1797" s="529"/>
      <c r="J1797" s="529"/>
      <c r="K1797" s="527"/>
      <c r="L1797" s="527"/>
    </row>
    <row r="1798" ht="11.25" hidden="1" customHeight="1" outlineLevel="2">
      <c r="A1798" s="527" t="s">
        <v>991</v>
      </c>
      <c r="B1798" s="527" t="s">
        <v>1473</v>
      </c>
      <c r="C1798" s="529"/>
      <c r="D1798" s="529"/>
      <c r="E1798" s="529"/>
      <c r="F1798" s="529"/>
      <c r="G1798" s="529"/>
      <c r="H1798" s="529"/>
      <c r="I1798" s="529"/>
      <c r="J1798" s="529"/>
      <c r="K1798" s="527"/>
      <c r="L1798" s="527"/>
    </row>
    <row r="1799" ht="11.25" hidden="1" customHeight="1" outlineLevel="3">
      <c r="A1799" s="527" t="s">
        <v>1920</v>
      </c>
      <c r="B1799" s="527" t="s">
        <v>441</v>
      </c>
      <c r="C1799" s="529"/>
      <c r="D1799" s="529"/>
      <c r="E1799" s="529"/>
      <c r="F1799" s="529"/>
      <c r="G1799" s="529"/>
      <c r="H1799" s="529"/>
      <c r="I1799" s="529"/>
      <c r="J1799" s="529"/>
      <c r="K1799" s="527"/>
      <c r="L1799" s="527"/>
    </row>
    <row r="1800" ht="21" hidden="1" customHeight="1" outlineLevel="3">
      <c r="A1800" s="527" t="s">
        <v>1921</v>
      </c>
      <c r="B1800" s="527" t="s">
        <v>451</v>
      </c>
      <c r="C1800" s="529"/>
      <c r="D1800" s="529"/>
      <c r="E1800" s="529"/>
      <c r="F1800" s="529"/>
      <c r="G1800" s="529"/>
      <c r="H1800" s="529"/>
      <c r="I1800" s="529"/>
      <c r="J1800" s="529"/>
      <c r="K1800" s="527"/>
      <c r="L1800" s="527"/>
    </row>
    <row r="1801" ht="21" hidden="1" customHeight="1" outlineLevel="3">
      <c r="A1801" s="527" t="s">
        <v>1922</v>
      </c>
      <c r="B1801" s="527" t="s">
        <v>452</v>
      </c>
      <c r="C1801" s="529"/>
      <c r="D1801" s="529"/>
      <c r="E1801" s="529"/>
      <c r="F1801" s="529"/>
      <c r="G1801" s="529"/>
      <c r="H1801" s="529"/>
      <c r="I1801" s="529"/>
      <c r="J1801" s="529"/>
      <c r="K1801" s="527"/>
      <c r="L1801" s="527"/>
    </row>
    <row r="1802" s="523" customFormat="1" ht="40.5" customHeight="1" collapsed="1">
      <c r="A1802" s="540" t="s">
        <v>1923</v>
      </c>
      <c r="B1802" s="540" t="s">
        <v>1924</v>
      </c>
      <c r="C1802" s="541">
        <v>1072778.8778200001</v>
      </c>
      <c r="D1802" s="542"/>
      <c r="E1802" s="542"/>
      <c r="F1802" s="542"/>
      <c r="G1802" s="542"/>
      <c r="H1802" s="542"/>
      <c r="I1802" s="541">
        <v>1072778.8778200001</v>
      </c>
      <c r="J1802" s="542"/>
      <c r="K1802" s="540"/>
      <c r="L1802" s="540"/>
    </row>
    <row r="1803" ht="40.5" customHeight="1" outlineLevel="1" collapsed="1">
      <c r="A1803" s="527" t="s">
        <v>1925</v>
      </c>
      <c r="B1803" s="527" t="s">
        <v>1430</v>
      </c>
      <c r="C1803" s="528">
        <v>1072778.8778200001</v>
      </c>
      <c r="D1803" s="529"/>
      <c r="E1803" s="529"/>
      <c r="F1803" s="529"/>
      <c r="G1803" s="529"/>
      <c r="H1803" s="529"/>
      <c r="I1803" s="528">
        <v>1072778.8778200001</v>
      </c>
      <c r="J1803" s="529"/>
      <c r="K1803" s="527"/>
      <c r="L1803" s="527"/>
    </row>
    <row r="1804" ht="21" hidden="1" customHeight="1" outlineLevel="2">
      <c r="A1804" s="527" t="s">
        <v>1926</v>
      </c>
      <c r="B1804" s="527" t="s">
        <v>441</v>
      </c>
      <c r="C1804" s="528">
        <v>1072778.8778200001</v>
      </c>
      <c r="D1804" s="529"/>
      <c r="E1804" s="529"/>
      <c r="F1804" s="529"/>
      <c r="G1804" s="529"/>
      <c r="H1804" s="529"/>
      <c r="I1804" s="528">
        <v>1072778.8778200001</v>
      </c>
      <c r="J1804" s="529"/>
      <c r="K1804" s="527"/>
      <c r="L1804" s="527"/>
    </row>
    <row r="1805" ht="21" hidden="1" customHeight="1" outlineLevel="3">
      <c r="A1805" s="527"/>
      <c r="B1805" s="527"/>
      <c r="C1805" s="528">
        <v>1072778.8778200001</v>
      </c>
      <c r="D1805" s="529"/>
      <c r="E1805" s="529"/>
      <c r="F1805" s="529"/>
      <c r="G1805" s="529"/>
      <c r="H1805" s="529"/>
      <c r="I1805" s="528">
        <v>1072778.8778200001</v>
      </c>
      <c r="J1805" s="529"/>
      <c r="K1805" s="527"/>
      <c r="L1805" s="527"/>
    </row>
    <row r="1806" ht="69.75" hidden="1" customHeight="1" outlineLevel="4">
      <c r="A1806" s="527"/>
      <c r="B1806" s="527" t="s">
        <v>1927</v>
      </c>
      <c r="C1806" s="528">
        <v>658524.51061</v>
      </c>
      <c r="D1806" s="529"/>
      <c r="E1806" s="529"/>
      <c r="F1806" s="529"/>
      <c r="G1806" s="529"/>
      <c r="H1806" s="529"/>
      <c r="I1806" s="528">
        <v>658524.51061</v>
      </c>
      <c r="J1806" s="529"/>
      <c r="K1806" s="527" t="s">
        <v>1927</v>
      </c>
      <c r="L1806" s="527"/>
    </row>
    <row r="1807" ht="79.5" hidden="1" customHeight="1" outlineLevel="4">
      <c r="A1807" s="527"/>
      <c r="B1807" s="527" t="s">
        <v>1928</v>
      </c>
      <c r="C1807" s="528">
        <v>114429.36619</v>
      </c>
      <c r="D1807" s="529"/>
      <c r="E1807" s="529"/>
      <c r="F1807" s="529"/>
      <c r="G1807" s="529"/>
      <c r="H1807" s="529"/>
      <c r="I1807" s="528">
        <v>114429.36619</v>
      </c>
      <c r="J1807" s="529"/>
      <c r="K1807" s="527" t="s">
        <v>1928</v>
      </c>
      <c r="L1807" s="527"/>
    </row>
    <row r="1808" ht="69.75" hidden="1" customHeight="1" outlineLevel="4">
      <c r="A1808" s="527"/>
      <c r="B1808" s="527" t="s">
        <v>1929</v>
      </c>
      <c r="C1808" s="528">
        <v>218341.16464999999</v>
      </c>
      <c r="D1808" s="529"/>
      <c r="E1808" s="529"/>
      <c r="F1808" s="529"/>
      <c r="G1808" s="529"/>
      <c r="H1808" s="529"/>
      <c r="I1808" s="528">
        <v>218341.16464999999</v>
      </c>
      <c r="J1808" s="529"/>
      <c r="K1808" s="527" t="s">
        <v>1929</v>
      </c>
      <c r="L1808" s="527"/>
    </row>
    <row r="1809" ht="69.75" hidden="1" customHeight="1" outlineLevel="4">
      <c r="A1809" s="527"/>
      <c r="B1809" s="527" t="s">
        <v>1930</v>
      </c>
      <c r="C1809" s="528">
        <v>79617.937650000007</v>
      </c>
      <c r="D1809" s="529"/>
      <c r="E1809" s="529"/>
      <c r="F1809" s="529"/>
      <c r="G1809" s="529"/>
      <c r="H1809" s="529"/>
      <c r="I1809" s="528">
        <v>79617.937650000007</v>
      </c>
      <c r="J1809" s="529"/>
      <c r="K1809" s="527" t="s">
        <v>1930</v>
      </c>
      <c r="L1809" s="527"/>
    </row>
    <row r="1810" ht="40.5" hidden="1" customHeight="1" outlineLevel="4">
      <c r="A1810" s="527"/>
      <c r="B1810" s="527" t="s">
        <v>1931</v>
      </c>
      <c r="C1810" s="528">
        <v>1865.8987199999999</v>
      </c>
      <c r="D1810" s="529"/>
      <c r="E1810" s="529"/>
      <c r="F1810" s="529"/>
      <c r="G1810" s="529"/>
      <c r="H1810" s="529"/>
      <c r="I1810" s="528">
        <v>1865.8987199999999</v>
      </c>
      <c r="J1810" s="529"/>
      <c r="K1810" s="527" t="s">
        <v>1931</v>
      </c>
      <c r="L1810" s="527"/>
    </row>
    <row r="1811" ht="21" hidden="1" customHeight="1" outlineLevel="2">
      <c r="A1811" s="527" t="s">
        <v>1932</v>
      </c>
      <c r="B1811" s="527" t="s">
        <v>451</v>
      </c>
      <c r="C1811" s="529"/>
      <c r="D1811" s="529"/>
      <c r="E1811" s="529"/>
      <c r="F1811" s="529"/>
      <c r="G1811" s="529"/>
      <c r="H1811" s="529"/>
      <c r="I1811" s="529"/>
      <c r="J1811" s="529"/>
      <c r="K1811" s="527"/>
      <c r="L1811" s="527"/>
    </row>
    <row r="1812" ht="21" hidden="1" customHeight="1" outlineLevel="2">
      <c r="A1812" s="527" t="s">
        <v>1933</v>
      </c>
      <c r="B1812" s="527" t="s">
        <v>452</v>
      </c>
      <c r="C1812" s="529"/>
      <c r="D1812" s="529"/>
      <c r="E1812" s="529"/>
      <c r="F1812" s="529"/>
      <c r="G1812" s="529"/>
      <c r="H1812" s="529"/>
      <c r="I1812" s="529"/>
      <c r="J1812" s="529"/>
      <c r="K1812" s="527"/>
      <c r="L1812" s="527"/>
    </row>
    <row r="1813" ht="50.25" hidden="1" customHeight="1" outlineLevel="1" collapsed="1">
      <c r="A1813" s="527" t="s">
        <v>1934</v>
      </c>
      <c r="B1813" s="527" t="s">
        <v>1439</v>
      </c>
      <c r="C1813" s="529"/>
      <c r="D1813" s="529"/>
      <c r="E1813" s="529"/>
      <c r="F1813" s="529"/>
      <c r="G1813" s="529"/>
      <c r="H1813" s="529"/>
      <c r="I1813" s="529"/>
      <c r="J1813" s="529"/>
      <c r="K1813" s="527"/>
      <c r="L1813" s="527"/>
    </row>
    <row r="1814" ht="11.25" hidden="1" customHeight="1" outlineLevel="2">
      <c r="A1814" s="527" t="s">
        <v>1935</v>
      </c>
      <c r="B1814" s="527" t="s">
        <v>441</v>
      </c>
      <c r="C1814" s="529"/>
      <c r="D1814" s="529"/>
      <c r="E1814" s="529"/>
      <c r="F1814" s="529"/>
      <c r="G1814" s="529"/>
      <c r="H1814" s="529"/>
      <c r="I1814" s="529"/>
      <c r="J1814" s="529"/>
      <c r="K1814" s="527"/>
      <c r="L1814" s="527"/>
    </row>
    <row r="1815" ht="21" hidden="1" customHeight="1" outlineLevel="2">
      <c r="A1815" s="527" t="s">
        <v>1936</v>
      </c>
      <c r="B1815" s="527" t="s">
        <v>451</v>
      </c>
      <c r="C1815" s="529"/>
      <c r="D1815" s="529"/>
      <c r="E1815" s="529"/>
      <c r="F1815" s="529"/>
      <c r="G1815" s="529"/>
      <c r="H1815" s="529"/>
      <c r="I1815" s="529"/>
      <c r="J1815" s="529"/>
      <c r="K1815" s="527"/>
      <c r="L1815" s="527"/>
    </row>
    <row r="1816" ht="21" hidden="1" customHeight="1" outlineLevel="2">
      <c r="A1816" s="527" t="s">
        <v>1937</v>
      </c>
      <c r="B1816" s="527" t="s">
        <v>452</v>
      </c>
      <c r="C1816" s="529"/>
      <c r="D1816" s="529"/>
      <c r="E1816" s="529"/>
      <c r="F1816" s="529"/>
      <c r="G1816" s="529"/>
      <c r="H1816" s="529"/>
      <c r="I1816" s="529"/>
      <c r="J1816" s="529"/>
      <c r="K1816" s="527"/>
      <c r="L1816" s="527"/>
    </row>
    <row r="1817" ht="50.25" hidden="1" customHeight="1" outlineLevel="1" collapsed="1">
      <c r="A1817" s="527" t="s">
        <v>1938</v>
      </c>
      <c r="B1817" s="527" t="s">
        <v>1447</v>
      </c>
      <c r="C1817" s="529"/>
      <c r="D1817" s="529"/>
      <c r="E1817" s="529"/>
      <c r="F1817" s="529"/>
      <c r="G1817" s="529"/>
      <c r="H1817" s="529"/>
      <c r="I1817" s="529"/>
      <c r="J1817" s="529"/>
      <c r="K1817" s="527"/>
      <c r="L1817" s="527"/>
    </row>
    <row r="1818" ht="50.25" hidden="1" customHeight="1" outlineLevel="2">
      <c r="A1818" s="527" t="s">
        <v>1939</v>
      </c>
      <c r="B1818" s="527" t="s">
        <v>1448</v>
      </c>
      <c r="C1818" s="529"/>
      <c r="D1818" s="529"/>
      <c r="E1818" s="529"/>
      <c r="F1818" s="529"/>
      <c r="G1818" s="529"/>
      <c r="H1818" s="529"/>
      <c r="I1818" s="529"/>
      <c r="J1818" s="529"/>
      <c r="K1818" s="527"/>
      <c r="L1818" s="527"/>
    </row>
    <row r="1819" ht="11.25" hidden="1" customHeight="1" outlineLevel="3">
      <c r="A1819" s="527" t="s">
        <v>1940</v>
      </c>
      <c r="B1819" s="527" t="s">
        <v>441</v>
      </c>
      <c r="C1819" s="529"/>
      <c r="D1819" s="529"/>
      <c r="E1819" s="529"/>
      <c r="F1819" s="529"/>
      <c r="G1819" s="529"/>
      <c r="H1819" s="529"/>
      <c r="I1819" s="529"/>
      <c r="J1819" s="529"/>
      <c r="K1819" s="527"/>
      <c r="L1819" s="527"/>
    </row>
    <row r="1820" ht="21" hidden="1" customHeight="1" outlineLevel="3">
      <c r="A1820" s="527" t="s">
        <v>1941</v>
      </c>
      <c r="B1820" s="527" t="s">
        <v>451</v>
      </c>
      <c r="C1820" s="529"/>
      <c r="D1820" s="529"/>
      <c r="E1820" s="529"/>
      <c r="F1820" s="529"/>
      <c r="G1820" s="529"/>
      <c r="H1820" s="529"/>
      <c r="I1820" s="529"/>
      <c r="J1820" s="529"/>
      <c r="K1820" s="527"/>
      <c r="L1820" s="527"/>
    </row>
    <row r="1821" ht="21" hidden="1" customHeight="1" outlineLevel="3">
      <c r="A1821" s="527" t="s">
        <v>1942</v>
      </c>
      <c r="B1821" s="527" t="s">
        <v>452</v>
      </c>
      <c r="C1821" s="529"/>
      <c r="D1821" s="529"/>
      <c r="E1821" s="529"/>
      <c r="F1821" s="529"/>
      <c r="G1821" s="529"/>
      <c r="H1821" s="529"/>
      <c r="I1821" s="529"/>
      <c r="J1821" s="529"/>
      <c r="K1821" s="527"/>
      <c r="L1821" s="527"/>
    </row>
    <row r="1822" ht="50.25" hidden="1" customHeight="1" outlineLevel="2">
      <c r="A1822" s="527" t="s">
        <v>1943</v>
      </c>
      <c r="B1822" s="527" t="s">
        <v>1463</v>
      </c>
      <c r="C1822" s="529"/>
      <c r="D1822" s="529"/>
      <c r="E1822" s="529"/>
      <c r="F1822" s="529"/>
      <c r="G1822" s="529"/>
      <c r="H1822" s="529"/>
      <c r="I1822" s="529"/>
      <c r="J1822" s="529"/>
      <c r="K1822" s="527"/>
      <c r="L1822" s="527"/>
    </row>
    <row r="1823" ht="11.25" hidden="1" customHeight="1" outlineLevel="3">
      <c r="A1823" s="527" t="s">
        <v>1944</v>
      </c>
      <c r="B1823" s="527" t="s">
        <v>441</v>
      </c>
      <c r="C1823" s="529"/>
      <c r="D1823" s="529"/>
      <c r="E1823" s="529"/>
      <c r="F1823" s="529"/>
      <c r="G1823" s="529"/>
      <c r="H1823" s="529"/>
      <c r="I1823" s="529"/>
      <c r="J1823" s="529"/>
      <c r="K1823" s="527"/>
      <c r="L1823" s="527"/>
    </row>
    <row r="1824" ht="21" hidden="1" customHeight="1" outlineLevel="3">
      <c r="A1824" s="527" t="s">
        <v>1945</v>
      </c>
      <c r="B1824" s="527" t="s">
        <v>451</v>
      </c>
      <c r="C1824" s="529"/>
      <c r="D1824" s="529"/>
      <c r="E1824" s="529"/>
      <c r="F1824" s="529"/>
      <c r="G1824" s="529"/>
      <c r="H1824" s="529"/>
      <c r="I1824" s="529"/>
      <c r="J1824" s="529"/>
      <c r="K1824" s="527"/>
      <c r="L1824" s="527"/>
    </row>
    <row r="1825" ht="21" hidden="1" customHeight="1" outlineLevel="3">
      <c r="A1825" s="527" t="s">
        <v>1946</v>
      </c>
      <c r="B1825" s="527" t="s">
        <v>452</v>
      </c>
      <c r="C1825" s="529"/>
      <c r="D1825" s="529"/>
      <c r="E1825" s="529"/>
      <c r="F1825" s="529"/>
      <c r="G1825" s="529"/>
      <c r="H1825" s="529"/>
      <c r="I1825" s="529"/>
      <c r="J1825" s="529"/>
      <c r="K1825" s="527"/>
      <c r="L1825" s="527"/>
    </row>
    <row r="1826" ht="50.25" hidden="1" customHeight="1" outlineLevel="1" collapsed="1">
      <c r="A1826" s="527" t="s">
        <v>1947</v>
      </c>
      <c r="B1826" s="527" t="s">
        <v>1467</v>
      </c>
      <c r="C1826" s="529"/>
      <c r="D1826" s="529"/>
      <c r="E1826" s="529"/>
      <c r="F1826" s="529"/>
      <c r="G1826" s="529"/>
      <c r="H1826" s="529"/>
      <c r="I1826" s="529"/>
      <c r="J1826" s="529"/>
      <c r="K1826" s="527"/>
      <c r="L1826" s="527"/>
    </row>
    <row r="1827" ht="11.25" hidden="1" customHeight="1" outlineLevel="2">
      <c r="A1827" s="527" t="s">
        <v>896</v>
      </c>
      <c r="B1827" s="527" t="s">
        <v>1469</v>
      </c>
      <c r="C1827" s="529"/>
      <c r="D1827" s="529"/>
      <c r="E1827" s="529"/>
      <c r="F1827" s="529"/>
      <c r="G1827" s="529"/>
      <c r="H1827" s="529"/>
      <c r="I1827" s="529"/>
      <c r="J1827" s="529"/>
      <c r="K1827" s="527"/>
      <c r="L1827" s="527"/>
    </row>
    <row r="1828" ht="11.25" hidden="1" customHeight="1" outlineLevel="3">
      <c r="A1828" s="527" t="s">
        <v>1948</v>
      </c>
      <c r="B1828" s="527" t="s">
        <v>441</v>
      </c>
      <c r="C1828" s="529"/>
      <c r="D1828" s="529"/>
      <c r="E1828" s="529"/>
      <c r="F1828" s="529"/>
      <c r="G1828" s="529"/>
      <c r="H1828" s="529"/>
      <c r="I1828" s="529"/>
      <c r="J1828" s="529"/>
      <c r="K1828" s="527"/>
      <c r="L1828" s="527"/>
    </row>
    <row r="1829" ht="21" hidden="1" customHeight="1" outlineLevel="3">
      <c r="A1829" s="527" t="s">
        <v>1949</v>
      </c>
      <c r="B1829" s="527" t="s">
        <v>451</v>
      </c>
      <c r="C1829" s="529"/>
      <c r="D1829" s="529"/>
      <c r="E1829" s="529"/>
      <c r="F1829" s="529"/>
      <c r="G1829" s="529"/>
      <c r="H1829" s="529"/>
      <c r="I1829" s="529"/>
      <c r="J1829" s="529"/>
      <c r="K1829" s="527"/>
      <c r="L1829" s="527"/>
    </row>
    <row r="1830" ht="21" hidden="1" customHeight="1" outlineLevel="3">
      <c r="A1830" s="527" t="s">
        <v>1950</v>
      </c>
      <c r="B1830" s="527" t="s">
        <v>452</v>
      </c>
      <c r="C1830" s="529"/>
      <c r="D1830" s="529"/>
      <c r="E1830" s="529"/>
      <c r="F1830" s="529"/>
      <c r="G1830" s="529"/>
      <c r="H1830" s="529"/>
      <c r="I1830" s="529"/>
      <c r="J1830" s="529"/>
      <c r="K1830" s="527"/>
      <c r="L1830" s="527"/>
    </row>
    <row r="1831" ht="11.25" hidden="1" customHeight="1" outlineLevel="2">
      <c r="A1831" s="527" t="s">
        <v>1001</v>
      </c>
      <c r="B1831" s="527" t="s">
        <v>1473</v>
      </c>
      <c r="C1831" s="529"/>
      <c r="D1831" s="529"/>
      <c r="E1831" s="529"/>
      <c r="F1831" s="529"/>
      <c r="G1831" s="529"/>
      <c r="H1831" s="529"/>
      <c r="I1831" s="529"/>
      <c r="J1831" s="529"/>
      <c r="K1831" s="527"/>
      <c r="L1831" s="527"/>
    </row>
    <row r="1832" ht="11.25" hidden="1" customHeight="1" outlineLevel="3">
      <c r="A1832" s="527" t="s">
        <v>1951</v>
      </c>
      <c r="B1832" s="527" t="s">
        <v>441</v>
      </c>
      <c r="C1832" s="529"/>
      <c r="D1832" s="529"/>
      <c r="E1832" s="529"/>
      <c r="F1832" s="529"/>
      <c r="G1832" s="529"/>
      <c r="H1832" s="529"/>
      <c r="I1832" s="529"/>
      <c r="J1832" s="529"/>
      <c r="K1832" s="527"/>
      <c r="L1832" s="527"/>
    </row>
    <row r="1833" ht="21" hidden="1" customHeight="1" outlineLevel="3">
      <c r="A1833" s="527" t="s">
        <v>1952</v>
      </c>
      <c r="B1833" s="527" t="s">
        <v>451</v>
      </c>
      <c r="C1833" s="529"/>
      <c r="D1833" s="529"/>
      <c r="E1833" s="529"/>
      <c r="F1833" s="529"/>
      <c r="G1833" s="529"/>
      <c r="H1833" s="529"/>
      <c r="I1833" s="529"/>
      <c r="J1833" s="529"/>
      <c r="K1833" s="527"/>
      <c r="L1833" s="527"/>
    </row>
    <row r="1834" ht="21" hidden="1" customHeight="1" outlineLevel="3">
      <c r="A1834" s="527" t="s">
        <v>1953</v>
      </c>
      <c r="B1834" s="527" t="s">
        <v>452</v>
      </c>
      <c r="C1834" s="529"/>
      <c r="D1834" s="529"/>
      <c r="E1834" s="529"/>
      <c r="F1834" s="529"/>
      <c r="G1834" s="529"/>
      <c r="H1834" s="529"/>
      <c r="I1834" s="529"/>
      <c r="J1834" s="529"/>
      <c r="K1834" s="527"/>
      <c r="L1834" s="527"/>
    </row>
    <row r="1835" ht="50.25" customHeight="1" collapsed="1">
      <c r="A1835" s="527" t="s">
        <v>1954</v>
      </c>
      <c r="B1835" s="527" t="s">
        <v>1955</v>
      </c>
      <c r="C1835" s="528">
        <v>-434395.36813999998</v>
      </c>
      <c r="D1835" s="529"/>
      <c r="E1835" s="529"/>
      <c r="F1835" s="529"/>
      <c r="G1835" s="529"/>
      <c r="H1835" s="529"/>
      <c r="I1835" s="528">
        <v>-434395.36813999998</v>
      </c>
      <c r="J1835" s="528">
        <v>-214413.57866999999</v>
      </c>
      <c r="K1835" s="527"/>
      <c r="L1835" s="527"/>
    </row>
    <row r="1836" ht="40.5" customHeight="1" outlineLevel="1">
      <c r="A1836" s="527" t="s">
        <v>1003</v>
      </c>
      <c r="B1836" s="527" t="s">
        <v>1430</v>
      </c>
      <c r="C1836" s="528">
        <v>-544227.76274000003</v>
      </c>
      <c r="D1836" s="529"/>
      <c r="E1836" s="529"/>
      <c r="F1836" s="529"/>
      <c r="G1836" s="529"/>
      <c r="H1836" s="529"/>
      <c r="I1836" s="528">
        <v>-544227.76274000003</v>
      </c>
      <c r="J1836" s="528">
        <v>-211437.68346</v>
      </c>
      <c r="K1836" s="527"/>
      <c r="L1836" s="527"/>
    </row>
    <row r="1837" ht="50.25" hidden="1" customHeight="1" outlineLevel="1">
      <c r="A1837" s="527" t="s">
        <v>1004</v>
      </c>
      <c r="B1837" s="527" t="s">
        <v>1439</v>
      </c>
      <c r="C1837" s="533">
        <v>68805.187099999996</v>
      </c>
      <c r="D1837" s="529"/>
      <c r="E1837" s="529"/>
      <c r="F1837" s="529"/>
      <c r="G1837" s="529"/>
      <c r="H1837" s="529"/>
      <c r="I1837" s="533">
        <v>68805.187099999996</v>
      </c>
      <c r="J1837" s="528">
        <v>-3578.9256799999998</v>
      </c>
      <c r="K1837" s="527"/>
      <c r="L1837" s="527"/>
    </row>
    <row r="1838" ht="50.25" hidden="1" customHeight="1" outlineLevel="1">
      <c r="A1838" s="527" t="s">
        <v>1005</v>
      </c>
      <c r="B1838" s="527" t="s">
        <v>1447</v>
      </c>
      <c r="C1838" s="533">
        <v>41027.207499999997</v>
      </c>
      <c r="D1838" s="529"/>
      <c r="E1838" s="529"/>
      <c r="F1838" s="529"/>
      <c r="G1838" s="529"/>
      <c r="H1838" s="529"/>
      <c r="I1838" s="533">
        <v>41027.207499999997</v>
      </c>
      <c r="J1838" s="530">
        <v>603.03047000000004</v>
      </c>
      <c r="K1838" s="527"/>
      <c r="L1838" s="527"/>
    </row>
    <row r="1839" ht="50.25" hidden="1" customHeight="1" outlineLevel="2">
      <c r="A1839" s="527" t="s">
        <v>1006</v>
      </c>
      <c r="B1839" s="527" t="s">
        <v>1448</v>
      </c>
      <c r="C1839" s="533">
        <v>41027.207499999997</v>
      </c>
      <c r="D1839" s="529"/>
      <c r="E1839" s="529"/>
      <c r="F1839" s="529"/>
      <c r="G1839" s="529"/>
      <c r="H1839" s="529"/>
      <c r="I1839" s="533">
        <v>41027.207499999997</v>
      </c>
      <c r="J1839" s="530">
        <v>603.03047000000004</v>
      </c>
      <c r="K1839" s="527"/>
      <c r="L1839" s="527"/>
    </row>
    <row r="1840" ht="50.25" hidden="1" customHeight="1" outlineLevel="2">
      <c r="A1840" s="527" t="s">
        <v>1007</v>
      </c>
      <c r="B1840" s="527" t="s">
        <v>1463</v>
      </c>
      <c r="C1840" s="529"/>
      <c r="D1840" s="529"/>
      <c r="E1840" s="529"/>
      <c r="F1840" s="529"/>
      <c r="G1840" s="529"/>
      <c r="H1840" s="529"/>
      <c r="I1840" s="529"/>
      <c r="J1840" s="529"/>
      <c r="K1840" s="527"/>
      <c r="L1840" s="527"/>
    </row>
    <row r="1841" ht="30.75" hidden="1" customHeight="1" outlineLevel="1">
      <c r="A1841" s="527" t="s">
        <v>1008</v>
      </c>
      <c r="B1841" s="527" t="s">
        <v>513</v>
      </c>
      <c r="C1841" s="529"/>
      <c r="D1841" s="529"/>
      <c r="E1841" s="529"/>
      <c r="F1841" s="529"/>
      <c r="G1841" s="529"/>
      <c r="H1841" s="529"/>
      <c r="I1841" s="529"/>
      <c r="J1841" s="529"/>
      <c r="K1841" s="527"/>
      <c r="L1841" s="527"/>
    </row>
    <row r="1842" ht="11.25" hidden="1" customHeight="1" outlineLevel="2">
      <c r="A1842" s="527" t="s">
        <v>1009</v>
      </c>
      <c r="B1842" s="527" t="s">
        <v>1469</v>
      </c>
      <c r="C1842" s="529"/>
      <c r="D1842" s="529"/>
      <c r="E1842" s="529"/>
      <c r="F1842" s="529"/>
      <c r="G1842" s="529"/>
      <c r="H1842" s="529"/>
      <c r="I1842" s="529"/>
      <c r="J1842" s="529"/>
      <c r="K1842" s="527"/>
      <c r="L1842" s="527"/>
    </row>
    <row r="1843" ht="11.25" hidden="1" customHeight="1" outlineLevel="2">
      <c r="A1843" s="527" t="s">
        <v>1017</v>
      </c>
      <c r="B1843" s="527" t="s">
        <v>1473</v>
      </c>
      <c r="C1843" s="529"/>
      <c r="D1843" s="529"/>
      <c r="E1843" s="529"/>
      <c r="F1843" s="529"/>
      <c r="G1843" s="529"/>
      <c r="H1843" s="529"/>
      <c r="I1843" s="529"/>
      <c r="J1843" s="529"/>
      <c r="K1843" s="527"/>
      <c r="L1843" s="527"/>
    </row>
    <row r="1844" ht="15" customHeight="1" collapsed="1">
      <c r="A1844" s="527" t="s">
        <v>1956</v>
      </c>
      <c r="B1844" s="527" t="s">
        <v>1957</v>
      </c>
      <c r="C1844" s="528">
        <v>-52947.534789999998</v>
      </c>
      <c r="D1844" s="529"/>
      <c r="E1844" s="529"/>
      <c r="F1844" s="529"/>
      <c r="G1844" s="529"/>
      <c r="H1844" s="529"/>
      <c r="I1844" s="528">
        <v>-52947.534789999998</v>
      </c>
      <c r="J1844" s="528">
        <v>-42882.71574</v>
      </c>
      <c r="K1844" s="527"/>
      <c r="L1844" s="527"/>
    </row>
    <row r="1845" ht="15" customHeight="1" outlineLevel="1">
      <c r="A1845" s="527" t="s">
        <v>1958</v>
      </c>
      <c r="B1845" s="527" t="s">
        <v>1959</v>
      </c>
      <c r="C1845" s="528">
        <v>-86879.073629999999</v>
      </c>
      <c r="D1845" s="529"/>
      <c r="E1845" s="529"/>
      <c r="F1845" s="529"/>
      <c r="G1845" s="529"/>
      <c r="H1845" s="529"/>
      <c r="I1845" s="528">
        <v>-86879.073629999999</v>
      </c>
      <c r="J1845" s="528">
        <v>-42882.71574</v>
      </c>
      <c r="K1845" s="527"/>
      <c r="L1845" s="527"/>
    </row>
    <row r="1846" ht="15" customHeight="1" outlineLevel="2">
      <c r="A1846" s="527" t="s">
        <v>1025</v>
      </c>
      <c r="B1846" s="527" t="s">
        <v>1430</v>
      </c>
      <c r="C1846" s="528">
        <v>-86879.073629999999</v>
      </c>
      <c r="D1846" s="529"/>
      <c r="E1846" s="529"/>
      <c r="F1846" s="529"/>
      <c r="G1846" s="529"/>
      <c r="H1846" s="529"/>
      <c r="I1846" s="528">
        <v>-86879.073629999999</v>
      </c>
      <c r="J1846" s="528">
        <v>-42287.536690000001</v>
      </c>
      <c r="K1846" s="527"/>
      <c r="L1846" s="527"/>
    </row>
    <row r="1847" ht="50.25" hidden="1" customHeight="1" outlineLevel="2">
      <c r="A1847" s="527" t="s">
        <v>1026</v>
      </c>
      <c r="B1847" s="527" t="s">
        <v>1439</v>
      </c>
      <c r="C1847" s="529"/>
      <c r="D1847" s="529"/>
      <c r="E1847" s="529"/>
      <c r="F1847" s="529"/>
      <c r="G1847" s="529"/>
      <c r="H1847" s="529"/>
      <c r="I1847" s="529"/>
      <c r="J1847" s="530">
        <v>-715.78513999999996</v>
      </c>
      <c r="K1847" s="527"/>
      <c r="L1847" s="527"/>
    </row>
    <row r="1848" ht="50.25" hidden="1" customHeight="1" outlineLevel="2">
      <c r="A1848" s="527" t="s">
        <v>1027</v>
      </c>
      <c r="B1848" s="527" t="s">
        <v>1447</v>
      </c>
      <c r="C1848" s="529"/>
      <c r="D1848" s="529"/>
      <c r="E1848" s="529"/>
      <c r="F1848" s="529"/>
      <c r="G1848" s="529"/>
      <c r="H1848" s="529"/>
      <c r="I1848" s="529"/>
      <c r="J1848" s="530">
        <v>120.60608999999999</v>
      </c>
      <c r="K1848" s="527"/>
      <c r="L1848" s="527"/>
    </row>
    <row r="1849" ht="50.25" hidden="1" customHeight="1" outlineLevel="3">
      <c r="A1849" s="527" t="s">
        <v>1028</v>
      </c>
      <c r="B1849" s="527" t="s">
        <v>1448</v>
      </c>
      <c r="C1849" s="529"/>
      <c r="D1849" s="529"/>
      <c r="E1849" s="529"/>
      <c r="F1849" s="529"/>
      <c r="G1849" s="529"/>
      <c r="H1849" s="529"/>
      <c r="I1849" s="529"/>
      <c r="J1849" s="530">
        <v>120.60608999999999</v>
      </c>
      <c r="K1849" s="527"/>
      <c r="L1849" s="527"/>
    </row>
    <row r="1850" ht="50.25" hidden="1" customHeight="1" outlineLevel="3">
      <c r="A1850" s="527" t="s">
        <v>1029</v>
      </c>
      <c r="B1850" s="527" t="s">
        <v>1463</v>
      </c>
      <c r="C1850" s="529"/>
      <c r="D1850" s="529"/>
      <c r="E1850" s="529"/>
      <c r="F1850" s="529"/>
      <c r="G1850" s="529"/>
      <c r="H1850" s="529"/>
      <c r="I1850" s="529"/>
      <c r="J1850" s="529"/>
      <c r="K1850" s="527"/>
      <c r="L1850" s="527"/>
    </row>
    <row r="1851" ht="30.75" hidden="1" customHeight="1" outlineLevel="2">
      <c r="A1851" s="527" t="s">
        <v>1022</v>
      </c>
      <c r="B1851" s="527" t="s">
        <v>513</v>
      </c>
      <c r="C1851" s="529"/>
      <c r="D1851" s="529"/>
      <c r="E1851" s="529"/>
      <c r="F1851" s="529"/>
      <c r="G1851" s="529"/>
      <c r="H1851" s="529"/>
      <c r="I1851" s="529"/>
      <c r="J1851" s="529"/>
      <c r="K1851" s="527"/>
      <c r="L1851" s="527"/>
    </row>
    <row r="1852" ht="11.25" hidden="1" customHeight="1" outlineLevel="3">
      <c r="A1852" s="527" t="s">
        <v>1023</v>
      </c>
      <c r="B1852" s="527" t="s">
        <v>1469</v>
      </c>
      <c r="C1852" s="529"/>
      <c r="D1852" s="529"/>
      <c r="E1852" s="529"/>
      <c r="F1852" s="529"/>
      <c r="G1852" s="529"/>
      <c r="H1852" s="529"/>
      <c r="I1852" s="529"/>
      <c r="J1852" s="529"/>
      <c r="K1852" s="527"/>
      <c r="L1852" s="527"/>
    </row>
    <row r="1853" ht="11.25" hidden="1" customHeight="1" outlineLevel="3">
      <c r="A1853" s="527" t="s">
        <v>1024</v>
      </c>
      <c r="B1853" s="527" t="s">
        <v>1473</v>
      </c>
      <c r="C1853" s="529"/>
      <c r="D1853" s="529"/>
      <c r="E1853" s="529"/>
      <c r="F1853" s="529"/>
      <c r="G1853" s="529"/>
      <c r="H1853" s="529"/>
      <c r="I1853" s="529"/>
      <c r="J1853" s="529"/>
      <c r="K1853" s="527"/>
      <c r="L1853" s="527"/>
    </row>
    <row r="1854" ht="16.5" customHeight="1" outlineLevel="1" collapsed="1">
      <c r="A1854" s="527" t="s">
        <v>1960</v>
      </c>
      <c r="B1854" s="527" t="s">
        <v>1961</v>
      </c>
      <c r="C1854" s="528">
        <v>33931.538840000001</v>
      </c>
      <c r="D1854" s="529"/>
      <c r="E1854" s="529"/>
      <c r="F1854" s="529"/>
      <c r="G1854" s="529"/>
      <c r="H1854" s="529"/>
      <c r="I1854" s="528">
        <v>33931.538840000001</v>
      </c>
      <c r="J1854" s="529"/>
      <c r="K1854" s="527"/>
      <c r="L1854" s="527"/>
    </row>
    <row r="1855" ht="18" customHeight="1" outlineLevel="2" collapsed="1">
      <c r="A1855" s="527" t="s">
        <v>1033</v>
      </c>
      <c r="B1855" s="527" t="s">
        <v>1430</v>
      </c>
      <c r="C1855" s="528">
        <v>33931.538840000001</v>
      </c>
      <c r="D1855" s="529"/>
      <c r="E1855" s="529"/>
      <c r="F1855" s="529"/>
      <c r="G1855" s="529"/>
      <c r="H1855" s="529"/>
      <c r="I1855" s="528">
        <v>33931.538840000001</v>
      </c>
      <c r="J1855" s="529"/>
      <c r="K1855" s="527"/>
      <c r="L1855" s="527"/>
      <c r="N1855" s="543">
        <f>C9</f>
        <v>6736143.3815400004</v>
      </c>
      <c r="O1855" s="544" t="s">
        <v>179</v>
      </c>
      <c r="P1855" s="501" t="e">
        <f>N1868+N1869+N1870-N1871+N1872+N1877+N1878</f>
        <v>#REF!</v>
      </c>
      <c r="Q1855" s="501"/>
    </row>
    <row r="1856" ht="21" hidden="1" customHeight="1" outlineLevel="3">
      <c r="A1856" s="527"/>
      <c r="B1856" s="527"/>
      <c r="C1856" s="528">
        <v>33931.538840000001</v>
      </c>
      <c r="D1856" s="529"/>
      <c r="E1856" s="529"/>
      <c r="F1856" s="529"/>
      <c r="G1856" s="529"/>
      <c r="H1856" s="529"/>
      <c r="I1856" s="528">
        <v>33931.538840000001</v>
      </c>
      <c r="J1856" s="529"/>
      <c r="K1856" s="527"/>
      <c r="L1856" s="527"/>
    </row>
    <row r="1857" ht="60" hidden="1" customHeight="1" outlineLevel="4">
      <c r="A1857" s="527"/>
      <c r="B1857" s="527" t="s">
        <v>1962</v>
      </c>
      <c r="C1857" s="528">
        <v>47956.186419999998</v>
      </c>
      <c r="D1857" s="529"/>
      <c r="E1857" s="529"/>
      <c r="F1857" s="529"/>
      <c r="G1857" s="529"/>
      <c r="H1857" s="529"/>
      <c r="I1857" s="528">
        <v>47956.186419999998</v>
      </c>
      <c r="J1857" s="529"/>
      <c r="K1857" s="527" t="s">
        <v>1962</v>
      </c>
      <c r="L1857" s="527"/>
    </row>
    <row r="1858" ht="79.5" hidden="1" customHeight="1" outlineLevel="4">
      <c r="A1858" s="527"/>
      <c r="B1858" s="527" t="s">
        <v>1963</v>
      </c>
      <c r="C1858" s="528">
        <v>-28304.758959999999</v>
      </c>
      <c r="D1858" s="529"/>
      <c r="E1858" s="529"/>
      <c r="F1858" s="529"/>
      <c r="G1858" s="529"/>
      <c r="H1858" s="529"/>
      <c r="I1858" s="528">
        <v>-28304.758959999999</v>
      </c>
      <c r="J1858" s="529"/>
      <c r="K1858" s="527" t="s">
        <v>1963</v>
      </c>
      <c r="L1858" s="527"/>
    </row>
    <row r="1859" ht="79.5" hidden="1" customHeight="1" outlineLevel="4">
      <c r="A1859" s="527"/>
      <c r="B1859" s="527" t="s">
        <v>1964</v>
      </c>
      <c r="C1859" s="528">
        <v>14280.11138</v>
      </c>
      <c r="D1859" s="529"/>
      <c r="E1859" s="529"/>
      <c r="F1859" s="529"/>
      <c r="G1859" s="529"/>
      <c r="H1859" s="529"/>
      <c r="I1859" s="528">
        <v>14280.11138</v>
      </c>
      <c r="J1859" s="529"/>
      <c r="K1859" s="527" t="s">
        <v>1964</v>
      </c>
      <c r="L1859" s="527"/>
    </row>
    <row r="1860" ht="50.25" hidden="1" customHeight="1" outlineLevel="2">
      <c r="A1860" s="527" t="s">
        <v>1034</v>
      </c>
      <c r="B1860" s="527" t="s">
        <v>1439</v>
      </c>
      <c r="C1860" s="529"/>
      <c r="D1860" s="529"/>
      <c r="E1860" s="529"/>
      <c r="F1860" s="529"/>
      <c r="G1860" s="529"/>
      <c r="H1860" s="529"/>
      <c r="I1860" s="529"/>
      <c r="J1860" s="529"/>
      <c r="K1860" s="527"/>
      <c r="L1860" s="527"/>
    </row>
    <row r="1861" ht="50.25" hidden="1" customHeight="1" outlineLevel="2">
      <c r="A1861" s="527" t="s">
        <v>1035</v>
      </c>
      <c r="B1861" s="527" t="s">
        <v>1447</v>
      </c>
      <c r="C1861" s="529"/>
      <c r="D1861" s="529"/>
      <c r="E1861" s="529"/>
      <c r="F1861" s="529"/>
      <c r="G1861" s="529"/>
      <c r="H1861" s="529"/>
      <c r="I1861" s="529"/>
      <c r="J1861" s="529"/>
      <c r="K1861" s="527"/>
      <c r="L1861" s="527"/>
    </row>
    <row r="1862" ht="50.25" hidden="1" customHeight="1" outlineLevel="3">
      <c r="A1862" s="527" t="s">
        <v>1036</v>
      </c>
      <c r="B1862" s="527" t="s">
        <v>1448</v>
      </c>
      <c r="C1862" s="529"/>
      <c r="D1862" s="529"/>
      <c r="E1862" s="529"/>
      <c r="F1862" s="529"/>
      <c r="G1862" s="529"/>
      <c r="H1862" s="529"/>
      <c r="I1862" s="529"/>
      <c r="J1862" s="529"/>
      <c r="K1862" s="527"/>
      <c r="L1862" s="527"/>
    </row>
    <row r="1863" ht="11.25" hidden="1" customHeight="1" outlineLevel="4">
      <c r="A1863" s="527"/>
      <c r="B1863" s="527"/>
      <c r="C1863" s="529"/>
      <c r="D1863" s="529"/>
      <c r="E1863" s="529"/>
      <c r="F1863" s="529"/>
      <c r="G1863" s="529"/>
      <c r="H1863" s="529"/>
      <c r="I1863" s="529"/>
      <c r="J1863" s="529"/>
      <c r="K1863" s="527"/>
      <c r="L1863" s="527"/>
    </row>
    <row r="1864" ht="60" hidden="1" customHeight="1" outlineLevel="5">
      <c r="A1864" s="527"/>
      <c r="B1864" s="527" t="s">
        <v>1962</v>
      </c>
      <c r="C1864" s="529"/>
      <c r="D1864" s="529"/>
      <c r="E1864" s="529"/>
      <c r="F1864" s="529"/>
      <c r="G1864" s="529"/>
      <c r="H1864" s="529"/>
      <c r="I1864" s="529"/>
      <c r="J1864" s="529"/>
      <c r="K1864" s="527" t="s">
        <v>1962</v>
      </c>
      <c r="L1864" s="527"/>
    </row>
    <row r="1865" ht="79.5" hidden="1" customHeight="1" outlineLevel="5">
      <c r="A1865" s="527"/>
      <c r="B1865" s="527" t="s">
        <v>1963</v>
      </c>
      <c r="C1865" s="529"/>
      <c r="D1865" s="529"/>
      <c r="E1865" s="529"/>
      <c r="F1865" s="529"/>
      <c r="G1865" s="529"/>
      <c r="H1865" s="529"/>
      <c r="I1865" s="529"/>
      <c r="J1865" s="529"/>
      <c r="K1865" s="527" t="s">
        <v>1963</v>
      </c>
      <c r="L1865" s="527"/>
    </row>
    <row r="1866" ht="79.5" hidden="1" customHeight="1" outlineLevel="5">
      <c r="A1866" s="527"/>
      <c r="B1866" s="527" t="s">
        <v>1964</v>
      </c>
      <c r="C1866" s="529"/>
      <c r="D1866" s="529"/>
      <c r="E1866" s="529"/>
      <c r="F1866" s="529"/>
      <c r="G1866" s="529"/>
      <c r="H1866" s="529"/>
      <c r="I1866" s="529"/>
      <c r="J1866" s="529"/>
      <c r="K1866" s="527" t="s">
        <v>1964</v>
      </c>
      <c r="L1866" s="527"/>
    </row>
    <row r="1867" ht="50.25" hidden="1" customHeight="1" outlineLevel="3">
      <c r="A1867" s="527" t="s">
        <v>1037</v>
      </c>
      <c r="B1867" s="527" t="s">
        <v>1463</v>
      </c>
      <c r="C1867" s="529"/>
      <c r="D1867" s="529"/>
      <c r="E1867" s="529"/>
      <c r="F1867" s="529"/>
      <c r="G1867" s="529"/>
      <c r="H1867" s="529"/>
      <c r="I1867" s="529"/>
      <c r="J1867" s="529"/>
      <c r="K1867" s="527"/>
      <c r="L1867" s="527"/>
    </row>
    <row r="1868" ht="15.75" customHeight="1" collapsed="1">
      <c r="A1868" s="527" t="s">
        <v>1965</v>
      </c>
      <c r="B1868" s="527" t="s">
        <v>1966</v>
      </c>
      <c r="C1868" s="528">
        <v>-381447.83334999997</v>
      </c>
      <c r="D1868" s="529"/>
      <c r="E1868" s="529"/>
      <c r="F1868" s="529"/>
      <c r="G1868" s="529"/>
      <c r="H1868" s="529"/>
      <c r="I1868" s="528">
        <v>-381447.83334999997</v>
      </c>
      <c r="J1868" s="528">
        <v>-171530.86293</v>
      </c>
      <c r="K1868" s="527"/>
      <c r="L1868" s="527"/>
      <c r="N1868" s="17" t="e">
        <f>#REF!-#REF!-#REF!-#REF!-#REF!-#REF!+#REF!+#REF!+#REF!+#REF!+#REF!+#REF!+#REF!+#REF!+#REF!+#REF!</f>
        <v>#REF!</v>
      </c>
      <c r="O1868" s="544" t="s">
        <v>2003</v>
      </c>
    </row>
    <row r="1869" ht="15.75" customHeight="1" outlineLevel="1">
      <c r="A1869" s="527" t="s">
        <v>1042</v>
      </c>
      <c r="B1869" s="527" t="s">
        <v>1430</v>
      </c>
      <c r="C1869" s="528">
        <v>-491280.22794999997</v>
      </c>
      <c r="D1869" s="529"/>
      <c r="E1869" s="529"/>
      <c r="F1869" s="529"/>
      <c r="G1869" s="529"/>
      <c r="H1869" s="529"/>
      <c r="I1869" s="528">
        <v>-491280.22794999997</v>
      </c>
      <c r="J1869" s="528">
        <v>-169150.14676999999</v>
      </c>
      <c r="K1869" s="527"/>
      <c r="L1869" s="527"/>
      <c r="N1869" s="501" t="e">
        <f>#REF!-#REF!+#REF!+#REF!+#REF!</f>
        <v>#REF!</v>
      </c>
      <c r="O1869" s="544" t="s">
        <v>2004</v>
      </c>
    </row>
    <row r="1870" ht="13.5" customHeight="1" outlineLevel="1">
      <c r="A1870" s="527" t="s">
        <v>1043</v>
      </c>
      <c r="B1870" s="527" t="s">
        <v>1439</v>
      </c>
      <c r="C1870" s="533">
        <v>68805.187099999996</v>
      </c>
      <c r="D1870" s="529"/>
      <c r="E1870" s="529"/>
      <c r="F1870" s="529"/>
      <c r="G1870" s="529"/>
      <c r="H1870" s="529"/>
      <c r="I1870" s="533">
        <v>68805.187099999996</v>
      </c>
      <c r="J1870" s="528">
        <v>-2863.1405399999999</v>
      </c>
      <c r="K1870" s="527"/>
      <c r="L1870" s="527"/>
      <c r="N1870" s="543" t="e">
        <f>#REF!+#REF!</f>
        <v>#REF!</v>
      </c>
      <c r="O1870" s="544" t="s">
        <v>2005</v>
      </c>
    </row>
    <row r="1871" ht="18" customHeight="1" outlineLevel="1">
      <c r="A1871" s="527" t="s">
        <v>1044</v>
      </c>
      <c r="B1871" s="527" t="s">
        <v>1447</v>
      </c>
      <c r="C1871" s="533">
        <v>41027.207499999997</v>
      </c>
      <c r="D1871" s="529"/>
      <c r="E1871" s="529"/>
      <c r="F1871" s="529"/>
      <c r="G1871" s="529"/>
      <c r="H1871" s="529"/>
      <c r="I1871" s="533">
        <v>41027.207499999997</v>
      </c>
      <c r="J1871" s="530">
        <v>482.42437999999999</v>
      </c>
      <c r="K1871" s="527"/>
      <c r="L1871" s="527"/>
      <c r="N1871" s="543" t="e">
        <f>#REF!</f>
        <v>#REF!</v>
      </c>
    </row>
    <row r="1872" ht="15.75" customHeight="1" outlineLevel="2">
      <c r="A1872" s="527" t="s">
        <v>1045</v>
      </c>
      <c r="B1872" s="527" t="s">
        <v>1448</v>
      </c>
      <c r="C1872" s="533">
        <v>41027.207499999997</v>
      </c>
      <c r="D1872" s="529"/>
      <c r="E1872" s="529"/>
      <c r="F1872" s="529"/>
      <c r="G1872" s="529"/>
      <c r="H1872" s="529"/>
      <c r="I1872" s="533">
        <v>41027.207499999997</v>
      </c>
      <c r="J1872" s="530">
        <v>482.42437999999999</v>
      </c>
      <c r="K1872" s="527"/>
      <c r="L1872" s="527"/>
      <c r="N1872" s="501" t="e">
        <f>#REF!</f>
        <v>#REF!</v>
      </c>
      <c r="P1872" s="501"/>
    </row>
    <row r="1873" ht="50.25" hidden="1" customHeight="1" outlineLevel="2">
      <c r="A1873" s="527" t="s">
        <v>1046</v>
      </c>
      <c r="B1873" s="527" t="s">
        <v>1463</v>
      </c>
      <c r="C1873" s="529"/>
      <c r="D1873" s="529"/>
      <c r="E1873" s="529"/>
      <c r="F1873" s="529"/>
      <c r="G1873" s="529"/>
      <c r="H1873" s="529"/>
      <c r="I1873" s="529"/>
      <c r="J1873" s="529"/>
      <c r="K1873" s="527"/>
      <c r="L1873" s="527"/>
    </row>
    <row r="1874" ht="30.75" hidden="1" customHeight="1" outlineLevel="1">
      <c r="A1874" s="527" t="s">
        <v>1967</v>
      </c>
      <c r="B1874" s="527" t="s">
        <v>513</v>
      </c>
      <c r="C1874" s="529"/>
      <c r="D1874" s="529"/>
      <c r="E1874" s="529"/>
      <c r="F1874" s="529"/>
      <c r="G1874" s="529"/>
      <c r="H1874" s="529"/>
      <c r="I1874" s="529"/>
      <c r="J1874" s="529"/>
      <c r="K1874" s="527"/>
      <c r="L1874" s="527"/>
    </row>
    <row r="1875" ht="11.25" hidden="1" customHeight="1" outlineLevel="2">
      <c r="A1875" s="527" t="s">
        <v>1968</v>
      </c>
      <c r="B1875" s="527" t="s">
        <v>1469</v>
      </c>
      <c r="C1875" s="529"/>
      <c r="D1875" s="529"/>
      <c r="E1875" s="529"/>
      <c r="F1875" s="529"/>
      <c r="G1875" s="529"/>
      <c r="H1875" s="529"/>
      <c r="I1875" s="529"/>
      <c r="J1875" s="529"/>
      <c r="K1875" s="527"/>
      <c r="L1875" s="527"/>
    </row>
    <row r="1876" ht="11.25" hidden="1" customHeight="1" outlineLevel="2">
      <c r="A1876" s="527" t="s">
        <v>1969</v>
      </c>
      <c r="B1876" s="527" t="s">
        <v>1473</v>
      </c>
      <c r="C1876" s="529"/>
      <c r="D1876" s="529"/>
      <c r="E1876" s="529"/>
      <c r="F1876" s="529"/>
      <c r="G1876" s="529"/>
      <c r="H1876" s="529"/>
      <c r="I1876" s="529"/>
      <c r="J1876" s="529"/>
      <c r="K1876" s="527"/>
      <c r="L1876" s="527"/>
    </row>
    <row r="1877" collapsed="1">
      <c r="N1877" s="17" t="e">
        <f>#REF!+#REF!</f>
        <v>#REF!</v>
      </c>
    </row>
    <row r="1878">
      <c r="N1878" s="17" t="e">
        <f>#REF!</f>
        <v>#REF!</v>
      </c>
    </row>
    <row r="1879">
      <c r="N1879" s="501" t="e">
        <f>N1855-N1868-N1869-N1870+N1871-N1872-N1877-N1878</f>
        <v>#REF!</v>
      </c>
      <c r="O1879" s="544" t="s">
        <v>1165</v>
      </c>
    </row>
    <row r="1881">
      <c r="N1881" s="501" t="e">
        <f>N1855-#REF!</f>
        <v>#REF!</v>
      </c>
    </row>
  </sheetData>
  <pageMargins left="0.69999999999999996" right="0.69999999999999996" top="0.75" bottom="0.75" header="0.29999999999999999" footer="0.29999999999999999"/>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pageSetUpPr fitToPage="1"/>
  </sheetPr>
  <sheetViews>
    <sheetView view="pageBreakPreview" zoomScale="90" zoomScaleNormal="100" zoomScaleSheetLayoutView="90" workbookViewId="0">
      <selection activeCell="H42" sqref="H42"/>
    </sheetView>
  </sheetViews>
  <sheetFormatPr defaultColWidth="9.140625" defaultRowHeight="15"/>
  <cols>
    <col min="1" max="2" style="507" width="9.140625"/>
    <col customWidth="1" min="3" max="3" style="507" width="63.5703125"/>
    <col customWidth="1" min="4" max="7" style="507" width="13.28515625"/>
    <col min="8" max="8" style="507" width="9.140625"/>
    <col bestFit="1" customWidth="1" min="9" max="9" style="507" width="12"/>
    <col min="10" max="16384" style="507" width="9.140625"/>
  </cols>
  <sheetData>
    <row r="1" ht="18.75">
      <c r="D1" s="1544"/>
      <c r="E1" s="1544"/>
      <c r="F1" s="1544"/>
    </row>
    <row r="2" ht="18.75">
      <c r="D2" s="1544"/>
      <c r="E2" s="1544"/>
      <c r="F2" s="1544"/>
    </row>
    <row r="3" ht="56.25" customHeight="1">
      <c r="B3" s="2091" t="s">
        <v>2373</v>
      </c>
      <c r="C3" s="2091"/>
      <c r="D3" s="2091"/>
      <c r="E3" s="2091"/>
      <c r="F3" s="2091"/>
      <c r="G3" s="2091"/>
    </row>
    <row r="5" ht="15.75">
      <c r="B5" s="2092" t="s">
        <v>1241</v>
      </c>
      <c r="C5" s="2090" t="s">
        <v>2353</v>
      </c>
      <c r="D5" s="2093" t="s">
        <v>1416</v>
      </c>
      <c r="E5" s="2093"/>
      <c r="F5" s="2093"/>
      <c r="G5" s="2093"/>
    </row>
    <row r="6">
      <c r="B6" s="2092"/>
      <c r="C6" s="2090"/>
      <c r="D6" s="2090" t="s">
        <v>2354</v>
      </c>
      <c r="E6" s="2090"/>
      <c r="F6" s="2090" t="s">
        <v>2355</v>
      </c>
      <c r="G6" s="2090"/>
    </row>
    <row r="7" ht="15" customHeight="1">
      <c r="B7" s="2092"/>
      <c r="C7" s="2090"/>
      <c r="D7" s="2090" t="s">
        <v>2040</v>
      </c>
      <c r="E7" s="1545" t="s">
        <v>2356</v>
      </c>
      <c r="F7" s="2089" t="s">
        <v>113</v>
      </c>
      <c r="G7" s="2090" t="s">
        <v>2357</v>
      </c>
    </row>
    <row r="8" ht="36" customHeight="1">
      <c r="B8" s="2092"/>
      <c r="C8" s="2090"/>
      <c r="D8" s="2090"/>
      <c r="E8" s="1545" t="s">
        <v>2358</v>
      </c>
      <c r="F8" s="2089"/>
      <c r="G8" s="2090"/>
    </row>
    <row r="9" ht="15" customHeight="1">
      <c r="B9" s="2092"/>
      <c r="C9" s="2090"/>
      <c r="D9" s="2090"/>
      <c r="E9" s="1545" t="s">
        <v>2359</v>
      </c>
      <c r="F9" s="2089"/>
      <c r="G9" s="2089" t="s">
        <v>113</v>
      </c>
    </row>
    <row r="10">
      <c r="B10" s="2092"/>
      <c r="C10" s="2090"/>
      <c r="D10" s="2090"/>
      <c r="E10" s="1546"/>
      <c r="F10" s="2089"/>
      <c r="G10" s="2089"/>
    </row>
    <row r="11">
      <c r="B11" s="2092"/>
      <c r="C11" s="2090"/>
      <c r="D11" s="2090" t="s">
        <v>254</v>
      </c>
      <c r="E11" s="2090"/>
      <c r="F11" s="2090"/>
      <c r="G11" s="2090"/>
    </row>
    <row r="12">
      <c r="B12" s="1557"/>
      <c r="C12" s="1558">
        <v>1</v>
      </c>
      <c r="D12" s="1558">
        <v>2</v>
      </c>
      <c r="E12" s="1558">
        <v>3</v>
      </c>
      <c r="F12" s="1558">
        <v>4</v>
      </c>
      <c r="G12" s="1558">
        <v>5</v>
      </c>
    </row>
    <row r="13">
      <c r="B13" s="1547" t="s">
        <v>111</v>
      </c>
      <c r="C13" s="1548" t="s">
        <v>976</v>
      </c>
      <c r="D13" s="1549">
        <v>24460</v>
      </c>
      <c r="E13" s="1549">
        <v>23959</v>
      </c>
      <c r="F13" s="1549">
        <v>4038</v>
      </c>
      <c r="G13" s="1549">
        <v>3919</v>
      </c>
    </row>
    <row r="14">
      <c r="B14" s="1547" t="s">
        <v>13</v>
      </c>
      <c r="C14" s="1559" t="s">
        <v>2360</v>
      </c>
      <c r="D14" s="1560">
        <v>887.25199999999995</v>
      </c>
      <c r="E14" s="1560">
        <f>D14*E13/D13</f>
        <v>869.07893164349946</v>
      </c>
      <c r="F14" s="1560">
        <f>D14*F13/D13</f>
        <v>146.47275453802126</v>
      </c>
      <c r="G14" s="1560">
        <f>F14*G13/F13</f>
        <v>142.15619738348326</v>
      </c>
      <c r="I14" s="17"/>
    </row>
    <row r="15">
      <c r="B15" s="1547" t="s">
        <v>114</v>
      </c>
      <c r="C15" s="1548" t="s">
        <v>2361</v>
      </c>
      <c r="D15" s="1549">
        <v>2485</v>
      </c>
      <c r="E15" s="1549">
        <v>2424</v>
      </c>
      <c r="F15" s="1549">
        <v>408</v>
      </c>
      <c r="G15" s="1549">
        <v>396</v>
      </c>
    </row>
    <row r="16" hidden="1">
      <c r="B16" s="1547"/>
      <c r="C16" s="1561" t="s">
        <v>2362</v>
      </c>
      <c r="D16" s="1549">
        <f>D24+D28+D32</f>
        <v>0</v>
      </c>
      <c r="E16" s="1549">
        <f>D16*E15/D15</f>
        <v>0</v>
      </c>
      <c r="F16" s="1549">
        <f>D16*F15/D15</f>
        <v>0</v>
      </c>
      <c r="G16" s="1549">
        <f>F16*G15/F15</f>
        <v>0</v>
      </c>
    </row>
    <row r="17" hidden="1">
      <c r="B17" s="1547"/>
      <c r="C17" s="1561" t="s">
        <v>2363</v>
      </c>
      <c r="D17" s="1549">
        <f>D25+D29+D33</f>
        <v>0</v>
      </c>
      <c r="E17" s="1549">
        <f>D17*E15/D15</f>
        <v>0</v>
      </c>
      <c r="F17" s="1549">
        <f>D17*F15/D15</f>
        <v>0</v>
      </c>
      <c r="G17" s="1549">
        <f>F17*G15/F15</f>
        <v>0</v>
      </c>
    </row>
    <row r="18" hidden="1">
      <c r="B18" s="1547"/>
      <c r="C18" s="1561" t="s">
        <v>2364</v>
      </c>
      <c r="D18" s="1549">
        <f>D20+D22+D26+D30+D34</f>
        <v>0</v>
      </c>
      <c r="E18" s="1549">
        <f>D18*E15/D15</f>
        <v>0</v>
      </c>
      <c r="F18" s="1549">
        <f>D18*F15/D15</f>
        <v>0</v>
      </c>
      <c r="G18" s="1549">
        <f>F18*G15/F15</f>
        <v>0</v>
      </c>
    </row>
    <row r="19" hidden="1">
      <c r="B19" s="1547" t="s">
        <v>47</v>
      </c>
      <c r="C19" s="1548" t="s">
        <v>2365</v>
      </c>
      <c r="D19" s="1549">
        <f>D20</f>
        <v>0</v>
      </c>
      <c r="E19" s="1549">
        <f>E20</f>
        <v>0</v>
      </c>
      <c r="F19" s="1549">
        <f>F20</f>
        <v>0</v>
      </c>
      <c r="G19" s="1549">
        <f>G20</f>
        <v>0</v>
      </c>
    </row>
    <row r="20" hidden="1">
      <c r="B20" s="1547"/>
      <c r="C20" s="1562" t="s">
        <v>2364</v>
      </c>
      <c r="D20" s="1560"/>
      <c r="E20" s="1560">
        <f>D20*E15/D15</f>
        <v>0</v>
      </c>
      <c r="F20" s="1560">
        <f>D20*F15/D15</f>
        <v>0</v>
      </c>
      <c r="G20" s="1560">
        <f>F20*G15/F15</f>
        <v>0</v>
      </c>
    </row>
    <row r="21" hidden="1">
      <c r="B21" s="1547" t="s">
        <v>49</v>
      </c>
      <c r="C21" s="1548" t="s">
        <v>2366</v>
      </c>
      <c r="D21" s="1549">
        <f>D22</f>
        <v>0</v>
      </c>
      <c r="E21" s="1549">
        <f>E22</f>
        <v>0</v>
      </c>
      <c r="F21" s="1549">
        <f>F22</f>
        <v>0</v>
      </c>
      <c r="G21" s="1549">
        <f>G22</f>
        <v>0</v>
      </c>
    </row>
    <row r="22" hidden="1">
      <c r="B22" s="1547"/>
      <c r="C22" s="1562" t="s">
        <v>2364</v>
      </c>
      <c r="D22" s="1560"/>
      <c r="E22" s="1560">
        <f>D22*E15/D15</f>
        <v>0</v>
      </c>
      <c r="F22" s="1560">
        <f>D22*F15/D15</f>
        <v>0</v>
      </c>
      <c r="G22" s="1560">
        <f>F22*G15/F15</f>
        <v>0</v>
      </c>
    </row>
    <row r="23" hidden="1">
      <c r="B23" s="1547" t="s">
        <v>50</v>
      </c>
      <c r="C23" s="1548" t="s">
        <v>2367</v>
      </c>
      <c r="D23" s="1549">
        <f>D24+D25+D26</f>
        <v>0</v>
      </c>
      <c r="E23" s="1549" t="e">
        <f>E24+E25+E26</f>
        <v>#DIV/0!</v>
      </c>
      <c r="F23" s="1549">
        <f>F24+F25+F26</f>
        <v>0</v>
      </c>
      <c r="G23" s="1549">
        <f>G24+G25+G26</f>
        <v>0</v>
      </c>
    </row>
    <row r="24" hidden="1">
      <c r="B24" s="1547"/>
      <c r="C24" s="1562" t="s">
        <v>2362</v>
      </c>
      <c r="D24" s="1560"/>
      <c r="E24" s="1549" t="e">
        <f>D24*E16/D16</f>
        <v>#DIV/0!</v>
      </c>
      <c r="F24" s="1549">
        <f>D24*F15/D15</f>
        <v>0</v>
      </c>
      <c r="G24" s="1549">
        <f>F24*G15/F15</f>
        <v>0</v>
      </c>
    </row>
    <row r="25" hidden="1">
      <c r="B25" s="1547"/>
      <c r="C25" s="1562" t="s">
        <v>2363</v>
      </c>
      <c r="D25" s="1560"/>
      <c r="E25" s="1549">
        <f>D25*E15/D15</f>
        <v>0</v>
      </c>
      <c r="F25" s="1549">
        <f>D25*F15/D15</f>
        <v>0</v>
      </c>
      <c r="G25" s="1549">
        <f>F25*G15/F15</f>
        <v>0</v>
      </c>
    </row>
    <row r="26" hidden="1">
      <c r="B26" s="1547"/>
      <c r="C26" s="1562" t="s">
        <v>2364</v>
      </c>
      <c r="D26" s="1560"/>
      <c r="E26" s="1549">
        <f>D26*E15/D15</f>
        <v>0</v>
      </c>
      <c r="F26" s="1549">
        <f>D26*F15/D15</f>
        <v>0</v>
      </c>
      <c r="G26" s="1549">
        <f>F26*G15/F15</f>
        <v>0</v>
      </c>
    </row>
    <row r="27" hidden="1">
      <c r="B27" s="1547" t="s">
        <v>54</v>
      </c>
      <c r="C27" s="1548" t="s">
        <v>2368</v>
      </c>
      <c r="D27" s="1549">
        <f>D28+D29+D30</f>
        <v>0</v>
      </c>
      <c r="E27" s="1549">
        <f>E28+E29+E30</f>
        <v>0</v>
      </c>
      <c r="F27" s="1549">
        <f>F28+F29+F30</f>
        <v>0</v>
      </c>
      <c r="G27" s="1549">
        <f>G28+G29+G30</f>
        <v>0</v>
      </c>
    </row>
    <row r="28" hidden="1">
      <c r="B28" s="1547"/>
      <c r="C28" s="1562" t="s">
        <v>2362</v>
      </c>
      <c r="D28" s="1560"/>
      <c r="E28" s="1560">
        <f>D28*E15/D15</f>
        <v>0</v>
      </c>
      <c r="F28" s="1560">
        <f>D28*$F$15/$D$15</f>
        <v>0</v>
      </c>
      <c r="G28" s="1560">
        <f>F28*$G$15/$F$15</f>
        <v>0</v>
      </c>
    </row>
    <row r="29" hidden="1">
      <c r="B29" s="1547"/>
      <c r="C29" s="1562" t="s">
        <v>2363</v>
      </c>
      <c r="D29" s="1560"/>
      <c r="E29" s="1560">
        <f>D29*$E$15/$D$15</f>
        <v>0</v>
      </c>
      <c r="F29" s="1560">
        <f>D29*$F$15/$D$15</f>
        <v>0</v>
      </c>
      <c r="G29" s="1560">
        <f>F29*$G$15/$F$15</f>
        <v>0</v>
      </c>
    </row>
    <row r="30" ht="12.75" hidden="1" customHeight="1">
      <c r="B30" s="1547"/>
      <c r="C30" s="1562" t="s">
        <v>2364</v>
      </c>
      <c r="D30" s="1560"/>
      <c r="E30" s="1560">
        <f>D30*$E$15/$D$15</f>
        <v>0</v>
      </c>
      <c r="F30" s="1560">
        <f>D30*$F$15/$D$15</f>
        <v>0</v>
      </c>
      <c r="G30" s="1560">
        <f>F30*$G$15/$F$15</f>
        <v>0</v>
      </c>
    </row>
    <row r="31" ht="12" hidden="1" customHeight="1">
      <c r="B31" s="1547" t="s">
        <v>62</v>
      </c>
      <c r="C31" s="1548" t="s">
        <v>2369</v>
      </c>
      <c r="D31" s="1549">
        <f>D32+D33+D34</f>
        <v>0</v>
      </c>
      <c r="E31" s="1549" t="e">
        <f>E32+E33+E34</f>
        <v>#DIV/0!</v>
      </c>
      <c r="F31" s="1549">
        <f>F32+F33+F34</f>
        <v>0</v>
      </c>
      <c r="G31" s="1549">
        <f>G32+G33+G34</f>
        <v>0</v>
      </c>
    </row>
    <row r="32" hidden="1">
      <c r="B32" s="1547"/>
      <c r="C32" s="1562" t="s">
        <v>2362</v>
      </c>
      <c r="D32" s="1560"/>
      <c r="E32" s="1560" t="e">
        <f>D32*E19/D19</f>
        <v>#DIV/0!</v>
      </c>
      <c r="F32" s="1560">
        <f>D32*$F$15/$D$15</f>
        <v>0</v>
      </c>
      <c r="G32" s="1560">
        <f>F32*$G$15/$F$15</f>
        <v>0</v>
      </c>
    </row>
    <row r="33" ht="17.25" hidden="1" customHeight="1">
      <c r="B33" s="1547"/>
      <c r="C33" s="1562" t="s">
        <v>2363</v>
      </c>
      <c r="D33" s="1560"/>
      <c r="E33" s="1560">
        <f>D33*$E$15/$D$15</f>
        <v>0</v>
      </c>
      <c r="F33" s="1560">
        <f>D33*$F$15/$D$15</f>
        <v>0</v>
      </c>
      <c r="G33" s="1560">
        <f>F33*$G$15/$F$15</f>
        <v>0</v>
      </c>
    </row>
    <row r="34" hidden="1">
      <c r="B34" s="1547"/>
      <c r="C34" s="1562" t="s">
        <v>2364</v>
      </c>
      <c r="D34" s="1560"/>
      <c r="E34" s="1560">
        <f>D34*$E$15/$D$15</f>
        <v>0</v>
      </c>
      <c r="F34" s="1560">
        <f>D34*$F$15/$D$15</f>
        <v>0</v>
      </c>
      <c r="G34" s="1560">
        <f>F34*$G$15/$F$15</f>
        <v>0</v>
      </c>
    </row>
    <row r="35">
      <c r="B35" s="1547" t="s">
        <v>118</v>
      </c>
      <c r="C35" s="1548" t="s">
        <v>978</v>
      </c>
      <c r="D35" s="1549">
        <v>794</v>
      </c>
      <c r="E35" s="1549">
        <v>784</v>
      </c>
      <c r="F35" s="1549">
        <v>129</v>
      </c>
      <c r="G35" s="1549">
        <v>127</v>
      </c>
    </row>
    <row r="36">
      <c r="B36" s="1547" t="s">
        <v>174</v>
      </c>
      <c r="C36" s="1548" t="s">
        <v>2370</v>
      </c>
      <c r="D36" s="1549"/>
      <c r="E36" s="1549"/>
      <c r="F36" s="1549"/>
      <c r="G36" s="1549"/>
    </row>
    <row r="37">
      <c r="B37" s="1547" t="s">
        <v>81</v>
      </c>
      <c r="C37" s="1548" t="s">
        <v>2371</v>
      </c>
      <c r="D37" s="1549">
        <v>0</v>
      </c>
      <c r="E37" s="1549">
        <v>0</v>
      </c>
      <c r="F37" s="1549">
        <v>0</v>
      </c>
      <c r="G37" s="1549">
        <v>0</v>
      </c>
    </row>
    <row r="38" ht="22.5" customHeight="1">
      <c r="B38" s="1547" t="s">
        <v>175</v>
      </c>
      <c r="C38" s="1548" t="s">
        <v>1198</v>
      </c>
      <c r="D38" s="1549"/>
      <c r="E38" s="1549"/>
      <c r="F38" s="1549"/>
      <c r="G38" s="1549"/>
    </row>
    <row r="39" ht="22.5" customHeight="1">
      <c r="B39" s="1547" t="s">
        <v>961</v>
      </c>
      <c r="C39" s="1548" t="s">
        <v>979</v>
      </c>
      <c r="D39" s="1549">
        <v>92</v>
      </c>
      <c r="E39" s="1549">
        <v>89</v>
      </c>
      <c r="F39" s="1549">
        <v>15</v>
      </c>
      <c r="G39" s="1549">
        <v>15</v>
      </c>
    </row>
    <row r="40" ht="25.5">
      <c r="B40" s="1547"/>
      <c r="C40" s="1563" t="s">
        <v>2376</v>
      </c>
      <c r="D40" s="1564">
        <f>D13+D15+D35+D36+D38+D39</f>
        <v>27831</v>
      </c>
      <c r="E40" s="1564">
        <f>E13+E15+E35+E36+E38+E39</f>
        <v>27256</v>
      </c>
      <c r="F40" s="1564">
        <f>F13+F15+F35+F36+F38+F39</f>
        <v>4590</v>
      </c>
      <c r="G40" s="1564">
        <f>G13+G15+G35+G36+G38+G39</f>
        <v>4457</v>
      </c>
    </row>
    <row r="41">
      <c r="B41" s="1554"/>
      <c r="C41" s="1555"/>
      <c r="D41" s="1556"/>
      <c r="E41" s="1556"/>
      <c r="F41" s="1556"/>
      <c r="G41" s="1556"/>
    </row>
    <row r="42">
      <c r="B42" s="1554"/>
      <c r="C42" s="1555"/>
      <c r="D42" s="1556"/>
      <c r="E42" s="1556"/>
      <c r="F42" s="1556"/>
      <c r="G42" s="1556"/>
    </row>
    <row r="43">
      <c r="B43" s="1554"/>
      <c r="C43" s="1555"/>
      <c r="D43" s="1556"/>
      <c r="E43" s="1556"/>
      <c r="F43" s="1556"/>
      <c r="G43" s="1556"/>
    </row>
    <row r="44" ht="34.5" customHeight="1">
      <c r="B44" s="2087" t="s">
        <v>2375</v>
      </c>
      <c r="C44" s="2088"/>
      <c r="D44" s="2088"/>
      <c r="E44" s="2088"/>
      <c r="F44" s="2088"/>
      <c r="G44" s="1556"/>
    </row>
    <row r="45">
      <c r="B45" s="1554"/>
      <c r="C45" s="1555"/>
      <c r="D45" s="1556"/>
      <c r="E45" s="1556"/>
      <c r="F45" s="1556"/>
      <c r="G45" s="1556"/>
    </row>
    <row r="47" ht="15.75"/>
    <row r="48" ht="25.5">
      <c r="C48" s="1550" t="s">
        <v>2374</v>
      </c>
      <c r="D48" s="1551">
        <f>D14+D15+D35+D38</f>
        <v>4166.2520000000004</v>
      </c>
      <c r="E48" s="1551">
        <f>E14+E15+E35+E38</f>
        <v>4077.0789316434993</v>
      </c>
      <c r="F48" s="1551">
        <f>F14+F15+F35+F38</f>
        <v>683.47275453802126</v>
      </c>
      <c r="G48" s="1551">
        <f>G14+G15+G35+G38</f>
        <v>665.15619738348323</v>
      </c>
    </row>
    <row r="49">
      <c r="C49" s="1498" t="s">
        <v>2372</v>
      </c>
      <c r="D49" s="1498"/>
      <c r="E49" s="1498"/>
      <c r="F49" s="1498"/>
      <c r="G49" s="1552"/>
    </row>
    <row r="50">
      <c r="F50" s="17"/>
    </row>
    <row r="51">
      <c r="D51" s="1553"/>
      <c r="E51" s="1553"/>
      <c r="F51" s="1553"/>
      <c r="G51" s="1553"/>
    </row>
    <row r="52" ht="57.75" customHeight="1">
      <c r="C52" s="2086"/>
      <c r="D52" s="2086"/>
      <c r="E52" s="2086"/>
      <c r="F52" s="2086"/>
      <c r="G52" s="2086"/>
    </row>
  </sheetData>
  <mergeCells count="13">
    <mergeCell ref="C52:G52"/>
    <mergeCell ref="B44:F44"/>
    <mergeCell ref="G9:G10"/>
    <mergeCell ref="D11:G11"/>
    <mergeCell ref="B3:G3"/>
    <mergeCell ref="B5:B11"/>
    <mergeCell ref="C5:C11"/>
    <mergeCell ref="D5:G5"/>
    <mergeCell ref="D6:E6"/>
    <mergeCell ref="F6:G6"/>
    <mergeCell ref="D7:D10"/>
    <mergeCell ref="F7:F10"/>
    <mergeCell ref="G7:G8"/>
  </mergeCells>
  <pageMargins left="0.70866141732283472" right="0.70866141732283472" top="0.74803149606299213" bottom="0.74803149606299213" header="0.31496062992125984" footer="0.31496062992125984"/>
  <pageSetup paperSize="9" scale="93" orientation="landscape"/>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pageSetUpPr fitToPage="1"/>
  </sheetPr>
  <sheetViews>
    <sheetView topLeftCell="A278" zoomScale="50" zoomScaleNormal="50" workbookViewId="0">
      <selection activeCell="L389" sqref="L389"/>
    </sheetView>
  </sheetViews>
  <sheetFormatPr defaultColWidth="9.140625" defaultRowHeight="15"/>
  <cols>
    <col bestFit="1" customWidth="1" min="1" max="1" style="507" width="5.7109375"/>
    <col bestFit="1" customWidth="1" min="2" max="2" style="507" width="61.28515625"/>
    <col customWidth="1" min="3" max="3" style="507" width="32.85546875"/>
    <col customWidth="1" min="4" max="4" style="507" width="26.7109375"/>
    <col customWidth="1" min="5" max="5" style="507" width="25.28515625"/>
    <col customWidth="1" min="6" max="6" style="507" width="22.28515625"/>
    <col customWidth="1" min="7" max="7" style="507" width="24.140625"/>
    <col customWidth="1" min="8" max="8" style="507" width="23.85546875"/>
    <col customWidth="1" min="9" max="9" style="507" width="22.28515625"/>
    <col customWidth="1" min="10" max="10" style="507" width="21.28515625"/>
    <col customWidth="1" min="11" max="11" style="507" width="24.7109375"/>
    <col customWidth="1" min="12" max="12" style="507" width="24.28515625"/>
    <col bestFit="1" customWidth="1" min="13" max="13" style="507" width="26.7109375"/>
    <col bestFit="1" customWidth="1" min="14" max="16" style="507" width="29.28515625"/>
    <col bestFit="1" customWidth="1" min="17" max="17" style="507" width="26.7109375"/>
    <col customWidth="1" min="18" max="18" style="507" width="41.28515625"/>
    <col customWidth="1" min="19" max="19" style="507" width="29.140625"/>
    <col bestFit="1" customWidth="1" min="20" max="20" style="507" width="23.7109375"/>
    <col customWidth="1" min="21" max="21" style="507" width="31.7109375"/>
    <col customWidth="1" min="22" max="22" style="507" width="34.7109375"/>
    <col bestFit="1" customWidth="1" min="23" max="23" style="507" width="29.85546875"/>
    <col bestFit="1" customWidth="1" hidden="1" min="24" max="24" style="507" width="23.28515625"/>
    <col bestFit="1" customWidth="1" hidden="1" min="25" max="25" style="507" width="20.85546875"/>
    <col bestFit="1" customWidth="1" hidden="1" min="26" max="26" style="507" width="14.85546875"/>
    <col bestFit="1" customWidth="1" hidden="1" min="27" max="27" style="507" width="16.7109375"/>
    <col bestFit="1" customWidth="1" hidden="1" min="28" max="28" style="507" width="13.140625"/>
    <col bestFit="1" customWidth="1" hidden="1" min="29" max="31" style="507" width="0"/>
    <col customWidth="1" min="32" max="32" style="507" width="44.85546875"/>
    <col bestFit="1" customWidth="1" min="33" max="33" style="507" width="20.28515625"/>
    <col min="34" max="16384" style="507" width="9.140625"/>
  </cols>
  <sheetData>
    <row r="1" ht="38.25" hidden="1">
      <c r="A1" s="2094" t="s">
        <v>1235</v>
      </c>
      <c r="B1" s="2094"/>
      <c r="C1" s="2094"/>
      <c r="D1" s="2094"/>
      <c r="E1" s="2094"/>
      <c r="F1" s="2094"/>
      <c r="G1" s="335" t="s">
        <v>1236</v>
      </c>
      <c r="H1" s="336">
        <v>1.0289999999999999</v>
      </c>
      <c r="I1" s="337"/>
      <c r="J1" s="337"/>
      <c r="K1" s="338" t="s">
        <v>1237</v>
      </c>
      <c r="L1" s="336">
        <v>1.0289999999999999</v>
      </c>
      <c r="M1" s="338" t="s">
        <v>1238</v>
      </c>
      <c r="N1" s="336">
        <v>1.056</v>
      </c>
      <c r="O1" s="338" t="s">
        <v>1239</v>
      </c>
      <c r="P1" s="336">
        <v>1.05</v>
      </c>
      <c r="Q1" s="691" t="s">
        <v>1240</v>
      </c>
      <c r="R1" s="692">
        <f>R5/R4*1000</f>
        <v>6622.3323959978161</v>
      </c>
      <c r="S1" s="339">
        <v>430.76999999999998</v>
      </c>
      <c r="T1" s="340">
        <f>R5-U1</f>
        <v>2852.7300000000005</v>
      </c>
      <c r="U1" s="341">
        <v>0</v>
      </c>
      <c r="V1" s="341"/>
      <c r="W1" s="337"/>
    </row>
    <row r="2" ht="24" hidden="1">
      <c r="A2" s="2095" t="s">
        <v>1241</v>
      </c>
      <c r="B2" s="2097" t="s">
        <v>210</v>
      </c>
      <c r="C2" s="2099"/>
      <c r="D2" s="2101" t="s">
        <v>1242</v>
      </c>
      <c r="E2" s="2102"/>
      <c r="F2" s="2102"/>
      <c r="G2" s="2102"/>
      <c r="H2" s="2102"/>
      <c r="I2" s="2102"/>
      <c r="J2" s="2103"/>
      <c r="K2" s="2113" t="s">
        <v>1243</v>
      </c>
      <c r="L2" s="2105"/>
      <c r="M2" s="2105"/>
      <c r="N2" s="2105"/>
      <c r="O2" s="2105"/>
      <c r="P2" s="2105"/>
      <c r="Q2" s="2114"/>
      <c r="R2" s="2104">
        <v>2020</v>
      </c>
      <c r="S2" s="2105"/>
      <c r="T2" s="2105"/>
      <c r="U2" s="2105"/>
      <c r="V2" s="2105"/>
      <c r="W2" s="2106"/>
    </row>
    <row r="3" ht="45.75" hidden="1">
      <c r="A3" s="2096"/>
      <c r="B3" s="2098"/>
      <c r="C3" s="2100"/>
      <c r="D3" s="399" t="s">
        <v>1212</v>
      </c>
      <c r="E3" s="342" t="s">
        <v>6</v>
      </c>
      <c r="F3" s="342" t="s">
        <v>7</v>
      </c>
      <c r="G3" s="342" t="s">
        <v>8</v>
      </c>
      <c r="H3" s="342" t="s">
        <v>1159</v>
      </c>
      <c r="I3" s="343" t="s">
        <v>1244</v>
      </c>
      <c r="J3" s="344" t="s">
        <v>1245</v>
      </c>
      <c r="K3" s="399" t="s">
        <v>1212</v>
      </c>
      <c r="L3" s="342" t="s">
        <v>6</v>
      </c>
      <c r="M3" s="342" t="s">
        <v>7</v>
      </c>
      <c r="N3" s="342" t="s">
        <v>8</v>
      </c>
      <c r="O3" s="342" t="s">
        <v>1159</v>
      </c>
      <c r="P3" s="343" t="s">
        <v>1244</v>
      </c>
      <c r="Q3" s="344" t="s">
        <v>1245</v>
      </c>
      <c r="R3" s="399" t="s">
        <v>1212</v>
      </c>
      <c r="S3" s="342" t="s">
        <v>6</v>
      </c>
      <c r="T3" s="342" t="s">
        <v>7</v>
      </c>
      <c r="U3" s="342" t="s">
        <v>8</v>
      </c>
      <c r="V3" s="342" t="s">
        <v>1159</v>
      </c>
      <c r="W3" s="400" t="s">
        <v>1246</v>
      </c>
    </row>
    <row r="4" ht="46.5" hidden="1">
      <c r="A4" s="345" t="s">
        <v>97</v>
      </c>
      <c r="B4" s="693" t="s">
        <v>1247</v>
      </c>
      <c r="C4" s="346" t="s">
        <v>89</v>
      </c>
      <c r="D4" s="347">
        <f>E4+F4+G4+H4+I4</f>
        <v>420.25398258573227</v>
      </c>
      <c r="E4" s="348">
        <f>(E15-E5*E8)/(E6/1000*6)</f>
        <v>70.737261833138831</v>
      </c>
      <c r="F4" s="348">
        <f>(F15-F5*F8)/(F6/1000*6)</f>
        <v>7.7855364855206206</v>
      </c>
      <c r="G4" s="348">
        <f>(G15-G5*G8)/(G6/1000*6)</f>
        <v>127.29727248572942</v>
      </c>
      <c r="H4" s="348">
        <f>(H15-H5*H8)/(H6/1000*6)</f>
        <v>55.530878448010405</v>
      </c>
      <c r="I4" s="2107">
        <v>158.90303333333301</v>
      </c>
      <c r="J4" s="2108"/>
      <c r="K4" s="347">
        <f>L4+M4+N4+O4+P4</f>
        <v>441.29443552871885</v>
      </c>
      <c r="L4" s="348">
        <f>(L15-L5*L8)/(L6/1000*6)</f>
        <v>74.212682062091048</v>
      </c>
      <c r="M4" s="348">
        <f>(M15-M5*M8)/(M6/1000*6)</f>
        <v>8.9313770734849385</v>
      </c>
      <c r="N4" s="348">
        <f>(N15-N5*N8)/(N6/1000*6)</f>
        <v>131.86768800058945</v>
      </c>
      <c r="O4" s="348">
        <f>(O15-O5*O8)/(O6/1000*6)</f>
        <v>60.771571725886432</v>
      </c>
      <c r="P4" s="2107">
        <v>165.51111666666699</v>
      </c>
      <c r="Q4" s="2109"/>
      <c r="R4" s="349">
        <f>(D4+K4)/2</f>
        <v>430.77420905722556</v>
      </c>
      <c r="S4" s="350">
        <f>(E4+L4)/2</f>
        <v>72.474971947614932</v>
      </c>
      <c r="T4" s="351">
        <f>(F4+M4)/2</f>
        <v>8.3584567795027791</v>
      </c>
      <c r="U4" s="350">
        <f>(G4+N4)/2</f>
        <v>129.58248024315944</v>
      </c>
      <c r="V4" s="350">
        <f>(H4+O4)/2</f>
        <v>58.151225086948415</v>
      </c>
      <c r="W4" s="352">
        <f>W5/6000*1000</f>
        <v>162.21131666666668</v>
      </c>
      <c r="X4" s="507">
        <v>942.84000000000003</v>
      </c>
    </row>
    <row r="5" ht="46.5" hidden="1">
      <c r="A5" s="353" t="s">
        <v>98</v>
      </c>
      <c r="B5" s="693" t="s">
        <v>1248</v>
      </c>
      <c r="C5" s="346" t="s">
        <v>182</v>
      </c>
      <c r="D5" s="347">
        <f>E5+F5+G5+H5+I5+J5</f>
        <v>1387.0752602606517</v>
      </c>
      <c r="E5" s="694">
        <f>301.687845742863-7-20+10+10+20-10-0.5</f>
        <v>304.18784574286298</v>
      </c>
      <c r="F5" s="694">
        <v>24.644594568109678</v>
      </c>
      <c r="G5" s="694">
        <f>380.783222457171-10+10</f>
        <v>380.78322245717101</v>
      </c>
      <c r="H5" s="694">
        <f>173.235897492508+7+20+20-20+0.5</f>
        <v>200.735897492508</v>
      </c>
      <c r="I5" s="694">
        <v>283.01706024811853</v>
      </c>
      <c r="J5" s="694">
        <v>193.70663975188154</v>
      </c>
      <c r="K5" s="347">
        <f>L5+M5+N5+O5+P5+Q5</f>
        <v>1465.6547397393485</v>
      </c>
      <c r="L5" s="694">
        <f>362.790427449885-10-10-10-2-1.1-20+20-10-10-2+20-7-0.2</f>
        <v>320.49042744988498</v>
      </c>
      <c r="M5" s="694">
        <v>28.457837526384569</v>
      </c>
      <c r="N5" s="694">
        <f>380.516556296146-10+10+10+10+10-5+2+1.1-20+2+7</f>
        <v>397.61655629614603</v>
      </c>
      <c r="O5" s="694">
        <f>237.435718466933+5+20-20-20-0.09+0.2</f>
        <v>222.54571846693298</v>
      </c>
      <c r="P5" s="694">
        <v>308.85262907302757</v>
      </c>
      <c r="Q5" s="694">
        <v>187.69157092697247</v>
      </c>
      <c r="R5" s="354">
        <f>D5+K5</f>
        <v>2852.7300000000005</v>
      </c>
      <c r="S5" s="355">
        <f>E5+L5</f>
        <v>624.67827319274795</v>
      </c>
      <c r="T5" s="695">
        <f>F5+M5</f>
        <v>53.102432094494247</v>
      </c>
      <c r="U5" s="695">
        <f>G5+N5</f>
        <v>778.39977875331704</v>
      </c>
      <c r="V5" s="695">
        <f>H5+O5</f>
        <v>423.28161595944096</v>
      </c>
      <c r="W5" s="356">
        <f>I5+J5+P5+Q5</f>
        <v>973.26790000000005</v>
      </c>
      <c r="X5" s="357">
        <f>X4-W5</f>
        <v>-30.427900000000022</v>
      </c>
      <c r="Y5" s="48">
        <f>X5-W5</f>
        <v>-1003.6958000000001</v>
      </c>
    </row>
    <row r="6" ht="27.75" hidden="1">
      <c r="A6" s="358" t="s">
        <v>102</v>
      </c>
      <c r="B6" s="696" t="s">
        <v>181</v>
      </c>
      <c r="C6" s="346" t="s">
        <v>1249</v>
      </c>
      <c r="D6" s="359"/>
      <c r="E6" s="697">
        <v>633183.01000000001</v>
      </c>
      <c r="F6" s="697">
        <v>563378.5</v>
      </c>
      <c r="G6" s="697">
        <v>821682.79000000004</v>
      </c>
      <c r="H6" s="697">
        <v>1219819.7</v>
      </c>
      <c r="I6" s="697"/>
      <c r="J6" s="360"/>
      <c r="K6" s="359"/>
      <c r="L6" s="697">
        <v>651545.31000000006</v>
      </c>
      <c r="M6" s="697">
        <v>579716.46999999997</v>
      </c>
      <c r="N6" s="697">
        <v>845511.58999999997</v>
      </c>
      <c r="O6" s="697">
        <v>1255194.48</v>
      </c>
      <c r="P6" s="697"/>
      <c r="Q6" s="361"/>
      <c r="R6" s="362"/>
      <c r="S6" s="695"/>
      <c r="T6" s="695"/>
      <c r="U6" s="695"/>
      <c r="V6" s="695"/>
      <c r="W6" s="363"/>
      <c r="X6" s="357" t="e">
        <f>W5-#REF!</f>
        <v>#REF!</v>
      </c>
    </row>
    <row r="7" ht="27.75" hidden="1">
      <c r="A7" s="358"/>
      <c r="B7" s="698" t="s">
        <v>1250</v>
      </c>
      <c r="C7" s="346"/>
      <c r="D7" s="359"/>
      <c r="E7" s="699"/>
      <c r="F7" s="699"/>
      <c r="G7" s="699"/>
      <c r="H7" s="699"/>
      <c r="I7" s="699"/>
      <c r="J7" s="699"/>
      <c r="K7" s="359"/>
      <c r="L7" s="699">
        <f>L6/E6*100</f>
        <v>102.89999884867412</v>
      </c>
      <c r="M7" s="699">
        <f>M6/F6*100</f>
        <v>102.89999884624635</v>
      </c>
      <c r="N7" s="699">
        <f>N6/G6*100</f>
        <v>102.89999988925165</v>
      </c>
      <c r="O7" s="699">
        <f>O6/H6*100</f>
        <v>102.90000071322017</v>
      </c>
      <c r="P7" s="697"/>
      <c r="Q7" s="700"/>
      <c r="R7" s="364"/>
      <c r="S7" s="701"/>
      <c r="T7" s="701"/>
      <c r="U7" s="701"/>
      <c r="V7" s="701"/>
      <c r="W7" s="363"/>
    </row>
    <row r="8" ht="67.5" hidden="1">
      <c r="A8" s="358" t="s">
        <v>195</v>
      </c>
      <c r="B8" s="702" t="s">
        <v>1251</v>
      </c>
      <c r="C8" s="346" t="s">
        <v>1252</v>
      </c>
      <c r="D8" s="359"/>
      <c r="E8" s="697">
        <v>142.74000000000001</v>
      </c>
      <c r="F8" s="697">
        <v>266.25</v>
      </c>
      <c r="G8" s="697">
        <v>499.25</v>
      </c>
      <c r="H8" s="697">
        <v>993.79999999999995</v>
      </c>
      <c r="I8" s="697">
        <v>2711.0999999999999</v>
      </c>
      <c r="J8" s="697">
        <v>1502.77</v>
      </c>
      <c r="K8" s="359"/>
      <c r="L8" s="697">
        <v>150.72999999999999</v>
      </c>
      <c r="M8" s="697">
        <v>281.16000000000003</v>
      </c>
      <c r="N8" s="697">
        <v>527.21000000000004</v>
      </c>
      <c r="O8" s="697">
        <v>1049.45</v>
      </c>
      <c r="P8" s="697">
        <v>2845.6199999999999</v>
      </c>
      <c r="Q8" s="697">
        <v>1595.6199999999997</v>
      </c>
      <c r="R8" s="362">
        <f>R14/R5</f>
        <v>677.92319480404592</v>
      </c>
      <c r="S8" s="695">
        <f>S14/S5</f>
        <v>146.83925977133265</v>
      </c>
      <c r="T8" s="695">
        <f>T14/T5</f>
        <v>274.24033755673099</v>
      </c>
      <c r="U8" s="695">
        <f>U14/U5</f>
        <v>513.53232537764313</v>
      </c>
      <c r="V8" s="695">
        <f>V14/V5</f>
        <v>1023.0586986198606</v>
      </c>
      <c r="W8" s="363"/>
    </row>
    <row r="9" ht="27.75" hidden="1">
      <c r="A9" s="358"/>
      <c r="B9" s="698" t="s">
        <v>1250</v>
      </c>
      <c r="C9" s="346" t="s">
        <v>1252</v>
      </c>
      <c r="D9" s="359"/>
      <c r="E9" s="699"/>
      <c r="F9" s="699"/>
      <c r="G9" s="699"/>
      <c r="H9" s="699"/>
      <c r="I9" s="699"/>
      <c r="J9" s="699"/>
      <c r="K9" s="359"/>
      <c r="L9" s="699">
        <f t="shared" ref="L9:Q9" si="0">L8/E8*100</f>
        <v>105.59759002381952</v>
      </c>
      <c r="M9" s="699">
        <f t="shared" si="0"/>
        <v>105.60000000000001</v>
      </c>
      <c r="N9" s="699">
        <f t="shared" si="0"/>
        <v>105.60040060090137</v>
      </c>
      <c r="O9" s="699">
        <f t="shared" si="0"/>
        <v>105.59971825316967</v>
      </c>
      <c r="P9" s="699">
        <f t="shared" si="0"/>
        <v>104.96182361403122</v>
      </c>
      <c r="Q9" s="365">
        <f t="shared" si="0"/>
        <v>106.17859020342433</v>
      </c>
      <c r="R9" s="364"/>
      <c r="S9" s="701"/>
      <c r="T9" s="701"/>
      <c r="U9" s="701"/>
      <c r="V9" s="701"/>
      <c r="W9" s="363"/>
    </row>
    <row r="10" ht="27" hidden="1">
      <c r="A10" s="358" t="s">
        <v>199</v>
      </c>
      <c r="B10" s="696" t="s">
        <v>1214</v>
      </c>
      <c r="C10" s="366"/>
      <c r="D10" s="367">
        <f>D15/D5</f>
        <v>2038.1242154817294</v>
      </c>
      <c r="E10" s="697">
        <v>1026.2</v>
      </c>
      <c r="F10" s="697">
        <v>1334.1199999999999</v>
      </c>
      <c r="G10" s="697">
        <v>2147.4000000000001</v>
      </c>
      <c r="H10" s="697">
        <v>3018.48</v>
      </c>
      <c r="I10" s="697">
        <v>2711.0999999999999</v>
      </c>
      <c r="J10" s="697">
        <v>1502.77</v>
      </c>
      <c r="K10" s="367">
        <f>K15/K5</f>
        <v>2132.6214572398544</v>
      </c>
      <c r="L10" s="697">
        <v>1055.96</v>
      </c>
      <c r="M10" s="697">
        <v>1372.8099999999999</v>
      </c>
      <c r="N10" s="697">
        <v>2209.6700000000001</v>
      </c>
      <c r="O10" s="697">
        <v>3106.02</v>
      </c>
      <c r="P10" s="697">
        <f>P8</f>
        <v>2845.6199999999999</v>
      </c>
      <c r="Q10" s="697">
        <f>Q8</f>
        <v>1595.6199999999997</v>
      </c>
      <c r="R10" s="368">
        <f>R15/R5</f>
        <v>2086.6743167093573</v>
      </c>
      <c r="S10" s="703"/>
      <c r="T10" s="703"/>
      <c r="U10" s="703"/>
      <c r="V10" s="703"/>
      <c r="W10" s="369"/>
    </row>
    <row r="11" ht="27" hidden="1">
      <c r="A11" s="370"/>
      <c r="B11" s="698" t="s">
        <v>1250</v>
      </c>
      <c r="C11" s="371"/>
      <c r="D11" s="372"/>
      <c r="E11" s="704"/>
      <c r="F11" s="704"/>
      <c r="G11" s="704"/>
      <c r="H11" s="704"/>
      <c r="I11" s="704"/>
      <c r="J11" s="373"/>
      <c r="K11" s="705">
        <f>K10/D10</f>
        <v>1.0463648098777873</v>
      </c>
      <c r="L11" s="706">
        <f t="shared" ref="L11:Q11" si="1">L10/E10*100</f>
        <v>102.90001948937828</v>
      </c>
      <c r="M11" s="706">
        <f t="shared" si="1"/>
        <v>102.90003897700358</v>
      </c>
      <c r="N11" s="706">
        <f t="shared" si="1"/>
        <v>102.8997857874639</v>
      </c>
      <c r="O11" s="706">
        <f t="shared" si="1"/>
        <v>102.900135167369</v>
      </c>
      <c r="P11" s="706">
        <f t="shared" si="1"/>
        <v>104.96182361403122</v>
      </c>
      <c r="Q11" s="374">
        <f t="shared" si="1"/>
        <v>106.17859020342433</v>
      </c>
      <c r="R11" s="375"/>
      <c r="S11" s="707"/>
      <c r="T11" s="707"/>
      <c r="U11" s="707"/>
      <c r="V11" s="707"/>
      <c r="W11" s="369"/>
    </row>
    <row r="12" ht="27.75" hidden="1">
      <c r="A12" s="376">
        <v>6</v>
      </c>
      <c r="B12" s="696" t="s">
        <v>1253</v>
      </c>
      <c r="C12" s="346" t="s">
        <v>15</v>
      </c>
      <c r="D12" s="367">
        <f>SUM(E12:J12)</f>
        <v>2827031.6766328565</v>
      </c>
      <c r="E12" s="708">
        <f>E4*E6*6/1000+E5*E8</f>
        <v>312157.56730132608</v>
      </c>
      <c r="F12" s="708">
        <f>F4*F6*6/1000+F5*F8</f>
        <v>32878.846505206471</v>
      </c>
      <c r="G12" s="708">
        <f>G4*G6*6/1000+G5*G8</f>
        <v>817693.89190452895</v>
      </c>
      <c r="H12" s="708">
        <f>H4*H6*6/1000+H5*H8</f>
        <v>605917.29186318559</v>
      </c>
      <c r="I12" s="708">
        <f>I5*I8</f>
        <v>767287.55203867413</v>
      </c>
      <c r="J12" s="377">
        <f>J5*J8</f>
        <v>291096.52701993502</v>
      </c>
      <c r="K12" s="367">
        <f>SUM(L12:Q12)</f>
        <v>3125686.746873429</v>
      </c>
      <c r="L12" s="708">
        <f>L4*L6*6/1000+L5*L8</f>
        <v>338425.07176998048</v>
      </c>
      <c r="M12" s="708">
        <f>M4*M6*6/1000+M5*M8</f>
        <v>39067.203934596</v>
      </c>
      <c r="N12" s="708">
        <f>N4*N6*6/1000+N5*N8</f>
        <v>878601.37595090503</v>
      </c>
      <c r="O12" s="708">
        <f>O4*O6*6/1000+O5*O8</f>
        <v>691231.45247266325</v>
      </c>
      <c r="P12" s="708">
        <f>P5*P8</f>
        <v>878877.21834278863</v>
      </c>
      <c r="Q12" s="378">
        <f>Q5*Q8</f>
        <v>299484.42440249573</v>
      </c>
      <c r="R12" s="379">
        <f t="shared" ref="R12:V15" si="2">D12+K12</f>
        <v>5952718.423506286</v>
      </c>
      <c r="S12" s="695">
        <f t="shared" si="2"/>
        <v>650582.63907130656</v>
      </c>
      <c r="T12" s="695">
        <f t="shared" si="2"/>
        <v>71946.050439802464</v>
      </c>
      <c r="U12" s="695">
        <f t="shared" si="2"/>
        <v>1696295.267855434</v>
      </c>
      <c r="V12" s="695">
        <f t="shared" si="2"/>
        <v>1297148.7443358488</v>
      </c>
      <c r="W12" s="356">
        <f>I12+P12+J12+Q12</f>
        <v>2236745.7218038933</v>
      </c>
    </row>
    <row r="13" ht="27.75" hidden="1">
      <c r="A13" s="709"/>
      <c r="B13" s="710" t="s">
        <v>1254</v>
      </c>
      <c r="C13" s="711"/>
      <c r="D13" s="380">
        <f>SUM(E13:J13)</f>
        <v>1913684.9084279633</v>
      </c>
      <c r="E13" s="712">
        <f t="shared" ref="E13:J13" si="3">E12-E14</f>
        <v>268737.79419998982</v>
      </c>
      <c r="F13" s="712">
        <f t="shared" si="3"/>
        <v>26317.223201447268</v>
      </c>
      <c r="G13" s="712">
        <f t="shared" si="3"/>
        <v>627587.86809278629</v>
      </c>
      <c r="H13" s="712">
        <f t="shared" si="3"/>
        <v>406425.95693513111</v>
      </c>
      <c r="I13" s="712">
        <f t="shared" si="3"/>
        <v>486025.19756409392</v>
      </c>
      <c r="J13" s="713">
        <f t="shared" si="3"/>
        <v>98590.868434515141</v>
      </c>
      <c r="K13" s="380">
        <f>SUM(L13:Q13)</f>
        <v>2105101.6795649757</v>
      </c>
      <c r="L13" s="712">
        <f t="shared" ref="L13:Q13" si="4">L12-L14</f>
        <v>290117.5496404593</v>
      </c>
      <c r="M13" s="712">
        <f t="shared" si="4"/>
        <v>31065.998335677716</v>
      </c>
      <c r="N13" s="712">
        <f t="shared" si="4"/>
        <v>668973.95130601386</v>
      </c>
      <c r="O13" s="712">
        <f t="shared" si="4"/>
        <v>457680.84822754038</v>
      </c>
      <c r="P13" s="712">
        <f t="shared" si="4"/>
        <v>554751.82676209975</v>
      </c>
      <c r="Q13" s="506">
        <f t="shared" si="4"/>
        <v>102511.50529318445</v>
      </c>
      <c r="R13" s="379">
        <f t="shared" si="2"/>
        <v>4018786.5879929392</v>
      </c>
      <c r="S13" s="695">
        <f t="shared" si="2"/>
        <v>558855.34384044912</v>
      </c>
      <c r="T13" s="695">
        <f t="shared" si="2"/>
        <v>57383.221537124984</v>
      </c>
      <c r="U13" s="695">
        <f t="shared" si="2"/>
        <v>1296561.8193988001</v>
      </c>
      <c r="V13" s="695">
        <f t="shared" si="2"/>
        <v>864106.80516267149</v>
      </c>
      <c r="W13" s="356"/>
      <c r="AF13" s="379"/>
    </row>
    <row r="14" ht="27.75" hidden="1">
      <c r="A14" s="709"/>
      <c r="B14" s="710" t="s">
        <v>1255</v>
      </c>
      <c r="C14" s="711"/>
      <c r="D14" s="380">
        <f>SUM(E14:J14)</f>
        <v>913346.76820489264</v>
      </c>
      <c r="E14" s="712">
        <f>E5*E8</f>
        <v>43419.773101336265</v>
      </c>
      <c r="F14" s="712">
        <f>F5*F8</f>
        <v>6561.6233037592019</v>
      </c>
      <c r="G14" s="712">
        <f>G5*G8</f>
        <v>190106.02381174263</v>
      </c>
      <c r="H14" s="712">
        <f>H5*H8</f>
        <v>199491.33492805445</v>
      </c>
      <c r="I14" s="712">
        <f>I5*H8</f>
        <v>281262.35447458021</v>
      </c>
      <c r="J14" s="713">
        <f>J5*H8</f>
        <v>192505.65858541988</v>
      </c>
      <c r="K14" s="380">
        <f>SUM(L14:Q14)</f>
        <v>1020585.0673084535</v>
      </c>
      <c r="L14" s="712">
        <f>L5*L8</f>
        <v>48307.52212952116</v>
      </c>
      <c r="M14" s="712">
        <f>M5*M8</f>
        <v>8001.2055989182863</v>
      </c>
      <c r="N14" s="712">
        <f>N5*N8</f>
        <v>209627.42464489117</v>
      </c>
      <c r="O14" s="712">
        <f>O5*O8</f>
        <v>233550.60424512284</v>
      </c>
      <c r="P14" s="712">
        <f>P5*O8</f>
        <v>324125.39158068883</v>
      </c>
      <c r="Q14" s="506">
        <f>Q5*O8</f>
        <v>196972.91910931127</v>
      </c>
      <c r="R14" s="379">
        <f t="shared" si="2"/>
        <v>1933931.8355133461</v>
      </c>
      <c r="S14" s="695">
        <f t="shared" si="2"/>
        <v>91727.295230857417</v>
      </c>
      <c r="T14" s="695">
        <f t="shared" si="2"/>
        <v>14562.828902677487</v>
      </c>
      <c r="U14" s="695">
        <f t="shared" si="2"/>
        <v>399733.44845663384</v>
      </c>
      <c r="V14" s="695">
        <f t="shared" si="2"/>
        <v>433041.93917317729</v>
      </c>
      <c r="W14" s="356"/>
      <c r="AF14" s="381"/>
    </row>
    <row r="15" ht="28.5" hidden="1">
      <c r="A15" s="382">
        <v>7</v>
      </c>
      <c r="B15" s="714" t="s">
        <v>1256</v>
      </c>
      <c r="C15" s="383" t="s">
        <v>15</v>
      </c>
      <c r="D15" s="384">
        <f>SUM(E15:J15)</f>
        <v>2827031.6766328565</v>
      </c>
      <c r="E15" s="715">
        <f t="shared" ref="E15:J15" si="5">E5*E10</f>
        <v>312157.56730132602</v>
      </c>
      <c r="F15" s="715">
        <f t="shared" si="5"/>
        <v>32878.846505206478</v>
      </c>
      <c r="G15" s="715">
        <f t="shared" si="5"/>
        <v>817693.89190452907</v>
      </c>
      <c r="H15" s="715">
        <f t="shared" si="5"/>
        <v>605917.29186318559</v>
      </c>
      <c r="I15" s="715">
        <f t="shared" si="5"/>
        <v>767287.55203867413</v>
      </c>
      <c r="J15" s="385">
        <f t="shared" si="5"/>
        <v>291096.52701993502</v>
      </c>
      <c r="K15" s="384">
        <f>SUM(L15:Q15)</f>
        <v>3125686.746873429</v>
      </c>
      <c r="L15" s="715">
        <f t="shared" ref="L15:Q15" si="6">L5*L10</f>
        <v>338425.07176998054</v>
      </c>
      <c r="M15" s="715">
        <f t="shared" si="6"/>
        <v>39067.203934596</v>
      </c>
      <c r="N15" s="715">
        <f t="shared" si="6"/>
        <v>878601.37595090503</v>
      </c>
      <c r="O15" s="715">
        <f t="shared" si="6"/>
        <v>691231.45247266314</v>
      </c>
      <c r="P15" s="715">
        <f t="shared" si="6"/>
        <v>878877.21834278863</v>
      </c>
      <c r="Q15" s="386">
        <f t="shared" si="6"/>
        <v>299484.42440249573</v>
      </c>
      <c r="R15" s="387">
        <f t="shared" si="2"/>
        <v>5952718.423506286</v>
      </c>
      <c r="S15" s="716">
        <f t="shared" si="2"/>
        <v>650582.63907130656</v>
      </c>
      <c r="T15" s="716">
        <f t="shared" si="2"/>
        <v>71946.050439802479</v>
      </c>
      <c r="U15" s="716">
        <f t="shared" si="2"/>
        <v>1696295.2678554342</v>
      </c>
      <c r="V15" s="716">
        <f t="shared" si="2"/>
        <v>1297148.7443358488</v>
      </c>
      <c r="W15" s="388">
        <f>I15+P15+J15+Q15</f>
        <v>2236745.7218038933</v>
      </c>
      <c r="AF15" s="389">
        <v>885831.44630817475</v>
      </c>
      <c r="AG15" s="389">
        <v>991809.3436365379</v>
      </c>
    </row>
    <row r="16" ht="15.75" hidden="1">
      <c r="A16" s="390"/>
      <c r="B16" s="391" t="s">
        <v>1257</v>
      </c>
      <c r="C16" s="390"/>
      <c r="D16" s="392">
        <f>D12-D15</f>
        <v>0</v>
      </c>
      <c r="E16" s="392">
        <f>E12-E15</f>
        <v>0</v>
      </c>
      <c r="F16" s="392">
        <f t="shared" ref="F16:W16" si="7">F12-F15</f>
        <v>0</v>
      </c>
      <c r="G16" s="392">
        <f t="shared" si="7"/>
        <v>0</v>
      </c>
      <c r="H16" s="392">
        <f t="shared" si="7"/>
        <v>0</v>
      </c>
      <c r="I16" s="392">
        <f t="shared" si="7"/>
        <v>0</v>
      </c>
      <c r="J16" s="392">
        <f t="shared" si="7"/>
        <v>0</v>
      </c>
      <c r="K16" s="392">
        <f t="shared" si="7"/>
        <v>0</v>
      </c>
      <c r="L16" s="392">
        <f t="shared" si="7"/>
        <v>0</v>
      </c>
      <c r="M16" s="392">
        <f t="shared" si="7"/>
        <v>0</v>
      </c>
      <c r="N16" s="392">
        <f t="shared" si="7"/>
        <v>0</v>
      </c>
      <c r="O16" s="392">
        <f t="shared" si="7"/>
        <v>0</v>
      </c>
      <c r="P16" s="392">
        <f t="shared" si="7"/>
        <v>0</v>
      </c>
      <c r="Q16" s="392">
        <f t="shared" si="7"/>
        <v>0</v>
      </c>
      <c r="R16" s="392">
        <f t="shared" si="7"/>
        <v>0</v>
      </c>
      <c r="S16" s="392">
        <f t="shared" si="7"/>
        <v>0</v>
      </c>
      <c r="T16" s="392">
        <f t="shared" si="7"/>
        <v>0</v>
      </c>
      <c r="U16" s="392">
        <f t="shared" si="7"/>
        <v>0</v>
      </c>
      <c r="V16" s="392">
        <f t="shared" si="7"/>
        <v>0</v>
      </c>
      <c r="W16" s="392">
        <f t="shared" si="7"/>
        <v>0</v>
      </c>
    </row>
    <row r="17" hidden="1"/>
    <row r="18" hidden="1">
      <c r="D18" s="48"/>
      <c r="K18" s="393"/>
    </row>
    <row r="19" ht="38.25" hidden="1">
      <c r="F19" s="717" t="s">
        <v>6</v>
      </c>
      <c r="G19" s="717" t="s">
        <v>7</v>
      </c>
      <c r="H19" s="717" t="s">
        <v>8</v>
      </c>
      <c r="I19" s="717" t="s">
        <v>1159</v>
      </c>
      <c r="J19" s="718" t="s">
        <v>1244</v>
      </c>
      <c r="K19" s="394" t="s">
        <v>1245</v>
      </c>
    </row>
    <row r="20" ht="21" hidden="1">
      <c r="D20" s="395" t="s">
        <v>1258</v>
      </c>
      <c r="E20" s="357">
        <f>F20+G20+H20+I20+J20+K20</f>
        <v>2745.3608450000002</v>
      </c>
      <c r="F20" s="396">
        <v>669.589383</v>
      </c>
      <c r="G20" s="396">
        <v>50.949894999999998</v>
      </c>
      <c r="H20" s="396">
        <v>818.71078999999997</v>
      </c>
      <c r="I20" s="396">
        <v>264.01737900000001</v>
      </c>
      <c r="J20" s="396">
        <v>567.37682900000004</v>
      </c>
      <c r="K20" s="396">
        <v>374.71656899999999</v>
      </c>
    </row>
    <row r="21" ht="21" hidden="1">
      <c r="D21" s="395"/>
      <c r="E21" s="395"/>
      <c r="F21" s="397">
        <f t="shared" ref="F21:K21" si="8">F20/$E$20</f>
        <v>0.24389849670198818</v>
      </c>
      <c r="G21" s="397">
        <f t="shared" si="8"/>
        <v>0.018558542164973581</v>
      </c>
      <c r="H21" s="397">
        <f t="shared" si="8"/>
        <v>0.29821609479536376</v>
      </c>
      <c r="I21" s="397">
        <f t="shared" si="8"/>
        <v>0.096168552662518933</v>
      </c>
      <c r="J21" s="397">
        <f t="shared" si="8"/>
        <v>0.2066674878216237</v>
      </c>
      <c r="K21" s="397">
        <f t="shared" si="8"/>
        <v>0.13649082585353181</v>
      </c>
    </row>
    <row r="22" ht="21" hidden="1">
      <c r="D22" s="395" t="s">
        <v>1259</v>
      </c>
      <c r="E22" s="357" t="e">
        <f>#REF!</f>
        <v>#REF!</v>
      </c>
      <c r="F22" s="357" t="e">
        <f>#REF!</f>
        <v>#REF!</v>
      </c>
      <c r="G22" s="357" t="e">
        <f>#REF!</f>
        <v>#REF!</v>
      </c>
      <c r="H22" s="357" t="e">
        <f>#REF!</f>
        <v>#REF!</v>
      </c>
      <c r="I22" s="357" t="e">
        <f>#REF!</f>
        <v>#REF!</v>
      </c>
      <c r="J22" s="357" t="e">
        <f>#REF!</f>
        <v>#REF!</v>
      </c>
      <c r="K22" s="357" t="e">
        <f>#REF!</f>
        <v>#REF!</v>
      </c>
    </row>
    <row r="23" ht="21" hidden="1">
      <c r="D23" s="395"/>
      <c r="E23" s="395"/>
      <c r="F23" s="397" t="e">
        <f t="shared" ref="F23:K23" si="9">F22/$E$22</f>
        <v>#REF!</v>
      </c>
      <c r="G23" s="397" t="e">
        <f t="shared" si="9"/>
        <v>#REF!</v>
      </c>
      <c r="H23" s="397" t="e">
        <f t="shared" si="9"/>
        <v>#REF!</v>
      </c>
      <c r="I23" s="397" t="e">
        <f t="shared" si="9"/>
        <v>#REF!</v>
      </c>
      <c r="J23" s="397" t="e">
        <f t="shared" si="9"/>
        <v>#REF!</v>
      </c>
      <c r="K23" s="397" t="e">
        <f t="shared" si="9"/>
        <v>#REF!</v>
      </c>
      <c r="N23" s="395"/>
      <c r="O23" s="395"/>
    </row>
    <row r="24" ht="21" hidden="1">
      <c r="D24" s="395" t="s">
        <v>1260</v>
      </c>
      <c r="E24" s="357" t="e">
        <f>F24+G24+H24+I24+J24+K24</f>
        <v>#REF!</v>
      </c>
      <c r="F24" s="357" t="e">
        <f>#REF!</f>
        <v>#REF!</v>
      </c>
      <c r="G24" s="357" t="e">
        <f>#REF!</f>
        <v>#REF!</v>
      </c>
      <c r="H24" s="357" t="e">
        <f>#REF!</f>
        <v>#REF!</v>
      </c>
      <c r="I24" s="357" t="e">
        <f>#REF!</f>
        <v>#REF!</v>
      </c>
      <c r="J24" s="357" t="e">
        <f>#REF!</f>
        <v>#REF!</v>
      </c>
      <c r="K24" s="357" t="e">
        <f>#REF!</f>
        <v>#REF!</v>
      </c>
    </row>
    <row r="25" ht="21" hidden="1">
      <c r="D25" s="395"/>
      <c r="E25" s="395"/>
      <c r="F25" s="397" t="e">
        <f t="shared" ref="F25:K25" si="10">F24/$E$24</f>
        <v>#REF!</v>
      </c>
      <c r="G25" s="397" t="e">
        <f t="shared" si="10"/>
        <v>#REF!</v>
      </c>
      <c r="H25" s="397" t="e">
        <f t="shared" si="10"/>
        <v>#REF!</v>
      </c>
      <c r="I25" s="397" t="e">
        <f t="shared" si="10"/>
        <v>#REF!</v>
      </c>
      <c r="J25" s="397" t="e">
        <f t="shared" si="10"/>
        <v>#REF!</v>
      </c>
      <c r="K25" s="397" t="e">
        <f t="shared" si="10"/>
        <v>#REF!</v>
      </c>
    </row>
    <row r="26" ht="21" hidden="1">
      <c r="D26" s="395" t="s">
        <v>1261</v>
      </c>
      <c r="E26" s="357">
        <f>F26+G26+H26+I26+J26+K26</f>
        <v>2852.73</v>
      </c>
      <c r="F26" s="357">
        <f t="shared" ref="F26:K26" si="11">E5+L5</f>
        <v>624.67827319274795</v>
      </c>
      <c r="G26" s="357">
        <f t="shared" si="11"/>
        <v>53.102432094494247</v>
      </c>
      <c r="H26" s="357">
        <f t="shared" si="11"/>
        <v>778.39977875331704</v>
      </c>
      <c r="I26" s="357">
        <f t="shared" si="11"/>
        <v>423.28161595944096</v>
      </c>
      <c r="J26" s="357">
        <f t="shared" si="11"/>
        <v>591.8696893211461</v>
      </c>
      <c r="K26" s="357">
        <f t="shared" si="11"/>
        <v>381.39821067885401</v>
      </c>
    </row>
    <row r="27" ht="21" hidden="1">
      <c r="D27" s="395"/>
      <c r="E27" s="395"/>
      <c r="F27" s="398">
        <f t="shared" ref="F27:K27" si="12">F26/$E$26</f>
        <v>0.21897560343697017</v>
      </c>
      <c r="G27" s="398">
        <f t="shared" si="12"/>
        <v>0.018614601485066672</v>
      </c>
      <c r="H27" s="398">
        <f t="shared" si="12"/>
        <v>0.27286135692943847</v>
      </c>
      <c r="I27" s="398">
        <f t="shared" si="12"/>
        <v>0.14837773499750798</v>
      </c>
      <c r="J27" s="398">
        <f t="shared" si="12"/>
        <v>0.20747483614682991</v>
      </c>
      <c r="K27" s="398">
        <f t="shared" si="12"/>
        <v>0.13369586700418687</v>
      </c>
    </row>
    <row r="28" hidden="1"/>
    <row r="29" ht="42" hidden="1">
      <c r="C29" s="719"/>
      <c r="D29" s="720" t="s">
        <v>6</v>
      </c>
      <c r="E29" s="720" t="s">
        <v>7</v>
      </c>
      <c r="F29" s="720" t="s">
        <v>8</v>
      </c>
      <c r="G29" s="720" t="s">
        <v>1159</v>
      </c>
      <c r="H29" s="720" t="s">
        <v>1262</v>
      </c>
      <c r="I29" s="720" t="s">
        <v>1263</v>
      </c>
      <c r="J29" s="721" t="s">
        <v>1216</v>
      </c>
      <c r="K29" s="721" t="s">
        <v>1217</v>
      </c>
      <c r="L29" s="722" t="s">
        <v>1264</v>
      </c>
    </row>
    <row r="30" ht="26.25" hidden="1">
      <c r="C30" s="723" t="s">
        <v>1265</v>
      </c>
      <c r="D30" s="724">
        <v>669.589383</v>
      </c>
      <c r="E30" s="724">
        <v>50.949894999999998</v>
      </c>
      <c r="F30" s="724">
        <v>818.71078999999997</v>
      </c>
      <c r="G30" s="724">
        <v>264.01737900000001</v>
      </c>
      <c r="H30" s="724">
        <f>D30+E30+F30+G30</f>
        <v>1803.2674469999997</v>
      </c>
      <c r="I30" s="724">
        <v>942.09339799999998</v>
      </c>
      <c r="J30" s="725">
        <f>J32+J34</f>
        <v>567.37682900000004</v>
      </c>
      <c r="K30" s="725">
        <f>K32+K34</f>
        <v>374.71656899999999</v>
      </c>
      <c r="L30" s="725">
        <f>D30+E30+F30+G30+I30</f>
        <v>2745.3608449999997</v>
      </c>
    </row>
    <row r="31" ht="21" hidden="1">
      <c r="C31" s="719" t="s">
        <v>1266</v>
      </c>
      <c r="D31" s="720">
        <f>D30/L30</f>
        <v>0.24389849670198821</v>
      </c>
      <c r="E31" s="720">
        <f>E30/L30</f>
        <v>0.018558542164973581</v>
      </c>
      <c r="F31" s="720">
        <f>F30/L30</f>
        <v>0.29821609479536382</v>
      </c>
      <c r="G31" s="720">
        <f>G30/L30</f>
        <v>0.096168552662518947</v>
      </c>
      <c r="H31" s="720"/>
      <c r="I31" s="720"/>
      <c r="J31" s="726"/>
      <c r="K31" s="726"/>
      <c r="L31" s="727"/>
    </row>
    <row r="32" ht="21" hidden="1">
      <c r="C32" s="723" t="s">
        <v>1267</v>
      </c>
      <c r="D32" s="724">
        <v>309.70345800000001</v>
      </c>
      <c r="E32" s="724">
        <v>23.645612</v>
      </c>
      <c r="F32" s="724">
        <v>399.88867900000002</v>
      </c>
      <c r="G32" s="724">
        <f>631.987022-I32</f>
        <v>159.40148500000004</v>
      </c>
      <c r="H32" s="724">
        <f>D32+E32+F32+G32</f>
        <v>892.63923399999999</v>
      </c>
      <c r="I32" s="724">
        <v>472.58553699999999</v>
      </c>
      <c r="J32" s="726">
        <f>I32-K32</f>
        <v>273.29246799999999</v>
      </c>
      <c r="K32" s="726">
        <v>199.293069</v>
      </c>
      <c r="L32" s="726">
        <f>D32+E32+F32+G32+I32</f>
        <v>1365.2247709999999</v>
      </c>
    </row>
    <row r="33" ht="21" hidden="1">
      <c r="C33" s="719"/>
      <c r="D33" s="720">
        <f>D32/H32</f>
        <v>0.34695254947756421</v>
      </c>
      <c r="E33" s="720">
        <f>E32/H32</f>
        <v>0.026489550424578359</v>
      </c>
      <c r="F33" s="720">
        <f>F32/H32</f>
        <v>0.44798465468301391</v>
      </c>
      <c r="G33" s="720">
        <f>G32/H32</f>
        <v>0.17857324541484365</v>
      </c>
      <c r="H33" s="720">
        <f>H32/H30</f>
        <v>0.49501211563766456</v>
      </c>
      <c r="I33" s="720">
        <f>I32/L32</f>
        <v>0.34615950943656004</v>
      </c>
      <c r="J33" s="726">
        <f>J32/I32</f>
        <v>0.57829206906092856</v>
      </c>
      <c r="K33" s="726">
        <f>K32/I32</f>
        <v>0.4217079309390715</v>
      </c>
      <c r="L33" s="727"/>
    </row>
    <row r="34" ht="21" hidden="1">
      <c r="C34" s="723" t="s">
        <v>1268</v>
      </c>
      <c r="D34" s="724">
        <v>359.88592499999999</v>
      </c>
      <c r="E34" s="724">
        <v>27.304283000000002</v>
      </c>
      <c r="F34" s="724">
        <v>418.82211100000001</v>
      </c>
      <c r="G34" s="724">
        <v>104.615894</v>
      </c>
      <c r="H34" s="724">
        <f>D34+E34+F34+G34</f>
        <v>910.62821299999996</v>
      </c>
      <c r="I34" s="724">
        <v>469.50786099999999</v>
      </c>
      <c r="J34" s="726">
        <f>I34-K34</f>
        <v>294.084361</v>
      </c>
      <c r="K34" s="726">
        <v>175.42349999999999</v>
      </c>
      <c r="L34" s="726">
        <f>D34+E34+F34+G34+I34</f>
        <v>1380.136074</v>
      </c>
    </row>
    <row r="35" ht="21" hidden="1">
      <c r="C35" s="719"/>
      <c r="D35" s="720">
        <f>D34/H34</f>
        <v>0.39520621024290625</v>
      </c>
      <c r="E35" s="720">
        <f>E34/H34</f>
        <v>0.029984007315178585</v>
      </c>
      <c r="F35" s="720">
        <f>F34/H34</f>
        <v>0.45992657049381364</v>
      </c>
      <c r="G35" s="720">
        <f>G34/H34</f>
        <v>0.1148832119481016</v>
      </c>
      <c r="H35" s="720">
        <f>H34/H30</f>
        <v>0.50498788436233555</v>
      </c>
      <c r="I35" s="720">
        <f>I34/L34</f>
        <v>0.34018954351308406</v>
      </c>
      <c r="J35" s="726">
        <f>J34/I34</f>
        <v>0.62636727822540128</v>
      </c>
      <c r="K35" s="726">
        <f>K34/I34</f>
        <v>0.37363272177459877</v>
      </c>
      <c r="L35" s="727"/>
    </row>
    <row r="36" ht="21" hidden="1">
      <c r="C36" s="723" t="s">
        <v>1269</v>
      </c>
      <c r="D36" s="724">
        <f>S24</f>
        <v>0</v>
      </c>
      <c r="E36" s="724">
        <f>T24</f>
        <v>0</v>
      </c>
      <c r="F36" s="724">
        <f>U24</f>
        <v>0</v>
      </c>
      <c r="G36" s="724">
        <f>V24</f>
        <v>0</v>
      </c>
      <c r="H36" s="724"/>
      <c r="I36" s="724" t="e">
        <f>I24+P24+J24+Q24</f>
        <v>#REF!</v>
      </c>
      <c r="J36" s="728"/>
      <c r="K36" s="728"/>
      <c r="L36" s="728" t="e">
        <f>D36+E36+F36+G36+I36</f>
        <v>#REF!</v>
      </c>
    </row>
    <row r="37" ht="21" hidden="1">
      <c r="C37" s="719" t="s">
        <v>1266</v>
      </c>
      <c r="D37" s="720" t="e">
        <f>D36/#REF!</f>
        <v>#REF!</v>
      </c>
      <c r="E37" s="720" t="e">
        <f>E36/#REF!</f>
        <v>#REF!</v>
      </c>
      <c r="F37" s="720" t="e">
        <f>F36/#REF!</f>
        <v>#REF!</v>
      </c>
      <c r="G37" s="720" t="e">
        <f>G36/#REF!</f>
        <v>#REF!</v>
      </c>
      <c r="H37" s="720"/>
      <c r="I37" s="720" t="e">
        <f>I36/#REF!</f>
        <v>#REF!</v>
      </c>
      <c r="J37" s="726"/>
      <c r="K37" s="726"/>
      <c r="L37" s="727"/>
    </row>
    <row r="38" ht="21" hidden="1">
      <c r="C38" s="723" t="s">
        <v>1270</v>
      </c>
      <c r="D38" s="724">
        <v>682.83269499999994</v>
      </c>
      <c r="E38" s="724">
        <v>55.344000000000001</v>
      </c>
      <c r="F38" s="724">
        <v>835.41922099999999</v>
      </c>
      <c r="G38" s="724">
        <f>1370.871084-I38</f>
        <v>371.34008400000016</v>
      </c>
      <c r="H38" s="724"/>
      <c r="I38" s="724">
        <v>999.53099999999995</v>
      </c>
      <c r="J38" s="728"/>
      <c r="K38" s="728"/>
      <c r="L38" s="728">
        <f>D38+E38+F38+G38+I38</f>
        <v>2944.4670000000001</v>
      </c>
    </row>
    <row r="39" ht="21" hidden="1">
      <c r="C39" s="719"/>
      <c r="D39" s="720">
        <f>D38/L38</f>
        <v>0.23190366711530472</v>
      </c>
      <c r="E39" s="720">
        <f>E38/L38</f>
        <v>0.018795931487770111</v>
      </c>
      <c r="F39" s="720">
        <f>F38/L38</f>
        <v>0.28372510916237131</v>
      </c>
      <c r="G39" s="720">
        <f>G38/L38</f>
        <v>0.12611453414149323</v>
      </c>
      <c r="H39" s="720"/>
      <c r="I39" s="720">
        <f>I38/L38</f>
        <v>0.33946075809306064</v>
      </c>
      <c r="J39" s="726"/>
      <c r="K39" s="726"/>
      <c r="L39" s="727"/>
    </row>
    <row r="40" ht="21" hidden="1">
      <c r="C40" s="2110" t="s">
        <v>1271</v>
      </c>
      <c r="D40" s="2111"/>
      <c r="E40" s="2111"/>
      <c r="F40" s="2112"/>
      <c r="G40" s="720"/>
      <c r="H40" s="720"/>
      <c r="I40" s="720"/>
      <c r="J40" s="726"/>
      <c r="K40" s="726"/>
      <c r="L40" s="727"/>
    </row>
    <row r="41" ht="28.5" hidden="1">
      <c r="C41" s="729" t="s">
        <v>1272</v>
      </c>
      <c r="D41" s="730">
        <f>D43+D45</f>
        <v>697.87827319274743</v>
      </c>
      <c r="E41" s="730">
        <f>E43+E45</f>
        <v>53.102432094494247</v>
      </c>
      <c r="F41" s="730">
        <f>F43+F45</f>
        <v>853.29977875331724</v>
      </c>
      <c r="G41" s="730">
        <f>G43+G45</f>
        <v>275.17161595944117</v>
      </c>
      <c r="H41" s="730">
        <f>L41-I41</f>
        <v>1879.4521</v>
      </c>
      <c r="I41" s="730">
        <v>973.26789999999994</v>
      </c>
      <c r="J41" s="731">
        <f>J43+J45</f>
        <v>586.70457391599075</v>
      </c>
      <c r="K41" s="731">
        <f>K43+K45</f>
        <v>386.5633260840093</v>
      </c>
      <c r="L41" s="731">
        <v>2852.7199999999998</v>
      </c>
    </row>
    <row r="42" ht="21" hidden="1">
      <c r="C42" s="732" t="s">
        <v>1266</v>
      </c>
      <c r="D42" s="733" t="e">
        <f>D41/#REF!</f>
        <v>#REF!</v>
      </c>
      <c r="E42" s="733" t="e">
        <f>E41/#REF!</f>
        <v>#REF!</v>
      </c>
      <c r="F42" s="733" t="e">
        <f>F41/#REF!</f>
        <v>#REF!</v>
      </c>
      <c r="G42" s="733" t="e">
        <f>G41/#REF!</f>
        <v>#REF!</v>
      </c>
      <c r="H42" s="733"/>
      <c r="I42" s="733" t="e">
        <f>I41/#REF!</f>
        <v>#REF!</v>
      </c>
      <c r="J42" s="734"/>
      <c r="K42" s="734"/>
      <c r="L42" s="735"/>
    </row>
    <row r="43" ht="21" hidden="1">
      <c r="C43" s="729" t="s">
        <v>1267</v>
      </c>
      <c r="D43" s="730">
        <f>$H$43*D33</f>
        <v>322.78784574286271</v>
      </c>
      <c r="E43" s="730">
        <f>$H$43*E33</f>
        <v>24.644594568109678</v>
      </c>
      <c r="F43" s="730">
        <f>$H$43*F33</f>
        <v>416.78322245717118</v>
      </c>
      <c r="G43" s="730">
        <f>$H$43*G33</f>
        <v>166.13589749250801</v>
      </c>
      <c r="H43" s="730">
        <f>H41*H33</f>
        <v>930.35156026065147</v>
      </c>
      <c r="I43" s="730">
        <v>476.72370000000001</v>
      </c>
      <c r="J43" s="734">
        <f>I43*J33</f>
        <v>275.68553484338139</v>
      </c>
      <c r="K43" s="734">
        <f>I43-J43</f>
        <v>201.03816515661862</v>
      </c>
      <c r="L43" s="736">
        <f>H43+I43</f>
        <v>1407.0752602606515</v>
      </c>
    </row>
    <row r="44" ht="21" hidden="1">
      <c r="C44" s="732"/>
      <c r="D44" s="733">
        <f>D43/L43</f>
        <v>0.22940339785596711</v>
      </c>
      <c r="E44" s="733">
        <f>E43/L43</f>
        <v>0.017514766455025602</v>
      </c>
      <c r="F44" s="733">
        <f>F43/L43</f>
        <v>0.29620535178762564</v>
      </c>
      <c r="G44" s="733">
        <f>G43/L43</f>
        <v>0.11807179202463727</v>
      </c>
      <c r="H44" s="733">
        <f>H43/H41</f>
        <v>0.49501211563766456</v>
      </c>
      <c r="I44" s="733">
        <f>I43/L43</f>
        <v>0.33880469187674445</v>
      </c>
      <c r="J44" s="734">
        <f>J43/I43</f>
        <v>0.57829206906092856</v>
      </c>
      <c r="K44" s="734">
        <f>K43/I43</f>
        <v>0.42170793093907144</v>
      </c>
      <c r="L44" s="735"/>
    </row>
    <row r="45" ht="21" hidden="1">
      <c r="C45" s="729" t="s">
        <v>1268</v>
      </c>
      <c r="D45" s="730">
        <f>$H$45*D35</f>
        <v>375.09042744988477</v>
      </c>
      <c r="E45" s="730">
        <f>$H$45*E35</f>
        <v>28.457837526384569</v>
      </c>
      <c r="F45" s="730">
        <f>$H$45*F35</f>
        <v>436.51655629614606</v>
      </c>
      <c r="G45" s="730">
        <f>$H$45*G35</f>
        <v>109.03571846693319</v>
      </c>
      <c r="H45" s="730">
        <f>H41-H43</f>
        <v>949.10053973934851</v>
      </c>
      <c r="I45" s="730">
        <v>496.54419999999999</v>
      </c>
      <c r="J45" s="734">
        <f>I45*J35</f>
        <v>311.0190390726093</v>
      </c>
      <c r="K45" s="734">
        <f>I45-J45</f>
        <v>185.52516092739069</v>
      </c>
      <c r="L45" s="736">
        <f>H45+I45</f>
        <v>1445.6447397393486</v>
      </c>
    </row>
    <row r="46" ht="21" hidden="1">
      <c r="C46" s="732"/>
      <c r="D46" s="733">
        <f>D45/L45</f>
        <v>0.25946238182799602</v>
      </c>
      <c r="E46" s="733">
        <f>E45/L45</f>
        <v>0.019685221924935409</v>
      </c>
      <c r="F46" s="733">
        <f>F45/L45</f>
        <v>0.30195285487280266</v>
      </c>
      <c r="G46" s="733">
        <f>G45/L45</f>
        <v>0.075423591612550994</v>
      </c>
      <c r="H46" s="733">
        <f>H45/H41</f>
        <v>0.50498788436233544</v>
      </c>
      <c r="I46" s="733">
        <f>I45/L45</f>
        <v>0.34347594976171497</v>
      </c>
      <c r="J46" s="734">
        <f>J45/I45</f>
        <v>0.62636727822540128</v>
      </c>
      <c r="K46" s="734">
        <f>K45/I45</f>
        <v>0.37363272177459872</v>
      </c>
      <c r="L46" s="735"/>
    </row>
    <row r="47" ht="21" hidden="1">
      <c r="C47" s="719" t="e">
        <f>#NULL!</f>
        <v>#NULL!</v>
      </c>
      <c r="D47" s="720"/>
      <c r="E47" s="720"/>
      <c r="F47" s="720"/>
      <c r="G47" s="720"/>
      <c r="H47" s="720"/>
      <c r="I47" s="720"/>
      <c r="J47" s="726"/>
      <c r="K47" s="726"/>
      <c r="L47" s="727"/>
    </row>
    <row r="48" hidden="1"/>
    <row r="49" hidden="1"/>
    <row r="50" ht="38.25" hidden="1">
      <c r="A50" s="2094" t="s">
        <v>1273</v>
      </c>
      <c r="B50" s="2094"/>
      <c r="C50" s="2094"/>
      <c r="D50" s="2094"/>
      <c r="E50" s="2094"/>
      <c r="F50" s="2094"/>
      <c r="G50" s="335" t="s">
        <v>1236</v>
      </c>
      <c r="H50" s="336">
        <v>1.03</v>
      </c>
      <c r="I50" s="337"/>
      <c r="J50" s="337"/>
      <c r="K50" s="338" t="s">
        <v>1237</v>
      </c>
      <c r="L50" s="336">
        <v>1.03</v>
      </c>
      <c r="M50" s="338" t="s">
        <v>1238</v>
      </c>
      <c r="N50" s="336">
        <v>1.03</v>
      </c>
      <c r="O50" s="338" t="s">
        <v>1239</v>
      </c>
      <c r="P50" s="336">
        <v>1.05</v>
      </c>
      <c r="Q50" s="691" t="s">
        <v>1240</v>
      </c>
      <c r="R50" s="692">
        <f>R54/R53*1000</f>
        <v>6655.2361496980975</v>
      </c>
      <c r="S50" s="339"/>
      <c r="T50" s="340"/>
      <c r="U50" s="341"/>
      <c r="V50" s="341"/>
      <c r="W50" s="337"/>
    </row>
    <row r="51" ht="24" hidden="1">
      <c r="A51" s="2095" t="s">
        <v>1241</v>
      </c>
      <c r="B51" s="2097" t="s">
        <v>210</v>
      </c>
      <c r="C51" s="2099"/>
      <c r="D51" s="2101" t="s">
        <v>1274</v>
      </c>
      <c r="E51" s="2102"/>
      <c r="F51" s="2102"/>
      <c r="G51" s="2102"/>
      <c r="H51" s="2102"/>
      <c r="I51" s="2102"/>
      <c r="J51" s="2103"/>
      <c r="K51" s="2113" t="s">
        <v>1275</v>
      </c>
      <c r="L51" s="2105"/>
      <c r="M51" s="2105"/>
      <c r="N51" s="2105"/>
      <c r="O51" s="2105"/>
      <c r="P51" s="2105"/>
      <c r="Q51" s="2114"/>
      <c r="R51" s="2104">
        <v>2021</v>
      </c>
      <c r="S51" s="2105"/>
      <c r="T51" s="2105"/>
      <c r="U51" s="2105"/>
      <c r="V51" s="2105"/>
      <c r="W51" s="2106"/>
    </row>
    <row r="52" ht="45.75" hidden="1">
      <c r="A52" s="2096"/>
      <c r="B52" s="2098"/>
      <c r="C52" s="2100"/>
      <c r="D52" s="399" t="s">
        <v>1212</v>
      </c>
      <c r="E52" s="342" t="s">
        <v>6</v>
      </c>
      <c r="F52" s="342" t="s">
        <v>7</v>
      </c>
      <c r="G52" s="342" t="s">
        <v>8</v>
      </c>
      <c r="H52" s="342" t="s">
        <v>1159</v>
      </c>
      <c r="I52" s="343" t="s">
        <v>1244</v>
      </c>
      <c r="J52" s="344" t="s">
        <v>1245</v>
      </c>
      <c r="K52" s="399" t="s">
        <v>1212</v>
      </c>
      <c r="L52" s="342" t="s">
        <v>6</v>
      </c>
      <c r="M52" s="342" t="s">
        <v>7</v>
      </c>
      <c r="N52" s="342" t="s">
        <v>8</v>
      </c>
      <c r="O52" s="342" t="s">
        <v>1159</v>
      </c>
      <c r="P52" s="343" t="s">
        <v>1244</v>
      </c>
      <c r="Q52" s="344" t="s">
        <v>1245</v>
      </c>
      <c r="R52" s="399" t="s">
        <v>1212</v>
      </c>
      <c r="S52" s="342" t="s">
        <v>6</v>
      </c>
      <c r="T52" s="342" t="s">
        <v>7</v>
      </c>
      <c r="U52" s="342" t="s">
        <v>8</v>
      </c>
      <c r="V52" s="342" t="s">
        <v>1159</v>
      </c>
      <c r="W52" s="400" t="s">
        <v>1246</v>
      </c>
    </row>
    <row r="53" ht="46.5" hidden="1">
      <c r="A53" s="345" t="s">
        <v>97</v>
      </c>
      <c r="B53" s="693" t="s">
        <v>1247</v>
      </c>
      <c r="C53" s="346" t="s">
        <v>89</v>
      </c>
      <c r="D53" s="401">
        <f>E53+F53+G53+H53+I53</f>
        <v>426.35122459215677</v>
      </c>
      <c r="E53" s="348">
        <f>(E64-E54*E57)/(E55/1000*6)</f>
        <v>84.098448155796945</v>
      </c>
      <c r="F53" s="348">
        <f>(F64-F54*F57)/(F55/1000*6)</f>
        <v>8.0736021767003603</v>
      </c>
      <c r="G53" s="348">
        <f>(G64-G54*G57)/(G55/1000*6)</f>
        <v>133.28565048558065</v>
      </c>
      <c r="H53" s="348">
        <f>(H64-H54*H57)/(H55/1000*6)</f>
        <v>41.990490440745774</v>
      </c>
      <c r="I53" s="2107">
        <v>158.90303333333301</v>
      </c>
      <c r="J53" s="2108"/>
      <c r="K53" s="401">
        <f>L53+M53+N53+O53+P53</f>
        <v>433.83871776769377</v>
      </c>
      <c r="L53" s="348">
        <f>(L64-L54*L57)/(L55/1000*6)</f>
        <v>84.482955717706702</v>
      </c>
      <c r="M53" s="348">
        <f>(M64-M54*M57)/(M55/1000*6)</f>
        <v>10.155740433417941</v>
      </c>
      <c r="N53" s="348">
        <f>(N64-N54*N57)/(N55/1000*6)</f>
        <v>137.15729876575332</v>
      </c>
      <c r="O53" s="348">
        <f>(O64-O54*O57)/(O55/1000*6)</f>
        <v>36.53160618414875</v>
      </c>
      <c r="P53" s="2107">
        <v>165.51111666666699</v>
      </c>
      <c r="Q53" s="2109"/>
      <c r="R53" s="402">
        <f>(D53+K53)/2</f>
        <v>430.09497117992527</v>
      </c>
      <c r="S53" s="350">
        <f>(E53+L53)/2</f>
        <v>84.290701936751816</v>
      </c>
      <c r="T53" s="351">
        <f>(F53+M53)/2</f>
        <v>9.1146713050591508</v>
      </c>
      <c r="U53" s="350">
        <f>(G53+N53)/2</f>
        <v>135.22147462566699</v>
      </c>
      <c r="V53" s="350">
        <f>(H53+O53)/2</f>
        <v>39.261048312447258</v>
      </c>
      <c r="W53" s="352">
        <f>W54/6000*1000</f>
        <v>162.21131666666668</v>
      </c>
      <c r="X53" s="507">
        <v>942.84000000000003</v>
      </c>
    </row>
    <row r="54" ht="46.5" hidden="1">
      <c r="A54" s="353" t="s">
        <v>98</v>
      </c>
      <c r="B54" s="693" t="s">
        <v>1248</v>
      </c>
      <c r="C54" s="346" t="s">
        <v>182</v>
      </c>
      <c r="D54" s="347">
        <f>E54+F54+G54+H54+I54+J54</f>
        <v>1423.8448000000001</v>
      </c>
      <c r="E54" s="694">
        <f>D88</f>
        <v>363.18250261825824</v>
      </c>
      <c r="F54" s="694">
        <f>E88</f>
        <v>25.724729468571699</v>
      </c>
      <c r="G54" s="694">
        <f>F88</f>
        <v>401.89209466940395</v>
      </c>
      <c r="H54" s="694">
        <f>G88</f>
        <v>153.76932994369321</v>
      </c>
      <c r="I54" s="694">
        <f>J88</f>
        <v>283.70604324743721</v>
      </c>
      <c r="J54" s="694">
        <f>K88</f>
        <v>195.57010005263578</v>
      </c>
      <c r="K54" s="347">
        <f>L54+M54+N54+O54+P54+Q54</f>
        <v>1438.5388</v>
      </c>
      <c r="L54" s="694">
        <f>D90</f>
        <v>364.84301386040772</v>
      </c>
      <c r="M54" s="694">
        <f>E90</f>
        <v>32.358997815951916</v>
      </c>
      <c r="N54" s="694">
        <f>F90</f>
        <v>413.56615584157885</v>
      </c>
      <c r="O54" s="694">
        <f>G90</f>
        <v>133.77887578213446</v>
      </c>
      <c r="P54" s="694">
        <f>J90</f>
        <v>296.56312069987723</v>
      </c>
      <c r="Q54" s="694">
        <f>K90</f>
        <v>197.42863600004983</v>
      </c>
      <c r="R54" s="403">
        <f>D54+K54</f>
        <v>2862.3836000000001</v>
      </c>
      <c r="S54" s="355">
        <f>E54+L54</f>
        <v>728.02551647866596</v>
      </c>
      <c r="T54" s="695">
        <f>F54+M54</f>
        <v>58.083727284523619</v>
      </c>
      <c r="U54" s="695">
        <f>G54+N54</f>
        <v>815.45825051098279</v>
      </c>
      <c r="V54" s="695">
        <f>H54+O54</f>
        <v>287.54820572582764</v>
      </c>
      <c r="W54" s="356">
        <f>I54+J54+P54+Q54</f>
        <v>973.26790000000005</v>
      </c>
      <c r="X54" s="357">
        <f>X53-W54</f>
        <v>-30.427900000000022</v>
      </c>
      <c r="Y54" s="48">
        <f>X54-W54</f>
        <v>-1003.6958000000001</v>
      </c>
    </row>
    <row r="55" ht="27.75" hidden="1">
      <c r="A55" s="358" t="s">
        <v>102</v>
      </c>
      <c r="B55" s="696" t="s">
        <v>181</v>
      </c>
      <c r="C55" s="346" t="s">
        <v>1249</v>
      </c>
      <c r="D55" s="359"/>
      <c r="E55" s="697">
        <v>651545.31000000006</v>
      </c>
      <c r="F55" s="697">
        <v>579716.46999999997</v>
      </c>
      <c r="G55" s="697">
        <v>845511.58999999997</v>
      </c>
      <c r="H55" s="697">
        <v>1255194.48</v>
      </c>
      <c r="I55" s="697"/>
      <c r="J55" s="360"/>
      <c r="K55" s="359"/>
      <c r="L55" s="697">
        <f>E55*$L$50</f>
        <v>671091.66930000007</v>
      </c>
      <c r="M55" s="697">
        <f>F55*$L$50</f>
        <v>597107.96409999998</v>
      </c>
      <c r="N55" s="697">
        <f>G55*$L$50</f>
        <v>870876.93770000001</v>
      </c>
      <c r="O55" s="697">
        <f>H55*$L$50</f>
        <v>1292850.3144</v>
      </c>
      <c r="P55" s="697"/>
      <c r="Q55" s="361"/>
      <c r="R55" s="362"/>
      <c r="S55" s="695"/>
      <c r="T55" s="695"/>
      <c r="U55" s="695"/>
      <c r="V55" s="695"/>
      <c r="W55" s="363"/>
      <c r="X55" s="357" t="e">
        <f>W54-#REF!</f>
        <v>#REF!</v>
      </c>
    </row>
    <row r="56" ht="27.75" hidden="1">
      <c r="A56" s="358"/>
      <c r="B56" s="698" t="s">
        <v>1250</v>
      </c>
      <c r="C56" s="346"/>
      <c r="D56" s="359"/>
      <c r="E56" s="699"/>
      <c r="F56" s="699"/>
      <c r="G56" s="699"/>
      <c r="H56" s="699"/>
      <c r="I56" s="699"/>
      <c r="J56" s="699"/>
      <c r="K56" s="359"/>
      <c r="L56" s="699">
        <f>L55/E55*100</f>
        <v>103</v>
      </c>
      <c r="M56" s="699">
        <f>M55/F55*100</f>
        <v>103</v>
      </c>
      <c r="N56" s="699">
        <f>N55/G55*100</f>
        <v>103</v>
      </c>
      <c r="O56" s="699">
        <f>O55/H55*100</f>
        <v>103</v>
      </c>
      <c r="P56" s="697"/>
      <c r="Q56" s="700"/>
      <c r="R56" s="364"/>
      <c r="S56" s="701"/>
      <c r="T56" s="701"/>
      <c r="U56" s="701"/>
      <c r="V56" s="701"/>
      <c r="W56" s="363"/>
    </row>
    <row r="57" ht="67.5" hidden="1">
      <c r="A57" s="358" t="s">
        <v>195</v>
      </c>
      <c r="B57" s="702" t="s">
        <v>1251</v>
      </c>
      <c r="C57" s="346" t="s">
        <v>1252</v>
      </c>
      <c r="D57" s="359"/>
      <c r="E57" s="697">
        <v>150.72999999999999</v>
      </c>
      <c r="F57" s="697">
        <v>281.16000000000003</v>
      </c>
      <c r="G57" s="697">
        <v>527.21000000000004</v>
      </c>
      <c r="H57" s="697">
        <v>1049.45</v>
      </c>
      <c r="I57" s="697">
        <v>2845.6199999999999</v>
      </c>
      <c r="J57" s="697">
        <v>1595.6199999999999</v>
      </c>
      <c r="K57" s="359"/>
      <c r="L57" s="697">
        <f>E57*$N$50</f>
        <v>155.25190000000001</v>
      </c>
      <c r="M57" s="697">
        <f>F57*$N$50</f>
        <v>289.59480000000002</v>
      </c>
      <c r="N57" s="697">
        <f>G57*$N$50</f>
        <v>543.02630000000011</v>
      </c>
      <c r="O57" s="697">
        <f>H57*$N$50</f>
        <v>1080.9335000000001</v>
      </c>
      <c r="P57" s="697">
        <f>I57*$P$50</f>
        <v>2987.9009999999998</v>
      </c>
      <c r="Q57" s="697">
        <f>J57*$P$50</f>
        <v>1675.4010000000001</v>
      </c>
      <c r="R57" s="362">
        <f>R63/R54</f>
        <v>666.35916362347473</v>
      </c>
      <c r="S57" s="695">
        <f>S63/S54</f>
        <v>152.99610686992827</v>
      </c>
      <c r="T57" s="695">
        <f>T63/T54</f>
        <v>285.85910743573641</v>
      </c>
      <c r="U57" s="695">
        <f>U63/U54</f>
        <v>535.23136269580743</v>
      </c>
      <c r="V57" s="695">
        <f>V63/V54</f>
        <v>1064.0973779067945</v>
      </c>
      <c r="W57" s="363"/>
    </row>
    <row r="58" ht="27.75" hidden="1">
      <c r="A58" s="358"/>
      <c r="B58" s="698" t="s">
        <v>1250</v>
      </c>
      <c r="C58" s="346" t="s">
        <v>1252</v>
      </c>
      <c r="D58" s="359"/>
      <c r="E58" s="699"/>
      <c r="F58" s="699"/>
      <c r="G58" s="699"/>
      <c r="H58" s="699"/>
      <c r="I58" s="699"/>
      <c r="J58" s="699"/>
      <c r="K58" s="359"/>
      <c r="L58" s="699">
        <f t="shared" ref="L58:Q58" si="13">L57/E57*100</f>
        <v>103</v>
      </c>
      <c r="M58" s="699">
        <f t="shared" si="13"/>
        <v>103</v>
      </c>
      <c r="N58" s="699">
        <f t="shared" si="13"/>
        <v>103</v>
      </c>
      <c r="O58" s="699">
        <f t="shared" si="13"/>
        <v>103</v>
      </c>
      <c r="P58" s="699">
        <f t="shared" si="13"/>
        <v>105</v>
      </c>
      <c r="Q58" s="365">
        <f t="shared" si="13"/>
        <v>105</v>
      </c>
      <c r="R58" s="364"/>
      <c r="S58" s="701"/>
      <c r="T58" s="701"/>
      <c r="U58" s="701"/>
      <c r="V58" s="701"/>
      <c r="W58" s="363"/>
    </row>
    <row r="59" ht="27" hidden="1">
      <c r="A59" s="358" t="s">
        <v>199</v>
      </c>
      <c r="B59" s="696" t="s">
        <v>1214</v>
      </c>
      <c r="C59" s="366"/>
      <c r="D59" s="367">
        <f>D64/D54</f>
        <v>2039.4470199126595</v>
      </c>
      <c r="E59" s="697">
        <v>1055.96</v>
      </c>
      <c r="F59" s="697">
        <v>1372.8099999999999</v>
      </c>
      <c r="G59" s="697">
        <v>2209.6700000000001</v>
      </c>
      <c r="H59" s="697">
        <v>3106.02</v>
      </c>
      <c r="I59" s="697">
        <f>I57</f>
        <v>2845.6199999999999</v>
      </c>
      <c r="J59" s="697">
        <f>J57</f>
        <v>1595.6199999999999</v>
      </c>
      <c r="K59" s="367">
        <f>K64/K54</f>
        <v>2105.3945603759416</v>
      </c>
      <c r="L59" s="697">
        <f>E59*$H$50</f>
        <v>1087.6388000000002</v>
      </c>
      <c r="M59" s="697">
        <f>F59*$H$50</f>
        <v>1413.9943000000001</v>
      </c>
      <c r="N59" s="697">
        <f>G59*$H$50</f>
        <v>2275.9601000000002</v>
      </c>
      <c r="O59" s="697">
        <f>H59*$H$50</f>
        <v>3199.2006000000001</v>
      </c>
      <c r="P59" s="697">
        <f>P57</f>
        <v>2987.9009999999998</v>
      </c>
      <c r="Q59" s="697">
        <f>Q57</f>
        <v>1675.4010000000001</v>
      </c>
      <c r="R59" s="368">
        <f>R64/R54</f>
        <v>2072.590060461453</v>
      </c>
      <c r="S59" s="703"/>
      <c r="T59" s="703"/>
      <c r="U59" s="703"/>
      <c r="V59" s="703"/>
      <c r="W59" s="369"/>
    </row>
    <row r="60" ht="27" hidden="1">
      <c r="A60" s="370"/>
      <c r="B60" s="698" t="s">
        <v>1250</v>
      </c>
      <c r="C60" s="371"/>
      <c r="D60" s="372"/>
      <c r="E60" s="704"/>
      <c r="F60" s="704"/>
      <c r="G60" s="704"/>
      <c r="H60" s="704"/>
      <c r="I60" s="704"/>
      <c r="J60" s="373"/>
      <c r="K60" s="737">
        <f>K59/D59</f>
        <v>1.032335990991375</v>
      </c>
      <c r="L60" s="706">
        <f t="shared" ref="L60:Q60" si="14">L59/E59*100</f>
        <v>103</v>
      </c>
      <c r="M60" s="706">
        <f t="shared" si="14"/>
        <v>103</v>
      </c>
      <c r="N60" s="706">
        <f t="shared" si="14"/>
        <v>103</v>
      </c>
      <c r="O60" s="706">
        <f t="shared" si="14"/>
        <v>103</v>
      </c>
      <c r="P60" s="706">
        <f t="shared" si="14"/>
        <v>105</v>
      </c>
      <c r="Q60" s="374">
        <f t="shared" si="14"/>
        <v>105</v>
      </c>
      <c r="R60" s="404">
        <f>R59/R10</f>
        <v>0.99325038117586317</v>
      </c>
      <c r="S60" s="707"/>
      <c r="T60" s="707"/>
      <c r="U60" s="707"/>
      <c r="V60" s="707"/>
      <c r="W60" s="369"/>
    </row>
    <row r="61" ht="27.75" hidden="1">
      <c r="A61" s="376">
        <v>6</v>
      </c>
      <c r="B61" s="696" t="s">
        <v>1253</v>
      </c>
      <c r="C61" s="346" t="s">
        <v>15</v>
      </c>
      <c r="D61" s="405">
        <f>SUM(E61:J61)</f>
        <v>2903856.0341781368</v>
      </c>
      <c r="E61" s="738">
        <f>E53*E55*6/1000+E54*E57</f>
        <v>383506.19546477601</v>
      </c>
      <c r="F61" s="738">
        <f>F53*F55*6/1000+F54*F57</f>
        <v>35315.165861749912</v>
      </c>
      <c r="G61" s="738">
        <f>G53*G55*6/1000+G54*G57</f>
        <v>888048.90482814168</v>
      </c>
      <c r="H61" s="738">
        <f>H53*H55*6/1000+H54*H57</f>
        <v>477610.61419171002</v>
      </c>
      <c r="I61" s="738">
        <f>I54*I57</f>
        <v>807319.59078577219</v>
      </c>
      <c r="J61" s="406">
        <f>J54*J57</f>
        <v>312055.5630459867</v>
      </c>
      <c r="K61" s="407">
        <f>SUM(L61:Q61)</f>
        <v>3028691.7644097349</v>
      </c>
      <c r="L61" s="739">
        <f>L53*L55*6/1000+L54*L57</f>
        <v>396817.41778351727</v>
      </c>
      <c r="M61" s="739">
        <f>M53*M55*6/1000+M54*M57</f>
        <v>45755.438465468462</v>
      </c>
      <c r="N61" s="739">
        <f>N53*N55*6/1000+N54*N57</f>
        <v>941260.06940581556</v>
      </c>
      <c r="O61" s="739">
        <f>O53*O55*6/1000+O54*O57</f>
        <v>427985.45966953004</v>
      </c>
      <c r="P61" s="739">
        <f>P54*P57</f>
        <v>886101.24490228388</v>
      </c>
      <c r="Q61" s="408">
        <f>Q54*Q57</f>
        <v>330772.13418311952</v>
      </c>
      <c r="R61" s="409">
        <f t="shared" ref="R61:V64" si="15">D61+K61</f>
        <v>5932547.7985878717</v>
      </c>
      <c r="S61" s="740">
        <f t="shared" si="15"/>
        <v>780323.61324829329</v>
      </c>
      <c r="T61" s="740">
        <f t="shared" si="15"/>
        <v>81070.604327218374</v>
      </c>
      <c r="U61" s="740">
        <f t="shared" si="15"/>
        <v>1829308.9742339572</v>
      </c>
      <c r="V61" s="740">
        <f t="shared" si="15"/>
        <v>905596.07386124006</v>
      </c>
      <c r="W61" s="410">
        <f>I61+P61+J61+Q61</f>
        <v>2336248.5329171624</v>
      </c>
    </row>
    <row r="62" ht="27.75" hidden="1">
      <c r="A62" s="709"/>
      <c r="B62" s="710" t="s">
        <v>1254</v>
      </c>
      <c r="C62" s="711"/>
      <c r="D62" s="411">
        <f>SUM(E62:J62)</f>
        <v>1965649.667494776</v>
      </c>
      <c r="E62" s="741">
        <f t="shared" ref="E62:J62" si="16">E61-E63</f>
        <v>328763.69684512593</v>
      </c>
      <c r="F62" s="741">
        <f t="shared" si="16"/>
        <v>28082.400924366295</v>
      </c>
      <c r="G62" s="741">
        <f t="shared" si="16"/>
        <v>676167.37359748525</v>
      </c>
      <c r="H62" s="741">
        <f t="shared" si="16"/>
        <v>316237.39088230114</v>
      </c>
      <c r="I62" s="741">
        <f t="shared" si="16"/>
        <v>509584.28369974921</v>
      </c>
      <c r="J62" s="742">
        <f t="shared" si="16"/>
        <v>106814.52154574808</v>
      </c>
      <c r="K62" s="412">
        <f>SUM(L62:Q62)</f>
        <v>2059522.5894275445</v>
      </c>
      <c r="L62" s="743">
        <f t="shared" ref="L62:Q62" si="17">L61-L63</f>
        <v>340174.84667996265</v>
      </c>
      <c r="M62" s="743">
        <f t="shared" si="17"/>
        <v>36384.440964757428</v>
      </c>
      <c r="N62" s="743">
        <f t="shared" si="17"/>
        <v>716682.76999393955</v>
      </c>
      <c r="O62" s="743">
        <f t="shared" si="17"/>
        <v>283379.39124428219</v>
      </c>
      <c r="P62" s="743">
        <f t="shared" si="17"/>
        <v>565536.23287324305</v>
      </c>
      <c r="Q62" s="744">
        <f t="shared" si="17"/>
        <v>117364.90767135963</v>
      </c>
      <c r="R62" s="409">
        <f t="shared" si="15"/>
        <v>4025172.2569223205</v>
      </c>
      <c r="S62" s="740">
        <f t="shared" si="15"/>
        <v>668938.54352508858</v>
      </c>
      <c r="T62" s="740">
        <f t="shared" si="15"/>
        <v>64466.841889123723</v>
      </c>
      <c r="U62" s="740">
        <f t="shared" si="15"/>
        <v>1392850.1435914249</v>
      </c>
      <c r="V62" s="740">
        <f t="shared" si="15"/>
        <v>599616.78212658339</v>
      </c>
      <c r="W62" s="410"/>
    </row>
    <row r="63" ht="27.75" hidden="1">
      <c r="A63" s="709"/>
      <c r="B63" s="710" t="s">
        <v>1255</v>
      </c>
      <c r="C63" s="711"/>
      <c r="D63" s="380">
        <f>SUM(E63:J63)</f>
        <v>938206.36668336054</v>
      </c>
      <c r="E63" s="741">
        <f>E54*E57</f>
        <v>54742.498619650061</v>
      </c>
      <c r="F63" s="741">
        <f>F54*F57</f>
        <v>7232.7649373836193</v>
      </c>
      <c r="G63" s="741">
        <f>G54*G57</f>
        <v>211881.53123065646</v>
      </c>
      <c r="H63" s="741">
        <f>H54*H57</f>
        <v>161373.22330940884</v>
      </c>
      <c r="I63" s="741">
        <f>I54*H57</f>
        <v>297735.30708602298</v>
      </c>
      <c r="J63" s="742">
        <f>J54*H57</f>
        <v>205241.04150023861</v>
      </c>
      <c r="K63" s="412">
        <f>SUM(L63:Q63)</f>
        <v>969169.17498219013</v>
      </c>
      <c r="L63" s="743">
        <f>L54*L57</f>
        <v>56642.571103554634</v>
      </c>
      <c r="M63" s="743">
        <f>M54*M57</f>
        <v>9370.9975007110334</v>
      </c>
      <c r="N63" s="743">
        <f>N54*N57</f>
        <v>224577.29941187598</v>
      </c>
      <c r="O63" s="743">
        <f>O54*O57</f>
        <v>144606.06842524785</v>
      </c>
      <c r="P63" s="743">
        <f>P54*O57</f>
        <v>320565.01202904078</v>
      </c>
      <c r="Q63" s="744">
        <f>Q54*O57</f>
        <v>213407.22651175989</v>
      </c>
      <c r="R63" s="409">
        <f t="shared" si="15"/>
        <v>1907375.5416655508</v>
      </c>
      <c r="S63" s="740">
        <f t="shared" si="15"/>
        <v>111385.0697232047</v>
      </c>
      <c r="T63" s="740">
        <f t="shared" si="15"/>
        <v>16603.762438094651</v>
      </c>
      <c r="U63" s="740">
        <f t="shared" si="15"/>
        <v>436458.83064253244</v>
      </c>
      <c r="V63" s="740">
        <f t="shared" si="15"/>
        <v>305979.29173465667</v>
      </c>
      <c r="W63" s="410"/>
    </row>
    <row r="64" ht="28.5" hidden="1">
      <c r="A64" s="382">
        <v>7</v>
      </c>
      <c r="B64" s="714" t="s">
        <v>1256</v>
      </c>
      <c r="C64" s="383" t="s">
        <v>15</v>
      </c>
      <c r="D64" s="384">
        <f>SUM(E64:J64)</f>
        <v>2903856.0341781368</v>
      </c>
      <c r="E64" s="745">
        <f t="shared" ref="E64:J64" si="18">E54*E59</f>
        <v>383506.19546477601</v>
      </c>
      <c r="F64" s="745">
        <f t="shared" si="18"/>
        <v>35315.165861749912</v>
      </c>
      <c r="G64" s="745">
        <f t="shared" si="18"/>
        <v>888048.90482814179</v>
      </c>
      <c r="H64" s="745">
        <f t="shared" si="18"/>
        <v>477610.61419170996</v>
      </c>
      <c r="I64" s="745">
        <f t="shared" si="18"/>
        <v>807319.59078577219</v>
      </c>
      <c r="J64" s="413">
        <f t="shared" si="18"/>
        <v>312055.5630459867</v>
      </c>
      <c r="K64" s="414">
        <f>SUM(L64:Q64)</f>
        <v>3028691.7644097344</v>
      </c>
      <c r="L64" s="746">
        <f t="shared" ref="L64:Q64" si="19">L54*L59</f>
        <v>396817.41778351727</v>
      </c>
      <c r="M64" s="746">
        <f t="shared" si="19"/>
        <v>45755.438465468462</v>
      </c>
      <c r="N64" s="746">
        <f t="shared" si="19"/>
        <v>941260.06940581545</v>
      </c>
      <c r="O64" s="746">
        <f t="shared" si="19"/>
        <v>427985.45966953004</v>
      </c>
      <c r="P64" s="746">
        <f t="shared" si="19"/>
        <v>886101.24490228388</v>
      </c>
      <c r="Q64" s="415">
        <f t="shared" si="19"/>
        <v>330772.13418311952</v>
      </c>
      <c r="R64" s="416">
        <f t="shared" si="15"/>
        <v>5932547.7985878717</v>
      </c>
      <c r="S64" s="747">
        <f t="shared" si="15"/>
        <v>780323.61324829329</v>
      </c>
      <c r="T64" s="747">
        <f t="shared" si="15"/>
        <v>81070.604327218374</v>
      </c>
      <c r="U64" s="747">
        <f t="shared" si="15"/>
        <v>1829308.9742339572</v>
      </c>
      <c r="V64" s="747">
        <f t="shared" si="15"/>
        <v>905596.07386123994</v>
      </c>
      <c r="W64" s="417">
        <f>I64+P64+J64+Q64</f>
        <v>2336248.5329171624</v>
      </c>
    </row>
    <row r="65" ht="15.75" hidden="1">
      <c r="A65" s="390"/>
      <c r="B65" s="391" t="s">
        <v>1257</v>
      </c>
      <c r="C65" s="390"/>
      <c r="D65" s="392">
        <f>D61-D64</f>
        <v>0</v>
      </c>
      <c r="E65" s="392">
        <f>E61-E64</f>
        <v>0</v>
      </c>
      <c r="F65" s="392">
        <f t="shared" ref="F65:W65" si="20">F61-F64</f>
        <v>0</v>
      </c>
      <c r="G65" s="392">
        <f t="shared" si="20"/>
        <v>0</v>
      </c>
      <c r="H65" s="392">
        <f t="shared" si="20"/>
        <v>0</v>
      </c>
      <c r="I65" s="392">
        <f t="shared" si="20"/>
        <v>0</v>
      </c>
      <c r="J65" s="392">
        <f t="shared" si="20"/>
        <v>0</v>
      </c>
      <c r="K65" s="392">
        <f t="shared" si="20"/>
        <v>0</v>
      </c>
      <c r="L65" s="392">
        <f t="shared" si="20"/>
        <v>0</v>
      </c>
      <c r="M65" s="392">
        <f t="shared" si="20"/>
        <v>0</v>
      </c>
      <c r="N65" s="392">
        <f t="shared" si="20"/>
        <v>0</v>
      </c>
      <c r="O65" s="392">
        <f t="shared" si="20"/>
        <v>0</v>
      </c>
      <c r="P65" s="392">
        <f t="shared" si="20"/>
        <v>0</v>
      </c>
      <c r="Q65" s="392">
        <f t="shared" si="20"/>
        <v>0</v>
      </c>
      <c r="R65" s="392">
        <f t="shared" si="20"/>
        <v>0</v>
      </c>
      <c r="S65" s="392">
        <f t="shared" si="20"/>
        <v>0</v>
      </c>
      <c r="T65" s="392">
        <f t="shared" si="20"/>
        <v>0</v>
      </c>
      <c r="U65" s="392">
        <f t="shared" si="20"/>
        <v>0</v>
      </c>
      <c r="V65" s="392">
        <f t="shared" si="20"/>
        <v>0</v>
      </c>
      <c r="W65" s="392">
        <f t="shared" si="20"/>
        <v>0</v>
      </c>
    </row>
    <row r="66" hidden="1"/>
    <row r="67" hidden="1">
      <c r="D67" s="48"/>
      <c r="K67" s="393"/>
    </row>
    <row r="68" ht="45" hidden="1">
      <c r="A68" s="418"/>
      <c r="B68" s="418"/>
      <c r="C68" s="418"/>
      <c r="D68" s="748"/>
      <c r="E68" s="748"/>
      <c r="F68" s="749" t="s">
        <v>6</v>
      </c>
      <c r="G68" s="749" t="s">
        <v>7</v>
      </c>
      <c r="H68" s="749" t="s">
        <v>8</v>
      </c>
      <c r="I68" s="749" t="s">
        <v>1159</v>
      </c>
      <c r="J68" s="750" t="s">
        <v>1244</v>
      </c>
      <c r="K68" s="750" t="s">
        <v>1245</v>
      </c>
      <c r="L68" s="418"/>
      <c r="M68" s="418"/>
      <c r="N68" s="418"/>
    </row>
    <row r="69" ht="23.25" hidden="1">
      <c r="A69" s="418"/>
      <c r="B69" s="418"/>
      <c r="C69" s="418"/>
      <c r="D69" s="748" t="s">
        <v>1276</v>
      </c>
      <c r="E69" s="751">
        <f>F69+G69+H69+I69+J69+K69</f>
        <v>2764.98142564</v>
      </c>
      <c r="F69" s="752">
        <f>D79</f>
        <v>706.55225940000003</v>
      </c>
      <c r="G69" s="752">
        <f>E79</f>
        <v>56.512911000000003</v>
      </c>
      <c r="H69" s="752">
        <f>F79</f>
        <v>791.62105530899998</v>
      </c>
      <c r="I69" s="752">
        <f>G79</f>
        <v>278.614805929</v>
      </c>
      <c r="J69" s="752">
        <f>J79</f>
        <v>555.50945100199988</v>
      </c>
      <c r="K69" s="752">
        <f>K79</f>
        <v>376.17094300000002</v>
      </c>
      <c r="L69" s="418"/>
      <c r="M69" s="418"/>
      <c r="N69" s="418"/>
    </row>
    <row r="70" ht="23.25" hidden="1">
      <c r="A70" s="418"/>
      <c r="B70" s="418"/>
      <c r="C70" s="418"/>
      <c r="D70" s="748"/>
      <c r="E70" s="748"/>
      <c r="F70" s="753">
        <f t="shared" ref="F70:K70" si="21">F69/$E$69</f>
        <v>0.25553598763740593</v>
      </c>
      <c r="G70" s="753">
        <f t="shared" si="21"/>
        <v>0.020438803123937505</v>
      </c>
      <c r="H70" s="753">
        <f t="shared" si="21"/>
        <v>0.28630248578460754</v>
      </c>
      <c r="I70" s="753">
        <f t="shared" si="21"/>
        <v>0.10076552534688731</v>
      </c>
      <c r="J70" s="753">
        <f t="shared" si="21"/>
        <v>0.20090892685596184</v>
      </c>
      <c r="K70" s="753">
        <f t="shared" si="21"/>
        <v>0.13604827125119986</v>
      </c>
      <c r="L70" s="418"/>
      <c r="M70" s="418"/>
      <c r="N70" s="418"/>
    </row>
    <row r="71" ht="23.25" hidden="1">
      <c r="A71" s="418"/>
      <c r="B71" s="418"/>
      <c r="C71" s="418"/>
      <c r="D71" s="748" t="s">
        <v>1260</v>
      </c>
      <c r="E71" s="751" t="e">
        <f>F71+G71+H71+I71+J71+K71</f>
        <v>#REF!</v>
      </c>
      <c r="F71" s="751" t="e">
        <f>#REF!</f>
        <v>#REF!</v>
      </c>
      <c r="G71" s="751" t="e">
        <f>#REF!</f>
        <v>#REF!</v>
      </c>
      <c r="H71" s="751" t="e">
        <f>#REF!</f>
        <v>#REF!</v>
      </c>
      <c r="I71" s="751" t="e">
        <f>#REF!</f>
        <v>#REF!</v>
      </c>
      <c r="J71" s="751" t="e">
        <f>#REF!+#REF!</f>
        <v>#REF!</v>
      </c>
      <c r="K71" s="751" t="e">
        <f>#REF!+#REF!</f>
        <v>#REF!</v>
      </c>
      <c r="L71" s="418"/>
      <c r="M71" s="418"/>
      <c r="N71" s="418"/>
    </row>
    <row r="72" ht="23.25" hidden="1">
      <c r="A72" s="418"/>
      <c r="B72" s="418"/>
      <c r="C72" s="418"/>
      <c r="D72" s="748"/>
      <c r="E72" s="748"/>
      <c r="F72" s="753" t="e">
        <f t="shared" ref="F72:K72" si="22">F71/$E$24</f>
        <v>#REF!</v>
      </c>
      <c r="G72" s="753" t="e">
        <f t="shared" si="22"/>
        <v>#REF!</v>
      </c>
      <c r="H72" s="753" t="e">
        <f t="shared" si="22"/>
        <v>#REF!</v>
      </c>
      <c r="I72" s="753" t="e">
        <f t="shared" si="22"/>
        <v>#REF!</v>
      </c>
      <c r="J72" s="753" t="e">
        <f t="shared" si="22"/>
        <v>#REF!</v>
      </c>
      <c r="K72" s="753" t="e">
        <f t="shared" si="22"/>
        <v>#REF!</v>
      </c>
      <c r="L72" s="418"/>
      <c r="M72" s="418"/>
      <c r="N72" s="418"/>
    </row>
    <row r="73" ht="23.25" hidden="1">
      <c r="A73" s="418"/>
      <c r="B73" s="418"/>
      <c r="C73" s="418"/>
      <c r="D73" s="748" t="s">
        <v>1277</v>
      </c>
      <c r="E73" s="751">
        <f>F73+G73+H73+I73+J73+K73</f>
        <v>2852.73</v>
      </c>
      <c r="F73" s="751">
        <f>S5</f>
        <v>624.67827319274795</v>
      </c>
      <c r="G73" s="751">
        <f>T5</f>
        <v>53.102432094494247</v>
      </c>
      <c r="H73" s="751">
        <f>U5</f>
        <v>778.39977875331704</v>
      </c>
      <c r="I73" s="751">
        <f>V5</f>
        <v>423.28161595944096</v>
      </c>
      <c r="J73" s="751">
        <f>I5+P5</f>
        <v>591.8696893211461</v>
      </c>
      <c r="K73" s="751">
        <f>J5+Q5</f>
        <v>381.39821067885401</v>
      </c>
      <c r="L73" s="418"/>
      <c r="M73" s="418"/>
      <c r="N73" s="418"/>
    </row>
    <row r="74" ht="23.25" hidden="1">
      <c r="A74" s="418"/>
      <c r="B74" s="418"/>
      <c r="C74" s="418"/>
      <c r="D74" s="748"/>
      <c r="E74" s="748"/>
      <c r="F74" s="753">
        <f t="shared" ref="F74:K74" si="23">F73/$E$26</f>
        <v>0.21897560343697017</v>
      </c>
      <c r="G74" s="753">
        <f t="shared" si="23"/>
        <v>0.018614601485066672</v>
      </c>
      <c r="H74" s="753">
        <f t="shared" si="23"/>
        <v>0.27286135692943847</v>
      </c>
      <c r="I74" s="753">
        <f t="shared" si="23"/>
        <v>0.14837773499750798</v>
      </c>
      <c r="J74" s="753">
        <f t="shared" si="23"/>
        <v>0.20747483614682991</v>
      </c>
      <c r="K74" s="753">
        <f t="shared" si="23"/>
        <v>0.13369586700418687</v>
      </c>
      <c r="L74" s="418"/>
      <c r="M74" s="418"/>
      <c r="N74" s="418"/>
    </row>
    <row r="75" ht="28.5" hidden="1">
      <c r="A75" s="418"/>
      <c r="B75" s="418"/>
      <c r="C75" s="418"/>
      <c r="D75" s="754" t="s">
        <v>1278</v>
      </c>
      <c r="E75" s="755">
        <f>F75+G75+H75+I75+J75+K75</f>
        <v>2862.3836000000001</v>
      </c>
      <c r="F75" s="755">
        <f>S54</f>
        <v>728.02551647866596</v>
      </c>
      <c r="G75" s="755">
        <f>T54</f>
        <v>58.083727284523619</v>
      </c>
      <c r="H75" s="755">
        <f>U54</f>
        <v>815.45825051098279</v>
      </c>
      <c r="I75" s="755">
        <f>V54</f>
        <v>287.54820572582764</v>
      </c>
      <c r="J75" s="755">
        <f>I54+P54</f>
        <v>580.26916394731438</v>
      </c>
      <c r="K75" s="755">
        <f>J54+Q54</f>
        <v>392.99873605268562</v>
      </c>
      <c r="L75" s="418"/>
      <c r="M75" s="418"/>
      <c r="N75" s="418"/>
    </row>
    <row r="76" ht="23.25" hidden="1">
      <c r="A76" s="418"/>
      <c r="B76" s="418"/>
      <c r="C76" s="418"/>
      <c r="D76" s="748"/>
      <c r="E76" s="748"/>
      <c r="F76" s="753">
        <f t="shared" ref="F76:K76" si="24">F75/$E$75</f>
        <v>0.25434240067566971</v>
      </c>
      <c r="G76" s="753">
        <f t="shared" si="24"/>
        <v>0.020292083592333192</v>
      </c>
      <c r="H76" s="753">
        <f t="shared" si="24"/>
        <v>0.2848878293290189</v>
      </c>
      <c r="I76" s="753">
        <f t="shared" si="24"/>
        <v>0.10045760663449428</v>
      </c>
      <c r="J76" s="753">
        <f t="shared" si="24"/>
        <v>0.20272236186209086</v>
      </c>
      <c r="K76" s="753">
        <f t="shared" si="24"/>
        <v>0.13729771790639297</v>
      </c>
      <c r="L76" s="418"/>
      <c r="M76" s="418"/>
      <c r="N76" s="418"/>
    </row>
    <row r="77" ht="23.25" hidden="1">
      <c r="A77" s="418"/>
      <c r="B77" s="418"/>
      <c r="C77" s="418"/>
      <c r="D77" s="418"/>
      <c r="E77" s="418"/>
      <c r="F77" s="418"/>
      <c r="G77" s="418"/>
      <c r="H77" s="418"/>
      <c r="I77" s="418"/>
      <c r="J77" s="418"/>
      <c r="K77" s="418"/>
      <c r="L77" s="418"/>
      <c r="M77" s="418"/>
      <c r="N77" s="418"/>
    </row>
    <row r="78" ht="46.5" hidden="1">
      <c r="A78" s="418"/>
      <c r="B78" s="418"/>
      <c r="C78" s="751"/>
      <c r="D78" s="752" t="s">
        <v>6</v>
      </c>
      <c r="E78" s="752" t="s">
        <v>7</v>
      </c>
      <c r="F78" s="752" t="s">
        <v>8</v>
      </c>
      <c r="G78" s="752" t="s">
        <v>1159</v>
      </c>
      <c r="H78" s="752" t="s">
        <v>1262</v>
      </c>
      <c r="I78" s="752" t="s">
        <v>1263</v>
      </c>
      <c r="J78" s="756" t="s">
        <v>1216</v>
      </c>
      <c r="K78" s="756" t="s">
        <v>1217</v>
      </c>
      <c r="L78" s="757" t="s">
        <v>1264</v>
      </c>
      <c r="M78" s="418"/>
      <c r="N78" s="418"/>
    </row>
    <row r="79" ht="23.25" hidden="1">
      <c r="A79" s="418"/>
      <c r="B79" s="418"/>
      <c r="C79" s="748" t="s">
        <v>1279</v>
      </c>
      <c r="D79" s="753">
        <v>706.55225940000003</v>
      </c>
      <c r="E79" s="753">
        <v>56.512911000000003</v>
      </c>
      <c r="F79" s="753">
        <v>791.62105530899998</v>
      </c>
      <c r="G79" s="753">
        <v>278.614805929</v>
      </c>
      <c r="H79" s="753">
        <f>D79+E79+F79+G79</f>
        <v>1833.301031638</v>
      </c>
      <c r="I79" s="753">
        <v>931.68039400199996</v>
      </c>
      <c r="J79" s="758">
        <f>I79-K79</f>
        <v>555.50945100199988</v>
      </c>
      <c r="K79" s="758">
        <v>376.17094300000002</v>
      </c>
      <c r="L79" s="758">
        <f>D79+E79+F79+G79+I79</f>
        <v>2764.98142564</v>
      </c>
      <c r="M79" s="418"/>
      <c r="N79" s="418"/>
      <c r="O79" s="395"/>
    </row>
    <row r="80" ht="23.25" hidden="1">
      <c r="A80" s="418"/>
      <c r="B80" s="418"/>
      <c r="C80" s="751" t="s">
        <v>1266</v>
      </c>
      <c r="D80" s="752">
        <f>D79/L79</f>
        <v>0.25553598763740593</v>
      </c>
      <c r="E80" s="752">
        <f>E79/L79</f>
        <v>0.020438803123937505</v>
      </c>
      <c r="F80" s="752">
        <f>F79/L79</f>
        <v>0.28630248578460754</v>
      </c>
      <c r="G80" s="752">
        <f>G79/L79</f>
        <v>0.10076552534688731</v>
      </c>
      <c r="H80" s="752"/>
      <c r="I80" s="752"/>
      <c r="J80" s="759"/>
      <c r="K80" s="759"/>
      <c r="L80" s="760"/>
      <c r="M80" s="418"/>
      <c r="N80" s="418"/>
      <c r="O80" s="395"/>
    </row>
    <row r="81" ht="23.25" hidden="1">
      <c r="A81" s="418"/>
      <c r="B81" s="418"/>
      <c r="C81" s="748" t="s">
        <v>1267</v>
      </c>
      <c r="D81" s="753">
        <v>344.49933040000002</v>
      </c>
      <c r="E81" s="753">
        <v>24.401374000000001</v>
      </c>
      <c r="F81" s="753">
        <v>381.2175876</v>
      </c>
      <c r="G81" s="753">
        <v>145.85898499999999</v>
      </c>
      <c r="H81" s="753">
        <f>D81+E81+F81+G81</f>
        <v>895.97727699999996</v>
      </c>
      <c r="I81" s="753">
        <v>454.62077399999998</v>
      </c>
      <c r="J81" s="759">
        <f>I81-K81</f>
        <v>269.11137299999996</v>
      </c>
      <c r="K81" s="759">
        <v>185.509401</v>
      </c>
      <c r="L81" s="759">
        <f>D81+E81+F81+G81+I81</f>
        <v>1350.5980509999999</v>
      </c>
      <c r="M81" s="418"/>
      <c r="N81" s="418"/>
      <c r="O81" s="395"/>
    </row>
    <row r="82" ht="23.25" hidden="1">
      <c r="A82" s="418"/>
      <c r="B82" s="418"/>
      <c r="C82" s="751"/>
      <c r="D82" s="752">
        <f>D81/H81</f>
        <v>0.3844956108189338</v>
      </c>
      <c r="E82" s="752">
        <f>E81/H81</f>
        <v>0.027234367016207267</v>
      </c>
      <c r="F82" s="752">
        <f>F81/H81</f>
        <v>0.42547684789108775</v>
      </c>
      <c r="G82" s="752">
        <f>G81/H81</f>
        <v>0.16279317427377124</v>
      </c>
      <c r="H82" s="752">
        <f>H81/H79</f>
        <v>0.48872348923486442</v>
      </c>
      <c r="I82" s="752">
        <f>I81/L81</f>
        <v>0.3366070117333525</v>
      </c>
      <c r="J82" s="759">
        <f>J81/I81</f>
        <v>0.59194693333569481</v>
      </c>
      <c r="K82" s="759">
        <f>K81/I81</f>
        <v>0.40805306666430513</v>
      </c>
      <c r="L82" s="760"/>
      <c r="M82" s="418"/>
      <c r="N82" s="418"/>
      <c r="O82" s="395"/>
    </row>
    <row r="83" ht="23.25" hidden="1">
      <c r="A83" s="418"/>
      <c r="B83" s="418"/>
      <c r="C83" s="748" t="s">
        <v>1268</v>
      </c>
      <c r="D83" s="753">
        <f>D79-D81</f>
        <v>362.05292900000001</v>
      </c>
      <c r="E83" s="753">
        <f>E79-E81</f>
        <v>32.111536999999998</v>
      </c>
      <c r="F83" s="753">
        <f>F79-F81</f>
        <v>410.40346770899998</v>
      </c>
      <c r="G83" s="753">
        <f>G79-G81</f>
        <v>132.75582092900001</v>
      </c>
      <c r="H83" s="753">
        <f>D83+E83+F83+G83</f>
        <v>937.32375463800008</v>
      </c>
      <c r="I83" s="753">
        <f>I79-I81</f>
        <v>477.05962000199997</v>
      </c>
      <c r="J83" s="759">
        <f>I83-K83</f>
        <v>286.39807800199992</v>
      </c>
      <c r="K83" s="759">
        <f>K79-K81</f>
        <v>190.66154200000003</v>
      </c>
      <c r="L83" s="759">
        <f>D83+E83+F83+G83+I83</f>
        <v>1414.3833746400001</v>
      </c>
      <c r="M83" s="418"/>
      <c r="N83" s="418"/>
      <c r="O83" s="395"/>
    </row>
    <row r="84" ht="23.25" hidden="1">
      <c r="A84" s="418"/>
      <c r="B84" s="418"/>
      <c r="C84" s="751"/>
      <c r="D84" s="752">
        <f>D83/H83</f>
        <v>0.38626240635481063</v>
      </c>
      <c r="E84" s="752">
        <f>E83/H83</f>
        <v>0.034258746608210801</v>
      </c>
      <c r="F84" s="752">
        <f>F83/H83</f>
        <v>0.43784601177370164</v>
      </c>
      <c r="G84" s="752">
        <f>G83/H83</f>
        <v>0.14163283526327686</v>
      </c>
      <c r="H84" s="752">
        <f>H83/H79</f>
        <v>0.51127651076513558</v>
      </c>
      <c r="I84" s="752">
        <f>I83/L83</f>
        <v>0.3372915919090359</v>
      </c>
      <c r="J84" s="759">
        <f>J83/I83</f>
        <v>0.60034022162848166</v>
      </c>
      <c r="K84" s="759">
        <f>K83/I83</f>
        <v>0.39965977837151823</v>
      </c>
      <c r="L84" s="760"/>
      <c r="M84" s="418"/>
      <c r="N84" s="418"/>
    </row>
    <row r="85" ht="23.25" hidden="1">
      <c r="A85" s="418"/>
      <c r="B85" s="418"/>
      <c r="C85" s="2115" t="s">
        <v>1280</v>
      </c>
      <c r="D85" s="2116"/>
      <c r="E85" s="2116"/>
      <c r="F85" s="2117"/>
      <c r="G85" s="752"/>
      <c r="H85" s="752"/>
      <c r="I85" s="752"/>
      <c r="J85" s="759"/>
      <c r="K85" s="759"/>
      <c r="L85" s="760"/>
      <c r="M85" s="418"/>
      <c r="N85" s="418"/>
    </row>
    <row r="86" ht="23.25" hidden="1">
      <c r="A86" s="418"/>
      <c r="B86" s="418"/>
      <c r="C86" s="761" t="s">
        <v>1281</v>
      </c>
      <c r="D86" s="762">
        <f>D88+D90</f>
        <v>728.02551647866596</v>
      </c>
      <c r="E86" s="762">
        <f>E88+E90</f>
        <v>58.083727284523619</v>
      </c>
      <c r="F86" s="762">
        <f>F88+F90</f>
        <v>815.45825051098279</v>
      </c>
      <c r="G86" s="762">
        <f>G88+G90</f>
        <v>287.54820572582764</v>
      </c>
      <c r="H86" s="762">
        <f>L86-I86</f>
        <v>1889.1157000000001</v>
      </c>
      <c r="I86" s="762">
        <v>973.26790000000005</v>
      </c>
      <c r="J86" s="763">
        <f>J88+J90</f>
        <v>580.26916394731438</v>
      </c>
      <c r="K86" s="763">
        <f>K88+K90</f>
        <v>392.99873605268562</v>
      </c>
      <c r="L86" s="763">
        <v>2862.3836000000001</v>
      </c>
      <c r="M86" s="418"/>
      <c r="N86" s="418"/>
      <c r="O86" s="418"/>
      <c r="P86" s="418"/>
    </row>
    <row r="87" ht="23.25" hidden="1">
      <c r="A87" s="418"/>
      <c r="B87" s="418"/>
      <c r="C87" s="764" t="s">
        <v>1266</v>
      </c>
      <c r="D87" s="765">
        <f>D86/$L$86</f>
        <v>0.25434240067566971</v>
      </c>
      <c r="E87" s="765">
        <f>E86/$L$86</f>
        <v>0.020292083592333192</v>
      </c>
      <c r="F87" s="765">
        <f>F86/$L$86</f>
        <v>0.2848878293290189</v>
      </c>
      <c r="G87" s="765">
        <f>G86/$L$86</f>
        <v>0.10045760663449428</v>
      </c>
      <c r="H87" s="765"/>
      <c r="I87" s="765">
        <f>I86/$L$86</f>
        <v>0.34002007976848386</v>
      </c>
      <c r="J87" s="766"/>
      <c r="K87" s="766"/>
      <c r="L87" s="767"/>
      <c r="M87" s="418"/>
      <c r="N87" s="418"/>
      <c r="O87" s="418"/>
      <c r="P87" s="418"/>
    </row>
    <row r="88" ht="23.25" hidden="1">
      <c r="A88" s="418"/>
      <c r="B88" s="418"/>
      <c r="C88" s="761" t="s">
        <v>1267</v>
      </c>
      <c r="D88" s="762">
        <f>$H$88*D82</f>
        <v>363.18250261825824</v>
      </c>
      <c r="E88" s="762">
        <f>$H$88*E82</f>
        <v>25.724729468571699</v>
      </c>
      <c r="F88" s="762">
        <f>$H$88*F82</f>
        <v>401.89209466940395</v>
      </c>
      <c r="G88" s="762">
        <f>$H$88*G82</f>
        <v>153.76932994369321</v>
      </c>
      <c r="H88" s="762">
        <f>L88-I88</f>
        <v>944.56865669992703</v>
      </c>
      <c r="I88" s="762">
        <f>L88*I82</f>
        <v>479.27614330007299</v>
      </c>
      <c r="J88" s="766">
        <f>I88*J82</f>
        <v>283.70604324743721</v>
      </c>
      <c r="K88" s="766">
        <f>I88-J88</f>
        <v>195.57010005263578</v>
      </c>
      <c r="L88" s="768">
        <v>1423.8448000000001</v>
      </c>
      <c r="M88" s="418"/>
      <c r="N88" s="418"/>
      <c r="O88" s="418"/>
      <c r="P88" s="418"/>
    </row>
    <row r="89" ht="23.25" hidden="1">
      <c r="A89" s="418"/>
      <c r="B89" s="418"/>
      <c r="C89" s="764"/>
      <c r="D89" s="765">
        <f>D88/$H$88</f>
        <v>0.3844956108189338</v>
      </c>
      <c r="E89" s="765">
        <f>E88/$H$88</f>
        <v>0.027234367016207267</v>
      </c>
      <c r="F89" s="765">
        <f>F88/$H$88</f>
        <v>0.42547684789108775</v>
      </c>
      <c r="G89" s="765">
        <f>G88/$H$88</f>
        <v>0.16279317427377124</v>
      </c>
      <c r="H89" s="765">
        <f>H88/H86</f>
        <v>0.50000572050718073</v>
      </c>
      <c r="I89" s="765">
        <f>I88/L88</f>
        <v>0.3366070117333525</v>
      </c>
      <c r="J89" s="766">
        <f>J88/I88</f>
        <v>0.59194693333569481</v>
      </c>
      <c r="K89" s="766">
        <f>K88/I88</f>
        <v>0.40805306666430519</v>
      </c>
      <c r="L89" s="767"/>
      <c r="M89" s="418"/>
      <c r="N89" s="418"/>
      <c r="O89" s="418"/>
      <c r="P89" s="418"/>
    </row>
    <row r="90" ht="23.25" hidden="1">
      <c r="A90" s="418"/>
      <c r="B90" s="418"/>
      <c r="C90" s="761" t="s">
        <v>1268</v>
      </c>
      <c r="D90" s="762">
        <f>$H$90*D84</f>
        <v>364.84301386040772</v>
      </c>
      <c r="E90" s="762">
        <f>$H$90*E84</f>
        <v>32.358997815951916</v>
      </c>
      <c r="F90" s="762">
        <f>$H$90*F84</f>
        <v>413.56615584157885</v>
      </c>
      <c r="G90" s="762">
        <f>$H$90*G84</f>
        <v>133.77887578213446</v>
      </c>
      <c r="H90" s="762">
        <f>L90-I90</f>
        <v>944.54704330007303</v>
      </c>
      <c r="I90" s="762">
        <f>I86-I88</f>
        <v>493.99175669992707</v>
      </c>
      <c r="J90" s="766">
        <f>I90*J84</f>
        <v>296.56312069987723</v>
      </c>
      <c r="K90" s="766">
        <f>I90-J90</f>
        <v>197.42863600004983</v>
      </c>
      <c r="L90" s="768">
        <v>1438.5388</v>
      </c>
      <c r="M90" s="418"/>
      <c r="N90" s="418"/>
    </row>
    <row r="91" ht="23.25" hidden="1">
      <c r="A91" s="418"/>
      <c r="B91" s="418"/>
      <c r="C91" s="764"/>
      <c r="D91" s="765">
        <f>D90/$H$90</f>
        <v>0.38626240635481063</v>
      </c>
      <c r="E91" s="765">
        <f>E90/$H$90</f>
        <v>0.034258746608210801</v>
      </c>
      <c r="F91" s="765">
        <f>F90/$H$90</f>
        <v>0.43784601177370164</v>
      </c>
      <c r="G91" s="765">
        <f>G90/$H$90</f>
        <v>0.14163283526327686</v>
      </c>
      <c r="H91" s="765">
        <f>H90/H86</f>
        <v>0.49999427949281933</v>
      </c>
      <c r="I91" s="765">
        <f>I90/L90</f>
        <v>0.34339828491238961</v>
      </c>
      <c r="J91" s="766">
        <f>J90/I90</f>
        <v>0.60034022162848166</v>
      </c>
      <c r="K91" s="766">
        <f>K90/I90</f>
        <v>0.39965977837151828</v>
      </c>
      <c r="L91" s="767"/>
      <c r="M91" s="418"/>
      <c r="N91" s="418"/>
    </row>
    <row r="92" ht="23.25" hidden="1">
      <c r="A92" s="418"/>
      <c r="B92" s="418"/>
      <c r="C92" s="751" t="e">
        <f>#NULL!</f>
        <v>#NULL!</v>
      </c>
      <c r="D92" s="752"/>
      <c r="E92" s="752"/>
      <c r="F92" s="752"/>
      <c r="G92" s="752"/>
      <c r="H92" s="752"/>
      <c r="I92" s="752"/>
      <c r="J92" s="759"/>
      <c r="K92" s="759"/>
      <c r="L92" s="760"/>
      <c r="M92" s="418"/>
      <c r="N92" s="418"/>
    </row>
    <row r="93" ht="23.25" hidden="1">
      <c r="A93" s="418"/>
      <c r="B93" s="418"/>
      <c r="C93" s="389"/>
      <c r="D93" s="419"/>
      <c r="E93" s="419"/>
      <c r="F93" s="419"/>
      <c r="G93" s="419"/>
      <c r="H93" s="419"/>
      <c r="I93" s="419"/>
      <c r="J93" s="420"/>
      <c r="K93" s="420"/>
      <c r="L93" s="421"/>
      <c r="M93" s="418"/>
      <c r="N93" s="418"/>
    </row>
    <row r="94" ht="38.25" hidden="1">
      <c r="A94" s="2118" t="s">
        <v>1282</v>
      </c>
      <c r="B94" s="2118"/>
      <c r="C94" s="2118"/>
      <c r="D94" s="2118"/>
      <c r="E94" s="2118"/>
      <c r="F94" s="2118"/>
      <c r="G94" s="335" t="s">
        <v>1236</v>
      </c>
      <c r="H94" s="336">
        <v>1.03</v>
      </c>
      <c r="I94" s="337"/>
      <c r="J94" s="337"/>
      <c r="K94" s="338" t="s">
        <v>1237</v>
      </c>
      <c r="L94" s="336">
        <v>1.03</v>
      </c>
      <c r="M94" s="338" t="s">
        <v>1238</v>
      </c>
      <c r="N94" s="336">
        <v>1.03</v>
      </c>
      <c r="O94" s="338" t="s">
        <v>1239</v>
      </c>
      <c r="P94" s="336">
        <v>1.05</v>
      </c>
      <c r="Q94" s="691" t="s">
        <v>1240</v>
      </c>
      <c r="R94" s="692">
        <f>R98/R97*1000</f>
        <v>6642.4130066803455</v>
      </c>
      <c r="S94" s="339"/>
      <c r="T94" s="340"/>
      <c r="U94" s="341"/>
      <c r="V94" s="341"/>
      <c r="W94" s="337"/>
    </row>
    <row r="95" ht="24" hidden="1">
      <c r="A95" s="2095" t="s">
        <v>1241</v>
      </c>
      <c r="B95" s="2097" t="s">
        <v>210</v>
      </c>
      <c r="C95" s="2099"/>
      <c r="D95" s="2101" t="s">
        <v>1274</v>
      </c>
      <c r="E95" s="2102"/>
      <c r="F95" s="2102"/>
      <c r="G95" s="2102"/>
      <c r="H95" s="2102"/>
      <c r="I95" s="2102"/>
      <c r="J95" s="2103"/>
      <c r="K95" s="2113" t="s">
        <v>1275</v>
      </c>
      <c r="L95" s="2105"/>
      <c r="M95" s="2105"/>
      <c r="N95" s="2105"/>
      <c r="O95" s="2105"/>
      <c r="P95" s="2105"/>
      <c r="Q95" s="2114"/>
      <c r="R95" s="2104">
        <v>2021</v>
      </c>
      <c r="S95" s="2105"/>
      <c r="T95" s="2105"/>
      <c r="U95" s="2105"/>
      <c r="V95" s="2105"/>
      <c r="W95" s="2106"/>
    </row>
    <row r="96" ht="45.75" hidden="1">
      <c r="A96" s="2096"/>
      <c r="B96" s="2098"/>
      <c r="C96" s="2100"/>
      <c r="D96" s="399" t="s">
        <v>1212</v>
      </c>
      <c r="E96" s="342" t="s">
        <v>6</v>
      </c>
      <c r="F96" s="342" t="s">
        <v>7</v>
      </c>
      <c r="G96" s="342" t="s">
        <v>8</v>
      </c>
      <c r="H96" s="342" t="s">
        <v>1159</v>
      </c>
      <c r="I96" s="343" t="s">
        <v>1244</v>
      </c>
      <c r="J96" s="344" t="s">
        <v>1245</v>
      </c>
      <c r="K96" s="399" t="s">
        <v>1212</v>
      </c>
      <c r="L96" s="342" t="s">
        <v>6</v>
      </c>
      <c r="M96" s="342" t="s">
        <v>7</v>
      </c>
      <c r="N96" s="342" t="s">
        <v>8</v>
      </c>
      <c r="O96" s="342" t="s">
        <v>1159</v>
      </c>
      <c r="P96" s="343" t="s">
        <v>1244</v>
      </c>
      <c r="Q96" s="344" t="s">
        <v>1245</v>
      </c>
      <c r="R96" s="399" t="s">
        <v>1212</v>
      </c>
      <c r="S96" s="342" t="s">
        <v>6</v>
      </c>
      <c r="T96" s="342" t="s">
        <v>7</v>
      </c>
      <c r="U96" s="342" t="s">
        <v>8</v>
      </c>
      <c r="V96" s="342" t="s">
        <v>1159</v>
      </c>
      <c r="W96" s="400" t="s">
        <v>1246</v>
      </c>
    </row>
    <row r="97" ht="46.5" hidden="1">
      <c r="A97" s="345" t="s">
        <v>97</v>
      </c>
      <c r="B97" s="693" t="s">
        <v>1247</v>
      </c>
      <c r="C97" s="346" t="s">
        <v>89</v>
      </c>
      <c r="D97" s="347">
        <f>E97+F97+G97+H97+I97</f>
        <v>427.18152064889227</v>
      </c>
      <c r="E97" s="348">
        <f>(E108-E98*E101)/(E99/1000*6)</f>
        <v>79.46725323040738</v>
      </c>
      <c r="F97" s="348">
        <f>(F108-F98*F101)/(F99/1000*6)</f>
        <v>8.0736021767003603</v>
      </c>
      <c r="G97" s="348">
        <f>(G108-G98*G101)/(G99/1000*6)</f>
        <v>133.28565048558065</v>
      </c>
      <c r="H97" s="348">
        <f>(H108-H98*H101)/(H99/1000*6)</f>
        <v>47.451981422870922</v>
      </c>
      <c r="I97" s="2107">
        <v>158.90303333333301</v>
      </c>
      <c r="J97" s="2108"/>
      <c r="K97" s="347">
        <f>L97+M97+N97+O97+P97</f>
        <v>434.66901382442938</v>
      </c>
      <c r="L97" s="348">
        <f>(L108-L98*L101)/(L99/1000*6)</f>
        <v>79.851760792317265</v>
      </c>
      <c r="M97" s="348">
        <f>(M108-M98*M101)/(M99/1000*6)</f>
        <v>10.155740433417941</v>
      </c>
      <c r="N97" s="348">
        <f>(N108-N98*N101)/(N99/1000*6)</f>
        <v>137.15729876575332</v>
      </c>
      <c r="O97" s="348">
        <f>(O108-O98*O101)/(O99/1000*6)</f>
        <v>41.993097166273834</v>
      </c>
      <c r="P97" s="2107">
        <v>165.51111666666699</v>
      </c>
      <c r="Q97" s="2109"/>
      <c r="R97" s="402">
        <f>(D97+K97)/2</f>
        <v>430.92526723666083</v>
      </c>
      <c r="S97" s="350">
        <f>(E97+L97)/2</f>
        <v>79.659507011362322</v>
      </c>
      <c r="T97" s="351">
        <f>(F97+M97)/2</f>
        <v>9.1146713050591508</v>
      </c>
      <c r="U97" s="350">
        <f>(G97+N97)/2</f>
        <v>135.22147462566699</v>
      </c>
      <c r="V97" s="350">
        <f>(H97+O97)/2</f>
        <v>44.722539294572378</v>
      </c>
      <c r="W97" s="352">
        <f>W98/6000*1000</f>
        <v>162.21131666666668</v>
      </c>
      <c r="X97" s="507">
        <v>942.84000000000003</v>
      </c>
    </row>
    <row r="98" ht="46.5" hidden="1">
      <c r="A98" s="353" t="s">
        <v>98</v>
      </c>
      <c r="B98" s="693" t="s">
        <v>1248</v>
      </c>
      <c r="C98" s="346" t="s">
        <v>182</v>
      </c>
      <c r="D98" s="347">
        <f>E98+F98+G98+H98+I98+J98</f>
        <v>1423.8447999999996</v>
      </c>
      <c r="E98" s="694">
        <f>363.182502618258-10-10</f>
        <v>343.18250261825801</v>
      </c>
      <c r="F98" s="694">
        <v>25.724729468571699</v>
      </c>
      <c r="G98" s="694">
        <v>401.89209466940395</v>
      </c>
      <c r="H98" s="694">
        <f>153.769329943693+10+10</f>
        <v>173.76932994369301</v>
      </c>
      <c r="I98" s="694">
        <v>283.70604324743721</v>
      </c>
      <c r="J98" s="694">
        <v>195.57010005263578</v>
      </c>
      <c r="K98" s="347">
        <f>L98+M98+N98+O98+P98+Q98</f>
        <v>1438.5388</v>
      </c>
      <c r="L98" s="694">
        <f>364.843013860408-10-10</f>
        <v>344.84301386040801</v>
      </c>
      <c r="M98" s="694">
        <v>32.358997815951916</v>
      </c>
      <c r="N98" s="694">
        <v>413.56615584157885</v>
      </c>
      <c r="O98" s="694">
        <f>133.778875782134+10+10</f>
        <v>153.77887578213401</v>
      </c>
      <c r="P98" s="694">
        <v>296.56312069987723</v>
      </c>
      <c r="Q98" s="694">
        <v>197.42863600004983</v>
      </c>
      <c r="R98" s="403">
        <f>D98+K98</f>
        <v>2862.3835999999997</v>
      </c>
      <c r="S98" s="355">
        <f>E98+L98</f>
        <v>688.02551647866608</v>
      </c>
      <c r="T98" s="695">
        <f>F98+M98</f>
        <v>58.083727284523619</v>
      </c>
      <c r="U98" s="695">
        <f>G98+N98</f>
        <v>815.45825051098279</v>
      </c>
      <c r="V98" s="695">
        <f>H98+O98</f>
        <v>327.54820572582702</v>
      </c>
      <c r="W98" s="356">
        <f>I98+J98+P98+Q98</f>
        <v>973.26790000000005</v>
      </c>
      <c r="X98" s="357">
        <f>X97-W98</f>
        <v>-30.427900000000022</v>
      </c>
      <c r="Y98" s="48">
        <f>X98-W98</f>
        <v>-1003.6958000000001</v>
      </c>
    </row>
    <row r="99" ht="27.75" hidden="1">
      <c r="A99" s="358" t="s">
        <v>102</v>
      </c>
      <c r="B99" s="696" t="s">
        <v>181</v>
      </c>
      <c r="C99" s="346" t="s">
        <v>1249</v>
      </c>
      <c r="D99" s="359"/>
      <c r="E99" s="697">
        <v>651545.31000000006</v>
      </c>
      <c r="F99" s="697">
        <v>579716.46999999997</v>
      </c>
      <c r="G99" s="697">
        <v>845511.58999999997</v>
      </c>
      <c r="H99" s="697">
        <v>1255194.48</v>
      </c>
      <c r="I99" s="697"/>
      <c r="J99" s="360"/>
      <c r="K99" s="359"/>
      <c r="L99" s="697">
        <f>E99*$L$50</f>
        <v>671091.66930000007</v>
      </c>
      <c r="M99" s="697">
        <f>F99*$L$50</f>
        <v>597107.96409999998</v>
      </c>
      <c r="N99" s="697">
        <f>G99*$L$50</f>
        <v>870876.93770000001</v>
      </c>
      <c r="O99" s="697">
        <f>H99*$L$50</f>
        <v>1292850.3144</v>
      </c>
      <c r="P99" s="697"/>
      <c r="Q99" s="361"/>
      <c r="R99" s="362"/>
      <c r="S99" s="695"/>
      <c r="T99" s="695"/>
      <c r="U99" s="695"/>
      <c r="V99" s="695"/>
      <c r="W99" s="363"/>
      <c r="X99" s="357" t="e">
        <f>W98-#REF!</f>
        <v>#REF!</v>
      </c>
    </row>
    <row r="100" ht="27.75" hidden="1">
      <c r="A100" s="358"/>
      <c r="B100" s="698" t="s">
        <v>1250</v>
      </c>
      <c r="C100" s="346"/>
      <c r="D100" s="359"/>
      <c r="E100" s="699"/>
      <c r="F100" s="699"/>
      <c r="G100" s="699"/>
      <c r="H100" s="699"/>
      <c r="I100" s="699"/>
      <c r="J100" s="699"/>
      <c r="K100" s="359"/>
      <c r="L100" s="699">
        <f>L99/E99*100</f>
        <v>103</v>
      </c>
      <c r="M100" s="699">
        <f>M99/F99*100</f>
        <v>103</v>
      </c>
      <c r="N100" s="699">
        <f>N99/G99*100</f>
        <v>103</v>
      </c>
      <c r="O100" s="699">
        <f>O99/H99*100</f>
        <v>103</v>
      </c>
      <c r="P100" s="697"/>
      <c r="Q100" s="700"/>
      <c r="R100" s="364"/>
      <c r="S100" s="701"/>
      <c r="T100" s="701"/>
      <c r="U100" s="701"/>
      <c r="V100" s="701"/>
      <c r="W100" s="363"/>
    </row>
    <row r="101" ht="67.5" hidden="1">
      <c r="A101" s="358" t="s">
        <v>195</v>
      </c>
      <c r="B101" s="702" t="s">
        <v>1251</v>
      </c>
      <c r="C101" s="346" t="s">
        <v>1252</v>
      </c>
      <c r="D101" s="359"/>
      <c r="E101" s="697">
        <v>150.72999999999999</v>
      </c>
      <c r="F101" s="697">
        <v>281.16000000000003</v>
      </c>
      <c r="G101" s="697">
        <v>527.21000000000004</v>
      </c>
      <c r="H101" s="697">
        <v>1049.45</v>
      </c>
      <c r="I101" s="697">
        <v>2845.6199999999999</v>
      </c>
      <c r="J101" s="697">
        <v>1595.6199999999999</v>
      </c>
      <c r="K101" s="359"/>
      <c r="L101" s="697">
        <f>E101*$N$50</f>
        <v>155.25190000000001</v>
      </c>
      <c r="M101" s="697">
        <f>F101*$N$50</f>
        <v>289.59480000000002</v>
      </c>
      <c r="N101" s="697">
        <f>G101*$N$50</f>
        <v>543.02630000000011</v>
      </c>
      <c r="O101" s="697">
        <f>H101*$N$50</f>
        <v>1080.9335000000001</v>
      </c>
      <c r="P101" s="697">
        <f>I101*$P$50</f>
        <v>2987.9009999999998</v>
      </c>
      <c r="Q101" s="697">
        <f>J101*$P$50</f>
        <v>1675.4010000000001</v>
      </c>
      <c r="R101" s="362">
        <f>R107/R98</f>
        <v>679.10659272417229</v>
      </c>
      <c r="S101" s="695">
        <f>S107/S98</f>
        <v>152.99640667682812</v>
      </c>
      <c r="T101" s="695">
        <f>T107/T98</f>
        <v>285.85910743573641</v>
      </c>
      <c r="U101" s="695">
        <f>U107/U98</f>
        <v>535.23136269580743</v>
      </c>
      <c r="V101" s="695">
        <f>V107/V98</f>
        <v>1064.2310220024206</v>
      </c>
      <c r="W101" s="363"/>
    </row>
    <row r="102" ht="27.75" hidden="1">
      <c r="A102" s="358"/>
      <c r="B102" s="698" t="s">
        <v>1250</v>
      </c>
      <c r="C102" s="346" t="s">
        <v>1252</v>
      </c>
      <c r="D102" s="359"/>
      <c r="E102" s="699"/>
      <c r="F102" s="699"/>
      <c r="G102" s="699"/>
      <c r="H102" s="699"/>
      <c r="I102" s="699"/>
      <c r="J102" s="699"/>
      <c r="K102" s="359"/>
      <c r="L102" s="699">
        <f t="shared" ref="L102:Q102" si="25">L101/E101*100</f>
        <v>103</v>
      </c>
      <c r="M102" s="699">
        <f t="shared" si="25"/>
        <v>103</v>
      </c>
      <c r="N102" s="699">
        <f t="shared" si="25"/>
        <v>103</v>
      </c>
      <c r="O102" s="699">
        <f t="shared" si="25"/>
        <v>103</v>
      </c>
      <c r="P102" s="699">
        <f t="shared" si="25"/>
        <v>105</v>
      </c>
      <c r="Q102" s="365">
        <f t="shared" si="25"/>
        <v>105</v>
      </c>
      <c r="R102" s="364"/>
      <c r="S102" s="701"/>
      <c r="T102" s="701"/>
      <c r="U102" s="701"/>
      <c r="V102" s="701"/>
      <c r="W102" s="363"/>
    </row>
    <row r="103" ht="27" hidden="1">
      <c r="A103" s="358" t="s">
        <v>199</v>
      </c>
      <c r="B103" s="696" t="s">
        <v>1214</v>
      </c>
      <c r="C103" s="366"/>
      <c r="D103" s="367">
        <f>D108/D98</f>
        <v>2068.2431358938388</v>
      </c>
      <c r="E103" s="697">
        <v>1055.96</v>
      </c>
      <c r="F103" s="697">
        <v>1372.8099999999999</v>
      </c>
      <c r="G103" s="697">
        <v>2209.6700000000001</v>
      </c>
      <c r="H103" s="697">
        <v>3106.02</v>
      </c>
      <c r="I103" s="697">
        <f>I101</f>
        <v>2845.6199999999999</v>
      </c>
      <c r="J103" s="697">
        <f>J101</f>
        <v>1595.6199999999999</v>
      </c>
      <c r="K103" s="367">
        <f>K108/K98</f>
        <v>2134.7515968354369</v>
      </c>
      <c r="L103" s="697">
        <f>E103*$H$50</f>
        <v>1087.6388000000002</v>
      </c>
      <c r="M103" s="697">
        <f>F103*$H$50</f>
        <v>1413.9943000000001</v>
      </c>
      <c r="N103" s="697">
        <f>G103*$H$50</f>
        <v>2275.9601000000002</v>
      </c>
      <c r="O103" s="697">
        <f>H103*$H$50</f>
        <v>3199.2006000000001</v>
      </c>
      <c r="P103" s="697">
        <f>P101</f>
        <v>2987.9009999999998</v>
      </c>
      <c r="Q103" s="697">
        <f>Q101</f>
        <v>1675.4010000000001</v>
      </c>
      <c r="R103" s="368">
        <f>R108/R98</f>
        <v>2101.6680764199004</v>
      </c>
      <c r="S103" s="703"/>
      <c r="T103" s="703"/>
      <c r="U103" s="703"/>
      <c r="V103" s="703"/>
      <c r="W103" s="369"/>
    </row>
    <row r="104" ht="27" hidden="1">
      <c r="A104" s="370"/>
      <c r="B104" s="698" t="s">
        <v>1250</v>
      </c>
      <c r="C104" s="371"/>
      <c r="D104" s="372"/>
      <c r="E104" s="704"/>
      <c r="F104" s="704"/>
      <c r="G104" s="704"/>
      <c r="H104" s="704"/>
      <c r="I104" s="704"/>
      <c r="J104" s="373"/>
      <c r="K104" s="737">
        <f>K103/D103</f>
        <v>1.032156983764317</v>
      </c>
      <c r="L104" s="706">
        <f t="shared" ref="L104:Q104" si="26">L103/E103*100</f>
        <v>103</v>
      </c>
      <c r="M104" s="706">
        <f t="shared" si="26"/>
        <v>103</v>
      </c>
      <c r="N104" s="706">
        <f t="shared" si="26"/>
        <v>103</v>
      </c>
      <c r="O104" s="706">
        <f t="shared" si="26"/>
        <v>103</v>
      </c>
      <c r="P104" s="706">
        <f t="shared" si="26"/>
        <v>105</v>
      </c>
      <c r="Q104" s="374">
        <f t="shared" si="26"/>
        <v>105</v>
      </c>
      <c r="R104" s="404">
        <f>R103/R10</f>
        <v>1.0071854815054166</v>
      </c>
      <c r="S104" s="707"/>
      <c r="T104" s="707"/>
      <c r="U104" s="707"/>
      <c r="V104" s="707"/>
      <c r="W104" s="369"/>
    </row>
    <row r="105" ht="27.75" hidden="1">
      <c r="A105" s="376">
        <v>6</v>
      </c>
      <c r="B105" s="696" t="s">
        <v>1253</v>
      </c>
      <c r="C105" s="346" t="s">
        <v>15</v>
      </c>
      <c r="D105" s="405">
        <f>SUM(E105:J105)</f>
        <v>2944857.2341781352</v>
      </c>
      <c r="E105" s="738">
        <f>E97*E99*6/1000+E98*E101</f>
        <v>362386.99546477571</v>
      </c>
      <c r="F105" s="738">
        <f>F97*F99*6/1000+F98*F101</f>
        <v>35315.165861749912</v>
      </c>
      <c r="G105" s="738">
        <f>G97*G99*6/1000+G98*G101</f>
        <v>888048.90482814168</v>
      </c>
      <c r="H105" s="738">
        <f>H97*H99*6/1000+H98*H101</f>
        <v>539731.01419170946</v>
      </c>
      <c r="I105" s="738">
        <f>I98*I101</f>
        <v>807319.59078577219</v>
      </c>
      <c r="J105" s="406">
        <f>J98*J101</f>
        <v>312055.5630459867</v>
      </c>
      <c r="K105" s="367">
        <f>SUM(L105:Q105)</f>
        <v>3070923.000409734</v>
      </c>
      <c r="L105" s="708">
        <f>L97*L99*6/1000+L98*L101</f>
        <v>375064.64178351761</v>
      </c>
      <c r="M105" s="708">
        <f>M97*M99*6/1000+M98*M101</f>
        <v>45755.438465468462</v>
      </c>
      <c r="N105" s="708">
        <f>N97*N99*6/1000+N98*N101</f>
        <v>941260.06940581556</v>
      </c>
      <c r="O105" s="708">
        <f>O97*O99*6/1000+O98*O101</f>
        <v>491969.47166952869</v>
      </c>
      <c r="P105" s="708">
        <f>P98*P101</f>
        <v>886101.24490228388</v>
      </c>
      <c r="Q105" s="378">
        <f>Q98*Q101</f>
        <v>330772.13418311952</v>
      </c>
      <c r="R105" s="409">
        <f t="shared" ref="R105:V108" si="27">D105+K105</f>
        <v>6015780.2345878687</v>
      </c>
      <c r="S105" s="740">
        <f t="shared" si="27"/>
        <v>737451.63724829326</v>
      </c>
      <c r="T105" s="740">
        <f t="shared" si="27"/>
        <v>81070.604327218374</v>
      </c>
      <c r="U105" s="740">
        <f t="shared" si="27"/>
        <v>1829308.9742339572</v>
      </c>
      <c r="V105" s="740">
        <f t="shared" si="27"/>
        <v>1031700.4858612381</v>
      </c>
      <c r="W105" s="410">
        <f>I105+P105+J105+Q105</f>
        <v>2336248.5329171624</v>
      </c>
    </row>
    <row r="106" ht="27.75" hidden="1">
      <c r="A106" s="709"/>
      <c r="B106" s="710" t="s">
        <v>1254</v>
      </c>
      <c r="C106" s="711"/>
      <c r="D106" s="411">
        <f>SUM(E106:J106)</f>
        <v>1988676.4674947753</v>
      </c>
      <c r="E106" s="741">
        <f t="shared" ref="E106:J106" si="28">E105-E107</f>
        <v>310659.09684512566</v>
      </c>
      <c r="F106" s="741">
        <f t="shared" si="28"/>
        <v>28082.400924366295</v>
      </c>
      <c r="G106" s="741">
        <f t="shared" si="28"/>
        <v>676167.37359748525</v>
      </c>
      <c r="H106" s="741">
        <f t="shared" si="28"/>
        <v>357368.79088230082</v>
      </c>
      <c r="I106" s="741">
        <f t="shared" si="28"/>
        <v>509584.28369974921</v>
      </c>
      <c r="J106" s="742">
        <f t="shared" si="28"/>
        <v>106814.52154574808</v>
      </c>
      <c r="K106" s="380">
        <f>SUM(L106:Q106)</f>
        <v>2083240.1934275439</v>
      </c>
      <c r="L106" s="712">
        <f t="shared" ref="L106:Q106" si="29">L105-L107</f>
        <v>321527.10867996293</v>
      </c>
      <c r="M106" s="712">
        <f t="shared" si="29"/>
        <v>36384.440964757428</v>
      </c>
      <c r="N106" s="712">
        <f t="shared" si="29"/>
        <v>716682.76999393955</v>
      </c>
      <c r="O106" s="712">
        <f t="shared" si="29"/>
        <v>325744.73324428132</v>
      </c>
      <c r="P106" s="712">
        <f t="shared" si="29"/>
        <v>565536.23287324305</v>
      </c>
      <c r="Q106" s="506">
        <f t="shared" si="29"/>
        <v>117364.90767135963</v>
      </c>
      <c r="R106" s="409">
        <f t="shared" si="27"/>
        <v>4071916.6609223192</v>
      </c>
      <c r="S106" s="740">
        <f t="shared" si="27"/>
        <v>632186.20552508859</v>
      </c>
      <c r="T106" s="740">
        <f t="shared" si="27"/>
        <v>64466.841889123723</v>
      </c>
      <c r="U106" s="740">
        <f t="shared" si="27"/>
        <v>1392850.1435914249</v>
      </c>
      <c r="V106" s="740">
        <f t="shared" si="27"/>
        <v>683113.52412658208</v>
      </c>
      <c r="W106" s="410"/>
    </row>
    <row r="107" ht="27.75" hidden="1">
      <c r="A107" s="709"/>
      <c r="B107" s="710" t="s">
        <v>1255</v>
      </c>
      <c r="C107" s="711"/>
      <c r="D107" s="380">
        <f>SUM(E107:J107)</f>
        <v>956180.76668336033</v>
      </c>
      <c r="E107" s="741">
        <f>E98*E101</f>
        <v>51727.898619650026</v>
      </c>
      <c r="F107" s="741">
        <f>F98*F101</f>
        <v>7232.7649373836193</v>
      </c>
      <c r="G107" s="741">
        <f>G98*G101</f>
        <v>211881.53123065646</v>
      </c>
      <c r="H107" s="741">
        <f>H98*H101</f>
        <v>182362.22330940864</v>
      </c>
      <c r="I107" s="741">
        <f>I98*H101</f>
        <v>297735.30708602298</v>
      </c>
      <c r="J107" s="742">
        <f>J98*H101</f>
        <v>205241.04150023861</v>
      </c>
      <c r="K107" s="380">
        <f>SUM(L107:Q107)</f>
        <v>987682.80698218977</v>
      </c>
      <c r="L107" s="712">
        <f>L98*L101</f>
        <v>53537.533103554677</v>
      </c>
      <c r="M107" s="712">
        <f>M98*M101</f>
        <v>9370.9975007110334</v>
      </c>
      <c r="N107" s="712">
        <f>N98*N101</f>
        <v>224577.29941187598</v>
      </c>
      <c r="O107" s="712">
        <f>O98*O101</f>
        <v>166224.73842524737</v>
      </c>
      <c r="P107" s="712">
        <f>P98*O101</f>
        <v>320565.01202904078</v>
      </c>
      <c r="Q107" s="506">
        <f>Q98*O101</f>
        <v>213407.22651175989</v>
      </c>
      <c r="R107" s="409">
        <f t="shared" si="27"/>
        <v>1943863.57366555</v>
      </c>
      <c r="S107" s="740">
        <f t="shared" si="27"/>
        <v>105265.4317232047</v>
      </c>
      <c r="T107" s="740">
        <f t="shared" si="27"/>
        <v>16603.762438094651</v>
      </c>
      <c r="U107" s="740">
        <f t="shared" si="27"/>
        <v>436458.83064253244</v>
      </c>
      <c r="V107" s="740">
        <f t="shared" si="27"/>
        <v>348586.96173465601</v>
      </c>
      <c r="W107" s="410"/>
    </row>
    <row r="108" ht="28.5" hidden="1">
      <c r="A108" s="382">
        <v>7</v>
      </c>
      <c r="B108" s="714" t="s">
        <v>1256</v>
      </c>
      <c r="C108" s="383" t="s">
        <v>15</v>
      </c>
      <c r="D108" s="384">
        <f>SUM(E108:J108)</f>
        <v>2944857.2341781352</v>
      </c>
      <c r="E108" s="745">
        <f t="shared" ref="E108:J108" si="30">E98*E103</f>
        <v>362386.99546477577</v>
      </c>
      <c r="F108" s="745">
        <f t="shared" si="30"/>
        <v>35315.165861749912</v>
      </c>
      <c r="G108" s="745">
        <f t="shared" si="30"/>
        <v>888048.90482814179</v>
      </c>
      <c r="H108" s="745">
        <f t="shared" si="30"/>
        <v>539731.01419170934</v>
      </c>
      <c r="I108" s="745">
        <f t="shared" si="30"/>
        <v>807319.59078577219</v>
      </c>
      <c r="J108" s="413">
        <f t="shared" si="30"/>
        <v>312055.5630459867</v>
      </c>
      <c r="K108" s="384">
        <f>SUM(L108:Q108)</f>
        <v>3070923.0004097335</v>
      </c>
      <c r="L108" s="715">
        <f t="shared" ref="L108:Q108" si="31">L98*L103</f>
        <v>375064.64178351761</v>
      </c>
      <c r="M108" s="715">
        <f t="shared" si="31"/>
        <v>45755.438465468462</v>
      </c>
      <c r="N108" s="715">
        <f t="shared" si="31"/>
        <v>941260.06940581545</v>
      </c>
      <c r="O108" s="715">
        <f t="shared" si="31"/>
        <v>491969.47166952863</v>
      </c>
      <c r="P108" s="715">
        <f t="shared" si="31"/>
        <v>886101.24490228388</v>
      </c>
      <c r="Q108" s="386">
        <f t="shared" si="31"/>
        <v>330772.13418311952</v>
      </c>
      <c r="R108" s="416">
        <f t="shared" si="27"/>
        <v>6015780.2345878687</v>
      </c>
      <c r="S108" s="747">
        <f t="shared" si="27"/>
        <v>737451.63724829338</v>
      </c>
      <c r="T108" s="747">
        <f t="shared" si="27"/>
        <v>81070.604327218374</v>
      </c>
      <c r="U108" s="747">
        <f t="shared" si="27"/>
        <v>1829308.9742339572</v>
      </c>
      <c r="V108" s="747">
        <f t="shared" si="27"/>
        <v>1031700.485861238</v>
      </c>
      <c r="W108" s="417">
        <f>I108+P108+J108+Q108</f>
        <v>2336248.5329171624</v>
      </c>
    </row>
    <row r="109" ht="23.25" hidden="1">
      <c r="A109" s="418"/>
      <c r="B109" s="418"/>
      <c r="C109" s="389"/>
      <c r="D109" s="419"/>
      <c r="E109" s="419"/>
      <c r="F109" s="419"/>
      <c r="G109" s="419"/>
      <c r="H109" s="419"/>
      <c r="I109" s="419"/>
      <c r="J109" s="420"/>
      <c r="K109" s="420"/>
      <c r="L109" s="421"/>
      <c r="M109" s="418"/>
      <c r="N109" s="418"/>
    </row>
    <row r="110" ht="23.25" hidden="1">
      <c r="A110" s="418"/>
      <c r="B110" s="418"/>
      <c r="C110" s="389"/>
      <c r="D110" s="419"/>
      <c r="E110" s="419"/>
      <c r="F110" s="419"/>
      <c r="G110" s="419"/>
      <c r="H110" s="419"/>
      <c r="I110" s="419"/>
      <c r="J110" s="420"/>
      <c r="K110" s="420"/>
      <c r="L110" s="421"/>
      <c r="M110" s="418"/>
      <c r="N110" s="418"/>
    </row>
    <row r="111" ht="45" hidden="1">
      <c r="A111" s="418"/>
      <c r="B111" s="418"/>
      <c r="C111" s="418"/>
      <c r="D111" s="748"/>
      <c r="E111" s="748"/>
      <c r="F111" s="749" t="s">
        <v>6</v>
      </c>
      <c r="G111" s="749" t="s">
        <v>7</v>
      </c>
      <c r="H111" s="749" t="s">
        <v>8</v>
      </c>
      <c r="I111" s="749" t="s">
        <v>1159</v>
      </c>
      <c r="J111" s="750" t="s">
        <v>1244</v>
      </c>
      <c r="K111" s="750" t="s">
        <v>1245</v>
      </c>
      <c r="L111" s="418"/>
      <c r="M111" s="418"/>
      <c r="N111" s="418"/>
    </row>
    <row r="112" ht="23.25" hidden="1">
      <c r="A112" s="418"/>
      <c r="B112" s="418"/>
      <c r="C112" s="418"/>
      <c r="D112" s="748" t="s">
        <v>1276</v>
      </c>
      <c r="E112" s="751">
        <f>F112+G112+H112+I112+J112+K112</f>
        <v>2764.98142564</v>
      </c>
      <c r="F112" s="752">
        <v>706.55225940000003</v>
      </c>
      <c r="G112" s="752">
        <v>56.512911000000003</v>
      </c>
      <c r="H112" s="752">
        <v>791.62105530899998</v>
      </c>
      <c r="I112" s="752">
        <v>278.614805929</v>
      </c>
      <c r="J112" s="752">
        <v>555.50945100199988</v>
      </c>
      <c r="K112" s="752">
        <v>376.17094300000002</v>
      </c>
      <c r="L112" s="418"/>
      <c r="M112" s="418"/>
      <c r="N112" s="418"/>
    </row>
    <row r="113" ht="23.25" hidden="1">
      <c r="A113" s="418"/>
      <c r="B113" s="418"/>
      <c r="C113" s="418"/>
      <c r="D113" s="748"/>
      <c r="E113" s="748"/>
      <c r="F113" s="769">
        <f t="shared" ref="F113:K113" si="32">F112/$E$69</f>
        <v>0.25553598763740593</v>
      </c>
      <c r="G113" s="769">
        <f t="shared" si="32"/>
        <v>0.020438803123937505</v>
      </c>
      <c r="H113" s="769">
        <f t="shared" si="32"/>
        <v>0.28630248578460754</v>
      </c>
      <c r="I113" s="769">
        <f t="shared" si="32"/>
        <v>0.10076552534688731</v>
      </c>
      <c r="J113" s="769">
        <f t="shared" si="32"/>
        <v>0.20090892685596184</v>
      </c>
      <c r="K113" s="769">
        <f t="shared" si="32"/>
        <v>0.13604827125119986</v>
      </c>
      <c r="L113" s="418"/>
      <c r="M113" s="418"/>
      <c r="N113" s="418"/>
      <c r="P113" s="395"/>
      <c r="Q113" s="395"/>
      <c r="R113" s="395"/>
    </row>
    <row r="114" ht="23.25" hidden="1">
      <c r="A114" s="418"/>
      <c r="B114" s="418"/>
      <c r="C114" s="418"/>
      <c r="D114" s="748" t="s">
        <v>1260</v>
      </c>
      <c r="E114" s="751">
        <f>F114+G114+H114+I114+J114+K114</f>
        <v>2883.23</v>
      </c>
      <c r="F114" s="751">
        <v>720.14046412680477</v>
      </c>
      <c r="G114" s="751">
        <v>44.238645379130944</v>
      </c>
      <c r="H114" s="751">
        <v>599.49149049406424</v>
      </c>
      <c r="I114" s="751">
        <v>551.15999999999997</v>
      </c>
      <c r="J114" s="751">
        <v>590.78883448865099</v>
      </c>
      <c r="K114" s="751">
        <v>377.41056551134903</v>
      </c>
      <c r="L114" s="418"/>
      <c r="M114" s="418"/>
      <c r="N114" s="418"/>
      <c r="P114" s="395"/>
      <c r="Q114" s="395"/>
      <c r="R114" s="395"/>
    </row>
    <row r="115" ht="23.25" hidden="1">
      <c r="A115" s="418"/>
      <c r="B115" s="418"/>
      <c r="C115" s="418"/>
      <c r="D115" s="748"/>
      <c r="E115" s="748"/>
      <c r="F115" s="753" t="e">
        <f t="shared" ref="F115:K115" si="33">F114/$E$24</f>
        <v>#REF!</v>
      </c>
      <c r="G115" s="753" t="e">
        <f t="shared" si="33"/>
        <v>#REF!</v>
      </c>
      <c r="H115" s="753" t="e">
        <f t="shared" si="33"/>
        <v>#REF!</v>
      </c>
      <c r="I115" s="753" t="e">
        <f t="shared" si="33"/>
        <v>#REF!</v>
      </c>
      <c r="J115" s="753" t="e">
        <f t="shared" si="33"/>
        <v>#REF!</v>
      </c>
      <c r="K115" s="753" t="e">
        <f t="shared" si="33"/>
        <v>#REF!</v>
      </c>
      <c r="L115" s="418"/>
      <c r="M115" s="418"/>
      <c r="N115" s="418"/>
    </row>
    <row r="116" ht="23.25" hidden="1">
      <c r="A116" s="418"/>
      <c r="B116" s="418"/>
      <c r="C116" s="418"/>
      <c r="D116" s="748" t="s">
        <v>1277</v>
      </c>
      <c r="E116" s="751">
        <f>F116+G116+H116+I116+J116+K116</f>
        <v>2852.73</v>
      </c>
      <c r="F116" s="751">
        <v>624.67827319274795</v>
      </c>
      <c r="G116" s="751">
        <v>53.102432094494247</v>
      </c>
      <c r="H116" s="751">
        <v>778.39977875331704</v>
      </c>
      <c r="I116" s="751">
        <v>423.28161595944096</v>
      </c>
      <c r="J116" s="751">
        <v>591.8696893211461</v>
      </c>
      <c r="K116" s="751">
        <v>381.39821067885401</v>
      </c>
      <c r="L116" s="418"/>
      <c r="M116" s="418"/>
      <c r="N116" s="418"/>
    </row>
    <row r="117" ht="23.25" hidden="1">
      <c r="A117" s="418"/>
      <c r="B117" s="418"/>
      <c r="C117" s="418"/>
      <c r="D117" s="748"/>
      <c r="E117" s="748"/>
      <c r="F117" s="753">
        <f t="shared" ref="F117:K117" si="34">F116/$E$26</f>
        <v>0.21897560343697017</v>
      </c>
      <c r="G117" s="753">
        <f t="shared" si="34"/>
        <v>0.018614601485066672</v>
      </c>
      <c r="H117" s="753">
        <f t="shared" si="34"/>
        <v>0.27286135692943847</v>
      </c>
      <c r="I117" s="753">
        <f t="shared" si="34"/>
        <v>0.14837773499750798</v>
      </c>
      <c r="J117" s="753">
        <f t="shared" si="34"/>
        <v>0.20747483614682991</v>
      </c>
      <c r="K117" s="753">
        <f t="shared" si="34"/>
        <v>0.13369586700418687</v>
      </c>
      <c r="L117" s="418"/>
      <c r="M117" s="418"/>
      <c r="N117" s="418"/>
    </row>
    <row r="118" ht="28.5" hidden="1">
      <c r="A118" s="418"/>
      <c r="B118" s="418"/>
      <c r="C118" s="418"/>
      <c r="D118" s="754" t="s">
        <v>1278</v>
      </c>
      <c r="E118" s="755">
        <f>F118+G118+H118+I118+J118+K118</f>
        <v>2862.3835999999997</v>
      </c>
      <c r="F118" s="755">
        <f>S98</f>
        <v>688.02551647866608</v>
      </c>
      <c r="G118" s="755">
        <f>T98</f>
        <v>58.083727284523619</v>
      </c>
      <c r="H118" s="755">
        <f>U98</f>
        <v>815.45825051098279</v>
      </c>
      <c r="I118" s="755">
        <f>V98</f>
        <v>327.54820572582702</v>
      </c>
      <c r="J118" s="755">
        <f>I98+P98</f>
        <v>580.26916394731438</v>
      </c>
      <c r="K118" s="755">
        <f>J98+Q98</f>
        <v>392.99873605268562</v>
      </c>
      <c r="L118" s="418"/>
      <c r="M118" s="418"/>
      <c r="N118" s="418"/>
    </row>
    <row r="119" ht="23.25" hidden="1">
      <c r="A119" s="418"/>
      <c r="B119" s="418"/>
      <c r="C119" s="418"/>
      <c r="D119" s="748"/>
      <c r="E119" s="748"/>
      <c r="F119" s="770">
        <f t="shared" ref="F119:K119" si="35">F118/$E$75</f>
        <v>0.24036803329877451</v>
      </c>
      <c r="G119" s="770">
        <f t="shared" si="35"/>
        <v>0.020292083592333192</v>
      </c>
      <c r="H119" s="770">
        <f t="shared" si="35"/>
        <v>0.2848878293290189</v>
      </c>
      <c r="I119" s="770">
        <f t="shared" si="35"/>
        <v>0.11443197401138933</v>
      </c>
      <c r="J119" s="770">
        <f t="shared" si="35"/>
        <v>0.20272236186209086</v>
      </c>
      <c r="K119" s="770">
        <f t="shared" si="35"/>
        <v>0.13729771790639297</v>
      </c>
      <c r="L119" s="418"/>
      <c r="M119" s="418"/>
      <c r="N119" s="418"/>
    </row>
    <row r="120" ht="23.25" hidden="1">
      <c r="A120" s="418"/>
      <c r="B120" s="418"/>
      <c r="C120" s="418"/>
      <c r="D120" s="418"/>
      <c r="E120" s="418"/>
      <c r="F120" s="418"/>
      <c r="G120" s="418"/>
      <c r="H120" s="418"/>
      <c r="I120" s="418"/>
      <c r="J120" s="418"/>
      <c r="K120" s="418"/>
      <c r="L120" s="418"/>
      <c r="M120" s="418"/>
      <c r="N120" s="418"/>
      <c r="R120" s="395">
        <f>W15/W5</f>
        <v>2298.1809240846155</v>
      </c>
      <c r="S120" s="48">
        <f>R15-W15</f>
        <v>3715972.7017023927</v>
      </c>
      <c r="T120" s="507">
        <f>S120/1879.46</f>
        <v>1977.1491288467926</v>
      </c>
    </row>
    <row r="121" ht="23.25" hidden="1">
      <c r="A121" s="418"/>
      <c r="B121" s="418"/>
      <c r="C121" s="418"/>
      <c r="D121" s="418"/>
      <c r="E121" s="418"/>
      <c r="F121" s="418"/>
      <c r="G121" s="418"/>
      <c r="H121" s="418"/>
      <c r="I121" s="418"/>
      <c r="J121" s="418"/>
      <c r="K121" s="418"/>
      <c r="L121" s="418"/>
      <c r="M121" s="418"/>
      <c r="N121" s="418"/>
    </row>
    <row r="122" ht="38.25" hidden="1">
      <c r="A122" s="2118" t="s">
        <v>1283</v>
      </c>
      <c r="B122" s="2118"/>
      <c r="C122" s="2118"/>
      <c r="D122" s="2118"/>
      <c r="E122" s="2118"/>
      <c r="F122" s="2118"/>
      <c r="G122" s="335" t="s">
        <v>1236</v>
      </c>
      <c r="H122" s="336">
        <v>1.03</v>
      </c>
      <c r="I122" s="337"/>
      <c r="J122" s="337"/>
      <c r="K122" s="338" t="s">
        <v>1237</v>
      </c>
      <c r="L122" s="336">
        <v>1.03</v>
      </c>
      <c r="M122" s="338" t="s">
        <v>1238</v>
      </c>
      <c r="N122" s="336">
        <v>1.03</v>
      </c>
      <c r="O122" s="338" t="s">
        <v>1239</v>
      </c>
      <c r="P122" s="336">
        <v>1.05</v>
      </c>
      <c r="Q122" s="691" t="s">
        <v>1240</v>
      </c>
      <c r="R122" s="692">
        <f>R126/R125*1000</f>
        <v>6652.8483110959605</v>
      </c>
      <c r="S122" s="339"/>
      <c r="T122" s="340"/>
      <c r="U122" s="341"/>
      <c r="V122" s="341"/>
      <c r="W122" s="337"/>
    </row>
    <row r="123" ht="24" hidden="1">
      <c r="A123" s="2095" t="s">
        <v>1241</v>
      </c>
      <c r="B123" s="2097" t="s">
        <v>210</v>
      </c>
      <c r="C123" s="2099"/>
      <c r="D123" s="2101" t="s">
        <v>1274</v>
      </c>
      <c r="E123" s="2102"/>
      <c r="F123" s="2102"/>
      <c r="G123" s="2102"/>
      <c r="H123" s="2102"/>
      <c r="I123" s="2102"/>
      <c r="J123" s="2103"/>
      <c r="K123" s="2113" t="s">
        <v>1275</v>
      </c>
      <c r="L123" s="2105"/>
      <c r="M123" s="2105"/>
      <c r="N123" s="2105"/>
      <c r="O123" s="2105"/>
      <c r="P123" s="2105"/>
      <c r="Q123" s="2114"/>
      <c r="R123" s="2104">
        <v>2021</v>
      </c>
      <c r="S123" s="2105"/>
      <c r="T123" s="2105"/>
      <c r="U123" s="2105"/>
      <c r="V123" s="2105"/>
      <c r="W123" s="2106"/>
    </row>
    <row r="124" ht="45.75" hidden="1">
      <c r="A124" s="2096"/>
      <c r="B124" s="2098"/>
      <c r="C124" s="2100"/>
      <c r="D124" s="399" t="s">
        <v>1212</v>
      </c>
      <c r="E124" s="342" t="s">
        <v>6</v>
      </c>
      <c r="F124" s="342" t="s">
        <v>7</v>
      </c>
      <c r="G124" s="342" t="s">
        <v>8</v>
      </c>
      <c r="H124" s="342" t="s">
        <v>1159</v>
      </c>
      <c r="I124" s="343" t="s">
        <v>1244</v>
      </c>
      <c r="J124" s="344" t="s">
        <v>1245</v>
      </c>
      <c r="K124" s="399" t="s">
        <v>1212</v>
      </c>
      <c r="L124" s="342" t="s">
        <v>6</v>
      </c>
      <c r="M124" s="342" t="s">
        <v>7</v>
      </c>
      <c r="N124" s="342" t="s">
        <v>8</v>
      </c>
      <c r="O124" s="342" t="s">
        <v>1159</v>
      </c>
      <c r="P124" s="343" t="s">
        <v>1244</v>
      </c>
      <c r="Q124" s="344" t="s">
        <v>1245</v>
      </c>
      <c r="R124" s="399" t="s">
        <v>1212</v>
      </c>
      <c r="S124" s="342" t="s">
        <v>6</v>
      </c>
      <c r="T124" s="342" t="s">
        <v>7</v>
      </c>
      <c r="U124" s="342" t="s">
        <v>8</v>
      </c>
      <c r="V124" s="342" t="s">
        <v>1159</v>
      </c>
      <c r="W124" s="400" t="s">
        <v>1246</v>
      </c>
    </row>
    <row r="125" ht="46.5" hidden="1">
      <c r="A125" s="345" t="s">
        <v>97</v>
      </c>
      <c r="B125" s="693" t="s">
        <v>1247</v>
      </c>
      <c r="C125" s="346" t="s">
        <v>89</v>
      </c>
      <c r="D125" s="401">
        <f>E125+F125+G125+H125+I125</f>
        <v>419.81874531555928</v>
      </c>
      <c r="E125" s="348">
        <f>(E136-E126*E129)/(E127/1000*6)</f>
        <v>79.46725323040738</v>
      </c>
      <c r="F125" s="348">
        <f>(F136-F126*F129)/(F127/1000*6)</f>
        <v>8.0736021767003603</v>
      </c>
      <c r="G125" s="348">
        <f>(G136-G126*G129)/(G127/1000*6)</f>
        <v>133.28565048558065</v>
      </c>
      <c r="H125" s="348">
        <f>(H136-H126*H129)/(H127/1000*6)</f>
        <v>47.451981422870922</v>
      </c>
      <c r="I125" s="2107">
        <f>(I126+J126)/3</f>
        <v>151.54025799999999</v>
      </c>
      <c r="J125" s="2108"/>
      <c r="K125" s="401">
        <f>L125+M125+N125+O125+P125</f>
        <v>428.17777049176243</v>
      </c>
      <c r="L125" s="348">
        <f>(L136-L126*L129)/(L127/1000*6)</f>
        <v>79.851760792317265</v>
      </c>
      <c r="M125" s="348">
        <f>(M136-M126*M129)/(M127/1000*6)</f>
        <v>10.155740433417941</v>
      </c>
      <c r="N125" s="348">
        <f>(N136-N126*N129)/(N127/1000*6)</f>
        <v>137.15729876575332</v>
      </c>
      <c r="O125" s="348">
        <f>(O136-O126*O129)/(O127/1000*6)</f>
        <v>41.993097166273834</v>
      </c>
      <c r="P125" s="2107">
        <f>(P126+Q126)/3</f>
        <v>159.01987333400004</v>
      </c>
      <c r="Q125" s="2109"/>
      <c r="R125" s="402">
        <f>(D125+K125)/2</f>
        <v>423.99825790366083</v>
      </c>
      <c r="S125" s="350">
        <f>(E125+L125)/2</f>
        <v>79.659507011362322</v>
      </c>
      <c r="T125" s="351">
        <f>(F125+M125)/2</f>
        <v>9.1146713050591508</v>
      </c>
      <c r="U125" s="350">
        <f>(G125+N125)/2</f>
        <v>135.22147462566699</v>
      </c>
      <c r="V125" s="350">
        <f>(H125+O125)/2</f>
        <v>44.722539294572378</v>
      </c>
      <c r="W125" s="352">
        <f>W126/6000*1000</f>
        <v>155.280065667</v>
      </c>
      <c r="X125" s="507">
        <v>942.84000000000003</v>
      </c>
    </row>
    <row r="126" ht="46.5" hidden="1">
      <c r="A126" s="353" t="s">
        <v>98</v>
      </c>
      <c r="B126" s="693" t="s">
        <v>1248</v>
      </c>
      <c r="C126" s="346" t="s">
        <v>182</v>
      </c>
      <c r="D126" s="347">
        <f>E126+F126+G126+H126+I126+J126</f>
        <v>1399.1894306999268</v>
      </c>
      <c r="E126" s="694">
        <f>E98</f>
        <v>343.18250261825801</v>
      </c>
      <c r="F126" s="694">
        <f>F98</f>
        <v>25.724729468571699</v>
      </c>
      <c r="G126" s="694">
        <f>G98</f>
        <v>401.89209466940395</v>
      </c>
      <c r="H126" s="694">
        <f>H98</f>
        <v>173.76932994369301</v>
      </c>
      <c r="I126" s="694">
        <v>269.11137300000001</v>
      </c>
      <c r="J126" s="694">
        <v>185.509401</v>
      </c>
      <c r="K126" s="347">
        <f>L126+M126+N126+O126+P126+Q126</f>
        <v>1421.6066633020728</v>
      </c>
      <c r="L126" s="694">
        <f>L98</f>
        <v>344.84301386040801</v>
      </c>
      <c r="M126" s="694">
        <f>M98</f>
        <v>32.358997815951916</v>
      </c>
      <c r="N126" s="694">
        <f>N98</f>
        <v>413.56615584157885</v>
      </c>
      <c r="O126" s="694">
        <f>O98</f>
        <v>153.77887578213401</v>
      </c>
      <c r="P126" s="694">
        <v>286.39807800199998</v>
      </c>
      <c r="Q126" s="694">
        <v>190.66154200000008</v>
      </c>
      <c r="R126" s="403">
        <f>D126+K126</f>
        <v>2820.7960940019993</v>
      </c>
      <c r="S126" s="355">
        <f>E126+L126</f>
        <v>688.02551647866608</v>
      </c>
      <c r="T126" s="695">
        <f>F126+M126</f>
        <v>58.083727284523619</v>
      </c>
      <c r="U126" s="695">
        <f>G126+N126</f>
        <v>815.45825051098279</v>
      </c>
      <c r="V126" s="695">
        <f>H126+O126</f>
        <v>327.54820572582702</v>
      </c>
      <c r="W126" s="356">
        <f>I126+J126+P126+Q126</f>
        <v>931.68039400199996</v>
      </c>
      <c r="X126" s="357">
        <f>X125-W126</f>
        <v>11.159605998000075</v>
      </c>
      <c r="Y126" s="48">
        <f>X126-W126</f>
        <v>-920.52078800399988</v>
      </c>
    </row>
    <row r="127" ht="27.75" hidden="1">
      <c r="A127" s="358" t="s">
        <v>102</v>
      </c>
      <c r="B127" s="696" t="s">
        <v>181</v>
      </c>
      <c r="C127" s="346" t="s">
        <v>1249</v>
      </c>
      <c r="D127" s="359"/>
      <c r="E127" s="697">
        <v>651545.31000000006</v>
      </c>
      <c r="F127" s="697">
        <v>579716.46999999997</v>
      </c>
      <c r="G127" s="697">
        <v>845511.58999999997</v>
      </c>
      <c r="H127" s="697">
        <v>1255194.48</v>
      </c>
      <c r="I127" s="697"/>
      <c r="J127" s="360"/>
      <c r="K127" s="359"/>
      <c r="L127" s="697">
        <f>E127*$L$50</f>
        <v>671091.66930000007</v>
      </c>
      <c r="M127" s="697">
        <f>F127*$L$50</f>
        <v>597107.96409999998</v>
      </c>
      <c r="N127" s="697">
        <f>G127*$L$50</f>
        <v>870876.93770000001</v>
      </c>
      <c r="O127" s="697">
        <f>H127*$L$50</f>
        <v>1292850.3144</v>
      </c>
      <c r="P127" s="697"/>
      <c r="Q127" s="361"/>
      <c r="R127" s="362"/>
      <c r="S127" s="695"/>
      <c r="T127" s="695"/>
      <c r="U127" s="695"/>
      <c r="V127" s="695"/>
      <c r="W127" s="363"/>
      <c r="X127" s="357" t="e">
        <f>W126-#REF!</f>
        <v>#REF!</v>
      </c>
    </row>
    <row r="128" ht="27.75" hidden="1">
      <c r="A128" s="358"/>
      <c r="B128" s="698" t="s">
        <v>1250</v>
      </c>
      <c r="C128" s="346"/>
      <c r="D128" s="359"/>
      <c r="E128" s="699"/>
      <c r="F128" s="699"/>
      <c r="G128" s="699"/>
      <c r="H128" s="699"/>
      <c r="I128" s="699"/>
      <c r="J128" s="699"/>
      <c r="K128" s="359"/>
      <c r="L128" s="699">
        <f>L127/E127*100</f>
        <v>103</v>
      </c>
      <c r="M128" s="699">
        <f>M127/F127*100</f>
        <v>103</v>
      </c>
      <c r="N128" s="699">
        <f>N127/G127*100</f>
        <v>103</v>
      </c>
      <c r="O128" s="699">
        <f>O127/H127*100</f>
        <v>103</v>
      </c>
      <c r="P128" s="697"/>
      <c r="Q128" s="700"/>
      <c r="R128" s="364"/>
      <c r="S128" s="701"/>
      <c r="T128" s="701"/>
      <c r="U128" s="701"/>
      <c r="V128" s="701"/>
      <c r="W128" s="363"/>
    </row>
    <row r="129" ht="67.5" hidden="1">
      <c r="A129" s="358" t="s">
        <v>195</v>
      </c>
      <c r="B129" s="702" t="s">
        <v>1251</v>
      </c>
      <c r="C129" s="346" t="s">
        <v>1252</v>
      </c>
      <c r="D129" s="359"/>
      <c r="E129" s="697">
        <v>150.72999999999999</v>
      </c>
      <c r="F129" s="697">
        <v>281.16000000000003</v>
      </c>
      <c r="G129" s="697">
        <v>527.21000000000004</v>
      </c>
      <c r="H129" s="697">
        <v>1049.45</v>
      </c>
      <c r="I129" s="697">
        <v>2845.6199999999999</v>
      </c>
      <c r="J129" s="697">
        <v>1595.6199999999999</v>
      </c>
      <c r="K129" s="359"/>
      <c r="L129" s="697">
        <f>E129*$N$50</f>
        <v>155.25190000000001</v>
      </c>
      <c r="M129" s="697">
        <f>F129*$N$50</f>
        <v>289.59480000000002</v>
      </c>
      <c r="N129" s="697">
        <f>G129*$N$50</f>
        <v>543.02630000000011</v>
      </c>
      <c r="O129" s="697">
        <f>H129*$N$50</f>
        <v>1080.9335000000001</v>
      </c>
      <c r="P129" s="697">
        <f>I129*$P$50</f>
        <v>2987.9009999999998</v>
      </c>
      <c r="Q129" s="697">
        <f>J129*$P$50</f>
        <v>1675.4010000000001</v>
      </c>
      <c r="R129" s="362">
        <f>R135/R126</f>
        <v>673.45756987171774</v>
      </c>
      <c r="S129" s="695">
        <f>S135/S126</f>
        <v>152.99640667682812</v>
      </c>
      <c r="T129" s="695">
        <f>T135/T126</f>
        <v>285.85910743573641</v>
      </c>
      <c r="U129" s="695">
        <f>U135/U126</f>
        <v>535.23136269580743</v>
      </c>
      <c r="V129" s="695">
        <f>V135/V126</f>
        <v>1064.2310220024206</v>
      </c>
      <c r="W129" s="363"/>
    </row>
    <row r="130" ht="27.75" hidden="1">
      <c r="A130" s="358"/>
      <c r="B130" s="698" t="s">
        <v>1250</v>
      </c>
      <c r="C130" s="346" t="s">
        <v>1252</v>
      </c>
      <c r="D130" s="359"/>
      <c r="E130" s="699"/>
      <c r="F130" s="699"/>
      <c r="G130" s="699"/>
      <c r="H130" s="699"/>
      <c r="I130" s="699"/>
      <c r="J130" s="699"/>
      <c r="K130" s="359"/>
      <c r="L130" s="699">
        <f t="shared" ref="L130:Q130" si="36">L129/E129*100</f>
        <v>103</v>
      </c>
      <c r="M130" s="699">
        <f t="shared" si="36"/>
        <v>103</v>
      </c>
      <c r="N130" s="699">
        <f t="shared" si="36"/>
        <v>103</v>
      </c>
      <c r="O130" s="699">
        <f t="shared" si="36"/>
        <v>103</v>
      </c>
      <c r="P130" s="699">
        <f t="shared" si="36"/>
        <v>105</v>
      </c>
      <c r="Q130" s="365">
        <f t="shared" si="36"/>
        <v>105</v>
      </c>
      <c r="R130" s="364"/>
      <c r="S130" s="701"/>
      <c r="T130" s="701"/>
      <c r="U130" s="701"/>
      <c r="V130" s="701"/>
      <c r="W130" s="363"/>
    </row>
    <row r="131" ht="27" hidden="1">
      <c r="A131" s="358" t="s">
        <v>199</v>
      </c>
      <c r="B131" s="696" t="s">
        <v>1214</v>
      </c>
      <c r="C131" s="366"/>
      <c r="D131" s="367">
        <f>D136/D126</f>
        <v>2063.5328088219867</v>
      </c>
      <c r="E131" s="697">
        <v>1055.96</v>
      </c>
      <c r="F131" s="697">
        <v>1372.8099999999999</v>
      </c>
      <c r="G131" s="697">
        <v>2209.6700000000001</v>
      </c>
      <c r="H131" s="697">
        <v>3106.02</v>
      </c>
      <c r="I131" s="697">
        <f>I129</f>
        <v>2845.6199999999999</v>
      </c>
      <c r="J131" s="697">
        <f>J129</f>
        <v>1595.6199999999999</v>
      </c>
      <c r="K131" s="367">
        <f>K136/K126</f>
        <v>2130.8378339172555</v>
      </c>
      <c r="L131" s="697">
        <f>E131*$H$50</f>
        <v>1087.6388000000002</v>
      </c>
      <c r="M131" s="697">
        <f>F131*$H$50</f>
        <v>1413.9943000000001</v>
      </c>
      <c r="N131" s="697">
        <f>G131*$H$50</f>
        <v>2275.9601000000002</v>
      </c>
      <c r="O131" s="697">
        <f>H131*$H$50</f>
        <v>3199.2006000000001</v>
      </c>
      <c r="P131" s="697">
        <f>P129</f>
        <v>2987.9009999999998</v>
      </c>
      <c r="Q131" s="697">
        <f>Q129</f>
        <v>1675.4010000000001</v>
      </c>
      <c r="R131" s="368">
        <f>R136/R126</f>
        <v>2097.4527622537857</v>
      </c>
      <c r="S131" s="703"/>
      <c r="T131" s="703"/>
      <c r="U131" s="703"/>
      <c r="V131" s="703"/>
      <c r="W131" s="369"/>
    </row>
    <row r="132" ht="27" hidden="1">
      <c r="A132" s="370"/>
      <c r="B132" s="698" t="s">
        <v>1250</v>
      </c>
      <c r="C132" s="371"/>
      <c r="D132" s="372"/>
      <c r="E132" s="704"/>
      <c r="F132" s="704"/>
      <c r="G132" s="704"/>
      <c r="H132" s="704"/>
      <c r="I132" s="704"/>
      <c r="J132" s="373"/>
      <c r="K132" s="737">
        <f>K131/D131</f>
        <v>1.0326164065856027</v>
      </c>
      <c r="L132" s="706">
        <f t="shared" ref="L132:Q132" si="37">L131/E131*100</f>
        <v>103</v>
      </c>
      <c r="M132" s="706">
        <f t="shared" si="37"/>
        <v>103</v>
      </c>
      <c r="N132" s="706">
        <f t="shared" si="37"/>
        <v>103</v>
      </c>
      <c r="O132" s="706">
        <f t="shared" si="37"/>
        <v>103</v>
      </c>
      <c r="P132" s="706">
        <f t="shared" si="37"/>
        <v>105</v>
      </c>
      <c r="Q132" s="374">
        <f t="shared" si="37"/>
        <v>105</v>
      </c>
      <c r="R132" s="404">
        <f>R131/R10</f>
        <v>1.0051653703014978</v>
      </c>
      <c r="S132" s="707"/>
      <c r="T132" s="707"/>
      <c r="U132" s="707"/>
      <c r="V132" s="707"/>
      <c r="W132" s="369"/>
    </row>
    <row r="133" ht="27.75" hidden="1">
      <c r="A133" s="376">
        <v>6</v>
      </c>
      <c r="B133" s="696" t="s">
        <v>1253</v>
      </c>
      <c r="C133" s="346" t="s">
        <v>15</v>
      </c>
      <c r="D133" s="367">
        <f>SUM(E133:J133)</f>
        <v>2887273.2960062567</v>
      </c>
      <c r="E133" s="708">
        <f>E125*E127*6/1000+E126*E129</f>
        <v>362386.99546477571</v>
      </c>
      <c r="F133" s="708">
        <f>F125*F127*6/1000+F126*F129</f>
        <v>35315.165861749912</v>
      </c>
      <c r="G133" s="708">
        <f>G125*G127*6/1000+G126*G129</f>
        <v>888048.90482814168</v>
      </c>
      <c r="H133" s="708">
        <f>H125*H127*6/1000+H126*H129</f>
        <v>539731.01419170946</v>
      </c>
      <c r="I133" s="708">
        <f>I126*I129</f>
        <v>765788.70523625996</v>
      </c>
      <c r="J133" s="377">
        <f>J126*J129</f>
        <v>296002.51042362</v>
      </c>
      <c r="K133" s="367">
        <f>SUM(L133:Q133)</f>
        <v>3029213.2631129259</v>
      </c>
      <c r="L133" s="708">
        <f>L125*L127*6/1000+L126*L129</f>
        <v>375064.64178351761</v>
      </c>
      <c r="M133" s="708">
        <f>M125*M127*6/1000+M126*M129</f>
        <v>45755.438465468462</v>
      </c>
      <c r="N133" s="708">
        <f>N125*N127*6/1000+N126*N129</f>
        <v>941260.06940581556</v>
      </c>
      <c r="O133" s="708">
        <f>O125*O127*6/1000+O126*O129</f>
        <v>491969.47166952869</v>
      </c>
      <c r="P133" s="708">
        <f>P126*P129</f>
        <v>855729.10366025369</v>
      </c>
      <c r="Q133" s="378">
        <f>Q126*Q129</f>
        <v>319434.53812834213</v>
      </c>
      <c r="R133" s="409">
        <f t="shared" ref="R133:V136" si="38">D133+K133</f>
        <v>5916486.5591191826</v>
      </c>
      <c r="S133" s="740">
        <f t="shared" si="38"/>
        <v>737451.63724829326</v>
      </c>
      <c r="T133" s="740">
        <f t="shared" si="38"/>
        <v>81070.604327218374</v>
      </c>
      <c r="U133" s="740">
        <f t="shared" si="38"/>
        <v>1829308.9742339572</v>
      </c>
      <c r="V133" s="740">
        <f t="shared" si="38"/>
        <v>1031700.4858612381</v>
      </c>
      <c r="W133" s="410">
        <f>I133+P133+J133+Q133</f>
        <v>2236954.8574484759</v>
      </c>
    </row>
    <row r="134" ht="27.75" hidden="1">
      <c r="A134" s="709"/>
      <c r="B134" s="710" t="s">
        <v>1254</v>
      </c>
      <c r="C134" s="711"/>
      <c r="D134" s="380">
        <f>SUM(E134:J134)</f>
        <v>1956967.1066348578</v>
      </c>
      <c r="E134" s="712">
        <f t="shared" ref="E134:J134" si="39">E133-E135</f>
        <v>310659.09684512566</v>
      </c>
      <c r="F134" s="712">
        <f t="shared" si="39"/>
        <v>28082.400924366295</v>
      </c>
      <c r="G134" s="712">
        <f t="shared" si="39"/>
        <v>676167.37359748525</v>
      </c>
      <c r="H134" s="712">
        <f t="shared" si="39"/>
        <v>357368.79088230082</v>
      </c>
      <c r="I134" s="712">
        <f t="shared" si="39"/>
        <v>483369.77484140993</v>
      </c>
      <c r="J134" s="713">
        <f t="shared" si="39"/>
        <v>101319.66954417</v>
      </c>
      <c r="K134" s="380">
        <f>SUM(L134:Q134)</f>
        <v>2059832.969914105</v>
      </c>
      <c r="L134" s="712">
        <f t="shared" ref="L134:Q134" si="40">L133-L135</f>
        <v>321527.10867996293</v>
      </c>
      <c r="M134" s="712">
        <f t="shared" si="40"/>
        <v>36384.440964757428</v>
      </c>
      <c r="N134" s="712">
        <f t="shared" si="40"/>
        <v>716682.76999393955</v>
      </c>
      <c r="O134" s="712">
        <f t="shared" si="40"/>
        <v>325744.73324428132</v>
      </c>
      <c r="P134" s="712">
        <f t="shared" si="40"/>
        <v>546151.82681227883</v>
      </c>
      <c r="Q134" s="506">
        <f t="shared" si="40"/>
        <v>113342.09021888502</v>
      </c>
      <c r="R134" s="409">
        <f t="shared" si="38"/>
        <v>4016800.0765489629</v>
      </c>
      <c r="S134" s="740">
        <f t="shared" si="38"/>
        <v>632186.20552508859</v>
      </c>
      <c r="T134" s="740">
        <f t="shared" si="38"/>
        <v>64466.841889123723</v>
      </c>
      <c r="U134" s="740">
        <f t="shared" si="38"/>
        <v>1392850.1435914249</v>
      </c>
      <c r="V134" s="740">
        <f t="shared" si="38"/>
        <v>683113.52412658208</v>
      </c>
      <c r="W134" s="410"/>
    </row>
    <row r="135" ht="27.75" hidden="1">
      <c r="A135" s="709"/>
      <c r="B135" s="710" t="s">
        <v>1255</v>
      </c>
      <c r="C135" s="711"/>
      <c r="D135" s="380">
        <f>SUM(E135:J135)</f>
        <v>930306.18937139877</v>
      </c>
      <c r="E135" s="712">
        <f>E126*E129</f>
        <v>51727.898619650026</v>
      </c>
      <c r="F135" s="712">
        <f>F126*F129</f>
        <v>7232.7649373836193</v>
      </c>
      <c r="G135" s="712">
        <f>G126*G129</f>
        <v>211881.53123065646</v>
      </c>
      <c r="H135" s="712">
        <f>H126*H129</f>
        <v>182362.22330940864</v>
      </c>
      <c r="I135" s="712">
        <f>I126*H129</f>
        <v>282418.93039485003</v>
      </c>
      <c r="J135" s="713">
        <f>J126*H129</f>
        <v>194682.84087945</v>
      </c>
      <c r="K135" s="380">
        <f>SUM(L135:Q135)</f>
        <v>969380.29319882113</v>
      </c>
      <c r="L135" s="712">
        <f>L126*L129</f>
        <v>53537.533103554677</v>
      </c>
      <c r="M135" s="712">
        <f>M126*M129</f>
        <v>9370.9975007110334</v>
      </c>
      <c r="N135" s="712">
        <f>N126*N129</f>
        <v>224577.29941187598</v>
      </c>
      <c r="O135" s="712">
        <f>O126*O129</f>
        <v>166224.73842524737</v>
      </c>
      <c r="P135" s="712">
        <f>P126*O129</f>
        <v>309577.27684797486</v>
      </c>
      <c r="Q135" s="506">
        <f>Q126*O129</f>
        <v>206092.44790945711</v>
      </c>
      <c r="R135" s="409">
        <f t="shared" si="38"/>
        <v>1899686.4825702198</v>
      </c>
      <c r="S135" s="740">
        <f t="shared" si="38"/>
        <v>105265.4317232047</v>
      </c>
      <c r="T135" s="740">
        <f t="shared" si="38"/>
        <v>16603.762438094651</v>
      </c>
      <c r="U135" s="740">
        <f t="shared" si="38"/>
        <v>436458.83064253244</v>
      </c>
      <c r="V135" s="740">
        <f t="shared" si="38"/>
        <v>348586.96173465601</v>
      </c>
      <c r="W135" s="410"/>
    </row>
    <row r="136" ht="28.5" hidden="1">
      <c r="A136" s="382">
        <v>7</v>
      </c>
      <c r="B136" s="714" t="s">
        <v>1256</v>
      </c>
      <c r="C136" s="383" t="s">
        <v>15</v>
      </c>
      <c r="D136" s="384">
        <f>SUM(E136:J136)</f>
        <v>2887273.2960062567</v>
      </c>
      <c r="E136" s="715">
        <f t="shared" ref="E136:J136" si="41">E126*E131</f>
        <v>362386.99546477577</v>
      </c>
      <c r="F136" s="715">
        <f t="shared" si="41"/>
        <v>35315.165861749912</v>
      </c>
      <c r="G136" s="715">
        <f t="shared" si="41"/>
        <v>888048.90482814179</v>
      </c>
      <c r="H136" s="715">
        <f t="shared" si="41"/>
        <v>539731.01419170934</v>
      </c>
      <c r="I136" s="715">
        <f t="shared" si="41"/>
        <v>765788.70523625996</v>
      </c>
      <c r="J136" s="385">
        <f t="shared" si="41"/>
        <v>296002.51042362</v>
      </c>
      <c r="K136" s="384">
        <f>SUM(L136:Q136)</f>
        <v>3029213.2631129259</v>
      </c>
      <c r="L136" s="715">
        <f t="shared" ref="L136:Q136" si="42">L126*L131</f>
        <v>375064.64178351761</v>
      </c>
      <c r="M136" s="715">
        <f t="shared" si="42"/>
        <v>45755.438465468462</v>
      </c>
      <c r="N136" s="715">
        <f t="shared" si="42"/>
        <v>941260.06940581545</v>
      </c>
      <c r="O136" s="715">
        <f t="shared" si="42"/>
        <v>491969.47166952863</v>
      </c>
      <c r="P136" s="715">
        <f t="shared" si="42"/>
        <v>855729.10366025369</v>
      </c>
      <c r="Q136" s="386">
        <f t="shared" si="42"/>
        <v>319434.53812834213</v>
      </c>
      <c r="R136" s="416">
        <f t="shared" si="38"/>
        <v>5916486.5591191826</v>
      </c>
      <c r="S136" s="747">
        <f t="shared" si="38"/>
        <v>737451.63724829338</v>
      </c>
      <c r="T136" s="747">
        <f t="shared" si="38"/>
        <v>81070.604327218374</v>
      </c>
      <c r="U136" s="747">
        <f t="shared" si="38"/>
        <v>1829308.9742339572</v>
      </c>
      <c r="V136" s="747">
        <f t="shared" si="38"/>
        <v>1031700.485861238</v>
      </c>
      <c r="W136" s="417">
        <f>I136+P136+J136+Q136</f>
        <v>2236954.8574484759</v>
      </c>
    </row>
    <row r="137" ht="15.75" hidden="1">
      <c r="A137" s="390"/>
      <c r="B137" s="391" t="s">
        <v>1257</v>
      </c>
      <c r="C137" s="390"/>
      <c r="D137" s="392">
        <f>D133-D136</f>
        <v>0</v>
      </c>
      <c r="E137" s="392">
        <f>E133-E136</f>
        <v>0</v>
      </c>
      <c r="F137" s="392">
        <f t="shared" ref="F137:W137" si="43">F133-F136</f>
        <v>0</v>
      </c>
      <c r="G137" s="392">
        <f t="shared" si="43"/>
        <v>0</v>
      </c>
      <c r="H137" s="392">
        <f t="shared" si="43"/>
        <v>0</v>
      </c>
      <c r="I137" s="392">
        <f t="shared" si="43"/>
        <v>0</v>
      </c>
      <c r="J137" s="392">
        <f t="shared" si="43"/>
        <v>0</v>
      </c>
      <c r="K137" s="392">
        <f t="shared" si="43"/>
        <v>0</v>
      </c>
      <c r="L137" s="392">
        <f t="shared" si="43"/>
        <v>0</v>
      </c>
      <c r="M137" s="392">
        <f t="shared" si="43"/>
        <v>0</v>
      </c>
      <c r="N137" s="392">
        <f t="shared" si="43"/>
        <v>0</v>
      </c>
      <c r="O137" s="392">
        <f t="shared" si="43"/>
        <v>0</v>
      </c>
      <c r="P137" s="392">
        <f t="shared" si="43"/>
        <v>0</v>
      </c>
      <c r="Q137" s="392">
        <f t="shared" si="43"/>
        <v>0</v>
      </c>
      <c r="R137" s="392">
        <f t="shared" si="43"/>
        <v>0</v>
      </c>
      <c r="S137" s="392">
        <f t="shared" si="43"/>
        <v>0</v>
      </c>
      <c r="T137" s="392">
        <f t="shared" si="43"/>
        <v>0</v>
      </c>
      <c r="U137" s="392">
        <f t="shared" si="43"/>
        <v>0</v>
      </c>
      <c r="V137" s="392">
        <f t="shared" si="43"/>
        <v>0</v>
      </c>
      <c r="W137" s="392">
        <f t="shared" si="43"/>
        <v>0</v>
      </c>
    </row>
    <row r="138" hidden="1"/>
    <row r="139" hidden="1">
      <c r="D139" s="48"/>
      <c r="K139" s="393"/>
    </row>
    <row r="140" ht="45" hidden="1">
      <c r="A140" s="418"/>
      <c r="B140" s="418"/>
      <c r="C140" s="418"/>
      <c r="D140" s="748"/>
      <c r="E140" s="748"/>
      <c r="F140" s="749" t="s">
        <v>6</v>
      </c>
      <c r="G140" s="749" t="s">
        <v>7</v>
      </c>
      <c r="H140" s="749" t="s">
        <v>8</v>
      </c>
      <c r="I140" s="749" t="s">
        <v>1159</v>
      </c>
      <c r="J140" s="750" t="s">
        <v>1244</v>
      </c>
      <c r="K140" s="750" t="s">
        <v>1245</v>
      </c>
      <c r="L140" s="418"/>
      <c r="M140" s="418" t="s">
        <v>1284</v>
      </c>
      <c r="N140" s="418"/>
    </row>
    <row r="141" ht="23.25" hidden="1">
      <c r="A141" s="418"/>
      <c r="B141" s="418"/>
      <c r="C141" s="418"/>
      <c r="D141" s="748" t="s">
        <v>1276</v>
      </c>
      <c r="E141" s="751">
        <f>F141+G141+H141+I141+J141+K141</f>
        <v>2764.98142564</v>
      </c>
      <c r="F141" s="752">
        <v>706.55225940000003</v>
      </c>
      <c r="G141" s="752">
        <v>56.512911000000003</v>
      </c>
      <c r="H141" s="752">
        <v>791.62105530899998</v>
      </c>
      <c r="I141" s="752">
        <v>278.614805929</v>
      </c>
      <c r="J141" s="752">
        <v>555.50945100199988</v>
      </c>
      <c r="K141" s="752">
        <v>376.17094300000002</v>
      </c>
      <c r="L141" s="418"/>
      <c r="M141" s="418"/>
      <c r="N141" s="418"/>
    </row>
    <row r="142" ht="23.25" hidden="1">
      <c r="A142" s="418"/>
      <c r="B142" s="418"/>
      <c r="C142" s="418"/>
      <c r="D142" s="748"/>
      <c r="E142" s="748"/>
      <c r="F142" s="769">
        <f t="shared" ref="F142:K142" si="44">F141/$E$69</f>
        <v>0.25553598763740593</v>
      </c>
      <c r="G142" s="769">
        <f t="shared" si="44"/>
        <v>0.020438803123937505</v>
      </c>
      <c r="H142" s="769">
        <f t="shared" si="44"/>
        <v>0.28630248578460754</v>
      </c>
      <c r="I142" s="769">
        <f t="shared" si="44"/>
        <v>0.10076552534688731</v>
      </c>
      <c r="J142" s="769">
        <f t="shared" si="44"/>
        <v>0.20090892685596184</v>
      </c>
      <c r="K142" s="769">
        <f t="shared" si="44"/>
        <v>0.13604827125119986</v>
      </c>
      <c r="L142" s="418"/>
      <c r="M142" s="418"/>
      <c r="N142" s="418"/>
    </row>
    <row r="143" ht="23.25" hidden="1">
      <c r="A143" s="418"/>
      <c r="B143" s="418"/>
      <c r="C143" s="418"/>
      <c r="D143" s="748" t="s">
        <v>1260</v>
      </c>
      <c r="E143" s="751" t="e">
        <f>F143+G143+H143+I143+J143+K143</f>
        <v>#REF!</v>
      </c>
      <c r="F143" s="751" t="e">
        <f>#REF!</f>
        <v>#REF!</v>
      </c>
      <c r="G143" s="751" t="e">
        <f>#REF!</f>
        <v>#REF!</v>
      </c>
      <c r="H143" s="751" t="e">
        <f>#REF!</f>
        <v>#REF!</v>
      </c>
      <c r="I143" s="751" t="e">
        <f>#REF!</f>
        <v>#REF!</v>
      </c>
      <c r="J143" s="751" t="e">
        <f>#REF!+#REF!</f>
        <v>#REF!</v>
      </c>
      <c r="K143" s="751" t="e">
        <f>#REF!+#REF!</f>
        <v>#REF!</v>
      </c>
      <c r="L143" s="418"/>
      <c r="M143" s="418"/>
      <c r="N143" s="418"/>
    </row>
    <row r="144" ht="23.25" hidden="1">
      <c r="A144" s="418"/>
      <c r="B144" s="418"/>
      <c r="C144" s="418"/>
      <c r="D144" s="748"/>
      <c r="E144" s="748"/>
      <c r="F144" s="753" t="e">
        <f t="shared" ref="F144:K144" si="45">F143/$E$24</f>
        <v>#REF!</v>
      </c>
      <c r="G144" s="753" t="e">
        <f t="shared" si="45"/>
        <v>#REF!</v>
      </c>
      <c r="H144" s="753" t="e">
        <f t="shared" si="45"/>
        <v>#REF!</v>
      </c>
      <c r="I144" s="753" t="e">
        <f t="shared" si="45"/>
        <v>#REF!</v>
      </c>
      <c r="J144" s="753" t="e">
        <f t="shared" si="45"/>
        <v>#REF!</v>
      </c>
      <c r="K144" s="753" t="e">
        <f t="shared" si="45"/>
        <v>#REF!</v>
      </c>
      <c r="L144" s="418"/>
      <c r="M144" s="418"/>
      <c r="N144" s="418"/>
    </row>
    <row r="145" ht="23.25" hidden="1">
      <c r="A145" s="418"/>
      <c r="B145" s="418"/>
      <c r="C145" s="418"/>
      <c r="D145" s="748" t="s">
        <v>1277</v>
      </c>
      <c r="E145" s="751">
        <f>F145+G145+H145+I145+J145+K145</f>
        <v>2852.73</v>
      </c>
      <c r="F145" s="751">
        <f>S5</f>
        <v>624.67827319274795</v>
      </c>
      <c r="G145" s="751">
        <f>T5</f>
        <v>53.102432094494247</v>
      </c>
      <c r="H145" s="751">
        <f>U5</f>
        <v>778.39977875331704</v>
      </c>
      <c r="I145" s="751">
        <f>V5</f>
        <v>423.28161595944096</v>
      </c>
      <c r="J145" s="751">
        <f>I5+P5</f>
        <v>591.8696893211461</v>
      </c>
      <c r="K145" s="751">
        <f>J5+Q5</f>
        <v>381.39821067885401</v>
      </c>
      <c r="L145" s="418"/>
      <c r="M145" s="418"/>
      <c r="N145" s="418"/>
    </row>
    <row r="146" ht="23.25" hidden="1">
      <c r="A146" s="418"/>
      <c r="B146" s="418"/>
      <c r="C146" s="418"/>
      <c r="D146" s="748"/>
      <c r="E146" s="748"/>
      <c r="F146" s="753">
        <f t="shared" ref="F146:K146" si="46">F145/$E$26</f>
        <v>0.21897560343697017</v>
      </c>
      <c r="G146" s="753">
        <f t="shared" si="46"/>
        <v>0.018614601485066672</v>
      </c>
      <c r="H146" s="753">
        <f t="shared" si="46"/>
        <v>0.27286135692943847</v>
      </c>
      <c r="I146" s="753">
        <f t="shared" si="46"/>
        <v>0.14837773499750798</v>
      </c>
      <c r="J146" s="753">
        <f t="shared" si="46"/>
        <v>0.20747483614682991</v>
      </c>
      <c r="K146" s="753">
        <f t="shared" si="46"/>
        <v>0.13369586700418687</v>
      </c>
      <c r="L146" s="418"/>
      <c r="M146" s="418"/>
      <c r="N146" s="418"/>
    </row>
    <row r="147" ht="28.5" hidden="1">
      <c r="A147" s="418"/>
      <c r="B147" s="418"/>
      <c r="C147" s="418"/>
      <c r="D147" s="754" t="s">
        <v>1278</v>
      </c>
      <c r="E147" s="755">
        <f>F147+G147+H147+I147+J147+K147</f>
        <v>2820.7960940019998</v>
      </c>
      <c r="F147" s="755">
        <f>S126</f>
        <v>688.02551647866608</v>
      </c>
      <c r="G147" s="755">
        <f>T126</f>
        <v>58.083727284523619</v>
      </c>
      <c r="H147" s="755">
        <f>U126</f>
        <v>815.45825051098279</v>
      </c>
      <c r="I147" s="755">
        <f>V126</f>
        <v>327.54820572582702</v>
      </c>
      <c r="J147" s="755">
        <f>I126+P126</f>
        <v>555.50945100199999</v>
      </c>
      <c r="K147" s="755">
        <f>J126+Q126</f>
        <v>376.17094300000008</v>
      </c>
      <c r="L147" s="418"/>
      <c r="M147" s="418"/>
      <c r="N147" s="418"/>
    </row>
    <row r="148" ht="23.25" hidden="1">
      <c r="A148" s="418"/>
      <c r="B148" s="418"/>
      <c r="C148" s="418"/>
      <c r="D148" s="748"/>
      <c r="E148" s="748"/>
      <c r="F148" s="770">
        <f t="shared" ref="F148:K148" si="47">F147/$E$75</f>
        <v>0.24036803329877451</v>
      </c>
      <c r="G148" s="770">
        <f t="shared" si="47"/>
        <v>0.020292083592333192</v>
      </c>
      <c r="H148" s="770">
        <f t="shared" si="47"/>
        <v>0.2848878293290189</v>
      </c>
      <c r="I148" s="770">
        <f t="shared" si="47"/>
        <v>0.11443197401138933</v>
      </c>
      <c r="J148" s="770">
        <f t="shared" si="47"/>
        <v>0.19407232874098354</v>
      </c>
      <c r="K148" s="770">
        <f t="shared" si="47"/>
        <v>0.13141877384987816</v>
      </c>
      <c r="L148" s="418"/>
      <c r="M148" s="418"/>
      <c r="N148" s="418"/>
    </row>
    <row r="149" ht="23.25" hidden="1">
      <c r="A149" s="418"/>
      <c r="B149" s="418"/>
      <c r="C149" s="418"/>
      <c r="D149" s="418"/>
      <c r="E149" s="418"/>
      <c r="F149" s="418"/>
      <c r="G149" s="418"/>
      <c r="H149" s="418"/>
      <c r="I149" s="418"/>
      <c r="J149" s="418"/>
      <c r="K149" s="418"/>
      <c r="L149" s="418"/>
      <c r="M149" s="418"/>
      <c r="N149" s="418"/>
    </row>
    <row r="150" ht="46.5" hidden="1">
      <c r="A150" s="418"/>
      <c r="B150" s="418"/>
      <c r="C150" s="751"/>
      <c r="D150" s="752" t="s">
        <v>6</v>
      </c>
      <c r="E150" s="752" t="s">
        <v>7</v>
      </c>
      <c r="F150" s="752" t="s">
        <v>8</v>
      </c>
      <c r="G150" s="752" t="s">
        <v>1159</v>
      </c>
      <c r="H150" s="752" t="s">
        <v>1262</v>
      </c>
      <c r="I150" s="752" t="s">
        <v>1263</v>
      </c>
      <c r="J150" s="756" t="s">
        <v>1216</v>
      </c>
      <c r="K150" s="756" t="s">
        <v>1217</v>
      </c>
      <c r="L150" s="757" t="s">
        <v>1264</v>
      </c>
      <c r="M150" s="418"/>
      <c r="N150" s="418"/>
    </row>
    <row r="151" ht="23.25" hidden="1">
      <c r="A151" s="418"/>
      <c r="B151" s="418"/>
      <c r="C151" s="748" t="s">
        <v>1285</v>
      </c>
      <c r="D151" s="753">
        <f>D153+D155</f>
        <v>624.67827319274795</v>
      </c>
      <c r="E151" s="753">
        <f>E153+E155</f>
        <v>53.102432094494247</v>
      </c>
      <c r="F151" s="753">
        <f>F153+F155</f>
        <v>778.39977875331704</v>
      </c>
      <c r="G151" s="753">
        <f>G153+G155</f>
        <v>423.28161595944096</v>
      </c>
      <c r="H151" s="753">
        <f>D151+E151+F151+G151</f>
        <v>1879.4621000000002</v>
      </c>
      <c r="I151" s="753">
        <f>I153+I155</f>
        <v>973.26790000000005</v>
      </c>
      <c r="J151" s="758">
        <f>I151-K151</f>
        <v>597.09695699999997</v>
      </c>
      <c r="K151" s="758">
        <v>376.17094300000002</v>
      </c>
      <c r="L151" s="758">
        <f>D151+E151+F151+G151+I151</f>
        <v>2852.7300000000005</v>
      </c>
      <c r="M151" s="418"/>
      <c r="N151" s="418"/>
      <c r="O151" s="395"/>
    </row>
    <row r="152" ht="23.25" hidden="1">
      <c r="A152" s="418"/>
      <c r="B152" s="418"/>
      <c r="C152" s="751" t="s">
        <v>1266</v>
      </c>
      <c r="D152" s="752">
        <f>D151/L151</f>
        <v>0.21897560343697015</v>
      </c>
      <c r="E152" s="752">
        <f>E151/L151</f>
        <v>0.018614601485066669</v>
      </c>
      <c r="F152" s="752">
        <f>F151/L151</f>
        <v>0.27286135692943841</v>
      </c>
      <c r="G152" s="752">
        <f>G151/L151</f>
        <v>0.14837773499750795</v>
      </c>
      <c r="H152" s="752"/>
      <c r="I152" s="752"/>
      <c r="J152" s="759"/>
      <c r="K152" s="759"/>
      <c r="L152" s="760"/>
      <c r="M152" s="418"/>
      <c r="N152" s="418"/>
      <c r="O152" s="395"/>
    </row>
    <row r="153" ht="23.25" hidden="1">
      <c r="A153" s="418"/>
      <c r="B153" s="418"/>
      <c r="C153" s="748" t="s">
        <v>1267</v>
      </c>
      <c r="D153" s="753">
        <f>E5</f>
        <v>304.18784574286298</v>
      </c>
      <c r="E153" s="753">
        <f>F5</f>
        <v>24.644594568109678</v>
      </c>
      <c r="F153" s="753">
        <f>G5</f>
        <v>380.78322245717101</v>
      </c>
      <c r="G153" s="753">
        <f>H5</f>
        <v>200.735897492508</v>
      </c>
      <c r="H153" s="753">
        <f>D153+E153+F153+G153</f>
        <v>910.35156026065169</v>
      </c>
      <c r="I153" s="753">
        <f>J153+K153</f>
        <v>476.72370000000006</v>
      </c>
      <c r="J153" s="759">
        <f>I5</f>
        <v>283.01706024811853</v>
      </c>
      <c r="K153" s="759">
        <f>J5</f>
        <v>193.70663975188154</v>
      </c>
      <c r="L153" s="759">
        <f>D153+E153+F153+G153+I153</f>
        <v>1387.0752602606517</v>
      </c>
      <c r="M153" s="418"/>
      <c r="N153" s="418"/>
      <c r="O153" s="395"/>
    </row>
    <row r="154" ht="23.25" hidden="1">
      <c r="A154" s="418"/>
      <c r="B154" s="418"/>
      <c r="C154" s="751"/>
      <c r="D154" s="752">
        <f>D153/H153</f>
        <v>0.33414326840475561</v>
      </c>
      <c r="E154" s="752">
        <f>E153/H153</f>
        <v>0.027071513516221626</v>
      </c>
      <c r="F154" s="752">
        <f>F153/H153</f>
        <v>0.41828150692480304</v>
      </c>
      <c r="G154" s="752">
        <f>G153/H153</f>
        <v>0.22050371115421974</v>
      </c>
      <c r="H154" s="752">
        <f>H153/H151</f>
        <v>0.48436813929935146</v>
      </c>
      <c r="I154" s="752">
        <f>I153/L153</f>
        <v>0.34368985855202744</v>
      </c>
      <c r="J154" s="759">
        <f>J153/I153</f>
        <v>0.59367105148772437</v>
      </c>
      <c r="K154" s="759">
        <f>K153/I153</f>
        <v>0.40632894851227558</v>
      </c>
      <c r="L154" s="760"/>
      <c r="M154" s="418"/>
      <c r="N154" s="418"/>
      <c r="O154" s="395"/>
    </row>
    <row r="155" ht="23.25" hidden="1">
      <c r="A155" s="418"/>
      <c r="B155" s="418"/>
      <c r="C155" s="748" t="s">
        <v>1268</v>
      </c>
      <c r="D155" s="753">
        <f>L5</f>
        <v>320.49042744988498</v>
      </c>
      <c r="E155" s="753">
        <f>M5</f>
        <v>28.457837526384569</v>
      </c>
      <c r="F155" s="753">
        <f>N5</f>
        <v>397.61655629614603</v>
      </c>
      <c r="G155" s="753">
        <f>O5</f>
        <v>222.54571846693298</v>
      </c>
      <c r="H155" s="753">
        <f>D155+E155+F155+G155</f>
        <v>969.11053973934861</v>
      </c>
      <c r="I155" s="753">
        <f>J155+K155</f>
        <v>496.54420000000005</v>
      </c>
      <c r="J155" s="759">
        <f>P5</f>
        <v>308.85262907302757</v>
      </c>
      <c r="K155" s="759">
        <f>Q5</f>
        <v>187.69157092697247</v>
      </c>
      <c r="L155" s="759">
        <f>D155+E155+F155+G155+I155</f>
        <v>1465.6547397393488</v>
      </c>
      <c r="M155" s="418"/>
      <c r="N155" s="418"/>
      <c r="O155" s="395"/>
    </row>
    <row r="156" ht="23.25" hidden="1">
      <c r="A156" s="418"/>
      <c r="B156" s="418"/>
      <c r="C156" s="751"/>
      <c r="D156" s="752">
        <f>D155/H155</f>
        <v>0.33070574955885207</v>
      </c>
      <c r="E156" s="752">
        <f>E155/H155</f>
        <v>0.029364903547575257</v>
      </c>
      <c r="F156" s="752">
        <f>F155/H155</f>
        <v>0.41029019909647124</v>
      </c>
      <c r="G156" s="752">
        <f>G155/H155</f>
        <v>0.2296391477971014</v>
      </c>
      <c r="H156" s="752">
        <f>H155/H151</f>
        <v>0.51563186070064859</v>
      </c>
      <c r="I156" s="752">
        <f>I155/L155</f>
        <v>0.33878660951780853</v>
      </c>
      <c r="J156" s="759">
        <f>J155/I155</f>
        <v>0.62200430308727306</v>
      </c>
      <c r="K156" s="759">
        <f>K155/I155</f>
        <v>0.37799569691272694</v>
      </c>
      <c r="L156" s="760"/>
      <c r="M156" s="418"/>
      <c r="N156" s="418"/>
    </row>
    <row r="157" ht="23.25" hidden="1">
      <c r="A157" s="418"/>
      <c r="B157" s="418"/>
      <c r="C157" s="2115" t="s">
        <v>1286</v>
      </c>
      <c r="D157" s="2116"/>
      <c r="E157" s="2116"/>
      <c r="F157" s="2117"/>
      <c r="G157" s="752"/>
      <c r="H157" s="752"/>
      <c r="I157" s="752"/>
      <c r="J157" s="759"/>
      <c r="K157" s="759"/>
      <c r="L157" s="760"/>
      <c r="M157" s="418"/>
      <c r="N157" s="418"/>
    </row>
    <row r="158" ht="23.25" hidden="1">
      <c r="A158" s="418"/>
      <c r="B158" s="418"/>
      <c r="C158" s="761" t="s">
        <v>1281</v>
      </c>
      <c r="D158" s="762">
        <f>D160+D162</f>
        <v>627.98839613055134</v>
      </c>
      <c r="E158" s="762">
        <f>E160+E162</f>
        <v>53.307435979505414</v>
      </c>
      <c r="F158" s="762">
        <f>F160+F162</f>
        <v>782.63399556995262</v>
      </c>
      <c r="G158" s="762">
        <f>G160+G162</f>
        <v>425.18587231999066</v>
      </c>
      <c r="H158" s="762">
        <f>L158-I158</f>
        <v>1889.1157000000001</v>
      </c>
      <c r="I158" s="762">
        <v>973.26790000000005</v>
      </c>
      <c r="J158" s="763">
        <f>J160+J162</f>
        <v>591.51163301320071</v>
      </c>
      <c r="K158" s="763">
        <f>K160+K162</f>
        <v>381.75626698679935</v>
      </c>
      <c r="L158" s="763">
        <v>2862.3836000000001</v>
      </c>
      <c r="M158" s="418"/>
      <c r="N158" s="418"/>
      <c r="O158" s="418"/>
      <c r="P158" s="418"/>
    </row>
    <row r="159" ht="23.25" hidden="1">
      <c r="A159" s="418"/>
      <c r="B159" s="418"/>
      <c r="C159" s="764" t="s">
        <v>1266</v>
      </c>
      <c r="D159" s="765">
        <f>D158/$L$86</f>
        <v>0.21939351389888878</v>
      </c>
      <c r="E159" s="765">
        <f>E158/$L$86</f>
        <v>0.018623442357448321</v>
      </c>
      <c r="F159" s="765">
        <f>F158/$L$86</f>
        <v>0.27342037439354827</v>
      </c>
      <c r="G159" s="765">
        <f>G158/$L$86</f>
        <v>0.14854258958163072</v>
      </c>
      <c r="H159" s="765"/>
      <c r="I159" s="765">
        <f>I158/$L$86</f>
        <v>0.34002007976848386</v>
      </c>
      <c r="J159" s="766"/>
      <c r="K159" s="766"/>
      <c r="L159" s="767"/>
      <c r="M159" s="418"/>
      <c r="N159" s="418"/>
      <c r="O159" s="418"/>
      <c r="P159" s="418"/>
    </row>
    <row r="160" ht="23.25" hidden="1">
      <c r="A160" s="418"/>
      <c r="B160" s="418"/>
      <c r="C160" s="761" t="s">
        <v>1267</v>
      </c>
      <c r="D160" s="762">
        <f>$H$88*D154</f>
        <v>315.62125818240315</v>
      </c>
      <c r="E160" s="762">
        <f>$H$88*E154</f>
        <v>25.570903156851379</v>
      </c>
      <c r="F160" s="762">
        <f>$H$88*F154</f>
        <v>395.09560111838243</v>
      </c>
      <c r="G160" s="762">
        <f>$H$88*G154</f>
        <v>208.28089424229006</v>
      </c>
      <c r="H160" s="762">
        <f>L160-I160</f>
        <v>934.48378208796021</v>
      </c>
      <c r="I160" s="762">
        <f>L160*I154</f>
        <v>489.36101791203981</v>
      </c>
      <c r="J160" s="766">
        <f>I160*J154</f>
        <v>290.51947006094377</v>
      </c>
      <c r="K160" s="766">
        <f>I160-J160</f>
        <v>198.84154785109604</v>
      </c>
      <c r="L160" s="768">
        <v>1423.8448000000001</v>
      </c>
      <c r="M160" s="418"/>
      <c r="N160" s="418"/>
      <c r="O160" s="418"/>
      <c r="P160" s="418"/>
    </row>
    <row r="161" ht="23.25" hidden="1">
      <c r="A161" s="418"/>
      <c r="B161" s="418"/>
      <c r="C161" s="764"/>
      <c r="D161" s="765">
        <f>D160/$H$88</f>
        <v>0.33414326840475561</v>
      </c>
      <c r="E161" s="765">
        <f>E160/$H$88</f>
        <v>0.027071513516221626</v>
      </c>
      <c r="F161" s="765">
        <f>F160/$H$88</f>
        <v>0.41828150692480304</v>
      </c>
      <c r="G161" s="765">
        <f>G160/$H$88</f>
        <v>0.22050371115421974</v>
      </c>
      <c r="H161" s="765">
        <f>H160/H158</f>
        <v>0.49466731025948285</v>
      </c>
      <c r="I161" s="765">
        <f>I160/L160</f>
        <v>0.34368985855202744</v>
      </c>
      <c r="J161" s="766">
        <f>J160/I160</f>
        <v>0.59367105148772437</v>
      </c>
      <c r="K161" s="766">
        <f>K160/I160</f>
        <v>0.40632894851227569</v>
      </c>
      <c r="L161" s="767"/>
      <c r="M161" s="418"/>
      <c r="N161" s="418"/>
      <c r="O161" s="418"/>
      <c r="P161" s="418"/>
    </row>
    <row r="162" ht="23.25" hidden="1">
      <c r="A162" s="418"/>
      <c r="B162" s="418"/>
      <c r="C162" s="761" t="s">
        <v>1268</v>
      </c>
      <c r="D162" s="762">
        <f>$H$90*D156</f>
        <v>312.36713794814813</v>
      </c>
      <c r="E162" s="762">
        <f>$H$90*E156</f>
        <v>27.736532822654034</v>
      </c>
      <c r="F162" s="762">
        <f>$H$90*F156</f>
        <v>387.53839445157018</v>
      </c>
      <c r="G162" s="762">
        <f>$H$90*G156</f>
        <v>216.9049780777006</v>
      </c>
      <c r="H162" s="762">
        <f>L162-I162</f>
        <v>954.63191791203985</v>
      </c>
      <c r="I162" s="762">
        <f>I158-I160</f>
        <v>483.90688208796024</v>
      </c>
      <c r="J162" s="766">
        <f>I162*J156</f>
        <v>300.99216295225693</v>
      </c>
      <c r="K162" s="766">
        <f>I162-J162</f>
        <v>182.91471913570331</v>
      </c>
      <c r="L162" s="768">
        <v>1438.5388</v>
      </c>
      <c r="M162" s="418"/>
      <c r="N162" s="418"/>
    </row>
    <row r="163" ht="23.25" hidden="1">
      <c r="A163" s="418"/>
      <c r="B163" s="418"/>
      <c r="C163" s="764"/>
      <c r="D163" s="765">
        <f>D162/$H$90</f>
        <v>0.33070574955885207</v>
      </c>
      <c r="E163" s="765">
        <f>E162/$H$90</f>
        <v>0.029364903547575257</v>
      </c>
      <c r="F163" s="765">
        <f>F162/$H$90</f>
        <v>0.41029019909647124</v>
      </c>
      <c r="G163" s="765">
        <f>G162/$H$90</f>
        <v>0.2296391477971014</v>
      </c>
      <c r="H163" s="765">
        <f>H162/H158</f>
        <v>0.50533268974051715</v>
      </c>
      <c r="I163" s="765">
        <f>I162/L162</f>
        <v>0.33638778605621222</v>
      </c>
      <c r="J163" s="766">
        <f>J162/I162</f>
        <v>0.62200430308727306</v>
      </c>
      <c r="K163" s="766">
        <f>K162/I162</f>
        <v>0.37799569691272694</v>
      </c>
      <c r="L163" s="767"/>
      <c r="M163" s="418"/>
      <c r="N163" s="418"/>
    </row>
    <row r="164" ht="23.25" hidden="1">
      <c r="A164" s="418"/>
      <c r="B164" s="418"/>
      <c r="C164" s="751" t="e">
        <f>#NULL!</f>
        <v>#NULL!</v>
      </c>
      <c r="D164" s="752"/>
      <c r="E164" s="752"/>
      <c r="F164" s="752"/>
      <c r="G164" s="752"/>
      <c r="H164" s="752"/>
      <c r="I164" s="752"/>
      <c r="J164" s="759"/>
      <c r="K164" s="759"/>
      <c r="L164" s="760"/>
      <c r="M164" s="418"/>
      <c r="N164" s="418"/>
    </row>
    <row r="165" hidden="1"/>
    <row r="166" hidden="1"/>
    <row r="168" ht="38.25" hidden="1">
      <c r="A168" s="2118" t="s">
        <v>1283</v>
      </c>
      <c r="B168" s="2118"/>
      <c r="C168" s="2118"/>
      <c r="D168" s="2118"/>
      <c r="E168" s="2118"/>
      <c r="F168" s="2118"/>
      <c r="G168" s="335" t="s">
        <v>1236</v>
      </c>
      <c r="H168" s="336">
        <v>1.03</v>
      </c>
      <c r="I168" s="337"/>
      <c r="J168" s="337"/>
      <c r="K168" s="338" t="s">
        <v>1237</v>
      </c>
      <c r="L168" s="336">
        <v>1.03</v>
      </c>
      <c r="M168" s="338" t="s">
        <v>1238</v>
      </c>
      <c r="N168" s="336">
        <v>1.03</v>
      </c>
      <c r="O168" s="338" t="s">
        <v>1239</v>
      </c>
      <c r="P168" s="336">
        <v>1.05</v>
      </c>
      <c r="Q168" s="691" t="s">
        <v>1240</v>
      </c>
      <c r="R168" s="692">
        <f>R172/R171*1000</f>
        <v>6620.752189086711</v>
      </c>
      <c r="S168" s="339"/>
      <c r="T168" s="340"/>
      <c r="U168" s="341"/>
      <c r="V168" s="341"/>
      <c r="W168" s="337"/>
    </row>
    <row r="169" ht="24" hidden="1">
      <c r="A169" s="2095" t="s">
        <v>1241</v>
      </c>
      <c r="B169" s="2097" t="s">
        <v>210</v>
      </c>
      <c r="C169" s="2099"/>
      <c r="D169" s="2101" t="s">
        <v>1274</v>
      </c>
      <c r="E169" s="2102"/>
      <c r="F169" s="2102"/>
      <c r="G169" s="2102"/>
      <c r="H169" s="2102"/>
      <c r="I169" s="2102"/>
      <c r="J169" s="2103"/>
      <c r="K169" s="2113" t="s">
        <v>1275</v>
      </c>
      <c r="L169" s="2105"/>
      <c r="M169" s="2105"/>
      <c r="N169" s="2105"/>
      <c r="O169" s="2105"/>
      <c r="P169" s="2105"/>
      <c r="Q169" s="2114"/>
      <c r="R169" s="2104">
        <v>2021</v>
      </c>
      <c r="S169" s="2105"/>
      <c r="T169" s="2105"/>
      <c r="U169" s="2105"/>
      <c r="V169" s="2105"/>
      <c r="W169" s="2106"/>
    </row>
    <row r="170" ht="45.75" hidden="1">
      <c r="A170" s="2096"/>
      <c r="B170" s="2098"/>
      <c r="C170" s="2100"/>
      <c r="D170" s="399" t="s">
        <v>1212</v>
      </c>
      <c r="E170" s="342" t="s">
        <v>6</v>
      </c>
      <c r="F170" s="342" t="s">
        <v>7</v>
      </c>
      <c r="G170" s="342" t="s">
        <v>8</v>
      </c>
      <c r="H170" s="342" t="s">
        <v>1159</v>
      </c>
      <c r="I170" s="343" t="s">
        <v>1244</v>
      </c>
      <c r="J170" s="344" t="s">
        <v>1245</v>
      </c>
      <c r="K170" s="399" t="s">
        <v>1212</v>
      </c>
      <c r="L170" s="342" t="s">
        <v>6</v>
      </c>
      <c r="M170" s="342" t="s">
        <v>7</v>
      </c>
      <c r="N170" s="342" t="s">
        <v>8</v>
      </c>
      <c r="O170" s="342" t="s">
        <v>1159</v>
      </c>
      <c r="P170" s="343" t="s">
        <v>1244</v>
      </c>
      <c r="Q170" s="344" t="s">
        <v>1245</v>
      </c>
      <c r="R170" s="399" t="s">
        <v>1212</v>
      </c>
      <c r="S170" s="342" t="s">
        <v>6</v>
      </c>
      <c r="T170" s="342" t="s">
        <v>7</v>
      </c>
      <c r="U170" s="342" t="s">
        <v>8</v>
      </c>
      <c r="V170" s="342" t="s">
        <v>1159</v>
      </c>
      <c r="W170" s="400" t="s">
        <v>1246</v>
      </c>
    </row>
    <row r="171" ht="46.5" hidden="1">
      <c r="A171" s="345" t="s">
        <v>97</v>
      </c>
      <c r="B171" s="693" t="s">
        <v>1247</v>
      </c>
      <c r="C171" s="346" t="s">
        <v>89</v>
      </c>
      <c r="D171" s="401">
        <f>E171+F171+G171+H171+I171</f>
        <v>409.3629304541787</v>
      </c>
      <c r="E171" s="348">
        <f>(E182-E172*E175)/(E173/1000*6)</f>
        <v>67.673799573029868</v>
      </c>
      <c r="F171" s="348">
        <f>(F182-F172*F175)/(F173/1000*6)</f>
        <v>8.0736021767003603</v>
      </c>
      <c r="G171" s="348">
        <f>(G182-G172*G175)/(G173/1000*6)</f>
        <v>131.62742365985497</v>
      </c>
      <c r="H171" s="348">
        <f>(H182-H172*H175)/(H173/1000*6)</f>
        <v>57.41920246524942</v>
      </c>
      <c r="I171" s="2107">
        <f>(I172+J172)/3</f>
        <v>144.56890257934404</v>
      </c>
      <c r="J171" s="2108"/>
      <c r="K171" s="401">
        <f>L171+M171+N171+O171+P171</f>
        <v>418.97247407258817</v>
      </c>
      <c r="L171" s="348">
        <f>(L182-L172*L175)/(L173/1000*6)</f>
        <v>63.774567608827581</v>
      </c>
      <c r="M171" s="348">
        <f>(M182-M172*M175)/(M173/1000*6)</f>
        <v>10.155740433417941</v>
      </c>
      <c r="N171" s="348">
        <f>(N182-N172*N175)/(N173/1000*6)</f>
        <v>135.49907194002768</v>
      </c>
      <c r="O171" s="348">
        <f>(O182-O172*O175)/(O173/1000*6)</f>
        <v>57.838663336325702</v>
      </c>
      <c r="P171" s="2107">
        <f>(P172+Q172)/3</f>
        <v>151.70443075398933</v>
      </c>
      <c r="Q171" s="2109"/>
      <c r="R171" s="402">
        <f>(D171+K171)/2</f>
        <v>414.16770226338343</v>
      </c>
      <c r="S171" s="350">
        <f>(E171+L171)/2</f>
        <v>65.724183590928732</v>
      </c>
      <c r="T171" s="351">
        <f>(F171+M171)/2</f>
        <v>9.1146713050591508</v>
      </c>
      <c r="U171" s="350">
        <f>(G171+N171)/2</f>
        <v>133.56324779994134</v>
      </c>
      <c r="V171" s="350">
        <f>(H171+O171)/2</f>
        <v>57.628932900787561</v>
      </c>
      <c r="W171" s="352">
        <f>W172/6000*1000</f>
        <v>148.13666666666666</v>
      </c>
    </row>
    <row r="172" ht="46.5" hidden="1">
      <c r="A172" s="353" t="s">
        <v>98</v>
      </c>
      <c r="B172" s="693" t="s">
        <v>1248</v>
      </c>
      <c r="C172" s="346" t="s">
        <v>182</v>
      </c>
      <c r="D172" s="347">
        <f>E172+F172+G172+H172+I172+J172</f>
        <v>1358.8448644379589</v>
      </c>
      <c r="E172" s="694">
        <f>330.542002618258-6.79+5-30-6.5</f>
        <v>292.25200261825796</v>
      </c>
      <c r="F172" s="694">
        <v>25.724729468571699</v>
      </c>
      <c r="G172" s="694">
        <f>401.892094669404-5</f>
        <v>396.892094669404</v>
      </c>
      <c r="H172" s="694">
        <f>173.769329943693+30+6.5</f>
        <v>210.26932994369301</v>
      </c>
      <c r="I172" s="694">
        <v>256.7313556126486</v>
      </c>
      <c r="J172" s="694">
        <v>176.97535212538352</v>
      </c>
      <c r="K172" s="347">
        <f>L172+M172+N172+O172+P172+Q172</f>
        <v>1383.2568569713503</v>
      </c>
      <c r="L172" s="694">
        <f>332.203013860408-6.79+5+5-60</f>
        <v>275.413013860408</v>
      </c>
      <c r="M172" s="694">
        <v>32.358997815951916</v>
      </c>
      <c r="N172" s="694">
        <f>413.566155841579-5</f>
        <v>408.56615584157902</v>
      </c>
      <c r="O172" s="694">
        <f>156.800875782134-5+60+0.0045214093092909</f>
        <v>211.80539719144329</v>
      </c>
      <c r="P172" s="694">
        <v>273.2228147426178</v>
      </c>
      <c r="Q172" s="694">
        <v>181.89047751935016</v>
      </c>
      <c r="R172" s="354">
        <f>D172+K172</f>
        <v>2742.101721409309</v>
      </c>
      <c r="S172" s="355">
        <f>E172+L172</f>
        <v>567.66501647866596</v>
      </c>
      <c r="T172" s="695">
        <f>F172+M172</f>
        <v>58.083727284523619</v>
      </c>
      <c r="U172" s="695">
        <f>G172+N172</f>
        <v>805.45825051098302</v>
      </c>
      <c r="V172" s="695">
        <f>H172+O172</f>
        <v>422.0747271351363</v>
      </c>
      <c r="W172" s="356">
        <f>I172+J172+P172+Q172</f>
        <v>888.82000000000005</v>
      </c>
    </row>
    <row r="173" ht="27.75" hidden="1">
      <c r="A173" s="358" t="s">
        <v>102</v>
      </c>
      <c r="B173" s="696" t="s">
        <v>181</v>
      </c>
      <c r="C173" s="346" t="s">
        <v>1249</v>
      </c>
      <c r="D173" s="359"/>
      <c r="E173" s="697">
        <v>651545.31000000006</v>
      </c>
      <c r="F173" s="697">
        <v>579716.46999999997</v>
      </c>
      <c r="G173" s="697">
        <v>845511.58999999997</v>
      </c>
      <c r="H173" s="697">
        <v>1255194.48</v>
      </c>
      <c r="I173" s="697"/>
      <c r="J173" s="360"/>
      <c r="K173" s="359"/>
      <c r="L173" s="697">
        <f>E173*$L$50</f>
        <v>671091.66930000007</v>
      </c>
      <c r="M173" s="697">
        <f>F173*$L$50</f>
        <v>597107.96409999998</v>
      </c>
      <c r="N173" s="697">
        <f>G173*$L$50</f>
        <v>870876.93770000001</v>
      </c>
      <c r="O173" s="697">
        <f>H173*$L$50</f>
        <v>1292850.3144</v>
      </c>
      <c r="P173" s="697"/>
      <c r="Q173" s="361"/>
      <c r="R173" s="362"/>
      <c r="S173" s="695"/>
      <c r="T173" s="695"/>
      <c r="U173" s="695"/>
      <c r="V173" s="695"/>
      <c r="W173" s="363"/>
    </row>
    <row r="174" ht="27.75" hidden="1">
      <c r="A174" s="358"/>
      <c r="B174" s="698" t="s">
        <v>1250</v>
      </c>
      <c r="C174" s="346"/>
      <c r="D174" s="359"/>
      <c r="E174" s="699"/>
      <c r="F174" s="699"/>
      <c r="G174" s="699"/>
      <c r="H174" s="699"/>
      <c r="I174" s="699"/>
      <c r="J174" s="699"/>
      <c r="K174" s="359"/>
      <c r="L174" s="699">
        <f>L173/E173*100</f>
        <v>103</v>
      </c>
      <c r="M174" s="699">
        <f>M173/F173*100</f>
        <v>103</v>
      </c>
      <c r="N174" s="699">
        <f>N173/G173*100</f>
        <v>103</v>
      </c>
      <c r="O174" s="699">
        <f>O173/H173*100</f>
        <v>103</v>
      </c>
      <c r="P174" s="697"/>
      <c r="Q174" s="700"/>
      <c r="R174" s="364"/>
      <c r="S174" s="701"/>
      <c r="T174" s="701"/>
      <c r="U174" s="701"/>
      <c r="V174" s="701"/>
      <c r="W174" s="363"/>
    </row>
    <row r="175" ht="67.5" hidden="1">
      <c r="A175" s="358" t="s">
        <v>195</v>
      </c>
      <c r="B175" s="702" t="s">
        <v>1251</v>
      </c>
      <c r="C175" s="346" t="s">
        <v>1252</v>
      </c>
      <c r="D175" s="359"/>
      <c r="E175" s="697">
        <v>150.72999999999999</v>
      </c>
      <c r="F175" s="697">
        <v>281.16000000000003</v>
      </c>
      <c r="G175" s="697">
        <v>527.21000000000004</v>
      </c>
      <c r="H175" s="697">
        <v>1049.45</v>
      </c>
      <c r="I175" s="697">
        <v>2845.6199999999999</v>
      </c>
      <c r="J175" s="697">
        <v>1595.6199999999999</v>
      </c>
      <c r="K175" s="359"/>
      <c r="L175" s="697">
        <f>E175*$N$50</f>
        <v>155.25190000000001</v>
      </c>
      <c r="M175" s="697">
        <f>F175*$N$50</f>
        <v>289.59480000000002</v>
      </c>
      <c r="N175" s="697">
        <f>G175*$N$50</f>
        <v>543.02630000000011</v>
      </c>
      <c r="O175" s="697">
        <f>H175*$N$50</f>
        <v>1080.9335000000001</v>
      </c>
      <c r="P175" s="697">
        <f>I175*$P$50</f>
        <v>2987.9009999999998</v>
      </c>
      <c r="Q175" s="697">
        <f>J175*$P$50</f>
        <v>1675.4010000000001</v>
      </c>
      <c r="R175" s="362">
        <f>R181/R172</f>
        <v>704.29055949851647</v>
      </c>
      <c r="S175" s="695">
        <f>S181/S172</f>
        <v>152.92388208049314</v>
      </c>
      <c r="T175" s="695">
        <f>T181/T172</f>
        <v>285.85910743573641</v>
      </c>
      <c r="U175" s="695">
        <f>U181/U172</f>
        <v>535.23276826457209</v>
      </c>
      <c r="V175" s="695">
        <f>V181/V172</f>
        <v>1065.2490393495932</v>
      </c>
      <c r="W175" s="363"/>
    </row>
    <row r="176" ht="27.75" hidden="1">
      <c r="A176" s="358"/>
      <c r="B176" s="698" t="s">
        <v>1250</v>
      </c>
      <c r="C176" s="346" t="s">
        <v>1252</v>
      </c>
      <c r="D176" s="359"/>
      <c r="E176" s="699"/>
      <c r="F176" s="699"/>
      <c r="G176" s="699"/>
      <c r="H176" s="699"/>
      <c r="I176" s="699"/>
      <c r="J176" s="699"/>
      <c r="K176" s="359"/>
      <c r="L176" s="699">
        <f t="shared" ref="L176:Q176" si="48">L175/E175*100</f>
        <v>103</v>
      </c>
      <c r="M176" s="699">
        <f t="shared" si="48"/>
        <v>103</v>
      </c>
      <c r="N176" s="699">
        <f t="shared" si="48"/>
        <v>103</v>
      </c>
      <c r="O176" s="699">
        <f t="shared" si="48"/>
        <v>103</v>
      </c>
      <c r="P176" s="699">
        <f t="shared" si="48"/>
        <v>105</v>
      </c>
      <c r="Q176" s="365">
        <f t="shared" si="48"/>
        <v>105</v>
      </c>
      <c r="R176" s="364"/>
      <c r="S176" s="701"/>
      <c r="T176" s="701"/>
      <c r="U176" s="701"/>
      <c r="V176" s="701"/>
      <c r="W176" s="363"/>
    </row>
    <row r="177" ht="27" hidden="1">
      <c r="A177" s="358" t="s">
        <v>199</v>
      </c>
      <c r="B177" s="696" t="s">
        <v>1214</v>
      </c>
      <c r="C177" s="366"/>
      <c r="D177" s="367">
        <f>D182/D172</f>
        <v>2124.5752599412776</v>
      </c>
      <c r="E177" s="697">
        <v>1055.96</v>
      </c>
      <c r="F177" s="697">
        <v>1372.8099999999999</v>
      </c>
      <c r="G177" s="697">
        <v>2209.6700000000001</v>
      </c>
      <c r="H177" s="697">
        <v>3106.02</v>
      </c>
      <c r="I177" s="697">
        <f>I175</f>
        <v>2845.6199999999999</v>
      </c>
      <c r="J177" s="697">
        <f>J175</f>
        <v>1595.6199999999999</v>
      </c>
      <c r="K177" s="367">
        <f>K182/K172</f>
        <v>2222.2161667775131</v>
      </c>
      <c r="L177" s="697">
        <f>E177*$H$50</f>
        <v>1087.6388000000002</v>
      </c>
      <c r="M177" s="697">
        <f>F177*$H$50</f>
        <v>1413.9943000000001</v>
      </c>
      <c r="N177" s="697">
        <f>G177*$H$50</f>
        <v>2275.9601000000002</v>
      </c>
      <c r="O177" s="697">
        <f>H177*$H$50</f>
        <v>3199.2006000000001</v>
      </c>
      <c r="P177" s="697">
        <f>P175</f>
        <v>2987.9009999999998</v>
      </c>
      <c r="Q177" s="697">
        <f>Q175</f>
        <v>1675.4010000000001</v>
      </c>
      <c r="R177" s="368">
        <f>R182/R172</f>
        <v>2173.8303451365518</v>
      </c>
      <c r="S177" s="703"/>
      <c r="T177" s="703"/>
      <c r="U177" s="703"/>
      <c r="V177" s="703"/>
      <c r="W177" s="369"/>
    </row>
    <row r="178" ht="27" hidden="1">
      <c r="A178" s="370"/>
      <c r="B178" s="698" t="s">
        <v>1250</v>
      </c>
      <c r="C178" s="371"/>
      <c r="D178" s="372"/>
      <c r="E178" s="704"/>
      <c r="F178" s="704"/>
      <c r="G178" s="704"/>
      <c r="H178" s="704"/>
      <c r="I178" s="704"/>
      <c r="J178" s="373"/>
      <c r="K178" s="737">
        <f>K177/D177</f>
        <v>1.0459578479883711</v>
      </c>
      <c r="L178" s="706">
        <f t="shared" ref="L178:Q178" si="49">L177/E177*100</f>
        <v>103</v>
      </c>
      <c r="M178" s="706">
        <f t="shared" si="49"/>
        <v>103</v>
      </c>
      <c r="N178" s="706">
        <f t="shared" si="49"/>
        <v>103</v>
      </c>
      <c r="O178" s="706">
        <f t="shared" si="49"/>
        <v>103</v>
      </c>
      <c r="P178" s="706">
        <f t="shared" si="49"/>
        <v>105</v>
      </c>
      <c r="Q178" s="374">
        <f t="shared" si="49"/>
        <v>105</v>
      </c>
      <c r="R178" s="404" t="e">
        <f>R177/R56</f>
        <v>#DIV/0!</v>
      </c>
      <c r="S178" s="707"/>
      <c r="T178" s="707"/>
      <c r="U178" s="707"/>
      <c r="V178" s="707"/>
      <c r="W178" s="369"/>
    </row>
    <row r="179" ht="27.75" hidden="1">
      <c r="A179" s="376">
        <v>6</v>
      </c>
      <c r="B179" s="696" t="s">
        <v>1253</v>
      </c>
      <c r="C179" s="346" t="s">
        <v>15</v>
      </c>
      <c r="D179" s="367">
        <f>SUM(E179:J179)</f>
        <v>2886968.1810831465</v>
      </c>
      <c r="E179" s="708">
        <f>E171*E173*6/1000+E172*E175</f>
        <v>308606.42468477576</v>
      </c>
      <c r="F179" s="708">
        <f>F171*F173*6/1000+F172*F175</f>
        <v>35315.165861749912</v>
      </c>
      <c r="G179" s="708">
        <f>G171*G173*6/1000+G172*G175</f>
        <v>877000.55482814205</v>
      </c>
      <c r="H179" s="708">
        <f>H171*H173*6/1000+H172*H175</f>
        <v>653100.74419170944</v>
      </c>
      <c r="I179" s="708">
        <f>I172*I175</f>
        <v>730559.88015846512</v>
      </c>
      <c r="J179" s="377">
        <f>J172*J175</f>
        <v>282385.41135830444</v>
      </c>
      <c r="K179" s="367">
        <f>SUM(L179:Q179)</f>
        <v>3073895.7503675846</v>
      </c>
      <c r="L179" s="708">
        <f>L171*L173*6/1000+L172*L175</f>
        <v>299549.87989951752</v>
      </c>
      <c r="M179" s="708">
        <f>M171*M173*6/1000+M172*M175</f>
        <v>45755.438465468462</v>
      </c>
      <c r="N179" s="708">
        <f>N171*N173*6/1000+N172*N175</f>
        <v>929880.2689058159</v>
      </c>
      <c r="O179" s="708">
        <f>O171*O173*6/1000+O172*O175</f>
        <v>677607.95377810369</v>
      </c>
      <c r="P179" s="708">
        <f>P172*P175</f>
        <v>816362.7213922824</v>
      </c>
      <c r="Q179" s="378">
        <f>Q172*Q175</f>
        <v>304739.48792639677</v>
      </c>
      <c r="R179" s="409">
        <f t="shared" ref="R179:V182" si="50">D179+K179</f>
        <v>5960863.9314507311</v>
      </c>
      <c r="S179" s="740">
        <f t="shared" si="50"/>
        <v>608156.30458429328</v>
      </c>
      <c r="T179" s="740">
        <f t="shared" si="50"/>
        <v>81070.604327218374</v>
      </c>
      <c r="U179" s="740">
        <f t="shared" si="50"/>
        <v>1806880.823733958</v>
      </c>
      <c r="V179" s="740">
        <f t="shared" si="50"/>
        <v>1330708.6979698131</v>
      </c>
      <c r="W179" s="410">
        <f>I179+P179+J179+Q179</f>
        <v>2134047.5008354485</v>
      </c>
    </row>
    <row r="180" ht="27.75" hidden="1">
      <c r="A180" s="709"/>
      <c r="B180" s="710" t="s">
        <v>1254</v>
      </c>
      <c r="C180" s="711"/>
      <c r="D180" s="380">
        <f>SUM(E180:J180)</f>
        <v>1950618.13781537</v>
      </c>
      <c r="E180" s="712">
        <f t="shared" ref="E180:J180" si="51">E179-E181</f>
        <v>264555.28033012571</v>
      </c>
      <c r="F180" s="712">
        <f t="shared" si="51"/>
        <v>28082.400924366295</v>
      </c>
      <c r="G180" s="712">
        <f t="shared" si="51"/>
        <v>667755.07359748555</v>
      </c>
      <c r="H180" s="712">
        <f t="shared" si="51"/>
        <v>432433.59588230081</v>
      </c>
      <c r="I180" s="712">
        <f t="shared" si="51"/>
        <v>461133.15901077102</v>
      </c>
      <c r="J180" s="713">
        <f t="shared" si="51"/>
        <v>96658.628070320701</v>
      </c>
      <c r="K180" s="380">
        <f>SUM(L180:Q180)</f>
        <v>2079009.4380621538</v>
      </c>
      <c r="L180" s="712">
        <f t="shared" ref="L180:Q180" si="52">L179-L181</f>
        <v>256791.48621296283</v>
      </c>
      <c r="M180" s="712">
        <f t="shared" si="52"/>
        <v>36384.440964757428</v>
      </c>
      <c r="N180" s="712">
        <f t="shared" si="52"/>
        <v>708018.10099393979</v>
      </c>
      <c r="O180" s="712">
        <f t="shared" si="52"/>
        <v>448660.40447306668</v>
      </c>
      <c r="P180" s="712">
        <f t="shared" si="52"/>
        <v>521027.02797269291</v>
      </c>
      <c r="Q180" s="506">
        <f t="shared" si="52"/>
        <v>108127.97744473428</v>
      </c>
      <c r="R180" s="409">
        <f t="shared" si="50"/>
        <v>4029627.575877524</v>
      </c>
      <c r="S180" s="740">
        <f t="shared" si="50"/>
        <v>521346.76654308854</v>
      </c>
      <c r="T180" s="740">
        <f t="shared" si="50"/>
        <v>64466.841889123723</v>
      </c>
      <c r="U180" s="740">
        <f t="shared" si="50"/>
        <v>1375773.1745914253</v>
      </c>
      <c r="V180" s="740">
        <f t="shared" si="50"/>
        <v>881094.00035536755</v>
      </c>
      <c r="W180" s="410"/>
    </row>
    <row r="181" ht="27.75" hidden="1">
      <c r="A181" s="709"/>
      <c r="B181" s="710" t="s">
        <v>1255</v>
      </c>
      <c r="C181" s="711"/>
      <c r="D181" s="380">
        <f>SUM(E181:J181)</f>
        <v>936350.04326777661</v>
      </c>
      <c r="E181" s="712">
        <f>E172*E175</f>
        <v>44051.144354650023</v>
      </c>
      <c r="F181" s="712">
        <f>F172*F175</f>
        <v>7232.7649373836193</v>
      </c>
      <c r="G181" s="712">
        <f>G172*G175</f>
        <v>209245.4812306565</v>
      </c>
      <c r="H181" s="712">
        <f>H172*H175</f>
        <v>220667.14830940863</v>
      </c>
      <c r="I181" s="712">
        <f>I172*H175</f>
        <v>269426.7211476941</v>
      </c>
      <c r="J181" s="713">
        <f>J172*H175</f>
        <v>185726.78328798374</v>
      </c>
      <c r="K181" s="380">
        <f>SUM(L181:Q181)</f>
        <v>994886.31230543077</v>
      </c>
      <c r="L181" s="712">
        <f>L172*L175</f>
        <v>42758.393686554678</v>
      </c>
      <c r="M181" s="712">
        <f>M172*M175</f>
        <v>9370.9975007110334</v>
      </c>
      <c r="N181" s="712">
        <f>N172*N175</f>
        <v>221862.16791187608</v>
      </c>
      <c r="O181" s="712">
        <f>O172*O175</f>
        <v>228947.54930503698</v>
      </c>
      <c r="P181" s="712">
        <f>P172*O175</f>
        <v>295335.69341958949</v>
      </c>
      <c r="Q181" s="506">
        <f>Q172*O175</f>
        <v>196611.5104816625</v>
      </c>
      <c r="R181" s="409">
        <f t="shared" si="50"/>
        <v>1931236.3555732074</v>
      </c>
      <c r="S181" s="740">
        <f t="shared" si="50"/>
        <v>86809.538041204709</v>
      </c>
      <c r="T181" s="740">
        <f t="shared" si="50"/>
        <v>16603.762438094651</v>
      </c>
      <c r="U181" s="740">
        <f t="shared" si="50"/>
        <v>431107.64914253261</v>
      </c>
      <c r="V181" s="740">
        <f t="shared" si="50"/>
        <v>449614.69761444558</v>
      </c>
      <c r="W181" s="410"/>
    </row>
    <row r="182" ht="28.5" hidden="1">
      <c r="A182" s="382">
        <v>7</v>
      </c>
      <c r="B182" s="714" t="s">
        <v>1256</v>
      </c>
      <c r="C182" s="383" t="s">
        <v>15</v>
      </c>
      <c r="D182" s="384">
        <f>SUM(E182:J182)</f>
        <v>2886968.1810831465</v>
      </c>
      <c r="E182" s="715">
        <f t="shared" ref="E182:J182" si="53">E172*E177</f>
        <v>308606.4246847757</v>
      </c>
      <c r="F182" s="715">
        <f t="shared" si="53"/>
        <v>35315.165861749912</v>
      </c>
      <c r="G182" s="715">
        <f t="shared" si="53"/>
        <v>877000.55482814193</v>
      </c>
      <c r="H182" s="715">
        <f t="shared" si="53"/>
        <v>653100.74419170932</v>
      </c>
      <c r="I182" s="715">
        <f t="shared" si="53"/>
        <v>730559.88015846512</v>
      </c>
      <c r="J182" s="385">
        <f t="shared" si="53"/>
        <v>282385.41135830444</v>
      </c>
      <c r="K182" s="384">
        <f>SUM(L182:Q182)</f>
        <v>3073895.7503675846</v>
      </c>
      <c r="L182" s="715">
        <f t="shared" ref="L182:Q182" si="54">L172*L177</f>
        <v>299549.87989951757</v>
      </c>
      <c r="M182" s="715">
        <f t="shared" si="54"/>
        <v>45755.438465468462</v>
      </c>
      <c r="N182" s="715">
        <f t="shared" si="54"/>
        <v>929880.2689058159</v>
      </c>
      <c r="O182" s="715">
        <f t="shared" si="54"/>
        <v>677607.95377810369</v>
      </c>
      <c r="P182" s="715">
        <f t="shared" si="54"/>
        <v>816362.7213922824</v>
      </c>
      <c r="Q182" s="386">
        <f t="shared" si="54"/>
        <v>304739.48792639677</v>
      </c>
      <c r="R182" s="416">
        <f t="shared" si="50"/>
        <v>5960863.9314507311</v>
      </c>
      <c r="S182" s="747">
        <f t="shared" si="50"/>
        <v>608156.30458429328</v>
      </c>
      <c r="T182" s="747">
        <f t="shared" si="50"/>
        <v>81070.604327218374</v>
      </c>
      <c r="U182" s="747">
        <f t="shared" si="50"/>
        <v>1806880.823733958</v>
      </c>
      <c r="V182" s="747">
        <f t="shared" si="50"/>
        <v>1330708.6979698129</v>
      </c>
      <c r="W182" s="417">
        <f>I182+P182+J182+Q182</f>
        <v>2134047.5008354485</v>
      </c>
    </row>
    <row r="183" ht="15.75" hidden="1">
      <c r="A183" s="390"/>
      <c r="B183" s="391" t="s">
        <v>1257</v>
      </c>
      <c r="C183" s="390"/>
      <c r="D183" s="392">
        <f>D179-D182</f>
        <v>0</v>
      </c>
      <c r="E183" s="392">
        <f>E179-E182</f>
        <v>0</v>
      </c>
      <c r="F183" s="392">
        <f t="shared" ref="F183:W183" si="55">F179-F182</f>
        <v>0</v>
      </c>
      <c r="G183" s="392">
        <f t="shared" si="55"/>
        <v>0</v>
      </c>
      <c r="H183" s="392">
        <f t="shared" si="55"/>
        <v>0</v>
      </c>
      <c r="I183" s="392">
        <f t="shared" si="55"/>
        <v>0</v>
      </c>
      <c r="J183" s="392">
        <f t="shared" si="55"/>
        <v>0</v>
      </c>
      <c r="K183" s="392">
        <f t="shared" si="55"/>
        <v>0</v>
      </c>
      <c r="L183" s="392">
        <f t="shared" si="55"/>
        <v>0</v>
      </c>
      <c r="M183" s="392">
        <f t="shared" si="55"/>
        <v>0</v>
      </c>
      <c r="N183" s="392">
        <f t="shared" si="55"/>
        <v>0</v>
      </c>
      <c r="O183" s="392">
        <f t="shared" si="55"/>
        <v>0</v>
      </c>
      <c r="P183" s="392">
        <f t="shared" si="55"/>
        <v>0</v>
      </c>
      <c r="Q183" s="392">
        <f t="shared" si="55"/>
        <v>0</v>
      </c>
      <c r="R183" s="392">
        <f t="shared" si="55"/>
        <v>0</v>
      </c>
      <c r="S183" s="392">
        <f t="shared" si="55"/>
        <v>0</v>
      </c>
      <c r="T183" s="392">
        <f t="shared" si="55"/>
        <v>0</v>
      </c>
      <c r="U183" s="392">
        <f t="shared" si="55"/>
        <v>0</v>
      </c>
      <c r="V183" s="392">
        <f t="shared" si="55"/>
        <v>0</v>
      </c>
      <c r="W183" s="392">
        <f t="shared" si="55"/>
        <v>0</v>
      </c>
    </row>
    <row r="184" hidden="1"/>
    <row r="185" hidden="1">
      <c r="D185" s="48"/>
      <c r="K185" s="393"/>
    </row>
    <row r="186" ht="45" hidden="1">
      <c r="A186" s="418"/>
      <c r="B186" s="418"/>
      <c r="C186" s="418"/>
      <c r="D186" s="748"/>
      <c r="E186" s="748"/>
      <c r="F186" s="749" t="s">
        <v>6</v>
      </c>
      <c r="G186" s="749" t="s">
        <v>7</v>
      </c>
      <c r="H186" s="749" t="s">
        <v>8</v>
      </c>
      <c r="I186" s="749" t="s">
        <v>1159</v>
      </c>
      <c r="J186" s="750" t="s">
        <v>1244</v>
      </c>
      <c r="K186" s="750" t="s">
        <v>1245</v>
      </c>
      <c r="L186" s="418"/>
      <c r="M186" s="418" t="s">
        <v>1284</v>
      </c>
      <c r="N186" s="418"/>
      <c r="R186" s="422">
        <v>0</v>
      </c>
      <c r="W186" s="357">
        <v>888.82000000000005</v>
      </c>
    </row>
    <row r="187" ht="23.25" hidden="1">
      <c r="A187" s="418"/>
      <c r="B187" s="418"/>
      <c r="C187" s="418"/>
      <c r="D187" s="748" t="s">
        <v>1276</v>
      </c>
      <c r="E187" s="751">
        <f>F187+G187+H187+I187+J187+K187</f>
        <v>2764.98142564</v>
      </c>
      <c r="F187" s="752">
        <v>706.55225940000003</v>
      </c>
      <c r="G187" s="752">
        <v>56.512911000000003</v>
      </c>
      <c r="H187" s="752">
        <v>791.62105530899998</v>
      </c>
      <c r="I187" s="752">
        <v>278.614805929</v>
      </c>
      <c r="J187" s="752">
        <v>555.50945100199988</v>
      </c>
      <c r="K187" s="752">
        <v>376.17094300000002</v>
      </c>
      <c r="L187" s="418"/>
      <c r="M187" s="418"/>
      <c r="N187" s="418"/>
      <c r="R187" s="423"/>
      <c r="U187" s="424">
        <f>W186*I172/W172</f>
        <v>256.7313556126486</v>
      </c>
      <c r="V187" s="424">
        <f>J172/W172*W186</f>
        <v>176.97535212538352</v>
      </c>
      <c r="W187" s="357">
        <f>W172-W186</f>
        <v>0</v>
      </c>
    </row>
    <row r="188" ht="23.25" hidden="1">
      <c r="A188" s="418"/>
      <c r="B188" s="418"/>
      <c r="C188" s="418"/>
      <c r="D188" s="748"/>
      <c r="E188" s="748"/>
      <c r="F188" s="769">
        <f t="shared" ref="F188:K188" si="56">F187/$E$69</f>
        <v>0.25553598763740593</v>
      </c>
      <c r="G188" s="769">
        <f t="shared" si="56"/>
        <v>0.020438803123937505</v>
      </c>
      <c r="H188" s="769">
        <f t="shared" si="56"/>
        <v>0.28630248578460754</v>
      </c>
      <c r="I188" s="769">
        <f t="shared" si="56"/>
        <v>0.10076552534688731</v>
      </c>
      <c r="J188" s="769">
        <f t="shared" si="56"/>
        <v>0.20090892685596184</v>
      </c>
      <c r="K188" s="769">
        <f t="shared" si="56"/>
        <v>0.13604827125119986</v>
      </c>
      <c r="L188" s="418"/>
      <c r="M188" s="418"/>
      <c r="N188" s="418"/>
      <c r="U188" s="424">
        <f>P172/W172*W186</f>
        <v>273.2228147426178</v>
      </c>
      <c r="V188" s="424">
        <f>Q172/W172*W186</f>
        <v>181.89047751935016</v>
      </c>
    </row>
    <row r="189" ht="23.25" hidden="1">
      <c r="A189" s="418"/>
      <c r="B189" s="418"/>
      <c r="C189" s="418"/>
      <c r="D189" s="748" t="s">
        <v>1260</v>
      </c>
      <c r="E189" s="751">
        <f>F189+G189+H189+I189+J189+K189</f>
        <v>2883.23</v>
      </c>
      <c r="F189" s="751">
        <v>720.14046412680477</v>
      </c>
      <c r="G189" s="751">
        <v>44.238645379130944</v>
      </c>
      <c r="H189" s="751">
        <v>599.49149049406424</v>
      </c>
      <c r="I189" s="751">
        <v>551.15999999999997</v>
      </c>
      <c r="J189" s="751">
        <v>590.78883448865099</v>
      </c>
      <c r="K189" s="751">
        <v>377.41056551134903</v>
      </c>
      <c r="L189" s="418"/>
      <c r="M189" s="418"/>
      <c r="N189" s="418"/>
      <c r="R189" s="395"/>
    </row>
    <row r="190" ht="23.25" hidden="1">
      <c r="A190" s="418"/>
      <c r="B190" s="418"/>
      <c r="C190" s="418"/>
      <c r="D190" s="748"/>
      <c r="E190" s="748"/>
      <c r="F190" s="753" t="e">
        <f t="shared" ref="F190:K190" si="57">F189/$E$24</f>
        <v>#REF!</v>
      </c>
      <c r="G190" s="753" t="e">
        <f t="shared" si="57"/>
        <v>#REF!</v>
      </c>
      <c r="H190" s="753" t="e">
        <f t="shared" si="57"/>
        <v>#REF!</v>
      </c>
      <c r="I190" s="753" t="e">
        <f t="shared" si="57"/>
        <v>#REF!</v>
      </c>
      <c r="J190" s="753" t="e">
        <f t="shared" si="57"/>
        <v>#REF!</v>
      </c>
      <c r="K190" s="753" t="e">
        <f t="shared" si="57"/>
        <v>#REF!</v>
      </c>
      <c r="L190" s="418"/>
      <c r="M190" s="418"/>
      <c r="N190" s="418"/>
      <c r="U190" s="507">
        <v>256.7313556126486</v>
      </c>
      <c r="V190" s="507">
        <v>176.97535212538352</v>
      </c>
    </row>
    <row r="191" ht="23.25" hidden="1">
      <c r="A191" s="418"/>
      <c r="B191" s="418"/>
      <c r="C191" s="418"/>
      <c r="D191" s="748" t="s">
        <v>1277</v>
      </c>
      <c r="E191" s="751">
        <f>F191+G191+H191+I191+J191+K191</f>
        <v>2852.73</v>
      </c>
      <c r="F191" s="751">
        <v>624.67827319274795</v>
      </c>
      <c r="G191" s="751">
        <v>53.102432094494247</v>
      </c>
      <c r="H191" s="751">
        <v>778.39977875331704</v>
      </c>
      <c r="I191" s="751">
        <v>423.28161595944096</v>
      </c>
      <c r="J191" s="751">
        <v>591.8696893211461</v>
      </c>
      <c r="K191" s="751">
        <v>381.39821067885401</v>
      </c>
      <c r="L191" s="418"/>
      <c r="M191" s="418"/>
      <c r="N191" s="418"/>
      <c r="R191" s="425"/>
      <c r="U191" s="507">
        <v>273.2228147426178</v>
      </c>
      <c r="V191" s="507">
        <v>181.89047751935016</v>
      </c>
    </row>
    <row r="192" ht="23.25" hidden="1">
      <c r="A192" s="418"/>
      <c r="B192" s="418"/>
      <c r="C192" s="418"/>
      <c r="D192" s="748"/>
      <c r="E192" s="748"/>
      <c r="F192" s="753">
        <f t="shared" ref="F192:K192" si="58">F191/$E$26</f>
        <v>0.21897560343697017</v>
      </c>
      <c r="G192" s="753">
        <f t="shared" si="58"/>
        <v>0.018614601485066672</v>
      </c>
      <c r="H192" s="753">
        <f t="shared" si="58"/>
        <v>0.27286135692943847</v>
      </c>
      <c r="I192" s="753">
        <f t="shared" si="58"/>
        <v>0.14837773499750798</v>
      </c>
      <c r="J192" s="753">
        <f t="shared" si="58"/>
        <v>0.20747483614682991</v>
      </c>
      <c r="K192" s="753">
        <f t="shared" si="58"/>
        <v>0.13369586700418687</v>
      </c>
      <c r="L192" s="418"/>
      <c r="M192" s="418"/>
      <c r="N192" s="418"/>
      <c r="R192" s="426"/>
    </row>
    <row r="193" ht="28.5" hidden="1">
      <c r="A193" s="418"/>
      <c r="B193" s="418"/>
      <c r="C193" s="418"/>
      <c r="D193" s="754" t="s">
        <v>1278</v>
      </c>
      <c r="E193" s="755">
        <f>F193+G193+H193+I193+J193+K193</f>
        <v>2742.101721409309</v>
      </c>
      <c r="F193" s="755">
        <f>S172</f>
        <v>567.66501647866596</v>
      </c>
      <c r="G193" s="755">
        <f>T172</f>
        <v>58.083727284523619</v>
      </c>
      <c r="H193" s="755">
        <f>U172</f>
        <v>805.45825051098302</v>
      </c>
      <c r="I193" s="755">
        <f>V172</f>
        <v>422.0747271351363</v>
      </c>
      <c r="J193" s="755">
        <f>I172+P172</f>
        <v>529.95417035526634</v>
      </c>
      <c r="K193" s="755">
        <f>J172+Q172</f>
        <v>358.86582964473371</v>
      </c>
      <c r="L193" s="418"/>
      <c r="M193" s="418"/>
      <c r="N193" s="418"/>
    </row>
    <row r="194" ht="23.25" hidden="1">
      <c r="A194" s="418"/>
      <c r="B194" s="418"/>
      <c r="C194" s="418"/>
      <c r="D194" s="748"/>
      <c r="E194" s="748"/>
      <c r="F194" s="770">
        <f t="shared" ref="F194:K194" si="59">F193/$E$75</f>
        <v>0.19831898718210444</v>
      </c>
      <c r="G194" s="770">
        <f t="shared" si="59"/>
        <v>0.020292083592333192</v>
      </c>
      <c r="H194" s="770">
        <f t="shared" si="59"/>
        <v>0.2813942374847952</v>
      </c>
      <c r="I194" s="770">
        <f t="shared" si="59"/>
        <v>0.1474556824372304</v>
      </c>
      <c r="J194" s="770">
        <f t="shared" si="59"/>
        <v>0.1851443567365556</v>
      </c>
      <c r="K194" s="770">
        <f t="shared" si="59"/>
        <v>0.12537307356174543</v>
      </c>
      <c r="L194" s="418"/>
      <c r="M194" s="418"/>
      <c r="N194" s="418"/>
    </row>
    <row r="195" ht="23.25" hidden="1">
      <c r="A195" s="418"/>
      <c r="B195" s="418"/>
      <c r="C195" s="418"/>
      <c r="D195" s="418"/>
      <c r="E195" s="418"/>
      <c r="F195" s="418"/>
      <c r="G195" s="418"/>
      <c r="H195" s="418"/>
      <c r="I195" s="418"/>
      <c r="J195" s="418"/>
      <c r="K195" s="418"/>
      <c r="L195" s="418"/>
      <c r="M195" s="418"/>
      <c r="N195" s="418"/>
    </row>
    <row r="197" ht="38.25">
      <c r="A197" s="2119" t="s">
        <v>1287</v>
      </c>
      <c r="B197" s="2119"/>
      <c r="C197" s="2119"/>
      <c r="D197" s="2119"/>
      <c r="E197" s="2119"/>
      <c r="F197" s="2119"/>
      <c r="G197" s="335" t="s">
        <v>1236</v>
      </c>
      <c r="H197" s="336"/>
      <c r="I197" s="337"/>
      <c r="J197" s="337"/>
      <c r="K197" s="338" t="s">
        <v>1237</v>
      </c>
      <c r="L197" s="336"/>
      <c r="M197" s="338" t="s">
        <v>1238</v>
      </c>
      <c r="N197" s="336"/>
      <c r="O197" s="338" t="s">
        <v>1239</v>
      </c>
      <c r="P197" s="336"/>
      <c r="Q197" s="691" t="s">
        <v>1240</v>
      </c>
      <c r="R197" s="692">
        <f>R201/R200*1000</f>
        <v>6678.9284966517071</v>
      </c>
      <c r="S197" s="339">
        <v>408.91000000000003</v>
      </c>
      <c r="T197" s="340"/>
      <c r="U197" s="341"/>
      <c r="V197" s="341"/>
      <c r="W197" s="337"/>
    </row>
    <row r="198" ht="39.75" customHeight="1">
      <c r="A198" s="2095" t="s">
        <v>1241</v>
      </c>
      <c r="B198" s="2097" t="s">
        <v>210</v>
      </c>
      <c r="C198" s="2099"/>
      <c r="D198" s="2101" t="s">
        <v>1274</v>
      </c>
      <c r="E198" s="2102"/>
      <c r="F198" s="2102"/>
      <c r="G198" s="2102"/>
      <c r="H198" s="2102"/>
      <c r="I198" s="2102"/>
      <c r="J198" s="2103"/>
      <c r="K198" s="2113" t="s">
        <v>1275</v>
      </c>
      <c r="L198" s="2105"/>
      <c r="M198" s="2105"/>
      <c r="N198" s="2105"/>
      <c r="O198" s="2105"/>
      <c r="P198" s="2105"/>
      <c r="Q198" s="2114"/>
      <c r="R198" s="2104">
        <v>2021</v>
      </c>
      <c r="S198" s="2105"/>
      <c r="T198" s="2105"/>
      <c r="U198" s="2105"/>
      <c r="V198" s="2105"/>
      <c r="W198" s="2106"/>
    </row>
    <row r="199" ht="45.75">
      <c r="A199" s="2096"/>
      <c r="B199" s="2098"/>
      <c r="C199" s="2100"/>
      <c r="D199" s="399" t="s">
        <v>1212</v>
      </c>
      <c r="E199" s="342" t="s">
        <v>6</v>
      </c>
      <c r="F199" s="342" t="s">
        <v>7</v>
      </c>
      <c r="G199" s="342" t="s">
        <v>8</v>
      </c>
      <c r="H199" s="342" t="s">
        <v>1159</v>
      </c>
      <c r="I199" s="343" t="s">
        <v>1244</v>
      </c>
      <c r="J199" s="344" t="s">
        <v>1245</v>
      </c>
      <c r="K199" s="399" t="s">
        <v>1212</v>
      </c>
      <c r="L199" s="342" t="s">
        <v>6</v>
      </c>
      <c r="M199" s="342" t="s">
        <v>7</v>
      </c>
      <c r="N199" s="342" t="s">
        <v>8</v>
      </c>
      <c r="O199" s="342" t="s">
        <v>1159</v>
      </c>
      <c r="P199" s="343" t="s">
        <v>1244</v>
      </c>
      <c r="Q199" s="344" t="s">
        <v>1245</v>
      </c>
      <c r="R199" s="399" t="s">
        <v>1212</v>
      </c>
      <c r="S199" s="342" t="s">
        <v>6</v>
      </c>
      <c r="T199" s="342" t="s">
        <v>7</v>
      </c>
      <c r="U199" s="342" t="s">
        <v>8</v>
      </c>
      <c r="V199" s="342" t="s">
        <v>1159</v>
      </c>
      <c r="W199" s="400" t="s">
        <v>1246</v>
      </c>
    </row>
    <row r="200" ht="46.5">
      <c r="A200" s="345" t="s">
        <v>97</v>
      </c>
      <c r="B200" s="693" t="s">
        <v>1247</v>
      </c>
      <c r="C200" s="346" t="s">
        <v>89</v>
      </c>
      <c r="D200" s="347">
        <f>E200+F200+G200+H200+I200</f>
        <v>419.86589922060512</v>
      </c>
      <c r="E200" s="348">
        <f>(E211-E201*E204)/(E202/1000*6)</f>
        <v>77.089930506118847</v>
      </c>
      <c r="F200" s="348">
        <f>(F211-F201*F204)/(F202/1000*6)</f>
        <v>6.3545891015122846</v>
      </c>
      <c r="G200" s="348">
        <f>(G211-G201*G204)/(G202/1000*6)</f>
        <v>132.33027563511047</v>
      </c>
      <c r="H200" s="348">
        <f>(H211-H201*H204)/(H202/1000*6)</f>
        <v>45.158837311196798</v>
      </c>
      <c r="I200" s="2107">
        <f>(I201+J201)/3</f>
        <v>158.93226666666666</v>
      </c>
      <c r="J200" s="2108"/>
      <c r="K200" s="401">
        <f>L200+M200+N200+O200+P200</f>
        <v>441.67742766641408</v>
      </c>
      <c r="L200" s="348">
        <f>(L211-L201*L204)/(L202/1000*6)</f>
        <v>89.835261974900888</v>
      </c>
      <c r="M200" s="348">
        <f>(M211-M201*M204)/(M202/1000*6)</f>
        <v>10.273047439423532</v>
      </c>
      <c r="N200" s="348">
        <f>(N211-N201*N204)/(N202/1000*6)</f>
        <v>134.72345084209022</v>
      </c>
      <c r="O200" s="348">
        <f>(O211-O201*O204)/(O202/1000*6)</f>
        <v>41.3725007433328</v>
      </c>
      <c r="P200" s="2107">
        <f>(P201+Q201)/3</f>
        <v>165.47316666666666</v>
      </c>
      <c r="Q200" s="2109"/>
      <c r="R200" s="402">
        <f t="shared" ref="R200:W200" si="60">(D200+K200)/2</f>
        <v>430.77166344350962</v>
      </c>
      <c r="S200" s="350">
        <f t="shared" si="60"/>
        <v>83.462596240509868</v>
      </c>
      <c r="T200" s="351">
        <f t="shared" si="60"/>
        <v>8.3138182704679089</v>
      </c>
      <c r="U200" s="350">
        <f t="shared" si="60"/>
        <v>133.52686323860036</v>
      </c>
      <c r="V200" s="350">
        <f t="shared" si="60"/>
        <v>43.265669027264799</v>
      </c>
      <c r="W200" s="352">
        <f t="shared" si="60"/>
        <v>162.20271666666667</v>
      </c>
    </row>
    <row r="201" ht="46.5">
      <c r="A201" s="353" t="s">
        <v>98</v>
      </c>
      <c r="B201" s="693" t="s">
        <v>1248</v>
      </c>
      <c r="C201" s="346" t="s">
        <v>182</v>
      </c>
      <c r="D201" s="347">
        <f>E201+F201+G201+H201+I201+J201</f>
        <v>1394.3434282597307</v>
      </c>
      <c r="E201" s="694">
        <v>332.91593961415998</v>
      </c>
      <c r="F201" s="694">
        <v>20.247478379860802</v>
      </c>
      <c r="G201" s="694">
        <v>399.01138246631899</v>
      </c>
      <c r="H201" s="694">
        <f>642.168627799391-I201-J201</f>
        <v>165.37182779939099</v>
      </c>
      <c r="I201" s="694">
        <v>282.1856894103019</v>
      </c>
      <c r="J201" s="694">
        <v>194.61111058969806</v>
      </c>
      <c r="K201" s="347">
        <f>L201+M201+N201+O201+P201+Q201</f>
        <v>1482.7497102631844</v>
      </c>
      <c r="L201" s="694">
        <v>391.27579247280499</v>
      </c>
      <c r="M201" s="694">
        <v>32.946951809813399</v>
      </c>
      <c r="N201" s="694">
        <v>409.40226917315908</v>
      </c>
      <c r="O201" s="694">
        <f>649.124696807407-P201-Q201</f>
        <v>152.70519680740699</v>
      </c>
      <c r="P201" s="694">
        <v>301.77454129137271</v>
      </c>
      <c r="Q201" s="694">
        <v>194.64495870862726</v>
      </c>
      <c r="R201" s="354">
        <f>D201+K201</f>
        <v>2877.0931385229151</v>
      </c>
      <c r="S201" s="355">
        <f>E201+L201</f>
        <v>724.19173208696498</v>
      </c>
      <c r="T201" s="695">
        <f>F201+M201</f>
        <v>53.1944301896742</v>
      </c>
      <c r="U201" s="695">
        <f>G201+N201</f>
        <v>808.41365163947808</v>
      </c>
      <c r="V201" s="695">
        <f>H201+O201</f>
        <v>318.07702460679798</v>
      </c>
      <c r="W201" s="356">
        <f>I201+J201+P201+Q201</f>
        <v>973.21629999999982</v>
      </c>
      <c r="AG201" s="507">
        <v>973.26790000000005</v>
      </c>
    </row>
    <row r="202" ht="32.25" customHeight="1">
      <c r="A202" s="358" t="s">
        <v>102</v>
      </c>
      <c r="B202" s="696" t="s">
        <v>181</v>
      </c>
      <c r="C202" s="346" t="s">
        <v>1249</v>
      </c>
      <c r="D202" s="359"/>
      <c r="E202" s="697">
        <v>651545.31000000006</v>
      </c>
      <c r="F202" s="697">
        <v>579716.46999999997</v>
      </c>
      <c r="G202" s="697">
        <v>845511.58999999997</v>
      </c>
      <c r="H202" s="697">
        <v>1255194.48</v>
      </c>
      <c r="I202" s="697"/>
      <c r="J202" s="360"/>
      <c r="K202" s="359"/>
      <c r="L202" s="697">
        <v>654803.04000000004</v>
      </c>
      <c r="M202" s="697">
        <v>597107.95999999996</v>
      </c>
      <c r="N202" s="697">
        <v>871299.68999999994</v>
      </c>
      <c r="O202" s="697">
        <v>1305402.26</v>
      </c>
      <c r="P202" s="697"/>
      <c r="Q202" s="361"/>
      <c r="R202" s="362"/>
      <c r="S202" s="695"/>
      <c r="T202" s="695"/>
      <c r="U202" s="695"/>
      <c r="V202" s="695"/>
      <c r="W202" s="363"/>
    </row>
    <row r="203" ht="30.75" customHeight="1">
      <c r="A203" s="358"/>
      <c r="B203" s="698" t="s">
        <v>1250</v>
      </c>
      <c r="C203" s="346"/>
      <c r="D203" s="359"/>
      <c r="E203" s="699"/>
      <c r="F203" s="699"/>
      <c r="G203" s="699"/>
      <c r="H203" s="699"/>
      <c r="I203" s="699"/>
      <c r="J203" s="699"/>
      <c r="K203" s="359"/>
      <c r="L203" s="771">
        <f>L202/E202*100</f>
        <v>100.50000052951037</v>
      </c>
      <c r="M203" s="699">
        <f>M202/F202*100</f>
        <v>102.99999929275772</v>
      </c>
      <c r="N203" s="699">
        <f>N202/G202*100</f>
        <v>103.04999958664078</v>
      </c>
      <c r="O203" s="699">
        <f>O202/H202*100</f>
        <v>104.00000006373516</v>
      </c>
      <c r="P203" s="697"/>
      <c r="Q203" s="700"/>
      <c r="R203" s="364"/>
      <c r="S203" s="701"/>
      <c r="T203" s="701"/>
      <c r="U203" s="701"/>
      <c r="V203" s="701"/>
      <c r="W203" s="363"/>
    </row>
    <row r="204" ht="67.5">
      <c r="A204" s="358" t="s">
        <v>195</v>
      </c>
      <c r="B204" s="702" t="s">
        <v>1251</v>
      </c>
      <c r="C204" s="346" t="s">
        <v>1252</v>
      </c>
      <c r="D204" s="359"/>
      <c r="E204" s="697">
        <v>150.72999999999999</v>
      </c>
      <c r="F204" s="697">
        <v>281.16000000000003</v>
      </c>
      <c r="G204" s="697">
        <v>527.21000000000004</v>
      </c>
      <c r="H204" s="697">
        <v>1049.45</v>
      </c>
      <c r="I204" s="697">
        <v>2845.6199999999999</v>
      </c>
      <c r="J204" s="697">
        <v>1595.6199999999999</v>
      </c>
      <c r="K204" s="359"/>
      <c r="L204" s="697">
        <v>159.16999999999999</v>
      </c>
      <c r="M204" s="697">
        <v>296.89999999999998</v>
      </c>
      <c r="N204" s="697">
        <v>556.73000000000002</v>
      </c>
      <c r="O204" s="697">
        <v>1108.22</v>
      </c>
      <c r="P204" s="697">
        <v>2958.6183557952572</v>
      </c>
      <c r="Q204" s="697">
        <v>1658.6183557952579</v>
      </c>
      <c r="R204" s="362">
        <f>R210/R201</f>
        <v>681.07655134598042</v>
      </c>
      <c r="S204" s="695">
        <f>S210/S201</f>
        <v>155.29007372378274</v>
      </c>
      <c r="T204" s="695">
        <f>T210/T201</f>
        <v>290.90885941323847</v>
      </c>
      <c r="U204" s="695">
        <f>U210/U201</f>
        <v>542.15971659803358</v>
      </c>
      <c r="V204" s="695">
        <f>V210/V201</f>
        <v>1077.6648150356521</v>
      </c>
      <c r="W204" s="363"/>
    </row>
    <row r="205" ht="27.75">
      <c r="A205" s="358"/>
      <c r="B205" s="698" t="s">
        <v>1250</v>
      </c>
      <c r="C205" s="346" t="s">
        <v>1252</v>
      </c>
      <c r="D205" s="359"/>
      <c r="E205" s="699"/>
      <c r="F205" s="699"/>
      <c r="G205" s="699"/>
      <c r="H205" s="699"/>
      <c r="I205" s="699"/>
      <c r="J205" s="699"/>
      <c r="K205" s="359"/>
      <c r="L205" s="699">
        <f t="shared" ref="L205:Q207" si="61">L204/E204*100</f>
        <v>105.59941617461686</v>
      </c>
      <c r="M205" s="699">
        <f t="shared" si="61"/>
        <v>105.59823587992601</v>
      </c>
      <c r="N205" s="699">
        <f t="shared" si="61"/>
        <v>105.59928681170692</v>
      </c>
      <c r="O205" s="699">
        <f t="shared" si="61"/>
        <v>105.60007623040639</v>
      </c>
      <c r="P205" s="699">
        <f t="shared" si="61"/>
        <v>103.97095732372057</v>
      </c>
      <c r="Q205" s="365">
        <f t="shared" si="61"/>
        <v>103.94820544962198</v>
      </c>
      <c r="R205" s="364"/>
      <c r="S205" s="701"/>
      <c r="T205" s="701"/>
      <c r="U205" s="701"/>
      <c r="V205" s="701"/>
      <c r="W205" s="363"/>
    </row>
    <row r="206" ht="27">
      <c r="A206" s="358" t="s">
        <v>199</v>
      </c>
      <c r="B206" s="696" t="s">
        <v>1214</v>
      </c>
      <c r="C206" s="366"/>
      <c r="D206" s="367">
        <f>D211/D201</f>
        <v>2071.3635577205309</v>
      </c>
      <c r="E206" s="697">
        <v>1055.96</v>
      </c>
      <c r="F206" s="697">
        <v>1372.8099999999999</v>
      </c>
      <c r="G206" s="697">
        <v>2209.6700000000001</v>
      </c>
      <c r="H206" s="697">
        <v>3106.02</v>
      </c>
      <c r="I206" s="697">
        <f>I204</f>
        <v>2845.6199999999999</v>
      </c>
      <c r="J206" s="697">
        <f>J204</f>
        <v>1595.6199999999999</v>
      </c>
      <c r="K206" s="367">
        <f>K211/K201</f>
        <v>2092.7340880780653</v>
      </c>
      <c r="L206" s="697">
        <v>1061.21</v>
      </c>
      <c r="M206" s="697">
        <v>1413.99</v>
      </c>
      <c r="N206" s="697">
        <v>2277.0599999999999</v>
      </c>
      <c r="O206" s="697">
        <v>3230.2600000000002</v>
      </c>
      <c r="P206" s="697">
        <f>P204</f>
        <v>2958.6183557952572</v>
      </c>
      <c r="Q206" s="697">
        <f>Q204</f>
        <v>1658.6183557952579</v>
      </c>
      <c r="R206" s="368">
        <f>R211/R201</f>
        <v>2082.3771558802596</v>
      </c>
      <c r="S206" s="703"/>
      <c r="T206" s="703"/>
      <c r="U206" s="703"/>
      <c r="V206" s="703"/>
      <c r="W206" s="369"/>
    </row>
    <row r="207" ht="27">
      <c r="A207" s="370"/>
      <c r="B207" s="698" t="s">
        <v>1250</v>
      </c>
      <c r="C207" s="371"/>
      <c r="D207" s="372"/>
      <c r="E207" s="704"/>
      <c r="F207" s="704"/>
      <c r="G207" s="704"/>
      <c r="H207" s="704"/>
      <c r="I207" s="704"/>
      <c r="J207" s="373"/>
      <c r="K207" s="737">
        <f>K206/D206</f>
        <v>1.0103171315715584</v>
      </c>
      <c r="L207" s="706">
        <f t="shared" si="61"/>
        <v>100.4971779234062</v>
      </c>
      <c r="M207" s="706">
        <f t="shared" si="61"/>
        <v>102.99968677384344</v>
      </c>
      <c r="N207" s="706">
        <f t="shared" si="61"/>
        <v>103.04977666348367</v>
      </c>
      <c r="O207" s="706">
        <f t="shared" si="61"/>
        <v>103.99997424356573</v>
      </c>
      <c r="P207" s="706">
        <f t="shared" si="61"/>
        <v>103.97095732372057</v>
      </c>
      <c r="Q207" s="374">
        <f t="shared" si="61"/>
        <v>103.94820544962198</v>
      </c>
      <c r="R207" s="404">
        <f>R206/R10</f>
        <v>0.99794066529947312</v>
      </c>
      <c r="S207" s="707"/>
      <c r="T207" s="707"/>
      <c r="U207" s="707"/>
      <c r="V207" s="707"/>
      <c r="W207" s="369"/>
    </row>
    <row r="208" ht="27.75">
      <c r="A208" s="376">
        <v>6</v>
      </c>
      <c r="B208" s="696" t="s">
        <v>1253</v>
      </c>
      <c r="C208" s="346" t="s">
        <v>15</v>
      </c>
      <c r="D208" s="367">
        <f>SUM(E208:J208)</f>
        <v>2888192.1642443179</v>
      </c>
      <c r="E208" s="708">
        <f>E200*E202*6/1000+E201*E204</f>
        <v>351545.91559496836</v>
      </c>
      <c r="F208" s="708">
        <f>F200*F202*6/1000+F201*F204</f>
        <v>27795.940794656701</v>
      </c>
      <c r="G208" s="708">
        <f>G200*G202*6/1000+G201*G204</f>
        <v>881683.48149435106</v>
      </c>
      <c r="H208" s="708">
        <f>H200*H202*6/1000+H201*H204</f>
        <v>513648.20458146441</v>
      </c>
      <c r="I208" s="708">
        <f>I201*I204</f>
        <v>802993.24149974331</v>
      </c>
      <c r="J208" s="377">
        <f>J201*J204</f>
        <v>310525.38027913397</v>
      </c>
      <c r="K208" s="367">
        <f>SUM(L208:Q208)</f>
        <v>3103000.8627556395</v>
      </c>
      <c r="L208" s="708">
        <f>L200*L202*6/1000+L201*L204</f>
        <v>415225.78373006539</v>
      </c>
      <c r="M208" s="708">
        <f>M200*M202*6/1000+M201*M204</f>
        <v>46586.660389558056</v>
      </c>
      <c r="N208" s="708">
        <f>N200*N202*6/1000+N201*N204</f>
        <v>932233.53104343347</v>
      </c>
      <c r="O208" s="708">
        <f>O200*O202*6/1000+O201*O204</f>
        <v>493277.48903909448</v>
      </c>
      <c r="P208" s="708">
        <f>P201*P204</f>
        <v>892835.69717634912</v>
      </c>
      <c r="Q208" s="378">
        <f>Q201*Q204</f>
        <v>322841.70137713919</v>
      </c>
      <c r="R208" s="409">
        <f t="shared" ref="R208:V211" si="62">D208+K208</f>
        <v>5991193.0269999579</v>
      </c>
      <c r="S208" s="740">
        <f t="shared" si="62"/>
        <v>766771.6993250337</v>
      </c>
      <c r="T208" s="740">
        <f t="shared" si="62"/>
        <v>74382.601184214756</v>
      </c>
      <c r="U208" s="740">
        <f t="shared" si="62"/>
        <v>1813917.0125377844</v>
      </c>
      <c r="V208" s="740">
        <f t="shared" si="62"/>
        <v>1006925.6936205588</v>
      </c>
      <c r="W208" s="410">
        <f>I208+P208+J208+Q208</f>
        <v>2329196.0203323653</v>
      </c>
    </row>
    <row r="209" ht="27.75">
      <c r="A209" s="709"/>
      <c r="B209" s="710" t="s">
        <v>1254</v>
      </c>
      <c r="C209" s="711"/>
      <c r="D209" s="380">
        <f>SUM(E209:J209)</f>
        <v>1948032.3062508549</v>
      </c>
      <c r="E209" s="712">
        <f t="shared" ref="E209:J209" si="63">E208-E210</f>
        <v>301365.49601692602</v>
      </c>
      <c r="F209" s="712">
        <f t="shared" si="63"/>
        <v>22103.159773375039</v>
      </c>
      <c r="G209" s="712">
        <f t="shared" si="63"/>
        <v>671320.69054428302</v>
      </c>
      <c r="H209" s="712">
        <f t="shared" si="63"/>
        <v>340098.73989739351</v>
      </c>
      <c r="I209" s="712">
        <f t="shared" si="63"/>
        <v>506853.46974810195</v>
      </c>
      <c r="J209" s="713">
        <f t="shared" si="63"/>
        <v>106290.75027077534</v>
      </c>
      <c r="K209" s="380">
        <f>SUM(L209:Q209)</f>
        <v>2083640.0480627322</v>
      </c>
      <c r="L209" s="712">
        <f t="shared" ref="L209:Q209" si="64">L208-L210</f>
        <v>352946.41584216902</v>
      </c>
      <c r="M209" s="712">
        <f t="shared" si="64"/>
        <v>36804.710397224459</v>
      </c>
      <c r="N209" s="712">
        <f t="shared" si="64"/>
        <v>704307.0057266606</v>
      </c>
      <c r="O209" s="712">
        <f t="shared" si="64"/>
        <v>324046.5358331899</v>
      </c>
      <c r="P209" s="712">
        <f t="shared" si="64"/>
        <v>558403.11502642406</v>
      </c>
      <c r="Q209" s="506">
        <f t="shared" si="64"/>
        <v>107132.26523706428</v>
      </c>
      <c r="R209" s="409">
        <f t="shared" si="62"/>
        <v>4031672.3543135868</v>
      </c>
      <c r="S209" s="740">
        <f t="shared" si="62"/>
        <v>654311.9118590951</v>
      </c>
      <c r="T209" s="740">
        <f t="shared" si="62"/>
        <v>58907.870170599497</v>
      </c>
      <c r="U209" s="740">
        <f t="shared" si="62"/>
        <v>1375627.6962709436</v>
      </c>
      <c r="V209" s="740">
        <f t="shared" si="62"/>
        <v>664145.27573058335</v>
      </c>
      <c r="W209" s="410"/>
    </row>
    <row r="210" ht="27.75">
      <c r="A210" s="709"/>
      <c r="B210" s="710" t="s">
        <v>1255</v>
      </c>
      <c r="C210" s="711"/>
      <c r="D210" s="380">
        <f>SUM(E210:J210)</f>
        <v>940159.85799346294</v>
      </c>
      <c r="E210" s="712">
        <f>E201*E204</f>
        <v>50180.419578042332</v>
      </c>
      <c r="F210" s="712">
        <f>F201*F204</f>
        <v>5692.7810212816639</v>
      </c>
      <c r="G210" s="712">
        <f>G201*G204</f>
        <v>210362.79095006804</v>
      </c>
      <c r="H210" s="712">
        <f>H201*H204</f>
        <v>173549.46468407087</v>
      </c>
      <c r="I210" s="712">
        <f>I201*H204</f>
        <v>296139.77175164135</v>
      </c>
      <c r="J210" s="713">
        <f>J201*H204</f>
        <v>204234.63000835862</v>
      </c>
      <c r="K210" s="380">
        <f>SUM(L210:Q210)</f>
        <v>1019360.8146929073</v>
      </c>
      <c r="L210" s="712">
        <f>L201*L204</f>
        <v>62279.367887896369</v>
      </c>
      <c r="M210" s="712">
        <f>M201*M204</f>
        <v>9781.949992333597</v>
      </c>
      <c r="N210" s="712">
        <f>N201*N204</f>
        <v>227926.52531677287</v>
      </c>
      <c r="O210" s="712">
        <f>O201*O204</f>
        <v>169230.95320590457</v>
      </c>
      <c r="P210" s="712">
        <f>P201*O204</f>
        <v>334432.58214992506</v>
      </c>
      <c r="Q210" s="506">
        <f>Q201*O204</f>
        <v>215709.43614007492</v>
      </c>
      <c r="R210" s="427">
        <f t="shared" si="62"/>
        <v>1959520.6726863701</v>
      </c>
      <c r="S210" s="740">
        <f t="shared" si="62"/>
        <v>112459.7874659387</v>
      </c>
      <c r="T210" s="740">
        <f t="shared" si="62"/>
        <v>15474.731013615261</v>
      </c>
      <c r="U210" s="740">
        <f t="shared" si="62"/>
        <v>438289.31626684091</v>
      </c>
      <c r="V210" s="740">
        <f t="shared" si="62"/>
        <v>342780.41788997548</v>
      </c>
      <c r="W210" s="410"/>
    </row>
    <row r="211" ht="34.5" customHeight="1">
      <c r="A211" s="382">
        <v>7</v>
      </c>
      <c r="B211" s="714" t="s">
        <v>1256</v>
      </c>
      <c r="C211" s="383" t="s">
        <v>15</v>
      </c>
      <c r="D211" s="384">
        <f>SUM(E211:J211)</f>
        <v>2888192.1642443179</v>
      </c>
      <c r="E211" s="715">
        <f t="shared" ref="E211:J211" si="65">E201*E206</f>
        <v>351545.91559496836</v>
      </c>
      <c r="F211" s="715">
        <f t="shared" si="65"/>
        <v>27795.940794656704</v>
      </c>
      <c r="G211" s="715">
        <f t="shared" si="65"/>
        <v>881683.48149435106</v>
      </c>
      <c r="H211" s="715">
        <f t="shared" si="65"/>
        <v>513648.20458146441</v>
      </c>
      <c r="I211" s="715">
        <f t="shared" si="65"/>
        <v>802993.24149974331</v>
      </c>
      <c r="J211" s="385">
        <f t="shared" si="65"/>
        <v>310525.38027913397</v>
      </c>
      <c r="K211" s="384">
        <f>SUM(L211:Q211)</f>
        <v>3103000.8627556404</v>
      </c>
      <c r="L211" s="715">
        <f t="shared" ref="L211:Q211" si="66">L201*L206</f>
        <v>415225.78373006539</v>
      </c>
      <c r="M211" s="715">
        <f t="shared" si="66"/>
        <v>46586.660389558048</v>
      </c>
      <c r="N211" s="715">
        <f t="shared" si="66"/>
        <v>932233.53104343358</v>
      </c>
      <c r="O211" s="715">
        <f t="shared" si="66"/>
        <v>493277.48903909454</v>
      </c>
      <c r="P211" s="715">
        <f t="shared" si="66"/>
        <v>892835.69717634912</v>
      </c>
      <c r="Q211" s="386">
        <f t="shared" si="66"/>
        <v>322841.70137713919</v>
      </c>
      <c r="R211" s="428">
        <f t="shared" si="62"/>
        <v>5991193.0269999579</v>
      </c>
      <c r="S211" s="747">
        <f t="shared" si="62"/>
        <v>766771.6993250337</v>
      </c>
      <c r="T211" s="747">
        <f t="shared" si="62"/>
        <v>74382.601184214756</v>
      </c>
      <c r="U211" s="747">
        <f t="shared" si="62"/>
        <v>1813917.0125377846</v>
      </c>
      <c r="V211" s="747">
        <f t="shared" si="62"/>
        <v>1006925.6936205589</v>
      </c>
      <c r="W211" s="417">
        <f>I211+P211+J211+Q211</f>
        <v>2329196.0203323653</v>
      </c>
    </row>
    <row r="212" ht="15.75">
      <c r="A212" s="390"/>
      <c r="B212" s="391" t="s">
        <v>1257</v>
      </c>
      <c r="C212" s="390"/>
      <c r="D212" s="392">
        <f>D208-D211</f>
        <v>0</v>
      </c>
      <c r="E212" s="392">
        <f>E208-E211</f>
        <v>0</v>
      </c>
      <c r="F212" s="392">
        <f t="shared" ref="F212:W212" si="67">F208-F211</f>
        <v>0</v>
      </c>
      <c r="G212" s="392">
        <f t="shared" si="67"/>
        <v>0</v>
      </c>
      <c r="H212" s="392">
        <f t="shared" si="67"/>
        <v>0</v>
      </c>
      <c r="I212" s="392">
        <f t="shared" si="67"/>
        <v>0</v>
      </c>
      <c r="J212" s="392">
        <f t="shared" si="67"/>
        <v>0</v>
      </c>
      <c r="K212" s="392">
        <f t="shared" si="67"/>
        <v>0</v>
      </c>
      <c r="L212" s="392">
        <f t="shared" si="67"/>
        <v>0</v>
      </c>
      <c r="M212" s="392">
        <f t="shared" si="67"/>
        <v>0</v>
      </c>
      <c r="N212" s="392">
        <f t="shared" si="67"/>
        <v>0</v>
      </c>
      <c r="O212" s="392">
        <f t="shared" si="67"/>
        <v>0</v>
      </c>
      <c r="P212" s="392">
        <f t="shared" si="67"/>
        <v>0</v>
      </c>
      <c r="Q212" s="392">
        <f t="shared" si="67"/>
        <v>0</v>
      </c>
      <c r="R212" s="392">
        <f t="shared" si="67"/>
        <v>0</v>
      </c>
      <c r="S212" s="392">
        <f t="shared" si="67"/>
        <v>0</v>
      </c>
      <c r="T212" s="392">
        <f t="shared" si="67"/>
        <v>0</v>
      </c>
      <c r="U212" s="392">
        <f t="shared" si="67"/>
        <v>0</v>
      </c>
      <c r="V212" s="392">
        <f t="shared" si="67"/>
        <v>0</v>
      </c>
      <c r="W212" s="392">
        <f t="shared" si="67"/>
        <v>0</v>
      </c>
    </row>
    <row r="214" ht="34.5" hidden="1" customHeight="1">
      <c r="B214" s="429"/>
      <c r="C214" s="429"/>
      <c r="D214" s="429"/>
      <c r="E214" s="430"/>
      <c r="F214" s="429"/>
      <c r="G214" s="429"/>
      <c r="H214" s="429"/>
      <c r="I214" s="431">
        <f>(I211+J211)/(I201+J201)</f>
        <v>2335.415467928638</v>
      </c>
      <c r="J214" s="429"/>
      <c r="K214" s="432"/>
      <c r="L214" s="433"/>
      <c r="M214" s="429"/>
      <c r="N214" s="429"/>
      <c r="O214" s="429"/>
      <c r="P214" s="431">
        <f>(P211+Q211)/(P201+Q201)</f>
        <v>2448.8913077618595</v>
      </c>
      <c r="Q214" s="429"/>
      <c r="R214" s="434"/>
      <c r="S214" s="429"/>
      <c r="T214" s="429"/>
      <c r="U214" s="429"/>
      <c r="V214" s="429"/>
      <c r="W214" s="435">
        <f>I214+P214</f>
        <v>4784.3067756904975</v>
      </c>
    </row>
    <row r="215" ht="21" hidden="1">
      <c r="R215" s="395"/>
    </row>
    <row r="216" ht="21">
      <c r="D216" s="48"/>
      <c r="K216" s="393"/>
      <c r="T216" s="436"/>
      <c r="U216" s="437"/>
    </row>
    <row r="217" ht="45" hidden="1">
      <c r="A217" s="418"/>
      <c r="B217" s="418"/>
      <c r="C217" s="418"/>
      <c r="D217" s="748"/>
      <c r="E217" s="748"/>
      <c r="F217" s="749" t="s">
        <v>6</v>
      </c>
      <c r="G217" s="749" t="s">
        <v>7</v>
      </c>
      <c r="H217" s="749" t="s">
        <v>8</v>
      </c>
      <c r="I217" s="749" t="s">
        <v>1159</v>
      </c>
      <c r="J217" s="750" t="s">
        <v>1244</v>
      </c>
      <c r="K217" s="750" t="s">
        <v>1245</v>
      </c>
      <c r="L217" s="418"/>
      <c r="M217" s="418">
        <f>476.8/I200*1000</f>
        <v>3000.020134363318</v>
      </c>
      <c r="N217" s="418"/>
      <c r="Q217" s="424"/>
      <c r="R217" s="438">
        <v>1897428.0541863707</v>
      </c>
      <c r="S217" s="439">
        <f>W211/W201</f>
        <v>2393.2973793517081</v>
      </c>
      <c r="T217" s="418"/>
      <c r="W217" s="357"/>
    </row>
    <row r="218" ht="26.25" hidden="1">
      <c r="A218" s="418"/>
      <c r="B218" s="418"/>
      <c r="C218" s="418"/>
      <c r="D218" s="748" t="s">
        <v>1276</v>
      </c>
      <c r="E218" s="751">
        <f>F218+G218+H218+I218+J218+K218</f>
        <v>2764.98142564</v>
      </c>
      <c r="F218" s="752">
        <v>706.55225940000003</v>
      </c>
      <c r="G218" s="752">
        <v>56.512911000000003</v>
      </c>
      <c r="H218" s="752">
        <v>791.62105530899998</v>
      </c>
      <c r="I218" s="752">
        <v>278.614805929</v>
      </c>
      <c r="J218" s="752">
        <v>555.50945100199988</v>
      </c>
      <c r="K218" s="752">
        <v>376.17094300000002</v>
      </c>
      <c r="L218" s="418"/>
      <c r="M218" s="418"/>
      <c r="N218" s="418"/>
      <c r="Q218" s="440"/>
      <c r="R218" s="441"/>
      <c r="S218" s="442"/>
      <c r="T218" s="418"/>
      <c r="U218" s="424"/>
      <c r="V218" s="424"/>
      <c r="W218" s="357"/>
    </row>
    <row r="219" ht="23.25" hidden="1">
      <c r="A219" s="418"/>
      <c r="B219" s="418"/>
      <c r="C219" s="418"/>
      <c r="D219" s="748"/>
      <c r="E219" s="748"/>
      <c r="F219" s="770">
        <f>F218/E218</f>
        <v>0.25553598763740593</v>
      </c>
      <c r="G219" s="770">
        <f>G218/E218</f>
        <v>0.020438803123937505</v>
      </c>
      <c r="H219" s="770">
        <f>H218/E218</f>
        <v>0.28630248578460754</v>
      </c>
      <c r="I219" s="770">
        <f>I218/E218</f>
        <v>0.10076552534688731</v>
      </c>
      <c r="J219" s="770">
        <f>J218/E218</f>
        <v>0.20090892685596184</v>
      </c>
      <c r="K219" s="770">
        <f>K218/E218</f>
        <v>0.13604827125119986</v>
      </c>
      <c r="L219" s="418"/>
      <c r="M219" s="418"/>
      <c r="N219" s="418"/>
      <c r="U219" s="424"/>
      <c r="V219" s="424"/>
    </row>
    <row r="220" ht="23.25" hidden="1">
      <c r="A220" s="418"/>
      <c r="B220" s="418"/>
      <c r="C220" s="418"/>
      <c r="D220" s="748" t="s">
        <v>1260</v>
      </c>
      <c r="E220" s="751">
        <f>F220+G220+H220+I220+J220+K220</f>
        <v>2883.23</v>
      </c>
      <c r="F220" s="751">
        <v>720.14046412680477</v>
      </c>
      <c r="G220" s="751">
        <v>44.238645379130944</v>
      </c>
      <c r="H220" s="751">
        <v>599.49149049406424</v>
      </c>
      <c r="I220" s="751">
        <v>551.15999999999997</v>
      </c>
      <c r="J220" s="751">
        <v>590.78883448865099</v>
      </c>
      <c r="K220" s="751">
        <v>377.41056551134903</v>
      </c>
      <c r="L220" s="418"/>
      <c r="M220" s="418"/>
      <c r="N220" s="418"/>
      <c r="R220" s="395"/>
    </row>
    <row r="221" ht="23.25" hidden="1">
      <c r="A221" s="418"/>
      <c r="B221" s="418"/>
      <c r="C221" s="418"/>
      <c r="D221" s="748"/>
      <c r="E221" s="748"/>
      <c r="F221" s="770">
        <f>F220/E220</f>
        <v>0.24976864978749694</v>
      </c>
      <c r="G221" s="770">
        <f>G220/E220</f>
        <v>0.015343432670696039</v>
      </c>
      <c r="H221" s="770">
        <f>H220/E220</f>
        <v>0.20792357546711995</v>
      </c>
      <c r="I221" s="770">
        <f>I220/E220</f>
        <v>0.19116060806803481</v>
      </c>
      <c r="J221" s="770">
        <f>J220/E220</f>
        <v>0.20490520509589974</v>
      </c>
      <c r="K221" s="770">
        <f>K220/E220</f>
        <v>0.13089852891075254</v>
      </c>
      <c r="L221" s="418"/>
      <c r="M221" s="418"/>
      <c r="N221" s="418"/>
    </row>
    <row r="222" ht="23.25" hidden="1">
      <c r="A222" s="418"/>
      <c r="B222" s="418"/>
      <c r="C222" s="418"/>
      <c r="D222" s="748" t="s">
        <v>1277</v>
      </c>
      <c r="E222" s="751">
        <f>F222+G222+H222+I222+J222+K222</f>
        <v>2852.73</v>
      </c>
      <c r="F222" s="751">
        <v>624.67827319274795</v>
      </c>
      <c r="G222" s="751">
        <v>53.102432094494247</v>
      </c>
      <c r="H222" s="751">
        <v>778.39977875331704</v>
      </c>
      <c r="I222" s="751">
        <v>423.28161595944096</v>
      </c>
      <c r="J222" s="751">
        <v>591.8696893211461</v>
      </c>
      <c r="K222" s="751">
        <v>381.39821067885401</v>
      </c>
      <c r="L222" s="418"/>
      <c r="M222" s="418"/>
      <c r="N222" s="418"/>
      <c r="R222" s="425"/>
    </row>
    <row r="223" ht="23.25" hidden="1">
      <c r="A223" s="418"/>
      <c r="B223" s="418"/>
      <c r="C223" s="418"/>
      <c r="D223" s="748"/>
      <c r="E223" s="748"/>
      <c r="F223" s="770">
        <f>F222/E222</f>
        <v>0.21897560343697017</v>
      </c>
      <c r="G223" s="770">
        <f>G222/E222</f>
        <v>0.018614601485066672</v>
      </c>
      <c r="H223" s="770">
        <f>H222/E222</f>
        <v>0.27286135692943847</v>
      </c>
      <c r="I223" s="770">
        <f>I222/E222</f>
        <v>0.14837773499750798</v>
      </c>
      <c r="J223" s="770">
        <f>J222/E222</f>
        <v>0.20747483614682991</v>
      </c>
      <c r="K223" s="770">
        <f>K222/E222</f>
        <v>0.13369586700418687</v>
      </c>
      <c r="L223" s="418"/>
      <c r="M223" s="418"/>
      <c r="N223" s="418"/>
      <c r="R223" s="426"/>
    </row>
    <row r="224" ht="28.5" hidden="1">
      <c r="A224" s="418"/>
      <c r="B224" s="418"/>
      <c r="C224" s="418"/>
      <c r="D224" s="754" t="s">
        <v>1278</v>
      </c>
      <c r="E224" s="755">
        <f>F224+G224+H224+I224+J224+K224</f>
        <v>2877.0931385229151</v>
      </c>
      <c r="F224" s="755">
        <f>S201</f>
        <v>724.19173208696498</v>
      </c>
      <c r="G224" s="755">
        <f>T201</f>
        <v>53.1944301896742</v>
      </c>
      <c r="H224" s="755">
        <f>U201</f>
        <v>808.41365163947808</v>
      </c>
      <c r="I224" s="755">
        <f>V201</f>
        <v>318.07702460679798</v>
      </c>
      <c r="J224" s="755">
        <f>I201+P201</f>
        <v>583.96023070167462</v>
      </c>
      <c r="K224" s="755">
        <f>J201+Q201</f>
        <v>389.25606929832531</v>
      </c>
      <c r="L224" s="418"/>
      <c r="M224" s="418"/>
      <c r="N224" s="418"/>
      <c r="O224" s="357"/>
      <c r="P224" s="395"/>
      <c r="Q224" s="395"/>
      <c r="R224" s="395"/>
      <c r="S224" s="395"/>
      <c r="T224" s="395"/>
      <c r="U224" s="424"/>
    </row>
    <row r="225" ht="23.25" hidden="1">
      <c r="A225" s="418"/>
      <c r="B225" s="418"/>
      <c r="C225" s="418"/>
      <c r="D225" s="748"/>
      <c r="E225" s="748"/>
      <c r="F225" s="770">
        <f>F224/E224</f>
        <v>0.25170951971987993</v>
      </c>
      <c r="G225" s="770">
        <f>G224/E224</f>
        <v>0.018488949654575294</v>
      </c>
      <c r="H225" s="770">
        <f>H224/E224</f>
        <v>0.28098278808398724</v>
      </c>
      <c r="I225" s="770">
        <f>I224/E224</f>
        <v>0.11055499745486067</v>
      </c>
      <c r="J225" s="770">
        <f>J224/E224</f>
        <v>0.20296883089487913</v>
      </c>
      <c r="K225" s="770">
        <f>K224/E224</f>
        <v>0.13529491419181772</v>
      </c>
      <c r="L225" s="418"/>
      <c r="M225" s="418"/>
      <c r="N225" s="418"/>
      <c r="P225" s="395"/>
      <c r="Q225" s="395"/>
      <c r="R225" s="395"/>
      <c r="S225" s="395"/>
      <c r="T225" s="395"/>
    </row>
    <row r="226" ht="23.25" hidden="1">
      <c r="A226" s="418"/>
      <c r="B226" s="418"/>
      <c r="C226" s="418"/>
      <c r="D226" s="418"/>
      <c r="E226" s="418"/>
      <c r="F226" s="418"/>
      <c r="G226" s="418"/>
      <c r="H226" s="418"/>
      <c r="I226" s="418"/>
      <c r="J226" s="418"/>
      <c r="K226" s="418"/>
      <c r="L226" s="418"/>
      <c r="M226" s="418"/>
      <c r="N226" s="418"/>
      <c r="T226" s="395"/>
    </row>
    <row r="227" ht="46.5" hidden="1">
      <c r="C227" s="751"/>
      <c r="D227" s="752" t="s">
        <v>6</v>
      </c>
      <c r="E227" s="752" t="s">
        <v>7</v>
      </c>
      <c r="F227" s="752" t="s">
        <v>8</v>
      </c>
      <c r="G227" s="752" t="s">
        <v>1159</v>
      </c>
      <c r="H227" s="752" t="s">
        <v>1262</v>
      </c>
      <c r="I227" s="752" t="s">
        <v>1263</v>
      </c>
      <c r="J227" s="756" t="s">
        <v>1216</v>
      </c>
      <c r="K227" s="756" t="s">
        <v>1217</v>
      </c>
      <c r="L227" s="757" t="s">
        <v>1264</v>
      </c>
      <c r="O227" s="395"/>
      <c r="P227" s="395"/>
      <c r="Q227" s="395"/>
      <c r="R227" s="395"/>
      <c r="S227" s="395"/>
      <c r="T227" s="395"/>
      <c r="U227" s="395"/>
    </row>
    <row r="228" ht="23.25" hidden="1">
      <c r="C228" s="748" t="s">
        <v>1279</v>
      </c>
      <c r="D228" s="753">
        <v>706.55225940000003</v>
      </c>
      <c r="E228" s="753">
        <v>56.512911000000003</v>
      </c>
      <c r="F228" s="753">
        <v>791.62105530899998</v>
      </c>
      <c r="G228" s="753">
        <v>278.614805929</v>
      </c>
      <c r="H228" s="753">
        <f>D228+E228+F228+G228</f>
        <v>1833.301031638</v>
      </c>
      <c r="I228" s="753">
        <v>931.68039400199996</v>
      </c>
      <c r="J228" s="758">
        <f>I228-K228</f>
        <v>555.50945100199988</v>
      </c>
      <c r="K228" s="758">
        <v>376.17094300000002</v>
      </c>
      <c r="L228" s="758">
        <f>D228+E228+F228+G228+I228</f>
        <v>2764.98142564</v>
      </c>
      <c r="O228" s="395"/>
      <c r="P228" s="395"/>
      <c r="Q228" s="395"/>
      <c r="R228" s="395"/>
      <c r="S228" s="395"/>
      <c r="T228" s="395"/>
      <c r="U228" s="395"/>
    </row>
    <row r="229" ht="23.25" hidden="1">
      <c r="C229" s="751" t="s">
        <v>1266</v>
      </c>
      <c r="D229" s="752">
        <f>D228/L228</f>
        <v>0.25553598763740593</v>
      </c>
      <c r="E229" s="752">
        <f>E228/L228</f>
        <v>0.020438803123937505</v>
      </c>
      <c r="F229" s="752">
        <f>F228/L228</f>
        <v>0.28630248578460754</v>
      </c>
      <c r="G229" s="752">
        <f>G228/L228</f>
        <v>0.10076552534688731</v>
      </c>
      <c r="H229" s="752"/>
      <c r="I229" s="752"/>
      <c r="J229" s="759"/>
      <c r="K229" s="759"/>
      <c r="L229" s="760"/>
      <c r="O229" s="395"/>
      <c r="P229" s="395"/>
      <c r="Q229" s="395"/>
      <c r="R229" s="395"/>
      <c r="S229" s="395"/>
      <c r="T229" s="395"/>
      <c r="U229" s="395"/>
    </row>
    <row r="230" ht="23.25" hidden="1">
      <c r="C230" s="748" t="s">
        <v>1267</v>
      </c>
      <c r="D230" s="753">
        <v>344.49933040000002</v>
      </c>
      <c r="E230" s="753">
        <v>24.401374000000001</v>
      </c>
      <c r="F230" s="753">
        <v>381.2175876</v>
      </c>
      <c r="G230" s="753">
        <v>145.85898499999999</v>
      </c>
      <c r="H230" s="753">
        <f>D230+E230+F230+G230</f>
        <v>895.97727699999996</v>
      </c>
      <c r="I230" s="753">
        <v>454.62077399999998</v>
      </c>
      <c r="J230" s="759">
        <f>I230-K230</f>
        <v>269.11137299999996</v>
      </c>
      <c r="K230" s="759">
        <v>185.509401</v>
      </c>
      <c r="L230" s="759">
        <f>D230+E230+F230+G230+I230</f>
        <v>1350.5980509999999</v>
      </c>
    </row>
    <row r="231" ht="23.25" hidden="1">
      <c r="C231" s="751"/>
      <c r="D231" s="752">
        <f>D230/H230</f>
        <v>0.3844956108189338</v>
      </c>
      <c r="E231" s="752">
        <f>E230/H230</f>
        <v>0.027234367016207267</v>
      </c>
      <c r="F231" s="752">
        <f>F230/H230</f>
        <v>0.42547684789108775</v>
      </c>
      <c r="G231" s="752">
        <f>G230/H230</f>
        <v>0.16279317427377124</v>
      </c>
      <c r="H231" s="752">
        <f>H230/H228</f>
        <v>0.48872348923486442</v>
      </c>
      <c r="I231" s="752">
        <f>I230/L230</f>
        <v>0.3366070117333525</v>
      </c>
      <c r="J231" s="759">
        <f>J230/I230</f>
        <v>0.59194693333569481</v>
      </c>
      <c r="K231" s="759">
        <f>K230/I230</f>
        <v>0.40805306666430513</v>
      </c>
      <c r="L231" s="760"/>
    </row>
    <row r="232" ht="23.25" hidden="1">
      <c r="C232" s="748" t="s">
        <v>1268</v>
      </c>
      <c r="D232" s="753">
        <f>D228-D230</f>
        <v>362.05292900000001</v>
      </c>
      <c r="E232" s="753">
        <f>E228-E230</f>
        <v>32.111536999999998</v>
      </c>
      <c r="F232" s="753">
        <f>F228-F230</f>
        <v>410.40346770899998</v>
      </c>
      <c r="G232" s="753">
        <f>G228-G230</f>
        <v>132.75582092900001</v>
      </c>
      <c r="H232" s="753">
        <f>D232+E232+F232+G232</f>
        <v>937.32375463800008</v>
      </c>
      <c r="I232" s="753">
        <f>I228-I230</f>
        <v>477.05962000199997</v>
      </c>
      <c r="J232" s="759">
        <f>I232-K232</f>
        <v>286.39807800199992</v>
      </c>
      <c r="K232" s="759">
        <f>K228-K230</f>
        <v>190.66154200000003</v>
      </c>
      <c r="L232" s="759">
        <f>D232+E232+F232+G232+I232</f>
        <v>1414.3833746400001</v>
      </c>
    </row>
    <row r="233" ht="23.25" hidden="1">
      <c r="C233" s="751"/>
      <c r="D233" s="752">
        <f>D232/H232</f>
        <v>0.38626240635481063</v>
      </c>
      <c r="E233" s="752">
        <f>E232/H232</f>
        <v>0.034258746608210801</v>
      </c>
      <c r="F233" s="752">
        <f>F232/H232</f>
        <v>0.43784601177370164</v>
      </c>
      <c r="G233" s="752">
        <f>G232/H232</f>
        <v>0.14163283526327686</v>
      </c>
      <c r="H233" s="752">
        <f>H232/H228</f>
        <v>0.51127651076513558</v>
      </c>
      <c r="I233" s="752">
        <f>I232/L232</f>
        <v>0.3372915919090359</v>
      </c>
      <c r="J233" s="759">
        <f>J232/I232</f>
        <v>0.60034022162848166</v>
      </c>
      <c r="K233" s="759">
        <f>K232/I232</f>
        <v>0.39965977837151823</v>
      </c>
      <c r="L233" s="760"/>
    </row>
    <row r="234" ht="23.25" hidden="1">
      <c r="C234" s="2115" t="s">
        <v>1280</v>
      </c>
      <c r="D234" s="2116"/>
      <c r="E234" s="2116"/>
      <c r="F234" s="2117"/>
      <c r="G234" s="752"/>
      <c r="H234" s="752"/>
      <c r="I234" s="752"/>
      <c r="J234" s="759"/>
      <c r="K234" s="759"/>
      <c r="L234" s="760"/>
    </row>
    <row r="235" ht="23.25" hidden="1">
      <c r="C235" s="761" t="s">
        <v>1281</v>
      </c>
      <c r="D235" s="762">
        <f>D237+D239</f>
        <v>680.24324391940047</v>
      </c>
      <c r="E235" s="762">
        <f>E237+E239</f>
        <v>54.40834304938241</v>
      </c>
      <c r="F235" s="762">
        <f>F237+F239</f>
        <v>762.14403590148186</v>
      </c>
      <c r="G235" s="762">
        <f>G237+G239</f>
        <v>268.24121565265011</v>
      </c>
      <c r="H235" s="762">
        <f>L235-I235</f>
        <v>1765.0368385229149</v>
      </c>
      <c r="I235" s="762">
        <v>973.21630000000005</v>
      </c>
      <c r="J235" s="763">
        <f>J237+J239</f>
        <v>580.27501276155124</v>
      </c>
      <c r="K235" s="763">
        <f>K237+K239</f>
        <v>392.94128723844881</v>
      </c>
      <c r="L235" s="763">
        <v>2738.2531385229149</v>
      </c>
      <c r="N235" s="418"/>
      <c r="O235" s="419"/>
    </row>
    <row r="236" ht="23.25" hidden="1">
      <c r="C236" s="764" t="s">
        <v>1266</v>
      </c>
      <c r="D236" s="765">
        <f>D235/$L$235</f>
        <v>0.24842233698172309</v>
      </c>
      <c r="E236" s="765">
        <f>E235/$L$235</f>
        <v>0.019869727266607531</v>
      </c>
      <c r="F236" s="765">
        <f>F235/$L$235</f>
        <v>0.27833220573339768</v>
      </c>
      <c r="G236" s="765">
        <f>G235/$L$235</f>
        <v>0.097960707824604712</v>
      </c>
      <c r="H236" s="765"/>
      <c r="I236" s="765">
        <f>I235/$L$86</f>
        <v>0.34000205283456769</v>
      </c>
      <c r="J236" s="766"/>
      <c r="K236" s="766"/>
      <c r="L236" s="767"/>
    </row>
    <row r="237" ht="28.5" hidden="1">
      <c r="C237" s="761" t="s">
        <v>1267</v>
      </c>
      <c r="D237" s="762">
        <f>H237*D231</f>
        <v>331.68654545945725</v>
      </c>
      <c r="E237" s="762">
        <f>H237*E231</f>
        <v>23.493826351205637</v>
      </c>
      <c r="F237" s="762">
        <f>H237*F231</f>
        <v>367.03915956125763</v>
      </c>
      <c r="G237" s="762">
        <f>H237*G231</f>
        <v>140.43412741237881</v>
      </c>
      <c r="H237" s="762">
        <f>L237-I237</f>
        <v>862.6536587842993</v>
      </c>
      <c r="I237" s="762">
        <f>I235*I230/I228</f>
        <v>474.8885459260469</v>
      </c>
      <c r="J237" s="766">
        <f>I237*J230/I230</f>
        <v>281.10881843717073</v>
      </c>
      <c r="K237" s="766">
        <f>I237-J237</f>
        <v>193.77972748887618</v>
      </c>
      <c r="L237" s="768">
        <f>L235*L230/L228</f>
        <v>1337.5422047103461</v>
      </c>
      <c r="M237" s="443"/>
      <c r="N237" s="444"/>
      <c r="O237" s="444"/>
    </row>
    <row r="238" ht="23.25" hidden="1">
      <c r="C238" s="764"/>
      <c r="D238" s="765">
        <f>D237/$H$237</f>
        <v>0.3844956108189338</v>
      </c>
      <c r="E238" s="765">
        <f>E237/$H$237</f>
        <v>0.027234367016207264</v>
      </c>
      <c r="F238" s="765">
        <f>F237/$H$237</f>
        <v>0.42547684789108775</v>
      </c>
      <c r="G238" s="765">
        <f>G237/$H$237</f>
        <v>0.16279317427377121</v>
      </c>
      <c r="H238" s="765">
        <f>H237/H235</f>
        <v>0.48874541310209585</v>
      </c>
      <c r="I238" s="765">
        <f>I237/L237</f>
        <v>0.35504565332866428</v>
      </c>
      <c r="J238" s="766">
        <f>J237/I237</f>
        <v>0.59194693333569481</v>
      </c>
      <c r="K238" s="766">
        <f>K237/I237</f>
        <v>0.40805306666430519</v>
      </c>
      <c r="L238" s="767"/>
    </row>
    <row r="239" ht="23.25" hidden="1">
      <c r="C239" s="761" t="s">
        <v>1268</v>
      </c>
      <c r="D239" s="762">
        <f>H239*D233</f>
        <v>348.55669845994322</v>
      </c>
      <c r="E239" s="762">
        <f>H239*E233</f>
        <v>30.914516698176772</v>
      </c>
      <c r="F239" s="762">
        <f>H239*F233</f>
        <v>395.10487634022422</v>
      </c>
      <c r="G239" s="762">
        <f>H239*G233</f>
        <v>127.8070882402713</v>
      </c>
      <c r="H239" s="762">
        <f>L239-I239</f>
        <v>902.38317973861558</v>
      </c>
      <c r="I239" s="762">
        <f>I235-I237</f>
        <v>498.32775407395314</v>
      </c>
      <c r="J239" s="766">
        <f>I239*J232/I232</f>
        <v>299.16619432438051</v>
      </c>
      <c r="K239" s="766">
        <f>I239-J239</f>
        <v>199.16155974957263</v>
      </c>
      <c r="L239" s="768">
        <f>L235-L237</f>
        <v>1400.7109338125688</v>
      </c>
    </row>
    <row r="240" ht="23.25" hidden="1">
      <c r="C240" s="764"/>
      <c r="D240" s="765">
        <f>D239/$H$239</f>
        <v>0.38626240635481057</v>
      </c>
      <c r="E240" s="765">
        <f>E239/$H$239</f>
        <v>0.034258746608210801</v>
      </c>
      <c r="F240" s="765">
        <f>F239/$H$239</f>
        <v>0.43784601177370164</v>
      </c>
      <c r="G240" s="765">
        <f>G239/$H$239</f>
        <v>0.14163283526327686</v>
      </c>
      <c r="H240" s="765">
        <f>H239/H235</f>
        <v>0.51125458689790415</v>
      </c>
      <c r="I240" s="765">
        <f>I239/L239</f>
        <v>0.35576773340204049</v>
      </c>
      <c r="J240" s="766">
        <f>J239/I239</f>
        <v>0.60034022162848166</v>
      </c>
      <c r="K240" s="766">
        <f>K239/I239</f>
        <v>0.39965977837151839</v>
      </c>
      <c r="L240" s="767"/>
    </row>
    <row r="241" ht="24.75" customHeight="1">
      <c r="L241" s="445"/>
      <c r="T241" s="446"/>
      <c r="U241" s="447"/>
    </row>
    <row r="242" ht="75.75" customHeight="1">
      <c r="A242" s="2121" t="s">
        <v>1288</v>
      </c>
      <c r="B242" s="2121"/>
      <c r="C242" s="2121"/>
      <c r="D242" s="2121"/>
      <c r="E242" s="2121"/>
      <c r="F242" s="2121"/>
      <c r="G242" s="335"/>
      <c r="H242" s="336"/>
      <c r="I242" s="337"/>
      <c r="J242" s="337"/>
      <c r="K242" s="338" t="s">
        <v>1237</v>
      </c>
      <c r="L242" s="336"/>
      <c r="M242" s="338" t="s">
        <v>1238</v>
      </c>
      <c r="N242" s="336"/>
      <c r="O242" s="338" t="s">
        <v>1239</v>
      </c>
      <c r="P242" s="336">
        <v>1.05</v>
      </c>
      <c r="Q242" s="691" t="s">
        <v>1240</v>
      </c>
      <c r="R242" s="692">
        <f>R246/R245*1000</f>
        <v>6657.3556057463584</v>
      </c>
      <c r="S242" s="339"/>
      <c r="T242" s="340"/>
      <c r="U242" s="341"/>
      <c r="V242" s="341"/>
      <c r="W242" s="337"/>
    </row>
    <row r="243" ht="34.5" customHeight="1">
      <c r="A243" s="2095" t="s">
        <v>1241</v>
      </c>
      <c r="B243" s="2097" t="s">
        <v>210</v>
      </c>
      <c r="C243" s="2099"/>
      <c r="D243" s="2101" t="s">
        <v>1289</v>
      </c>
      <c r="E243" s="2102"/>
      <c r="F243" s="2102"/>
      <c r="G243" s="2102"/>
      <c r="H243" s="2102"/>
      <c r="I243" s="2102"/>
      <c r="J243" s="2103"/>
      <c r="K243" s="2113" t="s">
        <v>1290</v>
      </c>
      <c r="L243" s="2105"/>
      <c r="M243" s="2105"/>
      <c r="N243" s="2105"/>
      <c r="O243" s="2105"/>
      <c r="P243" s="2105"/>
      <c r="Q243" s="2114"/>
      <c r="R243" s="2104">
        <v>2021</v>
      </c>
      <c r="S243" s="2105"/>
      <c r="T243" s="2105"/>
      <c r="U243" s="2105"/>
      <c r="V243" s="2105"/>
      <c r="W243" s="2106"/>
    </row>
    <row r="244" ht="53.25" customHeight="1">
      <c r="A244" s="2096"/>
      <c r="B244" s="2098"/>
      <c r="C244" s="2100"/>
      <c r="D244" s="399" t="s">
        <v>1212</v>
      </c>
      <c r="E244" s="342" t="s">
        <v>6</v>
      </c>
      <c r="F244" s="342" t="s">
        <v>7</v>
      </c>
      <c r="G244" s="342" t="s">
        <v>8</v>
      </c>
      <c r="H244" s="342" t="s">
        <v>1159</v>
      </c>
      <c r="I244" s="343" t="s">
        <v>1244</v>
      </c>
      <c r="J244" s="344" t="s">
        <v>1245</v>
      </c>
      <c r="K244" s="399" t="s">
        <v>1212</v>
      </c>
      <c r="L244" s="342" t="s">
        <v>6</v>
      </c>
      <c r="M244" s="342" t="s">
        <v>7</v>
      </c>
      <c r="N244" s="342" t="s">
        <v>8</v>
      </c>
      <c r="O244" s="342" t="s">
        <v>1159</v>
      </c>
      <c r="P244" s="343" t="s">
        <v>1244</v>
      </c>
      <c r="Q244" s="344" t="s">
        <v>1245</v>
      </c>
      <c r="R244" s="399" t="s">
        <v>1212</v>
      </c>
      <c r="S244" s="342" t="s">
        <v>6</v>
      </c>
      <c r="T244" s="342" t="s">
        <v>7</v>
      </c>
      <c r="U244" s="342" t="s">
        <v>8</v>
      </c>
      <c r="V244" s="342" t="s">
        <v>1159</v>
      </c>
      <c r="W244" s="400" t="s">
        <v>1246</v>
      </c>
    </row>
    <row r="245" ht="46.5">
      <c r="A245" s="345" t="s">
        <v>97</v>
      </c>
      <c r="B245" s="693" t="s">
        <v>1247</v>
      </c>
      <c r="C245" s="346" t="s">
        <v>89</v>
      </c>
      <c r="D245" s="401">
        <f>E245+F245+G245+H245+I245</f>
        <v>405.94352820133838</v>
      </c>
      <c r="E245" s="348">
        <f>(E256-E246*E249)/(E247/1000*6)</f>
        <v>75.083782162138107</v>
      </c>
      <c r="F245" s="348">
        <f>(F256-F246*F249)/(F247/1000*6)</f>
        <v>7.7269117151098889</v>
      </c>
      <c r="G245" s="348">
        <f>(G256-G246*G249)/(G247/1000*6)</f>
        <v>117.46151008574287</v>
      </c>
      <c r="H245" s="348">
        <f>(H256-H246*H249)/(H247/1000*6)</f>
        <v>44.697124238347527</v>
      </c>
      <c r="I245" s="2107">
        <f>(I246+J246)/3</f>
        <v>160.9742</v>
      </c>
      <c r="J245" s="2108"/>
      <c r="K245" s="401">
        <f>L245+M245+N245+O245+P245</f>
        <v>455.58746514729296</v>
      </c>
      <c r="L245" s="348">
        <f>(L256-L246*L249)/(L247/1000*6)</f>
        <v>78.076529135010716</v>
      </c>
      <c r="M245" s="348">
        <f>(M256-M246*M249)/(M247/1000*6)</f>
        <v>10.009254194664623</v>
      </c>
      <c r="N245" s="348">
        <f>(N256-N246*N249)/(N247/1000*6)</f>
        <v>147.10430361254166</v>
      </c>
      <c r="O245" s="348">
        <f>(O256-O246*O249)/(O247/1000*6)</f>
        <v>39.590211538409292</v>
      </c>
      <c r="P245" s="2107">
        <f>(P246+Q246)/3</f>
        <v>180.80716666666669</v>
      </c>
      <c r="Q245" s="2109"/>
      <c r="R245" s="402">
        <f t="shared" ref="R245:W245" si="68">(D245+K245)/2</f>
        <v>430.76549667431567</v>
      </c>
      <c r="S245" s="350">
        <f t="shared" si="68"/>
        <v>76.580155648574419</v>
      </c>
      <c r="T245" s="351">
        <f t="shared" si="68"/>
        <v>8.8680829548872566</v>
      </c>
      <c r="U245" s="350">
        <f t="shared" si="68"/>
        <v>132.28290684914225</v>
      </c>
      <c r="V245" s="350">
        <f t="shared" si="68"/>
        <v>42.14366788837841</v>
      </c>
      <c r="W245" s="352">
        <f t="shared" si="68"/>
        <v>170.89068333333336</v>
      </c>
    </row>
    <row r="246" ht="46.5">
      <c r="A246" s="353" t="s">
        <v>98</v>
      </c>
      <c r="B246" s="693" t="s">
        <v>1248</v>
      </c>
      <c r="C246" s="346" t="s">
        <v>182</v>
      </c>
      <c r="D246" s="347">
        <f>E246+F246+G246+H246+I246+J246</f>
        <v>1356.6521888005084</v>
      </c>
      <c r="E246" s="694">
        <v>327.02599983015699</v>
      </c>
      <c r="F246" s="694">
        <v>24.781175149590634</v>
      </c>
      <c r="G246" s="694">
        <v>356.94608822018898</v>
      </c>
      <c r="H246" s="694">
        <v>164.97632560057201</v>
      </c>
      <c r="I246" s="694">
        <v>278.06479999999999</v>
      </c>
      <c r="J246" s="694">
        <v>204.8578</v>
      </c>
      <c r="K246" s="347">
        <f>L246+M246+N246+O246+P246+Q246</f>
        <v>1511.1069052463615</v>
      </c>
      <c r="L246" s="694">
        <v>340.758495953985</v>
      </c>
      <c r="M246" s="694">
        <v>32.200308278579278</v>
      </c>
      <c r="N246" s="694">
        <v>448.70943125741599</v>
      </c>
      <c r="O246" s="694">
        <v>147.01716975638101</v>
      </c>
      <c r="P246" s="694">
        <v>328.32220000000007</v>
      </c>
      <c r="Q246" s="694">
        <v>214.0993</v>
      </c>
      <c r="R246" s="354">
        <f>D246+K246</f>
        <v>2867.7590940468699</v>
      </c>
      <c r="S246" s="355">
        <f>E246+L246</f>
        <v>667.784495784142</v>
      </c>
      <c r="T246" s="695">
        <f>F246+M246</f>
        <v>56.981483428169909</v>
      </c>
      <c r="U246" s="695">
        <f>G246+N246</f>
        <v>805.65551947760491</v>
      </c>
      <c r="V246" s="695">
        <f>H246+O246</f>
        <v>311.99349535695302</v>
      </c>
      <c r="W246" s="356">
        <f>I246+J246+P246+Q246</f>
        <v>1025.3441</v>
      </c>
      <c r="AG246" s="507">
        <v>973.26790000000005</v>
      </c>
    </row>
    <row r="247" ht="36.75" customHeight="1">
      <c r="A247" s="358" t="s">
        <v>102</v>
      </c>
      <c r="B247" s="696" t="s">
        <v>181</v>
      </c>
      <c r="C247" s="346" t="s">
        <v>1249</v>
      </c>
      <c r="D247" s="359"/>
      <c r="E247" s="697">
        <v>654803.04000000004</v>
      </c>
      <c r="F247" s="697">
        <v>597107.95999999996</v>
      </c>
      <c r="G247" s="697">
        <v>871299.68999999994</v>
      </c>
      <c r="H247" s="697">
        <v>1305402.26</v>
      </c>
      <c r="I247" s="697"/>
      <c r="J247" s="360"/>
      <c r="K247" s="359"/>
      <c r="L247" s="697">
        <v>677721.15000000002</v>
      </c>
      <c r="M247" s="697">
        <v>618006.73999999999</v>
      </c>
      <c r="N247" s="697">
        <v>901795.18000000005</v>
      </c>
      <c r="O247" s="697">
        <v>1351091.3400000001</v>
      </c>
      <c r="P247" s="697"/>
      <c r="Q247" s="361"/>
      <c r="R247" s="362"/>
      <c r="S247" s="695"/>
      <c r="T247" s="695"/>
      <c r="U247" s="695"/>
      <c r="V247" s="695"/>
      <c r="W247" s="363"/>
    </row>
    <row r="248" ht="27.75">
      <c r="A248" s="358"/>
      <c r="B248" s="698" t="s">
        <v>1250</v>
      </c>
      <c r="C248" s="346"/>
      <c r="D248" s="359"/>
      <c r="E248" s="699"/>
      <c r="F248" s="699"/>
      <c r="G248" s="699"/>
      <c r="H248" s="699"/>
      <c r="I248" s="699"/>
      <c r="J248" s="699"/>
      <c r="K248" s="359"/>
      <c r="L248" s="771">
        <f>L247/E247*100</f>
        <v>103.50000054978364</v>
      </c>
      <c r="M248" s="699">
        <f>M247/F247*100</f>
        <v>103.50000023446346</v>
      </c>
      <c r="N248" s="699">
        <f>N247/G247*100</f>
        <v>103.50000009755543</v>
      </c>
      <c r="O248" s="699">
        <f>O247/H247*100</f>
        <v>103.50000006894426</v>
      </c>
      <c r="P248" s="697"/>
      <c r="Q248" s="700"/>
      <c r="R248" s="364"/>
      <c r="S248" s="701"/>
      <c r="T248" s="701"/>
      <c r="U248" s="701"/>
      <c r="V248" s="701"/>
      <c r="W248" s="363"/>
    </row>
    <row r="249" ht="67.5">
      <c r="A249" s="358" t="s">
        <v>195</v>
      </c>
      <c r="B249" s="702" t="s">
        <v>1251</v>
      </c>
      <c r="C249" s="346" t="s">
        <v>1252</v>
      </c>
      <c r="D249" s="359"/>
      <c r="E249" s="697">
        <v>159.16999999999999</v>
      </c>
      <c r="F249" s="697">
        <v>296.89999999999998</v>
      </c>
      <c r="G249" s="697">
        <v>556.73000000000002</v>
      </c>
      <c r="H249" s="697">
        <v>1108.22</v>
      </c>
      <c r="I249" s="697">
        <v>2958.6199999999999</v>
      </c>
      <c r="J249" s="697">
        <v>1658.6199999999999</v>
      </c>
      <c r="K249" s="359"/>
      <c r="L249" s="697">
        <v>166.65000000000001</v>
      </c>
      <c r="M249" s="697">
        <v>310.86000000000001</v>
      </c>
      <c r="N249" s="697">
        <v>582.89999999999998</v>
      </c>
      <c r="O249" s="697">
        <v>1160.3099999999999</v>
      </c>
      <c r="P249" s="697">
        <v>3106.5500000000002</v>
      </c>
      <c r="Q249" s="697">
        <v>1748.22</v>
      </c>
      <c r="R249" s="362">
        <f>R255/R246</f>
        <v>733.83427089624342</v>
      </c>
      <c r="S249" s="695">
        <f>S255/S246</f>
        <v>162.98691034432119</v>
      </c>
      <c r="T249" s="695">
        <f>T255/T246</f>
        <v>304.78881363777793</v>
      </c>
      <c r="U249" s="695">
        <f>U255/U246</f>
        <v>571.30536817177233</v>
      </c>
      <c r="V249" s="695">
        <f>V255/V246</f>
        <v>1132.7657821607729</v>
      </c>
      <c r="W249" s="363"/>
    </row>
    <row r="250" ht="27.75">
      <c r="A250" s="358"/>
      <c r="B250" s="698" t="s">
        <v>1250</v>
      </c>
      <c r="C250" s="346" t="s">
        <v>1252</v>
      </c>
      <c r="D250" s="359"/>
      <c r="E250" s="699"/>
      <c r="F250" s="699"/>
      <c r="G250" s="699"/>
      <c r="H250" s="699"/>
      <c r="I250" s="699"/>
      <c r="J250" s="699"/>
      <c r="K250" s="359"/>
      <c r="L250" s="699">
        <f t="shared" ref="L250:Q250" si="69">L249/E249*100</f>
        <v>104.69937802349689</v>
      </c>
      <c r="M250" s="699">
        <f t="shared" si="69"/>
        <v>104.70191983832942</v>
      </c>
      <c r="N250" s="699">
        <f t="shared" si="69"/>
        <v>104.70066279884324</v>
      </c>
      <c r="O250" s="699">
        <f t="shared" si="69"/>
        <v>104.70033025933478</v>
      </c>
      <c r="P250" s="699">
        <f t="shared" si="69"/>
        <v>104.99996620045833</v>
      </c>
      <c r="Q250" s="365">
        <f t="shared" si="69"/>
        <v>105.40208124826664</v>
      </c>
      <c r="R250" s="364"/>
      <c r="S250" s="701"/>
      <c r="T250" s="701"/>
      <c r="U250" s="701"/>
      <c r="V250" s="701"/>
      <c r="W250" s="363"/>
    </row>
    <row r="251" ht="27">
      <c r="A251" s="358" t="s">
        <v>199</v>
      </c>
      <c r="B251" s="696" t="s">
        <v>1214</v>
      </c>
      <c r="C251" s="366"/>
      <c r="D251" s="367">
        <f>D256/D246</f>
        <v>2130.4333026390018</v>
      </c>
      <c r="E251" s="697">
        <v>1061.21</v>
      </c>
      <c r="F251" s="697">
        <v>1413.99</v>
      </c>
      <c r="G251" s="697">
        <v>2277.0599999999999</v>
      </c>
      <c r="H251" s="697">
        <v>3230.2600000000002</v>
      </c>
      <c r="I251" s="697">
        <f>I249</f>
        <v>2958.6199999999999</v>
      </c>
      <c r="J251" s="697">
        <f>J249</f>
        <v>1658.6199999999999</v>
      </c>
      <c r="K251" s="367">
        <f>K256/K246</f>
        <v>2226.622405976083</v>
      </c>
      <c r="L251" s="697">
        <v>1098.3499999999999</v>
      </c>
      <c r="M251" s="697">
        <v>1463.48</v>
      </c>
      <c r="N251" s="697">
        <v>2356.7600000000002</v>
      </c>
      <c r="O251" s="697">
        <v>3343.3200000000002</v>
      </c>
      <c r="P251" s="697">
        <f>P249</f>
        <v>3106.5500000000002</v>
      </c>
      <c r="Q251" s="697">
        <f>Q249</f>
        <v>1748.22</v>
      </c>
      <c r="R251" s="368">
        <f>R256/R246</f>
        <v>2181.1181800974509</v>
      </c>
      <c r="S251" s="703"/>
      <c r="T251" s="703"/>
      <c r="U251" s="703"/>
      <c r="V251" s="703"/>
      <c r="W251" s="369"/>
    </row>
    <row r="252" ht="27">
      <c r="A252" s="370"/>
      <c r="B252" s="698" t="s">
        <v>1250</v>
      </c>
      <c r="C252" s="371"/>
      <c r="D252" s="372"/>
      <c r="E252" s="704"/>
      <c r="F252" s="704"/>
      <c r="G252" s="704"/>
      <c r="H252" s="704"/>
      <c r="I252" s="704"/>
      <c r="J252" s="373"/>
      <c r="K252" s="737">
        <f>K251/D251</f>
        <v>1.0451500186454701</v>
      </c>
      <c r="L252" s="706">
        <f t="shared" ref="L252:Q252" si="70">L251/E251*100</f>
        <v>103.49977855466872</v>
      </c>
      <c r="M252" s="706">
        <f t="shared" si="70"/>
        <v>103.5000247526503</v>
      </c>
      <c r="N252" s="706">
        <f t="shared" si="70"/>
        <v>103.50012735720624</v>
      </c>
      <c r="O252" s="706">
        <f t="shared" si="70"/>
        <v>103.50002786153436</v>
      </c>
      <c r="P252" s="706">
        <f t="shared" si="70"/>
        <v>104.99996620045833</v>
      </c>
      <c r="Q252" s="374">
        <f t="shared" si="70"/>
        <v>105.40208124826664</v>
      </c>
      <c r="R252" s="404">
        <f>R251/R206</f>
        <v>1.0474174545847108</v>
      </c>
      <c r="S252" s="707"/>
      <c r="T252" s="707"/>
      <c r="U252" s="707"/>
      <c r="V252" s="707"/>
      <c r="W252" s="369"/>
    </row>
    <row r="253" ht="27.75">
      <c r="A253" s="376">
        <v>6</v>
      </c>
      <c r="B253" s="696" t="s">
        <v>1253</v>
      </c>
      <c r="C253" s="346" t="s">
        <v>15</v>
      </c>
      <c r="D253" s="367">
        <f>SUM(E253:J253)</f>
        <v>2890257.0031186976</v>
      </c>
      <c r="E253" s="708">
        <f>E245*E247*6/1000+E246*E249</f>
        <v>347043.26127976092</v>
      </c>
      <c r="F253" s="708">
        <f>F245*F247*6/1000+F246*F249</f>
        <v>35040.33384976966</v>
      </c>
      <c r="G253" s="708">
        <f>G245*G247*6/1000+G246*G249</f>
        <v>812787.65964266355</v>
      </c>
      <c r="H253" s="708">
        <f>H245*H247*6/1000+H246*H249</f>
        <v>532916.42553450377</v>
      </c>
      <c r="I253" s="708">
        <f>I246*I249</f>
        <v>822688.07857599994</v>
      </c>
      <c r="J253" s="377">
        <f>J246*J249</f>
        <v>339781.244236</v>
      </c>
      <c r="K253" s="367">
        <f>SUM(L253:Q253)</f>
        <v>3364664.4930467261</v>
      </c>
      <c r="L253" s="708">
        <f>L245*L247*6/1000+L246*L249</f>
        <v>374272.09403105942</v>
      </c>
      <c r="M253" s="708">
        <f>M245*M247*6/1000+M246*M249</f>
        <v>47124.507159535206</v>
      </c>
      <c r="N253" s="708">
        <f>N245*N247*6/1000+N246*N249</f>
        <v>1057500.4392102277</v>
      </c>
      <c r="O253" s="708">
        <f>O245*O247*6/1000+O246*O249</f>
        <v>491525.44398990367</v>
      </c>
      <c r="P253" s="708">
        <f>P246*P249</f>
        <v>1019949.3304100003</v>
      </c>
      <c r="Q253" s="378">
        <f>Q246*Q249</f>
        <v>374292.67824600002</v>
      </c>
      <c r="R253" s="409">
        <f t="shared" ref="R253:V256" si="71">D253+K253</f>
        <v>6254921.4961654237</v>
      </c>
      <c r="S253" s="740">
        <f t="shared" si="71"/>
        <v>721315.35531082028</v>
      </c>
      <c r="T253" s="740">
        <f t="shared" si="71"/>
        <v>82164.841009304859</v>
      </c>
      <c r="U253" s="740">
        <f t="shared" si="71"/>
        <v>1870288.0988528912</v>
      </c>
      <c r="V253" s="740">
        <f t="shared" si="71"/>
        <v>1024441.8695244074</v>
      </c>
      <c r="W253" s="410">
        <f>I253+P253+J253+Q253</f>
        <v>2556711.3314680001</v>
      </c>
    </row>
    <row r="254" ht="27.75">
      <c r="A254" s="709"/>
      <c r="B254" s="710" t="s">
        <v>1254</v>
      </c>
      <c r="C254" s="711"/>
      <c r="D254" s="380">
        <f>SUM(E254:J254)</f>
        <v>1914109.6007999266</v>
      </c>
      <c r="E254" s="712">
        <f t="shared" ref="E254:J254" si="72">E253-E255</f>
        <v>294990.53288679483</v>
      </c>
      <c r="F254" s="712">
        <f t="shared" si="72"/>
        <v>27682.802947856202</v>
      </c>
      <c r="G254" s="712">
        <f t="shared" si="72"/>
        <v>614065.0639478378</v>
      </c>
      <c r="H254" s="712">
        <f t="shared" si="72"/>
        <v>350086.36197743786</v>
      </c>
      <c r="I254" s="712">
        <f t="shared" si="72"/>
        <v>514531.10591999994</v>
      </c>
      <c r="J254" s="713">
        <f t="shared" si="72"/>
        <v>112753.73311999999</v>
      </c>
      <c r="K254" s="380">
        <f>SUM(L254:Q254)</f>
        <v>2236351.9914795412</v>
      </c>
      <c r="L254" s="712">
        <f t="shared" ref="L254:Q254" si="73">L253-L255</f>
        <v>317484.69068032783</v>
      </c>
      <c r="M254" s="712">
        <f t="shared" si="73"/>
        <v>37114.719328056053</v>
      </c>
      <c r="N254" s="712">
        <f t="shared" si="73"/>
        <v>795947.71173027996</v>
      </c>
      <c r="O254" s="712">
        <f t="shared" si="73"/>
        <v>320939.95174987719</v>
      </c>
      <c r="P254" s="712">
        <f t="shared" si="73"/>
        <v>638993.79852800025</v>
      </c>
      <c r="Q254" s="506">
        <f t="shared" si="73"/>
        <v>125871.11946300004</v>
      </c>
      <c r="R254" s="409">
        <f t="shared" si="71"/>
        <v>4150461.5922794677</v>
      </c>
      <c r="S254" s="740">
        <f t="shared" si="71"/>
        <v>612475.22356712259</v>
      </c>
      <c r="T254" s="740">
        <f t="shared" si="71"/>
        <v>64797.522275912255</v>
      </c>
      <c r="U254" s="740">
        <f t="shared" si="71"/>
        <v>1410012.7756781178</v>
      </c>
      <c r="V254" s="740">
        <f t="shared" si="71"/>
        <v>671026.31372731505</v>
      </c>
      <c r="W254" s="410"/>
    </row>
    <row r="255" ht="27.75">
      <c r="A255" s="709"/>
      <c r="B255" s="710" t="s">
        <v>1255</v>
      </c>
      <c r="C255" s="711"/>
      <c r="D255" s="380">
        <f>SUM(E255:J255)</f>
        <v>976147.40231877135</v>
      </c>
      <c r="E255" s="712">
        <f>E246*E249</f>
        <v>52052.728392966084</v>
      </c>
      <c r="F255" s="712">
        <f>F246*F249</f>
        <v>7357.5309019134584</v>
      </c>
      <c r="G255" s="712">
        <f>G246*G249</f>
        <v>198722.59569482581</v>
      </c>
      <c r="H255" s="712">
        <f>H246*H249</f>
        <v>182830.06355706591</v>
      </c>
      <c r="I255" s="712">
        <f>I246*H249</f>
        <v>308156.972656</v>
      </c>
      <c r="J255" s="713">
        <f>J246*H249</f>
        <v>227027.51111600001</v>
      </c>
      <c r="K255" s="380">
        <f>SUM(L255:Q255)</f>
        <v>1128312.5015671849</v>
      </c>
      <c r="L255" s="712">
        <f>L246*L249</f>
        <v>56787.403350731605</v>
      </c>
      <c r="M255" s="712">
        <f>M246*M249</f>
        <v>10009.787831479154</v>
      </c>
      <c r="N255" s="712">
        <f>N246*N249</f>
        <v>261552.72747994776</v>
      </c>
      <c r="O255" s="712">
        <f>O246*O249</f>
        <v>170585.49224002645</v>
      </c>
      <c r="P255" s="712">
        <f>P246*O249</f>
        <v>380955.53188200004</v>
      </c>
      <c r="Q255" s="506">
        <f>Q246*O249</f>
        <v>248421.55878299999</v>
      </c>
      <c r="R255" s="427">
        <f t="shared" si="71"/>
        <v>2104459.9038859564</v>
      </c>
      <c r="S255" s="740">
        <f t="shared" si="71"/>
        <v>108840.13174369768</v>
      </c>
      <c r="T255" s="740">
        <f t="shared" si="71"/>
        <v>17367.318733392611</v>
      </c>
      <c r="U255" s="740">
        <f t="shared" si="71"/>
        <v>460275.3231747736</v>
      </c>
      <c r="V255" s="740">
        <f t="shared" si="71"/>
        <v>353415.55579709238</v>
      </c>
      <c r="W255" s="410"/>
    </row>
    <row r="256" ht="31.5" customHeight="1">
      <c r="A256" s="382">
        <v>7</v>
      </c>
      <c r="B256" s="714" t="s">
        <v>1256</v>
      </c>
      <c r="C256" s="383" t="s">
        <v>15</v>
      </c>
      <c r="D256" s="384">
        <f>SUM(E256:J256)</f>
        <v>2890257.0031186976</v>
      </c>
      <c r="E256" s="715">
        <f t="shared" ref="E256:J256" si="74">E246*E251</f>
        <v>347043.26127976092</v>
      </c>
      <c r="F256" s="715">
        <f t="shared" si="74"/>
        <v>35040.33384976966</v>
      </c>
      <c r="G256" s="715">
        <f t="shared" si="74"/>
        <v>812787.65964266355</v>
      </c>
      <c r="H256" s="715">
        <f t="shared" si="74"/>
        <v>532916.42553450377</v>
      </c>
      <c r="I256" s="715">
        <f t="shared" si="74"/>
        <v>822688.07857599994</v>
      </c>
      <c r="J256" s="385">
        <f t="shared" si="74"/>
        <v>339781.244236</v>
      </c>
      <c r="K256" s="384">
        <f>SUM(L256:Q256)</f>
        <v>3364664.4930467261</v>
      </c>
      <c r="L256" s="715">
        <f t="shared" ref="L256:Q256" si="75">L246*L251</f>
        <v>374272.09403105942</v>
      </c>
      <c r="M256" s="715">
        <f t="shared" si="75"/>
        <v>47124.507159535206</v>
      </c>
      <c r="N256" s="715">
        <f t="shared" si="75"/>
        <v>1057500.4392102277</v>
      </c>
      <c r="O256" s="715">
        <f t="shared" si="75"/>
        <v>491525.44398990378</v>
      </c>
      <c r="P256" s="715">
        <f t="shared" si="75"/>
        <v>1019949.3304100003</v>
      </c>
      <c r="Q256" s="386">
        <f t="shared" si="75"/>
        <v>374292.67824600002</v>
      </c>
      <c r="R256" s="428">
        <f t="shared" si="71"/>
        <v>6254921.4961654237</v>
      </c>
      <c r="S256" s="747">
        <f t="shared" si="71"/>
        <v>721315.35531082028</v>
      </c>
      <c r="T256" s="747">
        <f t="shared" si="71"/>
        <v>82164.841009304859</v>
      </c>
      <c r="U256" s="747">
        <f t="shared" si="71"/>
        <v>1870288.0988528912</v>
      </c>
      <c r="V256" s="747">
        <f t="shared" si="71"/>
        <v>1024441.8695244075</v>
      </c>
      <c r="W256" s="417">
        <f>I256+P256+J256+Q256</f>
        <v>2556711.3314680001</v>
      </c>
      <c r="AF256" s="442">
        <f>K254-P254-Q254</f>
        <v>1471487.0734885409</v>
      </c>
      <c r="AG256" s="395">
        <f>AF256/100</f>
        <v>14714.87073488541</v>
      </c>
    </row>
    <row r="257" ht="15.75">
      <c r="A257" s="390"/>
      <c r="B257" s="391" t="s">
        <v>1257</v>
      </c>
      <c r="C257" s="390"/>
      <c r="D257" s="392">
        <f>D253-D256</f>
        <v>0</v>
      </c>
      <c r="E257" s="392">
        <f>E253-E256</f>
        <v>0</v>
      </c>
      <c r="F257" s="392">
        <f t="shared" ref="F257:W257" si="76">F253-F256</f>
        <v>0</v>
      </c>
      <c r="G257" s="392">
        <f t="shared" si="76"/>
        <v>0</v>
      </c>
      <c r="H257" s="392">
        <f t="shared" si="76"/>
        <v>0</v>
      </c>
      <c r="I257" s="392">
        <f t="shared" si="76"/>
        <v>0</v>
      </c>
      <c r="J257" s="392">
        <f t="shared" si="76"/>
        <v>0</v>
      </c>
      <c r="K257" s="392">
        <f t="shared" si="76"/>
        <v>0</v>
      </c>
      <c r="L257" s="392">
        <f t="shared" si="76"/>
        <v>0</v>
      </c>
      <c r="M257" s="392">
        <f t="shared" si="76"/>
        <v>0</v>
      </c>
      <c r="N257" s="392">
        <f t="shared" si="76"/>
        <v>0</v>
      </c>
      <c r="O257" s="392">
        <f t="shared" si="76"/>
        <v>0</v>
      </c>
      <c r="P257" s="392">
        <f t="shared" si="76"/>
        <v>0</v>
      </c>
      <c r="Q257" s="392">
        <f t="shared" si="76"/>
        <v>0</v>
      </c>
      <c r="R257" s="392">
        <f t="shared" si="76"/>
        <v>0</v>
      </c>
      <c r="S257" s="392">
        <f t="shared" si="76"/>
        <v>0</v>
      </c>
      <c r="T257" s="392">
        <f t="shared" si="76"/>
        <v>0</v>
      </c>
      <c r="U257" s="392">
        <f t="shared" si="76"/>
        <v>0</v>
      </c>
      <c r="V257" s="392">
        <f t="shared" si="76"/>
        <v>0</v>
      </c>
      <c r="W257" s="392">
        <f t="shared" si="76"/>
        <v>0</v>
      </c>
    </row>
    <row r="259" ht="28.5" customHeight="1">
      <c r="B259" s="429"/>
      <c r="C259" s="429"/>
      <c r="D259" s="429"/>
      <c r="E259" s="430"/>
      <c r="F259" s="429"/>
      <c r="G259" s="429"/>
      <c r="H259" s="429"/>
      <c r="I259" s="431">
        <f>(I256+J256)/(I246+J246)</f>
        <v>2407.1545270649995</v>
      </c>
      <c r="J259" s="429"/>
      <c r="K259" s="432"/>
      <c r="L259" s="448"/>
      <c r="M259" s="448"/>
      <c r="N259" s="448"/>
      <c r="O259" s="448"/>
      <c r="P259" s="448"/>
      <c r="Q259" s="429"/>
      <c r="R259" s="449"/>
      <c r="S259" s="429"/>
      <c r="T259" s="436"/>
      <c r="U259" s="450"/>
      <c r="V259" s="451"/>
      <c r="W259" s="452"/>
    </row>
    <row r="260" ht="21">
      <c r="U260" s="447"/>
      <c r="V260" s="447"/>
    </row>
    <row r="261">
      <c r="D261" s="48"/>
      <c r="K261" s="393"/>
    </row>
    <row r="262" ht="45">
      <c r="A262" s="418"/>
      <c r="B262" s="418"/>
      <c r="C262" s="418"/>
      <c r="D262" s="748"/>
      <c r="E262" s="748"/>
      <c r="F262" s="749" t="s">
        <v>6</v>
      </c>
      <c r="G262" s="749" t="s">
        <v>7</v>
      </c>
      <c r="H262" s="749" t="s">
        <v>8</v>
      </c>
      <c r="I262" s="749" t="s">
        <v>1159</v>
      </c>
      <c r="J262" s="750" t="s">
        <v>1244</v>
      </c>
      <c r="K262" s="750" t="s">
        <v>1245</v>
      </c>
      <c r="L262" s="418"/>
      <c r="M262" s="418"/>
      <c r="N262" s="418"/>
      <c r="O262" s="418"/>
      <c r="P262" s="418"/>
      <c r="Q262" s="424"/>
      <c r="R262" s="438"/>
      <c r="S262" s="438"/>
      <c r="T262" s="453"/>
      <c r="U262" s="447"/>
      <c r="W262" s="357"/>
    </row>
    <row r="263" ht="26.25">
      <c r="A263" s="418"/>
      <c r="B263" s="418"/>
      <c r="C263" s="418"/>
      <c r="D263" s="748" t="s">
        <v>1276</v>
      </c>
      <c r="E263" s="751">
        <f>F263+G263+H263+I263+J263+K263</f>
        <v>2764.98142564</v>
      </c>
      <c r="F263" s="752">
        <v>706.55225940000003</v>
      </c>
      <c r="G263" s="752">
        <v>56.512911000000003</v>
      </c>
      <c r="H263" s="752">
        <v>791.62105530899998</v>
      </c>
      <c r="I263" s="752">
        <v>278.614805929</v>
      </c>
      <c r="J263" s="752">
        <v>555.50945100199988</v>
      </c>
      <c r="K263" s="752">
        <v>376.17094300000002</v>
      </c>
      <c r="L263" s="418"/>
      <c r="M263" s="418"/>
      <c r="N263" s="418"/>
      <c r="O263" s="418"/>
      <c r="P263" s="418"/>
      <c r="Q263" s="440"/>
      <c r="R263" s="441"/>
      <c r="S263" s="442"/>
      <c r="T263" s="418"/>
      <c r="U263" s="424"/>
      <c r="V263" s="424"/>
      <c r="W263" s="357"/>
    </row>
    <row r="264" ht="23.25">
      <c r="A264" s="418"/>
      <c r="B264" s="418"/>
      <c r="C264" s="418"/>
      <c r="D264" s="748"/>
      <c r="E264" s="748"/>
      <c r="F264" s="770">
        <f>F263/E263</f>
        <v>0.25553598763740593</v>
      </c>
      <c r="G264" s="770">
        <f>G263/E263</f>
        <v>0.020438803123937505</v>
      </c>
      <c r="H264" s="770">
        <f>H263/E263</f>
        <v>0.28630248578460754</v>
      </c>
      <c r="I264" s="770">
        <f>I263/E263</f>
        <v>0.10076552534688731</v>
      </c>
      <c r="J264" s="770">
        <f>J263/E263</f>
        <v>0.20090892685596184</v>
      </c>
      <c r="K264" s="770">
        <f>K263/E263</f>
        <v>0.13604827125119986</v>
      </c>
      <c r="L264" s="418"/>
      <c r="M264" s="418"/>
      <c r="N264" s="418"/>
      <c r="O264" s="418"/>
      <c r="P264" s="418"/>
      <c r="T264" s="447"/>
      <c r="U264" s="424"/>
      <c r="V264" s="424"/>
    </row>
    <row r="265" ht="23.25">
      <c r="A265" s="418"/>
      <c r="B265" s="418"/>
      <c r="C265" s="418"/>
      <c r="D265" s="748" t="s">
        <v>1291</v>
      </c>
      <c r="E265" s="751">
        <f>F265+G265+H265+I265+J265+K265</f>
        <v>2747.2729357999997</v>
      </c>
      <c r="F265" s="751">
        <v>648.708754</v>
      </c>
      <c r="G265" s="751">
        <v>53.360537000000001</v>
      </c>
      <c r="H265" s="751">
        <v>732.57830279999996</v>
      </c>
      <c r="I265" s="751">
        <v>290.79033800000002</v>
      </c>
      <c r="J265" s="751">
        <v>612.90055600000005</v>
      </c>
      <c r="K265" s="751">
        <v>408.93444799999997</v>
      </c>
      <c r="L265" s="418"/>
      <c r="M265" s="418"/>
      <c r="N265" s="418"/>
      <c r="R265" s="395"/>
    </row>
    <row r="266" ht="23.25">
      <c r="A266" s="418"/>
      <c r="B266" s="418"/>
      <c r="C266" s="418"/>
      <c r="D266" s="748"/>
      <c r="E266" s="748"/>
      <c r="F266" s="770">
        <f>F265/E265</f>
        <v>0.23612825123656578</v>
      </c>
      <c r="G266" s="770">
        <f>G265/E265</f>
        <v>0.019423092734854732</v>
      </c>
      <c r="H266" s="770">
        <f>H265/E265</f>
        <v>0.26665654265861094</v>
      </c>
      <c r="I266" s="770">
        <f>I265/E265</f>
        <v>0.10584690520213003</v>
      </c>
      <c r="J266" s="770">
        <f>J265/E265</f>
        <v>0.22309416294727366</v>
      </c>
      <c r="K266" s="770">
        <f>K265/E265</f>
        <v>0.14885104522056494</v>
      </c>
      <c r="L266" s="418"/>
      <c r="M266" s="418"/>
      <c r="N266" s="389"/>
      <c r="O266" s="389"/>
    </row>
    <row r="267" ht="23.25">
      <c r="A267" s="418"/>
      <c r="B267" s="418"/>
      <c r="C267" s="418"/>
      <c r="D267" s="748" t="s">
        <v>147</v>
      </c>
      <c r="E267" s="751">
        <f>F267+G267+H267+I267+J267+K267</f>
        <v>2877.0931385229151</v>
      </c>
      <c r="F267" s="751">
        <f>S201</f>
        <v>724.19173208696498</v>
      </c>
      <c r="G267" s="751">
        <f>T201</f>
        <v>53.1944301896742</v>
      </c>
      <c r="H267" s="751">
        <f>U201</f>
        <v>808.41365163947808</v>
      </c>
      <c r="I267" s="751">
        <f>V201</f>
        <v>318.07702460679798</v>
      </c>
      <c r="J267" s="751">
        <f>I201+J201</f>
        <v>476.79679999999996</v>
      </c>
      <c r="K267" s="751">
        <f>P201+Q201</f>
        <v>496.41949999999997</v>
      </c>
      <c r="L267" s="418"/>
      <c r="M267" s="418"/>
      <c r="N267" s="418"/>
      <c r="R267" s="425"/>
    </row>
    <row r="268" ht="23.25">
      <c r="A268" s="418"/>
      <c r="B268" s="418"/>
      <c r="C268" s="418"/>
      <c r="D268" s="748"/>
      <c r="E268" s="748"/>
      <c r="F268" s="770">
        <f>F267/E267</f>
        <v>0.25170951971987993</v>
      </c>
      <c r="G268" s="770">
        <f>G267/E267</f>
        <v>0.018488949654575294</v>
      </c>
      <c r="H268" s="770">
        <f>H267/E267</f>
        <v>0.28098278808398724</v>
      </c>
      <c r="I268" s="770">
        <f>I267/E267</f>
        <v>0.11055499745486067</v>
      </c>
      <c r="J268" s="770">
        <f>J267/E267</f>
        <v>0.16572171182639747</v>
      </c>
      <c r="K268" s="770">
        <f>K267/E267</f>
        <v>0.17254203326029938</v>
      </c>
      <c r="L268" s="418"/>
      <c r="M268" s="418"/>
      <c r="N268" s="418"/>
      <c r="R268" s="426"/>
    </row>
    <row r="269" ht="28.5">
      <c r="A269" s="418"/>
      <c r="B269" s="418"/>
      <c r="C269" s="418"/>
      <c r="D269" s="754" t="s">
        <v>1292</v>
      </c>
      <c r="E269" s="755">
        <f>F269+G269+H269+I269+J269+K269</f>
        <v>2867.7590940468699</v>
      </c>
      <c r="F269" s="755">
        <f>S246</f>
        <v>667.784495784142</v>
      </c>
      <c r="G269" s="755">
        <f>T246</f>
        <v>56.981483428169909</v>
      </c>
      <c r="H269" s="755">
        <f>U246</f>
        <v>805.65551947760491</v>
      </c>
      <c r="I269" s="755">
        <f>V246</f>
        <v>311.99349535695302</v>
      </c>
      <c r="J269" s="755">
        <f>I246+P246</f>
        <v>606.38700000000006</v>
      </c>
      <c r="K269" s="755">
        <f>J246+Q246</f>
        <v>418.95709999999997</v>
      </c>
      <c r="L269" s="418"/>
      <c r="M269" s="418"/>
      <c r="N269" s="418"/>
      <c r="O269" s="357"/>
      <c r="P269" s="395"/>
      <c r="Q269" s="395"/>
      <c r="R269" s="395"/>
      <c r="S269" s="395"/>
      <c r="T269" s="395"/>
      <c r="U269" s="424"/>
    </row>
    <row r="270" ht="23.25">
      <c r="A270" s="418"/>
      <c r="B270" s="418"/>
      <c r="C270" s="418"/>
      <c r="D270" s="748"/>
      <c r="E270" s="748"/>
      <c r="F270" s="770">
        <f>F269/E269</f>
        <v>0.23285934204528685</v>
      </c>
      <c r="G270" s="770">
        <f>G269/E269</f>
        <v>0.019869689733163696</v>
      </c>
      <c r="H270" s="770">
        <f>H269/E269</f>
        <v>0.28093556434013262</v>
      </c>
      <c r="I270" s="770">
        <f>I269/E269</f>
        <v>0.1087934812950693</v>
      </c>
      <c r="J270" s="770">
        <f>J269/E269</f>
        <v>0.21144976970303678</v>
      </c>
      <c r="K270" s="770">
        <f>K269/E269</f>
        <v>0.14609215288331073</v>
      </c>
      <c r="L270" s="418"/>
      <c r="M270" s="418"/>
      <c r="N270" s="418"/>
      <c r="P270" s="395"/>
      <c r="Q270" s="395"/>
      <c r="R270" s="395"/>
      <c r="S270" s="395"/>
      <c r="T270" s="395"/>
    </row>
    <row r="271" ht="23.25">
      <c r="A271" s="418"/>
      <c r="B271" s="418"/>
      <c r="C271" s="418"/>
      <c r="D271" s="418"/>
      <c r="E271" s="418"/>
      <c r="F271" s="418"/>
      <c r="G271" s="418"/>
      <c r="H271" s="418"/>
      <c r="I271" s="418"/>
      <c r="J271" s="418"/>
      <c r="K271" s="418"/>
      <c r="L271" s="418"/>
      <c r="M271" s="418"/>
      <c r="N271" s="418"/>
      <c r="T271" s="395"/>
    </row>
    <row r="272" ht="46.5" customHeight="1">
      <c r="C272" s="772"/>
      <c r="D272" s="773" t="s">
        <v>6</v>
      </c>
      <c r="E272" s="773" t="s">
        <v>7</v>
      </c>
      <c r="F272" s="773" t="s">
        <v>8</v>
      </c>
      <c r="G272" s="773" t="s">
        <v>1159</v>
      </c>
      <c r="H272" s="773" t="s">
        <v>1262</v>
      </c>
      <c r="I272" s="773" t="s">
        <v>1263</v>
      </c>
      <c r="J272" s="756" t="s">
        <v>1216</v>
      </c>
      <c r="K272" s="756" t="s">
        <v>1217</v>
      </c>
      <c r="L272" s="757" t="s">
        <v>1264</v>
      </c>
      <c r="O272" s="395"/>
      <c r="P272" s="395"/>
      <c r="Q272" s="395"/>
      <c r="R272" s="395"/>
      <c r="S272" s="395"/>
      <c r="T272" s="395"/>
      <c r="U272" s="395"/>
    </row>
    <row r="273" ht="23.25" customHeight="1">
      <c r="C273" s="748" t="s">
        <v>1293</v>
      </c>
      <c r="D273" s="753">
        <f>F265</f>
        <v>648.708754</v>
      </c>
      <c r="E273" s="753">
        <f>G265</f>
        <v>53.360537000000001</v>
      </c>
      <c r="F273" s="753">
        <f>H265</f>
        <v>732.57830279999996</v>
      </c>
      <c r="G273" s="753">
        <f>I265</f>
        <v>290.79033800000002</v>
      </c>
      <c r="H273" s="753">
        <f>D273+E273+F273+G273</f>
        <v>1725.4379317999999</v>
      </c>
      <c r="I273" s="753">
        <f>J265+K265</f>
        <v>1021.835004</v>
      </c>
      <c r="J273" s="758">
        <f>I273-K273</f>
        <v>612.90055600000005</v>
      </c>
      <c r="K273" s="758">
        <f>K265</f>
        <v>408.93444799999997</v>
      </c>
      <c r="L273" s="758">
        <f>D273+E273+F273+G273+I273</f>
        <v>2747.2729357999997</v>
      </c>
      <c r="O273" s="395"/>
      <c r="P273" s="395"/>
      <c r="Q273" s="395"/>
      <c r="R273" s="395"/>
      <c r="S273" s="395"/>
      <c r="T273" s="395"/>
      <c r="U273" s="395"/>
    </row>
    <row r="274" ht="23.25" customHeight="1">
      <c r="C274" s="751" t="s">
        <v>1266</v>
      </c>
      <c r="D274" s="752">
        <f>D273/L273</f>
        <v>0.23612825123656578</v>
      </c>
      <c r="E274" s="752">
        <f>E273/L273</f>
        <v>0.019423092734854732</v>
      </c>
      <c r="F274" s="752">
        <f>F273/L273</f>
        <v>0.26665654265861094</v>
      </c>
      <c r="G274" s="752">
        <f>G273/L273</f>
        <v>0.10584690520213003</v>
      </c>
      <c r="H274" s="752"/>
      <c r="I274" s="765">
        <f>I273/$L$86</f>
        <v>0.35698744361168083</v>
      </c>
      <c r="J274" s="759"/>
      <c r="K274" s="759"/>
      <c r="L274" s="760"/>
      <c r="O274" s="395"/>
      <c r="P274" s="395"/>
      <c r="Q274" s="395"/>
      <c r="R274" s="395"/>
      <c r="S274" s="395"/>
      <c r="T274" s="395"/>
      <c r="U274" s="395"/>
    </row>
    <row r="275" ht="23.25" customHeight="1">
      <c r="C275" s="748" t="s">
        <v>1267</v>
      </c>
      <c r="D275" s="753">
        <v>314.90022599999998</v>
      </c>
      <c r="E275" s="753">
        <v>23.223195999999898</v>
      </c>
      <c r="F275" s="753">
        <v>343.83806579999998</v>
      </c>
      <c r="G275" s="753">
        <v>148.04443900000001</v>
      </c>
      <c r="H275" s="753">
        <f>D275+E275+F275+G275</f>
        <v>830.00592679999988</v>
      </c>
      <c r="I275" s="753">
        <v>476.99891100000002</v>
      </c>
      <c r="J275" s="759">
        <f>I275-K275</f>
        <v>270.83412700000002</v>
      </c>
      <c r="K275" s="759">
        <v>206.164784</v>
      </c>
      <c r="L275" s="759">
        <f>D275+E275+F275+G275+I275</f>
        <v>1307.0048377999999</v>
      </c>
    </row>
    <row r="276" ht="23.25" customHeight="1">
      <c r="C276" s="751"/>
      <c r="D276" s="752">
        <f>D275/H275</f>
        <v>0.3793951534949449</v>
      </c>
      <c r="E276" s="752">
        <f>E275/H275</f>
        <v>0.02797955442262259</v>
      </c>
      <c r="F276" s="752">
        <f>F275/H275</f>
        <v>0.41425977176528284</v>
      </c>
      <c r="G276" s="752">
        <f>G275/H275</f>
        <v>0.17836552031714967</v>
      </c>
      <c r="H276" s="752">
        <f>H275/H273</f>
        <v>0.48104073261802388</v>
      </c>
      <c r="I276" s="752">
        <f>I275/L275</f>
        <v>0.36495573482566651</v>
      </c>
      <c r="J276" s="759">
        <f>J275/I275</f>
        <v>0.56778772603948358</v>
      </c>
      <c r="K276" s="759">
        <f>K275/I275</f>
        <v>0.43221227396051642</v>
      </c>
      <c r="L276" s="760"/>
    </row>
    <row r="277" ht="23.25" customHeight="1">
      <c r="C277" s="748" t="s">
        <v>1268</v>
      </c>
      <c r="D277" s="753">
        <f>D273-D275</f>
        <v>333.80852800000002</v>
      </c>
      <c r="E277" s="753">
        <f>E273-E275</f>
        <v>30.137341000000102</v>
      </c>
      <c r="F277" s="753">
        <f>F273-F275</f>
        <v>388.74023699999998</v>
      </c>
      <c r="G277" s="753">
        <f>G273-G275</f>
        <v>142.74589900000001</v>
      </c>
      <c r="H277" s="753">
        <f>D277+E277+F277+G277</f>
        <v>895.43200500000012</v>
      </c>
      <c r="I277" s="753">
        <f>I273-I275</f>
        <v>544.83609300000001</v>
      </c>
      <c r="J277" s="759">
        <f>I277-K277</f>
        <v>342.06642900000003</v>
      </c>
      <c r="K277" s="759">
        <f>K273-K275</f>
        <v>202.76966399999998</v>
      </c>
      <c r="L277" s="759">
        <f>D277+E277+F277+G277+I277</f>
        <v>1440.268098</v>
      </c>
    </row>
    <row r="278" ht="23.25" customHeight="1">
      <c r="C278" s="751"/>
      <c r="D278" s="752">
        <f>D277/H277</f>
        <v>0.37279048117115265</v>
      </c>
      <c r="E278" s="752">
        <f>E277/H277</f>
        <v>0.033656761017828593</v>
      </c>
      <c r="F278" s="752">
        <f>F277/H277</f>
        <v>0.43413708112878979</v>
      </c>
      <c r="G278" s="752">
        <f>G277/H277</f>
        <v>0.15941567668222892</v>
      </c>
      <c r="H278" s="752">
        <f>H277/H273</f>
        <v>0.51895926738197617</v>
      </c>
      <c r="I278" s="752">
        <f>I277/L277</f>
        <v>0.3782879685779168</v>
      </c>
      <c r="J278" s="759">
        <f>J277/I277</f>
        <v>0.62783364280530518</v>
      </c>
      <c r="K278" s="759">
        <f>K277/I277</f>
        <v>0.37216635719469482</v>
      </c>
      <c r="L278" s="760"/>
    </row>
    <row r="279" ht="23.25" customHeight="1">
      <c r="C279" s="2115" t="s">
        <v>1294</v>
      </c>
      <c r="D279" s="2116"/>
      <c r="E279" s="2116"/>
      <c r="F279" s="2117"/>
      <c r="G279" s="752"/>
      <c r="H279" s="752"/>
      <c r="I279" s="752"/>
      <c r="J279" s="759"/>
      <c r="K279" s="759"/>
      <c r="L279" s="760"/>
    </row>
    <row r="280" ht="23.25" customHeight="1">
      <c r="C280" s="761" t="s">
        <v>1295</v>
      </c>
      <c r="D280" s="762">
        <f>D282+D284</f>
        <v>692.6844557841423</v>
      </c>
      <c r="E280" s="762">
        <f>E282+E284</f>
        <v>56.981483428169909</v>
      </c>
      <c r="F280" s="762">
        <f>F282+F284</f>
        <v>782.25555947760506</v>
      </c>
      <c r="G280" s="762">
        <f>G282+G284</f>
        <v>310.49349535695262</v>
      </c>
      <c r="H280" s="762">
        <f>L280-I280</f>
        <v>1842.4149940468699</v>
      </c>
      <c r="I280" s="762">
        <v>1025.3441</v>
      </c>
      <c r="J280" s="763">
        <f>J282+J284</f>
        <v>615.00532524458299</v>
      </c>
      <c r="K280" s="763">
        <f>K282+K284</f>
        <v>410.33877475541715</v>
      </c>
      <c r="L280" s="763">
        <v>2867.7590940468699</v>
      </c>
      <c r="N280" s="418"/>
      <c r="O280" s="419"/>
    </row>
    <row r="281" ht="23.25" customHeight="1">
      <c r="C281" s="764" t="s">
        <v>1266</v>
      </c>
      <c r="D281" s="765">
        <f>D280/$L$235</f>
        <v>0.25296582191002048</v>
      </c>
      <c r="E281" s="765">
        <f>E280/$L$235</f>
        <v>0.020809428692523002</v>
      </c>
      <c r="F281" s="765">
        <f>F280/$L$235</f>
        <v>0.28567686035761253</v>
      </c>
      <c r="G281" s="765">
        <f>G280/$L$235</f>
        <v>0.11339108535613363</v>
      </c>
      <c r="H281" s="765"/>
      <c r="I281" s="765">
        <f>I280/$L$86</f>
        <v>0.35821337852830065</v>
      </c>
      <c r="J281" s="766"/>
      <c r="K281" s="766"/>
      <c r="L281" s="767"/>
    </row>
    <row r="282" ht="28.5" customHeight="1">
      <c r="C282" s="761" t="s">
        <v>1267</v>
      </c>
      <c r="D282" s="762">
        <f>H282*D276</f>
        <v>336.02599983015722</v>
      </c>
      <c r="E282" s="762">
        <f>H282*E276</f>
        <v>24.781175149590634</v>
      </c>
      <c r="F282" s="762">
        <f>H282*F276</f>
        <v>366.90519822018928</v>
      </c>
      <c r="G282" s="762">
        <f>H282*G276</f>
        <v>157.97632560057207</v>
      </c>
      <c r="H282" s="762">
        <f>L282-I282</f>
        <v>885.6886988005092</v>
      </c>
      <c r="I282" s="762">
        <f>I280*I275/I273</f>
        <v>478.63697875462009</v>
      </c>
      <c r="J282" s="766">
        <f>I282*J275/I275</f>
        <v>271.76420176549436</v>
      </c>
      <c r="K282" s="766">
        <f>I282-J282</f>
        <v>206.87277698912573</v>
      </c>
      <c r="L282" s="768">
        <f>L280*L275/L273</f>
        <v>1364.3256775551292</v>
      </c>
      <c r="M282" s="443"/>
      <c r="N282" s="444"/>
      <c r="O282" s="444"/>
    </row>
    <row r="283" ht="23.25" customHeight="1">
      <c r="C283" s="764"/>
      <c r="D283" s="765">
        <f>D282/$H$237</f>
        <v>0.38952596607971757</v>
      </c>
      <c r="E283" s="765">
        <f>E282/$H$237</f>
        <v>0.028726679470082672</v>
      </c>
      <c r="F283" s="765">
        <f>F282/$H$237</f>
        <v>0.42532155805987421</v>
      </c>
      <c r="G283" s="765">
        <f>G282/$H$237</f>
        <v>0.18312833196951986</v>
      </c>
      <c r="H283" s="765">
        <f>H282/H280</f>
        <v>0.48072160814056958</v>
      </c>
      <c r="I283" s="765">
        <f>I282/L282</f>
        <v>0.35082311110081665</v>
      </c>
      <c r="J283" s="766">
        <f>J282/I282</f>
        <v>0.56778772603948358</v>
      </c>
      <c r="K283" s="766">
        <f>K282/I282</f>
        <v>0.43221227396051642</v>
      </c>
      <c r="L283" s="767"/>
    </row>
    <row r="284" ht="23.25" customHeight="1">
      <c r="C284" s="761" t="s">
        <v>1268</v>
      </c>
      <c r="D284" s="762">
        <f>H284*D278</f>
        <v>356.65845595398508</v>
      </c>
      <c r="E284" s="762">
        <f>H284*E278</f>
        <v>32.200308278579278</v>
      </c>
      <c r="F284" s="762">
        <f>H284*F278</f>
        <v>415.35036125741578</v>
      </c>
      <c r="G284" s="762">
        <f>H284*G278</f>
        <v>152.51716975638053</v>
      </c>
      <c r="H284" s="762">
        <f>L284-I284</f>
        <v>956.72629524636068</v>
      </c>
      <c r="I284" s="762">
        <f>I280-I282</f>
        <v>546.70712124537999</v>
      </c>
      <c r="J284" s="766">
        <f>I284*J277/I277</f>
        <v>343.24112347908857</v>
      </c>
      <c r="K284" s="766">
        <f>I284-J284</f>
        <v>203.46599776629142</v>
      </c>
      <c r="L284" s="768">
        <f>L280-L282</f>
        <v>1503.4334164917407</v>
      </c>
    </row>
    <row r="285" ht="23.25" customHeight="1">
      <c r="C285" s="764"/>
      <c r="D285" s="765">
        <f>D284/$H$239</f>
        <v>0.39524058511074511</v>
      </c>
      <c r="E285" s="765">
        <f>E284/$H$239</f>
        <v>0.035683630858352682</v>
      </c>
      <c r="F285" s="765">
        <f>F284/$H$239</f>
        <v>0.46028158611924286</v>
      </c>
      <c r="G285" s="765">
        <f>G284/$H$239</f>
        <v>0.16901597146409431</v>
      </c>
      <c r="H285" s="765">
        <f>H284/H280</f>
        <v>0.51927839185943048</v>
      </c>
      <c r="I285" s="765">
        <f>I284/L284</f>
        <v>0.36363906458931861</v>
      </c>
      <c r="J285" s="766">
        <f>J284/I284</f>
        <v>0.62783364280530518</v>
      </c>
      <c r="K285" s="766">
        <f>K284/I284</f>
        <v>0.37216635719469482</v>
      </c>
      <c r="L285" s="767"/>
    </row>
    <row r="286" ht="21">
      <c r="E286" s="396"/>
      <c r="F286" s="396"/>
      <c r="G286" s="396"/>
      <c r="H286" s="396"/>
      <c r="I286" s="396"/>
    </row>
    <row r="287" ht="23.25">
      <c r="S287" s="454"/>
      <c r="T287" s="774"/>
    </row>
    <row r="289" ht="75.75" customHeight="1">
      <c r="A289" s="2121" t="s">
        <v>2037</v>
      </c>
      <c r="B289" s="2121"/>
      <c r="C289" s="2121"/>
      <c r="D289" s="2121"/>
      <c r="E289" s="2121"/>
      <c r="F289" s="2121"/>
      <c r="G289" s="335"/>
      <c r="H289" s="336"/>
      <c r="I289" s="337"/>
      <c r="J289" s="337"/>
      <c r="K289" s="338" t="s">
        <v>1237</v>
      </c>
      <c r="L289" s="336"/>
      <c r="M289" s="338" t="s">
        <v>1238</v>
      </c>
      <c r="N289" s="336"/>
      <c r="O289" s="338" t="s">
        <v>1239</v>
      </c>
      <c r="P289" s="336">
        <v>1.05</v>
      </c>
      <c r="Q289" s="691" t="s">
        <v>1240</v>
      </c>
      <c r="R289" s="692">
        <f>R293/R292*1000</f>
        <v>6679.3390667885451</v>
      </c>
      <c r="S289" s="503"/>
      <c r="T289" s="340"/>
      <c r="U289" s="341"/>
      <c r="V289" s="504"/>
      <c r="W289" s="340"/>
      <c r="AF289" s="340"/>
    </row>
    <row r="290" ht="34.5" customHeight="1">
      <c r="A290" s="2095" t="s">
        <v>1241</v>
      </c>
      <c r="B290" s="2097" t="s">
        <v>210</v>
      </c>
      <c r="C290" s="2099"/>
      <c r="D290" s="2101" t="s">
        <v>1296</v>
      </c>
      <c r="E290" s="2102"/>
      <c r="F290" s="2102"/>
      <c r="G290" s="2102"/>
      <c r="H290" s="2102"/>
      <c r="I290" s="2102"/>
      <c r="J290" s="2103"/>
      <c r="K290" s="2113" t="s">
        <v>1297</v>
      </c>
      <c r="L290" s="2105"/>
      <c r="M290" s="2105"/>
      <c r="N290" s="2105"/>
      <c r="O290" s="2105"/>
      <c r="P290" s="2105"/>
      <c r="Q290" s="2120"/>
      <c r="R290" s="2113">
        <v>2023</v>
      </c>
      <c r="S290" s="2105"/>
      <c r="T290" s="2105"/>
      <c r="U290" s="2105"/>
      <c r="V290" s="2105"/>
      <c r="W290" s="2106"/>
    </row>
    <row r="291" ht="53.25" customHeight="1">
      <c r="A291" s="2096"/>
      <c r="B291" s="2098"/>
      <c r="C291" s="2100"/>
      <c r="D291" s="399" t="s">
        <v>1212</v>
      </c>
      <c r="E291" s="342" t="s">
        <v>6</v>
      </c>
      <c r="F291" s="342" t="s">
        <v>7</v>
      </c>
      <c r="G291" s="342" t="s">
        <v>8</v>
      </c>
      <c r="H291" s="342" t="s">
        <v>1159</v>
      </c>
      <c r="I291" s="343" t="s">
        <v>1244</v>
      </c>
      <c r="J291" s="344" t="s">
        <v>1245</v>
      </c>
      <c r="K291" s="399" t="s">
        <v>1212</v>
      </c>
      <c r="L291" s="342" t="s">
        <v>6</v>
      </c>
      <c r="M291" s="342" t="s">
        <v>7</v>
      </c>
      <c r="N291" s="342" t="s">
        <v>8</v>
      </c>
      <c r="O291" s="342" t="s">
        <v>1159</v>
      </c>
      <c r="P291" s="343" t="s">
        <v>1244</v>
      </c>
      <c r="Q291" s="344" t="s">
        <v>1245</v>
      </c>
      <c r="R291" s="399" t="s">
        <v>1212</v>
      </c>
      <c r="S291" s="342" t="s">
        <v>6</v>
      </c>
      <c r="T291" s="342" t="s">
        <v>7</v>
      </c>
      <c r="U291" s="342" t="s">
        <v>8</v>
      </c>
      <c r="V291" s="342" t="s">
        <v>1159</v>
      </c>
      <c r="W291" s="400" t="s">
        <v>1246</v>
      </c>
    </row>
    <row r="292" ht="46.5">
      <c r="A292" s="345" t="s">
        <v>97</v>
      </c>
      <c r="B292" s="693" t="s">
        <v>1247</v>
      </c>
      <c r="C292" s="346" t="s">
        <v>89</v>
      </c>
      <c r="D292" s="347">
        <f>E292+F292+G292+H292+I292</f>
        <v>410.24975246831036</v>
      </c>
      <c r="E292" s="348">
        <f>(E303-E293*E296)/(E294/1000*6)</f>
        <v>78.023897983190651</v>
      </c>
      <c r="F292" s="348">
        <f>(F303-F293*F296)/(F294/1000*6)</f>
        <v>8.9326812732311929</v>
      </c>
      <c r="G292" s="348">
        <f>(G303-G293*G296)/(G294/1000*6)</f>
        <v>114.65652783557307</v>
      </c>
      <c r="H292" s="348">
        <f>(H303-H293*H296)/(H294/1000*6)</f>
        <v>40.231512042982089</v>
      </c>
      <c r="I292" s="2107">
        <f>(I293+J293)/3</f>
        <v>168.40513333333334</v>
      </c>
      <c r="J292" s="2108"/>
      <c r="K292" s="347">
        <f>L292+M292+N292+O292+P292</f>
        <v>436.05165015403645</v>
      </c>
      <c r="L292" s="348">
        <f>(L303-L293*L296)/(L294/1000*6)</f>
        <v>77.839273566976189</v>
      </c>
      <c r="M292" s="348">
        <f>(M303-M293*M296)/(M294/1000*6)</f>
        <v>10.010203906378077</v>
      </c>
      <c r="N292" s="348">
        <f>(N303-N293*N296)/(N294/1000*6)</f>
        <v>113.38988740994805</v>
      </c>
      <c r="O292" s="348">
        <f>(O303-O293*O296)/(O294/1000*6)</f>
        <v>42.771351937400581</v>
      </c>
      <c r="P292" s="2107">
        <f>(P293+Q293)/3</f>
        <v>192.04093333333353</v>
      </c>
      <c r="Q292" s="2109"/>
      <c r="R292" s="775">
        <f t="shared" ref="R292:W292" si="77">(D292+K292)/2</f>
        <v>423.15070131117341</v>
      </c>
      <c r="S292" s="348">
        <f t="shared" si="77"/>
        <v>77.93158577508342</v>
      </c>
      <c r="T292" s="348">
        <f t="shared" si="77"/>
        <v>9.471442589804635</v>
      </c>
      <c r="U292" s="348">
        <f t="shared" si="77"/>
        <v>114.02320762276057</v>
      </c>
      <c r="V292" s="348">
        <f t="shared" si="77"/>
        <v>41.501431990191335</v>
      </c>
      <c r="W292" s="776">
        <f t="shared" si="77"/>
        <v>180.22303333333343</v>
      </c>
    </row>
    <row r="293" ht="46.5">
      <c r="A293" s="353" t="s">
        <v>98</v>
      </c>
      <c r="B293" s="693" t="s">
        <v>1248</v>
      </c>
      <c r="C293" s="346" t="s">
        <v>182</v>
      </c>
      <c r="D293" s="347">
        <f>E293+F293+G293+H293+I293+J293</f>
        <v>1373.6154539999998</v>
      </c>
      <c r="E293" s="694">
        <v>340.5299</v>
      </c>
      <c r="F293" s="694">
        <v>28.736830999999999</v>
      </c>
      <c r="G293" s="694">
        <v>349.73431299999999</v>
      </c>
      <c r="H293" s="694">
        <v>149.39901</v>
      </c>
      <c r="I293" s="694">
        <v>305.80172725800901</v>
      </c>
      <c r="J293" s="694">
        <v>199.41367274199101</v>
      </c>
      <c r="K293" s="347">
        <f>L293+M293+N293+O293+P293+Q293</f>
        <v>1452.7515564066916</v>
      </c>
      <c r="L293" s="694">
        <v>339.72411951970901</v>
      </c>
      <c r="M293" s="694">
        <v>32.203268999999999</v>
      </c>
      <c r="N293" s="694">
        <v>345.87070725999996</v>
      </c>
      <c r="O293" s="694">
        <v>158.830660626982</v>
      </c>
      <c r="P293" s="694">
        <v>348.72125305903302</v>
      </c>
      <c r="Q293" s="777">
        <v>227.40154694096748</v>
      </c>
      <c r="R293" s="778">
        <f>D293+K293</f>
        <v>2826.3670104066914</v>
      </c>
      <c r="S293" s="694">
        <f>E293+L293</f>
        <v>680.254019519709</v>
      </c>
      <c r="T293" s="694">
        <f>F293+M293</f>
        <v>60.940100000000001</v>
      </c>
      <c r="U293" s="694">
        <f>G293+N293</f>
        <v>695.60502025999995</v>
      </c>
      <c r="V293" s="694">
        <f>H293+O293</f>
        <v>308.229670626982</v>
      </c>
      <c r="W293" s="779">
        <f>I293+J293+P293+Q293</f>
        <v>1081.3382000000006</v>
      </c>
      <c r="AF293" s="505" t="e">
        <v>#REF!</v>
      </c>
      <c r="AG293" s="507">
        <v>973.26790000000005</v>
      </c>
    </row>
    <row r="294" ht="36.75" customHeight="1">
      <c r="A294" s="358" t="s">
        <v>102</v>
      </c>
      <c r="B294" s="696" t="s">
        <v>181</v>
      </c>
      <c r="C294" s="346" t="s">
        <v>1249</v>
      </c>
      <c r="D294" s="359"/>
      <c r="E294" s="697">
        <v>782767.93000000005</v>
      </c>
      <c r="F294" s="697">
        <v>713797.78000000003</v>
      </c>
      <c r="G294" s="697">
        <v>1041573.4300000001</v>
      </c>
      <c r="H294" s="697">
        <v>1560510.5</v>
      </c>
      <c r="I294" s="697"/>
      <c r="J294" s="360"/>
      <c r="K294" s="359"/>
      <c r="L294" s="697">
        <f>E294</f>
        <v>782767.93000000005</v>
      </c>
      <c r="M294" s="697">
        <f>F294</f>
        <v>713797.78000000003</v>
      </c>
      <c r="N294" s="697">
        <f>G294</f>
        <v>1041573.4300000001</v>
      </c>
      <c r="O294" s="697">
        <f>H294</f>
        <v>1560510.5</v>
      </c>
      <c r="P294" s="697"/>
      <c r="Q294" s="361"/>
      <c r="R294" s="359"/>
      <c r="S294" s="697"/>
      <c r="T294" s="697"/>
      <c r="U294" s="697"/>
      <c r="V294" s="697"/>
      <c r="W294" s="360"/>
      <c r="AF294" s="389" t="e">
        <f>AF293-W293</f>
        <v>#REF!</v>
      </c>
    </row>
    <row r="295" ht="23.25">
      <c r="A295" s="358"/>
      <c r="B295" s="698" t="s">
        <v>1250</v>
      </c>
      <c r="C295" s="346"/>
      <c r="D295" s="359"/>
      <c r="E295" s="699">
        <f>E294/L247*100</f>
        <v>115.50000025821829</v>
      </c>
      <c r="F295" s="699">
        <f>F294/M247*100</f>
        <v>115.49999923949051</v>
      </c>
      <c r="G295" s="699">
        <f>G294/N247*100</f>
        <v>115.49999967841921</v>
      </c>
      <c r="H295" s="699">
        <f>H294/O247*100</f>
        <v>115.50000017023274</v>
      </c>
      <c r="I295" s="699"/>
      <c r="J295" s="699"/>
      <c r="K295" s="359"/>
      <c r="L295" s="699">
        <f>L294/E294*100</f>
        <v>100</v>
      </c>
      <c r="M295" s="699">
        <f>M294/F294*100</f>
        <v>100</v>
      </c>
      <c r="N295" s="699">
        <f>N294/G294*100</f>
        <v>100</v>
      </c>
      <c r="O295" s="699">
        <f>O294/H294*100</f>
        <v>100</v>
      </c>
      <c r="P295" s="697"/>
      <c r="Q295" s="700"/>
      <c r="R295" s="359"/>
      <c r="S295" s="771"/>
      <c r="T295" s="699"/>
      <c r="U295" s="699"/>
      <c r="V295" s="699"/>
      <c r="W295" s="360"/>
      <c r="AF295" s="418" t="e">
        <f>AF294/4</f>
        <v>#REF!</v>
      </c>
      <c r="AG295" s="507">
        <v>-5.7789992909474703</v>
      </c>
    </row>
    <row r="296" ht="67.5">
      <c r="A296" s="358" t="s">
        <v>195</v>
      </c>
      <c r="B296" s="702" t="s">
        <v>1251</v>
      </c>
      <c r="C296" s="346" t="s">
        <v>1252</v>
      </c>
      <c r="D296" s="359"/>
      <c r="E296" s="697">
        <v>192.47999999999999</v>
      </c>
      <c r="F296" s="697">
        <v>359.04000000000002</v>
      </c>
      <c r="G296" s="697">
        <v>673.25</v>
      </c>
      <c r="H296" s="697">
        <v>1340.1600000000001</v>
      </c>
      <c r="I296" s="697">
        <v>3386.1399999999999</v>
      </c>
      <c r="J296" s="697">
        <v>1902.8099999999999</v>
      </c>
      <c r="K296" s="359"/>
      <c r="L296" s="697">
        <f t="shared" ref="L296:Q296" si="78">E296</f>
        <v>192.47999999999999</v>
      </c>
      <c r="M296" s="697">
        <f t="shared" si="78"/>
        <v>359.04000000000002</v>
      </c>
      <c r="N296" s="697">
        <f t="shared" si="78"/>
        <v>673.25</v>
      </c>
      <c r="O296" s="697">
        <f t="shared" si="78"/>
        <v>1340.1600000000001</v>
      </c>
      <c r="P296" s="697">
        <f t="shared" si="78"/>
        <v>3386.1399999999999</v>
      </c>
      <c r="Q296" s="780">
        <f t="shared" si="78"/>
        <v>1902.8099999999999</v>
      </c>
      <c r="R296" s="359">
        <f>R302/R293</f>
        <v>878.64547506635313</v>
      </c>
      <c r="S296" s="697">
        <f>S302/S293</f>
        <v>192.47999999999999</v>
      </c>
      <c r="T296" s="697">
        <f>T302/T293</f>
        <v>359.04000000000002</v>
      </c>
      <c r="U296" s="697">
        <f>U302/U293</f>
        <v>673.25</v>
      </c>
      <c r="V296" s="697">
        <f>V302/V293</f>
        <v>1340.1600000000001</v>
      </c>
      <c r="W296" s="360"/>
    </row>
    <row r="297" ht="23.25">
      <c r="A297" s="358"/>
      <c r="B297" s="698" t="s">
        <v>1250</v>
      </c>
      <c r="C297" s="346" t="s">
        <v>1252</v>
      </c>
      <c r="D297" s="359"/>
      <c r="E297" s="699">
        <f t="shared" ref="E297:J297" si="79">E296/L249*100</f>
        <v>115.4995499549955</v>
      </c>
      <c r="F297" s="699">
        <f t="shared" si="79"/>
        <v>115.49893842887474</v>
      </c>
      <c r="G297" s="699">
        <f t="shared" si="79"/>
        <v>115.50008577800652</v>
      </c>
      <c r="H297" s="699">
        <f t="shared" si="79"/>
        <v>115.50016805853609</v>
      </c>
      <c r="I297" s="699">
        <f t="shared" si="79"/>
        <v>109.000016095025</v>
      </c>
      <c r="J297" s="699">
        <f t="shared" si="79"/>
        <v>108.84270858358786</v>
      </c>
      <c r="K297" s="359"/>
      <c r="L297" s="699">
        <f t="shared" ref="L297:Q297" si="80">L296/E296*100</f>
        <v>100</v>
      </c>
      <c r="M297" s="699">
        <f t="shared" si="80"/>
        <v>100</v>
      </c>
      <c r="N297" s="699">
        <f t="shared" si="80"/>
        <v>100</v>
      </c>
      <c r="O297" s="699">
        <f t="shared" si="80"/>
        <v>100</v>
      </c>
      <c r="P297" s="699">
        <f t="shared" si="80"/>
        <v>100</v>
      </c>
      <c r="Q297" s="365">
        <f t="shared" si="80"/>
        <v>100</v>
      </c>
      <c r="R297" s="359"/>
      <c r="S297" s="699"/>
      <c r="T297" s="699"/>
      <c r="U297" s="699"/>
      <c r="V297" s="699"/>
      <c r="W297" s="781"/>
    </row>
    <row r="298" ht="23.25">
      <c r="A298" s="358" t="s">
        <v>199</v>
      </c>
      <c r="B298" s="696" t="s">
        <v>1214</v>
      </c>
      <c r="C298" s="366"/>
      <c r="D298" s="367">
        <f>D303/D293</f>
        <v>2492.988551157217</v>
      </c>
      <c r="E298" s="697">
        <v>1268.5899999999999</v>
      </c>
      <c r="F298" s="697">
        <v>1690.3199999999999</v>
      </c>
      <c r="G298" s="697">
        <v>2722.0599999999999</v>
      </c>
      <c r="H298" s="697">
        <v>3861.5300000000002</v>
      </c>
      <c r="I298" s="697">
        <v>3386.1399999999999</v>
      </c>
      <c r="J298" s="697">
        <v>1902.8099999999999</v>
      </c>
      <c r="K298" s="367">
        <f>K303/K293</f>
        <v>2515.0450082311672</v>
      </c>
      <c r="L298" s="697">
        <f>E298</f>
        <v>1268.5899999999999</v>
      </c>
      <c r="M298" s="697">
        <f>F298</f>
        <v>1690.3199999999999</v>
      </c>
      <c r="N298" s="697">
        <f>G298</f>
        <v>2722.0599999999999</v>
      </c>
      <c r="O298" s="697">
        <f>H298</f>
        <v>3861.5300000000002</v>
      </c>
      <c r="P298" s="697">
        <f>P296</f>
        <v>3386.1399999999999</v>
      </c>
      <c r="Q298" s="780">
        <f>Q296</f>
        <v>1902.8099999999999</v>
      </c>
      <c r="R298" s="367">
        <f>R303/R293</f>
        <v>2504.3255616109259</v>
      </c>
      <c r="S298" s="697"/>
      <c r="T298" s="697"/>
      <c r="U298" s="697"/>
      <c r="V298" s="697"/>
      <c r="W298" s="360"/>
    </row>
    <row r="299" ht="23.25">
      <c r="A299" s="370"/>
      <c r="B299" s="698" t="s">
        <v>1250</v>
      </c>
      <c r="C299" s="371"/>
      <c r="D299" s="372"/>
      <c r="E299" s="699">
        <f t="shared" ref="E299:J299" si="81">E298/L251*100</f>
        <v>115.49961305594756</v>
      </c>
      <c r="F299" s="699">
        <f t="shared" si="81"/>
        <v>115.50004099816876</v>
      </c>
      <c r="G299" s="699">
        <f t="shared" si="81"/>
        <v>115.50009334849538</v>
      </c>
      <c r="H299" s="699">
        <f t="shared" si="81"/>
        <v>115.49986241221302</v>
      </c>
      <c r="I299" s="699">
        <f t="shared" si="81"/>
        <v>109.000016095025</v>
      </c>
      <c r="J299" s="699">
        <f t="shared" si="81"/>
        <v>108.84270858358786</v>
      </c>
      <c r="K299" s="705">
        <f>K298/D298</f>
        <v>1.0088473960555142</v>
      </c>
      <c r="L299" s="706">
        <f t="shared" ref="L299:Q299" si="82">L298/E298*100</f>
        <v>100</v>
      </c>
      <c r="M299" s="706">
        <f t="shared" si="82"/>
        <v>100</v>
      </c>
      <c r="N299" s="706">
        <f t="shared" si="82"/>
        <v>100</v>
      </c>
      <c r="O299" s="706">
        <f t="shared" si="82"/>
        <v>100</v>
      </c>
      <c r="P299" s="706">
        <f t="shared" si="82"/>
        <v>100</v>
      </c>
      <c r="Q299" s="374">
        <f t="shared" si="82"/>
        <v>100</v>
      </c>
      <c r="R299" s="782">
        <f>R298/R251</f>
        <v>1.1481842590936702</v>
      </c>
      <c r="S299" s="706"/>
      <c r="T299" s="706"/>
      <c r="U299" s="706"/>
      <c r="V299" s="706"/>
      <c r="W299" s="783"/>
    </row>
    <row r="300" ht="23.25">
      <c r="A300" s="376">
        <v>6</v>
      </c>
      <c r="B300" s="696" t="s">
        <v>1253</v>
      </c>
      <c r="C300" s="346" t="s">
        <v>15</v>
      </c>
      <c r="D300" s="367">
        <f>SUM(E300:J300)</f>
        <v>3424407.6005146224</v>
      </c>
      <c r="E300" s="708">
        <f>E292*E294*6/1000+E293*E296</f>
        <v>431992.82584099995</v>
      </c>
      <c r="F300" s="708">
        <f>F292*F294*6/1000+F293*F296</f>
        <v>48574.440175919997</v>
      </c>
      <c r="G300" s="708">
        <f>G292*G294*6/1000+G293*G296</f>
        <v>951997.78404477984</v>
      </c>
      <c r="H300" s="708">
        <f>H292*H294*6/1000+H293*H296</f>
        <v>576908.75908530003</v>
      </c>
      <c r="I300" s="708">
        <f>I293*I296</f>
        <v>1035487.4607374346</v>
      </c>
      <c r="J300" s="377">
        <f>J293*J296</f>
        <v>379446.33063018788</v>
      </c>
      <c r="K300" s="367">
        <f>SUM(L300:Q300)</f>
        <v>3653735.5501407087</v>
      </c>
      <c r="L300" s="708">
        <f>L292*L294*6/1000+L293*L296</f>
        <v>430970.62078150763</v>
      </c>
      <c r="M300" s="708">
        <f>M292*M294*6/1000+M293*M296</f>
        <v>54433.829656080001</v>
      </c>
      <c r="N300" s="708">
        <f>N292*N294*6/1000+N293*N296</f>
        <v>941480.81740415539</v>
      </c>
      <c r="O300" s="708">
        <f>O292*O294*6/1000+O293*O296</f>
        <v>613329.36093090987</v>
      </c>
      <c r="P300" s="708">
        <f>P293*P296</f>
        <v>1180818.9838333139</v>
      </c>
      <c r="Q300" s="378">
        <f>Q293*Q296</f>
        <v>432701.93753474229</v>
      </c>
      <c r="R300" s="367">
        <f t="shared" ref="R300:S303" si="83">D300+K300</f>
        <v>7078143.1506553311</v>
      </c>
      <c r="S300" s="708">
        <f>E300+L300</f>
        <v>862963.44662250765</v>
      </c>
      <c r="T300" s="708">
        <f t="shared" ref="T300:V303" si="84">F300+M300</f>
        <v>103008.26983199999</v>
      </c>
      <c r="U300" s="708">
        <f t="shared" si="84"/>
        <v>1893478.6014489352</v>
      </c>
      <c r="V300" s="708">
        <f t="shared" si="84"/>
        <v>1190238.1200162098</v>
      </c>
      <c r="W300" s="377">
        <f>I300+P300+J300+Q300</f>
        <v>3028454.712735679</v>
      </c>
    </row>
    <row r="301" ht="23.25">
      <c r="A301" s="709"/>
      <c r="B301" s="710" t="s">
        <v>1254</v>
      </c>
      <c r="C301" s="711"/>
      <c r="D301" s="380">
        <f>SUM(E301:J301)</f>
        <v>2235798.059627532</v>
      </c>
      <c r="E301" s="712">
        <f t="shared" ref="E301:J301" si="85">E300-E302</f>
        <v>366447.63068899995</v>
      </c>
      <c r="F301" s="712">
        <f t="shared" si="85"/>
        <v>38256.768373679995</v>
      </c>
      <c r="G301" s="712">
        <f t="shared" si="85"/>
        <v>716539.15781752986</v>
      </c>
      <c r="H301" s="712">
        <f t="shared" si="85"/>
        <v>376690.1818437</v>
      </c>
      <c r="I301" s="712">
        <f t="shared" si="85"/>
        <v>625664.21793534118</v>
      </c>
      <c r="J301" s="713">
        <f t="shared" si="85"/>
        <v>112200.10296828119</v>
      </c>
      <c r="K301" s="380">
        <f>SUM(L301:Q301)</f>
        <v>2358970.5064571435</v>
      </c>
      <c r="L301" s="712">
        <f t="shared" ref="L301:Q301" si="86">L300-L302</f>
        <v>365580.52225635404</v>
      </c>
      <c r="M301" s="712">
        <f t="shared" si="86"/>
        <v>42871.567954320002</v>
      </c>
      <c r="N301" s="712">
        <f t="shared" si="86"/>
        <v>708623.36374136037</v>
      </c>
      <c r="O301" s="712">
        <f t="shared" si="86"/>
        <v>400470.86278505367</v>
      </c>
      <c r="P301" s="712">
        <f t="shared" si="86"/>
        <v>713476.70933372015</v>
      </c>
      <c r="Q301" s="506">
        <f t="shared" si="86"/>
        <v>127947.48038633529</v>
      </c>
      <c r="R301" s="380">
        <f>D301+K301</f>
        <v>4594768.5660846755</v>
      </c>
      <c r="S301" s="712">
        <f t="shared" si="83"/>
        <v>732028.152945354</v>
      </c>
      <c r="T301" s="712">
        <f t="shared" si="84"/>
        <v>81128.336328000005</v>
      </c>
      <c r="U301" s="712">
        <f t="shared" si="84"/>
        <v>1425162.5215588901</v>
      </c>
      <c r="V301" s="712">
        <f t="shared" si="84"/>
        <v>777161.04462875368</v>
      </c>
      <c r="W301" s="713">
        <f>W303-W302</f>
        <v>1579288.5106236781</v>
      </c>
    </row>
    <row r="302" ht="23.25">
      <c r="A302" s="709"/>
      <c r="B302" s="710" t="s">
        <v>1255</v>
      </c>
      <c r="C302" s="711"/>
      <c r="D302" s="380">
        <f>SUM(E302:J302)</f>
        <v>1188609.5408870901</v>
      </c>
      <c r="E302" s="712">
        <f>E293*E296</f>
        <v>65545.195152</v>
      </c>
      <c r="F302" s="712">
        <f>F293*F296</f>
        <v>10317.67180224</v>
      </c>
      <c r="G302" s="712">
        <f>G293*G296</f>
        <v>235458.62622725</v>
      </c>
      <c r="H302" s="712">
        <f>H293*H296</f>
        <v>200218.57724160003</v>
      </c>
      <c r="I302" s="712">
        <f>I293*H296</f>
        <v>409823.24280209339</v>
      </c>
      <c r="J302" s="713">
        <f>J293*H296</f>
        <v>267246.22766190668</v>
      </c>
      <c r="K302" s="380">
        <f>SUM(L302:Q302)</f>
        <v>1294765.0436835657</v>
      </c>
      <c r="L302" s="712">
        <f>L293*L296</f>
        <v>65390.098525153589</v>
      </c>
      <c r="M302" s="712">
        <f>M293*M296</f>
        <v>11562.261701760001</v>
      </c>
      <c r="N302" s="712">
        <f>N293*N296</f>
        <v>232857.45366279499</v>
      </c>
      <c r="O302" s="712">
        <f>O293*O296</f>
        <v>212858.4981458562</v>
      </c>
      <c r="P302" s="712">
        <f>P293*O296</f>
        <v>467342.27449959371</v>
      </c>
      <c r="Q302" s="506">
        <f>Q293*O296</f>
        <v>304754.457148407</v>
      </c>
      <c r="R302" s="380">
        <f t="shared" si="83"/>
        <v>2483374.5845706556</v>
      </c>
      <c r="S302" s="712">
        <f t="shared" si="83"/>
        <v>130935.29367715359</v>
      </c>
      <c r="T302" s="712">
        <f t="shared" si="84"/>
        <v>21879.933504000001</v>
      </c>
      <c r="U302" s="712">
        <f t="shared" si="84"/>
        <v>468316.07989004499</v>
      </c>
      <c r="V302" s="712">
        <f t="shared" si="84"/>
        <v>413077.07538745622</v>
      </c>
      <c r="W302" s="713">
        <f>W293*O296</f>
        <v>1449166.2021120009</v>
      </c>
    </row>
    <row r="303" ht="31.5" customHeight="1">
      <c r="A303" s="382">
        <v>7</v>
      </c>
      <c r="B303" s="714" t="s">
        <v>1256</v>
      </c>
      <c r="C303" s="383" t="s">
        <v>15</v>
      </c>
      <c r="D303" s="384">
        <f>SUM(E303:J303)</f>
        <v>3424407.6005146224</v>
      </c>
      <c r="E303" s="715">
        <f t="shared" ref="E303:J303" si="87">E293*E298</f>
        <v>431992.82584099995</v>
      </c>
      <c r="F303" s="715">
        <f t="shared" si="87"/>
        <v>48574.440175919997</v>
      </c>
      <c r="G303" s="715">
        <f t="shared" si="87"/>
        <v>951997.78404477995</v>
      </c>
      <c r="H303" s="715">
        <f t="shared" si="87"/>
        <v>576908.75908530003</v>
      </c>
      <c r="I303" s="715">
        <f t="shared" si="87"/>
        <v>1035487.4607374346</v>
      </c>
      <c r="J303" s="385">
        <f t="shared" si="87"/>
        <v>379446.33063018788</v>
      </c>
      <c r="K303" s="384">
        <f>SUM(L303:Q303)</f>
        <v>3653735.5501407087</v>
      </c>
      <c r="L303" s="715">
        <f t="shared" ref="L303:Q303" si="88">L293*L298</f>
        <v>430970.62078150763</v>
      </c>
      <c r="M303" s="715">
        <f t="shared" si="88"/>
        <v>54433.829656079994</v>
      </c>
      <c r="N303" s="715">
        <f t="shared" si="88"/>
        <v>941480.8174041555</v>
      </c>
      <c r="O303" s="715">
        <f t="shared" si="88"/>
        <v>613329.36093090987</v>
      </c>
      <c r="P303" s="715">
        <f t="shared" si="88"/>
        <v>1180818.9838333139</v>
      </c>
      <c r="Q303" s="386">
        <f t="shared" si="88"/>
        <v>432701.93753474229</v>
      </c>
      <c r="R303" s="384">
        <f t="shared" si="83"/>
        <v>7078143.1506553311</v>
      </c>
      <c r="S303" s="715">
        <f t="shared" si="83"/>
        <v>862963.44662250765</v>
      </c>
      <c r="T303" s="715">
        <f t="shared" si="84"/>
        <v>103008.26983199999</v>
      </c>
      <c r="U303" s="715">
        <f t="shared" si="84"/>
        <v>1893478.6014489355</v>
      </c>
      <c r="V303" s="715">
        <f t="shared" si="84"/>
        <v>1190238.1200162098</v>
      </c>
      <c r="W303" s="385">
        <f>I303+P303+J303+Q303</f>
        <v>3028454.712735679</v>
      </c>
      <c r="AF303" s="442">
        <f>K301-P301-Q301</f>
        <v>1517546.3167370879</v>
      </c>
      <c r="AG303" s="395">
        <f>AF303/100</f>
        <v>15175.463167370879</v>
      </c>
    </row>
    <row r="304" ht="15.75">
      <c r="A304" s="390"/>
      <c r="B304" s="391" t="s">
        <v>1257</v>
      </c>
      <c r="C304" s="390"/>
      <c r="D304" s="392">
        <f>D300-D303</f>
        <v>0</v>
      </c>
      <c r="E304" s="392">
        <f>E300-E303</f>
        <v>0</v>
      </c>
      <c r="F304" s="392">
        <f t="shared" ref="F304:W304" si="89">F300-F303</f>
        <v>0</v>
      </c>
      <c r="G304" s="392">
        <f t="shared" si="89"/>
        <v>0</v>
      </c>
      <c r="H304" s="392">
        <f t="shared" si="89"/>
        <v>0</v>
      </c>
      <c r="I304" s="392">
        <f t="shared" si="89"/>
        <v>0</v>
      </c>
      <c r="J304" s="392">
        <f t="shared" si="89"/>
        <v>0</v>
      </c>
      <c r="K304" s="392">
        <f t="shared" si="89"/>
        <v>0</v>
      </c>
      <c r="L304" s="392">
        <f t="shared" si="89"/>
        <v>0</v>
      </c>
      <c r="M304" s="392">
        <f t="shared" si="89"/>
        <v>0</v>
      </c>
      <c r="N304" s="392">
        <f t="shared" si="89"/>
        <v>0</v>
      </c>
      <c r="O304" s="392">
        <f t="shared" si="89"/>
        <v>0</v>
      </c>
      <c r="P304" s="392">
        <f t="shared" si="89"/>
        <v>0</v>
      </c>
      <c r="Q304" s="392">
        <f t="shared" si="89"/>
        <v>0</v>
      </c>
      <c r="R304" s="392">
        <f t="shared" si="89"/>
        <v>0</v>
      </c>
      <c r="S304" s="392">
        <f t="shared" si="89"/>
        <v>0</v>
      </c>
      <c r="T304" s="392">
        <f t="shared" si="89"/>
        <v>0</v>
      </c>
      <c r="U304" s="392">
        <f t="shared" si="89"/>
        <v>0</v>
      </c>
      <c r="V304" s="392">
        <f t="shared" si="89"/>
        <v>0</v>
      </c>
      <c r="W304" s="392">
        <f t="shared" si="89"/>
        <v>0</v>
      </c>
    </row>
    <row r="305" ht="24">
      <c r="R305" s="384">
        <f>R301/R292/12*1000</f>
        <v>904872.37601311237</v>
      </c>
      <c r="S305" s="1495">
        <f>R302/R293</f>
        <v>878.64547506635313</v>
      </c>
    </row>
    <row r="307" ht="75.75" customHeight="1">
      <c r="A307" s="2121" t="s">
        <v>2045</v>
      </c>
      <c r="B307" s="2121"/>
      <c r="C307" s="2121"/>
      <c r="D307" s="2121"/>
      <c r="E307" s="2121"/>
      <c r="F307" s="2121"/>
      <c r="G307" s="335"/>
      <c r="H307" s="336"/>
      <c r="I307" s="337"/>
      <c r="J307" s="337"/>
      <c r="K307" s="338" t="s">
        <v>1237</v>
      </c>
      <c r="L307" s="336"/>
      <c r="M307" s="338" t="s">
        <v>1238</v>
      </c>
      <c r="N307" s="336"/>
      <c r="O307" s="338" t="s">
        <v>1239</v>
      </c>
      <c r="P307" s="336">
        <v>1.05</v>
      </c>
      <c r="Q307" s="691" t="s">
        <v>1240</v>
      </c>
      <c r="R307" s="692">
        <f>R311/R310*1000</f>
        <v>6593.0039765124002</v>
      </c>
      <c r="S307" s="503" t="e">
        <v>#REF!</v>
      </c>
      <c r="T307" s="340"/>
      <c r="U307" s="341" t="e">
        <f>R311-S307</f>
        <v>#REF!</v>
      </c>
      <c r="V307" s="504" t="e">
        <v>#REF!</v>
      </c>
      <c r="W307" s="340"/>
      <c r="AF307" s="340">
        <f>R301/R292/12*1000</f>
        <v>904872.37601311237</v>
      </c>
    </row>
    <row r="308" ht="34.5" customHeight="1">
      <c r="A308" s="2095" t="s">
        <v>1241</v>
      </c>
      <c r="B308" s="2097" t="s">
        <v>210</v>
      </c>
      <c r="C308" s="2099"/>
      <c r="D308" s="2101" t="s">
        <v>2038</v>
      </c>
      <c r="E308" s="2102"/>
      <c r="F308" s="2102"/>
      <c r="G308" s="2102"/>
      <c r="H308" s="2102"/>
      <c r="I308" s="2102"/>
      <c r="J308" s="2103"/>
      <c r="K308" s="2113" t="s">
        <v>2039</v>
      </c>
      <c r="L308" s="2105"/>
      <c r="M308" s="2105"/>
      <c r="N308" s="2105"/>
      <c r="O308" s="2105"/>
      <c r="P308" s="2105"/>
      <c r="Q308" s="2114"/>
      <c r="R308" s="2104">
        <v>2023</v>
      </c>
      <c r="S308" s="2105"/>
      <c r="T308" s="2105"/>
      <c r="U308" s="2105"/>
      <c r="V308" s="2105"/>
      <c r="W308" s="2106"/>
    </row>
    <row r="309" ht="53.25" customHeight="1">
      <c r="A309" s="2096"/>
      <c r="B309" s="2098"/>
      <c r="C309" s="2100"/>
      <c r="D309" s="399" t="s">
        <v>1212</v>
      </c>
      <c r="E309" s="342" t="s">
        <v>6</v>
      </c>
      <c r="F309" s="342" t="s">
        <v>7</v>
      </c>
      <c r="G309" s="342" t="s">
        <v>8</v>
      </c>
      <c r="H309" s="342" t="s">
        <v>1159</v>
      </c>
      <c r="I309" s="343" t="s">
        <v>1244</v>
      </c>
      <c r="J309" s="344" t="s">
        <v>1245</v>
      </c>
      <c r="K309" s="399" t="s">
        <v>1212</v>
      </c>
      <c r="L309" s="342" t="s">
        <v>6</v>
      </c>
      <c r="M309" s="342" t="s">
        <v>7</v>
      </c>
      <c r="N309" s="342" t="s">
        <v>8</v>
      </c>
      <c r="O309" s="342" t="s">
        <v>1159</v>
      </c>
      <c r="P309" s="343" t="s">
        <v>1244</v>
      </c>
      <c r="Q309" s="344" t="s">
        <v>1245</v>
      </c>
      <c r="R309" s="399" t="s">
        <v>1212</v>
      </c>
      <c r="S309" s="342" t="s">
        <v>6</v>
      </c>
      <c r="T309" s="342" t="s">
        <v>7</v>
      </c>
      <c r="U309" s="342" t="s">
        <v>8</v>
      </c>
      <c r="V309" s="342" t="s">
        <v>1159</v>
      </c>
      <c r="W309" s="400" t="s">
        <v>1246</v>
      </c>
    </row>
    <row r="310" ht="46.5">
      <c r="A310" s="345" t="s">
        <v>97</v>
      </c>
      <c r="B310" s="693" t="s">
        <v>1247</v>
      </c>
      <c r="C310" s="346" t="s">
        <v>89</v>
      </c>
      <c r="D310" s="401">
        <f>E310+F310+G310+H310+I310</f>
        <v>412.87894993834175</v>
      </c>
      <c r="E310" s="348">
        <f>(E321-E311*E314)/(E312/1000*6)</f>
        <v>62.313516284398943</v>
      </c>
      <c r="F310" s="348">
        <f>(F321-F311*F314)/(F312/1000*6)</f>
        <v>11.380805351799241</v>
      </c>
      <c r="G310" s="348">
        <f>(G321-G311*G314)/(G312/1000*6)</f>
        <v>126.63888833979456</v>
      </c>
      <c r="H310" s="348">
        <f>(H321-H311*H314)/(H312/1000*6)</f>
        <v>42.793995701897927</v>
      </c>
      <c r="I310" s="2107">
        <f>(I311+J311)/3</f>
        <v>169.75174426045109</v>
      </c>
      <c r="J310" s="2108"/>
      <c r="K310" s="401">
        <f>L310+M310+N310+O310+P310</f>
        <v>433.42592091886627</v>
      </c>
      <c r="L310" s="348">
        <f>(L321-L311*L314)/(L312/1000*6)</f>
        <v>64.473648047313802</v>
      </c>
      <c r="M310" s="348">
        <f>(M321-M311*M314)/(M312/1000*6)</f>
        <v>8.9245214848665473</v>
      </c>
      <c r="N310" s="348">
        <f>(N321-N311*N314)/(N312/1000*6)</f>
        <v>140.59128574960891</v>
      </c>
      <c r="O310" s="348">
        <f>(O321-O311*O314)/(O312/1000*6)</f>
        <v>41.434787727506269</v>
      </c>
      <c r="P310" s="2107">
        <f>(P311+Q311)/3</f>
        <v>178.00167790957076</v>
      </c>
      <c r="Q310" s="2109"/>
      <c r="R310" s="402">
        <f t="shared" ref="R310:W310" si="90">(D310+K310)/2</f>
        <v>423.15243542860401</v>
      </c>
      <c r="S310" s="350">
        <f t="shared" si="90"/>
        <v>63.393582165856373</v>
      </c>
      <c r="T310" s="351">
        <f t="shared" si="90"/>
        <v>10.152663418332894</v>
      </c>
      <c r="U310" s="350">
        <f t="shared" si="90"/>
        <v>133.61508704470174</v>
      </c>
      <c r="V310" s="350">
        <f t="shared" si="90"/>
        <v>42.114391714702094</v>
      </c>
      <c r="W310" s="352">
        <f t="shared" si="90"/>
        <v>173.87671108501092</v>
      </c>
    </row>
    <row r="311" ht="46.5">
      <c r="A311" s="353" t="s">
        <v>98</v>
      </c>
      <c r="B311" s="693" t="s">
        <v>1248</v>
      </c>
      <c r="C311" s="346" t="s">
        <v>182</v>
      </c>
      <c r="D311" s="347">
        <f>E311+F311+G311+H311+I311+J311</f>
        <v>1363.0294086975582</v>
      </c>
      <c r="E311" s="694">
        <f>D352-30-20-10-0.5</f>
        <v>271.96302693754501</v>
      </c>
      <c r="F311" s="694">
        <f>E352</f>
        <v>36.612554510214615</v>
      </c>
      <c r="G311" s="694">
        <f>F352+20+10+10</f>
        <v>386.28384662160033</v>
      </c>
      <c r="H311" s="694">
        <f>G352+10+10+0.5</f>
        <v>158.91474784684496</v>
      </c>
      <c r="I311" s="694">
        <f>J352</f>
        <v>283.96442712176781</v>
      </c>
      <c r="J311" s="694">
        <f>K352</f>
        <v>225.29080565958543</v>
      </c>
      <c r="K311" s="347">
        <f>L311+M311+N311+O311+P311+Q311</f>
        <v>1426.8162807541348</v>
      </c>
      <c r="L311" s="694">
        <f>D354-50-20+5-1.2</f>
        <v>281.3907724389386</v>
      </c>
      <c r="M311" s="694">
        <f>E354</f>
        <v>28.710580599693738</v>
      </c>
      <c r="N311" s="694">
        <f>F354+20+20+10</f>
        <v>428.84254096669861</v>
      </c>
      <c r="O311" s="694">
        <f>G354+30-10-5+1.2</f>
        <v>153.86735302009149</v>
      </c>
      <c r="P311" s="694">
        <f>J354</f>
        <v>312.71384759514285</v>
      </c>
      <c r="Q311" s="694">
        <f>K354</f>
        <v>221.29118613356945</v>
      </c>
      <c r="R311" s="354">
        <f>D311+K311</f>
        <v>2789.845689451693</v>
      </c>
      <c r="S311" s="355">
        <f>E311+L311</f>
        <v>553.35379937648361</v>
      </c>
      <c r="T311" s="695">
        <f>F311+M311</f>
        <v>65.32313510990835</v>
      </c>
      <c r="U311" s="695">
        <f>G311+N311</f>
        <v>815.12638758829894</v>
      </c>
      <c r="V311" s="695">
        <f>H311+O311</f>
        <v>312.78210086693645</v>
      </c>
      <c r="W311" s="356">
        <f>I311+J311+P311+Q311</f>
        <v>1043.2602665100655</v>
      </c>
      <c r="AF311" s="505" t="e">
        <v>#REF!</v>
      </c>
      <c r="AG311" s="507">
        <v>973.26790000000005</v>
      </c>
    </row>
    <row r="312" ht="36.75" customHeight="1">
      <c r="A312" s="358" t="s">
        <v>102</v>
      </c>
      <c r="B312" s="696" t="s">
        <v>181</v>
      </c>
      <c r="C312" s="346" t="s">
        <v>1249</v>
      </c>
      <c r="D312" s="359"/>
      <c r="E312" s="697">
        <f>L294</f>
        <v>782767.93000000005</v>
      </c>
      <c r="F312" s="697">
        <f>M294</f>
        <v>713797.78000000003</v>
      </c>
      <c r="G312" s="697">
        <f>N294</f>
        <v>1041573.4300000001</v>
      </c>
      <c r="H312" s="697">
        <f>O294</f>
        <v>1560510.5</v>
      </c>
      <c r="I312" s="697"/>
      <c r="J312" s="360"/>
      <c r="K312" s="359"/>
      <c r="L312" s="697">
        <f>E312*1.06</f>
        <v>829734.00580000004</v>
      </c>
      <c r="M312" s="697">
        <f>F312*1.06</f>
        <v>756625.6468000001</v>
      </c>
      <c r="N312" s="697">
        <f>G312*1.06</f>
        <v>1104067.8358</v>
      </c>
      <c r="O312" s="697">
        <f>H312*1.06</f>
        <v>1654141.1300000001</v>
      </c>
      <c r="P312" s="697"/>
      <c r="Q312" s="361"/>
      <c r="R312" s="362"/>
      <c r="S312" s="695"/>
      <c r="T312" s="695"/>
      <c r="U312" s="695"/>
      <c r="V312" s="695"/>
      <c r="W312" s="363"/>
      <c r="AF312" s="389" t="e">
        <f>AF311-W311</f>
        <v>#REF!</v>
      </c>
    </row>
    <row r="313" ht="27.75">
      <c r="A313" s="358"/>
      <c r="B313" s="698" t="s">
        <v>1250</v>
      </c>
      <c r="C313" s="346"/>
      <c r="D313" s="359"/>
      <c r="E313" s="699"/>
      <c r="F313" s="699"/>
      <c r="G313" s="699"/>
      <c r="H313" s="699"/>
      <c r="I313" s="699"/>
      <c r="J313" s="699"/>
      <c r="K313" s="359"/>
      <c r="L313" s="771">
        <f>L312/E312*100</f>
        <v>106</v>
      </c>
      <c r="M313" s="699">
        <f>M312/F312*100</f>
        <v>106</v>
      </c>
      <c r="N313" s="699">
        <f>N312/G312*100</f>
        <v>106</v>
      </c>
      <c r="O313" s="699">
        <f>O312/H312*100</f>
        <v>106</v>
      </c>
      <c r="P313" s="697"/>
      <c r="Q313" s="700"/>
      <c r="R313" s="364"/>
      <c r="S313" s="701"/>
      <c r="T313" s="701"/>
      <c r="U313" s="701"/>
      <c r="V313" s="701"/>
      <c r="W313" s="363"/>
      <c r="AF313" s="418" t="e">
        <f>AF312/4</f>
        <v>#REF!</v>
      </c>
      <c r="AG313" s="507">
        <v>-5.7789992909474703</v>
      </c>
    </row>
    <row r="314" ht="67.5">
      <c r="A314" s="358" t="s">
        <v>195</v>
      </c>
      <c r="B314" s="702" t="s">
        <v>1251</v>
      </c>
      <c r="C314" s="346" t="s">
        <v>1252</v>
      </c>
      <c r="D314" s="359"/>
      <c r="E314" s="697">
        <f t="shared" ref="E314:J314" si="91">L296</f>
        <v>192.47999999999999</v>
      </c>
      <c r="F314" s="697">
        <f t="shared" si="91"/>
        <v>359.04000000000002</v>
      </c>
      <c r="G314" s="697">
        <f t="shared" si="91"/>
        <v>673.25</v>
      </c>
      <c r="H314" s="697">
        <f t="shared" si="91"/>
        <v>1340.1600000000001</v>
      </c>
      <c r="I314" s="697">
        <f t="shared" si="91"/>
        <v>3386.1399999999999</v>
      </c>
      <c r="J314" s="697">
        <f t="shared" si="91"/>
        <v>1902.8099999999999</v>
      </c>
      <c r="K314" s="359"/>
      <c r="L314" s="697">
        <f t="shared" ref="L314:Q314" si="92">E314*1.06</f>
        <v>204.02879999999999</v>
      </c>
      <c r="M314" s="697">
        <f t="shared" si="92"/>
        <v>380.58240000000006</v>
      </c>
      <c r="N314" s="697">
        <f t="shared" si="92"/>
        <v>713.64499999999998</v>
      </c>
      <c r="O314" s="697">
        <f t="shared" si="92"/>
        <v>1420.5696000000003</v>
      </c>
      <c r="P314" s="697">
        <f t="shared" si="92"/>
        <v>3589.3083999999999</v>
      </c>
      <c r="Q314" s="697">
        <f t="shared" si="92"/>
        <v>2016.9786000000001</v>
      </c>
      <c r="R314" s="362">
        <f>R320/R311</f>
        <v>922.11680575901528</v>
      </c>
      <c r="S314" s="695">
        <f>S320/S311</f>
        <v>198.35278113280253</v>
      </c>
      <c r="T314" s="695">
        <f>T320/T311</f>
        <v>368.50823526565597</v>
      </c>
      <c r="U314" s="695">
        <f>U320/U311</f>
        <v>694.50203490663989</v>
      </c>
      <c r="V314" s="695">
        <f>V320/V311</f>
        <v>1379.7160112778572</v>
      </c>
      <c r="W314" s="363"/>
    </row>
    <row r="315" ht="27.75">
      <c r="A315" s="358"/>
      <c r="B315" s="698" t="s">
        <v>1250</v>
      </c>
      <c r="C315" s="346" t="s">
        <v>1252</v>
      </c>
      <c r="D315" s="359"/>
      <c r="E315" s="699"/>
      <c r="F315" s="699"/>
      <c r="G315" s="699"/>
      <c r="H315" s="699"/>
      <c r="I315" s="699"/>
      <c r="J315" s="699"/>
      <c r="K315" s="359"/>
      <c r="L315" s="699">
        <f t="shared" ref="L315:Q315" si="93">L314/E314*100</f>
        <v>106</v>
      </c>
      <c r="M315" s="699">
        <f t="shared" si="93"/>
        <v>106</v>
      </c>
      <c r="N315" s="699">
        <f t="shared" si="93"/>
        <v>106</v>
      </c>
      <c r="O315" s="699">
        <f t="shared" si="93"/>
        <v>106</v>
      </c>
      <c r="P315" s="699">
        <f t="shared" si="93"/>
        <v>106</v>
      </c>
      <c r="Q315" s="365">
        <f t="shared" si="93"/>
        <v>106</v>
      </c>
      <c r="R315" s="364"/>
      <c r="S315" s="701"/>
      <c r="T315" s="701"/>
      <c r="U315" s="701"/>
      <c r="V315" s="701"/>
      <c r="W315" s="363"/>
    </row>
    <row r="316" ht="27">
      <c r="A316" s="358" t="s">
        <v>199</v>
      </c>
      <c r="B316" s="696" t="s">
        <v>1214</v>
      </c>
      <c r="C316" s="366"/>
      <c r="D316" s="367">
        <f>D321/D311</f>
        <v>2540.1266211488514</v>
      </c>
      <c r="E316" s="697">
        <f t="shared" ref="E316:J316" si="94">L298</f>
        <v>1268.5899999999999</v>
      </c>
      <c r="F316" s="697">
        <f t="shared" si="94"/>
        <v>1690.3199999999999</v>
      </c>
      <c r="G316" s="697">
        <f t="shared" si="94"/>
        <v>2722.0599999999999</v>
      </c>
      <c r="H316" s="697">
        <f t="shared" si="94"/>
        <v>3861.5300000000002</v>
      </c>
      <c r="I316" s="697">
        <f t="shared" si="94"/>
        <v>3386.1399999999999</v>
      </c>
      <c r="J316" s="697">
        <f t="shared" si="94"/>
        <v>1902.8099999999999</v>
      </c>
      <c r="K316" s="367">
        <f>K321/K311</f>
        <v>2709.3775710410127</v>
      </c>
      <c r="L316" s="697">
        <f>E316*1.06</f>
        <v>1344.7054000000001</v>
      </c>
      <c r="M316" s="697">
        <f>F316*1.06</f>
        <v>1791.7392</v>
      </c>
      <c r="N316" s="697">
        <f>G316*1.06</f>
        <v>2885.3836000000001</v>
      </c>
      <c r="O316" s="697">
        <f>H316*1.06</f>
        <v>4093.2218000000003</v>
      </c>
      <c r="P316" s="697">
        <f>P314</f>
        <v>3589.3083999999999</v>
      </c>
      <c r="Q316" s="697">
        <f>Q314</f>
        <v>2016.9786000000001</v>
      </c>
      <c r="R316" s="368">
        <f>R321/R311</f>
        <v>2626.6869681072167</v>
      </c>
      <c r="S316" s="703"/>
      <c r="T316" s="703"/>
      <c r="U316" s="703"/>
      <c r="V316" s="703"/>
      <c r="W316" s="369"/>
    </row>
    <row r="317" ht="27">
      <c r="A317" s="370"/>
      <c r="B317" s="698" t="s">
        <v>1250</v>
      </c>
      <c r="C317" s="371"/>
      <c r="D317" s="372"/>
      <c r="E317" s="704"/>
      <c r="F317" s="704"/>
      <c r="G317" s="704"/>
      <c r="H317" s="704"/>
      <c r="I317" s="704"/>
      <c r="J317" s="373"/>
      <c r="K317" s="737">
        <f>K316/D316</f>
        <v>1.0666309106337433</v>
      </c>
      <c r="L317" s="706">
        <f t="shared" ref="L317:Q317" si="95">L316/E316*100</f>
        <v>106</v>
      </c>
      <c r="M317" s="706">
        <f t="shared" si="95"/>
        <v>106</v>
      </c>
      <c r="N317" s="706">
        <f t="shared" si="95"/>
        <v>106</v>
      </c>
      <c r="O317" s="706">
        <f t="shared" si="95"/>
        <v>106</v>
      </c>
      <c r="P317" s="706">
        <f t="shared" si="95"/>
        <v>106</v>
      </c>
      <c r="Q317" s="374">
        <f t="shared" si="95"/>
        <v>106</v>
      </c>
      <c r="R317" s="404">
        <f>R316/R298</f>
        <v>1.0488600237812455</v>
      </c>
      <c r="S317" s="707"/>
      <c r="T317" s="707"/>
      <c r="U317" s="707"/>
      <c r="V317" s="707"/>
      <c r="W317" s="369"/>
    </row>
    <row r="318" ht="27.75">
      <c r="A318" s="376">
        <v>6</v>
      </c>
      <c r="B318" s="696" t="s">
        <v>1253</v>
      </c>
      <c r="C318" s="346" t="s">
        <v>15</v>
      </c>
      <c r="D318" s="367">
        <f>SUM(E318:J318)</f>
        <v>3462267.2864414454</v>
      </c>
      <c r="E318" s="708">
        <f>E310*E312*6/1000+E311*E314</f>
        <v>345009.57634270022</v>
      </c>
      <c r="F318" s="708">
        <f>F310*F312*6/1000+F311*F314</f>
        <v>61886.933139705958</v>
      </c>
      <c r="G318" s="708">
        <f>G310*G312*6/1000+G311*G314</f>
        <v>1051487.8075347934</v>
      </c>
      <c r="H318" s="708">
        <f>H310*H312*6/1000+H311*H314</f>
        <v>613654.0662530273</v>
      </c>
      <c r="I318" s="708">
        <f>I311*I314</f>
        <v>961543.3052541028</v>
      </c>
      <c r="J318" s="377">
        <f>J311*J314</f>
        <v>428685.59791711572</v>
      </c>
      <c r="K318" s="367">
        <f>SUM(L318:Q318)</f>
        <v>3865784.0290714097</v>
      </c>
      <c r="L318" s="708">
        <f>L310*L312*6/1000+L311*L314</f>
        <v>378387.69120881194</v>
      </c>
      <c r="M318" s="708">
        <f>M310*M312*6/1000+M311*M314</f>
        <v>51441.872715230769</v>
      </c>
      <c r="N318" s="708">
        <f>N310*N312*6/1000+N311*N314</f>
        <v>1237375.2346876401</v>
      </c>
      <c r="O318" s="708">
        <f>O310*O312*6/1000+O311*O314</f>
        <v>629813.20369013434</v>
      </c>
      <c r="P318" s="708">
        <f>P311*P314</f>
        <v>1122426.439969566</v>
      </c>
      <c r="Q318" s="378">
        <f>Q311*Q314</f>
        <v>446339.58680002636</v>
      </c>
      <c r="R318" s="409">
        <f t="shared" ref="R318:V321" si="96">D318+K318</f>
        <v>7328051.3155128546</v>
      </c>
      <c r="S318" s="740">
        <f t="shared" si="96"/>
        <v>723397.26755151222</v>
      </c>
      <c r="T318" s="740">
        <f t="shared" si="96"/>
        <v>113328.80585493673</v>
      </c>
      <c r="U318" s="740">
        <f t="shared" si="96"/>
        <v>2288863.0422224337</v>
      </c>
      <c r="V318" s="740">
        <f t="shared" si="96"/>
        <v>1243467.2699431616</v>
      </c>
      <c r="W318" s="410">
        <f>I318+P318+J318+Q318</f>
        <v>2958994.9299408109</v>
      </c>
    </row>
    <row r="319" ht="27.75">
      <c r="A319" s="709"/>
      <c r="B319" s="710" t="s">
        <v>1254</v>
      </c>
      <c r="C319" s="711"/>
      <c r="D319" s="380">
        <f>SUM(E319:J319)</f>
        <v>2241254.1904684808</v>
      </c>
      <c r="E319" s="712">
        <f t="shared" ref="E319:J319" si="97">E318-E320</f>
        <v>292662.13291776157</v>
      </c>
      <c r="F319" s="712">
        <f t="shared" si="97"/>
        <v>48741.561568358506</v>
      </c>
      <c r="G319" s="712">
        <f t="shared" si="97"/>
        <v>791422.207796801</v>
      </c>
      <c r="H319" s="712">
        <f t="shared" si="97"/>
        <v>400682.8777785995</v>
      </c>
      <c r="I319" s="712">
        <f t="shared" si="97"/>
        <v>580985.5386025944</v>
      </c>
      <c r="J319" s="713">
        <f t="shared" si="97"/>
        <v>126759.87180436571</v>
      </c>
      <c r="K319" s="380">
        <f>SUM(L319:Q319)</f>
        <v>2514233.5293266214</v>
      </c>
      <c r="L319" s="712">
        <f t="shared" ref="L319:Q319" si="98">L318-L320</f>
        <v>320975.86957702221</v>
      </c>
      <c r="M319" s="712">
        <f t="shared" si="98"/>
        <v>40515.131045205882</v>
      </c>
      <c r="N319" s="712">
        <f>N318-N320</f>
        <v>931333.89953946043</v>
      </c>
      <c r="O319" s="712">
        <f t="shared" si="98"/>
        <v>411233.91955732414</v>
      </c>
      <c r="P319" s="712">
        <f t="shared" si="98"/>
        <v>678194.65457687282</v>
      </c>
      <c r="Q319" s="506">
        <f t="shared" si="98"/>
        <v>131980.05503073597</v>
      </c>
      <c r="R319" s="409">
        <f t="shared" si="96"/>
        <v>4755487.7197951023</v>
      </c>
      <c r="S319" s="740">
        <f t="shared" si="96"/>
        <v>613638.00249478384</v>
      </c>
      <c r="T319" s="740">
        <f t="shared" si="96"/>
        <v>89256.692613564388</v>
      </c>
      <c r="U319" s="740">
        <f t="shared" si="96"/>
        <v>1722756.1073362613</v>
      </c>
      <c r="V319" s="740">
        <f t="shared" si="96"/>
        <v>811916.79733592365</v>
      </c>
      <c r="W319" s="410"/>
    </row>
    <row r="320" ht="27.75">
      <c r="A320" s="709"/>
      <c r="B320" s="710" t="s">
        <v>1255</v>
      </c>
      <c r="C320" s="711"/>
      <c r="D320" s="380">
        <f>SUM(E320:J320)</f>
        <v>1221013.0959729648</v>
      </c>
      <c r="E320" s="712">
        <f>E311*E314</f>
        <v>52347.443424938661</v>
      </c>
      <c r="F320" s="712">
        <f>F311*F314</f>
        <v>13145.371571347456</v>
      </c>
      <c r="G320" s="712">
        <f>G311*G314</f>
        <v>260065.59973799242</v>
      </c>
      <c r="H320" s="712">
        <f>H311*H314</f>
        <v>212971.18847442776</v>
      </c>
      <c r="I320" s="712">
        <f>I311*H314</f>
        <v>380557.7666515084</v>
      </c>
      <c r="J320" s="713">
        <f>J311*H314</f>
        <v>301925.72611275001</v>
      </c>
      <c r="K320" s="380">
        <f>SUM(L320:Q320)</f>
        <v>1351550.499744788</v>
      </c>
      <c r="L320" s="712">
        <f>L311*L314</f>
        <v>57411.821631789709</v>
      </c>
      <c r="M320" s="712">
        <f>M311*M314</f>
        <v>10926.741670024883</v>
      </c>
      <c r="N320" s="712">
        <f>N311*N314</f>
        <v>306041.33514817961</v>
      </c>
      <c r="O320" s="712">
        <f>O311*O314</f>
        <v>218579.28413281019</v>
      </c>
      <c r="P320" s="712">
        <f>P311*O314</f>
        <v>444231.78539269313</v>
      </c>
      <c r="Q320" s="506">
        <f>Q311*O314</f>
        <v>314359.53176929039</v>
      </c>
      <c r="R320" s="427">
        <f t="shared" si="96"/>
        <v>2572563.5957177528</v>
      </c>
      <c r="S320" s="740">
        <f t="shared" si="96"/>
        <v>109759.26505672837</v>
      </c>
      <c r="T320" s="740">
        <f t="shared" si="96"/>
        <v>24072.113241372339</v>
      </c>
      <c r="U320" s="740">
        <f t="shared" si="96"/>
        <v>566106.93488617206</v>
      </c>
      <c r="V320" s="740">
        <f t="shared" si="96"/>
        <v>431550.47260723799</v>
      </c>
      <c r="W320" s="410"/>
    </row>
    <row r="321" ht="31.5" customHeight="1">
      <c r="A321" s="382">
        <v>7</v>
      </c>
      <c r="B321" s="714" t="s">
        <v>1256</v>
      </c>
      <c r="C321" s="383" t="s">
        <v>15</v>
      </c>
      <c r="D321" s="384">
        <f>SUM(E321:J321)</f>
        <v>3462267.2864414454</v>
      </c>
      <c r="E321" s="715">
        <f t="shared" ref="E321:J321" si="99">E311*E316</f>
        <v>345009.57634270022</v>
      </c>
      <c r="F321" s="715">
        <f t="shared" si="99"/>
        <v>61886.933139705965</v>
      </c>
      <c r="G321" s="715">
        <f t="shared" si="99"/>
        <v>1051487.8075347934</v>
      </c>
      <c r="H321" s="715">
        <f t="shared" si="99"/>
        <v>613654.0662530273</v>
      </c>
      <c r="I321" s="715">
        <f t="shared" si="99"/>
        <v>961543.3052541028</v>
      </c>
      <c r="J321" s="385">
        <f t="shared" si="99"/>
        <v>428685.59791711572</v>
      </c>
      <c r="K321" s="384">
        <f>SUM(L321:Q321)</f>
        <v>3865784.0290714097</v>
      </c>
      <c r="L321" s="715">
        <f t="shared" ref="L321:Q321" si="100">L311*L316</f>
        <v>378387.69120881194</v>
      </c>
      <c r="M321" s="715">
        <f t="shared" si="100"/>
        <v>51441.872715230777</v>
      </c>
      <c r="N321" s="715">
        <f t="shared" si="100"/>
        <v>1237375.2346876403</v>
      </c>
      <c r="O321" s="715">
        <f t="shared" si="100"/>
        <v>629813.20369013434</v>
      </c>
      <c r="P321" s="715">
        <f t="shared" si="100"/>
        <v>1122426.439969566</v>
      </c>
      <c r="Q321" s="386">
        <f t="shared" si="100"/>
        <v>446339.58680002636</v>
      </c>
      <c r="R321" s="428">
        <f t="shared" si="96"/>
        <v>7328051.3155128546</v>
      </c>
      <c r="S321" s="747">
        <f t="shared" si="96"/>
        <v>723397.26755151222</v>
      </c>
      <c r="T321" s="747">
        <f t="shared" si="96"/>
        <v>113328.80585493674</v>
      </c>
      <c r="U321" s="747">
        <f t="shared" si="96"/>
        <v>2288863.0422224337</v>
      </c>
      <c r="V321" s="747">
        <f t="shared" si="96"/>
        <v>1243467.2699431616</v>
      </c>
      <c r="W321" s="417">
        <f>I321+P321+J321+Q321</f>
        <v>2958994.9299408109</v>
      </c>
      <c r="AF321" s="442">
        <f>K319-P319-Q319</f>
        <v>1704058.8197190126</v>
      </c>
      <c r="AG321" s="395">
        <f>AF321/100</f>
        <v>17040.588197190125</v>
      </c>
    </row>
    <row r="322" ht="15.75">
      <c r="A322" s="390"/>
      <c r="B322" s="391" t="s">
        <v>1257</v>
      </c>
      <c r="C322" s="390"/>
      <c r="D322" s="392">
        <f>D318-D321</f>
        <v>0</v>
      </c>
      <c r="E322" s="392">
        <f>E318-E321</f>
        <v>0</v>
      </c>
      <c r="F322" s="392">
        <f t="shared" ref="F322:W322" si="101">F318-F321</f>
        <v>0</v>
      </c>
      <c r="G322" s="392">
        <f t="shared" si="101"/>
        <v>0</v>
      </c>
      <c r="H322" s="392">
        <f t="shared" si="101"/>
        <v>0</v>
      </c>
      <c r="I322" s="392">
        <f t="shared" si="101"/>
        <v>0</v>
      </c>
      <c r="J322" s="392">
        <f t="shared" si="101"/>
        <v>0</v>
      </c>
      <c r="K322" s="392">
        <f t="shared" si="101"/>
        <v>0</v>
      </c>
      <c r="L322" s="392">
        <f t="shared" si="101"/>
        <v>0</v>
      </c>
      <c r="M322" s="392">
        <f t="shared" si="101"/>
        <v>0</v>
      </c>
      <c r="N322" s="392">
        <f t="shared" si="101"/>
        <v>0</v>
      </c>
      <c r="O322" s="392">
        <f t="shared" si="101"/>
        <v>0</v>
      </c>
      <c r="P322" s="392">
        <f t="shared" si="101"/>
        <v>0</v>
      </c>
      <c r="Q322" s="392">
        <f t="shared" si="101"/>
        <v>0</v>
      </c>
      <c r="R322" s="392">
        <f t="shared" si="101"/>
        <v>0</v>
      </c>
      <c r="S322" s="392">
        <f t="shared" si="101"/>
        <v>0</v>
      </c>
      <c r="T322" s="392">
        <f t="shared" si="101"/>
        <v>0</v>
      </c>
      <c r="U322" s="392">
        <f t="shared" si="101"/>
        <v>0</v>
      </c>
      <c r="V322" s="392">
        <f t="shared" si="101"/>
        <v>0</v>
      </c>
      <c r="W322" s="392">
        <f t="shared" si="101"/>
        <v>0</v>
      </c>
    </row>
    <row r="324" ht="28.5" customHeight="1">
      <c r="B324" s="429"/>
      <c r="C324" s="429"/>
      <c r="D324" s="429"/>
      <c r="E324" s="430"/>
      <c r="F324" s="429"/>
      <c r="G324" s="429"/>
      <c r="H324" s="429"/>
      <c r="I324" s="431">
        <f>(I321+J321)/(I311+J311)</f>
        <v>2729.9256123070763</v>
      </c>
      <c r="J324" s="429"/>
      <c r="K324" s="432"/>
      <c r="L324" s="448"/>
      <c r="M324" s="448"/>
      <c r="N324" s="448"/>
      <c r="O324" s="448"/>
      <c r="P324" s="448"/>
      <c r="Q324" s="429"/>
      <c r="R324" s="449"/>
      <c r="S324" s="429"/>
      <c r="T324" s="436"/>
      <c r="U324" s="450"/>
      <c r="V324" s="451"/>
      <c r="W324" s="452"/>
    </row>
    <row r="325" ht="21">
      <c r="U325" s="447"/>
      <c r="V325" s="447"/>
    </row>
    <row r="326">
      <c r="D326" s="48"/>
      <c r="K326" s="393"/>
    </row>
    <row r="327" ht="120">
      <c r="A327" s="418"/>
      <c r="B327" s="418"/>
      <c r="C327" s="418"/>
      <c r="D327" s="784"/>
      <c r="E327" s="784"/>
      <c r="F327" s="785" t="s">
        <v>6</v>
      </c>
      <c r="G327" s="785" t="s">
        <v>7</v>
      </c>
      <c r="H327" s="785" t="s">
        <v>8</v>
      </c>
      <c r="I327" s="785" t="s">
        <v>1159</v>
      </c>
      <c r="J327" s="786" t="s">
        <v>1244</v>
      </c>
      <c r="K327" s="786" t="s">
        <v>1245</v>
      </c>
      <c r="L327" s="418"/>
      <c r="M327" s="389">
        <f>I311+J311</f>
        <v>509.25523278135324</v>
      </c>
      <c r="N327" s="389">
        <f>P311+Q311</f>
        <v>534.00503372871231</v>
      </c>
      <c r="O327" s="418"/>
      <c r="P327" s="418"/>
      <c r="Q327" s="424"/>
      <c r="R327" s="787" t="s">
        <v>1218</v>
      </c>
      <c r="S327" s="787" t="s">
        <v>1298</v>
      </c>
      <c r="T327" s="788" t="s">
        <v>1268</v>
      </c>
      <c r="U327" s="789"/>
      <c r="W327" s="357"/>
    </row>
    <row r="328" ht="31.5">
      <c r="A328" s="418"/>
      <c r="B328" s="418"/>
      <c r="C328" s="418"/>
      <c r="D328" s="784" t="s">
        <v>1291</v>
      </c>
      <c r="E328" s="790">
        <f>F328+G328+H328+I328+J328+K328</f>
        <v>2747.2729357999997</v>
      </c>
      <c r="F328" s="790">
        <v>648.708754</v>
      </c>
      <c r="G328" s="790">
        <v>53.360537000000001</v>
      </c>
      <c r="H328" s="790">
        <v>732.57830279999996</v>
      </c>
      <c r="I328" s="790">
        <v>290.79033800000002</v>
      </c>
      <c r="J328" s="790">
        <v>612.90055600000005</v>
      </c>
      <c r="K328" s="790">
        <v>408.93444799999997</v>
      </c>
      <c r="L328" s="418"/>
      <c r="M328" s="418"/>
      <c r="N328" s="418"/>
      <c r="O328" s="418"/>
      <c r="P328" s="418"/>
      <c r="Q328" s="440"/>
      <c r="R328" s="791"/>
      <c r="S328" s="792">
        <f>S329+S330</f>
        <v>487.42488968667624</v>
      </c>
      <c r="T328" s="751">
        <f>U328-S328</f>
        <v>555.83537682338931</v>
      </c>
      <c r="U328" s="793">
        <v>1043.2602665100655</v>
      </c>
      <c r="V328" s="424"/>
      <c r="W328" s="357"/>
    </row>
    <row r="329" ht="31.5">
      <c r="A329" s="418"/>
      <c r="B329" s="418"/>
      <c r="C329" s="418"/>
      <c r="D329" s="784"/>
      <c r="E329" s="784"/>
      <c r="F329" s="794">
        <f>F328/E328</f>
        <v>0.23612825123656578</v>
      </c>
      <c r="G329" s="794">
        <f>G328/E328</f>
        <v>0.019423092734854732</v>
      </c>
      <c r="H329" s="794">
        <f>H328/E328</f>
        <v>0.26665654265861094</v>
      </c>
      <c r="I329" s="794">
        <f>I328/E328</f>
        <v>0.10584690520213003</v>
      </c>
      <c r="J329" s="794">
        <f>J328/E328</f>
        <v>0.22309416294727366</v>
      </c>
      <c r="K329" s="794">
        <f>K328/E328</f>
        <v>0.14885104522056494</v>
      </c>
      <c r="L329" s="418"/>
      <c r="M329" s="418"/>
      <c r="N329" s="418"/>
      <c r="O329" s="418"/>
      <c r="P329" s="418"/>
      <c r="R329" s="723" t="s">
        <v>1299</v>
      </c>
      <c r="S329" s="792">
        <f>U329*I293/(I293+P293)</f>
        <v>259.69358359482646</v>
      </c>
      <c r="T329" s="751">
        <f>U329-S329</f>
        <v>296.14179322856273</v>
      </c>
      <c r="U329" s="792">
        <f>U328*(P293+Q293)/W293</f>
        <v>555.8353768233892</v>
      </c>
      <c r="V329" s="424"/>
    </row>
    <row r="330" ht="31.5">
      <c r="A330" s="418"/>
      <c r="B330" s="418"/>
      <c r="C330" s="418"/>
      <c r="D330" s="784" t="s">
        <v>1300</v>
      </c>
      <c r="E330" s="790">
        <f>F330+G330+H330+I330+J330+K330</f>
        <v>2772.9580302600002</v>
      </c>
      <c r="F330" s="790">
        <v>676.97347200000002</v>
      </c>
      <c r="G330" s="790">
        <v>62.060099999999998</v>
      </c>
      <c r="H330" s="790">
        <v>711.76502026000003</v>
      </c>
      <c r="I330" s="790">
        <v>275.97340700000001</v>
      </c>
      <c r="J330" s="790">
        <f>1046.186031-K330</f>
        <v>612.79939899999999</v>
      </c>
      <c r="K330" s="790">
        <v>433.38663200000002</v>
      </c>
      <c r="L330" s="418"/>
      <c r="M330" s="418"/>
      <c r="N330" s="418"/>
      <c r="Q330" s="455"/>
      <c r="R330" s="723" t="s">
        <v>1158</v>
      </c>
      <c r="S330" s="792">
        <f>U330*J293/(J293+Q293)</f>
        <v>227.7313060918498</v>
      </c>
      <c r="T330" s="751">
        <f>U330-S330</f>
        <v>259.69358359482658</v>
      </c>
      <c r="U330" s="792">
        <f>U328-U329</f>
        <v>487.42488968667635</v>
      </c>
    </row>
    <row r="331" ht="31.5">
      <c r="A331" s="418"/>
      <c r="B331" s="418"/>
      <c r="C331" s="418"/>
      <c r="D331" s="784"/>
      <c r="E331" s="784"/>
      <c r="F331" s="794">
        <f>F330/E330</f>
        <v>0.24413404913183093</v>
      </c>
      <c r="G331" s="794">
        <f>G330/E330</f>
        <v>0.022380468554794922</v>
      </c>
      <c r="H331" s="794">
        <f>H330/E330</f>
        <v>0.2566807764462497</v>
      </c>
      <c r="I331" s="794">
        <f>I330/E330</f>
        <v>0.099523109974413854</v>
      </c>
      <c r="J331" s="794">
        <f>J330/E330</f>
        <v>0.22099122753132411</v>
      </c>
      <c r="K331" s="794">
        <f>K330/E330</f>
        <v>0.15629036836138643</v>
      </c>
      <c r="L331" s="418"/>
      <c r="M331" s="418"/>
      <c r="N331" s="389"/>
      <c r="O331" s="389"/>
      <c r="Q331" s="455"/>
    </row>
    <row r="332" ht="31.5">
      <c r="A332" s="418"/>
      <c r="B332" s="418"/>
      <c r="C332" s="418"/>
      <c r="D332" s="784" t="s">
        <v>2040</v>
      </c>
      <c r="E332" s="790">
        <f>L343</f>
        <v>2701.31821700312</v>
      </c>
      <c r="F332" s="790">
        <f>D343</f>
        <v>665.76502300000004</v>
      </c>
      <c r="G332" s="790">
        <f>E343</f>
        <v>63.950476999999985</v>
      </c>
      <c r="H332" s="790">
        <f>F343</f>
        <v>709.89082200000007</v>
      </c>
      <c r="I332" s="790">
        <f>G343</f>
        <v>270.28117100311988</v>
      </c>
      <c r="J332" s="790">
        <f>J343</f>
        <v>567.03508499999998</v>
      </c>
      <c r="K332" s="790">
        <f>K343</f>
        <v>424.39563900000002</v>
      </c>
      <c r="L332" s="418"/>
      <c r="M332" s="418"/>
      <c r="N332" s="389"/>
      <c r="O332" s="389"/>
      <c r="Q332" s="455"/>
    </row>
    <row r="333" ht="31.5">
      <c r="A333" s="418"/>
      <c r="B333" s="418"/>
      <c r="C333" s="418"/>
      <c r="D333" s="784"/>
      <c r="E333" s="784"/>
      <c r="F333" s="794">
        <f>F332/E332</f>
        <v>0.24645930968422114</v>
      </c>
      <c r="G333" s="794">
        <f>G332/E332</f>
        <v>0.023673803625752589</v>
      </c>
      <c r="H333" s="794">
        <f>H332/E332</f>
        <v>0.26279422303217681</v>
      </c>
      <c r="I333" s="794">
        <f>I332/E332</f>
        <v>0.10005528756363016</v>
      </c>
      <c r="J333" s="794">
        <f>J332/E332</f>
        <v>0.20991051014681142</v>
      </c>
      <c r="K333" s="794">
        <f>K332/E332</f>
        <v>0.15710686594740786</v>
      </c>
      <c r="L333" s="418"/>
      <c r="M333" s="418"/>
      <c r="N333" s="389"/>
      <c r="O333" s="389"/>
      <c r="Q333" s="455"/>
    </row>
    <row r="334" ht="31.5">
      <c r="A334" s="418"/>
      <c r="B334" s="418"/>
      <c r="C334" s="418"/>
      <c r="D334" s="784" t="s">
        <v>176</v>
      </c>
      <c r="E334" s="790">
        <f>F334+G334+H334+I334+J334+K334</f>
        <v>2867.7590940468699</v>
      </c>
      <c r="F334" s="790">
        <v>667.784495784142</v>
      </c>
      <c r="G334" s="790">
        <v>56.981483428169909</v>
      </c>
      <c r="H334" s="790">
        <v>805.65551947760491</v>
      </c>
      <c r="I334" s="790">
        <v>311.99349535695302</v>
      </c>
      <c r="J334" s="790">
        <v>606.38700000000006</v>
      </c>
      <c r="K334" s="790">
        <v>418.95709999999997</v>
      </c>
      <c r="L334" s="418"/>
      <c r="M334" s="389"/>
      <c r="N334" s="389"/>
      <c r="Q334" s="455"/>
      <c r="R334" s="425"/>
    </row>
    <row r="335" ht="31.5">
      <c r="A335" s="418"/>
      <c r="B335" s="418"/>
      <c r="C335" s="418"/>
      <c r="D335" s="784"/>
      <c r="E335" s="784"/>
      <c r="F335" s="794">
        <f>F334/E334</f>
        <v>0.23285934204528685</v>
      </c>
      <c r="G335" s="794">
        <f>G334/E334</f>
        <v>0.019869689733163696</v>
      </c>
      <c r="H335" s="794">
        <f>H334/E334</f>
        <v>0.28093556434013262</v>
      </c>
      <c r="I335" s="794">
        <f>I334/E334</f>
        <v>0.1087934812950693</v>
      </c>
      <c r="J335" s="794">
        <f>J334/E334</f>
        <v>0.21144976970303678</v>
      </c>
      <c r="K335" s="794">
        <f>K334/E334</f>
        <v>0.14609215288331073</v>
      </c>
      <c r="L335" s="418"/>
      <c r="M335" s="418"/>
      <c r="N335" s="418"/>
      <c r="Q335" s="455"/>
      <c r="R335" s="426"/>
    </row>
    <row r="336" ht="31.5">
      <c r="A336" s="418"/>
      <c r="B336" s="418"/>
      <c r="C336" s="418"/>
      <c r="D336" s="784" t="s">
        <v>1420</v>
      </c>
      <c r="E336" s="790">
        <f>F336+G336+H336+I336+J336+K336</f>
        <v>2826.3670104066919</v>
      </c>
      <c r="F336" s="790">
        <f>S293</f>
        <v>680.254019519709</v>
      </c>
      <c r="G336" s="790">
        <f>T293</f>
        <v>60.940100000000001</v>
      </c>
      <c r="H336" s="790">
        <f>U293</f>
        <v>695.60502025999995</v>
      </c>
      <c r="I336" s="790">
        <f>V293</f>
        <v>308.229670626982</v>
      </c>
      <c r="J336" s="790">
        <f>I293+J293</f>
        <v>505.21540000000005</v>
      </c>
      <c r="K336" s="790">
        <f>P293+Q293</f>
        <v>576.12280000000055</v>
      </c>
      <c r="L336" s="418"/>
      <c r="M336" s="418"/>
      <c r="N336" s="418"/>
      <c r="Q336" s="455"/>
      <c r="R336" s="426"/>
    </row>
    <row r="337" ht="31.5">
      <c r="A337" s="418"/>
      <c r="B337" s="418"/>
      <c r="C337" s="418"/>
      <c r="D337" s="784"/>
      <c r="E337" s="784"/>
      <c r="F337" s="794">
        <f>F336/E336</f>
        <v>0.24068141788204139</v>
      </c>
      <c r="G337" s="794">
        <f>G336/E336</f>
        <v>0.021561283363278148</v>
      </c>
      <c r="H337" s="794">
        <f>H336/E336</f>
        <v>0.2461127722262467</v>
      </c>
      <c r="I337" s="794">
        <f>I336/E336</f>
        <v>0.10905507653184439</v>
      </c>
      <c r="J337" s="794">
        <f>J336/E336</f>
        <v>0.17875081266509105</v>
      </c>
      <c r="K337" s="794">
        <f>K336/E336</f>
        <v>0.20383863733149823</v>
      </c>
      <c r="L337" s="418"/>
      <c r="M337" s="418"/>
      <c r="N337" s="418"/>
      <c r="Q337" s="455"/>
      <c r="R337" s="426"/>
    </row>
    <row r="338" ht="31.5">
      <c r="A338" s="418"/>
      <c r="B338" s="418"/>
      <c r="C338" s="418"/>
      <c r="D338" s="795" t="s">
        <v>2041</v>
      </c>
      <c r="E338" s="796">
        <f>F338+G338+H338+I338+J338+K338</f>
        <v>2789.845689451693</v>
      </c>
      <c r="F338" s="796">
        <f>S311</f>
        <v>553.35379937648361</v>
      </c>
      <c r="G338" s="796">
        <f>T311</f>
        <v>65.32313510990835</v>
      </c>
      <c r="H338" s="796">
        <f>U311</f>
        <v>815.12638758829894</v>
      </c>
      <c r="I338" s="796">
        <f>V311</f>
        <v>312.78210086693645</v>
      </c>
      <c r="J338" s="796">
        <f>I311+J311</f>
        <v>509.25523278135324</v>
      </c>
      <c r="K338" s="796">
        <f>P311+Q311</f>
        <v>534.00503372871231</v>
      </c>
      <c r="L338" s="418"/>
      <c r="M338" s="418"/>
      <c r="N338" s="418"/>
      <c r="O338" s="357"/>
      <c r="P338" s="395"/>
      <c r="Q338" s="455"/>
      <c r="R338" s="395"/>
      <c r="S338" s="395"/>
      <c r="T338" s="395"/>
      <c r="U338" s="424"/>
    </row>
    <row r="339" ht="31.5">
      <c r="A339" s="418"/>
      <c r="B339" s="418"/>
      <c r="C339" s="418"/>
      <c r="D339" s="784"/>
      <c r="E339" s="784"/>
      <c r="F339" s="794">
        <f>F338/E338</f>
        <v>0.19834566530639833</v>
      </c>
      <c r="G339" s="794">
        <f>G338/E338</f>
        <v>0.023414605100523227</v>
      </c>
      <c r="H339" s="794">
        <f>H338/E338</f>
        <v>0.29217615535879377</v>
      </c>
      <c r="I339" s="794">
        <f>I338/E338</f>
        <v>0.1121144807576829</v>
      </c>
      <c r="J339" s="794">
        <f>J338/E338</f>
        <v>0.18253885320855884</v>
      </c>
      <c r="K339" s="794">
        <f>K338/E338</f>
        <v>0.19141024026804287</v>
      </c>
      <c r="L339" s="418"/>
      <c r="M339" s="418"/>
      <c r="N339" s="418"/>
      <c r="P339" s="395"/>
      <c r="Q339" s="395"/>
      <c r="R339" s="395"/>
      <c r="S339" s="395"/>
      <c r="T339" s="395"/>
    </row>
    <row r="342" ht="46.5">
      <c r="C342" s="772"/>
      <c r="D342" s="773" t="s">
        <v>6</v>
      </c>
      <c r="E342" s="773" t="s">
        <v>7</v>
      </c>
      <c r="F342" s="773" t="s">
        <v>8</v>
      </c>
      <c r="G342" s="773" t="s">
        <v>1159</v>
      </c>
      <c r="H342" s="773" t="s">
        <v>1262</v>
      </c>
      <c r="I342" s="773" t="s">
        <v>1263</v>
      </c>
      <c r="J342" s="756" t="s">
        <v>1216</v>
      </c>
      <c r="K342" s="756" t="s">
        <v>1217</v>
      </c>
      <c r="L342" s="757" t="s">
        <v>1264</v>
      </c>
      <c r="O342" s="507" t="s">
        <v>1268</v>
      </c>
      <c r="P342" s="797" t="s">
        <v>1267</v>
      </c>
    </row>
    <row r="343" ht="23.25">
      <c r="C343" s="748" t="s">
        <v>2042</v>
      </c>
      <c r="D343" s="753">
        <v>665.76502300000004</v>
      </c>
      <c r="E343" s="753">
        <v>63.950476999999985</v>
      </c>
      <c r="F343" s="753">
        <v>709.89082200000007</v>
      </c>
      <c r="G343" s="753">
        <v>270.28117100311988</v>
      </c>
      <c r="H343" s="753">
        <f>D343+E343+F343+G343</f>
        <v>1709.88749300312</v>
      </c>
      <c r="I343" s="753">
        <v>991.43072400000005</v>
      </c>
      <c r="J343" s="758">
        <f>I343-K343</f>
        <v>567.03508499999998</v>
      </c>
      <c r="K343" s="758">
        <v>424.39563900000002</v>
      </c>
      <c r="L343" s="758">
        <f>D343+E343+F343+G343+I343</f>
        <v>2701.31821700312</v>
      </c>
      <c r="N343" s="395">
        <v>665.76502300000004</v>
      </c>
      <c r="O343" s="395">
        <v>340.292463</v>
      </c>
      <c r="P343" s="395">
        <v>325.47255999999999</v>
      </c>
    </row>
    <row r="344" ht="23.25">
      <c r="C344" s="751" t="s">
        <v>1266</v>
      </c>
      <c r="D344" s="752">
        <f>D343/L343</f>
        <v>0.24645930968422114</v>
      </c>
      <c r="E344" s="752">
        <f>E343/L343</f>
        <v>0.023673803625752589</v>
      </c>
      <c r="F344" s="752">
        <f>F343/L343</f>
        <v>0.26279422303217681</v>
      </c>
      <c r="G344" s="752">
        <f>G343/L343</f>
        <v>0.10005528756363016</v>
      </c>
      <c r="H344" s="752"/>
      <c r="I344" s="765">
        <f>I343/$L$86</f>
        <v>0.34636542914793111</v>
      </c>
      <c r="J344" s="759"/>
      <c r="K344" s="759"/>
      <c r="L344" s="760"/>
      <c r="N344" s="395">
        <v>63.950476999999985</v>
      </c>
      <c r="O344" s="395">
        <v>28.107749000000005</v>
      </c>
      <c r="P344" s="395">
        <v>35.842727999999994</v>
      </c>
    </row>
    <row r="345" ht="23.25">
      <c r="C345" s="748" t="s">
        <v>1267</v>
      </c>
      <c r="D345" s="753">
        <v>325.47255999999999</v>
      </c>
      <c r="E345" s="753">
        <v>35.842727999999994</v>
      </c>
      <c r="F345" s="753">
        <v>339.00277900000003</v>
      </c>
      <c r="G345" s="753">
        <f>619.45964900312-I345</f>
        <v>135.50439800312006</v>
      </c>
      <c r="H345" s="753">
        <f>D345+E345+F345+G345</f>
        <v>835.8224650031201</v>
      </c>
      <c r="I345" s="753">
        <v>483.95525099999998</v>
      </c>
      <c r="J345" s="759">
        <f>I345-K345</f>
        <v>269.85697299999998</v>
      </c>
      <c r="K345" s="759">
        <v>214.09827799999999</v>
      </c>
      <c r="L345" s="759">
        <f>D345+E345+F345+G345+I345</f>
        <v>1319.7777160031201</v>
      </c>
      <c r="N345" s="395">
        <v>709.89082200000007</v>
      </c>
      <c r="O345" s="395">
        <v>370.88804299999998</v>
      </c>
      <c r="P345" s="395">
        <v>339.00277900000003</v>
      </c>
    </row>
    <row r="346" ht="23.25">
      <c r="C346" s="751"/>
      <c r="D346" s="752">
        <f>D345/H345</f>
        <v>0.38940393878834667</v>
      </c>
      <c r="E346" s="752">
        <f>E345/H345</f>
        <v>0.042883183332319497</v>
      </c>
      <c r="F346" s="752">
        <f>F345/H345</f>
        <v>0.40559184898043454</v>
      </c>
      <c r="G346" s="752">
        <f>G345/H345</f>
        <v>0.16212102889889926</v>
      </c>
      <c r="H346" s="752">
        <f>H345/H343</f>
        <v>0.48881722828157737</v>
      </c>
      <c r="I346" s="752">
        <f>I345/L345</f>
        <v>0.36669451615354887</v>
      </c>
      <c r="J346" s="759">
        <f>J345/I345</f>
        <v>0.5576072838188918</v>
      </c>
      <c r="K346" s="759">
        <f>K345/I345</f>
        <v>0.44239271618110826</v>
      </c>
      <c r="L346" s="760"/>
      <c r="N346" s="395">
        <v>1261.7118950031199</v>
      </c>
      <c r="O346" s="395">
        <v>642.25224600000001</v>
      </c>
      <c r="P346" s="395">
        <v>619.45964900312003</v>
      </c>
    </row>
    <row r="347" ht="23.25">
      <c r="C347" s="748" t="s">
        <v>1268</v>
      </c>
      <c r="D347" s="753">
        <f>D343-D345</f>
        <v>340.29246300000005</v>
      </c>
      <c r="E347" s="753">
        <f>E343-E345</f>
        <v>28.107748999999991</v>
      </c>
      <c r="F347" s="753">
        <f>F343-F345</f>
        <v>370.88804300000004</v>
      </c>
      <c r="G347" s="753">
        <f>G343-G345</f>
        <v>134.77677299999982</v>
      </c>
      <c r="H347" s="753">
        <f>D347+E347+F347+G347</f>
        <v>874.06502799999998</v>
      </c>
      <c r="I347" s="753">
        <f>I343-I345</f>
        <v>507.47547300000008</v>
      </c>
      <c r="J347" s="759">
        <f>I347-K347</f>
        <v>297.17811200000006</v>
      </c>
      <c r="K347" s="759">
        <f>K343-K345</f>
        <v>210.29736100000002</v>
      </c>
      <c r="L347" s="759">
        <f>D347+E347+F347+G347+I347</f>
        <v>1381.5405009999999</v>
      </c>
      <c r="N347" s="395">
        <v>991.43072400000005</v>
      </c>
      <c r="O347" s="395">
        <v>507.47547300000002</v>
      </c>
      <c r="P347" s="395">
        <v>483.95525099999998</v>
      </c>
    </row>
    <row r="348" ht="23.25">
      <c r="C348" s="751"/>
      <c r="D348" s="752">
        <f>D347/H347</f>
        <v>0.38932167756287356</v>
      </c>
      <c r="E348" s="752">
        <f>E347/H347</f>
        <v>0.032157503274458876</v>
      </c>
      <c r="F348" s="752">
        <f>F347/H347</f>
        <v>0.424325457624876</v>
      </c>
      <c r="G348" s="752">
        <f>G347/H347</f>
        <v>0.15419536153779148</v>
      </c>
      <c r="H348" s="752">
        <f>H347/H343</f>
        <v>0.51118277171842275</v>
      </c>
      <c r="I348" s="752">
        <f>I347/L347</f>
        <v>0.36732580234359707</v>
      </c>
      <c r="J348" s="759">
        <f>J347/I347</f>
        <v>0.58560093602789742</v>
      </c>
      <c r="K348" s="759">
        <f>K347/I347</f>
        <v>0.41439906397210252</v>
      </c>
      <c r="L348" s="760"/>
    </row>
    <row r="349" ht="23.25">
      <c r="C349" s="2115" t="s">
        <v>2043</v>
      </c>
      <c r="D349" s="2116"/>
      <c r="E349" s="2116"/>
      <c r="F349" s="2117"/>
      <c r="G349" s="752"/>
      <c r="H349" s="752"/>
      <c r="I349" s="752"/>
      <c r="J349" s="759"/>
      <c r="K349" s="759"/>
      <c r="L349" s="760"/>
    </row>
    <row r="350" ht="23.25">
      <c r="C350" s="761" t="s">
        <v>2044</v>
      </c>
      <c r="D350" s="762">
        <f>D352+D354</f>
        <v>680.05379937648354</v>
      </c>
      <c r="E350" s="762">
        <f>E352+E354</f>
        <v>65.32313510990835</v>
      </c>
      <c r="F350" s="762">
        <f>F352+F354</f>
        <v>725.12638758829894</v>
      </c>
      <c r="G350" s="762">
        <f>G352+G354</f>
        <v>276.08210086693646</v>
      </c>
      <c r="H350" s="762">
        <f>L350-I350</f>
        <v>1746.5854229416275</v>
      </c>
      <c r="I350" s="762">
        <v>1043.2602665100655</v>
      </c>
      <c r="J350" s="763">
        <f>J352+J354</f>
        <v>596.67827471691066</v>
      </c>
      <c r="K350" s="763">
        <f>K352+K354</f>
        <v>446.58199179315488</v>
      </c>
      <c r="L350" s="763">
        <v>2789.845689451693</v>
      </c>
    </row>
    <row r="351" ht="23.25">
      <c r="C351" s="764" t="s">
        <v>1266</v>
      </c>
      <c r="D351" s="765">
        <f>D350/$L$235</f>
        <v>0.2483531525296899</v>
      </c>
      <c r="E351" s="765">
        <f>E350/$L$235</f>
        <v>0.02385576928258187</v>
      </c>
      <c r="F351" s="765">
        <f>F350/$L$235</f>
        <v>0.26481349638092666</v>
      </c>
      <c r="G351" s="765">
        <f>G350/$L$235</f>
        <v>0.10082417033797772</v>
      </c>
      <c r="H351" s="765"/>
      <c r="I351" s="765">
        <f>I350/$L$86</f>
        <v>0.36447255584823274</v>
      </c>
      <c r="J351" s="766"/>
      <c r="K351" s="766"/>
      <c r="L351" s="767"/>
    </row>
    <row r="352" ht="23.25">
      <c r="C352" s="761" t="s">
        <v>1267</v>
      </c>
      <c r="D352" s="762">
        <f>H352*D346</f>
        <v>332.46302693754501</v>
      </c>
      <c r="E352" s="762">
        <f>H352*E346</f>
        <v>36.612554510214615</v>
      </c>
      <c r="F352" s="762">
        <f>H352*F346</f>
        <v>346.28384662160033</v>
      </c>
      <c r="G352" s="762">
        <f>H352*G346</f>
        <v>138.41474784684496</v>
      </c>
      <c r="H352" s="762">
        <f>L352-I352</f>
        <v>853.77417591620497</v>
      </c>
      <c r="I352" s="762">
        <f>I350*I345/I343</f>
        <v>509.25523278135324</v>
      </c>
      <c r="J352" s="766">
        <f>I352*J345/I345</f>
        <v>283.96442712176781</v>
      </c>
      <c r="K352" s="766">
        <f>I352-J352</f>
        <v>225.29080565958543</v>
      </c>
      <c r="L352" s="768">
        <f>L350*L345/L343</f>
        <v>1363.0294086975582</v>
      </c>
    </row>
    <row r="353" ht="23.25">
      <c r="C353" s="764"/>
      <c r="D353" s="765">
        <f>D352/$H$237</f>
        <v>0.3853957188404798</v>
      </c>
      <c r="E353" s="765">
        <f>E352/$H$237</f>
        <v>0.042441777342961846</v>
      </c>
      <c r="F353" s="765">
        <f>F352/$H$237</f>
        <v>0.40141700333086544</v>
      </c>
      <c r="G353" s="765">
        <f>G352/$H$237</f>
        <v>0.1604522816745563</v>
      </c>
      <c r="H353" s="765">
        <f>H352/H350</f>
        <v>0.48882474610274984</v>
      </c>
      <c r="I353" s="765">
        <f>I352/L352</f>
        <v>0.37362013580321185</v>
      </c>
      <c r="J353" s="766">
        <f>J352/I352</f>
        <v>0.55760728381889169</v>
      </c>
      <c r="K353" s="766">
        <f>K352/I352</f>
        <v>0.44239271618110826</v>
      </c>
      <c r="L353" s="767"/>
    </row>
    <row r="354" ht="23.25">
      <c r="C354" s="761" t="s">
        <v>1268</v>
      </c>
      <c r="D354" s="762">
        <f>H354*D348</f>
        <v>347.59077243893859</v>
      </c>
      <c r="E354" s="762">
        <f>H354*E348</f>
        <v>28.710580599693738</v>
      </c>
      <c r="F354" s="762">
        <f>H354*F348</f>
        <v>378.84254096669861</v>
      </c>
      <c r="G354" s="762">
        <f>H354*G348</f>
        <v>137.6673530200915</v>
      </c>
      <c r="H354" s="762">
        <f>L354-I354</f>
        <v>892.81124702542252</v>
      </c>
      <c r="I354" s="762">
        <f>I350-I352</f>
        <v>534.00503372871231</v>
      </c>
      <c r="J354" s="766">
        <f>I354*J347/I347</f>
        <v>312.71384759514285</v>
      </c>
      <c r="K354" s="766">
        <f>I354-J354</f>
        <v>221.29118613356945</v>
      </c>
      <c r="L354" s="768">
        <f>L350-L352</f>
        <v>1426.8162807541348</v>
      </c>
    </row>
    <row r="355" ht="23.25">
      <c r="C355" s="764"/>
      <c r="D355" s="765">
        <f>D354/$H$239</f>
        <v>0.38519198965967183</v>
      </c>
      <c r="E355" s="765">
        <f>E354/$H$239</f>
        <v>0.031816396010406631</v>
      </c>
      <c r="F355" s="765">
        <f>F354/$H$239</f>
        <v>0.41982447088213032</v>
      </c>
      <c r="G355" s="765">
        <f>G354/$H$239</f>
        <v>0.1525597507923056</v>
      </c>
      <c r="H355" s="765">
        <f>H354/H350</f>
        <v>0.51117525389725016</v>
      </c>
      <c r="I355" s="765">
        <f>I354/L354</f>
        <v>0.3742633448550694</v>
      </c>
      <c r="J355" s="766">
        <f>J354/I354</f>
        <v>0.58560093602789742</v>
      </c>
      <c r="K355" s="766">
        <f>K354/I354</f>
        <v>0.41439906397210258</v>
      </c>
      <c r="L355" s="767"/>
    </row>
    <row r="359" ht="38.25">
      <c r="A359" s="2121" t="s">
        <v>2045</v>
      </c>
      <c r="B359" s="2121"/>
      <c r="C359" s="2121"/>
      <c r="D359" s="2121"/>
      <c r="E359" s="2121"/>
      <c r="F359" s="2121"/>
      <c r="G359" s="335"/>
      <c r="H359" s="336"/>
      <c r="I359" s="337"/>
      <c r="J359" s="337"/>
      <c r="K359" s="338" t="s">
        <v>1237</v>
      </c>
      <c r="L359" s="336"/>
      <c r="M359" s="338" t="s">
        <v>1238</v>
      </c>
      <c r="N359" s="336"/>
      <c r="O359" s="338" t="s">
        <v>1239</v>
      </c>
      <c r="P359" s="336">
        <v>1.05</v>
      </c>
      <c r="Q359" s="1657" t="s">
        <v>1240</v>
      </c>
      <c r="R359" s="1658">
        <f>R363/R362*1000</f>
        <v>6647.5850748413686</v>
      </c>
      <c r="S359" s="503"/>
      <c r="T359" s="340"/>
      <c r="U359" s="341">
        <f>R363-S359</f>
        <v>2798.6332123925695</v>
      </c>
      <c r="V359" s="504"/>
      <c r="W359" s="340"/>
    </row>
    <row r="360" ht="24">
      <c r="A360" s="2095" t="s">
        <v>1241</v>
      </c>
      <c r="B360" s="2097" t="s">
        <v>210</v>
      </c>
      <c r="C360" s="2099"/>
      <c r="D360" s="2101" t="s">
        <v>2038</v>
      </c>
      <c r="E360" s="2102"/>
      <c r="F360" s="2102"/>
      <c r="G360" s="2102"/>
      <c r="H360" s="2102"/>
      <c r="I360" s="2102"/>
      <c r="J360" s="2103"/>
      <c r="K360" s="2113" t="s">
        <v>2039</v>
      </c>
      <c r="L360" s="2105"/>
      <c r="M360" s="2105"/>
      <c r="N360" s="2105"/>
      <c r="O360" s="2105"/>
      <c r="P360" s="2105"/>
      <c r="Q360" s="2114"/>
      <c r="R360" s="2104">
        <v>2023</v>
      </c>
      <c r="S360" s="2105"/>
      <c r="T360" s="2105"/>
      <c r="U360" s="2105"/>
      <c r="V360" s="2105"/>
      <c r="W360" s="2106"/>
    </row>
    <row r="361" ht="45.75">
      <c r="A361" s="2096"/>
      <c r="B361" s="2098"/>
      <c r="C361" s="2100"/>
      <c r="D361" s="399" t="s">
        <v>1212</v>
      </c>
      <c r="E361" s="342" t="s">
        <v>6</v>
      </c>
      <c r="F361" s="342" t="s">
        <v>7</v>
      </c>
      <c r="G361" s="342" t="s">
        <v>8</v>
      </c>
      <c r="H361" s="342" t="s">
        <v>1159</v>
      </c>
      <c r="I361" s="343" t="s">
        <v>1244</v>
      </c>
      <c r="J361" s="344" t="s">
        <v>1245</v>
      </c>
      <c r="K361" s="399" t="s">
        <v>1212</v>
      </c>
      <c r="L361" s="342" t="s">
        <v>6</v>
      </c>
      <c r="M361" s="342" t="s">
        <v>7</v>
      </c>
      <c r="N361" s="342" t="s">
        <v>8</v>
      </c>
      <c r="O361" s="342" t="s">
        <v>1159</v>
      </c>
      <c r="P361" s="343" t="s">
        <v>1244</v>
      </c>
      <c r="Q361" s="344" t="s">
        <v>1245</v>
      </c>
      <c r="R361" s="399" t="s">
        <v>1212</v>
      </c>
      <c r="S361" s="342" t="s">
        <v>6</v>
      </c>
      <c r="T361" s="342" t="s">
        <v>7</v>
      </c>
      <c r="U361" s="342" t="s">
        <v>8</v>
      </c>
      <c r="V361" s="342" t="s">
        <v>1159</v>
      </c>
      <c r="W361" s="400" t="s">
        <v>1246</v>
      </c>
    </row>
    <row r="362" ht="67.5" customHeight="1">
      <c r="A362" s="1659" t="s">
        <v>97</v>
      </c>
      <c r="B362" s="1660" t="s">
        <v>1247</v>
      </c>
      <c r="C362" s="1661" t="s">
        <v>89</v>
      </c>
      <c r="D362" s="1662">
        <f>E362+F362+G362+H362+I362</f>
        <v>411.0585834735989</v>
      </c>
      <c r="E362" s="348">
        <f>(E373-E363*E366)/(E364/1000*6)</f>
        <v>72.586782230838807</v>
      </c>
      <c r="F362" s="348">
        <f>(F373-F363*F366)/(F364/1000*6)</f>
        <v>11.4026095608607</v>
      </c>
      <c r="G362" s="348">
        <f>(G373-G363*G366)/(G364/1000*6)</f>
        <v>119.08660579687184</v>
      </c>
      <c r="H362" s="348">
        <f>(H373-H363*H366)/(H364/1000*6)</f>
        <v>37.344982452983899</v>
      </c>
      <c r="I362" s="2107">
        <f>(I363+J363)/3</f>
        <v>170.63760343204362</v>
      </c>
      <c r="J362" s="2108"/>
      <c r="K362" s="1662">
        <f>L362+M362+N362+O362+P362</f>
        <v>430.94138520204922</v>
      </c>
      <c r="L362" s="348">
        <f>(L373-L363*L366)/(L364/1000*6)</f>
        <v>72.462034770092885</v>
      </c>
      <c r="M362" s="348">
        <f>(M373-M363*M366)/(M364/1000*6)</f>
        <v>8.9415894613419109</v>
      </c>
      <c r="N362" s="348">
        <f>(N373-N363*N366)/(N364/1000*6)</f>
        <v>126.73174001705684</v>
      </c>
      <c r="O362" s="348">
        <f>(O373-O363*O366)/(O364/1000*6)</f>
        <v>43.875431122509802</v>
      </c>
      <c r="P362" s="2107">
        <f>(P363+Q363)/3</f>
        <v>178.9305898310478</v>
      </c>
      <c r="Q362" s="2108"/>
      <c r="R362" s="402">
        <f t="shared" ref="R362:W362" si="102">(D362+K362)/2</f>
        <v>420.99998433782406</v>
      </c>
      <c r="S362" s="350">
        <f t="shared" si="102"/>
        <v>72.524408500465853</v>
      </c>
      <c r="T362" s="351">
        <f t="shared" si="102"/>
        <v>10.172099511101305</v>
      </c>
      <c r="U362" s="350">
        <f t="shared" si="102"/>
        <v>122.90917290696433</v>
      </c>
      <c r="V362" s="350">
        <f t="shared" si="102"/>
        <v>40.610206787746847</v>
      </c>
      <c r="W362" s="352">
        <f t="shared" si="102"/>
        <v>174.78409663154571</v>
      </c>
    </row>
    <row r="363" ht="44.25" customHeight="1">
      <c r="A363" s="1663" t="s">
        <v>98</v>
      </c>
      <c r="B363" s="1660" t="s">
        <v>1248</v>
      </c>
      <c r="C363" s="1661" t="s">
        <v>182</v>
      </c>
      <c r="D363" s="1664">
        <f>E363+F363+G363+H363+I363+J363</f>
        <v>1367.322711457387</v>
      </c>
      <c r="E363" s="1665">
        <v>316.79998479074345</v>
      </c>
      <c r="F363" s="1665">
        <v>36.682699615779448</v>
      </c>
      <c r="G363" s="1665">
        <v>363.24728344816464</v>
      </c>
      <c r="H363" s="1665">
        <v>138.67993330656856</v>
      </c>
      <c r="I363" s="1665">
        <v>285.44631170132112</v>
      </c>
      <c r="J363" s="1665">
        <v>226.46649859480976</v>
      </c>
      <c r="K363" s="1664">
        <f>L363+M363+N363+O363+P363+Q363</f>
        <v>1431.3105009351825</v>
      </c>
      <c r="L363" s="1665">
        <v>316.25553313642826</v>
      </c>
      <c r="M363" s="1665">
        <v>28.765489035412173</v>
      </c>
      <c r="N363" s="1665">
        <v>386.5670700731668</v>
      </c>
      <c r="O363" s="1665">
        <v>162.93063919703181</v>
      </c>
      <c r="P363" s="1665">
        <v>314.34576266725617</v>
      </c>
      <c r="Q363" s="1665">
        <v>222.44600682588725</v>
      </c>
      <c r="R363" s="354">
        <f>D363+K363</f>
        <v>2798.6332123925695</v>
      </c>
      <c r="S363" s="355">
        <f>E363+L363</f>
        <v>633.05551792717165</v>
      </c>
      <c r="T363" s="1666">
        <f>F363+M363</f>
        <v>65.448188651191629</v>
      </c>
      <c r="U363" s="1666">
        <f>G363+N363</f>
        <v>749.81435352133144</v>
      </c>
      <c r="V363" s="1666">
        <f>H363+O363</f>
        <v>301.61057250360034</v>
      </c>
      <c r="W363" s="1667">
        <f>I363+J363+P363+Q363</f>
        <v>1048.7045797892742</v>
      </c>
    </row>
    <row r="364" ht="27.75">
      <c r="A364" s="1668" t="s">
        <v>102</v>
      </c>
      <c r="B364" s="1669" t="s">
        <v>181</v>
      </c>
      <c r="C364" s="1661" t="s">
        <v>1249</v>
      </c>
      <c r="D364" s="1670"/>
      <c r="E364" s="1671">
        <v>782767.93000000005</v>
      </c>
      <c r="F364" s="1671">
        <v>713797.78000000003</v>
      </c>
      <c r="G364" s="1671">
        <v>1041573.4300000001</v>
      </c>
      <c r="H364" s="1671">
        <v>1560510.5</v>
      </c>
      <c r="I364" s="1671"/>
      <c r="J364" s="1672"/>
      <c r="K364" s="1670"/>
      <c r="L364" s="1671">
        <f>E364*1.06</f>
        <v>829734.00580000004</v>
      </c>
      <c r="M364" s="1671">
        <f>F364*1.06</f>
        <v>756625.6468000001</v>
      </c>
      <c r="N364" s="1671">
        <f>G364*1.06</f>
        <v>1104067.8358</v>
      </c>
      <c r="O364" s="1671">
        <f>H364*1.06</f>
        <v>1654141.1300000001</v>
      </c>
      <c r="P364" s="1671"/>
      <c r="Q364" s="361"/>
      <c r="R364" s="1673"/>
      <c r="S364" s="1666"/>
      <c r="T364" s="1666"/>
      <c r="U364" s="1666"/>
      <c r="V364" s="1666"/>
      <c r="W364" s="1674"/>
    </row>
    <row r="365" ht="27.75">
      <c r="A365" s="1668"/>
      <c r="B365" s="1675" t="s">
        <v>1250</v>
      </c>
      <c r="C365" s="1661"/>
      <c r="D365" s="1670"/>
      <c r="E365" s="1676"/>
      <c r="F365" s="1676"/>
      <c r="G365" s="1676"/>
      <c r="H365" s="1676"/>
      <c r="I365" s="1676"/>
      <c r="J365" s="1676"/>
      <c r="K365" s="1670"/>
      <c r="L365" s="1677">
        <f>L364/E364*100</f>
        <v>106</v>
      </c>
      <c r="M365" s="1676">
        <f>M364/F364*100</f>
        <v>106</v>
      </c>
      <c r="N365" s="1676">
        <f>N364/G364*100</f>
        <v>106</v>
      </c>
      <c r="O365" s="1676">
        <f>O364/H364*100</f>
        <v>106</v>
      </c>
      <c r="P365" s="1671"/>
      <c r="Q365" s="1678"/>
      <c r="R365" s="1679"/>
      <c r="S365" s="1680"/>
      <c r="T365" s="1680"/>
      <c r="U365" s="1680"/>
      <c r="V365" s="1680"/>
      <c r="W365" s="1674"/>
    </row>
    <row r="366" ht="45.75" customHeight="1">
      <c r="A366" s="1668" t="s">
        <v>195</v>
      </c>
      <c r="B366" s="1681" t="s">
        <v>1251</v>
      </c>
      <c r="C366" s="1661" t="s">
        <v>1252</v>
      </c>
      <c r="D366" s="1670"/>
      <c r="E366" s="1671">
        <v>192.47999999999999</v>
      </c>
      <c r="F366" s="1671">
        <v>359.04000000000002</v>
      </c>
      <c r="G366" s="1671">
        <v>673.25</v>
      </c>
      <c r="H366" s="1671">
        <v>1340.1600000000001</v>
      </c>
      <c r="I366" s="1671">
        <v>3386.1399999999999</v>
      </c>
      <c r="J366" s="1671">
        <v>1902.8099999999999</v>
      </c>
      <c r="K366" s="1670"/>
      <c r="L366" s="1671">
        <f t="shared" ref="L366:Q366" si="103">E366*1.06</f>
        <v>204.02879999999999</v>
      </c>
      <c r="M366" s="1671">
        <f t="shared" si="103"/>
        <v>380.58240000000006</v>
      </c>
      <c r="N366" s="1671">
        <f t="shared" si="103"/>
        <v>713.64499999999998</v>
      </c>
      <c r="O366" s="1671">
        <f t="shared" si="103"/>
        <v>1420.5696000000003</v>
      </c>
      <c r="P366" s="1671">
        <f t="shared" si="103"/>
        <v>3589.3083999999999</v>
      </c>
      <c r="Q366" s="1671">
        <f t="shared" si="103"/>
        <v>2016.9786000000001</v>
      </c>
      <c r="R366" s="1673">
        <f>R372/R363</f>
        <v>906.13937041878444</v>
      </c>
      <c r="S366" s="1666">
        <f>S372/S363</f>
        <v>198.2494337979156</v>
      </c>
      <c r="T366" s="1666">
        <f>T372/T363</f>
        <v>368.50821728404213</v>
      </c>
      <c r="U366" s="1666">
        <f>U372/U363</f>
        <v>694.07565734074251</v>
      </c>
      <c r="V366" s="1666">
        <f>V372/V363</f>
        <v>1383.5974279947411</v>
      </c>
      <c r="W366" s="1674"/>
    </row>
    <row r="367" ht="27.75">
      <c r="A367" s="1668"/>
      <c r="B367" s="1675" t="s">
        <v>1250</v>
      </c>
      <c r="C367" s="1661" t="s">
        <v>1252</v>
      </c>
      <c r="D367" s="1670"/>
      <c r="E367" s="1676"/>
      <c r="F367" s="1676"/>
      <c r="G367" s="1676"/>
      <c r="H367" s="1676"/>
      <c r="I367" s="1676"/>
      <c r="J367" s="1676"/>
      <c r="K367" s="1670"/>
      <c r="L367" s="1676">
        <f t="shared" ref="L367:Q367" si="104">L366/E366*100</f>
        <v>106</v>
      </c>
      <c r="M367" s="1676">
        <f t="shared" si="104"/>
        <v>106</v>
      </c>
      <c r="N367" s="1676">
        <f t="shared" si="104"/>
        <v>106</v>
      </c>
      <c r="O367" s="1676">
        <f t="shared" si="104"/>
        <v>106</v>
      </c>
      <c r="P367" s="1676">
        <f t="shared" si="104"/>
        <v>106</v>
      </c>
      <c r="Q367" s="365">
        <f t="shared" si="104"/>
        <v>106</v>
      </c>
      <c r="R367" s="1679"/>
      <c r="S367" s="1680"/>
      <c r="T367" s="1680"/>
      <c r="U367" s="1680"/>
      <c r="V367" s="1680"/>
      <c r="W367" s="1674"/>
    </row>
    <row r="368" ht="27">
      <c r="A368" s="1668" t="s">
        <v>199</v>
      </c>
      <c r="B368" s="1669" t="s">
        <v>1214</v>
      </c>
      <c r="C368" s="366"/>
      <c r="D368" s="1682">
        <f>D373/D363</f>
        <v>2476.1355022409248</v>
      </c>
      <c r="E368" s="1671">
        <v>1268.5899999999999</v>
      </c>
      <c r="F368" s="1671">
        <v>1690.3199999999999</v>
      </c>
      <c r="G368" s="1671">
        <v>2722.0599999999999</v>
      </c>
      <c r="H368" s="1671">
        <v>3861.5300000000002</v>
      </c>
      <c r="I368" s="1671">
        <v>3386.1399999999999</v>
      </c>
      <c r="J368" s="1671">
        <v>1902.8099999999999</v>
      </c>
      <c r="K368" s="1682">
        <f>K373/K363</f>
        <v>2680.1096096211195</v>
      </c>
      <c r="L368" s="1671">
        <f>E368*1.06</f>
        <v>1344.7054000000001</v>
      </c>
      <c r="M368" s="1671">
        <f>F368*1.06</f>
        <v>1791.7392</v>
      </c>
      <c r="N368" s="1671">
        <f>G368*1.06</f>
        <v>2885.3836000000001</v>
      </c>
      <c r="O368" s="1671">
        <f>H368*1.06</f>
        <v>4093.2218000000003</v>
      </c>
      <c r="P368" s="1671">
        <f>P366</f>
        <v>3589.3083999999999</v>
      </c>
      <c r="Q368" s="1671">
        <f>Q366</f>
        <v>2016.9786000000001</v>
      </c>
      <c r="R368" s="1683">
        <f>R373/R363</f>
        <v>2580.4543820853337</v>
      </c>
      <c r="S368" s="1684"/>
      <c r="T368" s="1684"/>
      <c r="U368" s="1684"/>
      <c r="V368" s="1684"/>
      <c r="W368" s="1685"/>
    </row>
    <row r="369" ht="27">
      <c r="A369" s="1686"/>
      <c r="B369" s="1675" t="s">
        <v>1250</v>
      </c>
      <c r="C369" s="1687"/>
      <c r="D369" s="1688"/>
      <c r="E369" s="1689"/>
      <c r="F369" s="1689"/>
      <c r="G369" s="1689"/>
      <c r="H369" s="1689"/>
      <c r="I369" s="1689"/>
      <c r="J369" s="1690"/>
      <c r="K369" s="1691">
        <f>K368/D368</f>
        <v>1.0823759875804844</v>
      </c>
      <c r="L369" s="1692">
        <f t="shared" ref="L369:Q369" si="105">L368/E368*100</f>
        <v>106</v>
      </c>
      <c r="M369" s="1692">
        <f t="shared" si="105"/>
        <v>106</v>
      </c>
      <c r="N369" s="1692">
        <f t="shared" si="105"/>
        <v>106</v>
      </c>
      <c r="O369" s="1692">
        <f t="shared" si="105"/>
        <v>106</v>
      </c>
      <c r="P369" s="1692">
        <f t="shared" si="105"/>
        <v>106</v>
      </c>
      <c r="Q369" s="374">
        <f t="shared" si="105"/>
        <v>106</v>
      </c>
      <c r="R369" s="1693" t="e">
        <v>#DIV/0!</v>
      </c>
      <c r="S369" s="1694"/>
      <c r="T369" s="1694"/>
      <c r="U369" s="1694"/>
      <c r="V369" s="1694"/>
      <c r="W369" s="1685"/>
    </row>
    <row r="370" ht="27.75">
      <c r="A370" s="1695">
        <v>6</v>
      </c>
      <c r="B370" s="1669" t="s">
        <v>1253</v>
      </c>
      <c r="C370" s="1661" t="s">
        <v>15</v>
      </c>
      <c r="D370" s="1682">
        <f>SUM(E370:J370)</f>
        <v>3385676.3088599597</v>
      </c>
      <c r="E370" s="1696">
        <f>E362*E364*6/1000+E363*E366</f>
        <v>401889.29270568921</v>
      </c>
      <c r="F370" s="1696">
        <f>F362*F364*6/1000+F363*F366</f>
        <v>62005.500814544313</v>
      </c>
      <c r="G370" s="1696">
        <f>G362*G364*6/1000+G363*G366</f>
        <v>988780.90038291086</v>
      </c>
      <c r="H370" s="1696">
        <f>H362*H364*6/1000+H363*H366</f>
        <v>535516.72286131373</v>
      </c>
      <c r="I370" s="1696">
        <f>I363*I366</f>
        <v>966561.17390431149</v>
      </c>
      <c r="J370" s="1697">
        <f>J363*J366</f>
        <v>430922.71819118998</v>
      </c>
      <c r="K370" s="1682">
        <f>SUM(L370:Q370)</f>
        <v>3836069.0279080011</v>
      </c>
      <c r="L370" s="1696">
        <f>L362*L364*6/1000+L363*L366</f>
        <v>425270.52318843402</v>
      </c>
      <c r="M370" s="1696">
        <f>M362*M364*6/1000+M363*M366</f>
        <v>51540.254311918186</v>
      </c>
      <c r="N370" s="1696">
        <f>N362*N364*6/1000+N363*N366</f>
        <v>1115394.2842891663</v>
      </c>
      <c r="O370" s="1696">
        <f>O362*O364*6/1000+O363*O366</f>
        <v>666911.24424922513</v>
      </c>
      <c r="P370" s="1696">
        <f>P363*P366</f>
        <v>1128283.8864459889</v>
      </c>
      <c r="Q370" s="378">
        <f>Q363*Q366</f>
        <v>448668.83542326855</v>
      </c>
      <c r="R370" s="1698">
        <f t="shared" ref="R370:V373" si="106">D370+K370</f>
        <v>7221745.3367679603</v>
      </c>
      <c r="S370" s="1699">
        <f t="shared" si="106"/>
        <v>827159.81589412317</v>
      </c>
      <c r="T370" s="1699">
        <f t="shared" si="106"/>
        <v>113545.75512646249</v>
      </c>
      <c r="U370" s="1699">
        <f t="shared" si="106"/>
        <v>2104175.1846720772</v>
      </c>
      <c r="V370" s="1699">
        <f t="shared" si="106"/>
        <v>1202427.9671105389</v>
      </c>
      <c r="W370" s="1700">
        <f>I370+P370+J370+Q370</f>
        <v>2974436.6139647588</v>
      </c>
    </row>
    <row r="371" ht="27.75">
      <c r="A371" s="709"/>
      <c r="B371" s="1701" t="s">
        <v>1254</v>
      </c>
      <c r="C371" s="711"/>
      <c r="D371" s="1702">
        <f>SUM(E371:J371)</f>
        <v>2195073.4864693172</v>
      </c>
      <c r="E371" s="1703">
        <f t="shared" ref="E371:J371" si="107">E370-E372</f>
        <v>340911.63163316692</v>
      </c>
      <c r="F371" s="1703">
        <f t="shared" si="107"/>
        <v>48834.944344494856</v>
      </c>
      <c r="G371" s="1703">
        <f t="shared" si="107"/>
        <v>744224.66680143401</v>
      </c>
      <c r="H371" s="1703">
        <f t="shared" si="107"/>
        <v>349663.42344118282</v>
      </c>
      <c r="I371" s="1703">
        <f t="shared" si="107"/>
        <v>584017.44481466897</v>
      </c>
      <c r="J371" s="713">
        <f t="shared" si="107"/>
        <v>127421.37543436972</v>
      </c>
      <c r="K371" s="1702">
        <f>SUM(L371:Q371)</f>
        <v>2490720.1131881401</v>
      </c>
      <c r="L371" s="1703">
        <f t="shared" ref="L371:Q371" si="108">L370-L372</f>
        <v>360745.28626924835</v>
      </c>
      <c r="M371" s="1703">
        <f t="shared" si="108"/>
        <v>40592.615457647335</v>
      </c>
      <c r="N371" s="1703">
        <f t="shared" si="108"/>
        <v>839522.62756680115</v>
      </c>
      <c r="O371" s="1703">
        <f t="shared" si="108"/>
        <v>435456.93129735329</v>
      </c>
      <c r="P371" s="1703">
        <f t="shared" si="108"/>
        <v>681733.85211206973</v>
      </c>
      <c r="Q371" s="1704">
        <f t="shared" si="108"/>
        <v>132668.80048502056</v>
      </c>
      <c r="R371" s="1698">
        <f t="shared" si="106"/>
        <v>4685793.5996574573</v>
      </c>
      <c r="S371" s="1699">
        <f t="shared" si="106"/>
        <v>701656.91790241527</v>
      </c>
      <c r="T371" s="1699">
        <f t="shared" si="106"/>
        <v>89427.55980214219</v>
      </c>
      <c r="U371" s="1699">
        <f t="shared" si="106"/>
        <v>1583747.2943682352</v>
      </c>
      <c r="V371" s="1699">
        <f t="shared" si="106"/>
        <v>785120.35473853606</v>
      </c>
      <c r="W371" s="1700"/>
    </row>
    <row r="372" ht="27.75">
      <c r="A372" s="709"/>
      <c r="B372" s="1701" t="s">
        <v>1255</v>
      </c>
      <c r="C372" s="711"/>
      <c r="D372" s="1702">
        <f>SUM(E372:J372)</f>
        <v>1190602.8223906422</v>
      </c>
      <c r="E372" s="1703">
        <f>E363*E366</f>
        <v>60977.661072522293</v>
      </c>
      <c r="F372" s="1703">
        <f>F363*F366</f>
        <v>13170.556470049454</v>
      </c>
      <c r="G372" s="1703">
        <f>G363*G366</f>
        <v>244556.23358147684</v>
      </c>
      <c r="H372" s="1703">
        <f>H363*H366</f>
        <v>185853.29942013093</v>
      </c>
      <c r="I372" s="1703">
        <f>I363*H366</f>
        <v>382543.72908964253</v>
      </c>
      <c r="J372" s="713">
        <f>J363*H366</f>
        <v>303501.34275682026</v>
      </c>
      <c r="K372" s="1702">
        <f>SUM(L372:Q372)</f>
        <v>1345348.9147198605</v>
      </c>
      <c r="L372" s="1703">
        <f>L363*L366</f>
        <v>64525.236919185692</v>
      </c>
      <c r="M372" s="1703">
        <f>M363*M366</f>
        <v>10947.638854270852</v>
      </c>
      <c r="N372" s="1703">
        <f>N363*N366</f>
        <v>275871.65672236512</v>
      </c>
      <c r="O372" s="1703">
        <f>O363*O366</f>
        <v>231454.31295187183</v>
      </c>
      <c r="P372" s="1703">
        <f>P363*O366</f>
        <v>446550.03433391912</v>
      </c>
      <c r="Q372" s="1704">
        <f>Q363*O366</f>
        <v>316000.03493824799</v>
      </c>
      <c r="R372" s="1705">
        <f t="shared" si="106"/>
        <v>2535951.737110503</v>
      </c>
      <c r="S372" s="1699">
        <f t="shared" si="106"/>
        <v>125502.89799170799</v>
      </c>
      <c r="T372" s="1699">
        <f t="shared" si="106"/>
        <v>24118.195324320306</v>
      </c>
      <c r="U372" s="1699">
        <f t="shared" si="106"/>
        <v>520427.89030384197</v>
      </c>
      <c r="V372" s="1699">
        <f t="shared" si="106"/>
        <v>417307.6123720028</v>
      </c>
      <c r="W372" s="1700"/>
    </row>
    <row r="373" ht="28.5">
      <c r="A373" s="1706">
        <v>7</v>
      </c>
      <c r="B373" s="1707" t="s">
        <v>1256</v>
      </c>
      <c r="C373" s="1708" t="s">
        <v>15</v>
      </c>
      <c r="D373" s="1709">
        <f>SUM(E373:J373)</f>
        <v>3385676.3088599597</v>
      </c>
      <c r="E373" s="1710">
        <f t="shared" ref="E373:J373" si="109">E363*E368</f>
        <v>401889.29270568921</v>
      </c>
      <c r="F373" s="1710">
        <f t="shared" si="109"/>
        <v>62005.500814544313</v>
      </c>
      <c r="G373" s="1710">
        <f t="shared" si="109"/>
        <v>988780.90038291097</v>
      </c>
      <c r="H373" s="1710">
        <f t="shared" si="109"/>
        <v>535516.72286131373</v>
      </c>
      <c r="I373" s="1710">
        <f t="shared" si="109"/>
        <v>966561.17390431149</v>
      </c>
      <c r="J373" s="1711">
        <f t="shared" si="109"/>
        <v>430922.71819118998</v>
      </c>
      <c r="K373" s="1709">
        <f>SUM(L373:Q373)</f>
        <v>3836069.0279080011</v>
      </c>
      <c r="L373" s="1710">
        <f t="shared" ref="L373:Q373" si="110">L363*L368</f>
        <v>425270.52318843402</v>
      </c>
      <c r="M373" s="1710">
        <f t="shared" si="110"/>
        <v>51540.254311918179</v>
      </c>
      <c r="N373" s="1710">
        <f t="shared" si="110"/>
        <v>1115394.2842891663</v>
      </c>
      <c r="O373" s="1710">
        <f t="shared" si="110"/>
        <v>666911.24424922513</v>
      </c>
      <c r="P373" s="1710">
        <f t="shared" si="110"/>
        <v>1128283.8864459889</v>
      </c>
      <c r="Q373" s="386">
        <f t="shared" si="110"/>
        <v>448668.83542326855</v>
      </c>
      <c r="R373" s="1712">
        <f t="shared" si="106"/>
        <v>7221745.3367679603</v>
      </c>
      <c r="S373" s="1713">
        <f t="shared" si="106"/>
        <v>827159.81589412317</v>
      </c>
      <c r="T373" s="1713">
        <f t="shared" si="106"/>
        <v>113545.75512646249</v>
      </c>
      <c r="U373" s="1713">
        <f t="shared" si="106"/>
        <v>2104175.1846720772</v>
      </c>
      <c r="V373" s="1713">
        <f t="shared" si="106"/>
        <v>1202427.9671105389</v>
      </c>
      <c r="W373" s="1714">
        <f>I373+P373+J373+Q373</f>
        <v>2974436.6139647588</v>
      </c>
    </row>
    <row r="374" s="395" customFormat="1" ht="36.75" customHeight="1">
      <c r="A374" s="1715"/>
      <c r="B374" s="1716" t="s">
        <v>1257</v>
      </c>
      <c r="C374" s="1715"/>
      <c r="D374" s="1717">
        <f>D370-D373</f>
        <v>0</v>
      </c>
      <c r="E374" s="1717">
        <f>E370-E373</f>
        <v>0</v>
      </c>
      <c r="F374" s="1717">
        <f t="shared" ref="F374:W374" si="111">F370-F373</f>
        <v>0</v>
      </c>
      <c r="G374" s="1717">
        <f t="shared" si="111"/>
        <v>0</v>
      </c>
      <c r="H374" s="1717">
        <f t="shared" si="111"/>
        <v>0</v>
      </c>
      <c r="I374" s="1717">
        <f t="shared" si="111"/>
        <v>0</v>
      </c>
      <c r="J374" s="1717">
        <f t="shared" si="111"/>
        <v>0</v>
      </c>
      <c r="K374" s="1717">
        <f t="shared" si="111"/>
        <v>0</v>
      </c>
      <c r="L374" s="1717">
        <f t="shared" si="111"/>
        <v>0</v>
      </c>
      <c r="M374" s="1717">
        <f t="shared" si="111"/>
        <v>0</v>
      </c>
      <c r="N374" s="1717">
        <f t="shared" si="111"/>
        <v>0</v>
      </c>
      <c r="O374" s="1717">
        <f t="shared" si="111"/>
        <v>0</v>
      </c>
      <c r="P374" s="1717">
        <f t="shared" si="111"/>
        <v>0</v>
      </c>
      <c r="Q374" s="1717">
        <f t="shared" si="111"/>
        <v>0</v>
      </c>
      <c r="R374" s="1717">
        <f t="shared" si="111"/>
        <v>0</v>
      </c>
      <c r="S374" s="1717">
        <f t="shared" si="111"/>
        <v>0</v>
      </c>
      <c r="T374" s="1717">
        <f t="shared" si="111"/>
        <v>0</v>
      </c>
      <c r="U374" s="1717">
        <f t="shared" si="111"/>
        <v>0</v>
      </c>
      <c r="V374" s="1717">
        <f t="shared" si="111"/>
        <v>0</v>
      </c>
      <c r="W374" s="1717">
        <f t="shared" si="111"/>
        <v>0</v>
      </c>
    </row>
  </sheetData>
  <mergeCells count="96">
    <mergeCell ref="K360:Q360"/>
    <mergeCell ref="R360:W360"/>
    <mergeCell ref="I362:J362"/>
    <mergeCell ref="P362:Q362"/>
    <mergeCell ref="A359:F359"/>
    <mergeCell ref="A360:A361"/>
    <mergeCell ref="B360:B361"/>
    <mergeCell ref="C360:C361"/>
    <mergeCell ref="D360:J360"/>
    <mergeCell ref="I310:J310"/>
    <mergeCell ref="P310:Q310"/>
    <mergeCell ref="C349:F349"/>
    <mergeCell ref="R290:W290"/>
    <mergeCell ref="I292:J292"/>
    <mergeCell ref="P292:Q292"/>
    <mergeCell ref="A307:F307"/>
    <mergeCell ref="A308:A309"/>
    <mergeCell ref="B308:B309"/>
    <mergeCell ref="C308:C309"/>
    <mergeCell ref="D308:J308"/>
    <mergeCell ref="K308:Q308"/>
    <mergeCell ref="R308:W308"/>
    <mergeCell ref="A290:A291"/>
    <mergeCell ref="B290:B291"/>
    <mergeCell ref="C290:C291"/>
    <mergeCell ref="R243:W243"/>
    <mergeCell ref="I245:J245"/>
    <mergeCell ref="P245:Q245"/>
    <mergeCell ref="C279:F279"/>
    <mergeCell ref="A289:F289"/>
    <mergeCell ref="D290:J290"/>
    <mergeCell ref="K290:Q290"/>
    <mergeCell ref="I200:J200"/>
    <mergeCell ref="P200:Q200"/>
    <mergeCell ref="C234:F234"/>
    <mergeCell ref="A242:F242"/>
    <mergeCell ref="A243:A244"/>
    <mergeCell ref="B243:B244"/>
    <mergeCell ref="C243:C244"/>
    <mergeCell ref="D243:J243"/>
    <mergeCell ref="K243:Q243"/>
    <mergeCell ref="R169:W169"/>
    <mergeCell ref="I171:J171"/>
    <mergeCell ref="P171:Q171"/>
    <mergeCell ref="A197:F197"/>
    <mergeCell ref="A198:A199"/>
    <mergeCell ref="B198:B199"/>
    <mergeCell ref="C198:C199"/>
    <mergeCell ref="D198:J198"/>
    <mergeCell ref="K198:Q198"/>
    <mergeCell ref="R198:W198"/>
    <mergeCell ref="I125:J125"/>
    <mergeCell ref="P125:Q125"/>
    <mergeCell ref="C157:F157"/>
    <mergeCell ref="A168:F168"/>
    <mergeCell ref="A169:A170"/>
    <mergeCell ref="B169:B170"/>
    <mergeCell ref="C169:C170"/>
    <mergeCell ref="D169:J169"/>
    <mergeCell ref="K169:Q169"/>
    <mergeCell ref="R95:W95"/>
    <mergeCell ref="I97:J97"/>
    <mergeCell ref="P97:Q97"/>
    <mergeCell ref="A122:F122"/>
    <mergeCell ref="A123:A124"/>
    <mergeCell ref="B123:B124"/>
    <mergeCell ref="C123:C124"/>
    <mergeCell ref="D123:J123"/>
    <mergeCell ref="K123:Q123"/>
    <mergeCell ref="R123:W123"/>
    <mergeCell ref="A95:A96"/>
    <mergeCell ref="B95:B96"/>
    <mergeCell ref="C95:C96"/>
    <mergeCell ref="D95:J95"/>
    <mergeCell ref="K95:Q95"/>
    <mergeCell ref="R51:W51"/>
    <mergeCell ref="I53:J53"/>
    <mergeCell ref="P53:Q53"/>
    <mergeCell ref="C85:F85"/>
    <mergeCell ref="A94:F94"/>
    <mergeCell ref="A51:A52"/>
    <mergeCell ref="B51:B52"/>
    <mergeCell ref="C51:C52"/>
    <mergeCell ref="D51:J51"/>
    <mergeCell ref="K51:Q51"/>
    <mergeCell ref="R2:W2"/>
    <mergeCell ref="I4:J4"/>
    <mergeCell ref="P4:Q4"/>
    <mergeCell ref="C40:F40"/>
    <mergeCell ref="A50:F50"/>
    <mergeCell ref="K2:Q2"/>
    <mergeCell ref="A1:F1"/>
    <mergeCell ref="A2:A3"/>
    <mergeCell ref="B2:B3"/>
    <mergeCell ref="C2:C3"/>
    <mergeCell ref="D2:J2"/>
  </mergeCells>
  <pageMargins left="0.70866141732283472" right="0.70866141732283472" top="0.74803149606299213" bottom="0.74803149606299213" header="0.31496062992125984" footer="0.31496062992125984"/>
  <pageSetup paperSize="9" scale="12" orientation="landscape" verticalDpi="0"/>
  <extLst>
    <ext xmlns:x14="http://schemas.microsoft.com/office/spreadsheetml/2009/9/main" uri="{CCE6A557-97BC-4b89-ADB6-D9C93CAAB3DF}">
      <x14:dataValidations xmlns:xm="http://schemas.microsoft.com/office/excel/2006/main" count="1">
        <x14:dataValidation xr:uid="{00D300BC-004A-4C30-B07E-007500C40075}" type="decimal" allowBlank="1" error="Допускается ввод только действительных чисел!" errorTitle="Ошибка" showErrorMessage="1">
          <x14:formula1>
            <xm:f>-9.99999999999999E+23</xm:f>
          </x14:formula1>
          <x14:formula2>
            <xm:f>9.99999999999999E+23</xm:f>
          </x14:formula2>
          <xm:sqref>I64118 I64101:I64102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pageSetUpPr fitToPage="1"/>
  </sheetPr>
  <sheetViews>
    <sheetView topLeftCell="B1" workbookViewId="0">
      <selection activeCell="B30" sqref="B30:T30"/>
    </sheetView>
  </sheetViews>
  <sheetFormatPr defaultColWidth="9.140625" defaultRowHeight="15"/>
  <cols>
    <col customWidth="1" hidden="1" min="1" max="1" style="507" width="5.28515625"/>
    <col customWidth="1" min="2" max="2" style="507" width="16.28515625"/>
    <col min="3" max="10" style="507" width="9.140625"/>
    <col customWidth="1" min="11" max="11" style="507" width="11.42578125"/>
    <col customWidth="1" min="12" max="13" style="507" width="11.7109375"/>
    <col customWidth="1" min="14" max="14" style="507" width="10.85546875"/>
    <col customWidth="1" min="15" max="15" style="507" width="11.7109375"/>
    <col min="16" max="16384" style="507" width="9.140625"/>
  </cols>
  <sheetData>
    <row r="3" ht="12.75" customHeight="1">
      <c r="I3" s="2143" t="s">
        <v>2444</v>
      </c>
      <c r="J3" s="2143"/>
      <c r="K3" s="2143"/>
      <c r="L3" s="2143"/>
      <c r="M3" s="2143"/>
      <c r="N3" s="2143"/>
      <c r="O3" s="2143"/>
    </row>
    <row r="4">
      <c r="I4" s="850"/>
      <c r="J4" s="850"/>
      <c r="K4" s="850"/>
      <c r="L4" s="850"/>
      <c r="M4" s="850"/>
    </row>
    <row r="5" s="20" customFormat="1" ht="12.75" customHeight="1">
      <c r="B5" s="2144" t="s">
        <v>2445</v>
      </c>
      <c r="C5" s="2144"/>
      <c r="D5" s="2144"/>
      <c r="E5" s="2144"/>
      <c r="F5" s="2144"/>
      <c r="G5" s="2144"/>
      <c r="H5" s="2144"/>
      <c r="I5" s="2144"/>
      <c r="J5" s="2144"/>
      <c r="K5" s="2144"/>
      <c r="L5" s="2144"/>
      <c r="M5" s="2144"/>
      <c r="N5" s="2144"/>
      <c r="O5" s="2144"/>
    </row>
    <row r="6" s="20" customFormat="1" ht="12.75">
      <c r="B6" s="2142" t="s">
        <v>1394</v>
      </c>
      <c r="C6" s="2142"/>
      <c r="D6" s="2142"/>
      <c r="E6" s="2142"/>
      <c r="F6" s="2142"/>
      <c r="G6" s="2142"/>
      <c r="H6" s="2142"/>
      <c r="I6" s="2142"/>
      <c r="J6" s="2142"/>
      <c r="K6" s="2142"/>
      <c r="L6" s="2142"/>
      <c r="M6" s="2142"/>
    </row>
    <row r="7" s="20" customFormat="1" ht="12.75">
      <c r="F7" s="851"/>
    </row>
    <row r="8" s="20" customFormat="1" ht="12.75">
      <c r="B8" s="2134" t="s">
        <v>1395</v>
      </c>
      <c r="C8" s="2136" t="s">
        <v>1396</v>
      </c>
      <c r="D8" s="2137"/>
      <c r="E8" s="2137"/>
      <c r="F8" s="2137"/>
      <c r="G8" s="2137"/>
      <c r="H8" s="2137"/>
      <c r="I8" s="2137"/>
      <c r="J8" s="2138"/>
      <c r="K8" s="2145" t="s">
        <v>2133</v>
      </c>
      <c r="L8" s="2146"/>
      <c r="M8" s="2146"/>
      <c r="N8" s="2146"/>
      <c r="O8" s="2147"/>
      <c r="Q8" s="20">
        <v>2026</v>
      </c>
      <c r="R8" s="20">
        <v>2027</v>
      </c>
    </row>
    <row r="9" s="20" customFormat="1" ht="25.5">
      <c r="B9" s="2135"/>
      <c r="C9" s="2139"/>
      <c r="D9" s="2140"/>
      <c r="E9" s="2140"/>
      <c r="F9" s="2140"/>
      <c r="G9" s="2140"/>
      <c r="H9" s="2140"/>
      <c r="I9" s="2140"/>
      <c r="J9" s="2141"/>
      <c r="K9" s="1836" t="s">
        <v>2442</v>
      </c>
      <c r="L9" s="1837" t="s">
        <v>2446</v>
      </c>
      <c r="M9" s="1836" t="s">
        <v>2339</v>
      </c>
      <c r="N9" s="1836" t="s">
        <v>2340</v>
      </c>
      <c r="O9" s="1836" t="s">
        <v>2341</v>
      </c>
      <c r="P9" s="20" t="s">
        <v>2447</v>
      </c>
      <c r="Q9" s="20">
        <v>1.04</v>
      </c>
      <c r="R9" s="20">
        <v>1.04</v>
      </c>
    </row>
    <row r="10" s="20" customFormat="1" ht="12.75" customHeight="1">
      <c r="B10" s="1838" t="s">
        <v>192</v>
      </c>
      <c r="C10" s="2123" t="s">
        <v>1397</v>
      </c>
      <c r="D10" s="2124"/>
      <c r="E10" s="2124"/>
      <c r="F10" s="2124"/>
      <c r="G10" s="2124"/>
      <c r="H10" s="2124"/>
      <c r="I10" s="2124"/>
      <c r="J10" s="2125"/>
      <c r="K10" s="1839">
        <f>K11+K12+K13</f>
        <v>156822.84283987866</v>
      </c>
      <c r="L10" s="1839">
        <f>L11+L12+L13</f>
        <v>109144.99147648693</v>
      </c>
      <c r="M10" s="1840">
        <f>M11+M12+M13</f>
        <v>47330.236171039258</v>
      </c>
      <c r="N10" s="1840">
        <f>N11+N12+N13</f>
        <v>49302.603549959931</v>
      </c>
      <c r="O10" s="1840">
        <f>O11+O12+O13</f>
        <v>51357.190257184768</v>
      </c>
      <c r="P10" s="20" t="s">
        <v>2448</v>
      </c>
      <c r="Q10" s="20">
        <v>1.042</v>
      </c>
      <c r="R10" s="20">
        <v>1.042</v>
      </c>
    </row>
    <row r="11" s="20" customFormat="1" ht="24.75" customHeight="1">
      <c r="B11" s="1838" t="s">
        <v>2449</v>
      </c>
      <c r="C11" s="2123" t="s">
        <v>1398</v>
      </c>
      <c r="D11" s="2124"/>
      <c r="E11" s="2124"/>
      <c r="F11" s="2124"/>
      <c r="G11" s="2124"/>
      <c r="H11" s="2124"/>
      <c r="I11" s="2124"/>
      <c r="J11" s="2125"/>
      <c r="K11" s="1839">
        <v>15899.207031844486</v>
      </c>
      <c r="L11" s="1839">
        <v>10087.500292548903</v>
      </c>
      <c r="M11" s="1840">
        <v>7751.2701314857368</v>
      </c>
      <c r="N11" s="1840">
        <f>M11*Q9</f>
        <v>8061.3209367451664</v>
      </c>
      <c r="O11" s="1840">
        <f>N11*R9</f>
        <v>8383.7737742149729</v>
      </c>
    </row>
    <row r="12" s="20" customFormat="1" ht="27" customHeight="1">
      <c r="B12" s="1838" t="s">
        <v>2450</v>
      </c>
      <c r="C12" s="2123" t="s">
        <v>1399</v>
      </c>
      <c r="D12" s="2124"/>
      <c r="E12" s="2124"/>
      <c r="F12" s="2124"/>
      <c r="G12" s="2124"/>
      <c r="H12" s="2124"/>
      <c r="I12" s="2124"/>
      <c r="J12" s="2125"/>
      <c r="K12" s="1839">
        <v>99598.259085464233</v>
      </c>
      <c r="L12" s="1839">
        <v>61176.127312056851</v>
      </c>
      <c r="M12" s="1840">
        <v>28137.461921519513</v>
      </c>
      <c r="N12" s="1840">
        <f>M12*Q10</f>
        <v>29319.235322223332</v>
      </c>
      <c r="O12" s="1840">
        <f>N12*R10</f>
        <v>30550.643205756714</v>
      </c>
    </row>
    <row r="13" s="20" customFormat="1" ht="65.25" customHeight="1">
      <c r="B13" s="1838" t="s">
        <v>2451</v>
      </c>
      <c r="C13" s="2126" t="s">
        <v>1400</v>
      </c>
      <c r="D13" s="2126"/>
      <c r="E13" s="2126"/>
      <c r="F13" s="2126"/>
      <c r="G13" s="2126"/>
      <c r="H13" s="2126"/>
      <c r="I13" s="2126"/>
      <c r="J13" s="2126"/>
      <c r="K13" s="1839">
        <v>41325.376722569948</v>
      </c>
      <c r="L13" s="1839">
        <v>37881.363871881193</v>
      </c>
      <c r="M13" s="1840">
        <v>11441.504118034005</v>
      </c>
      <c r="N13" s="1840">
        <f>M13*Q10</f>
        <v>11922.047290991433</v>
      </c>
      <c r="O13" s="1840">
        <f>N13*R10</f>
        <v>12422.773277213075</v>
      </c>
    </row>
    <row r="14" s="20" customFormat="1" ht="32.25" hidden="1" customHeight="1">
      <c r="B14" s="1841" t="s">
        <v>2452</v>
      </c>
      <c r="C14" s="2127" t="s">
        <v>2453</v>
      </c>
      <c r="D14" s="2127"/>
      <c r="E14" s="2127"/>
      <c r="F14" s="2127"/>
      <c r="G14" s="2127"/>
      <c r="H14" s="2127"/>
      <c r="I14" s="2127"/>
      <c r="J14" s="2127"/>
      <c r="K14" s="1842"/>
      <c r="L14" s="1842"/>
      <c r="M14" s="1843"/>
      <c r="N14" s="1843"/>
      <c r="O14" s="1843"/>
    </row>
    <row r="15" s="20" customFormat="1" ht="33" hidden="1" customHeight="1">
      <c r="B15" s="1841" t="s">
        <v>2454</v>
      </c>
      <c r="C15" s="2127" t="s">
        <v>2455</v>
      </c>
      <c r="D15" s="2127"/>
      <c r="E15" s="2127"/>
      <c r="F15" s="2127"/>
      <c r="G15" s="2127"/>
      <c r="H15" s="2127"/>
      <c r="I15" s="2127"/>
      <c r="J15" s="2127"/>
      <c r="K15" s="1842"/>
      <c r="L15" s="1842"/>
      <c r="M15" s="1843"/>
      <c r="N15" s="1843"/>
      <c r="O15" s="1843"/>
    </row>
    <row r="16" s="20" customFormat="1" ht="35.25" customHeight="1">
      <c r="B16" s="1838" t="s">
        <v>194</v>
      </c>
      <c r="C16" s="2126" t="s">
        <v>1401</v>
      </c>
      <c r="D16" s="2126"/>
      <c r="E16" s="2126"/>
      <c r="F16" s="2126"/>
      <c r="G16" s="2126"/>
      <c r="H16" s="2126"/>
      <c r="I16" s="2126"/>
      <c r="J16" s="2126"/>
      <c r="K16" s="1844">
        <v>0</v>
      </c>
      <c r="L16" s="1844">
        <f>K16</f>
        <v>0</v>
      </c>
      <c r="M16" s="1845">
        <v>0</v>
      </c>
      <c r="N16" s="1845"/>
      <c r="O16" s="1845"/>
    </row>
    <row r="17" s="20" customFormat="1" ht="17.25" customHeight="1">
      <c r="B17" s="1838" t="s">
        <v>383</v>
      </c>
      <c r="C17" s="2126" t="s">
        <v>1402</v>
      </c>
      <c r="D17" s="2126"/>
      <c r="E17" s="2126"/>
      <c r="F17" s="2126"/>
      <c r="G17" s="2126"/>
      <c r="H17" s="2126"/>
      <c r="I17" s="2126"/>
      <c r="J17" s="2126"/>
      <c r="K17" s="1846">
        <v>134618.543809</v>
      </c>
      <c r="L17" s="1846">
        <v>140841.326504447</v>
      </c>
      <c r="M17" s="1847">
        <v>82132.152862745424</v>
      </c>
      <c r="N17" s="1847">
        <f>M17*Q10</f>
        <v>85581.703282980729</v>
      </c>
      <c r="O17" s="1847">
        <f>N17*R10</f>
        <v>89176.134820865918</v>
      </c>
    </row>
    <row r="18" s="20" customFormat="1" ht="51" hidden="1" customHeight="1">
      <c r="B18" s="1841" t="s">
        <v>851</v>
      </c>
      <c r="C18" s="2127" t="s">
        <v>2456</v>
      </c>
      <c r="D18" s="2127"/>
      <c r="E18" s="2127"/>
      <c r="F18" s="2127"/>
      <c r="G18" s="2127"/>
      <c r="H18" s="2127"/>
      <c r="I18" s="2127"/>
      <c r="J18" s="2127"/>
      <c r="K18" s="1848"/>
      <c r="L18" s="1848"/>
      <c r="M18" s="1849"/>
      <c r="N18" s="1849"/>
      <c r="O18" s="1849"/>
    </row>
    <row r="19" s="20" customFormat="1" ht="27.75" customHeight="1">
      <c r="B19" s="1850"/>
      <c r="C19" s="2132" t="s">
        <v>1403</v>
      </c>
      <c r="D19" s="2132"/>
      <c r="E19" s="2132"/>
      <c r="F19" s="2132"/>
      <c r="G19" s="2132"/>
      <c r="H19" s="2132"/>
      <c r="I19" s="2132"/>
      <c r="J19" s="2132"/>
      <c r="K19" s="1851">
        <f>K10+K16+K17</f>
        <v>291441.38664887869</v>
      </c>
      <c r="L19" s="1851">
        <f>L10+L16+L17</f>
        <v>249986.31798093393</v>
      </c>
      <c r="M19" s="1852">
        <f>M10+M16+M17</f>
        <v>129462.38903378468</v>
      </c>
      <c r="N19" s="1852">
        <f>N10+N16+N17</f>
        <v>134884.30683294067</v>
      </c>
      <c r="O19" s="1852">
        <f>O10+O16+O17</f>
        <v>140533.32507805069</v>
      </c>
    </row>
    <row r="20" s="20" customFormat="1" ht="12.75"/>
    <row r="21" s="20" customFormat="1" ht="12.75"/>
    <row r="22" s="20" customFormat="1" ht="15.75" customHeight="1">
      <c r="B22" s="2133" t="s">
        <v>2457</v>
      </c>
      <c r="C22" s="2133"/>
      <c r="D22" s="2133"/>
      <c r="E22" s="2133"/>
      <c r="F22" s="2133"/>
      <c r="G22" s="1853" t="s">
        <v>2134</v>
      </c>
      <c r="H22" s="519"/>
      <c r="I22" s="1854"/>
      <c r="J22" s="1855"/>
      <c r="K22" s="2128" t="s">
        <v>2458</v>
      </c>
      <c r="L22" s="2128"/>
      <c r="M22" s="2128"/>
    </row>
    <row r="23" s="20" customFormat="1" ht="15.75" customHeight="1">
      <c r="A23" s="511"/>
      <c r="B23" s="2129" t="s">
        <v>2459</v>
      </c>
      <c r="C23" s="2129"/>
      <c r="D23" s="2129"/>
      <c r="E23" s="2129"/>
      <c r="F23" s="2129"/>
      <c r="G23" s="1853" t="s">
        <v>2134</v>
      </c>
      <c r="H23" s="1856"/>
      <c r="I23" s="1854"/>
      <c r="J23" s="1855"/>
      <c r="K23" s="2130" t="s">
        <v>2460</v>
      </c>
      <c r="L23" s="2130"/>
      <c r="M23" s="2130"/>
    </row>
    <row r="24" ht="54.75" hidden="1" customHeight="1">
      <c r="A24" s="513"/>
      <c r="B24" s="2131" t="s">
        <v>2461</v>
      </c>
      <c r="C24" s="2131"/>
      <c r="D24" s="2131"/>
      <c r="E24" s="2131"/>
      <c r="F24" s="2131"/>
      <c r="G24" s="1853" t="s">
        <v>2134</v>
      </c>
      <c r="H24" s="1856"/>
      <c r="I24" s="1853"/>
      <c r="J24" s="1855"/>
      <c r="K24" s="2130" t="s">
        <v>2462</v>
      </c>
      <c r="L24" s="2130"/>
      <c r="M24" s="2130"/>
    </row>
    <row r="25" ht="12.75" hidden="1" customHeight="1">
      <c r="A25" s="513"/>
      <c r="B25" s="853"/>
      <c r="C25" s="854"/>
      <c r="D25" s="855"/>
      <c r="E25" s="514"/>
      <c r="G25" s="515"/>
      <c r="H25" s="514"/>
    </row>
    <row r="26" ht="12.75" hidden="1" customHeight="1">
      <c r="A26" s="513"/>
      <c r="B26" s="853"/>
      <c r="C26" s="854"/>
      <c r="D26" s="855"/>
      <c r="E26" s="514"/>
      <c r="G26" s="515"/>
      <c r="H26" s="514"/>
    </row>
    <row r="27" ht="12.75" hidden="1" customHeight="1">
      <c r="B27" s="856"/>
      <c r="C27" s="856"/>
      <c r="D27" s="856"/>
      <c r="E27" s="857"/>
      <c r="F27" s="516"/>
      <c r="G27" s="20"/>
      <c r="H27" s="514"/>
    </row>
    <row r="28" ht="17.25" hidden="1" customHeight="1">
      <c r="A28" s="513"/>
      <c r="B28" s="856"/>
      <c r="C28" s="856"/>
      <c r="D28" s="856"/>
      <c r="E28" s="857"/>
      <c r="F28" s="516"/>
      <c r="G28" s="517"/>
      <c r="H28" s="514"/>
    </row>
    <row r="29" ht="12.75" hidden="1" customHeight="1">
      <c r="A29" s="513"/>
      <c r="B29" s="858"/>
      <c r="C29" s="858"/>
      <c r="D29" s="858"/>
      <c r="E29" s="512"/>
      <c r="F29" s="512"/>
      <c r="G29" s="517"/>
      <c r="H29" s="852"/>
      <c r="I29" s="852"/>
      <c r="J29" s="852"/>
      <c r="K29" s="852"/>
      <c r="L29" s="852"/>
      <c r="M29" s="852"/>
    </row>
    <row r="30">
      <c r="A30" s="485"/>
      <c r="B30" s="2122"/>
      <c r="C30" s="2122"/>
      <c r="D30" s="2122"/>
      <c r="E30" s="2122"/>
      <c r="F30" s="2122"/>
      <c r="G30" s="2122"/>
      <c r="H30" s="2122"/>
      <c r="I30" s="2122"/>
      <c r="J30" s="2122"/>
      <c r="K30" s="2122"/>
      <c r="L30" s="2122"/>
      <c r="M30" s="2122"/>
      <c r="N30" s="2122"/>
      <c r="O30" s="2122"/>
      <c r="P30" s="2122"/>
      <c r="Q30" s="2122"/>
      <c r="R30" s="2122"/>
      <c r="S30" s="2122"/>
      <c r="T30" s="2122"/>
    </row>
    <row r="35" ht="12.75" hidden="1" customHeight="1"/>
  </sheetData>
  <mergeCells count="23">
    <mergeCell ref="B8:B9"/>
    <mergeCell ref="C8:J9"/>
    <mergeCell ref="C10:J10"/>
    <mergeCell ref="B6:M6"/>
    <mergeCell ref="I3:O3"/>
    <mergeCell ref="B5:O5"/>
    <mergeCell ref="K8:O8"/>
    <mergeCell ref="B30:T30"/>
    <mergeCell ref="C11:J11"/>
    <mergeCell ref="C12:J12"/>
    <mergeCell ref="C13:J13"/>
    <mergeCell ref="C15:J15"/>
    <mergeCell ref="C16:J16"/>
    <mergeCell ref="K22:M22"/>
    <mergeCell ref="B23:F23"/>
    <mergeCell ref="K23:M23"/>
    <mergeCell ref="B24:F24"/>
    <mergeCell ref="K24:M24"/>
    <mergeCell ref="C17:J17"/>
    <mergeCell ref="C18:J18"/>
    <mergeCell ref="C19:J19"/>
    <mergeCell ref="C14:J14"/>
    <mergeCell ref="B22:F22"/>
  </mergeCells>
  <pageMargins left="0.70866141732283472" right="0.70866141732283472" top="0.74803149606299213" bottom="0.74803149606299213" header="0.31496062992125984" footer="0.31496062992125984"/>
  <pageSetup paperSize="9" scale="66" orientation="landscape" verticalDpi="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2"/>
  </sheetPr>
  <sheetViews>
    <sheetView view="pageBreakPreview" topLeftCell="A98" zoomScale="60" zoomScaleNormal="60" workbookViewId="0">
      <selection sqref="A1:BG149"/>
    </sheetView>
  </sheetViews>
  <sheetFormatPr defaultColWidth="9.140625" defaultRowHeight="15"/>
  <cols>
    <col bestFit="1" customWidth="1" min="1" max="1" style="547" width="10.28515625"/>
    <col bestFit="1" customWidth="1" min="2" max="2" style="548" width="47.28515625"/>
    <col customWidth="1" hidden="1" min="3" max="14" style="548" width="20.85546875"/>
    <col customWidth="1" hidden="1" min="15" max="15" style="548" width="22.42578125"/>
    <col customWidth="1" hidden="1" min="16" max="16" style="548" width="20.7109375"/>
    <col customWidth="1" hidden="1" min="17" max="17" style="548" width="23"/>
    <col customWidth="1" hidden="1" min="18" max="18" style="548" width="20.85546875"/>
    <col customWidth="1" min="19" max="19" style="548" width="21.28515625"/>
    <col bestFit="1" customWidth="1" min="20" max="20" style="548" width="14.28515625"/>
    <col bestFit="1" customWidth="1" min="21" max="21" style="548" width="19"/>
    <col bestFit="1" customWidth="1" min="22" max="22" style="548" width="15.42578125"/>
    <col bestFit="1" customWidth="1" min="23" max="23" style="548" width="18.85546875"/>
    <col customWidth="1" min="24" max="24" style="548" width="17.42578125"/>
    <col bestFit="1" customWidth="1" min="25" max="25" style="548" width="19.140625"/>
    <col customWidth="1" min="26" max="26" style="548" width="17.140625"/>
    <col bestFit="1" customWidth="1" min="27" max="27" style="548" width="14.28515625"/>
    <col customWidth="1" min="28" max="28" style="549" width="22.28515625"/>
    <col bestFit="1" customWidth="1" min="29" max="29" style="548" width="21.28515625"/>
    <col bestFit="1" customWidth="1" min="30" max="30" style="548" width="26"/>
    <col bestFit="1" customWidth="1" min="31" max="31" style="548" width="16.7109375"/>
    <col bestFit="1" customWidth="1" min="32" max="32" style="548" width="17.28515625"/>
    <col customWidth="1" min="33" max="33" style="548" width="23.140625"/>
    <col customWidth="1" hidden="1" min="34" max="34" style="548" width="13.5703125"/>
    <col customWidth="1" hidden="1" min="35" max="35" style="548" width="26.140625"/>
    <col customWidth="1" hidden="1" min="36" max="36" style="548" width="32.42578125"/>
    <col customWidth="1" hidden="1" min="37" max="38" style="548" width="0"/>
    <col customWidth="1" hidden="1" min="39" max="39" style="548" width="11.7109375"/>
    <col customWidth="1" hidden="1" min="40" max="40" style="548" width="0"/>
    <col customWidth="1" hidden="1" min="41" max="41" style="548" width="12.85546875"/>
    <col customWidth="1" hidden="1" min="42" max="62" style="548" width="0"/>
    <col min="63" max="16384" style="548" width="9.140625"/>
  </cols>
  <sheetData>
    <row r="2" ht="122.25" customHeight="1">
      <c r="M2" s="548">
        <v>84830.868000000002</v>
      </c>
      <c r="AD2" s="2148" t="s">
        <v>1418</v>
      </c>
      <c r="AE2" s="2148"/>
      <c r="AF2" s="2148"/>
      <c r="AG2" s="2148"/>
      <c r="AH2" s="2148"/>
      <c r="AI2" s="2148"/>
      <c r="AJ2" s="2148"/>
      <c r="AK2" s="2148"/>
      <c r="AL2" s="2148"/>
      <c r="AM2" s="2148"/>
      <c r="AN2" s="2148"/>
      <c r="AO2" s="2148"/>
      <c r="AP2" s="2148"/>
      <c r="AQ2" s="2148"/>
      <c r="AR2" s="2148"/>
      <c r="AS2" s="2148"/>
      <c r="AT2" s="2148"/>
      <c r="AU2" s="2148"/>
    </row>
    <row r="3">
      <c r="M3" s="548">
        <v>45245.987999999998</v>
      </c>
    </row>
    <row r="5" s="549" customFormat="1" ht="43.5" customHeight="1">
      <c r="A5" s="2165" t="s">
        <v>2384</v>
      </c>
      <c r="B5" s="2165"/>
      <c r="C5" s="2165"/>
      <c r="D5" s="2165"/>
      <c r="E5" s="2165"/>
      <c r="F5" s="2165"/>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5"/>
      <c r="AE5" s="2165"/>
      <c r="AF5" s="2165"/>
      <c r="AG5" s="2165"/>
    </row>
    <row r="7" ht="15.75">
      <c r="W7" s="1629">
        <f>W11/T11/6*1000</f>
        <v>826794.46916666289</v>
      </c>
    </row>
    <row r="8" ht="36.75" customHeight="1">
      <c r="A8" s="2158" t="s">
        <v>93</v>
      </c>
      <c r="B8" s="2160" t="s">
        <v>351</v>
      </c>
      <c r="C8" s="2166"/>
      <c r="D8" s="2167"/>
      <c r="E8" s="550"/>
      <c r="F8" s="550"/>
      <c r="G8" s="550"/>
      <c r="H8" s="550"/>
      <c r="I8" s="550"/>
      <c r="J8" s="550"/>
      <c r="K8" s="550"/>
      <c r="L8" s="550"/>
      <c r="M8" s="550"/>
      <c r="N8" s="550"/>
      <c r="O8" s="550"/>
      <c r="P8" s="550"/>
      <c r="Q8" s="550"/>
      <c r="R8" s="2160"/>
      <c r="S8" s="2162" t="s">
        <v>2017</v>
      </c>
      <c r="T8" s="2162"/>
      <c r="U8" s="2162"/>
      <c r="V8" s="2162"/>
      <c r="W8" s="2162"/>
      <c r="X8" s="2162"/>
      <c r="Y8" s="2162"/>
      <c r="Z8" s="2162"/>
      <c r="AA8" s="2162"/>
      <c r="AB8" s="2162"/>
      <c r="AC8" s="2163" t="s">
        <v>2018</v>
      </c>
      <c r="AD8" s="2164"/>
      <c r="AE8" s="2149" t="s">
        <v>2019</v>
      </c>
      <c r="AF8" s="2150"/>
      <c r="AG8" s="2151"/>
    </row>
    <row r="9" ht="112.5" customHeight="1">
      <c r="A9" s="2159"/>
      <c r="B9" s="2161"/>
      <c r="C9" s="551" t="s">
        <v>1335</v>
      </c>
      <c r="D9" s="551"/>
      <c r="E9" s="551" t="s">
        <v>1336</v>
      </c>
      <c r="F9" s="551"/>
      <c r="G9" s="551" t="s">
        <v>1337</v>
      </c>
      <c r="H9" s="551"/>
      <c r="I9" s="551" t="s">
        <v>1338</v>
      </c>
      <c r="J9" s="551"/>
      <c r="K9" s="551" t="s">
        <v>1339</v>
      </c>
      <c r="L9" s="551"/>
      <c r="M9" s="551" t="s">
        <v>1340</v>
      </c>
      <c r="N9" s="551"/>
      <c r="O9" s="551" t="s">
        <v>177</v>
      </c>
      <c r="P9" s="551"/>
      <c r="Q9" s="551" t="s">
        <v>2020</v>
      </c>
      <c r="R9" s="2168"/>
      <c r="S9" s="552" t="s">
        <v>352</v>
      </c>
      <c r="T9" s="552" t="s">
        <v>353</v>
      </c>
      <c r="U9" s="552" t="s">
        <v>354</v>
      </c>
      <c r="V9" s="552" t="s">
        <v>355</v>
      </c>
      <c r="W9" s="552" t="s">
        <v>356</v>
      </c>
      <c r="X9" s="552" t="s">
        <v>357</v>
      </c>
      <c r="Y9" s="552" t="s">
        <v>358</v>
      </c>
      <c r="Z9" s="552" t="s">
        <v>359</v>
      </c>
      <c r="AA9" s="552" t="s">
        <v>360</v>
      </c>
      <c r="AB9" s="553" t="s">
        <v>361</v>
      </c>
      <c r="AC9" s="552" t="s">
        <v>357</v>
      </c>
      <c r="AD9" s="554" t="s">
        <v>356</v>
      </c>
      <c r="AE9" s="555" t="s">
        <v>362</v>
      </c>
      <c r="AF9" s="552" t="s">
        <v>363</v>
      </c>
      <c r="AG9" s="554" t="s">
        <v>364</v>
      </c>
    </row>
    <row r="10" ht="42.75" customHeight="1">
      <c r="A10" s="556">
        <v>1</v>
      </c>
      <c r="B10" s="557">
        <v>2</v>
      </c>
      <c r="C10" s="558"/>
      <c r="D10" s="559"/>
      <c r="E10" s="559"/>
      <c r="F10" s="559"/>
      <c r="G10" s="559"/>
      <c r="H10" s="559"/>
      <c r="I10" s="559"/>
      <c r="J10" s="559"/>
      <c r="K10" s="559"/>
      <c r="L10" s="559"/>
      <c r="M10" s="559"/>
      <c r="N10" s="559"/>
      <c r="O10" s="559"/>
      <c r="P10" s="559"/>
      <c r="Q10" s="559"/>
      <c r="R10" s="559"/>
      <c r="S10" s="557">
        <v>3</v>
      </c>
      <c r="T10" s="557">
        <v>4</v>
      </c>
      <c r="U10" s="557">
        <v>5</v>
      </c>
      <c r="V10" s="557">
        <v>6</v>
      </c>
      <c r="W10" s="557" t="s">
        <v>365</v>
      </c>
      <c r="X10" s="557" t="s">
        <v>366</v>
      </c>
      <c r="Y10" s="557" t="s">
        <v>367</v>
      </c>
      <c r="Z10" s="557">
        <v>10</v>
      </c>
      <c r="AA10" s="557" t="s">
        <v>368</v>
      </c>
      <c r="AB10" s="557" t="s">
        <v>369</v>
      </c>
      <c r="AC10" s="557" t="s">
        <v>370</v>
      </c>
      <c r="AD10" s="557" t="s">
        <v>371</v>
      </c>
      <c r="AE10" s="557" t="s">
        <v>372</v>
      </c>
      <c r="AF10" s="557" t="s">
        <v>373</v>
      </c>
      <c r="AG10" s="557" t="s">
        <v>374</v>
      </c>
    </row>
    <row r="11" s="549" customFormat="1" ht="34.5" customHeight="1">
      <c r="A11" s="560">
        <v>1</v>
      </c>
      <c r="B11" s="561" t="s">
        <v>375</v>
      </c>
      <c r="C11" s="562">
        <f t="shared" ref="C11:O11" si="0">C12+C13+C14+C15</f>
        <v>14588.189999999999</v>
      </c>
      <c r="D11" s="562">
        <f t="shared" si="0"/>
        <v>21.370509999999999</v>
      </c>
      <c r="E11" s="562">
        <f t="shared" si="0"/>
        <v>12967.915000000001</v>
      </c>
      <c r="F11" s="562">
        <f t="shared" si="0"/>
        <v>20.827670000000001</v>
      </c>
      <c r="G11" s="562">
        <f t="shared" si="0"/>
        <v>13088.403</v>
      </c>
      <c r="H11" s="562">
        <f t="shared" si="0"/>
        <v>18.839460000000003</v>
      </c>
      <c r="I11" s="562">
        <f t="shared" si="0"/>
        <v>13410.389000000001</v>
      </c>
      <c r="J11" s="562">
        <f t="shared" si="0"/>
        <v>18.575479999999999</v>
      </c>
      <c r="K11" s="562">
        <f t="shared" si="0"/>
        <v>15972.955000000002</v>
      </c>
      <c r="L11" s="562">
        <f t="shared" si="0"/>
        <v>21.416440000000001</v>
      </c>
      <c r="M11" s="562">
        <f t="shared" si="0"/>
        <v>19819.779999999999</v>
      </c>
      <c r="N11" s="562">
        <f t="shared" si="0"/>
        <v>26.335699999999999</v>
      </c>
      <c r="O11" s="562">
        <f t="shared" si="0"/>
        <v>89847.632000000012</v>
      </c>
      <c r="P11" s="562"/>
      <c r="Q11" s="562">
        <f>Q12+Q13+Q14+Q15</f>
        <v>89847.632000000012</v>
      </c>
      <c r="R11" s="562">
        <f>R12+R13+R14+R15</f>
        <v>21.227543333333337</v>
      </c>
      <c r="S11" s="563">
        <f>O11/1000</f>
        <v>89.847632000000019</v>
      </c>
      <c r="T11" s="563">
        <f>R11</f>
        <v>21.227543333333337</v>
      </c>
      <c r="U11" s="564"/>
      <c r="V11" s="564"/>
      <c r="W11" s="565">
        <f>W12+W13+W14+W15</f>
        <v>105304.89253197401</v>
      </c>
      <c r="X11" s="563">
        <f>X12+X13+X14+X15</f>
        <v>43932.180749500003</v>
      </c>
      <c r="Y11" s="565">
        <f>Y12+Y13+Y14+Y15</f>
        <v>149237.073281474</v>
      </c>
      <c r="Z11" s="564"/>
      <c r="AA11" s="566"/>
      <c r="AB11" s="565">
        <f>AB12+AB13+AB14+AB15</f>
        <v>149237.073281474</v>
      </c>
      <c r="AC11" s="2152" t="s">
        <v>376</v>
      </c>
      <c r="AD11" s="2153"/>
      <c r="AE11" s="1633">
        <f>AE12+AE13+AE14+AE15</f>
        <v>43932.180749500003</v>
      </c>
      <c r="AF11" s="1634">
        <f>AF12+AF13+AF14+AF15</f>
        <v>105304.89253197401</v>
      </c>
      <c r="AG11" s="1635">
        <f>AG12+AG13+AG14+AG15</f>
        <v>149237.073281474</v>
      </c>
      <c r="AH11" s="567"/>
      <c r="AI11" s="567"/>
    </row>
    <row r="12" ht="15.75">
      <c r="A12" s="568" t="s">
        <v>204</v>
      </c>
      <c r="B12" s="569" t="s">
        <v>6</v>
      </c>
      <c r="C12" s="570">
        <v>1284.6559999999999</v>
      </c>
      <c r="D12" s="570">
        <v>2.1962299999999999</v>
      </c>
      <c r="E12" s="570">
        <v>1138.2660000000001</v>
      </c>
      <c r="F12" s="570">
        <v>1.9961100000000001</v>
      </c>
      <c r="G12" s="570">
        <v>1495.8900000000001</v>
      </c>
      <c r="H12" s="570">
        <v>2.2511300000000003</v>
      </c>
      <c r="I12" s="570">
        <v>2261.3780000000002</v>
      </c>
      <c r="J12" s="570">
        <v>2.1674000000000002</v>
      </c>
      <c r="K12" s="570">
        <v>3353.2109999999998</v>
      </c>
      <c r="L12" s="570">
        <v>2.7657599999999998</v>
      </c>
      <c r="M12" s="570">
        <v>4040.7579999999998</v>
      </c>
      <c r="N12" s="570">
        <v>3.5135000000000001</v>
      </c>
      <c r="O12" s="570">
        <f>C12+E12+G12+I12+K12+M12</f>
        <v>13574.159</v>
      </c>
      <c r="P12" s="570"/>
      <c r="Q12" s="570">
        <f>O12</f>
        <v>13574.159</v>
      </c>
      <c r="R12" s="571">
        <f>(D12+F12+H12+J12+L12+N12)/6</f>
        <v>2.4816883333333335</v>
      </c>
      <c r="S12" s="572">
        <f>O12/1000</f>
        <v>13.574159</v>
      </c>
      <c r="T12" s="573">
        <f>R12</f>
        <v>2.4816883333333335</v>
      </c>
      <c r="U12" s="574">
        <v>654803.04000000004</v>
      </c>
      <c r="V12" s="575">
        <v>159.16999999999999</v>
      </c>
      <c r="W12" s="576">
        <f>T12*U12*6/1000</f>
        <v>9750.1023899951997</v>
      </c>
      <c r="X12" s="577">
        <f>S12*V12</f>
        <v>2160.5988880299997</v>
      </c>
      <c r="Y12" s="578">
        <f>W12+X12</f>
        <v>11910.701278025199</v>
      </c>
      <c r="Z12" s="579"/>
      <c r="AA12" s="580"/>
      <c r="AB12" s="578">
        <f>Y12+AA12</f>
        <v>11910.701278025199</v>
      </c>
      <c r="AC12" s="2154"/>
      <c r="AD12" s="2155"/>
      <c r="AE12" s="1636">
        <f>X12</f>
        <v>2160.5988880299997</v>
      </c>
      <c r="AF12" s="606">
        <f>W12</f>
        <v>9750.1023899951997</v>
      </c>
      <c r="AG12" s="1637">
        <f>AE12+AF12</f>
        <v>11910.701278025199</v>
      </c>
      <c r="AH12" s="567"/>
      <c r="AI12" s="567"/>
    </row>
    <row r="13" ht="15.75">
      <c r="A13" s="568" t="s">
        <v>205</v>
      </c>
      <c r="B13" s="569" t="s">
        <v>7</v>
      </c>
      <c r="C13" s="570">
        <v>1768.048</v>
      </c>
      <c r="D13" s="570">
        <v>2.80192</v>
      </c>
      <c r="E13" s="570">
        <v>1731.807</v>
      </c>
      <c r="F13" s="570">
        <v>2.8147599999999997</v>
      </c>
      <c r="G13" s="570">
        <v>1176.673</v>
      </c>
      <c r="H13" s="570">
        <v>1.8410900000000001</v>
      </c>
      <c r="I13" s="570">
        <v>1420.1300000000001</v>
      </c>
      <c r="J13" s="570">
        <v>2.2021500000000001</v>
      </c>
      <c r="K13" s="570">
        <v>1783.329</v>
      </c>
      <c r="L13" s="570">
        <v>2.9695800000000001</v>
      </c>
      <c r="M13" s="570">
        <v>2383.0549999999998</v>
      </c>
      <c r="N13" s="570">
        <v>3.9423300000000001</v>
      </c>
      <c r="O13" s="570">
        <f>C13+E13+G13+I13+K13+M13</f>
        <v>10263.041999999999</v>
      </c>
      <c r="P13" s="570"/>
      <c r="Q13" s="570">
        <f t="shared" ref="Q13:Q19" si="1">O13</f>
        <v>10263.041999999999</v>
      </c>
      <c r="R13" s="571">
        <f>(D13+F13+H13+J13+L13+N13)/6</f>
        <v>2.7619716666666663</v>
      </c>
      <c r="S13" s="572">
        <f>O13/1000</f>
        <v>10.263041999999999</v>
      </c>
      <c r="T13" s="573">
        <f>R13</f>
        <v>2.7619716666666663</v>
      </c>
      <c r="U13" s="574">
        <v>597107.95999999996</v>
      </c>
      <c r="V13" s="575">
        <v>296.89999999999998</v>
      </c>
      <c r="W13" s="576">
        <f>T13*U13*6/1000</f>
        <v>9895.1716047667978</v>
      </c>
      <c r="X13" s="577">
        <f>S13*V13</f>
        <v>3047.0971697999994</v>
      </c>
      <c r="Y13" s="578">
        <f>W13+X13</f>
        <v>12942.268774566797</v>
      </c>
      <c r="Z13" s="579"/>
      <c r="AA13" s="580"/>
      <c r="AB13" s="578">
        <f>Y13+AA13</f>
        <v>12942.268774566797</v>
      </c>
      <c r="AC13" s="2154"/>
      <c r="AD13" s="2155"/>
      <c r="AE13" s="1636">
        <f>X13</f>
        <v>3047.0971697999994</v>
      </c>
      <c r="AF13" s="606">
        <f>W13</f>
        <v>9895.1716047667978</v>
      </c>
      <c r="AG13" s="1637">
        <f>AE13+AF13</f>
        <v>12942.268774566797</v>
      </c>
      <c r="AH13" s="567"/>
      <c r="AI13" s="567"/>
    </row>
    <row r="14" ht="15.75">
      <c r="A14" s="568" t="s">
        <v>377</v>
      </c>
      <c r="B14" s="583" t="s">
        <v>8</v>
      </c>
      <c r="C14" s="570">
        <v>11038.209999999999</v>
      </c>
      <c r="D14" s="570">
        <v>15.70635</v>
      </c>
      <c r="E14" s="570">
        <v>9637.7510000000002</v>
      </c>
      <c r="F14" s="570">
        <v>15.338200000000001</v>
      </c>
      <c r="G14" s="570">
        <v>9940.6910000000007</v>
      </c>
      <c r="H14" s="570">
        <v>14.11027</v>
      </c>
      <c r="I14" s="570">
        <v>9264.2970000000005</v>
      </c>
      <c r="J14" s="570">
        <v>13.58501</v>
      </c>
      <c r="K14" s="570">
        <v>10123.985000000001</v>
      </c>
      <c r="L14" s="570">
        <v>14.726160000000002</v>
      </c>
      <c r="M14" s="570">
        <v>12425.200999999999</v>
      </c>
      <c r="N14" s="570">
        <v>17.60181</v>
      </c>
      <c r="O14" s="570">
        <f>C14+E14+G14+I14+K14+M14</f>
        <v>62430.135000000002</v>
      </c>
      <c r="P14" s="570"/>
      <c r="Q14" s="570">
        <f t="shared" si="1"/>
        <v>62430.135000000002</v>
      </c>
      <c r="R14" s="571">
        <f>(D14+F14+H14+J14+L14+N14)/6</f>
        <v>15.177966666666668</v>
      </c>
      <c r="S14" s="572">
        <f>O14/1000</f>
        <v>62.430135</v>
      </c>
      <c r="T14" s="573">
        <f>R14</f>
        <v>15.177966666666668</v>
      </c>
      <c r="U14" s="574">
        <v>871299.68999999994</v>
      </c>
      <c r="V14" s="575">
        <v>556.73000000000002</v>
      </c>
      <c r="W14" s="576">
        <f>T14*U14*6/1000</f>
        <v>79347.34590898201</v>
      </c>
      <c r="X14" s="577">
        <f>S14*V14</f>
        <v>34756.729058550001</v>
      </c>
      <c r="Y14" s="578">
        <f>W14+X14</f>
        <v>114104.07496753201</v>
      </c>
      <c r="Z14" s="584"/>
      <c r="AA14" s="585"/>
      <c r="AB14" s="578">
        <f>Y14+AA14</f>
        <v>114104.07496753201</v>
      </c>
      <c r="AC14" s="2154"/>
      <c r="AD14" s="2155"/>
      <c r="AE14" s="1636">
        <f>X14</f>
        <v>34756.729058550001</v>
      </c>
      <c r="AF14" s="606">
        <f>W14</f>
        <v>79347.34590898201</v>
      </c>
      <c r="AG14" s="1637">
        <f>AE14+AF14</f>
        <v>114104.07496753201</v>
      </c>
      <c r="AH14" s="567"/>
      <c r="AI14" s="567"/>
    </row>
    <row r="15" ht="15.75">
      <c r="A15" s="568" t="s">
        <v>378</v>
      </c>
      <c r="B15" s="583" t="s">
        <v>9</v>
      </c>
      <c r="C15" s="570">
        <v>497.27600000000001</v>
      </c>
      <c r="D15" s="570">
        <v>0.66600999999999999</v>
      </c>
      <c r="E15" s="570">
        <v>460.09100000000001</v>
      </c>
      <c r="F15" s="570">
        <v>0.67859999999999998</v>
      </c>
      <c r="G15" s="570">
        <v>475.149</v>
      </c>
      <c r="H15" s="570">
        <v>0.63697000000000004</v>
      </c>
      <c r="I15" s="570">
        <v>464.584</v>
      </c>
      <c r="J15" s="570">
        <v>0.62091999999999992</v>
      </c>
      <c r="K15" s="570">
        <v>712.42999999999995</v>
      </c>
      <c r="L15" s="570">
        <v>0.95494000000000001</v>
      </c>
      <c r="M15" s="570">
        <v>970.76599999999996</v>
      </c>
      <c r="N15" s="570">
        <v>1.27806</v>
      </c>
      <c r="O15" s="570">
        <f>C15+E15+G15+I15+K15+M15</f>
        <v>3580.2960000000003</v>
      </c>
      <c r="P15" s="570"/>
      <c r="Q15" s="570">
        <f t="shared" si="1"/>
        <v>3580.2960000000003</v>
      </c>
      <c r="R15" s="571">
        <f>(D15+F15+H15+J15+L15+N15)/6</f>
        <v>0.80591666666666661</v>
      </c>
      <c r="S15" s="572">
        <f>O15/1000</f>
        <v>3.5802960000000001</v>
      </c>
      <c r="T15" s="573">
        <f>R15</f>
        <v>0.80591666666666661</v>
      </c>
      <c r="U15" s="574">
        <v>1305402.26</v>
      </c>
      <c r="V15" s="575">
        <v>1108.22</v>
      </c>
      <c r="W15" s="576">
        <f>T15*U15*6/1000</f>
        <v>6312.27262823</v>
      </c>
      <c r="X15" s="577">
        <f>S15*V15</f>
        <v>3967.7556331200003</v>
      </c>
      <c r="Y15" s="578">
        <f>W15+X15</f>
        <v>10280.02826135</v>
      </c>
      <c r="Z15" s="584"/>
      <c r="AA15" s="585"/>
      <c r="AB15" s="578">
        <f>Y15+AA15</f>
        <v>10280.02826135</v>
      </c>
      <c r="AC15" s="2154"/>
      <c r="AD15" s="2155"/>
      <c r="AE15" s="1636">
        <f>X15</f>
        <v>3967.7556331200003</v>
      </c>
      <c r="AF15" s="606">
        <f>W15</f>
        <v>6312.27262823</v>
      </c>
      <c r="AG15" s="1637">
        <f>AE15+AF15</f>
        <v>10280.02826135</v>
      </c>
      <c r="AH15" s="567"/>
      <c r="AI15" s="567"/>
    </row>
    <row r="16" ht="15.75" hidden="1">
      <c r="A16" s="568" t="s">
        <v>379</v>
      </c>
      <c r="B16" s="569" t="s">
        <v>380</v>
      </c>
      <c r="C16" s="570"/>
      <c r="D16" s="570"/>
      <c r="E16" s="570"/>
      <c r="F16" s="570"/>
      <c r="G16" s="570"/>
      <c r="H16" s="570"/>
      <c r="I16" s="570"/>
      <c r="J16" s="570"/>
      <c r="K16" s="570"/>
      <c r="L16" s="570"/>
      <c r="M16" s="570"/>
      <c r="N16" s="570"/>
      <c r="O16" s="570"/>
      <c r="P16" s="570"/>
      <c r="Q16" s="570">
        <f t="shared" si="1"/>
        <v>0</v>
      </c>
      <c r="R16" s="570"/>
      <c r="S16" s="586">
        <f t="shared" ref="S16:S28" si="2">O16</f>
        <v>0</v>
      </c>
      <c r="T16" s="577"/>
      <c r="U16" s="574"/>
      <c r="V16" s="579"/>
      <c r="W16" s="576"/>
      <c r="X16" s="577"/>
      <c r="Y16" s="578"/>
      <c r="Z16" s="579"/>
      <c r="AA16" s="580"/>
      <c r="AB16" s="578"/>
      <c r="AC16" s="2154"/>
      <c r="AD16" s="2155"/>
      <c r="AE16" s="1636"/>
      <c r="AF16" s="606"/>
      <c r="AG16" s="1637"/>
    </row>
    <row r="17" ht="47.25" hidden="1">
      <c r="A17" s="587" t="s">
        <v>98</v>
      </c>
      <c r="B17" s="588" t="s">
        <v>381</v>
      </c>
      <c r="C17" s="589"/>
      <c r="D17" s="589"/>
      <c r="E17" s="589"/>
      <c r="F17" s="589"/>
      <c r="G17" s="589"/>
      <c r="H17" s="589"/>
      <c r="I17" s="589"/>
      <c r="J17" s="589"/>
      <c r="K17" s="589"/>
      <c r="L17" s="589"/>
      <c r="M17" s="589"/>
      <c r="N17" s="589"/>
      <c r="O17" s="589"/>
      <c r="P17" s="589"/>
      <c r="Q17" s="570">
        <f t="shared" si="1"/>
        <v>0</v>
      </c>
      <c r="R17" s="589"/>
      <c r="S17" s="586">
        <f t="shared" si="2"/>
        <v>0</v>
      </c>
      <c r="T17" s="590"/>
      <c r="U17" s="584"/>
      <c r="V17" s="584"/>
      <c r="W17" s="591"/>
      <c r="X17" s="591"/>
      <c r="Y17" s="591"/>
      <c r="Z17" s="584"/>
      <c r="AA17" s="585"/>
      <c r="AB17" s="592"/>
      <c r="AC17" s="2154"/>
      <c r="AD17" s="2155"/>
      <c r="AE17" s="1638"/>
      <c r="AF17" s="1639"/>
      <c r="AG17" s="1637"/>
    </row>
    <row r="18" ht="15.75" hidden="1">
      <c r="A18" s="568" t="s">
        <v>189</v>
      </c>
      <c r="B18" s="569" t="s">
        <v>99</v>
      </c>
      <c r="C18" s="570"/>
      <c r="D18" s="570"/>
      <c r="E18" s="570"/>
      <c r="F18" s="570"/>
      <c r="G18" s="570"/>
      <c r="H18" s="570"/>
      <c r="I18" s="570"/>
      <c r="J18" s="570"/>
      <c r="K18" s="570"/>
      <c r="L18" s="570"/>
      <c r="M18" s="570"/>
      <c r="N18" s="570"/>
      <c r="O18" s="570"/>
      <c r="P18" s="570"/>
      <c r="Q18" s="570">
        <f t="shared" si="1"/>
        <v>0</v>
      </c>
      <c r="R18" s="570"/>
      <c r="S18" s="586">
        <f t="shared" si="2"/>
        <v>0</v>
      </c>
      <c r="T18" s="577"/>
      <c r="U18" s="574"/>
      <c r="V18" s="575"/>
      <c r="W18" s="578"/>
      <c r="X18" s="577"/>
      <c r="Y18" s="578"/>
      <c r="Z18" s="584"/>
      <c r="AA18" s="585"/>
      <c r="AB18" s="578"/>
      <c r="AC18" s="2154"/>
      <c r="AD18" s="2155"/>
      <c r="AE18" s="1636"/>
      <c r="AF18" s="606"/>
      <c r="AG18" s="1637"/>
      <c r="AI18" s="593"/>
    </row>
    <row r="19" ht="15.75" hidden="1">
      <c r="A19" s="568" t="s">
        <v>190</v>
      </c>
      <c r="B19" s="569" t="s">
        <v>99</v>
      </c>
      <c r="C19" s="570"/>
      <c r="D19" s="570"/>
      <c r="E19" s="570"/>
      <c r="F19" s="570"/>
      <c r="G19" s="570"/>
      <c r="H19" s="570"/>
      <c r="I19" s="570"/>
      <c r="J19" s="570"/>
      <c r="K19" s="570"/>
      <c r="L19" s="570"/>
      <c r="M19" s="570"/>
      <c r="N19" s="570"/>
      <c r="O19" s="570"/>
      <c r="P19" s="570"/>
      <c r="Q19" s="570">
        <f t="shared" si="1"/>
        <v>0</v>
      </c>
      <c r="R19" s="570"/>
      <c r="S19" s="586">
        <f t="shared" si="2"/>
        <v>0</v>
      </c>
      <c r="T19" s="577"/>
      <c r="U19" s="574"/>
      <c r="V19" s="575"/>
      <c r="W19" s="578"/>
      <c r="X19" s="577"/>
      <c r="Y19" s="578"/>
      <c r="Z19" s="584"/>
      <c r="AA19" s="585"/>
      <c r="AB19" s="578"/>
      <c r="AC19" s="2156"/>
      <c r="AD19" s="2157"/>
      <c r="AE19" s="1636"/>
      <c r="AF19" s="606"/>
      <c r="AG19" s="1637"/>
      <c r="AI19" s="593"/>
    </row>
    <row r="20" s="549" customFormat="1" ht="15.75">
      <c r="A20" s="587" t="s">
        <v>102</v>
      </c>
      <c r="B20" s="588" t="s">
        <v>382</v>
      </c>
      <c r="C20" s="589">
        <f t="shared" ref="C20:O20" si="3">C24</f>
        <v>48800.16399999999</v>
      </c>
      <c r="D20" s="589">
        <f t="shared" si="3"/>
        <v>0</v>
      </c>
      <c r="E20" s="589">
        <f t="shared" si="3"/>
        <v>47735.526000000013</v>
      </c>
      <c r="F20" s="589">
        <f t="shared" si="3"/>
        <v>0</v>
      </c>
      <c r="G20" s="589">
        <f t="shared" si="3"/>
        <v>43557.493999999999</v>
      </c>
      <c r="H20" s="589">
        <f t="shared" si="3"/>
        <v>0</v>
      </c>
      <c r="I20" s="589">
        <f t="shared" si="3"/>
        <v>43146.91399999999</v>
      </c>
      <c r="J20" s="589">
        <f t="shared" si="3"/>
        <v>0</v>
      </c>
      <c r="K20" s="589">
        <f t="shared" si="3"/>
        <v>42230.596000000005</v>
      </c>
      <c r="L20" s="589">
        <f t="shared" si="3"/>
        <v>0</v>
      </c>
      <c r="M20" s="589">
        <f t="shared" si="3"/>
        <v>44610.487000000016</v>
      </c>
      <c r="N20" s="589">
        <f t="shared" si="3"/>
        <v>0</v>
      </c>
      <c r="O20" s="589">
        <f t="shared" si="3"/>
        <v>270081.18100000004</v>
      </c>
      <c r="P20" s="589"/>
      <c r="Q20" s="589">
        <f>Q24</f>
        <v>270081.18100000004</v>
      </c>
      <c r="R20" s="589"/>
      <c r="S20" s="586">
        <f>O20/1000</f>
        <v>270.08118100000002</v>
      </c>
      <c r="T20" s="594"/>
      <c r="U20" s="595"/>
      <c r="V20" s="596"/>
      <c r="W20" s="595"/>
      <c r="X20" s="595"/>
      <c r="Y20" s="595"/>
      <c r="Z20" s="595"/>
      <c r="AA20" s="597">
        <f t="shared" ref="AA20:AF20" si="4">AA24</f>
        <v>799067.58373021998</v>
      </c>
      <c r="AB20" s="597">
        <f t="shared" si="4"/>
        <v>799067.58373021998</v>
      </c>
      <c r="AC20" s="591">
        <f t="shared" si="4"/>
        <v>299309.36640782002</v>
      </c>
      <c r="AD20" s="598">
        <f t="shared" si="4"/>
        <v>499758.21732239996</v>
      </c>
      <c r="AE20" s="1638">
        <f t="shared" si="4"/>
        <v>299309.36640782002</v>
      </c>
      <c r="AF20" s="1639">
        <f t="shared" si="4"/>
        <v>499758.21732239996</v>
      </c>
      <c r="AG20" s="1640">
        <f>AG24</f>
        <v>799067.58373021998</v>
      </c>
      <c r="AI20" s="567"/>
    </row>
    <row r="21" ht="15.75" hidden="1">
      <c r="A21" s="568" t="s">
        <v>192</v>
      </c>
      <c r="B21" s="569" t="s">
        <v>6</v>
      </c>
      <c r="C21" s="570"/>
      <c r="D21" s="570"/>
      <c r="E21" s="570"/>
      <c r="F21" s="570"/>
      <c r="G21" s="570"/>
      <c r="H21" s="570"/>
      <c r="I21" s="570"/>
      <c r="J21" s="570"/>
      <c r="K21" s="570"/>
      <c r="L21" s="570"/>
      <c r="M21" s="570"/>
      <c r="N21" s="570"/>
      <c r="O21" s="570"/>
      <c r="P21" s="570"/>
      <c r="Q21" s="570"/>
      <c r="R21" s="570"/>
      <c r="S21" s="586">
        <f t="shared" si="2"/>
        <v>0</v>
      </c>
      <c r="T21" s="599"/>
      <c r="U21" s="584"/>
      <c r="V21" s="596"/>
      <c r="W21" s="584"/>
      <c r="X21" s="584"/>
      <c r="Y21" s="584"/>
      <c r="Z21" s="574"/>
      <c r="AA21" s="585"/>
      <c r="AB21" s="578"/>
      <c r="AC21" s="581"/>
      <c r="AD21" s="582"/>
      <c r="AE21" s="1636"/>
      <c r="AF21" s="606"/>
      <c r="AG21" s="1637"/>
      <c r="AI21" s="600"/>
    </row>
    <row r="22" ht="15.75" hidden="1">
      <c r="A22" s="568" t="s">
        <v>193</v>
      </c>
      <c r="B22" s="569" t="s">
        <v>7</v>
      </c>
      <c r="C22" s="570"/>
      <c r="D22" s="570"/>
      <c r="E22" s="570"/>
      <c r="F22" s="570"/>
      <c r="G22" s="570"/>
      <c r="H22" s="570"/>
      <c r="I22" s="570"/>
      <c r="J22" s="570"/>
      <c r="K22" s="570"/>
      <c r="L22" s="570"/>
      <c r="M22" s="570"/>
      <c r="N22" s="570"/>
      <c r="O22" s="570"/>
      <c r="P22" s="570"/>
      <c r="Q22" s="570"/>
      <c r="R22" s="570"/>
      <c r="S22" s="586">
        <f t="shared" si="2"/>
        <v>0</v>
      </c>
      <c r="T22" s="599"/>
      <c r="U22" s="584"/>
      <c r="V22" s="596"/>
      <c r="W22" s="584"/>
      <c r="X22" s="584"/>
      <c r="Y22" s="584"/>
      <c r="Z22" s="574"/>
      <c r="AA22" s="585"/>
      <c r="AB22" s="578"/>
      <c r="AC22" s="581"/>
      <c r="AD22" s="582"/>
      <c r="AE22" s="1636"/>
      <c r="AF22" s="606"/>
      <c r="AG22" s="1637"/>
      <c r="AI22" s="600"/>
    </row>
    <row r="23" ht="15.75" hidden="1">
      <c r="A23" s="568" t="s">
        <v>194</v>
      </c>
      <c r="B23" s="583" t="s">
        <v>8</v>
      </c>
      <c r="C23" s="601"/>
      <c r="D23" s="601"/>
      <c r="E23" s="601"/>
      <c r="F23" s="601"/>
      <c r="G23" s="601"/>
      <c r="H23" s="601"/>
      <c r="I23" s="601"/>
      <c r="J23" s="601"/>
      <c r="K23" s="601"/>
      <c r="L23" s="601"/>
      <c r="M23" s="601"/>
      <c r="N23" s="601"/>
      <c r="O23" s="601"/>
      <c r="P23" s="601"/>
      <c r="Q23" s="601"/>
      <c r="R23" s="601"/>
      <c r="S23" s="586">
        <f t="shared" si="2"/>
        <v>0</v>
      </c>
      <c r="T23" s="599"/>
      <c r="U23" s="584"/>
      <c r="V23" s="596"/>
      <c r="W23" s="584"/>
      <c r="X23" s="584"/>
      <c r="Y23" s="584"/>
      <c r="Z23" s="574"/>
      <c r="AA23" s="585"/>
      <c r="AB23" s="578"/>
      <c r="AC23" s="581"/>
      <c r="AD23" s="582"/>
      <c r="AE23" s="1636"/>
      <c r="AF23" s="606"/>
      <c r="AG23" s="1637"/>
      <c r="AI23" s="600"/>
    </row>
    <row r="24" ht="15.75">
      <c r="A24" s="568" t="s">
        <v>383</v>
      </c>
      <c r="B24" s="583" t="s">
        <v>9</v>
      </c>
      <c r="C24" s="601">
        <v>48800.16399999999</v>
      </c>
      <c r="D24" s="601"/>
      <c r="E24" s="601">
        <v>47735.526000000013</v>
      </c>
      <c r="F24" s="601"/>
      <c r="G24" s="601">
        <v>43557.493999999999</v>
      </c>
      <c r="H24" s="601"/>
      <c r="I24" s="601">
        <v>43146.91399999999</v>
      </c>
      <c r="J24" s="601"/>
      <c r="K24" s="601">
        <v>42230.596000000005</v>
      </c>
      <c r="L24" s="601"/>
      <c r="M24" s="601">
        <v>44610.487000000016</v>
      </c>
      <c r="N24" s="601"/>
      <c r="O24" s="570">
        <f>C24+E24+G24+I24+K24+M24</f>
        <v>270081.18100000004</v>
      </c>
      <c r="P24" s="570"/>
      <c r="Q24" s="570">
        <f>O24</f>
        <v>270081.18100000004</v>
      </c>
      <c r="R24" s="601"/>
      <c r="S24" s="572">
        <f>O24/1000</f>
        <v>270.08118100000002</v>
      </c>
      <c r="T24" s="602"/>
      <c r="U24" s="584"/>
      <c r="V24" s="596"/>
      <c r="W24" s="584"/>
      <c r="X24" s="584"/>
      <c r="Y24" s="584"/>
      <c r="Z24" s="574">
        <v>2958.6199999999999</v>
      </c>
      <c r="AA24" s="585">
        <f>S24*Z24</f>
        <v>799067.58373021998</v>
      </c>
      <c r="AB24" s="578">
        <f>Y24+AA24</f>
        <v>799067.58373021998</v>
      </c>
      <c r="AC24" s="581">
        <f>S24*V15</f>
        <v>299309.36640782002</v>
      </c>
      <c r="AD24" s="582">
        <f>AA24-AC24</f>
        <v>499758.21732239996</v>
      </c>
      <c r="AE24" s="1636">
        <f>AC24</f>
        <v>299309.36640782002</v>
      </c>
      <c r="AF24" s="606">
        <f>AD24</f>
        <v>499758.21732239996</v>
      </c>
      <c r="AG24" s="1637">
        <f>AE24+AF24</f>
        <v>799067.58373021998</v>
      </c>
      <c r="AH24" s="600"/>
      <c r="AI24" s="603"/>
    </row>
    <row r="25" ht="15.75">
      <c r="A25" s="587" t="s">
        <v>199</v>
      </c>
      <c r="B25" s="588" t="s">
        <v>384</v>
      </c>
      <c r="C25" s="589">
        <f t="shared" ref="C25:O25" si="5">C29</f>
        <v>40907.92300000001</v>
      </c>
      <c r="D25" s="589">
        <f t="shared" si="5"/>
        <v>0</v>
      </c>
      <c r="E25" s="589">
        <f t="shared" si="5"/>
        <v>41451.959000000003</v>
      </c>
      <c r="F25" s="589">
        <f t="shared" si="5"/>
        <v>0</v>
      </c>
      <c r="G25" s="589">
        <f t="shared" si="5"/>
        <v>36329.686999999998</v>
      </c>
      <c r="H25" s="589">
        <f t="shared" si="5"/>
        <v>0</v>
      </c>
      <c r="I25" s="589">
        <f t="shared" si="5"/>
        <v>35420.881999999998</v>
      </c>
      <c r="J25" s="589">
        <f t="shared" si="5"/>
        <v>0</v>
      </c>
      <c r="K25" s="589">
        <f t="shared" si="5"/>
        <v>30037.615000000002</v>
      </c>
      <c r="L25" s="589">
        <f t="shared" si="5"/>
        <v>0</v>
      </c>
      <c r="M25" s="589">
        <f t="shared" si="5"/>
        <v>29982.771000000001</v>
      </c>
      <c r="N25" s="589">
        <f t="shared" si="5"/>
        <v>0</v>
      </c>
      <c r="O25" s="589">
        <f t="shared" si="5"/>
        <v>214130.837</v>
      </c>
      <c r="P25" s="589"/>
      <c r="Q25" s="589">
        <f>Q29</f>
        <v>214130.837</v>
      </c>
      <c r="R25" s="589"/>
      <c r="S25" s="586">
        <f>O25/1000</f>
        <v>214.13083699999999</v>
      </c>
      <c r="T25" s="604"/>
      <c r="U25" s="584"/>
      <c r="V25" s="596"/>
      <c r="W25" s="584"/>
      <c r="X25" s="584"/>
      <c r="Y25" s="584"/>
      <c r="Z25" s="584"/>
      <c r="AA25" s="597">
        <f t="shared" ref="AA25:AF25" si="6">AA29</f>
        <v>355161.68886493996</v>
      </c>
      <c r="AB25" s="597">
        <f t="shared" si="6"/>
        <v>355161.68886493996</v>
      </c>
      <c r="AC25" s="591">
        <f t="shared" si="6"/>
        <v>237304.07618013999</v>
      </c>
      <c r="AD25" s="598">
        <f t="shared" si="6"/>
        <v>117857.61268479997</v>
      </c>
      <c r="AE25" s="1638">
        <f t="shared" si="6"/>
        <v>237304.07618013999</v>
      </c>
      <c r="AF25" s="1639">
        <f t="shared" si="6"/>
        <v>117857.61268479997</v>
      </c>
      <c r="AG25" s="1640">
        <f>AG29</f>
        <v>355161.68886493996</v>
      </c>
      <c r="AH25" s="600"/>
    </row>
    <row r="26" ht="15.75" hidden="1">
      <c r="A26" s="568" t="s">
        <v>200</v>
      </c>
      <c r="B26" s="569" t="s">
        <v>6</v>
      </c>
      <c r="C26" s="570"/>
      <c r="D26" s="570"/>
      <c r="E26" s="570"/>
      <c r="F26" s="570"/>
      <c r="G26" s="570"/>
      <c r="H26" s="570"/>
      <c r="I26" s="570"/>
      <c r="J26" s="570"/>
      <c r="K26" s="570"/>
      <c r="L26" s="570"/>
      <c r="M26" s="570"/>
      <c r="N26" s="570"/>
      <c r="O26" s="570"/>
      <c r="P26" s="570"/>
      <c r="Q26" s="570"/>
      <c r="R26" s="570"/>
      <c r="S26" s="586">
        <f t="shared" si="2"/>
        <v>0</v>
      </c>
      <c r="T26" s="604"/>
      <c r="U26" s="584"/>
      <c r="V26" s="596"/>
      <c r="W26" s="584"/>
      <c r="X26" s="584"/>
      <c r="Y26" s="584"/>
      <c r="Z26" s="574"/>
      <c r="AA26" s="585"/>
      <c r="AB26" s="578"/>
      <c r="AC26" s="581"/>
      <c r="AD26" s="582"/>
      <c r="AE26" s="1636"/>
      <c r="AF26" s="606"/>
      <c r="AG26" s="1637"/>
      <c r="AH26" s="600"/>
    </row>
    <row r="27" ht="15.75" hidden="1">
      <c r="A27" s="568" t="s">
        <v>201</v>
      </c>
      <c r="B27" s="569" t="s">
        <v>7</v>
      </c>
      <c r="C27" s="570"/>
      <c r="D27" s="570"/>
      <c r="E27" s="570"/>
      <c r="F27" s="570"/>
      <c r="G27" s="570"/>
      <c r="H27" s="570"/>
      <c r="I27" s="570"/>
      <c r="J27" s="570"/>
      <c r="K27" s="570"/>
      <c r="L27" s="570"/>
      <c r="M27" s="570"/>
      <c r="N27" s="570"/>
      <c r="O27" s="570"/>
      <c r="P27" s="570"/>
      <c r="Q27" s="570"/>
      <c r="R27" s="570"/>
      <c r="S27" s="586">
        <f t="shared" si="2"/>
        <v>0</v>
      </c>
      <c r="T27" s="604"/>
      <c r="U27" s="584"/>
      <c r="V27" s="596"/>
      <c r="W27" s="584"/>
      <c r="X27" s="584"/>
      <c r="Y27" s="584"/>
      <c r="Z27" s="574"/>
      <c r="AA27" s="585"/>
      <c r="AB27" s="578"/>
      <c r="AC27" s="581"/>
      <c r="AD27" s="582"/>
      <c r="AE27" s="1636"/>
      <c r="AF27" s="606"/>
      <c r="AG27" s="1637"/>
      <c r="AH27" s="600"/>
    </row>
    <row r="28" ht="15.75" hidden="1">
      <c r="A28" s="568" t="s">
        <v>202</v>
      </c>
      <c r="B28" s="583" t="s">
        <v>8</v>
      </c>
      <c r="C28" s="601"/>
      <c r="D28" s="601"/>
      <c r="E28" s="601"/>
      <c r="F28" s="601"/>
      <c r="G28" s="601"/>
      <c r="H28" s="601"/>
      <c r="I28" s="601"/>
      <c r="J28" s="601"/>
      <c r="K28" s="601"/>
      <c r="L28" s="601"/>
      <c r="M28" s="601"/>
      <c r="N28" s="601"/>
      <c r="O28" s="601"/>
      <c r="P28" s="601"/>
      <c r="Q28" s="601"/>
      <c r="R28" s="601"/>
      <c r="S28" s="586">
        <f t="shared" si="2"/>
        <v>0</v>
      </c>
      <c r="T28" s="604"/>
      <c r="U28" s="584"/>
      <c r="V28" s="596"/>
      <c r="W28" s="584"/>
      <c r="X28" s="584"/>
      <c r="Y28" s="584"/>
      <c r="Z28" s="574"/>
      <c r="AA28" s="585"/>
      <c r="AB28" s="578"/>
      <c r="AC28" s="581"/>
      <c r="AD28" s="582"/>
      <c r="AE28" s="1636"/>
      <c r="AF28" s="606"/>
      <c r="AG28" s="1637"/>
      <c r="AH28" s="600"/>
    </row>
    <row r="29" ht="15.75">
      <c r="A29" s="568" t="s">
        <v>385</v>
      </c>
      <c r="B29" s="583" t="s">
        <v>9</v>
      </c>
      <c r="C29" s="601">
        <v>40907.92300000001</v>
      </c>
      <c r="D29" s="601"/>
      <c r="E29" s="601">
        <v>41451.959000000003</v>
      </c>
      <c r="F29" s="601"/>
      <c r="G29" s="601">
        <v>36329.686999999998</v>
      </c>
      <c r="H29" s="601"/>
      <c r="I29" s="601">
        <v>35420.881999999998</v>
      </c>
      <c r="J29" s="601"/>
      <c r="K29" s="601">
        <v>30037.615000000002</v>
      </c>
      <c r="L29" s="601"/>
      <c r="M29" s="601">
        <v>29982.771000000001</v>
      </c>
      <c r="N29" s="601"/>
      <c r="O29" s="570">
        <f>C29+E29+G29+I29+K29+M29</f>
        <v>214130.837</v>
      </c>
      <c r="P29" s="570"/>
      <c r="Q29" s="570">
        <f>O29</f>
        <v>214130.837</v>
      </c>
      <c r="R29" s="601"/>
      <c r="S29" s="572">
        <f t="shared" ref="S29:S34" si="7">O29/1000</f>
        <v>214.13083699999999</v>
      </c>
      <c r="T29" s="602"/>
      <c r="U29" s="584"/>
      <c r="V29" s="596"/>
      <c r="W29" s="584"/>
      <c r="X29" s="584"/>
      <c r="Y29" s="584"/>
      <c r="Z29" s="574">
        <v>1658.6199999999999</v>
      </c>
      <c r="AA29" s="585">
        <f>S29*Z29</f>
        <v>355161.68886493996</v>
      </c>
      <c r="AB29" s="578">
        <f>Y29+AA29</f>
        <v>355161.68886493996</v>
      </c>
      <c r="AC29" s="581">
        <f>S29*V15</f>
        <v>237304.07618013999</v>
      </c>
      <c r="AD29" s="582">
        <f>AA29-AC29</f>
        <v>117857.61268479997</v>
      </c>
      <c r="AE29" s="1636">
        <f>AC29</f>
        <v>237304.07618013999</v>
      </c>
      <c r="AF29" s="606">
        <f>AD29</f>
        <v>117857.61268479997</v>
      </c>
      <c r="AG29" s="1637">
        <f>AE29+AF29</f>
        <v>355161.68886493996</v>
      </c>
      <c r="AH29" s="600"/>
    </row>
    <row r="30" ht="31.5">
      <c r="A30" s="587" t="s">
        <v>386</v>
      </c>
      <c r="B30" s="588" t="s">
        <v>387</v>
      </c>
      <c r="C30" s="605">
        <f t="shared" ref="C30:O30" si="8">C31+C32+C33+C34</f>
        <v>144763.06099999999</v>
      </c>
      <c r="D30" s="605">
        <f t="shared" si="8"/>
        <v>0</v>
      </c>
      <c r="E30" s="605">
        <f t="shared" si="8"/>
        <v>130224.42300000001</v>
      </c>
      <c r="F30" s="605">
        <f t="shared" si="8"/>
        <v>0</v>
      </c>
      <c r="G30" s="605">
        <f t="shared" si="8"/>
        <v>136134.74299999999</v>
      </c>
      <c r="H30" s="605">
        <f t="shared" si="8"/>
        <v>0</v>
      </c>
      <c r="I30" s="605">
        <f t="shared" si="8"/>
        <v>112143.33700000001</v>
      </c>
      <c r="J30" s="605">
        <f t="shared" si="8"/>
        <v>0</v>
      </c>
      <c r="K30" s="605">
        <f t="shared" si="8"/>
        <v>103185.936</v>
      </c>
      <c r="L30" s="605">
        <f t="shared" si="8"/>
        <v>0</v>
      </c>
      <c r="M30" s="605">
        <f t="shared" si="8"/>
        <v>118810.889</v>
      </c>
      <c r="N30" s="605">
        <f t="shared" si="8"/>
        <v>0</v>
      </c>
      <c r="O30" s="605">
        <f t="shared" si="8"/>
        <v>745262.38899999997</v>
      </c>
      <c r="P30" s="605"/>
      <c r="Q30" s="605">
        <f>Q31+Q32+Q33+Q34</f>
        <v>745262.38899999997</v>
      </c>
      <c r="R30" s="605"/>
      <c r="S30" s="586">
        <f t="shared" si="7"/>
        <v>745.26238899999998</v>
      </c>
      <c r="T30" s="604"/>
      <c r="U30" s="584"/>
      <c r="V30" s="584"/>
      <c r="W30" s="584"/>
      <c r="X30" s="584"/>
      <c r="Y30" s="591"/>
      <c r="Z30" s="584"/>
      <c r="AA30" s="597">
        <f t="shared" ref="AA30:AF30" si="9">AA31+AA32+AA33+AA34</f>
        <v>1426977.98853635</v>
      </c>
      <c r="AB30" s="597">
        <f t="shared" si="9"/>
        <v>1426977.98853635</v>
      </c>
      <c r="AC30" s="591">
        <f t="shared" si="9"/>
        <v>358665.41456498002</v>
      </c>
      <c r="AD30" s="591">
        <f t="shared" si="9"/>
        <v>1068312.57397137</v>
      </c>
      <c r="AE30" s="1638">
        <f t="shared" si="9"/>
        <v>358665.41456498002</v>
      </c>
      <c r="AF30" s="1639">
        <f t="shared" si="9"/>
        <v>1068312.57397137</v>
      </c>
      <c r="AG30" s="1637">
        <f>AG31+AG32+AG33+AG34</f>
        <v>1426977.98853635</v>
      </c>
      <c r="AH30" s="600"/>
      <c r="AI30" s="600"/>
      <c r="AJ30" s="600"/>
    </row>
    <row r="31" ht="15.75">
      <c r="A31" s="568" t="s">
        <v>388</v>
      </c>
      <c r="B31" s="569" t="s">
        <v>6</v>
      </c>
      <c r="C31" s="570">
        <v>57100.114999999998</v>
      </c>
      <c r="D31" s="570"/>
      <c r="E31" s="570">
        <v>55164.304000000004</v>
      </c>
      <c r="F31" s="570"/>
      <c r="G31" s="570">
        <v>59163.084999999999</v>
      </c>
      <c r="H31" s="570"/>
      <c r="I31" s="570">
        <v>50391.866999999998</v>
      </c>
      <c r="J31" s="570"/>
      <c r="K31" s="570">
        <v>41885.603999999999</v>
      </c>
      <c r="L31" s="570"/>
      <c r="M31" s="570">
        <v>48181.976000000002</v>
      </c>
      <c r="N31" s="570"/>
      <c r="O31" s="570">
        <f>C31+E31+G31+I31+K31+M31</f>
        <v>311886.951</v>
      </c>
      <c r="P31" s="570"/>
      <c r="Q31" s="570">
        <f>O31</f>
        <v>311886.951</v>
      </c>
      <c r="R31" s="570"/>
      <c r="S31" s="572">
        <f t="shared" si="7"/>
        <v>311.88695100000001</v>
      </c>
      <c r="T31" s="602"/>
      <c r="U31" s="584"/>
      <c r="V31" s="596"/>
      <c r="W31" s="584"/>
      <c r="X31" s="606"/>
      <c r="Y31" s="584"/>
      <c r="Z31" s="574">
        <v>1061.21</v>
      </c>
      <c r="AA31" s="585">
        <f>S31*Z31</f>
        <v>330977.55127071001</v>
      </c>
      <c r="AB31" s="578">
        <f>Y31+AA31</f>
        <v>330977.55127071001</v>
      </c>
      <c r="AC31" s="581">
        <f>S31*V12</f>
        <v>49643.045990669998</v>
      </c>
      <c r="AD31" s="582">
        <f>AA31-AC31</f>
        <v>281334.50528004003</v>
      </c>
      <c r="AE31" s="1636">
        <f t="shared" ref="AE31:AF34" si="10">AC31</f>
        <v>49643.045990669998</v>
      </c>
      <c r="AF31" s="606">
        <f t="shared" si="10"/>
        <v>281334.50528004003</v>
      </c>
      <c r="AG31" s="1637">
        <f>AE31+AF31</f>
        <v>330977.55127071001</v>
      </c>
      <c r="AH31" s="600"/>
      <c r="AI31" s="600"/>
      <c r="AJ31" s="600"/>
    </row>
    <row r="32" ht="15.75">
      <c r="A32" s="568" t="s">
        <v>389</v>
      </c>
      <c r="B32" s="569" t="s">
        <v>7</v>
      </c>
      <c r="C32" s="570">
        <v>4616.0609999999997</v>
      </c>
      <c r="D32" s="570"/>
      <c r="E32" s="570">
        <v>3727.5909999999999</v>
      </c>
      <c r="F32" s="570"/>
      <c r="G32" s="570">
        <v>3299.511</v>
      </c>
      <c r="H32" s="570"/>
      <c r="I32" s="570">
        <v>2854.5540000000001</v>
      </c>
      <c r="J32" s="570"/>
      <c r="K32" s="570">
        <v>2377.7170000000001</v>
      </c>
      <c r="L32" s="570"/>
      <c r="M32" s="570">
        <v>2255.6380000000008</v>
      </c>
      <c r="N32" s="570"/>
      <c r="O32" s="570">
        <f>C32+E32+G32+I32+K32+M32</f>
        <v>19131.072</v>
      </c>
      <c r="P32" s="570"/>
      <c r="Q32" s="570">
        <f>O32</f>
        <v>19131.072</v>
      </c>
      <c r="R32" s="570"/>
      <c r="S32" s="572">
        <f t="shared" si="7"/>
        <v>19.131072</v>
      </c>
      <c r="T32" s="602"/>
      <c r="U32" s="584"/>
      <c r="V32" s="596"/>
      <c r="W32" s="584"/>
      <c r="X32" s="606"/>
      <c r="Y32" s="584"/>
      <c r="Z32" s="574">
        <v>1413.99</v>
      </c>
      <c r="AA32" s="585">
        <f>S32*Z32</f>
        <v>27051.144497279998</v>
      </c>
      <c r="AB32" s="578">
        <f>Y32+AA32</f>
        <v>27051.144497279998</v>
      </c>
      <c r="AC32" s="581">
        <f>S32*V13</f>
        <v>5680.0152767999998</v>
      </c>
      <c r="AD32" s="582">
        <f>AA32-AC32</f>
        <v>21371.129220479997</v>
      </c>
      <c r="AE32" s="1636">
        <f t="shared" si="10"/>
        <v>5680.0152767999998</v>
      </c>
      <c r="AF32" s="606">
        <f t="shared" si="10"/>
        <v>21371.129220479997</v>
      </c>
      <c r="AG32" s="1637">
        <f>AE32+AF32</f>
        <v>27051.144497279998</v>
      </c>
      <c r="AH32" s="600"/>
      <c r="AI32" s="600"/>
      <c r="AJ32" s="600"/>
    </row>
    <row r="33" ht="15.75">
      <c r="A33" s="568" t="s">
        <v>390</v>
      </c>
      <c r="B33" s="583" t="s">
        <v>8</v>
      </c>
      <c r="C33" s="601">
        <v>54523.930999999997</v>
      </c>
      <c r="D33" s="601"/>
      <c r="E33" s="601">
        <v>47709.682999999997</v>
      </c>
      <c r="F33" s="601"/>
      <c r="G33" s="570">
        <v>49234.755000000005</v>
      </c>
      <c r="H33" s="601"/>
      <c r="I33" s="570">
        <v>40798.333000000006</v>
      </c>
      <c r="J33" s="601"/>
      <c r="K33" s="570">
        <v>41314.597000000002</v>
      </c>
      <c r="L33" s="601"/>
      <c r="M33" s="570">
        <v>48801.949999999997</v>
      </c>
      <c r="N33" s="601"/>
      <c r="O33" s="570">
        <f>C33+E33+G33+I33+K33+M33</f>
        <v>282383.24900000001</v>
      </c>
      <c r="P33" s="570"/>
      <c r="Q33" s="570">
        <f>O33</f>
        <v>282383.24900000001</v>
      </c>
      <c r="R33" s="601"/>
      <c r="S33" s="572">
        <f t="shared" si="7"/>
        <v>282.38324900000003</v>
      </c>
      <c r="T33" s="602"/>
      <c r="U33" s="584"/>
      <c r="V33" s="596"/>
      <c r="W33" s="584"/>
      <c r="X33" s="606"/>
      <c r="Y33" s="584"/>
      <c r="Z33" s="574">
        <v>2277.0599999999999</v>
      </c>
      <c r="AA33" s="585">
        <f>S33*Z33</f>
        <v>643003.60096794006</v>
      </c>
      <c r="AB33" s="578">
        <f>Y33+AA33</f>
        <v>643003.60096794006</v>
      </c>
      <c r="AC33" s="581">
        <f>S33*V14</f>
        <v>157211.22621577003</v>
      </c>
      <c r="AD33" s="582">
        <f>AA33-AC33</f>
        <v>485792.37475217006</v>
      </c>
      <c r="AE33" s="1636">
        <f t="shared" si="10"/>
        <v>157211.22621577003</v>
      </c>
      <c r="AF33" s="606">
        <f t="shared" si="10"/>
        <v>485792.37475217006</v>
      </c>
      <c r="AG33" s="1637">
        <f>AE33+AF33</f>
        <v>643003.60096794006</v>
      </c>
      <c r="AH33" s="600"/>
      <c r="AI33" s="600"/>
      <c r="AJ33" s="600"/>
    </row>
    <row r="34" ht="15.75">
      <c r="A34" s="568" t="s">
        <v>391</v>
      </c>
      <c r="B34" s="583" t="s">
        <v>9</v>
      </c>
      <c r="C34" s="601">
        <v>28522.954000000002</v>
      </c>
      <c r="D34" s="601"/>
      <c r="E34" s="601">
        <v>23622.845000000001</v>
      </c>
      <c r="F34" s="601"/>
      <c r="G34" s="601">
        <v>24437.392</v>
      </c>
      <c r="H34" s="601"/>
      <c r="I34" s="601">
        <v>18098.583000000002</v>
      </c>
      <c r="J34" s="601"/>
      <c r="K34" s="601">
        <v>17608.018</v>
      </c>
      <c r="L34" s="601"/>
      <c r="M34" s="601">
        <v>19571.325000000001</v>
      </c>
      <c r="N34" s="601"/>
      <c r="O34" s="570">
        <f>C34+E34+G34+I34+K34+M34</f>
        <v>131861.117</v>
      </c>
      <c r="P34" s="570"/>
      <c r="Q34" s="570">
        <f>O34</f>
        <v>131861.117</v>
      </c>
      <c r="R34" s="601"/>
      <c r="S34" s="572">
        <f t="shared" si="7"/>
        <v>131.86111700000001</v>
      </c>
      <c r="T34" s="602"/>
      <c r="U34" s="584"/>
      <c r="V34" s="596"/>
      <c r="W34" s="584"/>
      <c r="X34" s="606"/>
      <c r="Y34" s="584"/>
      <c r="Z34" s="574">
        <v>3230.2600000000002</v>
      </c>
      <c r="AA34" s="585">
        <f>S34*Z34</f>
        <v>425945.69180042006</v>
      </c>
      <c r="AB34" s="578">
        <f>Y34+AA34</f>
        <v>425945.69180042006</v>
      </c>
      <c r="AC34" s="581">
        <f>S34*V15</f>
        <v>146131.12708174001</v>
      </c>
      <c r="AD34" s="582">
        <f>AA34-AC34</f>
        <v>279814.56471868005</v>
      </c>
      <c r="AE34" s="1636">
        <f t="shared" si="10"/>
        <v>146131.12708174001</v>
      </c>
      <c r="AF34" s="606">
        <f t="shared" si="10"/>
        <v>279814.56471868005</v>
      </c>
      <c r="AG34" s="1637">
        <f>AE34+AF34</f>
        <v>425945.69180042006</v>
      </c>
      <c r="AH34" s="600"/>
    </row>
    <row r="35" ht="47.25" hidden="1">
      <c r="A35" s="587" t="s">
        <v>155</v>
      </c>
      <c r="B35" s="588" t="s">
        <v>392</v>
      </c>
      <c r="C35" s="589"/>
      <c r="D35" s="589"/>
      <c r="E35" s="589"/>
      <c r="F35" s="589"/>
      <c r="G35" s="589"/>
      <c r="H35" s="589"/>
      <c r="I35" s="589"/>
      <c r="J35" s="589"/>
      <c r="K35" s="589"/>
      <c r="L35" s="589"/>
      <c r="M35" s="589"/>
      <c r="N35" s="589"/>
      <c r="O35" s="589"/>
      <c r="P35" s="589"/>
      <c r="Q35" s="589"/>
      <c r="R35" s="589"/>
      <c r="S35" s="590"/>
      <c r="T35" s="584"/>
      <c r="U35" s="584"/>
      <c r="V35" s="584"/>
      <c r="W35" s="584"/>
      <c r="X35" s="584"/>
      <c r="Y35" s="591"/>
      <c r="Z35" s="584"/>
      <c r="AA35" s="597"/>
      <c r="AB35" s="592"/>
      <c r="AC35" s="591"/>
      <c r="AD35" s="598"/>
      <c r="AE35" s="607"/>
      <c r="AF35" s="591"/>
      <c r="AG35" s="582"/>
    </row>
    <row r="36" ht="15.75" hidden="1">
      <c r="A36" s="568"/>
      <c r="B36" s="569"/>
      <c r="C36" s="570"/>
      <c r="D36" s="570"/>
      <c r="E36" s="570"/>
      <c r="F36" s="570"/>
      <c r="G36" s="570"/>
      <c r="H36" s="570"/>
      <c r="I36" s="570"/>
      <c r="J36" s="570"/>
      <c r="K36" s="570"/>
      <c r="L36" s="570"/>
      <c r="M36" s="570"/>
      <c r="N36" s="570"/>
      <c r="O36" s="570"/>
      <c r="P36" s="570"/>
      <c r="Q36" s="570"/>
      <c r="R36" s="570"/>
      <c r="S36" s="580"/>
      <c r="T36" s="584"/>
      <c r="U36" s="584"/>
      <c r="V36" s="584"/>
      <c r="W36" s="584"/>
      <c r="X36" s="584"/>
      <c r="Y36" s="584"/>
      <c r="Z36" s="574"/>
      <c r="AA36" s="580"/>
      <c r="AB36" s="578"/>
      <c r="AC36" s="581"/>
      <c r="AD36" s="582"/>
      <c r="AE36" s="608"/>
      <c r="AF36" s="581"/>
      <c r="AG36" s="582"/>
    </row>
    <row r="37" ht="23.25" hidden="1" customHeight="1">
      <c r="A37" s="609" t="s">
        <v>393</v>
      </c>
      <c r="B37" s="610" t="s">
        <v>99</v>
      </c>
      <c r="C37" s="611"/>
      <c r="D37" s="611"/>
      <c r="E37" s="611"/>
      <c r="F37" s="611"/>
      <c r="G37" s="611"/>
      <c r="H37" s="611"/>
      <c r="I37" s="611"/>
      <c r="J37" s="611"/>
      <c r="K37" s="611"/>
      <c r="L37" s="611"/>
      <c r="M37" s="611"/>
      <c r="N37" s="611"/>
      <c r="O37" s="611"/>
      <c r="P37" s="611"/>
      <c r="Q37" s="611"/>
      <c r="R37" s="611"/>
      <c r="S37" s="612"/>
      <c r="T37" s="613"/>
      <c r="U37" s="613"/>
      <c r="V37" s="614"/>
      <c r="W37" s="613"/>
      <c r="X37" s="613"/>
      <c r="Y37" s="613"/>
      <c r="Z37" s="615"/>
      <c r="AA37" s="612"/>
      <c r="AB37" s="616"/>
      <c r="AC37" s="617"/>
      <c r="AD37" s="618"/>
      <c r="AE37" s="619"/>
      <c r="AF37" s="617"/>
      <c r="AG37" s="618"/>
    </row>
    <row r="38" ht="16.5">
      <c r="B38" s="620"/>
      <c r="C38" s="621"/>
      <c r="D38" s="621"/>
      <c r="E38" s="621"/>
      <c r="F38" s="621"/>
      <c r="G38" s="621"/>
      <c r="H38" s="621"/>
      <c r="I38" s="621"/>
      <c r="J38" s="621"/>
      <c r="K38" s="621"/>
      <c r="L38" s="621"/>
      <c r="M38" s="621"/>
      <c r="N38" s="621"/>
      <c r="O38" s="621"/>
      <c r="P38" s="621"/>
      <c r="Q38" s="621"/>
      <c r="R38" s="621"/>
      <c r="S38" s="620"/>
      <c r="T38" s="620"/>
      <c r="U38" s="620"/>
      <c r="V38" s="620"/>
      <c r="W38" s="620"/>
      <c r="X38" s="620"/>
      <c r="Y38" s="620"/>
      <c r="Z38" s="620"/>
      <c r="AA38" s="620"/>
      <c r="AB38" s="622"/>
      <c r="AC38" s="623"/>
      <c r="AD38" s="623"/>
      <c r="AE38" s="623"/>
      <c r="AF38" s="623"/>
      <c r="AG38" s="623"/>
    </row>
    <row r="39" s="549" customFormat="1" ht="39" customHeight="1">
      <c r="A39" s="624"/>
      <c r="B39" s="625" t="s">
        <v>394</v>
      </c>
      <c r="C39" s="626">
        <f t="shared" ref="C39:O39" si="11">C11+C20+C25+C30</f>
        <v>249059.33799999999</v>
      </c>
      <c r="D39" s="626">
        <f t="shared" si="11"/>
        <v>21.370509999999999</v>
      </c>
      <c r="E39" s="626">
        <f t="shared" si="11"/>
        <v>232379.82300000003</v>
      </c>
      <c r="F39" s="626">
        <f t="shared" si="11"/>
        <v>20.827670000000001</v>
      </c>
      <c r="G39" s="626">
        <f t="shared" si="11"/>
        <v>229110.32699999999</v>
      </c>
      <c r="H39" s="626">
        <f t="shared" si="11"/>
        <v>18.839460000000003</v>
      </c>
      <c r="I39" s="626">
        <f t="shared" si="11"/>
        <v>204121.522</v>
      </c>
      <c r="J39" s="626">
        <f t="shared" si="11"/>
        <v>18.575479999999999</v>
      </c>
      <c r="K39" s="626">
        <f t="shared" si="11"/>
        <v>191427.10200000001</v>
      </c>
      <c r="L39" s="626">
        <f t="shared" si="11"/>
        <v>21.416440000000001</v>
      </c>
      <c r="M39" s="626">
        <f t="shared" si="11"/>
        <v>213223.92700000003</v>
      </c>
      <c r="N39" s="626">
        <f t="shared" si="11"/>
        <v>26.335699999999999</v>
      </c>
      <c r="O39" s="627">
        <f t="shared" si="11"/>
        <v>1319322.0390000001</v>
      </c>
      <c r="P39" s="626"/>
      <c r="Q39" s="626">
        <f>Q11+Q20+Q25+Q30</f>
        <v>1319322.0390000001</v>
      </c>
      <c r="R39" s="626">
        <f>R11+R20+R25+R30</f>
        <v>21.227543333333337</v>
      </c>
      <c r="S39" s="628">
        <f>S11+S20+S25+S30</f>
        <v>1319.3220390000001</v>
      </c>
      <c r="T39" s="629">
        <f>T11+T20+T25+T30</f>
        <v>21.227543333333337</v>
      </c>
      <c r="U39" s="630"/>
      <c r="V39" s="625"/>
      <c r="W39" s="631"/>
      <c r="X39" s="631"/>
      <c r="Y39" s="628">
        <f>Y11</f>
        <v>149237.073281474</v>
      </c>
      <c r="Z39" s="628"/>
      <c r="AA39" s="631">
        <f>AA20+AA25+AA30</f>
        <v>2581207.2611315101</v>
      </c>
      <c r="AB39" s="631">
        <f>AB11+AB20+AB25+AB30</f>
        <v>2730444.3344129841</v>
      </c>
      <c r="AC39" s="631"/>
      <c r="AD39" s="631"/>
      <c r="AE39" s="631">
        <f>AE11+AE20+AE25+AE30</f>
        <v>939211.03790243994</v>
      </c>
      <c r="AF39" s="631">
        <f>AF11+AF20+AF25+AF30</f>
        <v>1791233.2965105439</v>
      </c>
      <c r="AG39" s="1632">
        <f>AE39+AF39</f>
        <v>2730444.3344129836</v>
      </c>
      <c r="AI39" s="632"/>
      <c r="AJ39" s="633"/>
      <c r="BK39" s="549">
        <f>AG39/S39</f>
        <v>2069.5813862721225</v>
      </c>
    </row>
    <row r="40" ht="16.5">
      <c r="B40" s="620"/>
      <c r="C40" s="620"/>
      <c r="D40" s="620"/>
      <c r="E40" s="620"/>
      <c r="F40" s="620"/>
      <c r="G40" s="620"/>
      <c r="H40" s="620"/>
      <c r="I40" s="620"/>
      <c r="J40" s="620"/>
      <c r="K40" s="620"/>
      <c r="L40" s="620"/>
      <c r="M40" s="620"/>
      <c r="N40" s="620"/>
      <c r="O40" s="620"/>
      <c r="P40" s="620"/>
      <c r="Q40" s="620"/>
      <c r="R40" s="620"/>
      <c r="S40" s="620"/>
      <c r="T40" s="620"/>
      <c r="U40" s="620"/>
      <c r="V40" s="620"/>
      <c r="W40" s="634"/>
      <c r="X40" s="620"/>
      <c r="Y40" s="620"/>
      <c r="Z40" s="620"/>
      <c r="AA40" s="620"/>
      <c r="AB40" s="635"/>
      <c r="AC40" s="620"/>
      <c r="AD40" s="620"/>
      <c r="AE40" s="620"/>
      <c r="AF40" s="620"/>
      <c r="AG40" s="620"/>
      <c r="AI40" s="636"/>
    </row>
    <row r="41" ht="29.25" customHeight="1">
      <c r="A41" s="2158" t="s">
        <v>93</v>
      </c>
      <c r="B41" s="2160" t="s">
        <v>351</v>
      </c>
      <c r="C41" s="550"/>
      <c r="D41" s="550"/>
      <c r="E41" s="550"/>
      <c r="F41" s="550"/>
      <c r="G41" s="550"/>
      <c r="H41" s="550"/>
      <c r="I41" s="550"/>
      <c r="J41" s="550"/>
      <c r="K41" s="550"/>
      <c r="L41" s="550"/>
      <c r="M41" s="550"/>
      <c r="N41" s="550"/>
      <c r="O41" s="550"/>
      <c r="P41" s="550"/>
      <c r="Q41" s="550"/>
      <c r="R41" s="550"/>
      <c r="S41" s="2162" t="s">
        <v>2021</v>
      </c>
      <c r="T41" s="2162"/>
      <c r="U41" s="2162"/>
      <c r="V41" s="2162"/>
      <c r="W41" s="2162"/>
      <c r="X41" s="2162"/>
      <c r="Y41" s="2162"/>
      <c r="Z41" s="2162"/>
      <c r="AA41" s="2162"/>
      <c r="AB41" s="2162"/>
      <c r="AC41" s="2163" t="s">
        <v>2018</v>
      </c>
      <c r="AD41" s="2164"/>
      <c r="AE41" s="2149" t="s">
        <v>2019</v>
      </c>
      <c r="AF41" s="2150"/>
      <c r="AG41" s="2151"/>
    </row>
    <row r="42" ht="112.5" customHeight="1">
      <c r="A42" s="2159"/>
      <c r="B42" s="2161"/>
      <c r="C42" s="551" t="s">
        <v>1341</v>
      </c>
      <c r="D42" s="551"/>
      <c r="E42" s="551" t="s">
        <v>1342</v>
      </c>
      <c r="F42" s="551"/>
      <c r="G42" s="551" t="s">
        <v>1343</v>
      </c>
      <c r="H42" s="551"/>
      <c r="I42" s="551" t="s">
        <v>1344</v>
      </c>
      <c r="J42" s="551"/>
      <c r="K42" s="551" t="s">
        <v>1345</v>
      </c>
      <c r="L42" s="551"/>
      <c r="M42" s="551"/>
      <c r="N42" s="551"/>
      <c r="O42" s="551" t="s">
        <v>2022</v>
      </c>
      <c r="P42" s="551"/>
      <c r="Q42" s="551" t="s">
        <v>2023</v>
      </c>
      <c r="R42" s="551"/>
      <c r="S42" s="552" t="s">
        <v>352</v>
      </c>
      <c r="T42" s="552" t="s">
        <v>353</v>
      </c>
      <c r="U42" s="552" t="s">
        <v>354</v>
      </c>
      <c r="V42" s="552" t="s">
        <v>355</v>
      </c>
      <c r="W42" s="552" t="s">
        <v>356</v>
      </c>
      <c r="X42" s="552" t="s">
        <v>357</v>
      </c>
      <c r="Y42" s="552" t="s">
        <v>358</v>
      </c>
      <c r="Z42" s="552" t="s">
        <v>359</v>
      </c>
      <c r="AA42" s="552" t="s">
        <v>360</v>
      </c>
      <c r="AB42" s="553" t="s">
        <v>361</v>
      </c>
      <c r="AC42" s="552" t="s">
        <v>357</v>
      </c>
      <c r="AD42" s="554" t="s">
        <v>356</v>
      </c>
      <c r="AE42" s="555" t="s">
        <v>362</v>
      </c>
      <c r="AF42" s="552" t="s">
        <v>363</v>
      </c>
      <c r="AG42" s="554" t="s">
        <v>364</v>
      </c>
    </row>
    <row r="43" ht="37.5" customHeight="1">
      <c r="A43" s="556">
        <v>1</v>
      </c>
      <c r="B43" s="557">
        <v>2</v>
      </c>
      <c r="C43" s="557"/>
      <c r="D43" s="557"/>
      <c r="E43" s="557"/>
      <c r="F43" s="557"/>
      <c r="G43" s="557"/>
      <c r="H43" s="557"/>
      <c r="I43" s="557"/>
      <c r="J43" s="557"/>
      <c r="K43" s="557"/>
      <c r="L43" s="557"/>
      <c r="M43" s="557"/>
      <c r="N43" s="557"/>
      <c r="O43" s="557"/>
      <c r="P43" s="557"/>
      <c r="Q43" s="557"/>
      <c r="R43" s="557"/>
      <c r="S43" s="557">
        <v>3</v>
      </c>
      <c r="T43" s="557">
        <v>4</v>
      </c>
      <c r="U43" s="557">
        <v>5</v>
      </c>
      <c r="V43" s="557">
        <v>6</v>
      </c>
      <c r="W43" s="557" t="s">
        <v>2024</v>
      </c>
      <c r="X43" s="557" t="s">
        <v>366</v>
      </c>
      <c r="Y43" s="557" t="s">
        <v>367</v>
      </c>
      <c r="Z43" s="557">
        <v>10</v>
      </c>
      <c r="AA43" s="557" t="s">
        <v>368</v>
      </c>
      <c r="AB43" s="557" t="s">
        <v>369</v>
      </c>
      <c r="AC43" s="557" t="s">
        <v>370</v>
      </c>
      <c r="AD43" s="557" t="s">
        <v>371</v>
      </c>
      <c r="AE43" s="557" t="s">
        <v>372</v>
      </c>
      <c r="AF43" s="557" t="s">
        <v>373</v>
      </c>
      <c r="AG43" s="557" t="s">
        <v>374</v>
      </c>
    </row>
    <row r="44" s="549" customFormat="1" ht="39" customHeight="1">
      <c r="A44" s="560">
        <v>1</v>
      </c>
      <c r="B44" s="561" t="s">
        <v>375</v>
      </c>
      <c r="C44" s="562">
        <f t="shared" ref="C44:L44" si="12">C45+C46+C47+C48</f>
        <v>21475.167000000001</v>
      </c>
      <c r="D44" s="562">
        <f t="shared" si="12"/>
        <v>26.198740000000001</v>
      </c>
      <c r="E44" s="562">
        <f t="shared" si="12"/>
        <v>24872.127</v>
      </c>
      <c r="F44" s="562">
        <f t="shared" si="12"/>
        <v>31.325459999999996</v>
      </c>
      <c r="G44" s="562">
        <f t="shared" si="12"/>
        <v>17876.506000000001</v>
      </c>
      <c r="H44" s="562">
        <f t="shared" si="12"/>
        <v>24.766690000000001</v>
      </c>
      <c r="I44" s="562">
        <f t="shared" si="12"/>
        <v>15136.795</v>
      </c>
      <c r="J44" s="562">
        <f t="shared" si="12"/>
        <v>21.909389999999995</v>
      </c>
      <c r="K44" s="562">
        <f t="shared" si="12"/>
        <v>14370.710000000003</v>
      </c>
      <c r="L44" s="562">
        <f t="shared" si="12"/>
        <v>21.549009999999999</v>
      </c>
      <c r="M44" s="562"/>
      <c r="N44" s="562"/>
      <c r="O44" s="562">
        <f>O45+O46+O47+O48</f>
        <v>93731.304999999993</v>
      </c>
      <c r="P44" s="562"/>
      <c r="Q44" s="562">
        <f>Q45+Q46+Q47+Q48</f>
        <v>93731.304999999993</v>
      </c>
      <c r="R44" s="637">
        <f>R45+R46+R47+R48</f>
        <v>25.149857999999998</v>
      </c>
      <c r="S44" s="638">
        <f>S45+S46+S47+S48</f>
        <v>93.731305000000006</v>
      </c>
      <c r="T44" s="638">
        <f>T45+T46+T47+T48</f>
        <v>25.149857999999998</v>
      </c>
      <c r="U44" s="561"/>
      <c r="V44" s="561"/>
      <c r="W44" s="639">
        <f>W45+W46+W47+W48</f>
        <v>104332.31988191171</v>
      </c>
      <c r="X44" s="639">
        <f>X45+X46+X47+X48</f>
        <v>44614.553160269999</v>
      </c>
      <c r="Y44" s="639">
        <f>Y45+Y46+Y47+Y48</f>
        <v>148946.87304218169</v>
      </c>
      <c r="Z44" s="561"/>
      <c r="AA44" s="640"/>
      <c r="AB44" s="639">
        <f>AB45+AB46+AB47+AB48</f>
        <v>148946.87304218169</v>
      </c>
      <c r="AC44" s="2152" t="s">
        <v>376</v>
      </c>
      <c r="AD44" s="2153"/>
      <c r="AE44" s="1633">
        <f>AE45+AE46+AE47+AE48</f>
        <v>44614.553160269999</v>
      </c>
      <c r="AF44" s="1634">
        <f>AF45+AF46+AF47+AF48</f>
        <v>104332.31988191171</v>
      </c>
      <c r="AG44" s="1635">
        <f>AG45+AG46+AG47+AG48</f>
        <v>148946.87304218169</v>
      </c>
      <c r="AH44" s="567"/>
      <c r="AI44" s="567"/>
    </row>
    <row r="45" ht="15.75">
      <c r="A45" s="568" t="s">
        <v>204</v>
      </c>
      <c r="B45" s="569" t="s">
        <v>6</v>
      </c>
      <c r="C45" s="570">
        <v>5198.9930000000004</v>
      </c>
      <c r="D45" s="570">
        <v>3.75596</v>
      </c>
      <c r="E45" s="570">
        <v>6084.8940000000002</v>
      </c>
      <c r="F45" s="570">
        <v>4.6798999999999999</v>
      </c>
      <c r="G45" s="570">
        <v>3514.9079999999999</v>
      </c>
      <c r="H45" s="570">
        <v>3.36951</v>
      </c>
      <c r="I45" s="570">
        <v>1719.171</v>
      </c>
      <c r="J45" s="570">
        <v>2.6543899999999998</v>
      </c>
      <c r="K45" s="570">
        <v>1455.509</v>
      </c>
      <c r="L45" s="570">
        <v>2.5230300000000003</v>
      </c>
      <c r="M45" s="570"/>
      <c r="N45" s="570"/>
      <c r="O45" s="570">
        <f>C45+E45+G45+I45+K45</f>
        <v>17973.474999999999</v>
      </c>
      <c r="P45" s="570"/>
      <c r="Q45" s="570">
        <f>O45</f>
        <v>17973.474999999999</v>
      </c>
      <c r="R45" s="571">
        <f>(D45+F45+H45+J45+L45)/5</f>
        <v>3.3965580000000002</v>
      </c>
      <c r="S45" s="641">
        <f>O45/1000</f>
        <v>17.973474999999997</v>
      </c>
      <c r="T45" s="577">
        <f>R45</f>
        <v>3.3965580000000002</v>
      </c>
      <c r="U45" s="574">
        <v>677721.15000000002</v>
      </c>
      <c r="V45" s="575">
        <v>166.65000000000001</v>
      </c>
      <c r="W45" s="576">
        <f>T45*U45*5/1000</f>
        <v>11509.595969008502</v>
      </c>
      <c r="X45" s="577">
        <f>S45*V45</f>
        <v>2995.2796087499996</v>
      </c>
      <c r="Y45" s="578">
        <f>W45+X45</f>
        <v>14504.875577758501</v>
      </c>
      <c r="Z45" s="579"/>
      <c r="AA45" s="580"/>
      <c r="AB45" s="578">
        <f>Y45+AA45</f>
        <v>14504.875577758501</v>
      </c>
      <c r="AC45" s="2154"/>
      <c r="AD45" s="2155"/>
      <c r="AE45" s="1636">
        <f>X45</f>
        <v>2995.2796087499996</v>
      </c>
      <c r="AF45" s="606">
        <f>W45</f>
        <v>11509.595969008502</v>
      </c>
      <c r="AG45" s="1637">
        <f>AE45+AF45</f>
        <v>14504.875577758501</v>
      </c>
      <c r="AH45" s="567"/>
      <c r="AI45" s="567"/>
    </row>
    <row r="46" ht="15.75">
      <c r="A46" s="568" t="s">
        <v>205</v>
      </c>
      <c r="B46" s="569" t="s">
        <v>7</v>
      </c>
      <c r="C46" s="570">
        <v>2581.5030000000002</v>
      </c>
      <c r="D46" s="570">
        <v>4.3563200000000002</v>
      </c>
      <c r="E46" s="570">
        <v>4747.4610000000002</v>
      </c>
      <c r="F46" s="570">
        <v>7.3874700000000013</v>
      </c>
      <c r="G46" s="570">
        <v>4203.3530000000001</v>
      </c>
      <c r="H46" s="570">
        <v>6.5640499999999999</v>
      </c>
      <c r="I46" s="570">
        <v>3239.6680000000001</v>
      </c>
      <c r="J46" s="570">
        <v>4.6761199999999992</v>
      </c>
      <c r="K46" s="570">
        <v>1742.693</v>
      </c>
      <c r="L46" s="570">
        <v>2.6615899999999999</v>
      </c>
      <c r="M46" s="570"/>
      <c r="N46" s="570"/>
      <c r="O46" s="570">
        <f>C46+E46+G46+I46+K46</f>
        <v>16514.678</v>
      </c>
      <c r="P46" s="570"/>
      <c r="Q46" s="570">
        <f>O46</f>
        <v>16514.678</v>
      </c>
      <c r="R46" s="571">
        <f>(D46+F46+H46+J46+L46)/5</f>
        <v>5.1291099999999989</v>
      </c>
      <c r="S46" s="641">
        <f>O46/1000</f>
        <v>16.514678</v>
      </c>
      <c r="T46" s="577">
        <f>R46</f>
        <v>5.1291099999999989</v>
      </c>
      <c r="U46" s="574">
        <v>618006.73999999999</v>
      </c>
      <c r="V46" s="575">
        <v>310.86000000000001</v>
      </c>
      <c r="W46" s="576">
        <f>T46*U46*5/1000</f>
        <v>15849.122751006997</v>
      </c>
      <c r="X46" s="577">
        <f>S46*V46</f>
        <v>5133.7528030800004</v>
      </c>
      <c r="Y46" s="578">
        <f>W46+X46</f>
        <v>20982.875554086997</v>
      </c>
      <c r="Z46" s="579"/>
      <c r="AA46" s="580"/>
      <c r="AB46" s="578">
        <f>Y46+AA46</f>
        <v>20982.875554086997</v>
      </c>
      <c r="AC46" s="2154"/>
      <c r="AD46" s="2155"/>
      <c r="AE46" s="1636">
        <f>X46</f>
        <v>5133.7528030800004</v>
      </c>
      <c r="AF46" s="606">
        <f>W46</f>
        <v>15849.122751006997</v>
      </c>
      <c r="AG46" s="1637">
        <f>AE46+AF46</f>
        <v>20982.875554086997</v>
      </c>
      <c r="AH46" s="567"/>
      <c r="AI46" s="567"/>
    </row>
    <row r="47" ht="15.75">
      <c r="A47" s="568" t="s">
        <v>377</v>
      </c>
      <c r="B47" s="583" t="s">
        <v>8</v>
      </c>
      <c r="C47" s="570">
        <v>13106.686</v>
      </c>
      <c r="D47" s="570">
        <v>17.370840000000001</v>
      </c>
      <c r="E47" s="570">
        <v>13534.824000000001</v>
      </c>
      <c r="F47" s="570">
        <v>18.588979999999996</v>
      </c>
      <c r="G47" s="570">
        <v>9620.2990000000009</v>
      </c>
      <c r="H47" s="570">
        <v>14.144280000000002</v>
      </c>
      <c r="I47" s="570">
        <v>9425.7839999999997</v>
      </c>
      <c r="J47" s="570">
        <v>13.520119999999999</v>
      </c>
      <c r="K47" s="570">
        <v>10173.755000000001</v>
      </c>
      <c r="L47" s="570">
        <v>15.010759999999999</v>
      </c>
      <c r="M47" s="601"/>
      <c r="N47" s="601"/>
      <c r="O47" s="570">
        <f>C47+E47+G47+I47+K47</f>
        <v>55861.347999999998</v>
      </c>
      <c r="P47" s="601"/>
      <c r="Q47" s="570">
        <f>O47</f>
        <v>55861.347999999998</v>
      </c>
      <c r="R47" s="571">
        <f>(D47+F47+H47+J47+L47)/5</f>
        <v>15.726996</v>
      </c>
      <c r="S47" s="641">
        <f>O47/1000</f>
        <v>55.861348</v>
      </c>
      <c r="T47" s="577">
        <f>R47</f>
        <v>15.726996</v>
      </c>
      <c r="U47" s="574">
        <v>901795.18000000005</v>
      </c>
      <c r="V47" s="575">
        <v>582.89999999999998</v>
      </c>
      <c r="W47" s="576">
        <f>T47*U47*5/1000</f>
        <v>70912.645943396405</v>
      </c>
      <c r="X47" s="577">
        <f>S47*V47</f>
        <v>32561.579749199998</v>
      </c>
      <c r="Y47" s="578">
        <f>W47+X47</f>
        <v>103474.2256925964</v>
      </c>
      <c r="Z47" s="584"/>
      <c r="AA47" s="585"/>
      <c r="AB47" s="578">
        <f>Y47+AA47</f>
        <v>103474.2256925964</v>
      </c>
      <c r="AC47" s="2154"/>
      <c r="AD47" s="2155"/>
      <c r="AE47" s="1636">
        <f>X47</f>
        <v>32561.579749199998</v>
      </c>
      <c r="AF47" s="606">
        <f>W47</f>
        <v>70912.645943396405</v>
      </c>
      <c r="AG47" s="1637">
        <f>AE47+AF47</f>
        <v>103474.2256925964</v>
      </c>
      <c r="AH47" s="567"/>
      <c r="AI47" s="567"/>
    </row>
    <row r="48" ht="15.75">
      <c r="A48" s="568" t="s">
        <v>378</v>
      </c>
      <c r="B48" s="583" t="s">
        <v>9</v>
      </c>
      <c r="C48" s="570">
        <v>587.98500000000001</v>
      </c>
      <c r="D48" s="570">
        <v>0.71562000000000003</v>
      </c>
      <c r="E48" s="570">
        <v>504.94799999999998</v>
      </c>
      <c r="F48" s="570">
        <v>0.66910999999999998</v>
      </c>
      <c r="G48" s="570">
        <v>537.94600000000003</v>
      </c>
      <c r="H48" s="570">
        <v>0.68885000000000007</v>
      </c>
      <c r="I48" s="570">
        <v>752.17200000000003</v>
      </c>
      <c r="J48" s="570">
        <v>1.0587599999999999</v>
      </c>
      <c r="K48" s="570">
        <v>998.75299999999993</v>
      </c>
      <c r="L48" s="570">
        <v>1.3536300000000001</v>
      </c>
      <c r="M48" s="601"/>
      <c r="N48" s="601"/>
      <c r="O48" s="570">
        <f>C48+E48+G48+I48+K48</f>
        <v>3381.8040000000001</v>
      </c>
      <c r="P48" s="601"/>
      <c r="Q48" s="570">
        <f>O48</f>
        <v>3381.8040000000001</v>
      </c>
      <c r="R48" s="571">
        <f>(D48+F48+H48+J48+L48)/5</f>
        <v>0.89719400000000005</v>
      </c>
      <c r="S48" s="641">
        <f>O48/1000</f>
        <v>3.3818040000000003</v>
      </c>
      <c r="T48" s="577">
        <f>R48</f>
        <v>0.89719400000000005</v>
      </c>
      <c r="U48" s="574">
        <v>1351091.3400000001</v>
      </c>
      <c r="V48" s="575">
        <v>1160.3099999999999</v>
      </c>
      <c r="W48" s="576">
        <f>T48*U48*5/1000</f>
        <v>6060.955218499801</v>
      </c>
      <c r="X48" s="577">
        <f>S48*V48</f>
        <v>3923.9409992400001</v>
      </c>
      <c r="Y48" s="578">
        <f>W48+X48</f>
        <v>9984.8962177398007</v>
      </c>
      <c r="Z48" s="584"/>
      <c r="AA48" s="585"/>
      <c r="AB48" s="578">
        <f>Y48+AA48</f>
        <v>9984.8962177398007</v>
      </c>
      <c r="AC48" s="2154"/>
      <c r="AD48" s="2155"/>
      <c r="AE48" s="1636">
        <f>X48</f>
        <v>3923.9409992400001</v>
      </c>
      <c r="AF48" s="606">
        <f>W48</f>
        <v>6060.955218499801</v>
      </c>
      <c r="AG48" s="1637">
        <f>AE48+AF48</f>
        <v>9984.8962177398007</v>
      </c>
      <c r="AH48" s="567"/>
      <c r="AI48" s="567"/>
    </row>
    <row r="49" ht="15.75" hidden="1">
      <c r="A49" s="568" t="s">
        <v>379</v>
      </c>
      <c r="B49" s="569" t="s">
        <v>380</v>
      </c>
      <c r="C49" s="570"/>
      <c r="D49" s="570"/>
      <c r="E49" s="570"/>
      <c r="F49" s="570"/>
      <c r="G49" s="570"/>
      <c r="H49" s="570"/>
      <c r="I49" s="570"/>
      <c r="J49" s="570"/>
      <c r="K49" s="570"/>
      <c r="L49" s="570"/>
      <c r="M49" s="570"/>
      <c r="N49" s="570"/>
      <c r="O49" s="570"/>
      <c r="P49" s="570"/>
      <c r="Q49" s="570"/>
      <c r="R49" s="570"/>
      <c r="S49" s="576"/>
      <c r="T49" s="577"/>
      <c r="U49" s="574"/>
      <c r="V49" s="579"/>
      <c r="W49" s="578"/>
      <c r="X49" s="578"/>
      <c r="Y49" s="578"/>
      <c r="Z49" s="579"/>
      <c r="AA49" s="580"/>
      <c r="AB49" s="578"/>
      <c r="AC49" s="2154"/>
      <c r="AD49" s="2155"/>
      <c r="AE49" s="1636"/>
      <c r="AF49" s="606"/>
      <c r="AG49" s="1637"/>
    </row>
    <row r="50" ht="47.25" hidden="1">
      <c r="A50" s="587" t="s">
        <v>98</v>
      </c>
      <c r="B50" s="588" t="s">
        <v>381</v>
      </c>
      <c r="C50" s="589"/>
      <c r="D50" s="589"/>
      <c r="E50" s="589"/>
      <c r="F50" s="589"/>
      <c r="G50" s="589"/>
      <c r="H50" s="589"/>
      <c r="I50" s="589"/>
      <c r="J50" s="589"/>
      <c r="K50" s="589"/>
      <c r="L50" s="589"/>
      <c r="M50" s="589"/>
      <c r="N50" s="589"/>
      <c r="O50" s="589"/>
      <c r="P50" s="589"/>
      <c r="Q50" s="589"/>
      <c r="R50" s="589"/>
      <c r="S50" s="590"/>
      <c r="T50" s="590"/>
      <c r="U50" s="584"/>
      <c r="V50" s="584"/>
      <c r="W50" s="591"/>
      <c r="X50" s="591"/>
      <c r="Y50" s="591"/>
      <c r="Z50" s="584"/>
      <c r="AA50" s="585"/>
      <c r="AB50" s="592"/>
      <c r="AC50" s="2154"/>
      <c r="AD50" s="2155"/>
      <c r="AE50" s="1638"/>
      <c r="AF50" s="1639"/>
      <c r="AG50" s="1637"/>
    </row>
    <row r="51" ht="15.75" hidden="1">
      <c r="A51" s="568" t="s">
        <v>189</v>
      </c>
      <c r="B51" s="569" t="s">
        <v>99</v>
      </c>
      <c r="C51" s="570"/>
      <c r="D51" s="570"/>
      <c r="E51" s="570"/>
      <c r="F51" s="570"/>
      <c r="G51" s="570"/>
      <c r="H51" s="570"/>
      <c r="I51" s="570"/>
      <c r="J51" s="570"/>
      <c r="K51" s="570"/>
      <c r="L51" s="570"/>
      <c r="M51" s="570"/>
      <c r="N51" s="570"/>
      <c r="O51" s="570"/>
      <c r="P51" s="570"/>
      <c r="Q51" s="570"/>
      <c r="R51" s="570"/>
      <c r="S51" s="578"/>
      <c r="T51" s="577"/>
      <c r="U51" s="574"/>
      <c r="V51" s="575"/>
      <c r="W51" s="578"/>
      <c r="X51" s="578"/>
      <c r="Y51" s="578"/>
      <c r="Z51" s="584"/>
      <c r="AA51" s="585"/>
      <c r="AB51" s="578"/>
      <c r="AC51" s="2154"/>
      <c r="AD51" s="2155"/>
      <c r="AE51" s="1636"/>
      <c r="AF51" s="606"/>
      <c r="AG51" s="1637"/>
      <c r="AI51" s="593"/>
    </row>
    <row r="52" ht="15.75" hidden="1">
      <c r="A52" s="568" t="s">
        <v>190</v>
      </c>
      <c r="B52" s="569" t="s">
        <v>99</v>
      </c>
      <c r="C52" s="570"/>
      <c r="D52" s="570"/>
      <c r="E52" s="570"/>
      <c r="F52" s="570"/>
      <c r="G52" s="570"/>
      <c r="H52" s="570"/>
      <c r="I52" s="570"/>
      <c r="J52" s="570"/>
      <c r="K52" s="570"/>
      <c r="L52" s="570"/>
      <c r="M52" s="570"/>
      <c r="N52" s="570"/>
      <c r="O52" s="570"/>
      <c r="P52" s="570"/>
      <c r="Q52" s="570"/>
      <c r="R52" s="570"/>
      <c r="S52" s="578"/>
      <c r="T52" s="577"/>
      <c r="U52" s="574"/>
      <c r="V52" s="575"/>
      <c r="W52" s="578"/>
      <c r="X52" s="578"/>
      <c r="Y52" s="578"/>
      <c r="Z52" s="584"/>
      <c r="AA52" s="585"/>
      <c r="AB52" s="578"/>
      <c r="AC52" s="2156"/>
      <c r="AD52" s="2157"/>
      <c r="AE52" s="1636"/>
      <c r="AF52" s="606"/>
      <c r="AG52" s="1637"/>
      <c r="AI52" s="593"/>
    </row>
    <row r="53" s="549" customFormat="1" ht="21.75" customHeight="1">
      <c r="A53" s="587" t="s">
        <v>102</v>
      </c>
      <c r="B53" s="588" t="s">
        <v>382</v>
      </c>
      <c r="C53" s="589">
        <f t="shared" ref="C53:L53" si="13">C57</f>
        <v>51698.584000000003</v>
      </c>
      <c r="D53" s="589">
        <f t="shared" si="13"/>
        <v>0</v>
      </c>
      <c r="E53" s="589">
        <f t="shared" si="13"/>
        <v>59353.590999999993</v>
      </c>
      <c r="F53" s="589">
        <f t="shared" si="13"/>
        <v>0</v>
      </c>
      <c r="G53" s="589">
        <f t="shared" si="13"/>
        <v>51632.908000000003</v>
      </c>
      <c r="H53" s="589">
        <f t="shared" si="13"/>
        <v>0</v>
      </c>
      <c r="I53" s="589">
        <f t="shared" si="13"/>
        <v>42638.18700000002</v>
      </c>
      <c r="J53" s="589">
        <f t="shared" si="13"/>
        <v>0</v>
      </c>
      <c r="K53" s="589">
        <f t="shared" si="13"/>
        <v>45457.343000000001</v>
      </c>
      <c r="L53" s="589">
        <f t="shared" si="13"/>
        <v>0</v>
      </c>
      <c r="M53" s="589"/>
      <c r="N53" s="589"/>
      <c r="O53" s="589">
        <f>O57</f>
        <v>250780.61300000001</v>
      </c>
      <c r="P53" s="589"/>
      <c r="Q53" s="589">
        <f>Q57</f>
        <v>250780.61300000001</v>
      </c>
      <c r="R53" s="589"/>
      <c r="S53" s="642">
        <f>S57</f>
        <v>250.78061300000002</v>
      </c>
      <c r="T53" s="643"/>
      <c r="U53" s="595"/>
      <c r="V53" s="596"/>
      <c r="W53" s="595"/>
      <c r="X53" s="595"/>
      <c r="Y53" s="595"/>
      <c r="Z53" s="595"/>
      <c r="AA53" s="597">
        <f t="shared" ref="AA53:AG53" si="14">AA57</f>
        <v>779062.51331515005</v>
      </c>
      <c r="AB53" s="597">
        <f t="shared" si="14"/>
        <v>779062.51331515005</v>
      </c>
      <c r="AC53" s="591">
        <f t="shared" si="14"/>
        <v>290983.25307003001</v>
      </c>
      <c r="AD53" s="598">
        <f t="shared" si="14"/>
        <v>488079.26024512004</v>
      </c>
      <c r="AE53" s="1638">
        <f t="shared" si="14"/>
        <v>290983.25307003001</v>
      </c>
      <c r="AF53" s="1639">
        <f t="shared" si="14"/>
        <v>488079.26024512004</v>
      </c>
      <c r="AG53" s="1640">
        <f t="shared" si="14"/>
        <v>779062.51331515005</v>
      </c>
      <c r="AH53" s="567"/>
      <c r="AI53" s="567"/>
    </row>
    <row r="54" ht="15.75" hidden="1">
      <c r="A54" s="568" t="s">
        <v>192</v>
      </c>
      <c r="B54" s="569" t="s">
        <v>6</v>
      </c>
      <c r="C54" s="570"/>
      <c r="D54" s="570"/>
      <c r="E54" s="570"/>
      <c r="F54" s="570"/>
      <c r="G54" s="570"/>
      <c r="H54" s="570"/>
      <c r="I54" s="570"/>
      <c r="J54" s="570"/>
      <c r="K54" s="570"/>
      <c r="L54" s="570"/>
      <c r="M54" s="570"/>
      <c r="N54" s="570"/>
      <c r="O54" s="570"/>
      <c r="P54" s="570"/>
      <c r="Q54" s="570"/>
      <c r="R54" s="570"/>
      <c r="S54" s="644"/>
      <c r="T54" s="599"/>
      <c r="U54" s="584"/>
      <c r="V54" s="596"/>
      <c r="W54" s="584"/>
      <c r="X54" s="584"/>
      <c r="Y54" s="584"/>
      <c r="Z54" s="574"/>
      <c r="AA54" s="585"/>
      <c r="AB54" s="578"/>
      <c r="AC54" s="581"/>
      <c r="AD54" s="582"/>
      <c r="AE54" s="1636"/>
      <c r="AF54" s="606"/>
      <c r="AG54" s="1637"/>
      <c r="AH54" s="567"/>
      <c r="AI54" s="567"/>
    </row>
    <row r="55" ht="15.75" hidden="1">
      <c r="A55" s="568" t="s">
        <v>193</v>
      </c>
      <c r="B55" s="569" t="s">
        <v>7</v>
      </c>
      <c r="C55" s="570"/>
      <c r="D55" s="570"/>
      <c r="E55" s="570"/>
      <c r="F55" s="570"/>
      <c r="G55" s="570"/>
      <c r="H55" s="570"/>
      <c r="I55" s="570"/>
      <c r="J55" s="570"/>
      <c r="K55" s="570"/>
      <c r="L55" s="570"/>
      <c r="M55" s="570"/>
      <c r="N55" s="570"/>
      <c r="O55" s="570"/>
      <c r="P55" s="570"/>
      <c r="Q55" s="570"/>
      <c r="R55" s="570"/>
      <c r="S55" s="644"/>
      <c r="T55" s="599"/>
      <c r="U55" s="584"/>
      <c r="V55" s="596"/>
      <c r="W55" s="584"/>
      <c r="X55" s="584"/>
      <c r="Y55" s="584"/>
      <c r="Z55" s="574"/>
      <c r="AA55" s="585"/>
      <c r="AB55" s="578"/>
      <c r="AC55" s="581"/>
      <c r="AD55" s="582"/>
      <c r="AE55" s="1636"/>
      <c r="AF55" s="606"/>
      <c r="AG55" s="1637"/>
      <c r="AH55" s="567"/>
      <c r="AI55" s="567"/>
    </row>
    <row r="56" ht="15.75" hidden="1">
      <c r="A56" s="568" t="s">
        <v>194</v>
      </c>
      <c r="B56" s="583" t="s">
        <v>8</v>
      </c>
      <c r="C56" s="601"/>
      <c r="D56" s="601"/>
      <c r="E56" s="601"/>
      <c r="F56" s="601"/>
      <c r="G56" s="601"/>
      <c r="H56" s="601"/>
      <c r="I56" s="601"/>
      <c r="J56" s="601"/>
      <c r="K56" s="601"/>
      <c r="L56" s="601"/>
      <c r="M56" s="601"/>
      <c r="N56" s="601"/>
      <c r="O56" s="601"/>
      <c r="P56" s="601"/>
      <c r="Q56" s="601"/>
      <c r="R56" s="601"/>
      <c r="S56" s="644"/>
      <c r="T56" s="599"/>
      <c r="U56" s="584"/>
      <c r="V56" s="596"/>
      <c r="W56" s="584"/>
      <c r="X56" s="584"/>
      <c r="Y56" s="584"/>
      <c r="Z56" s="574"/>
      <c r="AA56" s="585"/>
      <c r="AB56" s="578"/>
      <c r="AC56" s="581"/>
      <c r="AD56" s="582"/>
      <c r="AE56" s="1636"/>
      <c r="AF56" s="606"/>
      <c r="AG56" s="1637"/>
      <c r="AH56" s="567"/>
      <c r="AI56" s="567"/>
    </row>
    <row r="57" ht="15.75">
      <c r="A57" s="568" t="s">
        <v>383</v>
      </c>
      <c r="B57" s="583" t="s">
        <v>9</v>
      </c>
      <c r="C57" s="601">
        <v>51698.584000000003</v>
      </c>
      <c r="D57" s="601"/>
      <c r="E57" s="601">
        <v>59353.590999999993</v>
      </c>
      <c r="F57" s="601"/>
      <c r="G57" s="601">
        <v>51632.908000000003</v>
      </c>
      <c r="H57" s="601"/>
      <c r="I57" s="601">
        <v>42638.18700000002</v>
      </c>
      <c r="J57" s="601"/>
      <c r="K57" s="601">
        <v>45457.343000000001</v>
      </c>
      <c r="L57" s="601"/>
      <c r="M57" s="601"/>
      <c r="N57" s="601"/>
      <c r="O57" s="570">
        <f>C57+E57+G57+I57+K57</f>
        <v>250780.61300000001</v>
      </c>
      <c r="P57" s="601"/>
      <c r="Q57" s="601">
        <f>O57</f>
        <v>250780.61300000001</v>
      </c>
      <c r="R57" s="601"/>
      <c r="S57" s="644">
        <f>O57/1000</f>
        <v>250.78061300000002</v>
      </c>
      <c r="T57" s="599"/>
      <c r="U57" s="584"/>
      <c r="V57" s="596"/>
      <c r="W57" s="584"/>
      <c r="X57" s="584"/>
      <c r="Y57" s="584"/>
      <c r="Z57" s="574">
        <v>3106.5500000000002</v>
      </c>
      <c r="AA57" s="585">
        <f>S57*Z57</f>
        <v>779062.51331515005</v>
      </c>
      <c r="AB57" s="578">
        <f>Y57+AA57</f>
        <v>779062.51331515005</v>
      </c>
      <c r="AC57" s="581">
        <f>S57*V48</f>
        <v>290983.25307003001</v>
      </c>
      <c r="AD57" s="582">
        <f>AA57-AC57</f>
        <v>488079.26024512004</v>
      </c>
      <c r="AE57" s="1636">
        <f>AC57</f>
        <v>290983.25307003001</v>
      </c>
      <c r="AF57" s="606">
        <f>AD57</f>
        <v>488079.26024512004</v>
      </c>
      <c r="AG57" s="1637">
        <f>AE57+AF57</f>
        <v>779062.51331515005</v>
      </c>
      <c r="AH57" s="567"/>
      <c r="AI57" s="567"/>
    </row>
    <row r="58" ht="21.75" customHeight="1">
      <c r="A58" s="587" t="s">
        <v>199</v>
      </c>
      <c r="B58" s="588" t="s">
        <v>384</v>
      </c>
      <c r="C58" s="589">
        <f>C62</f>
        <v>31720.731</v>
      </c>
      <c r="D58" s="589">
        <f t="shared" ref="D58:L58" si="15">D62</f>
        <v>0</v>
      </c>
      <c r="E58" s="589">
        <f t="shared" si="15"/>
        <v>36330.705999999998</v>
      </c>
      <c r="F58" s="589">
        <f t="shared" si="15"/>
        <v>0</v>
      </c>
      <c r="G58" s="589">
        <f t="shared" si="15"/>
        <v>33484.004999999997</v>
      </c>
      <c r="H58" s="589">
        <f t="shared" si="15"/>
        <v>0</v>
      </c>
      <c r="I58" s="589">
        <f t="shared" si="15"/>
        <v>29497.956999999999</v>
      </c>
      <c r="J58" s="589">
        <f t="shared" si="15"/>
        <v>0</v>
      </c>
      <c r="K58" s="589">
        <f t="shared" si="15"/>
        <v>37153.815999999999</v>
      </c>
      <c r="L58" s="589">
        <f t="shared" si="15"/>
        <v>0</v>
      </c>
      <c r="M58" s="589"/>
      <c r="N58" s="589"/>
      <c r="O58" s="589">
        <f>O62</f>
        <v>168187.215</v>
      </c>
      <c r="P58" s="589"/>
      <c r="Q58" s="589">
        <f>Q62</f>
        <v>168187.215</v>
      </c>
      <c r="R58" s="589"/>
      <c r="S58" s="642">
        <f>S62</f>
        <v>168.18721500000001</v>
      </c>
      <c r="T58" s="645"/>
      <c r="U58" s="584"/>
      <c r="V58" s="596"/>
      <c r="W58" s="584"/>
      <c r="X58" s="584"/>
      <c r="Y58" s="584"/>
      <c r="Z58" s="584"/>
      <c r="AA58" s="597">
        <f t="shared" ref="AA58:AG58" si="16">AA62</f>
        <v>294028.25300730002</v>
      </c>
      <c r="AB58" s="597">
        <f t="shared" si="16"/>
        <v>294028.25300730002</v>
      </c>
      <c r="AC58" s="591">
        <f t="shared" si="16"/>
        <v>195149.30743665001</v>
      </c>
      <c r="AD58" s="598">
        <f t="shared" si="16"/>
        <v>98878.945570650016</v>
      </c>
      <c r="AE58" s="1638">
        <f t="shared" si="16"/>
        <v>195149.30743665001</v>
      </c>
      <c r="AF58" s="1639">
        <f t="shared" si="16"/>
        <v>98878.945570650016</v>
      </c>
      <c r="AG58" s="1640">
        <f t="shared" si="16"/>
        <v>294028.25300730002</v>
      </c>
      <c r="AH58" s="567"/>
      <c r="AI58" s="567"/>
    </row>
    <row r="59" ht="15.75" hidden="1">
      <c r="A59" s="568" t="s">
        <v>200</v>
      </c>
      <c r="B59" s="569" t="s">
        <v>6</v>
      </c>
      <c r="C59" s="570"/>
      <c r="D59" s="570"/>
      <c r="E59" s="570"/>
      <c r="F59" s="570"/>
      <c r="G59" s="570"/>
      <c r="H59" s="570"/>
      <c r="I59" s="570"/>
      <c r="J59" s="570"/>
      <c r="K59" s="570"/>
      <c r="L59" s="570"/>
      <c r="M59" s="570"/>
      <c r="N59" s="570"/>
      <c r="O59" s="570"/>
      <c r="P59" s="589"/>
      <c r="Q59" s="570"/>
      <c r="R59" s="570"/>
      <c r="S59" s="644"/>
      <c r="T59" s="645"/>
      <c r="U59" s="584"/>
      <c r="V59" s="596"/>
      <c r="W59" s="584"/>
      <c r="X59" s="584"/>
      <c r="Y59" s="584"/>
      <c r="Z59" s="574"/>
      <c r="AA59" s="585"/>
      <c r="AB59" s="578"/>
      <c r="AC59" s="581"/>
      <c r="AD59" s="582"/>
      <c r="AE59" s="1636"/>
      <c r="AF59" s="606"/>
      <c r="AG59" s="1637"/>
      <c r="AH59" s="567"/>
      <c r="AI59" s="567"/>
    </row>
    <row r="60" ht="15.75" hidden="1">
      <c r="A60" s="568" t="s">
        <v>201</v>
      </c>
      <c r="B60" s="569" t="s">
        <v>7</v>
      </c>
      <c r="C60" s="570"/>
      <c r="D60" s="570"/>
      <c r="E60" s="570"/>
      <c r="F60" s="570"/>
      <c r="G60" s="570"/>
      <c r="H60" s="570"/>
      <c r="I60" s="570"/>
      <c r="J60" s="570"/>
      <c r="K60" s="570"/>
      <c r="L60" s="570"/>
      <c r="M60" s="570"/>
      <c r="N60" s="570"/>
      <c r="O60" s="570"/>
      <c r="P60" s="589"/>
      <c r="Q60" s="570"/>
      <c r="R60" s="570"/>
      <c r="S60" s="644"/>
      <c r="T60" s="645"/>
      <c r="U60" s="584"/>
      <c r="V60" s="596"/>
      <c r="W60" s="584"/>
      <c r="X60" s="584"/>
      <c r="Y60" s="584"/>
      <c r="Z60" s="574"/>
      <c r="AA60" s="585"/>
      <c r="AB60" s="578"/>
      <c r="AC60" s="581"/>
      <c r="AD60" s="582"/>
      <c r="AE60" s="1636"/>
      <c r="AF60" s="606"/>
      <c r="AG60" s="1637"/>
      <c r="AH60" s="567"/>
      <c r="AI60" s="567"/>
    </row>
    <row r="61" ht="15.75" hidden="1">
      <c r="A61" s="568" t="s">
        <v>202</v>
      </c>
      <c r="B61" s="583" t="s">
        <v>8</v>
      </c>
      <c r="C61" s="601"/>
      <c r="D61" s="601"/>
      <c r="E61" s="601"/>
      <c r="F61" s="601"/>
      <c r="G61" s="601"/>
      <c r="H61" s="601"/>
      <c r="I61" s="601"/>
      <c r="J61" s="601"/>
      <c r="K61" s="601"/>
      <c r="L61" s="601"/>
      <c r="M61" s="601"/>
      <c r="N61" s="601"/>
      <c r="O61" s="601"/>
      <c r="P61" s="589"/>
      <c r="Q61" s="601"/>
      <c r="R61" s="601"/>
      <c r="S61" s="644"/>
      <c r="T61" s="645"/>
      <c r="U61" s="584"/>
      <c r="V61" s="596"/>
      <c r="W61" s="584"/>
      <c r="X61" s="584"/>
      <c r="Y61" s="584"/>
      <c r="Z61" s="574"/>
      <c r="AA61" s="585"/>
      <c r="AB61" s="578"/>
      <c r="AC61" s="581"/>
      <c r="AD61" s="582"/>
      <c r="AE61" s="1636"/>
      <c r="AF61" s="606"/>
      <c r="AG61" s="1637"/>
      <c r="AH61" s="567"/>
      <c r="AI61" s="567"/>
    </row>
    <row r="62" ht="15.75">
      <c r="A62" s="568" t="s">
        <v>385</v>
      </c>
      <c r="B62" s="583" t="s">
        <v>9</v>
      </c>
      <c r="C62" s="601">
        <v>31720.731</v>
      </c>
      <c r="D62" s="601"/>
      <c r="E62" s="601">
        <v>36330.705999999998</v>
      </c>
      <c r="F62" s="601"/>
      <c r="G62" s="601">
        <v>33484.004999999997</v>
      </c>
      <c r="H62" s="601"/>
      <c r="I62" s="601">
        <v>29497.956999999999</v>
      </c>
      <c r="J62" s="601"/>
      <c r="K62" s="601">
        <v>37153.815999999999</v>
      </c>
      <c r="L62" s="601"/>
      <c r="M62" s="601"/>
      <c r="N62" s="601"/>
      <c r="O62" s="570">
        <f>C62+E62+G62+I62+K62</f>
        <v>168187.215</v>
      </c>
      <c r="P62" s="601"/>
      <c r="Q62" s="601">
        <f>O62</f>
        <v>168187.215</v>
      </c>
      <c r="R62" s="601"/>
      <c r="S62" s="644">
        <f>O62/1000</f>
        <v>168.18721500000001</v>
      </c>
      <c r="T62" s="645"/>
      <c r="U62" s="584"/>
      <c r="V62" s="596"/>
      <c r="W62" s="584"/>
      <c r="X62" s="584"/>
      <c r="Y62" s="584"/>
      <c r="Z62" s="574">
        <v>1748.22</v>
      </c>
      <c r="AA62" s="585">
        <f>S62*Z62</f>
        <v>294028.25300730002</v>
      </c>
      <c r="AB62" s="578">
        <f>Y62+AA62</f>
        <v>294028.25300730002</v>
      </c>
      <c r="AC62" s="581">
        <f>S62*V48</f>
        <v>195149.30743665001</v>
      </c>
      <c r="AD62" s="582">
        <f>AA62-AC62</f>
        <v>98878.945570650016</v>
      </c>
      <c r="AE62" s="1636">
        <f>AC62</f>
        <v>195149.30743665001</v>
      </c>
      <c r="AF62" s="606">
        <f>AD62</f>
        <v>98878.945570650016</v>
      </c>
      <c r="AG62" s="1637">
        <f>AE62+AF62</f>
        <v>294028.25300730002</v>
      </c>
      <c r="AH62" s="567"/>
      <c r="AI62" s="567"/>
    </row>
    <row r="63" ht="31.5">
      <c r="A63" s="587" t="s">
        <v>386</v>
      </c>
      <c r="B63" s="588" t="s">
        <v>387</v>
      </c>
      <c r="C63" s="605">
        <f>C64+C65+C66+C67</f>
        <v>119639.52300000002</v>
      </c>
      <c r="D63" s="605">
        <f t="shared" ref="D63:L63" si="17">D64+D65+D66+D67</f>
        <v>0</v>
      </c>
      <c r="E63" s="605">
        <f t="shared" si="17"/>
        <v>129779.40700000001</v>
      </c>
      <c r="F63" s="605">
        <f t="shared" si="17"/>
        <v>0</v>
      </c>
      <c r="G63" s="605">
        <f t="shared" si="17"/>
        <v>112341.06999999999</v>
      </c>
      <c r="H63" s="605">
        <f t="shared" si="17"/>
        <v>0</v>
      </c>
      <c r="I63" s="605">
        <f t="shared" si="17"/>
        <v>116324.53200000001</v>
      </c>
      <c r="J63" s="605">
        <f t="shared" si="17"/>
        <v>0</v>
      </c>
      <c r="K63" s="605">
        <f t="shared" si="17"/>
        <v>136274.86299999998</v>
      </c>
      <c r="L63" s="605">
        <f t="shared" si="17"/>
        <v>0</v>
      </c>
      <c r="M63" s="605"/>
      <c r="N63" s="605"/>
      <c r="O63" s="605">
        <f>O64+O65+O66+O67</f>
        <v>614359.39500000002</v>
      </c>
      <c r="P63" s="605"/>
      <c r="Q63" s="605">
        <f>Q64+Q65+Q66+Q67</f>
        <v>614359.39500000002</v>
      </c>
      <c r="R63" s="589"/>
      <c r="S63" s="642">
        <f>S64+S65+S66+S67</f>
        <v>614.35939500000006</v>
      </c>
      <c r="T63" s="584"/>
      <c r="U63" s="584"/>
      <c r="V63" s="584"/>
      <c r="W63" s="584"/>
      <c r="X63" s="584"/>
      <c r="Y63" s="591"/>
      <c r="Z63" s="584"/>
      <c r="AA63" s="597">
        <f t="shared" ref="AA63:AG63" si="18">AA64+AA65+AA66+AA67</f>
        <v>1218544.3789241</v>
      </c>
      <c r="AB63" s="597">
        <f t="shared" si="18"/>
        <v>1218544.3789241</v>
      </c>
      <c r="AC63" s="591">
        <f t="shared" si="18"/>
        <v>308625.95464637998</v>
      </c>
      <c r="AD63" s="591">
        <f t="shared" si="18"/>
        <v>909918.42427772004</v>
      </c>
      <c r="AE63" s="1638">
        <f t="shared" si="18"/>
        <v>308625.95464637998</v>
      </c>
      <c r="AF63" s="1639">
        <f t="shared" si="18"/>
        <v>909918.42427772004</v>
      </c>
      <c r="AG63" s="1637">
        <f t="shared" si="18"/>
        <v>1218544.3789241</v>
      </c>
      <c r="AH63" s="600"/>
    </row>
    <row r="64" ht="15.75">
      <c r="A64" s="568" t="s">
        <v>388</v>
      </c>
      <c r="B64" s="569" t="s">
        <v>6</v>
      </c>
      <c r="C64" s="570">
        <v>45334.970000000001</v>
      </c>
      <c r="D64" s="570"/>
      <c r="E64" s="570">
        <v>49341.756000000001</v>
      </c>
      <c r="F64" s="570"/>
      <c r="G64" s="570">
        <v>47158.805999999997</v>
      </c>
      <c r="H64" s="570"/>
      <c r="I64" s="570">
        <v>52579.767</v>
      </c>
      <c r="J64" s="570"/>
      <c r="K64" s="570">
        <v>60549.383000000002</v>
      </c>
      <c r="L64" s="570"/>
      <c r="M64" s="570"/>
      <c r="N64" s="570"/>
      <c r="O64" s="570">
        <f>C64+E64+G64+I64+K64</f>
        <v>254964.682</v>
      </c>
      <c r="P64" s="601"/>
      <c r="Q64" s="601">
        <f>O64</f>
        <v>254964.682</v>
      </c>
      <c r="R64" s="570"/>
      <c r="S64" s="644">
        <f>O64/1000</f>
        <v>254.96468200000001</v>
      </c>
      <c r="T64" s="584"/>
      <c r="U64" s="584"/>
      <c r="V64" s="596"/>
      <c r="W64" s="584"/>
      <c r="X64" s="584"/>
      <c r="Y64" s="584"/>
      <c r="Z64" s="574">
        <v>1098.3499999999999</v>
      </c>
      <c r="AA64" s="585">
        <f>S64*Z64</f>
        <v>280040.45847469999</v>
      </c>
      <c r="AB64" s="578">
        <f>Y64+AA64</f>
        <v>280040.45847469999</v>
      </c>
      <c r="AC64" s="581">
        <f>S64*V45</f>
        <v>42489.864255300003</v>
      </c>
      <c r="AD64" s="582">
        <f>AA64-AC64</f>
        <v>237550.59421939999</v>
      </c>
      <c r="AE64" s="1636">
        <f t="shared" ref="AE64:AF67" si="19">AC64</f>
        <v>42489.864255300003</v>
      </c>
      <c r="AF64" s="606">
        <f t="shared" si="19"/>
        <v>237550.59421939999</v>
      </c>
      <c r="AG64" s="1637">
        <f>AE64+AF64</f>
        <v>280040.45847469999</v>
      </c>
      <c r="AH64" s="600"/>
    </row>
    <row r="65" ht="15.75">
      <c r="A65" s="568" t="s">
        <v>389</v>
      </c>
      <c r="B65" s="569" t="s">
        <v>7</v>
      </c>
      <c r="C65" s="570">
        <v>2207.4929999999999</v>
      </c>
      <c r="D65" s="570"/>
      <c r="E65" s="570">
        <v>2296.556</v>
      </c>
      <c r="F65" s="570"/>
      <c r="G65" s="570">
        <v>2139.3289999999997</v>
      </c>
      <c r="H65" s="570"/>
      <c r="I65" s="570">
        <v>2471.1199999999999</v>
      </c>
      <c r="J65" s="570"/>
      <c r="K65" s="570">
        <v>3223.2310000000002</v>
      </c>
      <c r="L65" s="570"/>
      <c r="M65" s="570"/>
      <c r="N65" s="570"/>
      <c r="O65" s="570">
        <f>C65+E65+G65+I65+K65</f>
        <v>12337.728999999999</v>
      </c>
      <c r="P65" s="601"/>
      <c r="Q65" s="601">
        <f>O65</f>
        <v>12337.728999999999</v>
      </c>
      <c r="R65" s="570"/>
      <c r="S65" s="644">
        <f>O65/1000</f>
        <v>12.337729</v>
      </c>
      <c r="T65" s="584"/>
      <c r="U65" s="584"/>
      <c r="V65" s="596"/>
      <c r="W65" s="584"/>
      <c r="X65" s="584"/>
      <c r="Y65" s="584"/>
      <c r="Z65" s="574">
        <v>1463.48</v>
      </c>
      <c r="AA65" s="585">
        <f>S65*Z65</f>
        <v>18056.019636919998</v>
      </c>
      <c r="AB65" s="578">
        <f>Y65+AA65</f>
        <v>18056.019636919998</v>
      </c>
      <c r="AC65" s="581">
        <f>S65*V46</f>
        <v>3835.3064369399999</v>
      </c>
      <c r="AD65" s="582">
        <f>AA65-AC65</f>
        <v>14220.713199979999</v>
      </c>
      <c r="AE65" s="1636">
        <f t="shared" si="19"/>
        <v>3835.3064369399999</v>
      </c>
      <c r="AF65" s="606">
        <f t="shared" si="19"/>
        <v>14220.713199979999</v>
      </c>
      <c r="AG65" s="1637">
        <f>AE65+AF65</f>
        <v>18056.019636919998</v>
      </c>
      <c r="AH65" s="600"/>
    </row>
    <row r="66" ht="15.75">
      <c r="A66" s="568" t="s">
        <v>390</v>
      </c>
      <c r="B66" s="583" t="s">
        <v>8</v>
      </c>
      <c r="C66" s="570">
        <v>50818.293000000005</v>
      </c>
      <c r="D66" s="601"/>
      <c r="E66" s="570">
        <v>55553.961000000003</v>
      </c>
      <c r="F66" s="601"/>
      <c r="G66" s="570">
        <v>44581.167000000001</v>
      </c>
      <c r="H66" s="601"/>
      <c r="I66" s="570">
        <v>43236.087</v>
      </c>
      <c r="J66" s="601"/>
      <c r="K66" s="570">
        <v>48952.981999999989</v>
      </c>
      <c r="L66" s="601"/>
      <c r="M66" s="601"/>
      <c r="N66" s="601"/>
      <c r="O66" s="570">
        <f>C66+E66+G66+I66+K66</f>
        <v>243142.49000000002</v>
      </c>
      <c r="P66" s="601"/>
      <c r="Q66" s="601">
        <f>O66</f>
        <v>243142.49000000002</v>
      </c>
      <c r="R66" s="601"/>
      <c r="S66" s="644">
        <f>O66/1000</f>
        <v>243.14249000000001</v>
      </c>
      <c r="T66" s="584"/>
      <c r="U66" s="584"/>
      <c r="V66" s="596"/>
      <c r="W66" s="584"/>
      <c r="X66" s="584"/>
      <c r="Y66" s="584"/>
      <c r="Z66" s="574">
        <v>2356.7600000000002</v>
      </c>
      <c r="AA66" s="585">
        <f>S66*Z66</f>
        <v>573028.49473240005</v>
      </c>
      <c r="AB66" s="578">
        <f>Y66+AA66</f>
        <v>573028.49473240005</v>
      </c>
      <c r="AC66" s="581">
        <f>S66*V47</f>
        <v>141727.75742099999</v>
      </c>
      <c r="AD66" s="582">
        <f>AA66-AC66</f>
        <v>431300.73731140007</v>
      </c>
      <c r="AE66" s="1636">
        <f t="shared" si="19"/>
        <v>141727.75742099999</v>
      </c>
      <c r="AF66" s="606">
        <f t="shared" si="19"/>
        <v>431300.73731140007</v>
      </c>
      <c r="AG66" s="1637">
        <f>AE66+AF66</f>
        <v>573028.49473240005</v>
      </c>
      <c r="AH66" s="600"/>
    </row>
    <row r="67" ht="15.75">
      <c r="A67" s="568" t="s">
        <v>391</v>
      </c>
      <c r="B67" s="583" t="s">
        <v>9</v>
      </c>
      <c r="C67" s="601">
        <v>21278.767</v>
      </c>
      <c r="D67" s="601"/>
      <c r="E67" s="601">
        <v>22587.134000000002</v>
      </c>
      <c r="F67" s="601"/>
      <c r="G67" s="601">
        <v>18461.768</v>
      </c>
      <c r="H67" s="601"/>
      <c r="I67" s="601">
        <v>18037.558000000001</v>
      </c>
      <c r="J67" s="601"/>
      <c r="K67" s="570">
        <v>23549.267</v>
      </c>
      <c r="L67" s="601"/>
      <c r="M67" s="601"/>
      <c r="N67" s="601"/>
      <c r="O67" s="570">
        <f>C67+E67+G67+I67+K67</f>
        <v>103914.49400000001</v>
      </c>
      <c r="P67" s="601"/>
      <c r="Q67" s="601">
        <f>O67</f>
        <v>103914.49400000001</v>
      </c>
      <c r="R67" s="601"/>
      <c r="S67" s="644">
        <f>O67/1000</f>
        <v>103.914494</v>
      </c>
      <c r="T67" s="584"/>
      <c r="U67" s="584"/>
      <c r="V67" s="596"/>
      <c r="W67" s="584"/>
      <c r="X67" s="584"/>
      <c r="Y67" s="584"/>
      <c r="Z67" s="574">
        <v>3343.3200000000002</v>
      </c>
      <c r="AA67" s="585">
        <f>S67*Z67</f>
        <v>347419.40608008002</v>
      </c>
      <c r="AB67" s="578">
        <f>Y67+AA67</f>
        <v>347419.40608008002</v>
      </c>
      <c r="AC67" s="581">
        <f>S67*V48</f>
        <v>120573.02653314</v>
      </c>
      <c r="AD67" s="582">
        <f>AA67-AC67</f>
        <v>226846.37954694004</v>
      </c>
      <c r="AE67" s="1636">
        <f t="shared" si="19"/>
        <v>120573.02653314</v>
      </c>
      <c r="AF67" s="606">
        <f t="shared" si="19"/>
        <v>226846.37954694004</v>
      </c>
      <c r="AG67" s="1637">
        <f>AE67+AF67</f>
        <v>347419.40608008002</v>
      </c>
      <c r="AH67" s="600"/>
    </row>
    <row r="68" ht="47.25" hidden="1">
      <c r="A68" s="587" t="s">
        <v>155</v>
      </c>
      <c r="B68" s="588" t="s">
        <v>392</v>
      </c>
      <c r="C68" s="588"/>
      <c r="D68" s="588"/>
      <c r="E68" s="588"/>
      <c r="F68" s="588"/>
      <c r="G68" s="588"/>
      <c r="H68" s="588"/>
      <c r="I68" s="588"/>
      <c r="J68" s="588"/>
      <c r="K68" s="588"/>
      <c r="L68" s="588"/>
      <c r="M68" s="588"/>
      <c r="N68" s="588"/>
      <c r="O68" s="589"/>
      <c r="P68" s="588"/>
      <c r="Q68" s="588"/>
      <c r="R68" s="588"/>
      <c r="S68" s="590"/>
      <c r="T68" s="584"/>
      <c r="U68" s="584"/>
      <c r="V68" s="584"/>
      <c r="W68" s="584"/>
      <c r="X68" s="584"/>
      <c r="Y68" s="591"/>
      <c r="Z68" s="584"/>
      <c r="AA68" s="597"/>
      <c r="AB68" s="578"/>
      <c r="AC68" s="591"/>
      <c r="AD68" s="598"/>
      <c r="AE68" s="1641"/>
      <c r="AF68" s="1639"/>
      <c r="AG68" s="1637"/>
    </row>
    <row r="69" ht="15.75" hidden="1">
      <c r="A69" s="568"/>
      <c r="B69" s="569"/>
      <c r="C69" s="569"/>
      <c r="D69" s="569"/>
      <c r="E69" s="569"/>
      <c r="F69" s="569"/>
      <c r="G69" s="569"/>
      <c r="H69" s="569"/>
      <c r="I69" s="569"/>
      <c r="J69" s="569"/>
      <c r="K69" s="569"/>
      <c r="L69" s="569"/>
      <c r="M69" s="569"/>
      <c r="N69" s="569"/>
      <c r="O69" s="570"/>
      <c r="P69" s="569"/>
      <c r="Q69" s="569"/>
      <c r="R69" s="569"/>
      <c r="S69" s="580"/>
      <c r="T69" s="584"/>
      <c r="U69" s="584"/>
      <c r="V69" s="584"/>
      <c r="W69" s="584"/>
      <c r="X69" s="584"/>
      <c r="Y69" s="584"/>
      <c r="Z69" s="574"/>
      <c r="AA69" s="580"/>
      <c r="AB69" s="578"/>
      <c r="AC69" s="581"/>
      <c r="AD69" s="582"/>
      <c r="AE69" s="1642"/>
      <c r="AF69" s="606"/>
      <c r="AG69" s="1637"/>
    </row>
    <row r="70" ht="16.5" hidden="1">
      <c r="A70" s="609" t="s">
        <v>393</v>
      </c>
      <c r="B70" s="610" t="s">
        <v>99</v>
      </c>
      <c r="C70" s="610"/>
      <c r="D70" s="610"/>
      <c r="E70" s="610"/>
      <c r="F70" s="610"/>
      <c r="G70" s="610"/>
      <c r="H70" s="610"/>
      <c r="I70" s="610"/>
      <c r="J70" s="610"/>
      <c r="K70" s="610"/>
      <c r="L70" s="610"/>
      <c r="M70" s="610"/>
      <c r="N70" s="610"/>
      <c r="O70" s="611"/>
      <c r="P70" s="610"/>
      <c r="Q70" s="610"/>
      <c r="R70" s="610"/>
      <c r="S70" s="612"/>
      <c r="T70" s="613"/>
      <c r="U70" s="613"/>
      <c r="V70" s="613"/>
      <c r="W70" s="613"/>
      <c r="X70" s="613"/>
      <c r="Y70" s="613"/>
      <c r="Z70" s="615"/>
      <c r="AA70" s="612"/>
      <c r="AB70" s="616"/>
      <c r="AC70" s="617"/>
      <c r="AD70" s="618"/>
      <c r="AE70" s="1643"/>
      <c r="AF70" s="1644"/>
      <c r="AG70" s="1645"/>
    </row>
    <row r="71" ht="16.5">
      <c r="B71" s="620"/>
      <c r="C71" s="620"/>
      <c r="D71" s="620"/>
      <c r="E71" s="620"/>
      <c r="F71" s="620"/>
      <c r="G71" s="620"/>
      <c r="H71" s="620"/>
      <c r="I71" s="620"/>
      <c r="J71" s="620"/>
      <c r="K71" s="620"/>
      <c r="L71" s="620"/>
      <c r="M71" s="620"/>
      <c r="N71" s="620"/>
      <c r="O71" s="621"/>
      <c r="P71" s="620"/>
      <c r="Q71" s="620"/>
      <c r="R71" s="620"/>
      <c r="S71" s="620"/>
      <c r="T71" s="620"/>
      <c r="U71" s="620"/>
      <c r="V71" s="620"/>
      <c r="W71" s="620"/>
      <c r="X71" s="620"/>
      <c r="Y71" s="620"/>
      <c r="Z71" s="620"/>
      <c r="AA71" s="620"/>
      <c r="AB71" s="622"/>
      <c r="AC71" s="623"/>
      <c r="AD71" s="623"/>
      <c r="AE71" s="1646"/>
      <c r="AF71" s="1646"/>
      <c r="AG71" s="1646"/>
    </row>
    <row r="72" s="549" customFormat="1" ht="32.25" customHeight="1">
      <c r="A72" s="624"/>
      <c r="B72" s="625" t="s">
        <v>2025</v>
      </c>
      <c r="C72" s="626">
        <f>C44+C53+C58+C63</f>
        <v>224534.005</v>
      </c>
      <c r="D72" s="626">
        <f t="shared" ref="D72:L72" si="20">D44+D53+D58+D63</f>
        <v>26.198740000000001</v>
      </c>
      <c r="E72" s="626">
        <f t="shared" si="20"/>
        <v>250335.83100000001</v>
      </c>
      <c r="F72" s="626">
        <f t="shared" si="20"/>
        <v>31.325459999999996</v>
      </c>
      <c r="G72" s="626">
        <f t="shared" si="20"/>
        <v>215334.489</v>
      </c>
      <c r="H72" s="626">
        <f t="shared" si="20"/>
        <v>24.766690000000001</v>
      </c>
      <c r="I72" s="626">
        <f t="shared" si="20"/>
        <v>203597.47100000002</v>
      </c>
      <c r="J72" s="626">
        <f t="shared" si="20"/>
        <v>21.909389999999995</v>
      </c>
      <c r="K72" s="626">
        <f t="shared" si="20"/>
        <v>233256.73199999999</v>
      </c>
      <c r="L72" s="626">
        <f t="shared" si="20"/>
        <v>21.549009999999999</v>
      </c>
      <c r="M72" s="626"/>
      <c r="N72" s="626"/>
      <c r="O72" s="627">
        <f>O44+O53+O58+O63</f>
        <v>1127058.5279999999</v>
      </c>
      <c r="P72" s="626"/>
      <c r="Q72" s="626">
        <f>Q44+Q53+Q58+Q63</f>
        <v>1127058.5279999999</v>
      </c>
      <c r="R72" s="646">
        <f>R44+R53+R58+R63</f>
        <v>25.149857999999998</v>
      </c>
      <c r="S72" s="647">
        <f>S44+S53+S58+S63</f>
        <v>1127.058528</v>
      </c>
      <c r="T72" s="628">
        <f>T44+T53+T58+T63</f>
        <v>25.149857999999998</v>
      </c>
      <c r="U72" s="630"/>
      <c r="V72" s="625"/>
      <c r="W72" s="631"/>
      <c r="X72" s="631"/>
      <c r="Y72" s="628">
        <f>Y44</f>
        <v>148946.87304218169</v>
      </c>
      <c r="Z72" s="628"/>
      <c r="AA72" s="631">
        <f>AA53+AA58+AA63</f>
        <v>2291635.14524655</v>
      </c>
      <c r="AB72" s="631">
        <f>AB44+AB53+AB58+AB63</f>
        <v>2440582.0182887316</v>
      </c>
      <c r="AC72" s="631"/>
      <c r="AD72" s="648"/>
      <c r="AE72" s="628">
        <f>AE44+AE53+AE58+AE63</f>
        <v>839373.06831332995</v>
      </c>
      <c r="AF72" s="628">
        <f>AF44+AF53+AF58+AF63</f>
        <v>1601208.9499754019</v>
      </c>
      <c r="AG72" s="1632">
        <f>AE72+AF72</f>
        <v>2440582.0182887316</v>
      </c>
      <c r="AI72" s="632"/>
    </row>
    <row r="73">
      <c r="AB73" s="649"/>
    </row>
    <row r="74" s="549" customFormat="1" ht="21.75" customHeight="1">
      <c r="A74" s="650"/>
      <c r="B74" s="651"/>
      <c r="C74" s="651"/>
      <c r="D74" s="651"/>
      <c r="E74" s="651"/>
      <c r="F74" s="651"/>
      <c r="G74" s="651"/>
      <c r="H74" s="651"/>
      <c r="I74" s="651"/>
      <c r="J74" s="651"/>
      <c r="K74" s="651"/>
      <c r="L74" s="651"/>
      <c r="M74" s="651"/>
      <c r="N74" s="651"/>
      <c r="O74" s="652"/>
      <c r="P74" s="651"/>
      <c r="Q74" s="652"/>
      <c r="R74" s="651"/>
      <c r="S74" s="652"/>
      <c r="T74" s="652"/>
      <c r="U74" s="651"/>
      <c r="V74" s="651"/>
      <c r="W74" s="651"/>
      <c r="X74" s="651"/>
      <c r="Y74" s="652"/>
      <c r="Z74" s="651"/>
      <c r="AA74" s="653"/>
      <c r="AB74" s="654"/>
      <c r="AC74" s="654"/>
      <c r="AD74" s="654"/>
      <c r="AE74" s="654"/>
      <c r="AF74" s="654"/>
      <c r="AG74" s="654"/>
      <c r="AI74" s="655"/>
    </row>
    <row r="75" ht="29.25" customHeight="1">
      <c r="A75" s="2158" t="s">
        <v>93</v>
      </c>
      <c r="B75" s="2160" t="s">
        <v>351</v>
      </c>
      <c r="C75" s="550"/>
      <c r="D75" s="550"/>
      <c r="E75" s="550"/>
      <c r="F75" s="550"/>
      <c r="G75" s="550"/>
      <c r="H75" s="550"/>
      <c r="I75" s="550"/>
      <c r="J75" s="550"/>
      <c r="K75" s="550"/>
      <c r="L75" s="550"/>
      <c r="M75" s="550"/>
      <c r="N75" s="550"/>
      <c r="O75" s="550"/>
      <c r="P75" s="550"/>
      <c r="Q75" s="550"/>
      <c r="R75" s="550"/>
      <c r="S75" s="2162" t="s">
        <v>2026</v>
      </c>
      <c r="T75" s="2162"/>
      <c r="U75" s="2162"/>
      <c r="V75" s="2162"/>
      <c r="W75" s="2162"/>
      <c r="X75" s="2162"/>
      <c r="Y75" s="2162"/>
      <c r="Z75" s="2162"/>
      <c r="AA75" s="2162"/>
      <c r="AB75" s="2162"/>
      <c r="AC75" s="2163" t="s">
        <v>2027</v>
      </c>
      <c r="AD75" s="2164"/>
      <c r="AE75" s="2149" t="s">
        <v>2028</v>
      </c>
      <c r="AF75" s="2150"/>
      <c r="AG75" s="2151"/>
    </row>
    <row r="76" ht="112.5" customHeight="1">
      <c r="A76" s="2159"/>
      <c r="B76" s="2161"/>
      <c r="C76" s="551"/>
      <c r="D76" s="551"/>
      <c r="E76" s="551"/>
      <c r="F76" s="551"/>
      <c r="G76" s="551"/>
      <c r="H76" s="551"/>
      <c r="I76" s="551"/>
      <c r="J76" s="551"/>
      <c r="K76" s="551"/>
      <c r="L76" s="551"/>
      <c r="M76" s="551" t="s">
        <v>1346</v>
      </c>
      <c r="N76" s="551"/>
      <c r="O76" s="551" t="s">
        <v>2029</v>
      </c>
      <c r="P76" s="551"/>
      <c r="Q76" s="551" t="s">
        <v>2030</v>
      </c>
      <c r="R76" s="551"/>
      <c r="S76" s="552" t="s">
        <v>352</v>
      </c>
      <c r="T76" s="552" t="s">
        <v>353</v>
      </c>
      <c r="U76" s="552" t="s">
        <v>354</v>
      </c>
      <c r="V76" s="552" t="s">
        <v>355</v>
      </c>
      <c r="W76" s="552" t="s">
        <v>356</v>
      </c>
      <c r="X76" s="552" t="s">
        <v>357</v>
      </c>
      <c r="Y76" s="552" t="s">
        <v>358</v>
      </c>
      <c r="Z76" s="552" t="s">
        <v>359</v>
      </c>
      <c r="AA76" s="552" t="s">
        <v>360</v>
      </c>
      <c r="AB76" s="553" t="s">
        <v>361</v>
      </c>
      <c r="AC76" s="552" t="s">
        <v>357</v>
      </c>
      <c r="AD76" s="554" t="s">
        <v>356</v>
      </c>
      <c r="AE76" s="555" t="s">
        <v>362</v>
      </c>
      <c r="AF76" s="552" t="s">
        <v>363</v>
      </c>
      <c r="AG76" s="554" t="s">
        <v>364</v>
      </c>
    </row>
    <row r="77" ht="37.5" customHeight="1">
      <c r="A77" s="556">
        <v>1</v>
      </c>
      <c r="B77" s="557">
        <v>2</v>
      </c>
      <c r="C77" s="557"/>
      <c r="D77" s="557"/>
      <c r="E77" s="557"/>
      <c r="F77" s="557"/>
      <c r="G77" s="557"/>
      <c r="H77" s="557"/>
      <c r="I77" s="557"/>
      <c r="J77" s="557"/>
      <c r="K77" s="557"/>
      <c r="L77" s="557"/>
      <c r="M77" s="557"/>
      <c r="N77" s="557"/>
      <c r="O77" s="557"/>
      <c r="P77" s="557"/>
      <c r="Q77" s="557"/>
      <c r="R77" s="557"/>
      <c r="S77" s="557">
        <v>3</v>
      </c>
      <c r="T77" s="557">
        <v>4</v>
      </c>
      <c r="U77" s="557">
        <v>5</v>
      </c>
      <c r="V77" s="557">
        <v>6</v>
      </c>
      <c r="W77" s="557" t="s">
        <v>2031</v>
      </c>
      <c r="X77" s="557" t="s">
        <v>366</v>
      </c>
      <c r="Y77" s="557" t="s">
        <v>367</v>
      </c>
      <c r="Z77" s="557">
        <v>10</v>
      </c>
      <c r="AA77" s="557" t="s">
        <v>368</v>
      </c>
      <c r="AB77" s="557" t="s">
        <v>369</v>
      </c>
      <c r="AC77" s="557" t="s">
        <v>370</v>
      </c>
      <c r="AD77" s="557" t="s">
        <v>371</v>
      </c>
      <c r="AE77" s="557" t="s">
        <v>372</v>
      </c>
      <c r="AF77" s="557" t="s">
        <v>373</v>
      </c>
      <c r="AG77" s="557" t="s">
        <v>374</v>
      </c>
    </row>
    <row r="78" s="549" customFormat="1" ht="39" customHeight="1">
      <c r="A78" s="560">
        <v>1</v>
      </c>
      <c r="B78" s="561" t="s">
        <v>375</v>
      </c>
      <c r="C78" s="562"/>
      <c r="D78" s="562"/>
      <c r="E78" s="562"/>
      <c r="F78" s="562"/>
      <c r="G78" s="562"/>
      <c r="H78" s="562"/>
      <c r="I78" s="562"/>
      <c r="J78" s="562"/>
      <c r="K78" s="562"/>
      <c r="L78" s="562"/>
      <c r="M78" s="562">
        <f>M79+M80+M81+M82</f>
        <v>15877.577000000001</v>
      </c>
      <c r="N78" s="562">
        <f>N79+N80+N81+N82</f>
        <v>23.13579</v>
      </c>
      <c r="O78" s="562">
        <f>O79+O80+O81+O82</f>
        <v>15877.577000000001</v>
      </c>
      <c r="P78" s="562"/>
      <c r="Q78" s="562">
        <f>Q79+Q80+Q81+Q82</f>
        <v>15877.577000000001</v>
      </c>
      <c r="R78" s="562">
        <f>R79+R80+R81+R82</f>
        <v>23.13579</v>
      </c>
      <c r="S78" s="638">
        <f>S79+S80+S81+S82</f>
        <v>15.877577000000002</v>
      </c>
      <c r="T78" s="656">
        <f>T79+T80+T81+T82</f>
        <v>23.13579</v>
      </c>
      <c r="U78" s="561"/>
      <c r="V78" s="561"/>
      <c r="W78" s="639">
        <f>W79+W80+W81+W82</f>
        <v>22805.003383626903</v>
      </c>
      <c r="X78" s="639">
        <f>X79+X80+X81+X82</f>
        <v>9627.4188117400026</v>
      </c>
      <c r="Y78" s="639">
        <f>Y79+Y80+Y81+Y82</f>
        <v>32432.422195366904</v>
      </c>
      <c r="Z78" s="561"/>
      <c r="AA78" s="640"/>
      <c r="AB78" s="639">
        <f>AB79+AB80+AB81+AB82</f>
        <v>32432.422195366904</v>
      </c>
      <c r="AC78" s="2152" t="s">
        <v>376</v>
      </c>
      <c r="AD78" s="2153"/>
      <c r="AE78" s="1633">
        <f>AE79+AE80+AE81+AE82</f>
        <v>9627.4188117400026</v>
      </c>
      <c r="AF78" s="1634">
        <f>AF79+AF80+AF81+AF82</f>
        <v>22805.003383626903</v>
      </c>
      <c r="AG78" s="1635">
        <f>AG79+AG80+AG81+AG82</f>
        <v>32432.422195366904</v>
      </c>
      <c r="AH78" s="567"/>
      <c r="AI78" s="567"/>
    </row>
    <row r="79" ht="15.75">
      <c r="A79" s="568" t="s">
        <v>204</v>
      </c>
      <c r="B79" s="569" t="s">
        <v>6</v>
      </c>
      <c r="C79" s="570"/>
      <c r="D79" s="570"/>
      <c r="E79" s="570"/>
      <c r="F79" s="570"/>
      <c r="G79" s="570"/>
      <c r="H79" s="570"/>
      <c r="I79" s="570"/>
      <c r="J79" s="570"/>
      <c r="K79" s="570"/>
      <c r="L79" s="570"/>
      <c r="M79" s="570">
        <v>1805.3340000000001</v>
      </c>
      <c r="N79" s="570">
        <v>2.9863399999999998</v>
      </c>
      <c r="O79" s="570">
        <f>M79</f>
        <v>1805.3340000000001</v>
      </c>
      <c r="P79" s="570"/>
      <c r="Q79" s="570">
        <f>O79</f>
        <v>1805.3340000000001</v>
      </c>
      <c r="R79" s="571">
        <f>N79</f>
        <v>2.9863399999999998</v>
      </c>
      <c r="S79" s="641">
        <f>M79/1000</f>
        <v>1.805334</v>
      </c>
      <c r="T79" s="577">
        <f>N79</f>
        <v>2.9863399999999998</v>
      </c>
      <c r="U79" s="574">
        <v>782767.93000000005</v>
      </c>
      <c r="V79" s="575">
        <v>192.47999999999999</v>
      </c>
      <c r="W79" s="576">
        <f>T79*U79/1000</f>
        <v>2337.6111800762001</v>
      </c>
      <c r="X79" s="577">
        <f>S79*V79</f>
        <v>347.49068832</v>
      </c>
      <c r="Y79" s="578">
        <f>W79+X79</f>
        <v>2685.1018683962002</v>
      </c>
      <c r="Z79" s="579"/>
      <c r="AA79" s="580"/>
      <c r="AB79" s="578">
        <f>Y79+AA79</f>
        <v>2685.1018683962002</v>
      </c>
      <c r="AC79" s="2154"/>
      <c r="AD79" s="2155"/>
      <c r="AE79" s="1636">
        <f>X79</f>
        <v>347.49068832</v>
      </c>
      <c r="AF79" s="606">
        <f>W79</f>
        <v>2337.6111800762001</v>
      </c>
      <c r="AG79" s="1637">
        <f>AE79+AF79</f>
        <v>2685.1018683962002</v>
      </c>
      <c r="AH79" s="567"/>
      <c r="AI79" s="567"/>
    </row>
    <row r="80" ht="15.75">
      <c r="A80" s="568" t="s">
        <v>205</v>
      </c>
      <c r="B80" s="569" t="s">
        <v>7</v>
      </c>
      <c r="C80" s="570"/>
      <c r="D80" s="570"/>
      <c r="E80" s="570"/>
      <c r="F80" s="570"/>
      <c r="G80" s="570"/>
      <c r="H80" s="570"/>
      <c r="I80" s="570"/>
      <c r="J80" s="570"/>
      <c r="K80" s="570"/>
      <c r="L80" s="570"/>
      <c r="M80" s="570">
        <v>1803.2760000000001</v>
      </c>
      <c r="N80" s="570">
        <v>2.7408599999999996</v>
      </c>
      <c r="O80" s="570">
        <f>M80</f>
        <v>1803.2760000000001</v>
      </c>
      <c r="P80" s="570"/>
      <c r="Q80" s="570">
        <f>O80</f>
        <v>1803.2760000000001</v>
      </c>
      <c r="R80" s="571">
        <f>N80</f>
        <v>2.7408599999999996</v>
      </c>
      <c r="S80" s="641">
        <f>M80/1000</f>
        <v>1.8032760000000001</v>
      </c>
      <c r="T80" s="577">
        <f>N80</f>
        <v>2.7408599999999996</v>
      </c>
      <c r="U80" s="574">
        <v>713797.78000000003</v>
      </c>
      <c r="V80" s="575">
        <v>359.04000000000002</v>
      </c>
      <c r="W80" s="576">
        <f>T80*U80/1000</f>
        <v>1956.4197832907996</v>
      </c>
      <c r="X80" s="577">
        <f>S80*V80</f>
        <v>647.44821504000004</v>
      </c>
      <c r="Y80" s="578">
        <f>W80+X80</f>
        <v>2603.8679983307998</v>
      </c>
      <c r="Z80" s="579"/>
      <c r="AA80" s="580"/>
      <c r="AB80" s="578">
        <f>Y80+AA80</f>
        <v>2603.8679983307998</v>
      </c>
      <c r="AC80" s="2154"/>
      <c r="AD80" s="2155"/>
      <c r="AE80" s="1636">
        <f>X80</f>
        <v>647.44821504000004</v>
      </c>
      <c r="AF80" s="606">
        <f>W80</f>
        <v>1956.4197832907996</v>
      </c>
      <c r="AG80" s="1637">
        <f>AE80+AF80</f>
        <v>2603.8679983307998</v>
      </c>
      <c r="AH80" s="567"/>
      <c r="AI80" s="567"/>
    </row>
    <row r="81" ht="15.75">
      <c r="A81" s="568" t="s">
        <v>377</v>
      </c>
      <c r="B81" s="583" t="s">
        <v>8</v>
      </c>
      <c r="C81" s="601"/>
      <c r="D81" s="601"/>
      <c r="E81" s="601"/>
      <c r="F81" s="601"/>
      <c r="G81" s="601"/>
      <c r="H81" s="601"/>
      <c r="I81" s="601"/>
      <c r="J81" s="601"/>
      <c r="K81" s="601"/>
      <c r="L81" s="601"/>
      <c r="M81" s="570">
        <v>11710.574000000001</v>
      </c>
      <c r="N81" s="570">
        <v>16.678930000000001</v>
      </c>
      <c r="O81" s="570">
        <f>M81</f>
        <v>11710.574000000001</v>
      </c>
      <c r="P81" s="601"/>
      <c r="Q81" s="570">
        <f>O81</f>
        <v>11710.574000000001</v>
      </c>
      <c r="R81" s="571">
        <f>N81</f>
        <v>16.678930000000001</v>
      </c>
      <c r="S81" s="641">
        <f>M81/1000</f>
        <v>11.710574000000001</v>
      </c>
      <c r="T81" s="577">
        <f>N81</f>
        <v>16.678930000000001</v>
      </c>
      <c r="U81" s="574">
        <v>1041573.4300000001</v>
      </c>
      <c r="V81" s="575">
        <v>673.25</v>
      </c>
      <c r="W81" s="576">
        <f>T81*U81/1000</f>
        <v>17372.330328829903</v>
      </c>
      <c r="X81" s="577">
        <f>S81*V81</f>
        <v>7884.1439455000009</v>
      </c>
      <c r="Y81" s="578">
        <f>W81+X81</f>
        <v>25256.474274329903</v>
      </c>
      <c r="Z81" s="584"/>
      <c r="AA81" s="585"/>
      <c r="AB81" s="578">
        <f>Y81+AA81</f>
        <v>25256.474274329903</v>
      </c>
      <c r="AC81" s="2154"/>
      <c r="AD81" s="2155"/>
      <c r="AE81" s="1636">
        <f>X81</f>
        <v>7884.1439455000009</v>
      </c>
      <c r="AF81" s="606">
        <f>W81</f>
        <v>17372.330328829903</v>
      </c>
      <c r="AG81" s="1637">
        <f>AE81+AF81</f>
        <v>25256.474274329903</v>
      </c>
      <c r="AH81" s="567"/>
      <c r="AI81" s="567"/>
    </row>
    <row r="82" ht="15.75">
      <c r="A82" s="568" t="s">
        <v>378</v>
      </c>
      <c r="B82" s="583" t="s">
        <v>9</v>
      </c>
      <c r="C82" s="601"/>
      <c r="D82" s="601"/>
      <c r="E82" s="601"/>
      <c r="F82" s="601"/>
      <c r="G82" s="601"/>
      <c r="H82" s="601"/>
      <c r="I82" s="601"/>
      <c r="J82" s="601"/>
      <c r="K82" s="601"/>
      <c r="L82" s="601"/>
      <c r="M82" s="570">
        <v>558.39300000000003</v>
      </c>
      <c r="N82" s="570">
        <v>0.72965999999999998</v>
      </c>
      <c r="O82" s="570">
        <f>M82</f>
        <v>558.39300000000003</v>
      </c>
      <c r="P82" s="601"/>
      <c r="Q82" s="570">
        <f>O82</f>
        <v>558.39300000000003</v>
      </c>
      <c r="R82" s="571">
        <f>N82</f>
        <v>0.72965999999999998</v>
      </c>
      <c r="S82" s="641">
        <f>M82/1000</f>
        <v>0.55839300000000003</v>
      </c>
      <c r="T82" s="577">
        <f>N82</f>
        <v>0.72965999999999998</v>
      </c>
      <c r="U82" s="574">
        <v>1560510.5</v>
      </c>
      <c r="V82" s="575">
        <v>1340.1600000000001</v>
      </c>
      <c r="W82" s="576">
        <f>T82*U82/1000</f>
        <v>1138.6420914299999</v>
      </c>
      <c r="X82" s="577">
        <f>S82*V82</f>
        <v>748.33596288000012</v>
      </c>
      <c r="Y82" s="578">
        <f>W82+X82</f>
        <v>1886.9780543100001</v>
      </c>
      <c r="Z82" s="584"/>
      <c r="AA82" s="585"/>
      <c r="AB82" s="578">
        <f>Y82+AA82</f>
        <v>1886.9780543100001</v>
      </c>
      <c r="AC82" s="2154"/>
      <c r="AD82" s="2155"/>
      <c r="AE82" s="1636">
        <f>X82</f>
        <v>748.33596288000012</v>
      </c>
      <c r="AF82" s="606">
        <f>W82</f>
        <v>1138.6420914299999</v>
      </c>
      <c r="AG82" s="1637">
        <f>AE82+AF82</f>
        <v>1886.9780543100001</v>
      </c>
      <c r="AH82" s="567"/>
      <c r="AI82" s="567"/>
    </row>
    <row r="83" ht="15.75" hidden="1">
      <c r="A83" s="568" t="s">
        <v>379</v>
      </c>
      <c r="B83" s="569" t="s">
        <v>380</v>
      </c>
      <c r="C83" s="570"/>
      <c r="D83" s="570"/>
      <c r="E83" s="570"/>
      <c r="F83" s="570"/>
      <c r="G83" s="570"/>
      <c r="H83" s="570"/>
      <c r="I83" s="570"/>
      <c r="J83" s="570"/>
      <c r="K83" s="570"/>
      <c r="L83" s="570"/>
      <c r="M83" s="570"/>
      <c r="N83" s="570"/>
      <c r="O83" s="570"/>
      <c r="P83" s="570"/>
      <c r="Q83" s="570"/>
      <c r="R83" s="570"/>
      <c r="S83" s="576"/>
      <c r="T83" s="577"/>
      <c r="U83" s="574"/>
      <c r="V83" s="579"/>
      <c r="W83" s="578"/>
      <c r="X83" s="578"/>
      <c r="Y83" s="578"/>
      <c r="Z83" s="579"/>
      <c r="AA83" s="580"/>
      <c r="AB83" s="578"/>
      <c r="AC83" s="2154"/>
      <c r="AD83" s="2155"/>
      <c r="AE83" s="1636"/>
      <c r="AF83" s="606"/>
      <c r="AG83" s="1637"/>
    </row>
    <row r="84" ht="47.25" hidden="1">
      <c r="A84" s="587" t="s">
        <v>98</v>
      </c>
      <c r="B84" s="588" t="s">
        <v>381</v>
      </c>
      <c r="C84" s="589"/>
      <c r="D84" s="589"/>
      <c r="E84" s="589"/>
      <c r="F84" s="589"/>
      <c r="G84" s="589"/>
      <c r="H84" s="589"/>
      <c r="I84" s="589"/>
      <c r="J84" s="589"/>
      <c r="K84" s="589"/>
      <c r="L84" s="589"/>
      <c r="M84" s="589"/>
      <c r="N84" s="589"/>
      <c r="O84" s="589"/>
      <c r="P84" s="589"/>
      <c r="Q84" s="589"/>
      <c r="R84" s="589"/>
      <c r="S84" s="590"/>
      <c r="T84" s="590"/>
      <c r="U84" s="584"/>
      <c r="V84" s="584"/>
      <c r="W84" s="591"/>
      <c r="X84" s="591"/>
      <c r="Y84" s="591"/>
      <c r="Z84" s="584"/>
      <c r="AA84" s="585"/>
      <c r="AB84" s="592"/>
      <c r="AC84" s="2154"/>
      <c r="AD84" s="2155"/>
      <c r="AE84" s="1638"/>
      <c r="AF84" s="1639"/>
      <c r="AG84" s="1637"/>
    </row>
    <row r="85" ht="15.75" hidden="1">
      <c r="A85" s="568" t="s">
        <v>189</v>
      </c>
      <c r="B85" s="569" t="s">
        <v>99</v>
      </c>
      <c r="C85" s="570"/>
      <c r="D85" s="570"/>
      <c r="E85" s="570"/>
      <c r="F85" s="570"/>
      <c r="G85" s="570"/>
      <c r="H85" s="570"/>
      <c r="I85" s="570"/>
      <c r="J85" s="570"/>
      <c r="K85" s="570"/>
      <c r="L85" s="570"/>
      <c r="M85" s="570"/>
      <c r="N85" s="570"/>
      <c r="O85" s="570"/>
      <c r="P85" s="570"/>
      <c r="Q85" s="570"/>
      <c r="R85" s="570"/>
      <c r="S85" s="578"/>
      <c r="T85" s="577"/>
      <c r="U85" s="574"/>
      <c r="V85" s="575"/>
      <c r="W85" s="578"/>
      <c r="X85" s="578"/>
      <c r="Y85" s="578"/>
      <c r="Z85" s="584"/>
      <c r="AA85" s="585"/>
      <c r="AB85" s="578"/>
      <c r="AC85" s="2154"/>
      <c r="AD85" s="2155"/>
      <c r="AE85" s="1636"/>
      <c r="AF85" s="606"/>
      <c r="AG85" s="1637"/>
      <c r="AI85" s="593"/>
    </row>
    <row r="86" ht="15.75" hidden="1">
      <c r="A86" s="568" t="s">
        <v>190</v>
      </c>
      <c r="B86" s="569" t="s">
        <v>99</v>
      </c>
      <c r="C86" s="570"/>
      <c r="D86" s="570"/>
      <c r="E86" s="570"/>
      <c r="F86" s="570"/>
      <c r="G86" s="570"/>
      <c r="H86" s="570"/>
      <c r="I86" s="570"/>
      <c r="J86" s="570"/>
      <c r="K86" s="570"/>
      <c r="L86" s="570"/>
      <c r="M86" s="570"/>
      <c r="N86" s="570"/>
      <c r="O86" s="570"/>
      <c r="P86" s="570"/>
      <c r="Q86" s="570"/>
      <c r="R86" s="570"/>
      <c r="S86" s="578"/>
      <c r="T86" s="577"/>
      <c r="U86" s="574"/>
      <c r="V86" s="575"/>
      <c r="W86" s="578"/>
      <c r="X86" s="578"/>
      <c r="Y86" s="578"/>
      <c r="Z86" s="584"/>
      <c r="AA86" s="585"/>
      <c r="AB86" s="578"/>
      <c r="AC86" s="2156"/>
      <c r="AD86" s="2157"/>
      <c r="AE86" s="1636"/>
      <c r="AF86" s="606"/>
      <c r="AG86" s="1637"/>
      <c r="AI86" s="593"/>
    </row>
    <row r="87" s="549" customFormat="1" ht="21.75" customHeight="1">
      <c r="A87" s="587" t="s">
        <v>102</v>
      </c>
      <c r="B87" s="588" t="s">
        <v>382</v>
      </c>
      <c r="C87" s="589"/>
      <c r="D87" s="589"/>
      <c r="E87" s="589"/>
      <c r="F87" s="589"/>
      <c r="G87" s="589"/>
      <c r="H87" s="589"/>
      <c r="I87" s="589"/>
      <c r="J87" s="589"/>
      <c r="K87" s="589"/>
      <c r="L87" s="589"/>
      <c r="M87" s="589">
        <f>M91</f>
        <v>46173.290999999983</v>
      </c>
      <c r="N87" s="589">
        <f>N91</f>
        <v>0</v>
      </c>
      <c r="O87" s="589">
        <f>O91</f>
        <v>46173.290999999983</v>
      </c>
      <c r="P87" s="589"/>
      <c r="Q87" s="589">
        <f>Q91</f>
        <v>46173.290999999983</v>
      </c>
      <c r="R87" s="589"/>
      <c r="S87" s="642">
        <f>S91</f>
        <v>46.173290999999985</v>
      </c>
      <c r="T87" s="643"/>
      <c r="U87" s="595"/>
      <c r="V87" s="596"/>
      <c r="W87" s="595"/>
      <c r="X87" s="595"/>
      <c r="Y87" s="595"/>
      <c r="Z87" s="595"/>
      <c r="AA87" s="597">
        <f t="shared" ref="AA87:AG87" si="21">AA91</f>
        <v>156349.22758673993</v>
      </c>
      <c r="AB87" s="597">
        <f t="shared" si="21"/>
        <v>156349.22758673993</v>
      </c>
      <c r="AC87" s="591">
        <f t="shared" si="21"/>
        <v>61879.597666559981</v>
      </c>
      <c r="AD87" s="598">
        <f t="shared" si="21"/>
        <v>94469.629920179956</v>
      </c>
      <c r="AE87" s="1638">
        <f t="shared" si="21"/>
        <v>61879.597666559981</v>
      </c>
      <c r="AF87" s="1639">
        <f t="shared" si="21"/>
        <v>94469.629920179956</v>
      </c>
      <c r="AG87" s="1640">
        <f t="shared" si="21"/>
        <v>156349.22758673993</v>
      </c>
      <c r="AH87" s="567"/>
      <c r="AI87" s="567"/>
    </row>
    <row r="88" ht="15.75" hidden="1">
      <c r="A88" s="568" t="s">
        <v>192</v>
      </c>
      <c r="B88" s="569" t="s">
        <v>6</v>
      </c>
      <c r="C88" s="570"/>
      <c r="D88" s="570"/>
      <c r="E88" s="570"/>
      <c r="F88" s="570"/>
      <c r="G88" s="570"/>
      <c r="H88" s="570"/>
      <c r="I88" s="570"/>
      <c r="J88" s="570"/>
      <c r="K88" s="570"/>
      <c r="L88" s="570"/>
      <c r="M88" s="570"/>
      <c r="N88" s="570"/>
      <c r="O88" s="570"/>
      <c r="P88" s="570"/>
      <c r="Q88" s="570"/>
      <c r="R88" s="570"/>
      <c r="S88" s="644"/>
      <c r="T88" s="599"/>
      <c r="U88" s="584"/>
      <c r="V88" s="596"/>
      <c r="W88" s="584"/>
      <c r="X88" s="584"/>
      <c r="Y88" s="584"/>
      <c r="Z88" s="574"/>
      <c r="AA88" s="585"/>
      <c r="AB88" s="578"/>
      <c r="AC88" s="581"/>
      <c r="AD88" s="582"/>
      <c r="AE88" s="1636"/>
      <c r="AF88" s="606"/>
      <c r="AG88" s="1637"/>
      <c r="AH88" s="567"/>
      <c r="AI88" s="567"/>
    </row>
    <row r="89" ht="15.75" hidden="1">
      <c r="A89" s="568" t="s">
        <v>193</v>
      </c>
      <c r="B89" s="569" t="s">
        <v>7</v>
      </c>
      <c r="C89" s="570"/>
      <c r="D89" s="570"/>
      <c r="E89" s="570"/>
      <c r="F89" s="570"/>
      <c r="G89" s="570"/>
      <c r="H89" s="570"/>
      <c r="I89" s="570"/>
      <c r="J89" s="570"/>
      <c r="K89" s="570"/>
      <c r="L89" s="570"/>
      <c r="M89" s="570"/>
      <c r="N89" s="570"/>
      <c r="O89" s="570"/>
      <c r="P89" s="570"/>
      <c r="Q89" s="570"/>
      <c r="R89" s="570"/>
      <c r="S89" s="644"/>
      <c r="T89" s="599"/>
      <c r="U89" s="584"/>
      <c r="V89" s="596"/>
      <c r="W89" s="584"/>
      <c r="X89" s="584"/>
      <c r="Y89" s="584"/>
      <c r="Z89" s="574"/>
      <c r="AA89" s="585"/>
      <c r="AB89" s="578"/>
      <c r="AC89" s="581"/>
      <c r="AD89" s="582"/>
      <c r="AE89" s="1636"/>
      <c r="AF89" s="606"/>
      <c r="AG89" s="1637"/>
      <c r="AH89" s="567"/>
      <c r="AI89" s="567"/>
    </row>
    <row r="90" ht="15.75" hidden="1">
      <c r="A90" s="568" t="s">
        <v>194</v>
      </c>
      <c r="B90" s="583" t="s">
        <v>8</v>
      </c>
      <c r="C90" s="601"/>
      <c r="D90" s="601"/>
      <c r="E90" s="601"/>
      <c r="F90" s="601"/>
      <c r="G90" s="601"/>
      <c r="H90" s="601"/>
      <c r="I90" s="601"/>
      <c r="J90" s="601"/>
      <c r="K90" s="601"/>
      <c r="L90" s="601"/>
      <c r="M90" s="601"/>
      <c r="N90" s="601"/>
      <c r="O90" s="601"/>
      <c r="P90" s="601"/>
      <c r="Q90" s="601"/>
      <c r="R90" s="601"/>
      <c r="S90" s="644"/>
      <c r="T90" s="599"/>
      <c r="U90" s="584"/>
      <c r="V90" s="596"/>
      <c r="W90" s="584"/>
      <c r="X90" s="584"/>
      <c r="Y90" s="584"/>
      <c r="Z90" s="574"/>
      <c r="AA90" s="585"/>
      <c r="AB90" s="578"/>
      <c r="AC90" s="581"/>
      <c r="AD90" s="582"/>
      <c r="AE90" s="1636"/>
      <c r="AF90" s="606"/>
      <c r="AG90" s="1637"/>
      <c r="AH90" s="567"/>
      <c r="AI90" s="567"/>
    </row>
    <row r="91" ht="15.75">
      <c r="A91" s="568" t="s">
        <v>383</v>
      </c>
      <c r="B91" s="583" t="s">
        <v>9</v>
      </c>
      <c r="C91" s="601"/>
      <c r="D91" s="601"/>
      <c r="E91" s="601"/>
      <c r="F91" s="601"/>
      <c r="G91" s="601"/>
      <c r="H91" s="601"/>
      <c r="I91" s="601"/>
      <c r="J91" s="601"/>
      <c r="K91" s="601"/>
      <c r="L91" s="601"/>
      <c r="M91" s="601">
        <v>46173.290999999983</v>
      </c>
      <c r="N91" s="601"/>
      <c r="O91" s="570">
        <f>M91</f>
        <v>46173.290999999983</v>
      </c>
      <c r="P91" s="601"/>
      <c r="Q91" s="601">
        <f>O91</f>
        <v>46173.290999999983</v>
      </c>
      <c r="R91" s="601"/>
      <c r="S91" s="644">
        <f>M91/1000</f>
        <v>46.173290999999985</v>
      </c>
      <c r="T91" s="599"/>
      <c r="U91" s="584"/>
      <c r="V91" s="596"/>
      <c r="W91" s="584"/>
      <c r="X91" s="584"/>
      <c r="Y91" s="584"/>
      <c r="Z91" s="574">
        <v>3386.1399999999999</v>
      </c>
      <c r="AA91" s="585">
        <f>S91*Z91</f>
        <v>156349.22758673993</v>
      </c>
      <c r="AB91" s="578">
        <f>Y91+AA91</f>
        <v>156349.22758673993</v>
      </c>
      <c r="AC91" s="581">
        <f>S91*V82</f>
        <v>61879.597666559981</v>
      </c>
      <c r="AD91" s="582">
        <f>AA91-AC91</f>
        <v>94469.629920179956</v>
      </c>
      <c r="AE91" s="1636">
        <f>AC91</f>
        <v>61879.597666559981</v>
      </c>
      <c r="AF91" s="606">
        <f>AD91</f>
        <v>94469.629920179956</v>
      </c>
      <c r="AG91" s="1637">
        <f>AE91+AF91</f>
        <v>156349.22758673993</v>
      </c>
      <c r="AH91" s="567"/>
      <c r="AI91" s="567"/>
    </row>
    <row r="92" ht="21.75" customHeight="1">
      <c r="A92" s="587" t="s">
        <v>199</v>
      </c>
      <c r="B92" s="588" t="s">
        <v>384</v>
      </c>
      <c r="C92" s="589"/>
      <c r="D92" s="589"/>
      <c r="E92" s="589"/>
      <c r="F92" s="589"/>
      <c r="G92" s="589"/>
      <c r="H92" s="589"/>
      <c r="I92" s="589"/>
      <c r="J92" s="589"/>
      <c r="K92" s="589"/>
      <c r="L92" s="589"/>
      <c r="M92" s="589">
        <f>M96</f>
        <v>42077.587</v>
      </c>
      <c r="N92" s="589">
        <f>N96</f>
        <v>0</v>
      </c>
      <c r="O92" s="589">
        <f>O96</f>
        <v>42077.587</v>
      </c>
      <c r="P92" s="589"/>
      <c r="Q92" s="589">
        <f>Q96</f>
        <v>42077.587</v>
      </c>
      <c r="R92" s="589"/>
      <c r="S92" s="642">
        <f>S96</f>
        <v>42.077587000000001</v>
      </c>
      <c r="T92" s="645"/>
      <c r="U92" s="584"/>
      <c r="V92" s="596"/>
      <c r="W92" s="584"/>
      <c r="X92" s="584"/>
      <c r="Y92" s="584"/>
      <c r="Z92" s="584"/>
      <c r="AA92" s="597">
        <f t="shared" ref="AA92:AG92" si="22">AA96</f>
        <v>80065.653319470002</v>
      </c>
      <c r="AB92" s="597">
        <f t="shared" si="22"/>
        <v>80065.653319470002</v>
      </c>
      <c r="AC92" s="591">
        <f t="shared" si="22"/>
        <v>56390.698993920007</v>
      </c>
      <c r="AD92" s="598">
        <f t="shared" si="22"/>
        <v>23674.954325549996</v>
      </c>
      <c r="AE92" s="1638">
        <f t="shared" si="22"/>
        <v>56390.698993920007</v>
      </c>
      <c r="AF92" s="1639">
        <f t="shared" si="22"/>
        <v>23674.954325549996</v>
      </c>
      <c r="AG92" s="1640">
        <f t="shared" si="22"/>
        <v>80065.653319470002</v>
      </c>
      <c r="AH92" s="567"/>
      <c r="AI92" s="567"/>
    </row>
    <row r="93" ht="15.75" hidden="1">
      <c r="A93" s="568" t="s">
        <v>200</v>
      </c>
      <c r="B93" s="569" t="s">
        <v>6</v>
      </c>
      <c r="C93" s="570"/>
      <c r="D93" s="570"/>
      <c r="E93" s="570"/>
      <c r="F93" s="570"/>
      <c r="G93" s="570"/>
      <c r="H93" s="570"/>
      <c r="I93" s="570"/>
      <c r="J93" s="570"/>
      <c r="K93" s="570"/>
      <c r="L93" s="570"/>
      <c r="M93" s="570"/>
      <c r="N93" s="570"/>
      <c r="O93" s="570"/>
      <c r="P93" s="589"/>
      <c r="Q93" s="570"/>
      <c r="R93" s="570"/>
      <c r="S93" s="644"/>
      <c r="T93" s="645"/>
      <c r="U93" s="584"/>
      <c r="V93" s="596"/>
      <c r="W93" s="584"/>
      <c r="X93" s="584"/>
      <c r="Y93" s="584"/>
      <c r="Z93" s="574"/>
      <c r="AA93" s="585"/>
      <c r="AB93" s="578"/>
      <c r="AC93" s="581"/>
      <c r="AD93" s="582"/>
      <c r="AE93" s="1636"/>
      <c r="AF93" s="606"/>
      <c r="AG93" s="1637"/>
      <c r="AH93" s="567"/>
      <c r="AI93" s="567"/>
    </row>
    <row r="94" ht="15.75" hidden="1">
      <c r="A94" s="568" t="s">
        <v>201</v>
      </c>
      <c r="B94" s="569" t="s">
        <v>7</v>
      </c>
      <c r="C94" s="570"/>
      <c r="D94" s="570"/>
      <c r="E94" s="570"/>
      <c r="F94" s="570"/>
      <c r="G94" s="570"/>
      <c r="H94" s="570"/>
      <c r="I94" s="570"/>
      <c r="J94" s="570"/>
      <c r="K94" s="570"/>
      <c r="L94" s="570"/>
      <c r="M94" s="570"/>
      <c r="N94" s="570"/>
      <c r="O94" s="570"/>
      <c r="P94" s="589"/>
      <c r="Q94" s="570"/>
      <c r="R94" s="570"/>
      <c r="S94" s="644"/>
      <c r="T94" s="645"/>
      <c r="U94" s="584"/>
      <c r="V94" s="596"/>
      <c r="W94" s="584"/>
      <c r="X94" s="584"/>
      <c r="Y94" s="584"/>
      <c r="Z94" s="574"/>
      <c r="AA94" s="585"/>
      <c r="AB94" s="578"/>
      <c r="AC94" s="581"/>
      <c r="AD94" s="582"/>
      <c r="AE94" s="1636"/>
      <c r="AF94" s="606"/>
      <c r="AG94" s="1637"/>
      <c r="AH94" s="567"/>
      <c r="AI94" s="567"/>
    </row>
    <row r="95" ht="15.75" hidden="1">
      <c r="A95" s="568" t="s">
        <v>202</v>
      </c>
      <c r="B95" s="583" t="s">
        <v>8</v>
      </c>
      <c r="C95" s="601"/>
      <c r="D95" s="601"/>
      <c r="E95" s="601"/>
      <c r="F95" s="601"/>
      <c r="G95" s="601"/>
      <c r="H95" s="601"/>
      <c r="I95" s="601"/>
      <c r="J95" s="601"/>
      <c r="K95" s="601"/>
      <c r="L95" s="601"/>
      <c r="M95" s="601"/>
      <c r="N95" s="601"/>
      <c r="O95" s="601"/>
      <c r="P95" s="589"/>
      <c r="Q95" s="601"/>
      <c r="R95" s="601"/>
      <c r="S95" s="644"/>
      <c r="T95" s="645"/>
      <c r="U95" s="584"/>
      <c r="V95" s="596"/>
      <c r="W95" s="584"/>
      <c r="X95" s="584"/>
      <c r="Y95" s="584"/>
      <c r="Z95" s="574"/>
      <c r="AA95" s="585"/>
      <c r="AB95" s="578"/>
      <c r="AC95" s="581"/>
      <c r="AD95" s="582"/>
      <c r="AE95" s="1636"/>
      <c r="AF95" s="606"/>
      <c r="AG95" s="1637"/>
      <c r="AH95" s="567"/>
      <c r="AI95" s="567"/>
    </row>
    <row r="96" ht="15.75">
      <c r="A96" s="568" t="s">
        <v>385</v>
      </c>
      <c r="B96" s="583" t="s">
        <v>9</v>
      </c>
      <c r="C96" s="601"/>
      <c r="D96" s="601"/>
      <c r="E96" s="601"/>
      <c r="F96" s="601"/>
      <c r="G96" s="601"/>
      <c r="H96" s="601"/>
      <c r="I96" s="601"/>
      <c r="J96" s="601"/>
      <c r="K96" s="601"/>
      <c r="L96" s="601"/>
      <c r="M96" s="601">
        <v>42077.587</v>
      </c>
      <c r="N96" s="601"/>
      <c r="O96" s="570">
        <f>M96</f>
        <v>42077.587</v>
      </c>
      <c r="P96" s="601"/>
      <c r="Q96" s="601">
        <f>O96</f>
        <v>42077.587</v>
      </c>
      <c r="R96" s="601"/>
      <c r="S96" s="644">
        <f>M96/1000</f>
        <v>42.077587000000001</v>
      </c>
      <c r="T96" s="645"/>
      <c r="U96" s="584"/>
      <c r="V96" s="596"/>
      <c r="W96" s="584"/>
      <c r="X96" s="584"/>
      <c r="Y96" s="584"/>
      <c r="Z96" s="574">
        <v>1902.8099999999999</v>
      </c>
      <c r="AA96" s="585">
        <f>S96*Z96</f>
        <v>80065.653319470002</v>
      </c>
      <c r="AB96" s="578">
        <f>Y96+AA96</f>
        <v>80065.653319470002</v>
      </c>
      <c r="AC96" s="581">
        <f>S96*V82</f>
        <v>56390.698993920007</v>
      </c>
      <c r="AD96" s="582">
        <f>AA96-AC96</f>
        <v>23674.954325549996</v>
      </c>
      <c r="AE96" s="1636">
        <f>AC96</f>
        <v>56390.698993920007</v>
      </c>
      <c r="AF96" s="606">
        <f>AD96</f>
        <v>23674.954325549996</v>
      </c>
      <c r="AG96" s="1637">
        <f>AE96+AF96</f>
        <v>80065.653319470002</v>
      </c>
      <c r="AH96" s="567"/>
      <c r="AI96" s="567"/>
    </row>
    <row r="97" ht="31.5">
      <c r="A97" s="587" t="s">
        <v>386</v>
      </c>
      <c r="B97" s="588" t="s">
        <v>387</v>
      </c>
      <c r="C97" s="605"/>
      <c r="D97" s="605"/>
      <c r="E97" s="605"/>
      <c r="F97" s="605"/>
      <c r="G97" s="605"/>
      <c r="H97" s="605"/>
      <c r="I97" s="605"/>
      <c r="J97" s="605"/>
      <c r="K97" s="605"/>
      <c r="L97" s="605"/>
      <c r="M97" s="605">
        <f>M98+M99+M100+M101</f>
        <v>150809.19499999998</v>
      </c>
      <c r="N97" s="605">
        <f>N98+N99+N100+N101</f>
        <v>0</v>
      </c>
      <c r="O97" s="605">
        <f>O98+O99+O100+O101</f>
        <v>150809.19499999998</v>
      </c>
      <c r="P97" s="605"/>
      <c r="Q97" s="605">
        <f>Q98+Q99+Q100+Q101</f>
        <v>150809.19499999998</v>
      </c>
      <c r="R97" s="589"/>
      <c r="S97" s="642">
        <f>S98+S99+S100+S101</f>
        <v>150.80919499999999</v>
      </c>
      <c r="T97" s="584"/>
      <c r="U97" s="584"/>
      <c r="V97" s="584"/>
      <c r="W97" s="584"/>
      <c r="X97" s="584"/>
      <c r="Y97" s="591"/>
      <c r="Z97" s="584"/>
      <c r="AA97" s="597">
        <f t="shared" ref="AA97:AG97" si="23">AA98+AA99+AA100+AA101</f>
        <v>341945.75748864998</v>
      </c>
      <c r="AB97" s="597">
        <f t="shared" si="23"/>
        <v>341945.75748864998</v>
      </c>
      <c r="AC97" s="591">
        <f t="shared" si="23"/>
        <v>86783.784818979999</v>
      </c>
      <c r="AD97" s="591">
        <f t="shared" si="23"/>
        <v>255161.97266966998</v>
      </c>
      <c r="AE97" s="1638">
        <f t="shared" si="23"/>
        <v>86783.784818979999</v>
      </c>
      <c r="AF97" s="1639">
        <f t="shared" si="23"/>
        <v>255161.97266966998</v>
      </c>
      <c r="AG97" s="1637">
        <f t="shared" si="23"/>
        <v>341945.75748864998</v>
      </c>
      <c r="AH97" s="600"/>
    </row>
    <row r="98" ht="15.75">
      <c r="A98" s="568" t="s">
        <v>388</v>
      </c>
      <c r="B98" s="569" t="s">
        <v>6</v>
      </c>
      <c r="C98" s="570"/>
      <c r="D98" s="570"/>
      <c r="E98" s="570"/>
      <c r="F98" s="570"/>
      <c r="G98" s="570"/>
      <c r="H98" s="570"/>
      <c r="I98" s="570"/>
      <c r="J98" s="570"/>
      <c r="K98" s="570"/>
      <c r="L98" s="570"/>
      <c r="M98" s="570">
        <v>65560.421999999991</v>
      </c>
      <c r="N98" s="570"/>
      <c r="O98" s="570">
        <f>M98</f>
        <v>65560.421999999991</v>
      </c>
      <c r="P98" s="601"/>
      <c r="Q98" s="601">
        <f>O98</f>
        <v>65560.421999999991</v>
      </c>
      <c r="R98" s="570"/>
      <c r="S98" s="644">
        <f>M98/1000</f>
        <v>65.560421999999988</v>
      </c>
      <c r="T98" s="584"/>
      <c r="U98" s="584"/>
      <c r="V98" s="596"/>
      <c r="W98" s="584"/>
      <c r="X98" s="584"/>
      <c r="Y98" s="584"/>
      <c r="Z98" s="574">
        <v>1268.5899999999999</v>
      </c>
      <c r="AA98" s="585">
        <f>S98*Z98</f>
        <v>83169.295744979987</v>
      </c>
      <c r="AB98" s="578">
        <f>Y98+AA98</f>
        <v>83169.295744979987</v>
      </c>
      <c r="AC98" s="581">
        <f>S98*V79</f>
        <v>12619.070026559997</v>
      </c>
      <c r="AD98" s="582">
        <f>AA98-AC98</f>
        <v>70550.225718419984</v>
      </c>
      <c r="AE98" s="1636">
        <f t="shared" ref="AE98:AF101" si="24">AC98</f>
        <v>12619.070026559997</v>
      </c>
      <c r="AF98" s="606">
        <f t="shared" si="24"/>
        <v>70550.225718419984</v>
      </c>
      <c r="AG98" s="1637">
        <f>AE98+AF98</f>
        <v>83169.295744979987</v>
      </c>
      <c r="AH98" s="600"/>
    </row>
    <row r="99" ht="15.75">
      <c r="A99" s="568" t="s">
        <v>389</v>
      </c>
      <c r="B99" s="569" t="s">
        <v>7</v>
      </c>
      <c r="C99" s="570"/>
      <c r="D99" s="570"/>
      <c r="E99" s="570"/>
      <c r="F99" s="570"/>
      <c r="G99" s="570"/>
      <c r="H99" s="570"/>
      <c r="I99" s="570"/>
      <c r="J99" s="570"/>
      <c r="K99" s="570"/>
      <c r="L99" s="570"/>
      <c r="M99" s="570">
        <v>3900.6799999999998</v>
      </c>
      <c r="N99" s="570"/>
      <c r="O99" s="570">
        <f>M99</f>
        <v>3900.6799999999998</v>
      </c>
      <c r="P99" s="601"/>
      <c r="Q99" s="601">
        <f>O99</f>
        <v>3900.6799999999998</v>
      </c>
      <c r="R99" s="570"/>
      <c r="S99" s="644">
        <f>M99/1000</f>
        <v>3.9006799999999999</v>
      </c>
      <c r="T99" s="584"/>
      <c r="U99" s="584"/>
      <c r="V99" s="596"/>
      <c r="W99" s="584"/>
      <c r="X99" s="584"/>
      <c r="Y99" s="584"/>
      <c r="Z99" s="574">
        <v>1690.3199999999999</v>
      </c>
      <c r="AA99" s="585">
        <f>S99*Z99</f>
        <v>6593.3974175999992</v>
      </c>
      <c r="AB99" s="578">
        <f>Y99+AA99</f>
        <v>6593.3974175999992</v>
      </c>
      <c r="AC99" s="581">
        <f>S99*V80</f>
        <v>1400.5001472000001</v>
      </c>
      <c r="AD99" s="582">
        <f>AA99-AC99</f>
        <v>5192.8972703999989</v>
      </c>
      <c r="AE99" s="1636">
        <f t="shared" si="24"/>
        <v>1400.5001472000001</v>
      </c>
      <c r="AF99" s="606">
        <f t="shared" si="24"/>
        <v>5192.8972703999989</v>
      </c>
      <c r="AG99" s="1637">
        <f>AE99+AF99</f>
        <v>6593.3974175999992</v>
      </c>
      <c r="AH99" s="600"/>
    </row>
    <row r="100" ht="15.75">
      <c r="A100" s="568" t="s">
        <v>390</v>
      </c>
      <c r="B100" s="583" t="s">
        <v>8</v>
      </c>
      <c r="C100" s="601"/>
      <c r="D100" s="601"/>
      <c r="E100" s="601"/>
      <c r="F100" s="601"/>
      <c r="G100" s="601"/>
      <c r="H100" s="601"/>
      <c r="I100" s="601"/>
      <c r="J100" s="601"/>
      <c r="K100" s="601"/>
      <c r="L100" s="601"/>
      <c r="M100" s="570">
        <v>54363.025999999998</v>
      </c>
      <c r="N100" s="601"/>
      <c r="O100" s="570">
        <f>M100</f>
        <v>54363.025999999998</v>
      </c>
      <c r="P100" s="601"/>
      <c r="Q100" s="601">
        <f>O100</f>
        <v>54363.025999999998</v>
      </c>
      <c r="R100" s="601"/>
      <c r="S100" s="644">
        <f>M100/1000</f>
        <v>54.363025999999998</v>
      </c>
      <c r="T100" s="584"/>
      <c r="U100" s="584"/>
      <c r="V100" s="596"/>
      <c r="W100" s="584"/>
      <c r="X100" s="584"/>
      <c r="Y100" s="584"/>
      <c r="Z100" s="574">
        <v>2722.0599999999999</v>
      </c>
      <c r="AA100" s="585">
        <f>S100*Z100</f>
        <v>147979.41855355998</v>
      </c>
      <c r="AB100" s="578">
        <f>Y100+AA100</f>
        <v>147979.41855355998</v>
      </c>
      <c r="AC100" s="581">
        <f>S100*V81</f>
        <v>36599.907254500002</v>
      </c>
      <c r="AD100" s="582">
        <f>AA100-AC100</f>
        <v>111379.51129905999</v>
      </c>
      <c r="AE100" s="1636">
        <f t="shared" si="24"/>
        <v>36599.907254500002</v>
      </c>
      <c r="AF100" s="606">
        <f t="shared" si="24"/>
        <v>111379.51129905999</v>
      </c>
      <c r="AG100" s="1637">
        <f>AE100+AF100</f>
        <v>147979.41855355998</v>
      </c>
      <c r="AH100" s="600"/>
    </row>
    <row r="101" ht="15.75">
      <c r="A101" s="568" t="s">
        <v>391</v>
      </c>
      <c r="B101" s="583" t="s">
        <v>9</v>
      </c>
      <c r="C101" s="601"/>
      <c r="D101" s="601"/>
      <c r="E101" s="601"/>
      <c r="F101" s="601"/>
      <c r="G101" s="601"/>
      <c r="H101" s="601"/>
      <c r="I101" s="601"/>
      <c r="J101" s="601"/>
      <c r="K101" s="601"/>
      <c r="L101" s="601"/>
      <c r="M101" s="601">
        <v>26985.066999999999</v>
      </c>
      <c r="N101" s="601"/>
      <c r="O101" s="570">
        <f>M101</f>
        <v>26985.066999999999</v>
      </c>
      <c r="P101" s="601"/>
      <c r="Q101" s="601">
        <f>O101</f>
        <v>26985.066999999999</v>
      </c>
      <c r="R101" s="601"/>
      <c r="S101" s="644">
        <f>M101/1000</f>
        <v>26.985067000000001</v>
      </c>
      <c r="T101" s="584"/>
      <c r="U101" s="584"/>
      <c r="V101" s="596"/>
      <c r="W101" s="584"/>
      <c r="X101" s="584"/>
      <c r="Y101" s="584"/>
      <c r="Z101" s="574">
        <v>3861.5300000000002</v>
      </c>
      <c r="AA101" s="585">
        <f>S101*Z101</f>
        <v>104203.64577251</v>
      </c>
      <c r="AB101" s="578">
        <f>Y101+AA101</f>
        <v>104203.64577251</v>
      </c>
      <c r="AC101" s="581">
        <f>S101*V82</f>
        <v>36164.307390720001</v>
      </c>
      <c r="AD101" s="582">
        <f>AA101-AC101</f>
        <v>68039.338381790003</v>
      </c>
      <c r="AE101" s="1636">
        <f t="shared" si="24"/>
        <v>36164.307390720001</v>
      </c>
      <c r="AF101" s="606">
        <f t="shared" si="24"/>
        <v>68039.338381790003</v>
      </c>
      <c r="AG101" s="1637">
        <f>AE101+AF101</f>
        <v>104203.64577251</v>
      </c>
      <c r="AH101" s="600"/>
    </row>
    <row r="102" ht="47.25" hidden="1">
      <c r="A102" s="587" t="s">
        <v>155</v>
      </c>
      <c r="B102" s="588" t="s">
        <v>392</v>
      </c>
      <c r="C102" s="588"/>
      <c r="D102" s="588"/>
      <c r="E102" s="588"/>
      <c r="F102" s="588"/>
      <c r="G102" s="588"/>
      <c r="H102" s="588"/>
      <c r="I102" s="588"/>
      <c r="J102" s="588"/>
      <c r="K102" s="588"/>
      <c r="L102" s="588"/>
      <c r="M102" s="588"/>
      <c r="N102" s="588"/>
      <c r="O102" s="589"/>
      <c r="P102" s="588"/>
      <c r="Q102" s="588"/>
      <c r="R102" s="588"/>
      <c r="S102" s="590"/>
      <c r="T102" s="584"/>
      <c r="U102" s="584"/>
      <c r="V102" s="584"/>
      <c r="W102" s="584"/>
      <c r="X102" s="584"/>
      <c r="Y102" s="591"/>
      <c r="Z102" s="584"/>
      <c r="AA102" s="597"/>
      <c r="AB102" s="578"/>
      <c r="AC102" s="591"/>
      <c r="AD102" s="598"/>
      <c r="AE102" s="1641"/>
      <c r="AF102" s="1639"/>
      <c r="AG102" s="1637"/>
    </row>
    <row r="103" ht="15.75" hidden="1">
      <c r="A103" s="568"/>
      <c r="B103" s="569"/>
      <c r="C103" s="569"/>
      <c r="D103" s="569"/>
      <c r="E103" s="569"/>
      <c r="F103" s="569"/>
      <c r="G103" s="569"/>
      <c r="H103" s="569"/>
      <c r="I103" s="569"/>
      <c r="J103" s="569"/>
      <c r="K103" s="569"/>
      <c r="L103" s="569"/>
      <c r="M103" s="569"/>
      <c r="N103" s="569"/>
      <c r="O103" s="570"/>
      <c r="P103" s="569"/>
      <c r="Q103" s="569"/>
      <c r="R103" s="569"/>
      <c r="S103" s="580"/>
      <c r="T103" s="584"/>
      <c r="U103" s="584"/>
      <c r="V103" s="584"/>
      <c r="W103" s="584"/>
      <c r="X103" s="584"/>
      <c r="Y103" s="584"/>
      <c r="Z103" s="574"/>
      <c r="AA103" s="580"/>
      <c r="AB103" s="578"/>
      <c r="AC103" s="581"/>
      <c r="AD103" s="582"/>
      <c r="AE103" s="1642"/>
      <c r="AF103" s="606"/>
      <c r="AG103" s="1637"/>
    </row>
    <row r="104" ht="16.5" hidden="1">
      <c r="A104" s="609" t="s">
        <v>393</v>
      </c>
      <c r="B104" s="610" t="s">
        <v>99</v>
      </c>
      <c r="C104" s="610"/>
      <c r="D104" s="610"/>
      <c r="E104" s="610"/>
      <c r="F104" s="610"/>
      <c r="G104" s="610"/>
      <c r="H104" s="610"/>
      <c r="I104" s="610"/>
      <c r="J104" s="610"/>
      <c r="K104" s="610"/>
      <c r="L104" s="610"/>
      <c r="M104" s="610"/>
      <c r="N104" s="610"/>
      <c r="O104" s="611"/>
      <c r="P104" s="610"/>
      <c r="Q104" s="610"/>
      <c r="R104" s="610"/>
      <c r="S104" s="612"/>
      <c r="T104" s="613"/>
      <c r="U104" s="613"/>
      <c r="V104" s="613"/>
      <c r="W104" s="613"/>
      <c r="X104" s="613"/>
      <c r="Y104" s="613"/>
      <c r="Z104" s="615"/>
      <c r="AA104" s="612"/>
      <c r="AB104" s="616"/>
      <c r="AC104" s="617"/>
      <c r="AD104" s="618"/>
      <c r="AE104" s="1643"/>
      <c r="AF104" s="1644"/>
      <c r="AG104" s="1645"/>
    </row>
    <row r="105" ht="16.5">
      <c r="B105" s="620"/>
      <c r="C105" s="620"/>
      <c r="D105" s="620"/>
      <c r="E105" s="620"/>
      <c r="F105" s="620"/>
      <c r="G105" s="620"/>
      <c r="H105" s="620"/>
      <c r="I105" s="620"/>
      <c r="J105" s="620"/>
      <c r="K105" s="620"/>
      <c r="L105" s="620"/>
      <c r="M105" s="620"/>
      <c r="N105" s="620"/>
      <c r="O105" s="621"/>
      <c r="P105" s="620"/>
      <c r="Q105" s="620"/>
      <c r="R105" s="620"/>
      <c r="S105" s="620"/>
      <c r="T105" s="620"/>
      <c r="U105" s="620"/>
      <c r="V105" s="620"/>
      <c r="W105" s="620"/>
      <c r="X105" s="620"/>
      <c r="Y105" s="620"/>
      <c r="Z105" s="620"/>
      <c r="AA105" s="620"/>
      <c r="AB105" s="622"/>
      <c r="AC105" s="623"/>
      <c r="AD105" s="623"/>
      <c r="AE105" s="1646"/>
      <c r="AF105" s="1646"/>
      <c r="AG105" s="1646"/>
    </row>
    <row r="106" s="549" customFormat="1" ht="32.25" customHeight="1">
      <c r="A106" s="624"/>
      <c r="B106" s="625" t="s">
        <v>2032</v>
      </c>
      <c r="C106" s="626"/>
      <c r="D106" s="626"/>
      <c r="E106" s="626"/>
      <c r="F106" s="626"/>
      <c r="G106" s="626"/>
      <c r="H106" s="626"/>
      <c r="I106" s="626"/>
      <c r="J106" s="626"/>
      <c r="K106" s="626"/>
      <c r="L106" s="626"/>
      <c r="M106" s="626">
        <f>M78+M87+M92+M97</f>
        <v>254937.64999999997</v>
      </c>
      <c r="N106" s="626">
        <f>N78+N87+N92+N97</f>
        <v>23.13579</v>
      </c>
      <c r="O106" s="626">
        <f>O78+O87+O92+O97</f>
        <v>254937.64999999997</v>
      </c>
      <c r="P106" s="626"/>
      <c r="Q106" s="626">
        <f>Q78+Q87+Q92+Q97</f>
        <v>254937.64999999997</v>
      </c>
      <c r="R106" s="657">
        <f>R78+R87+R92+R97</f>
        <v>23.13579</v>
      </c>
      <c r="S106" s="647">
        <f>S78+S87+S92+S97</f>
        <v>254.93764999999996</v>
      </c>
      <c r="T106" s="628">
        <f>T78+T87+T92+T97</f>
        <v>23.13579</v>
      </c>
      <c r="U106" s="630"/>
      <c r="V106" s="625"/>
      <c r="W106" s="631"/>
      <c r="X106" s="631"/>
      <c r="Y106" s="628">
        <f>Y78</f>
        <v>32432.422195366904</v>
      </c>
      <c r="Z106" s="628"/>
      <c r="AA106" s="631">
        <f>AA87+AA92+AA97</f>
        <v>578360.63839485985</v>
      </c>
      <c r="AB106" s="631">
        <f>AB78+AB87+AB92+AB97</f>
        <v>610793.0605902269</v>
      </c>
      <c r="AC106" s="631"/>
      <c r="AD106" s="648"/>
      <c r="AE106" s="628">
        <f>AE78+AE87+AE92+AE97</f>
        <v>214681.50029119998</v>
      </c>
      <c r="AF106" s="628">
        <f>AF78+AF87+AF92+AF97</f>
        <v>396111.56029902684</v>
      </c>
      <c r="AG106" s="1632">
        <f>AE106+AF106</f>
        <v>610793.06059022679</v>
      </c>
      <c r="AI106" s="632"/>
    </row>
    <row r="107" s="549" customFormat="1" ht="32.25" customHeight="1">
      <c r="A107" s="650"/>
      <c r="B107" s="651"/>
      <c r="C107" s="658"/>
      <c r="D107" s="658"/>
      <c r="E107" s="658"/>
      <c r="F107" s="658"/>
      <c r="G107" s="658"/>
      <c r="H107" s="658"/>
      <c r="I107" s="658"/>
      <c r="J107" s="658"/>
      <c r="K107" s="658"/>
      <c r="L107" s="658"/>
      <c r="M107" s="658"/>
      <c r="N107" s="658"/>
      <c r="O107" s="658"/>
      <c r="P107" s="658"/>
      <c r="Q107" s="658"/>
      <c r="R107" s="651"/>
      <c r="S107" s="659"/>
      <c r="T107" s="652"/>
      <c r="U107" s="660"/>
      <c r="V107" s="651"/>
      <c r="W107" s="654"/>
      <c r="X107" s="654"/>
      <c r="Y107" s="652"/>
      <c r="Z107" s="652"/>
      <c r="AA107" s="654"/>
      <c r="AB107" s="654"/>
      <c r="AC107" s="654"/>
      <c r="AD107" s="654"/>
      <c r="AE107" s="654"/>
      <c r="AF107" s="654"/>
      <c r="AG107" s="654"/>
      <c r="AI107" s="632"/>
    </row>
    <row r="108" ht="29.25" customHeight="1">
      <c r="A108" s="2158" t="s">
        <v>93</v>
      </c>
      <c r="B108" s="2160" t="s">
        <v>351</v>
      </c>
      <c r="C108" s="550"/>
      <c r="D108" s="550"/>
      <c r="E108" s="550"/>
      <c r="F108" s="550"/>
      <c r="G108" s="550"/>
      <c r="H108" s="550"/>
      <c r="I108" s="550"/>
      <c r="J108" s="550"/>
      <c r="K108" s="550"/>
      <c r="L108" s="550"/>
      <c r="M108" s="550"/>
      <c r="N108" s="550"/>
      <c r="O108" s="550"/>
      <c r="P108" s="550"/>
      <c r="Q108" s="550"/>
      <c r="R108" s="550"/>
      <c r="S108" s="2162" t="s">
        <v>2033</v>
      </c>
      <c r="T108" s="2162"/>
      <c r="U108" s="2162"/>
      <c r="V108" s="2162"/>
      <c r="W108" s="2162"/>
      <c r="X108" s="2162"/>
      <c r="Y108" s="2162"/>
      <c r="Z108" s="2162"/>
      <c r="AA108" s="2162"/>
      <c r="AB108" s="2162"/>
      <c r="AC108" s="2163" t="s">
        <v>2034</v>
      </c>
      <c r="AD108" s="2164"/>
      <c r="AE108" s="2149" t="s">
        <v>2019</v>
      </c>
      <c r="AF108" s="2150"/>
      <c r="AG108" s="2151"/>
    </row>
    <row r="109" ht="112.5" customHeight="1">
      <c r="A109" s="2159"/>
      <c r="B109" s="2161"/>
      <c r="C109" s="551"/>
      <c r="D109" s="551"/>
      <c r="E109" s="551"/>
      <c r="F109" s="551"/>
      <c r="G109" s="551"/>
      <c r="H109" s="551"/>
      <c r="I109" s="551"/>
      <c r="J109" s="551"/>
      <c r="K109" s="551"/>
      <c r="L109" s="551"/>
      <c r="M109" s="551"/>
      <c r="N109" s="551"/>
      <c r="O109" s="551" t="s">
        <v>172</v>
      </c>
      <c r="P109" s="551"/>
      <c r="Q109" s="551" t="s">
        <v>2035</v>
      </c>
      <c r="R109" s="551"/>
      <c r="S109" s="552" t="s">
        <v>352</v>
      </c>
      <c r="T109" s="552" t="s">
        <v>353</v>
      </c>
      <c r="U109" s="552" t="s">
        <v>354</v>
      </c>
      <c r="V109" s="552" t="s">
        <v>355</v>
      </c>
      <c r="W109" s="552" t="s">
        <v>356</v>
      </c>
      <c r="X109" s="552" t="s">
        <v>357</v>
      </c>
      <c r="Y109" s="552" t="s">
        <v>358</v>
      </c>
      <c r="Z109" s="552" t="s">
        <v>359</v>
      </c>
      <c r="AA109" s="552" t="s">
        <v>360</v>
      </c>
      <c r="AB109" s="553" t="s">
        <v>361</v>
      </c>
      <c r="AC109" s="552" t="s">
        <v>357</v>
      </c>
      <c r="AD109" s="554" t="s">
        <v>356</v>
      </c>
      <c r="AE109" s="555" t="s">
        <v>362</v>
      </c>
      <c r="AF109" s="552" t="s">
        <v>363</v>
      </c>
      <c r="AG109" s="554" t="s">
        <v>364</v>
      </c>
    </row>
    <row r="110" ht="37.5" customHeight="1">
      <c r="A110" s="556">
        <v>1</v>
      </c>
      <c r="B110" s="557">
        <v>2</v>
      </c>
      <c r="C110" s="557"/>
      <c r="D110" s="557"/>
      <c r="E110" s="557"/>
      <c r="F110" s="557"/>
      <c r="G110" s="557"/>
      <c r="H110" s="557"/>
      <c r="I110" s="557"/>
      <c r="J110" s="557"/>
      <c r="K110" s="557"/>
      <c r="L110" s="557"/>
      <c r="M110" s="557"/>
      <c r="N110" s="557"/>
      <c r="O110" s="557"/>
      <c r="P110" s="557"/>
      <c r="Q110" s="557"/>
      <c r="R110" s="557"/>
      <c r="S110" s="557">
        <v>3</v>
      </c>
      <c r="T110" s="557">
        <v>4</v>
      </c>
      <c r="U110" s="557">
        <v>5</v>
      </c>
      <c r="V110" s="557">
        <v>6</v>
      </c>
      <c r="W110" s="557"/>
      <c r="X110" s="557"/>
      <c r="Y110" s="557"/>
      <c r="Z110" s="557">
        <v>10</v>
      </c>
      <c r="AA110" s="557"/>
      <c r="AB110" s="557" t="s">
        <v>369</v>
      </c>
      <c r="AC110" s="557" t="s">
        <v>370</v>
      </c>
      <c r="AD110" s="557" t="s">
        <v>371</v>
      </c>
      <c r="AE110" s="557" t="s">
        <v>372</v>
      </c>
      <c r="AF110" s="557" t="s">
        <v>373</v>
      </c>
      <c r="AG110" s="557" t="s">
        <v>374</v>
      </c>
    </row>
    <row r="111" s="549" customFormat="1" ht="39" customHeight="1">
      <c r="A111" s="560">
        <v>1</v>
      </c>
      <c r="B111" s="561" t="s">
        <v>375</v>
      </c>
      <c r="C111" s="562"/>
      <c r="D111" s="562"/>
      <c r="E111" s="562"/>
      <c r="F111" s="562"/>
      <c r="G111" s="562"/>
      <c r="H111" s="562"/>
      <c r="I111" s="562"/>
      <c r="J111" s="562"/>
      <c r="K111" s="562"/>
      <c r="L111" s="562"/>
      <c r="M111" s="562"/>
      <c r="N111" s="562"/>
      <c r="O111" s="562">
        <f t="shared" ref="O111:T111" si="25">O112+O113+O114+O115</f>
        <v>109608.882</v>
      </c>
      <c r="P111" s="562">
        <f t="shared" si="25"/>
        <v>0</v>
      </c>
      <c r="Q111" s="562">
        <f t="shared" si="25"/>
        <v>109608.882</v>
      </c>
      <c r="R111" s="637">
        <f t="shared" si="25"/>
        <v>24.814179999999997</v>
      </c>
      <c r="S111" s="638">
        <f t="shared" si="25"/>
        <v>109.60888199999999</v>
      </c>
      <c r="T111" s="656">
        <f t="shared" si="25"/>
        <v>24.814179999999997</v>
      </c>
      <c r="U111" s="656">
        <f>W111/T111/6*1000</f>
        <v>853929.24036134861</v>
      </c>
      <c r="V111" s="661">
        <f>X111/S111</f>
        <v>494.86839918693812</v>
      </c>
      <c r="W111" s="639">
        <f>W112+W113+W114+W115</f>
        <v>127137.32326553861</v>
      </c>
      <c r="X111" s="639">
        <f>X112+X113+X114+X115</f>
        <v>54241.971972009997</v>
      </c>
      <c r="Y111" s="639">
        <f>Y112+Y113+Y114+Y115</f>
        <v>181379.29523754862</v>
      </c>
      <c r="Z111" s="561"/>
      <c r="AA111" s="640"/>
      <c r="AB111" s="639">
        <f>AB112+AB113+AB114+AB115</f>
        <v>181379.29523754862</v>
      </c>
      <c r="AC111" s="2152" t="s">
        <v>376</v>
      </c>
      <c r="AD111" s="2153"/>
      <c r="AE111" s="1633">
        <f>AE112+AE113+AE114+AE115</f>
        <v>54241.971972009997</v>
      </c>
      <c r="AF111" s="1634">
        <f>AF112+AF113+AF114+AF115</f>
        <v>127137.32326553861</v>
      </c>
      <c r="AG111" s="1635">
        <f>AG112+AG113+AG114+AG115</f>
        <v>181379.29523754862</v>
      </c>
      <c r="AH111" s="567"/>
      <c r="AI111" s="567"/>
    </row>
    <row r="112" ht="15.75">
      <c r="A112" s="568" t="s">
        <v>204</v>
      </c>
      <c r="B112" s="569" t="s">
        <v>6</v>
      </c>
      <c r="C112" s="570"/>
      <c r="D112" s="570"/>
      <c r="E112" s="570"/>
      <c r="F112" s="570"/>
      <c r="G112" s="570"/>
      <c r="H112" s="570"/>
      <c r="I112" s="570"/>
      <c r="J112" s="570"/>
      <c r="K112" s="570"/>
      <c r="L112" s="570"/>
      <c r="M112" s="570"/>
      <c r="N112" s="570"/>
      <c r="O112" s="570">
        <f>O45+O79</f>
        <v>19778.808999999997</v>
      </c>
      <c r="P112" s="570">
        <f>P45+P79</f>
        <v>0</v>
      </c>
      <c r="Q112" s="570">
        <f>Q45+Q79</f>
        <v>19778.808999999997</v>
      </c>
      <c r="R112" s="571">
        <f>(D45+F45+H45+J45+L45+N79)/6</f>
        <v>3.3281883333333333</v>
      </c>
      <c r="S112" s="641">
        <f>S45+S79</f>
        <v>19.778808999999995</v>
      </c>
      <c r="T112" s="577">
        <f>R112</f>
        <v>3.3281883333333333</v>
      </c>
      <c r="U112" s="656">
        <f>W112/T112/6*1000</f>
        <v>693430.66768981423</v>
      </c>
      <c r="V112" s="661">
        <f>X112/S112</f>
        <v>169.00766355901413</v>
      </c>
      <c r="W112" s="576">
        <f>W45+W79</f>
        <v>13847.207149084701</v>
      </c>
      <c r="X112" s="576">
        <f>X45+X79</f>
        <v>3342.7702970699997</v>
      </c>
      <c r="Y112" s="578">
        <f>W112+X112</f>
        <v>17189.977446154702</v>
      </c>
      <c r="Z112" s="579"/>
      <c r="AA112" s="580"/>
      <c r="AB112" s="578">
        <f>Y112+AA112</f>
        <v>17189.977446154702</v>
      </c>
      <c r="AC112" s="2154"/>
      <c r="AD112" s="2155"/>
      <c r="AE112" s="1636">
        <f>X112</f>
        <v>3342.7702970699997</v>
      </c>
      <c r="AF112" s="606">
        <f>W112</f>
        <v>13847.207149084701</v>
      </c>
      <c r="AG112" s="1637">
        <f>AE112+AF112</f>
        <v>17189.977446154702</v>
      </c>
      <c r="AH112" s="567"/>
      <c r="AI112" s="567"/>
    </row>
    <row r="113" ht="15.75">
      <c r="A113" s="568" t="s">
        <v>205</v>
      </c>
      <c r="B113" s="569" t="s">
        <v>7</v>
      </c>
      <c r="C113" s="570"/>
      <c r="D113" s="570"/>
      <c r="E113" s="570"/>
      <c r="F113" s="570"/>
      <c r="G113" s="570"/>
      <c r="H113" s="570"/>
      <c r="I113" s="570"/>
      <c r="J113" s="570"/>
      <c r="K113" s="570"/>
      <c r="L113" s="570"/>
      <c r="M113" s="570"/>
      <c r="N113" s="570"/>
      <c r="O113" s="570">
        <f t="shared" ref="O113:Q115" si="26">O46+O80</f>
        <v>18317.954000000002</v>
      </c>
      <c r="P113" s="570">
        <f t="shared" si="26"/>
        <v>0</v>
      </c>
      <c r="Q113" s="570">
        <f t="shared" si="26"/>
        <v>18317.954000000002</v>
      </c>
      <c r="R113" s="571">
        <f>(D46+F46+H46+J46+L46+N80)/6</f>
        <v>4.731068333333333</v>
      </c>
      <c r="S113" s="641">
        <f>S46+S80</f>
        <v>18.317954</v>
      </c>
      <c r="T113" s="577">
        <f>R113</f>
        <v>4.731068333333333</v>
      </c>
      <c r="U113" s="656">
        <f>W113/T113/6*1000</f>
        <v>627255.87822827185</v>
      </c>
      <c r="V113" s="661">
        <f>X113/S113</f>
        <v>315.60298809135566</v>
      </c>
      <c r="W113" s="576">
        <f t="shared" ref="W113:X115" si="27">W46+W80</f>
        <v>17805.542534297798</v>
      </c>
      <c r="X113" s="576">
        <f t="shared" si="27"/>
        <v>5781.2010181200003</v>
      </c>
      <c r="Y113" s="578">
        <f>W113+X113</f>
        <v>23586.7435524178</v>
      </c>
      <c r="Z113" s="579"/>
      <c r="AA113" s="580"/>
      <c r="AB113" s="578">
        <f>Y113+AA113</f>
        <v>23586.7435524178</v>
      </c>
      <c r="AC113" s="2154"/>
      <c r="AD113" s="2155"/>
      <c r="AE113" s="1636">
        <f>X113</f>
        <v>5781.2010181200003</v>
      </c>
      <c r="AF113" s="606">
        <f>W113</f>
        <v>17805.542534297798</v>
      </c>
      <c r="AG113" s="1637">
        <f>AE113+AF113</f>
        <v>23586.7435524178</v>
      </c>
      <c r="AH113" s="567"/>
      <c r="AI113" s="567"/>
    </row>
    <row r="114" ht="15.75">
      <c r="A114" s="568" t="s">
        <v>377</v>
      </c>
      <c r="B114" s="583" t="s">
        <v>8</v>
      </c>
      <c r="C114" s="601"/>
      <c r="D114" s="601"/>
      <c r="E114" s="601"/>
      <c r="F114" s="601"/>
      <c r="G114" s="601"/>
      <c r="H114" s="601"/>
      <c r="I114" s="601"/>
      <c r="J114" s="601"/>
      <c r="K114" s="601"/>
      <c r="L114" s="601"/>
      <c r="M114" s="570"/>
      <c r="N114" s="570"/>
      <c r="O114" s="570">
        <f t="shared" si="26"/>
        <v>67571.921999999991</v>
      </c>
      <c r="P114" s="570">
        <f t="shared" si="26"/>
        <v>0</v>
      </c>
      <c r="Q114" s="570">
        <f t="shared" si="26"/>
        <v>67571.921999999991</v>
      </c>
      <c r="R114" s="571">
        <f>(D47+F47+H47+J47+L47+N81)/6</f>
        <v>15.885651666666666</v>
      </c>
      <c r="S114" s="641">
        <f>S47+S81</f>
        <v>67.571922000000001</v>
      </c>
      <c r="T114" s="577">
        <f>R114</f>
        <v>15.885651666666666</v>
      </c>
      <c r="U114" s="656">
        <f>W114/T114/6*1000</f>
        <v>926254.90101315035</v>
      </c>
      <c r="V114" s="661">
        <f>X114/S114</f>
        <v>598.55813624333484</v>
      </c>
      <c r="W114" s="576">
        <f t="shared" si="27"/>
        <v>88284.976272226311</v>
      </c>
      <c r="X114" s="576">
        <f t="shared" si="27"/>
        <v>40445.723694699998</v>
      </c>
      <c r="Y114" s="578">
        <f>W114+X114</f>
        <v>128730.6999669263</v>
      </c>
      <c r="Z114" s="584"/>
      <c r="AA114" s="585"/>
      <c r="AB114" s="578">
        <f>Y114+AA114</f>
        <v>128730.6999669263</v>
      </c>
      <c r="AC114" s="2154"/>
      <c r="AD114" s="2155"/>
      <c r="AE114" s="1636">
        <f>X114</f>
        <v>40445.723694699998</v>
      </c>
      <c r="AF114" s="606">
        <f>W114</f>
        <v>88284.976272226311</v>
      </c>
      <c r="AG114" s="1637">
        <f>AE114+AF114</f>
        <v>128730.6999669263</v>
      </c>
      <c r="AH114" s="567"/>
      <c r="AI114" s="567"/>
    </row>
    <row r="115" ht="15.75">
      <c r="A115" s="568" t="s">
        <v>378</v>
      </c>
      <c r="B115" s="583" t="s">
        <v>9</v>
      </c>
      <c r="C115" s="601"/>
      <c r="D115" s="601"/>
      <c r="E115" s="601"/>
      <c r="F115" s="601"/>
      <c r="G115" s="601"/>
      <c r="H115" s="601"/>
      <c r="I115" s="601"/>
      <c r="J115" s="601"/>
      <c r="K115" s="601"/>
      <c r="L115" s="601"/>
      <c r="M115" s="570"/>
      <c r="N115" s="570"/>
      <c r="O115" s="570">
        <f t="shared" si="26"/>
        <v>3940.1970000000001</v>
      </c>
      <c r="P115" s="570">
        <f t="shared" si="26"/>
        <v>0</v>
      </c>
      <c r="Q115" s="570">
        <f t="shared" si="26"/>
        <v>3940.1970000000001</v>
      </c>
      <c r="R115" s="571">
        <f>(D48+F48+H48+J48+L48+N82)/6</f>
        <v>0.86927166666666666</v>
      </c>
      <c r="S115" s="641">
        <f>S48+S82</f>
        <v>3.9401970000000004</v>
      </c>
      <c r="T115" s="577">
        <f>R115</f>
        <v>0.86927166666666666</v>
      </c>
      <c r="U115" s="656">
        <f>W115/T115/6*1000</f>
        <v>1380388.8139936691</v>
      </c>
      <c r="V115" s="661">
        <f>X115/S115</f>
        <v>1185.7978070944168</v>
      </c>
      <c r="W115" s="576">
        <f t="shared" si="27"/>
        <v>7199.5973099298008</v>
      </c>
      <c r="X115" s="576">
        <f t="shared" si="27"/>
        <v>4672.2769621200005</v>
      </c>
      <c r="Y115" s="578">
        <f>W115+X115</f>
        <v>11871.874272049801</v>
      </c>
      <c r="Z115" s="584"/>
      <c r="AA115" s="585"/>
      <c r="AB115" s="578">
        <f>Y115+AA115</f>
        <v>11871.874272049801</v>
      </c>
      <c r="AC115" s="2154"/>
      <c r="AD115" s="2155"/>
      <c r="AE115" s="1636">
        <f>X115</f>
        <v>4672.2769621200005</v>
      </c>
      <c r="AF115" s="606">
        <f>W115</f>
        <v>7199.5973099298008</v>
      </c>
      <c r="AG115" s="1637">
        <f>AE115+AF115</f>
        <v>11871.874272049801</v>
      </c>
      <c r="AH115" s="567"/>
      <c r="AI115" s="567"/>
    </row>
    <row r="116" ht="15.75" hidden="1">
      <c r="A116" s="568" t="s">
        <v>379</v>
      </c>
      <c r="B116" s="569" t="s">
        <v>380</v>
      </c>
      <c r="C116" s="570"/>
      <c r="D116" s="570"/>
      <c r="E116" s="570"/>
      <c r="F116" s="570"/>
      <c r="G116" s="570"/>
      <c r="H116" s="570"/>
      <c r="I116" s="570"/>
      <c r="J116" s="570"/>
      <c r="K116" s="570"/>
      <c r="L116" s="570"/>
      <c r="M116" s="570"/>
      <c r="N116" s="570"/>
      <c r="O116" s="570"/>
      <c r="P116" s="570"/>
      <c r="Q116" s="570"/>
      <c r="R116" s="570"/>
      <c r="S116" s="576"/>
      <c r="T116" s="577"/>
      <c r="U116" s="574"/>
      <c r="V116" s="579"/>
      <c r="W116" s="578"/>
      <c r="X116" s="578"/>
      <c r="Y116" s="578"/>
      <c r="Z116" s="579"/>
      <c r="AA116" s="580"/>
      <c r="AB116" s="578"/>
      <c r="AC116" s="2154"/>
      <c r="AD116" s="2155"/>
      <c r="AE116" s="1636"/>
      <c r="AF116" s="606"/>
      <c r="AG116" s="1637"/>
    </row>
    <row r="117" ht="47.25" hidden="1">
      <c r="A117" s="587" t="s">
        <v>98</v>
      </c>
      <c r="B117" s="588" t="s">
        <v>381</v>
      </c>
      <c r="C117" s="589"/>
      <c r="D117" s="589"/>
      <c r="E117" s="589"/>
      <c r="F117" s="589"/>
      <c r="G117" s="589"/>
      <c r="H117" s="589"/>
      <c r="I117" s="589"/>
      <c r="J117" s="589"/>
      <c r="K117" s="589"/>
      <c r="L117" s="589"/>
      <c r="M117" s="589"/>
      <c r="N117" s="589"/>
      <c r="O117" s="589"/>
      <c r="P117" s="589"/>
      <c r="Q117" s="589"/>
      <c r="R117" s="589"/>
      <c r="S117" s="590"/>
      <c r="T117" s="590"/>
      <c r="U117" s="584"/>
      <c r="V117" s="584"/>
      <c r="W117" s="591"/>
      <c r="X117" s="591"/>
      <c r="Y117" s="591"/>
      <c r="Z117" s="584"/>
      <c r="AA117" s="585"/>
      <c r="AB117" s="592"/>
      <c r="AC117" s="2154"/>
      <c r="AD117" s="2155"/>
      <c r="AE117" s="1638"/>
      <c r="AF117" s="1639"/>
      <c r="AG117" s="1637"/>
    </row>
    <row r="118" ht="15.75" hidden="1">
      <c r="A118" s="568" t="s">
        <v>189</v>
      </c>
      <c r="B118" s="569" t="s">
        <v>99</v>
      </c>
      <c r="C118" s="570"/>
      <c r="D118" s="570"/>
      <c r="E118" s="570"/>
      <c r="F118" s="570"/>
      <c r="G118" s="570"/>
      <c r="H118" s="570"/>
      <c r="I118" s="570"/>
      <c r="J118" s="570"/>
      <c r="K118" s="570"/>
      <c r="L118" s="570"/>
      <c r="M118" s="570"/>
      <c r="N118" s="570"/>
      <c r="O118" s="570"/>
      <c r="P118" s="570"/>
      <c r="Q118" s="570"/>
      <c r="R118" s="570"/>
      <c r="S118" s="578"/>
      <c r="T118" s="577"/>
      <c r="U118" s="574"/>
      <c r="V118" s="575"/>
      <c r="W118" s="578"/>
      <c r="X118" s="578"/>
      <c r="Y118" s="578"/>
      <c r="Z118" s="584"/>
      <c r="AA118" s="585"/>
      <c r="AB118" s="578"/>
      <c r="AC118" s="2154"/>
      <c r="AD118" s="2155"/>
      <c r="AE118" s="1636"/>
      <c r="AF118" s="606"/>
      <c r="AG118" s="1637"/>
      <c r="AI118" s="593"/>
    </row>
    <row r="119" ht="15.75" hidden="1">
      <c r="A119" s="568" t="s">
        <v>190</v>
      </c>
      <c r="B119" s="569" t="s">
        <v>99</v>
      </c>
      <c r="C119" s="570"/>
      <c r="D119" s="570"/>
      <c r="E119" s="570"/>
      <c r="F119" s="570"/>
      <c r="G119" s="570"/>
      <c r="H119" s="570"/>
      <c r="I119" s="570"/>
      <c r="J119" s="570"/>
      <c r="K119" s="570"/>
      <c r="L119" s="570"/>
      <c r="M119" s="570"/>
      <c r="N119" s="570"/>
      <c r="O119" s="570"/>
      <c r="P119" s="570"/>
      <c r="Q119" s="570"/>
      <c r="R119" s="570"/>
      <c r="S119" s="578"/>
      <c r="T119" s="577"/>
      <c r="U119" s="574"/>
      <c r="V119" s="575"/>
      <c r="W119" s="578"/>
      <c r="X119" s="578"/>
      <c r="Y119" s="578"/>
      <c r="Z119" s="584"/>
      <c r="AA119" s="585"/>
      <c r="AB119" s="578"/>
      <c r="AC119" s="2156"/>
      <c r="AD119" s="2157"/>
      <c r="AE119" s="1636"/>
      <c r="AF119" s="606"/>
      <c r="AG119" s="1637"/>
      <c r="AI119" s="593"/>
    </row>
    <row r="120" s="549" customFormat="1" ht="21.75" customHeight="1">
      <c r="A120" s="587" t="s">
        <v>102</v>
      </c>
      <c r="B120" s="588" t="s">
        <v>382</v>
      </c>
      <c r="C120" s="589"/>
      <c r="D120" s="589"/>
      <c r="E120" s="589"/>
      <c r="F120" s="589"/>
      <c r="G120" s="589"/>
      <c r="H120" s="589"/>
      <c r="I120" s="589"/>
      <c r="J120" s="589"/>
      <c r="K120" s="589"/>
      <c r="L120" s="589"/>
      <c r="M120" s="589"/>
      <c r="N120" s="589"/>
      <c r="O120" s="589">
        <f>O124</f>
        <v>296953.90399999998</v>
      </c>
      <c r="P120" s="589">
        <f>P124</f>
        <v>0</v>
      </c>
      <c r="Q120" s="589">
        <f>Q124</f>
        <v>296953.90399999998</v>
      </c>
      <c r="R120" s="589"/>
      <c r="S120" s="642">
        <f>S124</f>
        <v>296.95390400000002</v>
      </c>
      <c r="T120" s="643"/>
      <c r="U120" s="595"/>
      <c r="V120" s="596"/>
      <c r="W120" s="595"/>
      <c r="X120" s="595"/>
      <c r="Y120" s="595"/>
      <c r="Z120" s="595"/>
      <c r="AA120" s="597">
        <f t="shared" ref="AA120:AG120" si="28">AA124</f>
        <v>935411.74090188998</v>
      </c>
      <c r="AB120" s="597">
        <f t="shared" si="28"/>
        <v>935411.74090188998</v>
      </c>
      <c r="AC120" s="591">
        <f t="shared" si="28"/>
        <v>352862.85073658999</v>
      </c>
      <c r="AD120" s="598">
        <f t="shared" si="28"/>
        <v>582548.89016529999</v>
      </c>
      <c r="AE120" s="1638">
        <f t="shared" si="28"/>
        <v>352862.85073658999</v>
      </c>
      <c r="AF120" s="1639">
        <f t="shared" si="28"/>
        <v>582548.89016529999</v>
      </c>
      <c r="AG120" s="1640">
        <f t="shared" si="28"/>
        <v>935411.74090188998</v>
      </c>
      <c r="AH120" s="567"/>
      <c r="AI120" s="567"/>
    </row>
    <row r="121" ht="15.75" hidden="1">
      <c r="A121" s="568" t="s">
        <v>192</v>
      </c>
      <c r="B121" s="569" t="s">
        <v>6</v>
      </c>
      <c r="C121" s="570"/>
      <c r="D121" s="570"/>
      <c r="E121" s="570"/>
      <c r="F121" s="570"/>
      <c r="G121" s="570"/>
      <c r="H121" s="570"/>
      <c r="I121" s="570"/>
      <c r="J121" s="570"/>
      <c r="K121" s="570"/>
      <c r="L121" s="570"/>
      <c r="M121" s="570"/>
      <c r="N121" s="570"/>
      <c r="O121" s="570"/>
      <c r="P121" s="570"/>
      <c r="Q121" s="570"/>
      <c r="R121" s="570"/>
      <c r="S121" s="644"/>
      <c r="T121" s="599"/>
      <c r="U121" s="584"/>
      <c r="V121" s="596"/>
      <c r="W121" s="584"/>
      <c r="X121" s="584"/>
      <c r="Y121" s="584"/>
      <c r="Z121" s="574"/>
      <c r="AA121" s="585"/>
      <c r="AB121" s="578"/>
      <c r="AC121" s="581"/>
      <c r="AD121" s="582"/>
      <c r="AE121" s="1636"/>
      <c r="AF121" s="606"/>
      <c r="AG121" s="1637"/>
      <c r="AH121" s="567"/>
      <c r="AI121" s="567"/>
    </row>
    <row r="122" ht="15.75" hidden="1">
      <c r="A122" s="568" t="s">
        <v>193</v>
      </c>
      <c r="B122" s="569" t="s">
        <v>7</v>
      </c>
      <c r="C122" s="570"/>
      <c r="D122" s="570"/>
      <c r="E122" s="570"/>
      <c r="F122" s="570"/>
      <c r="G122" s="570"/>
      <c r="H122" s="570"/>
      <c r="I122" s="570"/>
      <c r="J122" s="570"/>
      <c r="K122" s="570"/>
      <c r="L122" s="570"/>
      <c r="M122" s="570"/>
      <c r="N122" s="570"/>
      <c r="O122" s="570"/>
      <c r="P122" s="570"/>
      <c r="Q122" s="570"/>
      <c r="R122" s="570"/>
      <c r="S122" s="644"/>
      <c r="T122" s="599"/>
      <c r="U122" s="584"/>
      <c r="V122" s="596"/>
      <c r="W122" s="584"/>
      <c r="X122" s="584"/>
      <c r="Y122" s="584"/>
      <c r="Z122" s="574"/>
      <c r="AA122" s="585"/>
      <c r="AB122" s="578"/>
      <c r="AC122" s="581"/>
      <c r="AD122" s="582"/>
      <c r="AE122" s="1636"/>
      <c r="AF122" s="606"/>
      <c r="AG122" s="1637"/>
      <c r="AH122" s="567"/>
      <c r="AI122" s="567"/>
    </row>
    <row r="123" ht="15.75" hidden="1">
      <c r="A123" s="568" t="s">
        <v>194</v>
      </c>
      <c r="B123" s="583" t="s">
        <v>8</v>
      </c>
      <c r="C123" s="601"/>
      <c r="D123" s="601"/>
      <c r="E123" s="601"/>
      <c r="F123" s="601"/>
      <c r="G123" s="601"/>
      <c r="H123" s="601"/>
      <c r="I123" s="601"/>
      <c r="J123" s="601"/>
      <c r="K123" s="601"/>
      <c r="L123" s="601"/>
      <c r="M123" s="601"/>
      <c r="N123" s="601"/>
      <c r="O123" s="601"/>
      <c r="P123" s="601"/>
      <c r="Q123" s="601"/>
      <c r="R123" s="601"/>
      <c r="S123" s="644"/>
      <c r="T123" s="599"/>
      <c r="U123" s="584"/>
      <c r="V123" s="596"/>
      <c r="W123" s="584"/>
      <c r="X123" s="584"/>
      <c r="Y123" s="584"/>
      <c r="Z123" s="574"/>
      <c r="AA123" s="585"/>
      <c r="AB123" s="578"/>
      <c r="AC123" s="581"/>
      <c r="AD123" s="582"/>
      <c r="AE123" s="1636"/>
      <c r="AF123" s="606"/>
      <c r="AG123" s="1637"/>
      <c r="AH123" s="567"/>
      <c r="AI123" s="567"/>
    </row>
    <row r="124" ht="15.75">
      <c r="A124" s="568" t="s">
        <v>383</v>
      </c>
      <c r="B124" s="583" t="s">
        <v>9</v>
      </c>
      <c r="C124" s="601"/>
      <c r="D124" s="601"/>
      <c r="E124" s="601"/>
      <c r="F124" s="601"/>
      <c r="G124" s="601"/>
      <c r="H124" s="601"/>
      <c r="I124" s="601"/>
      <c r="J124" s="601"/>
      <c r="K124" s="601"/>
      <c r="L124" s="601"/>
      <c r="M124" s="601"/>
      <c r="N124" s="601"/>
      <c r="O124" s="570">
        <f>O57+O91</f>
        <v>296953.90399999998</v>
      </c>
      <c r="P124" s="570">
        <f>P57+P91</f>
        <v>0</v>
      </c>
      <c r="Q124" s="570">
        <f>Q57+Q91</f>
        <v>296953.90399999998</v>
      </c>
      <c r="R124" s="601"/>
      <c r="S124" s="644">
        <f>S57+S91</f>
        <v>296.95390400000002</v>
      </c>
      <c r="T124" s="599"/>
      <c r="U124" s="584"/>
      <c r="V124" s="596"/>
      <c r="W124" s="584"/>
      <c r="X124" s="584"/>
      <c r="Y124" s="584"/>
      <c r="Z124" s="574">
        <f>AA124/S124</f>
        <v>3150.0233817498151</v>
      </c>
      <c r="AA124" s="585">
        <f>AA57+AA91</f>
        <v>935411.74090188998</v>
      </c>
      <c r="AB124" s="578">
        <f>Y124+AA124</f>
        <v>935411.74090188998</v>
      </c>
      <c r="AC124" s="581">
        <f>AC57+AC91</f>
        <v>352862.85073658999</v>
      </c>
      <c r="AD124" s="582">
        <f>AA124-AC124</f>
        <v>582548.89016529999</v>
      </c>
      <c r="AE124" s="1636">
        <f>AC124</f>
        <v>352862.85073658999</v>
      </c>
      <c r="AF124" s="606">
        <f>AD124</f>
        <v>582548.89016529999</v>
      </c>
      <c r="AG124" s="1637">
        <f>AE124+AF124</f>
        <v>935411.74090188998</v>
      </c>
      <c r="AH124" s="567"/>
      <c r="AI124" s="567"/>
    </row>
    <row r="125" ht="21.75" customHeight="1">
      <c r="A125" s="587" t="s">
        <v>199</v>
      </c>
      <c r="B125" s="588" t="s">
        <v>384</v>
      </c>
      <c r="C125" s="589"/>
      <c r="D125" s="589"/>
      <c r="E125" s="589"/>
      <c r="F125" s="589"/>
      <c r="G125" s="589"/>
      <c r="H125" s="589"/>
      <c r="I125" s="589"/>
      <c r="J125" s="589"/>
      <c r="K125" s="589"/>
      <c r="L125" s="589"/>
      <c r="M125" s="589"/>
      <c r="N125" s="589"/>
      <c r="O125" s="589">
        <f>O129</f>
        <v>210264.802</v>
      </c>
      <c r="P125" s="589">
        <f>P129</f>
        <v>0</v>
      </c>
      <c r="Q125" s="589">
        <f>Q129</f>
        <v>210264.802</v>
      </c>
      <c r="R125" s="589"/>
      <c r="S125" s="642">
        <f>S129</f>
        <v>210.264802</v>
      </c>
      <c r="T125" s="645"/>
      <c r="U125" s="584"/>
      <c r="V125" s="596"/>
      <c r="W125" s="584"/>
      <c r="X125" s="584"/>
      <c r="Y125" s="584"/>
      <c r="Z125" s="574"/>
      <c r="AA125" s="597">
        <f t="shared" ref="AA125:AG125" si="29">AA129</f>
        <v>374093.90632677003</v>
      </c>
      <c r="AB125" s="597">
        <f t="shared" si="29"/>
        <v>374093.90632677003</v>
      </c>
      <c r="AC125" s="591">
        <f t="shared" si="29"/>
        <v>251540.00643057001</v>
      </c>
      <c r="AD125" s="598">
        <f t="shared" si="29"/>
        <v>122553.89989620002</v>
      </c>
      <c r="AE125" s="1638">
        <f t="shared" si="29"/>
        <v>251540.00643057001</v>
      </c>
      <c r="AF125" s="1639">
        <f t="shared" si="29"/>
        <v>122553.89989620002</v>
      </c>
      <c r="AG125" s="1640">
        <f t="shared" si="29"/>
        <v>374093.90632677003</v>
      </c>
      <c r="AH125" s="567"/>
      <c r="AI125" s="567"/>
    </row>
    <row r="126" ht="15.75" hidden="1">
      <c r="A126" s="568" t="s">
        <v>200</v>
      </c>
      <c r="B126" s="569" t="s">
        <v>6</v>
      </c>
      <c r="C126" s="570"/>
      <c r="D126" s="570"/>
      <c r="E126" s="570"/>
      <c r="F126" s="570"/>
      <c r="G126" s="570"/>
      <c r="H126" s="570"/>
      <c r="I126" s="570"/>
      <c r="J126" s="570"/>
      <c r="K126" s="570"/>
      <c r="L126" s="570"/>
      <c r="M126" s="570"/>
      <c r="N126" s="570"/>
      <c r="O126" s="570"/>
      <c r="P126" s="589"/>
      <c r="Q126" s="570"/>
      <c r="R126" s="570"/>
      <c r="S126" s="644"/>
      <c r="T126" s="645"/>
      <c r="U126" s="584"/>
      <c r="V126" s="596"/>
      <c r="W126" s="584"/>
      <c r="X126" s="584"/>
      <c r="Y126" s="584"/>
      <c r="Z126" s="574"/>
      <c r="AA126" s="585"/>
      <c r="AB126" s="578"/>
      <c r="AC126" s="581"/>
      <c r="AD126" s="582"/>
      <c r="AE126" s="1636"/>
      <c r="AF126" s="606"/>
      <c r="AG126" s="1637"/>
      <c r="AH126" s="567"/>
      <c r="AI126" s="567"/>
    </row>
    <row r="127" ht="15.75" hidden="1">
      <c r="A127" s="568" t="s">
        <v>201</v>
      </c>
      <c r="B127" s="569" t="s">
        <v>7</v>
      </c>
      <c r="C127" s="570"/>
      <c r="D127" s="570"/>
      <c r="E127" s="570"/>
      <c r="F127" s="570"/>
      <c r="G127" s="570"/>
      <c r="H127" s="570"/>
      <c r="I127" s="570"/>
      <c r="J127" s="570"/>
      <c r="K127" s="570"/>
      <c r="L127" s="570"/>
      <c r="M127" s="570"/>
      <c r="N127" s="570"/>
      <c r="O127" s="570"/>
      <c r="P127" s="589"/>
      <c r="Q127" s="570"/>
      <c r="R127" s="570"/>
      <c r="S127" s="644"/>
      <c r="T127" s="645"/>
      <c r="U127" s="584"/>
      <c r="V127" s="596"/>
      <c r="W127" s="584"/>
      <c r="X127" s="584"/>
      <c r="Y127" s="584"/>
      <c r="Z127" s="574"/>
      <c r="AA127" s="585"/>
      <c r="AB127" s="578"/>
      <c r="AC127" s="581"/>
      <c r="AD127" s="582"/>
      <c r="AE127" s="1636"/>
      <c r="AF127" s="606"/>
      <c r="AG127" s="1637"/>
      <c r="AH127" s="567"/>
      <c r="AI127" s="567"/>
    </row>
    <row r="128" ht="15.75" hidden="1">
      <c r="A128" s="568" t="s">
        <v>202</v>
      </c>
      <c r="B128" s="583" t="s">
        <v>8</v>
      </c>
      <c r="C128" s="601"/>
      <c r="D128" s="601"/>
      <c r="E128" s="601"/>
      <c r="F128" s="601"/>
      <c r="G128" s="601"/>
      <c r="H128" s="601"/>
      <c r="I128" s="601"/>
      <c r="J128" s="601"/>
      <c r="K128" s="601"/>
      <c r="L128" s="601"/>
      <c r="M128" s="601"/>
      <c r="N128" s="601"/>
      <c r="O128" s="601"/>
      <c r="P128" s="589"/>
      <c r="Q128" s="601"/>
      <c r="R128" s="601"/>
      <c r="S128" s="644"/>
      <c r="T128" s="645"/>
      <c r="U128" s="584"/>
      <c r="V128" s="596"/>
      <c r="W128" s="584"/>
      <c r="X128" s="584"/>
      <c r="Y128" s="584"/>
      <c r="Z128" s="574"/>
      <c r="AA128" s="585"/>
      <c r="AB128" s="578"/>
      <c r="AC128" s="581"/>
      <c r="AD128" s="582"/>
      <c r="AE128" s="1636"/>
      <c r="AF128" s="606"/>
      <c r="AG128" s="1637"/>
      <c r="AH128" s="567"/>
      <c r="AI128" s="567"/>
    </row>
    <row r="129" ht="15.75">
      <c r="A129" s="568" t="s">
        <v>385</v>
      </c>
      <c r="B129" s="583" t="s">
        <v>9</v>
      </c>
      <c r="C129" s="601"/>
      <c r="D129" s="601"/>
      <c r="E129" s="601"/>
      <c r="F129" s="601"/>
      <c r="G129" s="601"/>
      <c r="H129" s="601"/>
      <c r="I129" s="601"/>
      <c r="J129" s="601"/>
      <c r="K129" s="601"/>
      <c r="L129" s="601"/>
      <c r="M129" s="601"/>
      <c r="N129" s="601"/>
      <c r="O129" s="570">
        <f>O62+O96</f>
        <v>210264.802</v>
      </c>
      <c r="P129" s="570">
        <f>P62+P96</f>
        <v>0</v>
      </c>
      <c r="Q129" s="570">
        <f>Q62+Q96</f>
        <v>210264.802</v>
      </c>
      <c r="R129" s="601"/>
      <c r="S129" s="644">
        <f>S62+S96</f>
        <v>210.264802</v>
      </c>
      <c r="T129" s="645"/>
      <c r="U129" s="584"/>
      <c r="V129" s="596"/>
      <c r="W129" s="584"/>
      <c r="X129" s="584"/>
      <c r="Y129" s="584"/>
      <c r="Z129" s="574">
        <f>AA129/S129</f>
        <v>1779.1561058648799</v>
      </c>
      <c r="AA129" s="585">
        <f>AA62+AA96</f>
        <v>374093.90632677003</v>
      </c>
      <c r="AB129" s="578">
        <f>Y129+AA129</f>
        <v>374093.90632677003</v>
      </c>
      <c r="AC129" s="581">
        <f>AC62+AC96</f>
        <v>251540.00643057001</v>
      </c>
      <c r="AD129" s="582">
        <f>AA129-AC129</f>
        <v>122553.89989620002</v>
      </c>
      <c r="AE129" s="1636">
        <f>AC129</f>
        <v>251540.00643057001</v>
      </c>
      <c r="AF129" s="606">
        <f>AD129</f>
        <v>122553.89989620002</v>
      </c>
      <c r="AG129" s="1637">
        <f>AE129+AF129</f>
        <v>374093.90632677003</v>
      </c>
      <c r="AH129" s="567"/>
      <c r="AI129" s="567"/>
    </row>
    <row r="130" ht="31.5">
      <c r="A130" s="587" t="s">
        <v>386</v>
      </c>
      <c r="B130" s="588" t="s">
        <v>387</v>
      </c>
      <c r="C130" s="605"/>
      <c r="D130" s="605"/>
      <c r="E130" s="605"/>
      <c r="F130" s="605"/>
      <c r="G130" s="605"/>
      <c r="H130" s="605"/>
      <c r="I130" s="605"/>
      <c r="J130" s="605"/>
      <c r="K130" s="605"/>
      <c r="L130" s="605"/>
      <c r="M130" s="605"/>
      <c r="N130" s="605"/>
      <c r="O130" s="605">
        <f>O131+O132+O133+O134</f>
        <v>765168.58999999997</v>
      </c>
      <c r="P130" s="605">
        <f>P131+P132+P133+P134</f>
        <v>0</v>
      </c>
      <c r="Q130" s="605">
        <f>Q131+Q132+Q133+Q134</f>
        <v>765168.58999999997</v>
      </c>
      <c r="R130" s="589"/>
      <c r="S130" s="642">
        <f>S131+S132+S133+S134</f>
        <v>765.16858999999999</v>
      </c>
      <c r="T130" s="584"/>
      <c r="U130" s="584"/>
      <c r="V130" s="584"/>
      <c r="W130" s="584"/>
      <c r="X130" s="584"/>
      <c r="Y130" s="591"/>
      <c r="Z130" s="584"/>
      <c r="AA130" s="597">
        <f t="shared" ref="AA130:AG130" si="30">AA131+AA132+AA133+AA134</f>
        <v>1560490.13641275</v>
      </c>
      <c r="AB130" s="597">
        <f t="shared" si="30"/>
        <v>1560490.13641275</v>
      </c>
      <c r="AC130" s="591">
        <f t="shared" si="30"/>
        <v>395409.73946535995</v>
      </c>
      <c r="AD130" s="591">
        <f t="shared" si="30"/>
        <v>1165080.3969473899</v>
      </c>
      <c r="AE130" s="1638">
        <f t="shared" si="30"/>
        <v>395409.73946535995</v>
      </c>
      <c r="AF130" s="1639">
        <f t="shared" si="30"/>
        <v>1165080.3969473899</v>
      </c>
      <c r="AG130" s="1640">
        <f t="shared" si="30"/>
        <v>1560490.13641275</v>
      </c>
      <c r="AH130" s="600"/>
    </row>
    <row r="131" ht="15.75">
      <c r="A131" s="568" t="s">
        <v>388</v>
      </c>
      <c r="B131" s="569" t="s">
        <v>6</v>
      </c>
      <c r="C131" s="570"/>
      <c r="D131" s="570"/>
      <c r="E131" s="570"/>
      <c r="F131" s="570"/>
      <c r="G131" s="570"/>
      <c r="H131" s="570"/>
      <c r="I131" s="570"/>
      <c r="J131" s="570"/>
      <c r="K131" s="570"/>
      <c r="L131" s="570"/>
      <c r="M131" s="570"/>
      <c r="N131" s="570"/>
      <c r="O131" s="570">
        <f>O64+O98</f>
        <v>320525.10399999999</v>
      </c>
      <c r="P131" s="570">
        <f>P64+P98</f>
        <v>0</v>
      </c>
      <c r="Q131" s="570">
        <f>Q64+Q98</f>
        <v>320525.10399999999</v>
      </c>
      <c r="R131" s="570"/>
      <c r="S131" s="644">
        <f>S64+S98</f>
        <v>320.525104</v>
      </c>
      <c r="T131" s="584"/>
      <c r="U131" s="584"/>
      <c r="V131" s="596"/>
      <c r="W131" s="584"/>
      <c r="X131" s="584"/>
      <c r="Y131" s="584"/>
      <c r="Z131" s="574">
        <f>AA131/S131</f>
        <v>1133.1710049758847</v>
      </c>
      <c r="AA131" s="585">
        <f>AA64+AA98</f>
        <v>363209.75421967998</v>
      </c>
      <c r="AB131" s="578">
        <f>Y131+AA131</f>
        <v>363209.75421967998</v>
      </c>
      <c r="AC131" s="581">
        <f>AC64+AC98</f>
        <v>55108.934281859998</v>
      </c>
      <c r="AD131" s="582">
        <f>AA131-AC131</f>
        <v>308100.81993781996</v>
      </c>
      <c r="AE131" s="1636">
        <f t="shared" ref="AE131:AF134" si="31">AC131</f>
        <v>55108.934281859998</v>
      </c>
      <c r="AF131" s="606">
        <f t="shared" si="31"/>
        <v>308100.81993781996</v>
      </c>
      <c r="AG131" s="1637">
        <f>AE131+AF131</f>
        <v>363209.75421967998</v>
      </c>
      <c r="AH131" s="600"/>
    </row>
    <row r="132" ht="15.75">
      <c r="A132" s="568" t="s">
        <v>389</v>
      </c>
      <c r="B132" s="569" t="s">
        <v>7</v>
      </c>
      <c r="C132" s="570"/>
      <c r="D132" s="570"/>
      <c r="E132" s="570"/>
      <c r="F132" s="570"/>
      <c r="G132" s="570"/>
      <c r="H132" s="570"/>
      <c r="I132" s="570"/>
      <c r="J132" s="570"/>
      <c r="K132" s="570"/>
      <c r="L132" s="570"/>
      <c r="M132" s="570"/>
      <c r="N132" s="570"/>
      <c r="O132" s="570">
        <f t="shared" ref="O132:Q134" si="32">O65+O99</f>
        <v>16238.409</v>
      </c>
      <c r="P132" s="570">
        <f t="shared" si="32"/>
        <v>0</v>
      </c>
      <c r="Q132" s="570">
        <f t="shared" si="32"/>
        <v>16238.409</v>
      </c>
      <c r="R132" s="570"/>
      <c r="S132" s="644">
        <f>S65+S99</f>
        <v>16.238409000000001</v>
      </c>
      <c r="T132" s="584"/>
      <c r="U132" s="584"/>
      <c r="V132" s="596"/>
      <c r="W132" s="584"/>
      <c r="X132" s="584"/>
      <c r="Y132" s="584"/>
      <c r="Z132" s="574">
        <f>AA132/S132</f>
        <v>1517.9699596506034</v>
      </c>
      <c r="AA132" s="585">
        <f>AA65+AA99</f>
        <v>24649.417054519996</v>
      </c>
      <c r="AB132" s="578">
        <f>Y132+AA132</f>
        <v>24649.417054519996</v>
      </c>
      <c r="AC132" s="581">
        <f>AC65+AC99</f>
        <v>5235.8065841400003</v>
      </c>
      <c r="AD132" s="582">
        <f>AA132-AC132</f>
        <v>19413.610470379994</v>
      </c>
      <c r="AE132" s="1636">
        <f t="shared" si="31"/>
        <v>5235.8065841400003</v>
      </c>
      <c r="AF132" s="606">
        <f t="shared" si="31"/>
        <v>19413.610470379994</v>
      </c>
      <c r="AG132" s="1637">
        <f>AE132+AF132</f>
        <v>24649.417054519996</v>
      </c>
      <c r="AH132" s="600"/>
    </row>
    <row r="133" ht="15.75">
      <c r="A133" s="568" t="s">
        <v>390</v>
      </c>
      <c r="B133" s="583" t="s">
        <v>8</v>
      </c>
      <c r="C133" s="601"/>
      <c r="D133" s="601"/>
      <c r="E133" s="601"/>
      <c r="F133" s="601"/>
      <c r="G133" s="601"/>
      <c r="H133" s="601"/>
      <c r="I133" s="601"/>
      <c r="J133" s="601"/>
      <c r="K133" s="601"/>
      <c r="L133" s="601"/>
      <c r="M133" s="570"/>
      <c r="N133" s="601"/>
      <c r="O133" s="570">
        <f t="shared" si="32"/>
        <v>297505.516</v>
      </c>
      <c r="P133" s="570">
        <f t="shared" si="32"/>
        <v>0</v>
      </c>
      <c r="Q133" s="570">
        <f t="shared" si="32"/>
        <v>297505.516</v>
      </c>
      <c r="R133" s="601"/>
      <c r="S133" s="644">
        <f>S66+S100</f>
        <v>297.505516</v>
      </c>
      <c r="T133" s="584"/>
      <c r="U133" s="584"/>
      <c r="V133" s="596"/>
      <c r="W133" s="584"/>
      <c r="X133" s="584"/>
      <c r="Y133" s="584"/>
      <c r="Z133" s="574">
        <f>AA133/S133</f>
        <v>2423.5110762986997</v>
      </c>
      <c r="AA133" s="585">
        <f>AA66+AA100</f>
        <v>721007.91328595998</v>
      </c>
      <c r="AB133" s="578">
        <f>Y133+AA133</f>
        <v>721007.91328595998</v>
      </c>
      <c r="AC133" s="581">
        <f>AC66+AC100</f>
        <v>178327.66467549998</v>
      </c>
      <c r="AD133" s="582">
        <f>AA133-AC133</f>
        <v>542680.24861045997</v>
      </c>
      <c r="AE133" s="1636">
        <f t="shared" si="31"/>
        <v>178327.66467549998</v>
      </c>
      <c r="AF133" s="606">
        <f t="shared" si="31"/>
        <v>542680.24861045997</v>
      </c>
      <c r="AG133" s="1637">
        <f>AE133+AF133</f>
        <v>721007.91328595998</v>
      </c>
      <c r="AH133" s="600"/>
    </row>
    <row r="134" ht="15.75">
      <c r="A134" s="568" t="s">
        <v>391</v>
      </c>
      <c r="B134" s="583" t="s">
        <v>9</v>
      </c>
      <c r="C134" s="601"/>
      <c r="D134" s="601"/>
      <c r="E134" s="601"/>
      <c r="F134" s="601"/>
      <c r="G134" s="601"/>
      <c r="H134" s="601"/>
      <c r="I134" s="601"/>
      <c r="J134" s="601"/>
      <c r="K134" s="601"/>
      <c r="L134" s="601"/>
      <c r="M134" s="601"/>
      <c r="N134" s="601"/>
      <c r="O134" s="570">
        <f t="shared" si="32"/>
        <v>130899.561</v>
      </c>
      <c r="P134" s="570">
        <f t="shared" si="32"/>
        <v>0</v>
      </c>
      <c r="Q134" s="570">
        <f t="shared" si="32"/>
        <v>130899.561</v>
      </c>
      <c r="R134" s="601"/>
      <c r="S134" s="644">
        <f>S67+S101</f>
        <v>130.89956100000001</v>
      </c>
      <c r="T134" s="584"/>
      <c r="U134" s="584"/>
      <c r="V134" s="596"/>
      <c r="W134" s="584"/>
      <c r="X134" s="584"/>
      <c r="Y134" s="584"/>
      <c r="Z134" s="574">
        <f>AA134/S134</f>
        <v>3450.1494764569152</v>
      </c>
      <c r="AA134" s="585">
        <f>AA67+AA101</f>
        <v>451623.05185259006</v>
      </c>
      <c r="AB134" s="578">
        <f>Y134+AA134</f>
        <v>451623.05185259006</v>
      </c>
      <c r="AC134" s="581">
        <f>AC67+AC101</f>
        <v>156737.33392385999</v>
      </c>
      <c r="AD134" s="582">
        <f>AA134-AC134</f>
        <v>294885.71792873007</v>
      </c>
      <c r="AE134" s="1636">
        <f t="shared" si="31"/>
        <v>156737.33392385999</v>
      </c>
      <c r="AF134" s="606">
        <f t="shared" si="31"/>
        <v>294885.71792873007</v>
      </c>
      <c r="AG134" s="1637">
        <f>AE134+AF134</f>
        <v>451623.05185259006</v>
      </c>
      <c r="AH134" s="600"/>
    </row>
    <row r="135" ht="47.25" hidden="1">
      <c r="A135" s="587" t="s">
        <v>155</v>
      </c>
      <c r="B135" s="588" t="s">
        <v>392</v>
      </c>
      <c r="C135" s="588"/>
      <c r="D135" s="588"/>
      <c r="E135" s="588"/>
      <c r="F135" s="588"/>
      <c r="G135" s="588"/>
      <c r="H135" s="588"/>
      <c r="I135" s="588"/>
      <c r="J135" s="588"/>
      <c r="K135" s="588"/>
      <c r="L135" s="588"/>
      <c r="M135" s="588"/>
      <c r="N135" s="588"/>
      <c r="O135" s="589"/>
      <c r="P135" s="588"/>
      <c r="Q135" s="588"/>
      <c r="R135" s="588"/>
      <c r="S135" s="590"/>
      <c r="T135" s="584"/>
      <c r="U135" s="584"/>
      <c r="V135" s="584"/>
      <c r="W135" s="584"/>
      <c r="X135" s="584"/>
      <c r="Y135" s="591"/>
      <c r="Z135" s="584"/>
      <c r="AA135" s="597"/>
      <c r="AB135" s="578"/>
      <c r="AC135" s="591"/>
      <c r="AD135" s="598"/>
      <c r="AE135" s="1641"/>
      <c r="AF135" s="1639"/>
      <c r="AG135" s="1637"/>
    </row>
    <row r="136" ht="15.75" hidden="1">
      <c r="A136" s="568"/>
      <c r="B136" s="569"/>
      <c r="C136" s="569"/>
      <c r="D136" s="569"/>
      <c r="E136" s="569"/>
      <c r="F136" s="569"/>
      <c r="G136" s="569"/>
      <c r="H136" s="569"/>
      <c r="I136" s="569"/>
      <c r="J136" s="569"/>
      <c r="K136" s="569"/>
      <c r="L136" s="569"/>
      <c r="M136" s="569"/>
      <c r="N136" s="569"/>
      <c r="O136" s="570"/>
      <c r="P136" s="569"/>
      <c r="Q136" s="569"/>
      <c r="R136" s="569"/>
      <c r="S136" s="580"/>
      <c r="T136" s="584"/>
      <c r="U136" s="584"/>
      <c r="V136" s="584"/>
      <c r="W136" s="584"/>
      <c r="X136" s="584"/>
      <c r="Y136" s="584"/>
      <c r="Z136" s="574"/>
      <c r="AA136" s="580"/>
      <c r="AB136" s="578"/>
      <c r="AC136" s="581"/>
      <c r="AD136" s="582"/>
      <c r="AE136" s="1642"/>
      <c r="AF136" s="606"/>
      <c r="AG136" s="1637"/>
    </row>
    <row r="137" ht="16.5" hidden="1">
      <c r="A137" s="609" t="s">
        <v>393</v>
      </c>
      <c r="B137" s="610" t="s">
        <v>99</v>
      </c>
      <c r="C137" s="610"/>
      <c r="D137" s="610"/>
      <c r="E137" s="610"/>
      <c r="F137" s="610"/>
      <c r="G137" s="610"/>
      <c r="H137" s="610"/>
      <c r="I137" s="610"/>
      <c r="J137" s="610"/>
      <c r="K137" s="610"/>
      <c r="L137" s="610"/>
      <c r="M137" s="610"/>
      <c r="N137" s="610"/>
      <c r="O137" s="611"/>
      <c r="P137" s="610"/>
      <c r="Q137" s="610"/>
      <c r="R137" s="610"/>
      <c r="S137" s="612"/>
      <c r="T137" s="613"/>
      <c r="U137" s="613"/>
      <c r="V137" s="613"/>
      <c r="W137" s="613"/>
      <c r="X137" s="613"/>
      <c r="Y137" s="613"/>
      <c r="Z137" s="615"/>
      <c r="AA137" s="612"/>
      <c r="AB137" s="616"/>
      <c r="AC137" s="617"/>
      <c r="AD137" s="618"/>
      <c r="AE137" s="1643"/>
      <c r="AF137" s="1644"/>
      <c r="AG137" s="1645"/>
    </row>
    <row r="138" ht="16.5">
      <c r="B138" s="620"/>
      <c r="C138" s="620"/>
      <c r="D138" s="620"/>
      <c r="E138" s="620"/>
      <c r="F138" s="620"/>
      <c r="G138" s="620"/>
      <c r="H138" s="620"/>
      <c r="I138" s="620"/>
      <c r="J138" s="620"/>
      <c r="K138" s="620"/>
      <c r="L138" s="620"/>
      <c r="M138" s="620"/>
      <c r="N138" s="620"/>
      <c r="O138" s="621"/>
      <c r="P138" s="620"/>
      <c r="Q138" s="620"/>
      <c r="R138" s="620"/>
      <c r="S138" s="620"/>
      <c r="T138" s="620"/>
      <c r="U138" s="620"/>
      <c r="V138" s="620"/>
      <c r="W138" s="620"/>
      <c r="X138" s="620"/>
      <c r="Y138" s="620"/>
      <c r="Z138" s="620"/>
      <c r="AA138" s="620"/>
      <c r="AB138" s="622"/>
      <c r="AC138" s="623"/>
      <c r="AD138" s="623"/>
      <c r="AE138" s="1646"/>
      <c r="AF138" s="1646"/>
      <c r="AG138" s="1646"/>
    </row>
    <row r="139" s="549" customFormat="1" ht="32.25" customHeight="1">
      <c r="A139" s="624"/>
      <c r="B139" s="625" t="s">
        <v>2036</v>
      </c>
      <c r="C139" s="626"/>
      <c r="D139" s="626"/>
      <c r="E139" s="626"/>
      <c r="F139" s="626"/>
      <c r="G139" s="626"/>
      <c r="H139" s="626"/>
      <c r="I139" s="626"/>
      <c r="J139" s="626"/>
      <c r="K139" s="626"/>
      <c r="L139" s="626"/>
      <c r="M139" s="626"/>
      <c r="N139" s="626"/>
      <c r="O139" s="662">
        <f t="shared" ref="O139:T139" si="33">O111+O120+O125+O130</f>
        <v>1381996.1779999998</v>
      </c>
      <c r="P139" s="662">
        <f t="shared" si="33"/>
        <v>0</v>
      </c>
      <c r="Q139" s="662">
        <f t="shared" si="33"/>
        <v>1381996.1779999998</v>
      </c>
      <c r="R139" s="646">
        <f t="shared" si="33"/>
        <v>24.814179999999997</v>
      </c>
      <c r="S139" s="647">
        <f t="shared" si="33"/>
        <v>1381.9961779999999</v>
      </c>
      <c r="T139" s="628">
        <f t="shared" si="33"/>
        <v>24.814179999999997</v>
      </c>
      <c r="U139" s="630"/>
      <c r="V139" s="625"/>
      <c r="W139" s="631"/>
      <c r="X139" s="631"/>
      <c r="Y139" s="628">
        <f>Y111</f>
        <v>181379.29523754862</v>
      </c>
      <c r="Z139" s="628"/>
      <c r="AA139" s="631">
        <f>AA120+AA125+AA130</f>
        <v>2869995.7836414101</v>
      </c>
      <c r="AB139" s="631">
        <f>AB111+AB120+AB125+AB130</f>
        <v>3051375.0788789587</v>
      </c>
      <c r="AC139" s="631"/>
      <c r="AD139" s="648"/>
      <c r="AE139" s="628">
        <f>AE111+AE120+AE125+AE130</f>
        <v>1054054.5686045298</v>
      </c>
      <c r="AF139" s="628">
        <f>AF111+AF120+AF125+AF130</f>
        <v>1997320.5102744286</v>
      </c>
      <c r="AG139" s="1632">
        <f>AE139+AF139</f>
        <v>3051375.0788789587</v>
      </c>
      <c r="AI139" s="632"/>
    </row>
    <row r="140" s="549" customFormat="1" ht="25.5" hidden="1" customHeight="1">
      <c r="A140" s="650"/>
      <c r="B140" s="651"/>
      <c r="C140" s="658"/>
      <c r="D140" s="658"/>
      <c r="E140" s="658"/>
      <c r="F140" s="658"/>
      <c r="G140" s="658"/>
      <c r="H140" s="658"/>
      <c r="I140" s="658"/>
      <c r="J140" s="658"/>
      <c r="K140" s="658"/>
      <c r="L140" s="658"/>
      <c r="M140" s="658"/>
      <c r="N140" s="658"/>
      <c r="O140" s="658"/>
      <c r="P140" s="658"/>
      <c r="Q140" s="658"/>
      <c r="R140" s="651"/>
      <c r="S140" s="659"/>
      <c r="T140" s="652"/>
      <c r="U140" s="660"/>
      <c r="V140" s="651"/>
      <c r="W140" s="654"/>
      <c r="X140" s="654"/>
      <c r="Y140" s="652"/>
      <c r="Z140" s="652"/>
      <c r="AA140" s="654"/>
      <c r="AB140" s="654"/>
      <c r="AC140" s="654"/>
      <c r="AD140" s="654"/>
      <c r="AE140" s="652"/>
      <c r="AF140" s="652"/>
      <c r="AG140" s="652"/>
      <c r="AI140" s="632"/>
    </row>
    <row r="141" s="549" customFormat="1" ht="25.5" hidden="1" customHeight="1">
      <c r="A141" s="650"/>
      <c r="B141" s="651"/>
      <c r="C141" s="658"/>
      <c r="D141" s="658"/>
      <c r="E141" s="658"/>
      <c r="F141" s="658"/>
      <c r="G141" s="658"/>
      <c r="H141" s="658"/>
      <c r="I141" s="658"/>
      <c r="J141" s="658"/>
      <c r="K141" s="658"/>
      <c r="L141" s="658"/>
      <c r="M141" s="658"/>
      <c r="N141" s="658"/>
      <c r="O141" s="658"/>
      <c r="P141" s="658"/>
      <c r="Q141" s="658"/>
      <c r="R141" s="651"/>
      <c r="S141" s="659"/>
      <c r="T141" s="652"/>
      <c r="U141" s="660"/>
      <c r="V141" s="651"/>
      <c r="W141" s="654"/>
      <c r="X141" s="654"/>
      <c r="Y141" s="652"/>
      <c r="Z141" s="652"/>
      <c r="AA141" s="654"/>
      <c r="AB141" s="654"/>
      <c r="AC141" s="654"/>
      <c r="AD141" s="654"/>
      <c r="AE141" s="652"/>
      <c r="AF141" s="652"/>
      <c r="AG141" s="652"/>
      <c r="AI141" s="632"/>
    </row>
    <row r="142" ht="25.5" customHeight="1">
      <c r="AB142" s="649"/>
      <c r="AE142" s="600"/>
      <c r="AF142" s="600"/>
      <c r="AG142" s="600"/>
    </row>
    <row r="143" s="549" customFormat="1" ht="21.75" customHeight="1">
      <c r="A143" s="624"/>
      <c r="B143" s="625" t="s">
        <v>395</v>
      </c>
      <c r="C143" s="625"/>
      <c r="D143" s="625"/>
      <c r="E143" s="625"/>
      <c r="F143" s="625"/>
      <c r="G143" s="625"/>
      <c r="H143" s="625"/>
      <c r="I143" s="625"/>
      <c r="J143" s="625"/>
      <c r="K143" s="625"/>
      <c r="L143" s="625"/>
      <c r="M143" s="625"/>
      <c r="N143" s="625"/>
      <c r="O143" s="628">
        <f>O39+O139</f>
        <v>2701318.2170000002</v>
      </c>
      <c r="P143" s="628">
        <f>P39+P139</f>
        <v>0</v>
      </c>
      <c r="Q143" s="628">
        <f>Q39+Q139</f>
        <v>2701318.2170000002</v>
      </c>
      <c r="R143" s="663">
        <f>(D39+F39+H39+J39+L39+N39+D72+F72+H72+J72+L72+N106)/12</f>
        <v>23.020861666666672</v>
      </c>
      <c r="S143" s="664">
        <f>S39+S139</f>
        <v>2701.318217</v>
      </c>
      <c r="T143" s="628">
        <f>R143</f>
        <v>23.020861666666672</v>
      </c>
      <c r="U143" s="625"/>
      <c r="V143" s="625"/>
      <c r="W143" s="625"/>
      <c r="X143" s="625"/>
      <c r="Y143" s="628">
        <f>Y39+Y139</f>
        <v>330616.3685190226</v>
      </c>
      <c r="Z143" s="625"/>
      <c r="AA143" s="665">
        <f>AA39+AA139</f>
        <v>5451203.0447729202</v>
      </c>
      <c r="AB143" s="631">
        <f>AB39+AB139</f>
        <v>5781819.4132919423</v>
      </c>
      <c r="AC143" s="631"/>
      <c r="AD143" s="648"/>
      <c r="AE143" s="628">
        <f>AE39+AE139</f>
        <v>1993265.6065069698</v>
      </c>
      <c r="AF143" s="628">
        <f>AF39+AF139</f>
        <v>3788553.8067849725</v>
      </c>
      <c r="AG143" s="628">
        <f>AG39+AG139</f>
        <v>5781819.4132919423</v>
      </c>
      <c r="AI143" s="655"/>
    </row>
    <row r="144" s="549" customFormat="1" ht="21.75" customHeight="1">
      <c r="A144" s="650"/>
      <c r="B144" s="651"/>
      <c r="C144" s="651"/>
      <c r="D144" s="651"/>
      <c r="E144" s="651"/>
      <c r="F144" s="651"/>
      <c r="G144" s="651"/>
      <c r="H144" s="651"/>
      <c r="I144" s="651"/>
      <c r="J144" s="651"/>
      <c r="K144" s="651"/>
      <c r="L144" s="651"/>
      <c r="M144" s="651"/>
      <c r="N144" s="651"/>
      <c r="O144" s="652"/>
      <c r="P144" s="651"/>
      <c r="Q144" s="652"/>
      <c r="R144" s="651"/>
      <c r="S144" s="652"/>
      <c r="T144" s="652"/>
      <c r="U144" s="651"/>
      <c r="V144" s="651"/>
      <c r="W144" s="651"/>
      <c r="X144" s="651"/>
      <c r="Y144" s="652"/>
      <c r="Z144" s="651"/>
      <c r="AA144" s="653"/>
      <c r="AB144" s="654"/>
      <c r="AC144" s="654"/>
      <c r="AD144" s="654"/>
      <c r="AE144" s="654"/>
      <c r="AF144" s="654"/>
      <c r="AG144" s="654"/>
      <c r="AI144" s="655"/>
    </row>
    <row r="145" s="549" customFormat="1" ht="21.75" customHeight="1">
      <c r="A145" s="650"/>
      <c r="B145" s="651"/>
      <c r="C145" s="651"/>
      <c r="D145" s="651"/>
      <c r="E145" s="651"/>
      <c r="F145" s="651"/>
      <c r="G145" s="651"/>
      <c r="H145" s="651"/>
      <c r="I145" s="651"/>
      <c r="J145" s="651"/>
      <c r="K145" s="651"/>
      <c r="L145" s="651"/>
      <c r="M145" s="651"/>
      <c r="N145" s="651"/>
      <c r="O145" s="652"/>
      <c r="P145" s="651"/>
      <c r="Q145" s="652"/>
      <c r="R145" s="651"/>
      <c r="S145" s="652"/>
      <c r="T145" s="652"/>
      <c r="U145" s="651"/>
      <c r="V145" s="651"/>
      <c r="W145" s="651"/>
      <c r="X145" s="651"/>
      <c r="Y145" s="652"/>
      <c r="Z145" s="651"/>
      <c r="AA145" s="653"/>
      <c r="AB145" s="654"/>
      <c r="AC145" s="654"/>
      <c r="AD145" s="654"/>
      <c r="AE145" s="654"/>
      <c r="AF145" s="654"/>
      <c r="AG145" s="654"/>
      <c r="AI145" s="655"/>
    </row>
    <row r="146" s="549" customFormat="1" ht="21.75" customHeight="1">
      <c r="A146" s="650"/>
      <c r="B146" s="651"/>
      <c r="C146" s="651"/>
      <c r="D146" s="651"/>
      <c r="E146" s="651"/>
      <c r="F146" s="651"/>
      <c r="G146" s="651"/>
      <c r="H146" s="651"/>
      <c r="I146" s="651"/>
      <c r="J146" s="651"/>
      <c r="K146" s="651"/>
      <c r="L146" s="651"/>
      <c r="M146" s="651"/>
      <c r="N146" s="651"/>
      <c r="O146" s="652"/>
      <c r="P146" s="651"/>
      <c r="Q146" s="652"/>
      <c r="R146" s="651"/>
      <c r="S146" s="652"/>
      <c r="T146" s="652"/>
      <c r="U146" s="651"/>
      <c r="V146" s="651"/>
      <c r="W146" s="651"/>
      <c r="X146" s="651"/>
      <c r="Y146" s="652"/>
      <c r="Z146" s="651"/>
      <c r="AA146" s="653"/>
      <c r="AB146" s="654"/>
      <c r="AC146" s="654"/>
      <c r="AD146" s="654"/>
      <c r="AE146" s="654"/>
      <c r="AF146" s="654"/>
      <c r="AG146" s="654"/>
      <c r="AI146" s="655"/>
    </row>
    <row r="147" s="549" customFormat="1" ht="21.75" customHeight="1">
      <c r="A147" s="650"/>
      <c r="B147" s="651"/>
      <c r="C147" s="651"/>
      <c r="D147" s="651"/>
      <c r="E147" s="651"/>
      <c r="F147" s="651"/>
      <c r="G147" s="651"/>
      <c r="H147" s="651"/>
      <c r="I147" s="651"/>
      <c r="J147" s="651"/>
      <c r="K147" s="651"/>
      <c r="L147" s="651"/>
      <c r="M147" s="651"/>
      <c r="N147" s="651"/>
      <c r="O147" s="652"/>
      <c r="P147" s="651"/>
      <c r="Q147" s="652"/>
      <c r="R147" s="651"/>
      <c r="S147" s="652"/>
      <c r="T147" s="652"/>
      <c r="U147" s="651"/>
      <c r="V147" s="651"/>
      <c r="W147" s="651"/>
      <c r="X147" s="651"/>
      <c r="Y147" s="652"/>
      <c r="Z147" s="651"/>
      <c r="AA147" s="653"/>
      <c r="AB147" s="654"/>
      <c r="AC147" s="654"/>
      <c r="AD147" s="654"/>
      <c r="AE147" s="654"/>
      <c r="AF147" s="654"/>
      <c r="AG147" s="654"/>
      <c r="AI147" s="655"/>
    </row>
    <row r="148" s="549" customFormat="1" ht="21.75" customHeight="1">
      <c r="A148" s="650"/>
      <c r="B148" s="651"/>
      <c r="C148" s="651"/>
      <c r="D148" s="651"/>
      <c r="E148" s="651"/>
      <c r="F148" s="651"/>
      <c r="G148" s="651"/>
      <c r="H148" s="651"/>
      <c r="I148" s="651"/>
      <c r="J148" s="651"/>
      <c r="K148" s="651"/>
      <c r="L148" s="651"/>
      <c r="M148" s="651"/>
      <c r="N148" s="651"/>
      <c r="O148" s="652"/>
      <c r="P148" s="651"/>
      <c r="Q148" s="652"/>
      <c r="R148" s="651"/>
      <c r="S148" s="652"/>
      <c r="T148" s="652"/>
      <c r="U148" s="651"/>
      <c r="V148" s="651"/>
      <c r="W148" s="651"/>
      <c r="X148" s="651"/>
      <c r="Y148" s="652"/>
      <c r="Z148" s="651"/>
      <c r="AA148" s="653"/>
      <c r="AB148" s="654"/>
      <c r="AC148" s="654"/>
      <c r="AD148" s="654"/>
      <c r="AE148" s="654"/>
      <c r="AF148" s="654"/>
      <c r="AI148" s="655"/>
    </row>
    <row r="149" s="549" customFormat="1" ht="49.5" customHeight="1">
      <c r="A149" s="650"/>
      <c r="B149" s="2169" t="s">
        <v>1407</v>
      </c>
      <c r="C149" s="2170"/>
      <c r="D149" s="2170"/>
      <c r="E149" s="2170"/>
      <c r="F149" s="2170"/>
      <c r="G149" s="2170"/>
      <c r="H149" s="2170"/>
      <c r="I149" s="2170"/>
      <c r="J149" s="2170"/>
      <c r="K149" s="2170"/>
      <c r="L149" s="2170"/>
      <c r="M149" s="2170"/>
      <c r="N149" s="2170"/>
      <c r="O149" s="2170"/>
      <c r="P149" s="2170"/>
      <c r="Q149" s="2170"/>
      <c r="R149" s="2170"/>
      <c r="S149" s="2170"/>
      <c r="T149" s="2170"/>
      <c r="U149" s="2170"/>
      <c r="V149" s="2170"/>
      <c r="W149" s="2170"/>
      <c r="X149" s="2170"/>
      <c r="Y149" s="2170"/>
      <c r="Z149" s="2170"/>
      <c r="AA149" s="2170"/>
      <c r="AB149" s="2170"/>
      <c r="AC149" s="2170"/>
      <c r="AD149" s="2170"/>
      <c r="AE149" s="2170"/>
      <c r="AF149" s="2170"/>
      <c r="AG149" s="2170"/>
      <c r="AH149" s="2170"/>
      <c r="AI149" s="2170"/>
      <c r="AJ149" s="2170"/>
      <c r="AK149" s="2170"/>
      <c r="AL149" s="2170"/>
      <c r="AM149" s="2170"/>
      <c r="AN149" s="2170"/>
      <c r="AO149" s="2170"/>
      <c r="AP149" s="2170"/>
      <c r="AQ149" s="2170"/>
      <c r="AR149" s="2170"/>
      <c r="AS149" s="2170"/>
      <c r="AT149" s="2170"/>
      <c r="AU149" s="2170"/>
      <c r="AV149" s="2170"/>
      <c r="AW149" s="2170"/>
      <c r="AX149" s="2170"/>
      <c r="AY149" s="2170"/>
      <c r="AZ149" s="2170"/>
      <c r="BA149" s="2170"/>
      <c r="BB149" s="2170"/>
      <c r="BC149" s="2170"/>
      <c r="BD149" s="2170"/>
      <c r="BE149" s="2170"/>
      <c r="BF149" s="2170"/>
      <c r="BG149" s="2170"/>
    </row>
    <row r="150" ht="18.75" customHeight="1">
      <c r="AB150" s="666"/>
    </row>
    <row r="151">
      <c r="S151" s="667"/>
      <c r="AB151" s="632"/>
      <c r="AF151" s="668"/>
    </row>
    <row r="153" ht="21.75" hidden="1" customHeight="1">
      <c r="B153" s="669" t="s">
        <v>1162</v>
      </c>
      <c r="C153" s="670"/>
      <c r="D153" s="670"/>
      <c r="E153" s="670"/>
      <c r="F153" s="670"/>
      <c r="G153" s="670"/>
      <c r="H153" s="670"/>
      <c r="I153" s="670"/>
      <c r="J153" s="670"/>
      <c r="K153" s="670"/>
      <c r="L153" s="670"/>
      <c r="M153" s="670"/>
      <c r="N153" s="670"/>
      <c r="O153" s="670"/>
      <c r="P153" s="670"/>
      <c r="Q153" s="670"/>
      <c r="R153" s="670"/>
      <c r="AB153" s="671"/>
      <c r="AC153" s="667"/>
    </row>
    <row r="154" ht="45" hidden="1">
      <c r="B154" s="672" t="s">
        <v>1160</v>
      </c>
      <c r="C154" s="672"/>
      <c r="D154" s="672"/>
      <c r="E154" s="672"/>
      <c r="F154" s="672"/>
      <c r="G154" s="672"/>
      <c r="H154" s="672"/>
      <c r="I154" s="672"/>
      <c r="J154" s="672"/>
      <c r="K154" s="672"/>
      <c r="L154" s="672"/>
      <c r="M154" s="672"/>
      <c r="N154" s="672"/>
      <c r="O154" s="672"/>
      <c r="P154" s="672"/>
      <c r="Q154" s="672"/>
      <c r="R154" s="672"/>
      <c r="S154" s="673" t="s">
        <v>1153</v>
      </c>
      <c r="T154" s="673"/>
      <c r="U154" s="673" t="s">
        <v>179</v>
      </c>
      <c r="AB154" s="674"/>
    </row>
    <row r="155" hidden="1">
      <c r="B155" s="669"/>
      <c r="C155" s="669"/>
      <c r="D155" s="669"/>
      <c r="E155" s="669"/>
      <c r="F155" s="669"/>
      <c r="G155" s="669"/>
      <c r="H155" s="669"/>
      <c r="I155" s="669"/>
      <c r="J155" s="669"/>
      <c r="K155" s="669"/>
      <c r="L155" s="669"/>
      <c r="M155" s="669"/>
      <c r="N155" s="669"/>
      <c r="O155" s="669"/>
      <c r="P155" s="669"/>
      <c r="Q155" s="669"/>
      <c r="R155" s="669"/>
      <c r="S155" s="675">
        <f>S156+S157+S158+S159+S160</f>
        <v>-28.877784999999999</v>
      </c>
      <c r="T155" s="676"/>
      <c r="U155" s="677">
        <f>U156+U157+U158+U159+U160</f>
        <v>-80193.250339999999</v>
      </c>
      <c r="AB155" s="632"/>
    </row>
    <row r="156" ht="15.75" hidden="1">
      <c r="A156" s="548"/>
      <c r="B156" s="569" t="s">
        <v>6</v>
      </c>
      <c r="C156" s="569"/>
      <c r="D156" s="569"/>
      <c r="E156" s="569"/>
      <c r="F156" s="569"/>
      <c r="G156" s="569"/>
      <c r="H156" s="569"/>
      <c r="I156" s="569"/>
      <c r="J156" s="569"/>
      <c r="K156" s="569"/>
      <c r="L156" s="569"/>
      <c r="M156" s="569"/>
      <c r="N156" s="569"/>
      <c r="O156" s="569"/>
      <c r="P156" s="569"/>
      <c r="Q156" s="569"/>
      <c r="R156" s="569"/>
      <c r="S156" s="678">
        <v>0.29942099999999999</v>
      </c>
      <c r="T156" s="679"/>
      <c r="U156" s="680">
        <v>316.17661000000101</v>
      </c>
      <c r="V156" s="548">
        <v>-14.27114899999998</v>
      </c>
      <c r="AB156" s="632"/>
    </row>
    <row r="157" ht="15.75" hidden="1">
      <c r="A157" s="548"/>
      <c r="B157" s="569" t="s">
        <v>7</v>
      </c>
      <c r="C157" s="569"/>
      <c r="D157" s="569"/>
      <c r="E157" s="569"/>
      <c r="F157" s="569"/>
      <c r="G157" s="569"/>
      <c r="H157" s="569"/>
      <c r="I157" s="569"/>
      <c r="J157" s="569"/>
      <c r="K157" s="569"/>
      <c r="L157" s="569"/>
      <c r="M157" s="569"/>
      <c r="N157" s="569"/>
      <c r="O157" s="569"/>
      <c r="P157" s="569"/>
      <c r="Q157" s="569"/>
      <c r="R157" s="569"/>
      <c r="S157" s="678">
        <v>0.013239000000000001</v>
      </c>
      <c r="T157" s="679"/>
      <c r="U157" s="680">
        <v>18.174639999999599</v>
      </c>
    </row>
    <row r="158" ht="15.75" hidden="1">
      <c r="A158" s="548"/>
      <c r="B158" s="583" t="s">
        <v>8</v>
      </c>
      <c r="C158" s="583"/>
      <c r="D158" s="583"/>
      <c r="E158" s="583"/>
      <c r="F158" s="583"/>
      <c r="G158" s="583"/>
      <c r="H158" s="583"/>
      <c r="I158" s="583"/>
      <c r="J158" s="583"/>
      <c r="K158" s="583"/>
      <c r="L158" s="583"/>
      <c r="M158" s="583"/>
      <c r="N158" s="583"/>
      <c r="O158" s="583"/>
      <c r="P158" s="583"/>
      <c r="Q158" s="583"/>
      <c r="R158" s="583"/>
      <c r="S158" s="678">
        <v>-18.350192</v>
      </c>
      <c r="T158" s="679"/>
      <c r="U158" s="680">
        <v>-40547.868190000001</v>
      </c>
      <c r="AB158" s="632"/>
      <c r="AC158" s="681"/>
    </row>
    <row r="159" ht="15.75" hidden="1">
      <c r="A159" s="548"/>
      <c r="B159" s="583" t="s">
        <v>1159</v>
      </c>
      <c r="C159" s="583"/>
      <c r="D159" s="583"/>
      <c r="E159" s="583"/>
      <c r="F159" s="583"/>
      <c r="G159" s="583"/>
      <c r="H159" s="583"/>
      <c r="I159" s="583"/>
      <c r="J159" s="583"/>
      <c r="K159" s="583"/>
      <c r="L159" s="583"/>
      <c r="M159" s="583"/>
      <c r="N159" s="583"/>
      <c r="O159" s="583"/>
      <c r="P159" s="583"/>
      <c r="Q159" s="583"/>
      <c r="R159" s="583"/>
      <c r="S159" s="678">
        <v>-3.2070090000000002</v>
      </c>
      <c r="T159" s="679"/>
      <c r="U159" s="680">
        <v>-9961.0340899999992</v>
      </c>
    </row>
    <row r="160" ht="15.75" hidden="1">
      <c r="A160" s="548"/>
      <c r="B160" s="583" t="s">
        <v>1156</v>
      </c>
      <c r="C160" s="583"/>
      <c r="D160" s="583"/>
      <c r="E160" s="583"/>
      <c r="F160" s="583"/>
      <c r="G160" s="583"/>
      <c r="H160" s="583"/>
      <c r="I160" s="583"/>
      <c r="J160" s="583"/>
      <c r="K160" s="583"/>
      <c r="L160" s="583"/>
      <c r="M160" s="583"/>
      <c r="N160" s="583"/>
      <c r="O160" s="583"/>
      <c r="P160" s="583"/>
      <c r="Q160" s="583"/>
      <c r="R160" s="583"/>
      <c r="S160" s="678">
        <v>-7.6332440000000004</v>
      </c>
      <c r="T160" s="679"/>
      <c r="U160" s="680">
        <v>-30018.69931</v>
      </c>
    </row>
    <row r="161" hidden="1">
      <c r="A161" s="548"/>
      <c r="B161" s="682" t="s">
        <v>1157</v>
      </c>
      <c r="C161" s="682"/>
      <c r="D161" s="682"/>
      <c r="E161" s="682"/>
      <c r="F161" s="682"/>
      <c r="G161" s="682"/>
      <c r="H161" s="682"/>
      <c r="I161" s="682"/>
      <c r="J161" s="682"/>
      <c r="K161" s="682"/>
      <c r="L161" s="682"/>
      <c r="M161" s="682"/>
      <c r="N161" s="682"/>
      <c r="O161" s="682"/>
      <c r="P161" s="682"/>
      <c r="Q161" s="682"/>
      <c r="R161" s="682"/>
      <c r="S161" s="683">
        <f>S160-S162</f>
        <v>-14.271153999999999</v>
      </c>
      <c r="T161" s="684"/>
      <c r="U161" s="685">
        <f>U160-U162</f>
        <v>-40610.281269999999</v>
      </c>
      <c r="V161" s="548">
        <v>6.6379049999999893</v>
      </c>
    </row>
    <row r="162" hidden="1">
      <c r="A162" s="548"/>
      <c r="B162" s="682" t="s">
        <v>1158</v>
      </c>
      <c r="C162" s="682"/>
      <c r="D162" s="682"/>
      <c r="E162" s="682"/>
      <c r="F162" s="682"/>
      <c r="G162" s="682"/>
      <c r="H162" s="682"/>
      <c r="I162" s="682"/>
      <c r="J162" s="682"/>
      <c r="K162" s="682"/>
      <c r="L162" s="682"/>
      <c r="M162" s="682"/>
      <c r="N162" s="682"/>
      <c r="O162" s="682"/>
      <c r="P162" s="682"/>
      <c r="Q162" s="682"/>
      <c r="R162" s="682"/>
      <c r="S162" s="683">
        <v>6.6379099999999998</v>
      </c>
      <c r="T162" s="684"/>
      <c r="U162" s="685">
        <v>10591.58196</v>
      </c>
    </row>
    <row r="163" hidden="1">
      <c r="A163" s="548"/>
      <c r="V163" s="548">
        <v>0.29942099999999527</v>
      </c>
    </row>
    <row r="164" ht="30" hidden="1">
      <c r="A164" s="548"/>
      <c r="B164" s="672" t="s">
        <v>1161</v>
      </c>
      <c r="C164" s="672"/>
      <c r="D164" s="672"/>
      <c r="E164" s="672"/>
      <c r="F164" s="672"/>
      <c r="G164" s="672"/>
      <c r="H164" s="672"/>
      <c r="I164" s="672"/>
      <c r="J164" s="672"/>
      <c r="K164" s="672"/>
      <c r="L164" s="672"/>
      <c r="M164" s="672"/>
      <c r="N164" s="672"/>
      <c r="O164" s="672"/>
      <c r="P164" s="672"/>
      <c r="Q164" s="672"/>
      <c r="R164" s="672"/>
      <c r="S164" s="673" t="s">
        <v>1153</v>
      </c>
      <c r="T164" s="673"/>
      <c r="U164" s="673" t="s">
        <v>179</v>
      </c>
      <c r="V164" s="548">
        <v>0.013238999999998668</v>
      </c>
    </row>
    <row r="165" hidden="1">
      <c r="A165" s="548"/>
      <c r="B165" s="669"/>
      <c r="C165" s="669"/>
      <c r="D165" s="669"/>
      <c r="E165" s="669"/>
      <c r="F165" s="669"/>
      <c r="G165" s="669"/>
      <c r="H165" s="669"/>
      <c r="I165" s="669"/>
      <c r="J165" s="669"/>
      <c r="K165" s="669"/>
      <c r="L165" s="669"/>
      <c r="M165" s="669"/>
      <c r="N165" s="669"/>
      <c r="O165" s="669"/>
      <c r="P165" s="669"/>
      <c r="Q165" s="669"/>
      <c r="R165" s="669"/>
      <c r="S165" s="677">
        <f>S166+S167+S168+S169+S170</f>
        <v>0</v>
      </c>
      <c r="T165" s="676"/>
      <c r="U165" s="675">
        <f>U166+U167+U168+U169+U170</f>
        <v>-0.49375000000000013</v>
      </c>
      <c r="V165" s="548">
        <v>-18.350191999999993</v>
      </c>
    </row>
    <row r="166" ht="15.75" hidden="1">
      <c r="A166" s="548"/>
      <c r="B166" s="569" t="s">
        <v>6</v>
      </c>
      <c r="C166" s="569"/>
      <c r="D166" s="569"/>
      <c r="E166" s="569"/>
      <c r="F166" s="569"/>
      <c r="G166" s="569"/>
      <c r="H166" s="569"/>
      <c r="I166" s="569"/>
      <c r="J166" s="569"/>
      <c r="K166" s="569"/>
      <c r="L166" s="569"/>
      <c r="M166" s="569"/>
      <c r="N166" s="569"/>
      <c r="O166" s="569"/>
      <c r="P166" s="569"/>
      <c r="Q166" s="569"/>
      <c r="R166" s="569"/>
      <c r="S166" s="680"/>
      <c r="T166" s="679"/>
      <c r="U166" s="680"/>
      <c r="V166" s="548">
        <v>-3.2070089999999993</v>
      </c>
    </row>
    <row r="167" ht="15.75" hidden="1">
      <c r="A167" s="548"/>
      <c r="B167" s="569" t="s">
        <v>7</v>
      </c>
      <c r="C167" s="569"/>
      <c r="D167" s="569"/>
      <c r="E167" s="569"/>
      <c r="F167" s="569"/>
      <c r="G167" s="569"/>
      <c r="H167" s="569"/>
      <c r="I167" s="569"/>
      <c r="J167" s="569"/>
      <c r="K167" s="569"/>
      <c r="L167" s="569"/>
      <c r="M167" s="569"/>
      <c r="N167" s="569"/>
      <c r="O167" s="569"/>
      <c r="P167" s="569"/>
      <c r="Q167" s="569"/>
      <c r="R167" s="569"/>
      <c r="S167" s="680"/>
      <c r="T167" s="679"/>
      <c r="U167" s="680"/>
    </row>
    <row r="168" ht="15.75" hidden="1">
      <c r="A168" s="548"/>
      <c r="B168" s="583" t="s">
        <v>8</v>
      </c>
      <c r="C168" s="583"/>
      <c r="D168" s="583"/>
      <c r="E168" s="583"/>
      <c r="F168" s="583"/>
      <c r="G168" s="583"/>
      <c r="H168" s="583"/>
      <c r="I168" s="583"/>
      <c r="J168" s="583"/>
      <c r="K168" s="583"/>
      <c r="L168" s="583"/>
      <c r="M168" s="583"/>
      <c r="N168" s="583"/>
      <c r="O168" s="583"/>
      <c r="P168" s="583"/>
      <c r="Q168" s="583"/>
      <c r="R168" s="583"/>
      <c r="S168" s="680">
        <f>0.000518</f>
        <v>0.00051800000000000001</v>
      </c>
      <c r="T168" s="679"/>
      <c r="U168" s="680">
        <v>1.1795199999999999</v>
      </c>
    </row>
    <row r="169" ht="15.75" hidden="1">
      <c r="A169" s="548"/>
      <c r="B169" s="583" t="s">
        <v>1159</v>
      </c>
      <c r="C169" s="583"/>
      <c r="D169" s="583"/>
      <c r="E169" s="583"/>
      <c r="F169" s="583"/>
      <c r="G169" s="583"/>
      <c r="H169" s="583"/>
      <c r="I169" s="583"/>
      <c r="J169" s="583"/>
      <c r="K169" s="583"/>
      <c r="L169" s="583"/>
      <c r="M169" s="583"/>
      <c r="N169" s="583"/>
      <c r="O169" s="583"/>
      <c r="P169" s="583"/>
      <c r="Q169" s="583"/>
      <c r="R169" s="583"/>
      <c r="S169" s="680">
        <v>-0.00051800000000000001</v>
      </c>
      <c r="T169" s="679"/>
      <c r="U169" s="680">
        <v>-1.67327</v>
      </c>
    </row>
    <row r="170" ht="15.75" hidden="1">
      <c r="A170" s="548"/>
      <c r="B170" s="583" t="s">
        <v>1156</v>
      </c>
      <c r="C170" s="583"/>
      <c r="D170" s="583"/>
      <c r="E170" s="583"/>
      <c r="F170" s="583"/>
      <c r="G170" s="583"/>
      <c r="H170" s="583"/>
      <c r="I170" s="583"/>
      <c r="J170" s="583"/>
      <c r="K170" s="583"/>
      <c r="L170" s="583"/>
      <c r="M170" s="583"/>
      <c r="N170" s="583"/>
      <c r="O170" s="583"/>
      <c r="P170" s="583"/>
      <c r="Q170" s="583"/>
      <c r="R170" s="583"/>
      <c r="S170" s="680"/>
      <c r="T170" s="679"/>
      <c r="U170" s="680"/>
    </row>
    <row r="171" hidden="1">
      <c r="A171" s="548"/>
      <c r="B171" s="682" t="s">
        <v>1157</v>
      </c>
      <c r="C171" s="682"/>
      <c r="D171" s="682"/>
      <c r="E171" s="682"/>
      <c r="F171" s="682"/>
      <c r="G171" s="682"/>
      <c r="H171" s="682"/>
      <c r="I171" s="682"/>
      <c r="J171" s="682"/>
      <c r="K171" s="682"/>
      <c r="L171" s="682"/>
      <c r="M171" s="682"/>
      <c r="N171" s="682"/>
      <c r="O171" s="682"/>
      <c r="P171" s="682"/>
      <c r="Q171" s="682"/>
      <c r="R171" s="682"/>
      <c r="S171" s="685"/>
      <c r="T171" s="684"/>
      <c r="U171" s="685"/>
    </row>
    <row r="172" hidden="1">
      <c r="A172" s="548"/>
      <c r="B172" s="682" t="s">
        <v>1158</v>
      </c>
      <c r="C172" s="682"/>
      <c r="D172" s="682"/>
      <c r="E172" s="682"/>
      <c r="F172" s="682"/>
      <c r="G172" s="682"/>
      <c r="H172" s="682"/>
      <c r="I172" s="682"/>
      <c r="J172" s="682"/>
      <c r="K172" s="682"/>
      <c r="L172" s="682"/>
      <c r="M172" s="682"/>
      <c r="N172" s="682"/>
      <c r="O172" s="682"/>
      <c r="P172" s="682"/>
      <c r="Q172" s="682"/>
      <c r="R172" s="682"/>
      <c r="S172" s="685"/>
      <c r="T172" s="684"/>
      <c r="U172" s="685"/>
      <c r="AB172" s="548"/>
    </row>
    <row r="173" hidden="1"/>
    <row r="174" ht="27.75" hidden="1" customHeight="1">
      <c r="A174" s="548"/>
      <c r="B174" s="686" t="s">
        <v>209</v>
      </c>
      <c r="C174" s="686"/>
      <c r="D174" s="686"/>
      <c r="E174" s="686"/>
      <c r="F174" s="686"/>
      <c r="G174" s="686"/>
      <c r="H174" s="686"/>
      <c r="I174" s="686"/>
      <c r="J174" s="686"/>
      <c r="K174" s="686"/>
      <c r="L174" s="686"/>
      <c r="M174" s="686"/>
      <c r="N174" s="686"/>
      <c r="O174" s="686"/>
      <c r="P174" s="686"/>
      <c r="Q174" s="686"/>
      <c r="R174" s="686"/>
      <c r="S174" s="687">
        <f>S155+S165</f>
        <v>-28.877784999999999</v>
      </c>
      <c r="T174" s="687"/>
      <c r="U174" s="687">
        <f>U155+U165</f>
        <v>-80193.744089999993</v>
      </c>
      <c r="AB174" s="548"/>
    </row>
    <row r="175" ht="15.75" hidden="1">
      <c r="A175" s="548"/>
      <c r="B175" s="569" t="s">
        <v>6</v>
      </c>
      <c r="C175" s="569"/>
      <c r="D175" s="569"/>
      <c r="E175" s="569"/>
      <c r="F175" s="569"/>
      <c r="G175" s="569"/>
      <c r="H175" s="569"/>
      <c r="I175" s="569"/>
      <c r="J175" s="569"/>
      <c r="K175" s="569"/>
      <c r="L175" s="569"/>
      <c r="M175" s="569"/>
      <c r="N175" s="569"/>
      <c r="O175" s="569"/>
      <c r="P175" s="569"/>
      <c r="Q175" s="569"/>
      <c r="R175" s="569"/>
      <c r="S175" s="688">
        <f>S156+S166</f>
        <v>0.29942099999999999</v>
      </c>
      <c r="T175" s="689"/>
      <c r="U175" s="690">
        <f>U156+U166</f>
        <v>316.17661000000101</v>
      </c>
      <c r="V175" s="548">
        <v>-2.550433000000055</v>
      </c>
      <c r="AB175" s="548"/>
    </row>
    <row r="176" ht="15.75" hidden="1">
      <c r="A176" s="548"/>
      <c r="B176" s="569" t="s">
        <v>7</v>
      </c>
      <c r="C176" s="569"/>
      <c r="D176" s="569"/>
      <c r="E176" s="569"/>
      <c r="F176" s="569"/>
      <c r="G176" s="569"/>
      <c r="H176" s="569"/>
      <c r="I176" s="569"/>
      <c r="J176" s="569"/>
      <c r="K176" s="569"/>
      <c r="L176" s="569"/>
      <c r="M176" s="569"/>
      <c r="N176" s="569"/>
      <c r="O176" s="569"/>
      <c r="P176" s="569"/>
      <c r="Q176" s="569"/>
      <c r="R176" s="569"/>
      <c r="S176" s="688">
        <f t="shared" ref="S176:U181" si="34">S157+S167</f>
        <v>0.013239000000000001</v>
      </c>
      <c r="T176" s="689"/>
      <c r="U176" s="690">
        <f t="shared" si="34"/>
        <v>18.174639999999599</v>
      </c>
      <c r="AB176" s="548"/>
    </row>
    <row r="177" ht="15.75" hidden="1">
      <c r="A177" s="548"/>
      <c r="B177" s="583" t="s">
        <v>8</v>
      </c>
      <c r="C177" s="583"/>
      <c r="D177" s="583"/>
      <c r="E177" s="583"/>
      <c r="F177" s="583"/>
      <c r="G177" s="583"/>
      <c r="H177" s="583"/>
      <c r="I177" s="583"/>
      <c r="J177" s="583"/>
      <c r="K177" s="583"/>
      <c r="L177" s="583"/>
      <c r="M177" s="583"/>
      <c r="N177" s="583"/>
      <c r="O177" s="583"/>
      <c r="P177" s="583"/>
      <c r="Q177" s="583"/>
      <c r="R177" s="583"/>
      <c r="S177" s="688">
        <f t="shared" si="34"/>
        <v>-18.349674</v>
      </c>
      <c r="T177" s="689"/>
      <c r="U177" s="690">
        <f t="shared" si="34"/>
        <v>-40546.688670000003</v>
      </c>
      <c r="AB177" s="548"/>
    </row>
    <row r="178" ht="15.75" hidden="1">
      <c r="A178" s="548"/>
      <c r="B178" s="583" t="s">
        <v>1159</v>
      </c>
      <c r="C178" s="583"/>
      <c r="D178" s="583"/>
      <c r="E178" s="583"/>
      <c r="F178" s="583"/>
      <c r="G178" s="583"/>
      <c r="H178" s="583"/>
      <c r="I178" s="583"/>
      <c r="J178" s="583"/>
      <c r="K178" s="583"/>
      <c r="L178" s="583"/>
      <c r="M178" s="583"/>
      <c r="N178" s="583"/>
      <c r="O178" s="583"/>
      <c r="P178" s="583"/>
      <c r="Q178" s="583"/>
      <c r="R178" s="583"/>
      <c r="S178" s="688">
        <f t="shared" si="34"/>
        <v>-3.2075270000000002</v>
      </c>
      <c r="T178" s="689"/>
      <c r="U178" s="690">
        <f t="shared" si="34"/>
        <v>-9962.7073599999985</v>
      </c>
      <c r="AB178" s="548"/>
    </row>
    <row r="179" ht="15.75" hidden="1">
      <c r="A179" s="548"/>
      <c r="B179" s="583" t="s">
        <v>1156</v>
      </c>
      <c r="C179" s="583"/>
      <c r="D179" s="583"/>
      <c r="E179" s="583"/>
      <c r="F179" s="583"/>
      <c r="G179" s="583"/>
      <c r="H179" s="583"/>
      <c r="I179" s="583"/>
      <c r="J179" s="583"/>
      <c r="K179" s="583"/>
      <c r="L179" s="583"/>
      <c r="M179" s="583"/>
      <c r="N179" s="583"/>
      <c r="O179" s="583"/>
      <c r="P179" s="583"/>
      <c r="Q179" s="583"/>
      <c r="R179" s="583"/>
      <c r="S179" s="688">
        <f t="shared" si="34"/>
        <v>-7.6332440000000004</v>
      </c>
      <c r="T179" s="689"/>
      <c r="U179" s="690">
        <f t="shared" si="34"/>
        <v>-30018.69931</v>
      </c>
      <c r="AB179" s="548"/>
    </row>
    <row r="180" hidden="1">
      <c r="A180" s="548"/>
      <c r="B180" s="682" t="s">
        <v>1157</v>
      </c>
      <c r="C180" s="682"/>
      <c r="D180" s="682"/>
      <c r="E180" s="682"/>
      <c r="F180" s="682"/>
      <c r="G180" s="682"/>
      <c r="H180" s="682"/>
      <c r="I180" s="682"/>
      <c r="J180" s="682"/>
      <c r="K180" s="682"/>
      <c r="L180" s="682"/>
      <c r="M180" s="682"/>
      <c r="N180" s="682"/>
      <c r="O180" s="682"/>
      <c r="P180" s="682"/>
      <c r="Q180" s="682"/>
      <c r="R180" s="682"/>
      <c r="S180" s="688">
        <f t="shared" si="34"/>
        <v>-14.271153999999999</v>
      </c>
      <c r="T180" s="689"/>
      <c r="U180" s="690">
        <f t="shared" si="34"/>
        <v>-40610.281269999999</v>
      </c>
      <c r="V180" s="548">
        <v>-5.0828109999999924</v>
      </c>
      <c r="AB180" s="548"/>
    </row>
    <row r="181" hidden="1">
      <c r="A181" s="548"/>
      <c r="B181" s="682" t="s">
        <v>1158</v>
      </c>
      <c r="C181" s="682"/>
      <c r="D181" s="682"/>
      <c r="E181" s="682"/>
      <c r="F181" s="682"/>
      <c r="G181" s="682"/>
      <c r="H181" s="682"/>
      <c r="I181" s="682"/>
      <c r="J181" s="682"/>
      <c r="K181" s="682"/>
      <c r="L181" s="682"/>
      <c r="M181" s="682"/>
      <c r="N181" s="682"/>
      <c r="O181" s="682"/>
      <c r="P181" s="682"/>
      <c r="Q181" s="682"/>
      <c r="R181" s="682"/>
      <c r="S181" s="688">
        <f t="shared" si="34"/>
        <v>6.6379099999999998</v>
      </c>
      <c r="T181" s="689"/>
      <c r="U181" s="690">
        <f t="shared" si="34"/>
        <v>10591.58196</v>
      </c>
      <c r="AB181" s="548"/>
    </row>
    <row r="182" hidden="1">
      <c r="A182" s="548"/>
      <c r="V182" s="548">
        <v>0.29942099999999527</v>
      </c>
      <c r="AB182" s="548"/>
    </row>
    <row r="183" hidden="1">
      <c r="A183" s="548"/>
      <c r="V183" s="548">
        <v>0.013238999999998668</v>
      </c>
      <c r="AB183" s="548"/>
    </row>
    <row r="184" hidden="1">
      <c r="A184" s="548"/>
      <c r="V184" s="548">
        <v>-18.350191999999993</v>
      </c>
      <c r="AB184" s="548"/>
    </row>
    <row r="185" hidden="1">
      <c r="A185" s="548"/>
      <c r="V185" s="548">
        <v>-3.2070089999999993</v>
      </c>
      <c r="AB185" s="548"/>
    </row>
    <row r="186" hidden="1"/>
    <row r="187" hidden="1"/>
    <row r="188" hidden="1"/>
    <row r="189" hidden="1"/>
    <row r="190" hidden="1"/>
    <row r="191" hidden="1"/>
    <row r="192" ht="15.75">
      <c r="AG192" s="659">
        <v>5781819.4133000011</v>
      </c>
    </row>
  </sheetData>
  <mergeCells count="29">
    <mergeCell ref="AE108:AG108"/>
    <mergeCell ref="AC111:AD119"/>
    <mergeCell ref="B149:BG149"/>
    <mergeCell ref="AC78:AD86"/>
    <mergeCell ref="A108:A109"/>
    <mergeCell ref="B108:B109"/>
    <mergeCell ref="S108:AB108"/>
    <mergeCell ref="AC108:AD108"/>
    <mergeCell ref="A75:A76"/>
    <mergeCell ref="B75:B76"/>
    <mergeCell ref="S75:AB75"/>
    <mergeCell ref="AC75:AD75"/>
    <mergeCell ref="AE75:AG75"/>
    <mergeCell ref="AD2:AU2"/>
    <mergeCell ref="AE41:AG41"/>
    <mergeCell ref="AC44:AD52"/>
    <mergeCell ref="AC11:AD19"/>
    <mergeCell ref="A41:A42"/>
    <mergeCell ref="B41:B42"/>
    <mergeCell ref="S41:AB41"/>
    <mergeCell ref="AC41:AD41"/>
    <mergeCell ref="A5:AG5"/>
    <mergeCell ref="A8:A9"/>
    <mergeCell ref="B8:B9"/>
    <mergeCell ref="S8:AB8"/>
    <mergeCell ref="AC8:AD8"/>
    <mergeCell ref="AE8:AG8"/>
    <mergeCell ref="C8:D8"/>
    <mergeCell ref="R8:R9"/>
  </mergeCells>
  <pageMargins left="0.70866141732283472" right="0.70866141732283472" top="0.74803149606299213" bottom="0.74803149606299213" header="0.31496062992125984" footer="0.31496062992125984"/>
  <pageSetup paperSize="8" scale="56" fitToHeight="2" orientation="landscape"/>
  <rowBreaks count="1" manualBreakCount="1">
    <brk id="74" man="1" max="32"/>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pageSetUpPr fitToPage="1"/>
  </sheetPr>
  <sheetViews>
    <sheetView view="pageBreakPreview" topLeftCell="B1" zoomScale="70" zoomScaleNormal="100" zoomScaleSheetLayoutView="70" workbookViewId="0">
      <selection activeCell="J12" sqref="J12"/>
    </sheetView>
  </sheetViews>
  <sheetFormatPr defaultColWidth="9.140625" defaultRowHeight="15.75"/>
  <cols>
    <col bestFit="1" customWidth="1" min="1" max="1" style="18" width="7.7109375"/>
    <col bestFit="1" customWidth="1" min="2" max="2" style="18" width="45"/>
    <col bestFit="1" customWidth="1" min="3" max="3" style="18" width="17"/>
    <col customWidth="1" min="4" max="5" style="18" width="17"/>
    <col customWidth="1" min="6" max="7" style="18" width="15.85546875"/>
    <col customWidth="1" min="8" max="8" style="18" width="17.85546875"/>
    <col customWidth="1" min="9" max="9" style="18" width="19.5703125"/>
    <col customWidth="1" min="10" max="10" style="18" width="21.28515625"/>
    <col min="11" max="16384" style="18" width="9.140625"/>
  </cols>
  <sheetData>
    <row r="1" ht="65.25" customHeight="1">
      <c r="G1" s="1896"/>
      <c r="H1" s="1896"/>
      <c r="I1" s="1896"/>
    </row>
    <row r="2" ht="18.75" customHeight="1">
      <c r="A2" s="1897" t="s">
        <v>302</v>
      </c>
      <c r="B2" s="1897"/>
      <c r="C2" s="1897"/>
      <c r="D2" s="1897"/>
      <c r="E2" s="1897"/>
      <c r="F2" s="1897"/>
      <c r="G2" s="1897"/>
      <c r="H2" s="1897"/>
      <c r="I2" s="1897"/>
    </row>
    <row r="4" s="31" customFormat="1" ht="60.75" customHeight="1">
      <c r="A4" s="1898" t="s">
        <v>250</v>
      </c>
      <c r="B4" s="1900" t="s">
        <v>251</v>
      </c>
      <c r="C4" s="1900" t="s">
        <v>303</v>
      </c>
      <c r="D4" s="1902" t="s">
        <v>304</v>
      </c>
      <c r="E4" s="1903"/>
      <c r="F4" s="1902" t="s">
        <v>305</v>
      </c>
      <c r="G4" s="1903"/>
      <c r="H4" s="1902" t="s">
        <v>306</v>
      </c>
      <c r="I4" s="1903"/>
    </row>
    <row r="5" s="32" customFormat="1" ht="30" customHeight="1">
      <c r="A5" s="1899"/>
      <c r="B5" s="1901"/>
      <c r="C5" s="1901"/>
      <c r="D5" s="1875" t="s">
        <v>183</v>
      </c>
      <c r="E5" s="1875" t="s">
        <v>184</v>
      </c>
      <c r="F5" s="1875" t="s">
        <v>183</v>
      </c>
      <c r="G5" s="1875" t="s">
        <v>184</v>
      </c>
      <c r="H5" s="1875" t="s">
        <v>183</v>
      </c>
      <c r="I5" s="1875" t="s">
        <v>184</v>
      </c>
    </row>
    <row r="6" s="32" customFormat="1" ht="39" customHeight="1">
      <c r="A6" s="33" t="s">
        <v>111</v>
      </c>
      <c r="B6" s="34" t="s">
        <v>307</v>
      </c>
      <c r="C6" s="33"/>
      <c r="D6" s="1904"/>
      <c r="E6" s="1904"/>
      <c r="F6" s="1904"/>
      <c r="G6" s="1904"/>
      <c r="H6" s="1904"/>
      <c r="I6" s="1904"/>
    </row>
    <row r="7" s="32" customFormat="1" ht="39" hidden="1" customHeight="1">
      <c r="A7" s="1876" t="s">
        <v>13</v>
      </c>
      <c r="B7" s="35" t="s">
        <v>308</v>
      </c>
      <c r="C7" s="1876"/>
      <c r="D7" s="1905"/>
      <c r="E7" s="1905"/>
      <c r="F7" s="1905"/>
      <c r="G7" s="1905"/>
      <c r="H7" s="1905"/>
      <c r="I7" s="1905"/>
    </row>
    <row r="8" s="32" customFormat="1" ht="173.25" hidden="1" customHeight="1">
      <c r="A8" s="1876"/>
      <c r="B8" s="35" t="s">
        <v>309</v>
      </c>
      <c r="C8" s="1876" t="s">
        <v>310</v>
      </c>
      <c r="D8" s="1905"/>
      <c r="E8" s="1905"/>
      <c r="F8" s="1905"/>
      <c r="G8" s="1905"/>
      <c r="H8" s="1905"/>
      <c r="I8" s="1905"/>
    </row>
    <row r="9" s="32" customFormat="1" ht="169.5" hidden="1" customHeight="1">
      <c r="A9" s="1876"/>
      <c r="B9" s="35" t="s">
        <v>311</v>
      </c>
      <c r="C9" s="1876" t="s">
        <v>188</v>
      </c>
      <c r="D9" s="1905"/>
      <c r="E9" s="1905"/>
      <c r="F9" s="1905"/>
      <c r="G9" s="1905"/>
      <c r="H9" s="1905"/>
      <c r="I9" s="1905"/>
    </row>
    <row r="10" s="32" customFormat="1" ht="16.5" customHeight="1">
      <c r="A10" s="1906" t="s">
        <v>20</v>
      </c>
      <c r="B10" s="35" t="s">
        <v>312</v>
      </c>
      <c r="C10" s="1876"/>
      <c r="D10" s="1905"/>
      <c r="E10" s="1905"/>
      <c r="F10" s="1905"/>
      <c r="G10" s="1905"/>
      <c r="H10" s="1905"/>
      <c r="I10" s="1905"/>
    </row>
    <row r="11" s="32" customFormat="1" ht="15.75" customHeight="1">
      <c r="A11" s="1906"/>
      <c r="B11" s="35" t="s">
        <v>313</v>
      </c>
      <c r="C11" s="1876"/>
      <c r="D11" s="1905"/>
      <c r="E11" s="1905"/>
      <c r="F11" s="1905"/>
      <c r="G11" s="1905"/>
      <c r="H11" s="1905"/>
      <c r="I11" s="1905"/>
    </row>
    <row r="12" s="32" customFormat="1" ht="30" customHeight="1">
      <c r="A12" s="1906"/>
      <c r="B12" s="36" t="s">
        <v>314</v>
      </c>
      <c r="C12" s="37" t="s">
        <v>310</v>
      </c>
      <c r="D12" s="508">
        <v>979381.47529795778</v>
      </c>
      <c r="E12" s="508">
        <v>943745.20790535037</v>
      </c>
      <c r="F12" s="508">
        <v>902646.93909083505</v>
      </c>
      <c r="G12" s="508">
        <v>975541.64743814419</v>
      </c>
      <c r="H12" s="508">
        <v>975541.64743814419</v>
      </c>
      <c r="I12" s="508">
        <v>5453003.5600608401</v>
      </c>
    </row>
    <row r="13" s="32" customFormat="1" ht="38.25" customHeight="1">
      <c r="A13" s="1906"/>
      <c r="B13" s="36" t="s">
        <v>315</v>
      </c>
      <c r="C13" s="37" t="s">
        <v>188</v>
      </c>
      <c r="D13" s="508">
        <v>583.73827097653464</v>
      </c>
      <c r="E13" s="508">
        <v>551.61159567826485</v>
      </c>
      <c r="F13" s="508">
        <v>862.41897416706797</v>
      </c>
      <c r="G13" s="508">
        <v>953.01571919898834</v>
      </c>
      <c r="H13" s="508">
        <v>953.01571919898834</v>
      </c>
      <c r="I13" s="508">
        <v>1231.4745187262263</v>
      </c>
    </row>
    <row r="14" s="32" customFormat="1" ht="26.100000000000001" customHeight="1">
      <c r="A14" s="1907"/>
      <c r="B14" s="38" t="s">
        <v>316</v>
      </c>
      <c r="C14" s="39" t="s">
        <v>188</v>
      </c>
      <c r="D14" s="509">
        <v>2409.0725886224595</v>
      </c>
      <c r="E14" s="509">
        <v>2433.2822596389901</v>
      </c>
      <c r="F14" s="509">
        <v>2483.0004292324088</v>
      </c>
      <c r="G14" s="509">
        <v>2713.398247136668</v>
      </c>
      <c r="H14" s="509">
        <v>2699.652782854841</v>
      </c>
      <c r="I14" s="509">
        <v>11048.351180968584</v>
      </c>
    </row>
    <row r="15" s="32" customFormat="1" ht="40.5" hidden="1" customHeight="1">
      <c r="A15" s="40" t="s">
        <v>114</v>
      </c>
      <c r="B15" s="41" t="s">
        <v>317</v>
      </c>
      <c r="C15" s="40" t="s">
        <v>188</v>
      </c>
      <c r="D15" s="42"/>
      <c r="E15" s="42"/>
      <c r="F15" s="42"/>
      <c r="G15" s="1496">
        <v>0</v>
      </c>
      <c r="H15" s="42"/>
      <c r="I15" s="42"/>
    </row>
    <row r="16" s="32" customFormat="1" ht="26.100000000000001" hidden="1" customHeight="1">
      <c r="A16" s="40" t="s">
        <v>118</v>
      </c>
      <c r="B16" s="41" t="s">
        <v>318</v>
      </c>
      <c r="C16" s="40"/>
      <c r="D16" s="42"/>
      <c r="E16" s="42"/>
      <c r="F16" s="42"/>
      <c r="G16" s="1496">
        <v>0</v>
      </c>
      <c r="H16" s="42"/>
      <c r="I16" s="42"/>
    </row>
    <row r="17" s="32" customFormat="1" ht="54" hidden="1" customHeight="1">
      <c r="A17" s="40" t="s">
        <v>80</v>
      </c>
      <c r="B17" s="41" t="s">
        <v>319</v>
      </c>
      <c r="C17" s="40" t="s">
        <v>188</v>
      </c>
      <c r="D17" s="42"/>
      <c r="E17" s="42"/>
      <c r="F17" s="42"/>
      <c r="G17" s="1496">
        <v>0</v>
      </c>
      <c r="H17" s="42"/>
      <c r="I17" s="42"/>
    </row>
    <row r="18" s="32" customFormat="1" ht="66.75" hidden="1" customHeight="1">
      <c r="A18" s="40" t="s">
        <v>119</v>
      </c>
      <c r="B18" s="41" t="s">
        <v>320</v>
      </c>
      <c r="C18" s="40" t="s">
        <v>188</v>
      </c>
      <c r="D18" s="42"/>
      <c r="E18" s="42"/>
      <c r="F18" s="42"/>
      <c r="G18" s="1496">
        <v>0</v>
      </c>
      <c r="H18" s="42"/>
      <c r="I18" s="42"/>
    </row>
    <row r="19" s="32" customFormat="1" ht="27" hidden="1" customHeight="1">
      <c r="A19" s="40" t="s">
        <v>148</v>
      </c>
      <c r="B19" s="41" t="s">
        <v>321</v>
      </c>
      <c r="C19" s="40" t="s">
        <v>260</v>
      </c>
      <c r="D19" s="42"/>
      <c r="E19" s="42"/>
      <c r="F19" s="42"/>
      <c r="G19" s="1496">
        <v>0</v>
      </c>
      <c r="H19" s="42"/>
      <c r="I19" s="42"/>
    </row>
    <row r="20" s="32" customFormat="1" ht="27" hidden="1" customHeight="1">
      <c r="A20" s="40"/>
      <c r="B20" s="41" t="s">
        <v>322</v>
      </c>
      <c r="C20" s="40" t="s">
        <v>260</v>
      </c>
      <c r="D20" s="42"/>
      <c r="E20" s="42"/>
      <c r="F20" s="42"/>
      <c r="G20" s="1496">
        <v>0</v>
      </c>
      <c r="H20" s="42"/>
      <c r="I20" s="42"/>
    </row>
    <row r="21" s="32" customFormat="1" ht="27" hidden="1" customHeight="1">
      <c r="A21" s="40"/>
      <c r="B21" s="41" t="s">
        <v>323</v>
      </c>
      <c r="C21" s="40" t="s">
        <v>260</v>
      </c>
      <c r="D21" s="42"/>
      <c r="E21" s="42"/>
      <c r="F21" s="42"/>
      <c r="G21" s="1496">
        <v>0</v>
      </c>
      <c r="H21" s="42"/>
      <c r="I21" s="42"/>
    </row>
    <row r="22" s="32" customFormat="1" ht="27" hidden="1" customHeight="1">
      <c r="A22" s="40"/>
      <c r="B22" s="41" t="s">
        <v>324</v>
      </c>
      <c r="C22" s="40" t="s">
        <v>260</v>
      </c>
      <c r="D22" s="42"/>
      <c r="E22" s="42"/>
      <c r="F22" s="42"/>
      <c r="G22" s="1496">
        <v>0</v>
      </c>
      <c r="H22" s="42"/>
      <c r="I22" s="42"/>
    </row>
    <row r="23" s="32" customFormat="1" ht="27" hidden="1" customHeight="1">
      <c r="A23" s="40"/>
      <c r="B23" s="41" t="s">
        <v>325</v>
      </c>
      <c r="C23" s="40" t="s">
        <v>260</v>
      </c>
      <c r="D23" s="42"/>
      <c r="E23" s="42"/>
      <c r="F23" s="42"/>
      <c r="G23" s="1496">
        <v>0</v>
      </c>
      <c r="H23" s="42"/>
      <c r="I23" s="42"/>
    </row>
    <row r="24" s="32" customFormat="1" ht="27" hidden="1" customHeight="1">
      <c r="A24" s="40" t="s">
        <v>174</v>
      </c>
      <c r="B24" s="41" t="s">
        <v>326</v>
      </c>
      <c r="C24" s="40" t="s">
        <v>260</v>
      </c>
      <c r="D24" s="42"/>
      <c r="E24" s="42"/>
      <c r="F24" s="42"/>
      <c r="G24" s="1496">
        <v>0</v>
      </c>
      <c r="H24" s="42"/>
      <c r="I24" s="42"/>
    </row>
    <row r="25" s="32" customFormat="1" ht="27" hidden="1" customHeight="1">
      <c r="A25" s="40" t="s">
        <v>81</v>
      </c>
      <c r="B25" s="41" t="s">
        <v>327</v>
      </c>
      <c r="C25" s="40" t="s">
        <v>328</v>
      </c>
      <c r="D25" s="42"/>
      <c r="E25" s="42"/>
      <c r="F25" s="42"/>
      <c r="G25" s="1496">
        <v>0</v>
      </c>
      <c r="H25" s="42"/>
      <c r="I25" s="42"/>
    </row>
    <row r="26" s="32" customFormat="1" ht="27" hidden="1" customHeight="1">
      <c r="A26" s="40"/>
      <c r="B26" s="41" t="s">
        <v>329</v>
      </c>
      <c r="C26" s="40" t="s">
        <v>328</v>
      </c>
      <c r="D26" s="42"/>
      <c r="E26" s="42"/>
      <c r="F26" s="42"/>
      <c r="G26" s="1496">
        <v>0</v>
      </c>
      <c r="H26" s="42"/>
      <c r="I26" s="42"/>
    </row>
    <row r="27" s="32" customFormat="1" ht="27" hidden="1" customHeight="1">
      <c r="A27" s="40" t="s">
        <v>82</v>
      </c>
      <c r="B27" s="41" t="s">
        <v>330</v>
      </c>
      <c r="C27" s="40" t="s">
        <v>310</v>
      </c>
      <c r="D27" s="42"/>
      <c r="E27" s="42"/>
      <c r="F27" s="42"/>
      <c r="G27" s="1496">
        <v>0</v>
      </c>
      <c r="H27" s="42"/>
      <c r="I27" s="42"/>
    </row>
    <row r="28" s="32" customFormat="1" ht="40.5" hidden="1" customHeight="1">
      <c r="A28" s="40" t="s">
        <v>83</v>
      </c>
      <c r="B28" s="41" t="s">
        <v>331</v>
      </c>
      <c r="C28" s="40" t="s">
        <v>332</v>
      </c>
      <c r="D28" s="42"/>
      <c r="E28" s="42"/>
      <c r="F28" s="42"/>
      <c r="G28" s="1496">
        <v>0</v>
      </c>
      <c r="H28" s="42"/>
      <c r="I28" s="42"/>
    </row>
    <row r="29" s="32" customFormat="1" ht="27" hidden="1" customHeight="1">
      <c r="A29" s="40" t="s">
        <v>150</v>
      </c>
      <c r="B29" s="41" t="s">
        <v>333</v>
      </c>
      <c r="C29" s="40" t="s">
        <v>332</v>
      </c>
      <c r="D29" s="42"/>
      <c r="E29" s="42"/>
      <c r="F29" s="42"/>
      <c r="G29" s="1496">
        <v>0</v>
      </c>
      <c r="H29" s="42"/>
      <c r="I29" s="42"/>
    </row>
    <row r="30" s="32" customFormat="1" ht="27" hidden="1" customHeight="1">
      <c r="A30" s="40" t="s">
        <v>151</v>
      </c>
      <c r="B30" s="41" t="s">
        <v>334</v>
      </c>
      <c r="C30" s="40" t="s">
        <v>332</v>
      </c>
      <c r="D30" s="42"/>
      <c r="E30" s="42"/>
      <c r="F30" s="42"/>
      <c r="G30" s="1496">
        <v>0</v>
      </c>
      <c r="H30" s="42"/>
      <c r="I30" s="42"/>
    </row>
    <row r="31" s="32" customFormat="1" ht="27" hidden="1" customHeight="1">
      <c r="A31" s="40"/>
      <c r="B31" s="41" t="s">
        <v>335</v>
      </c>
      <c r="C31" s="40" t="s">
        <v>332</v>
      </c>
      <c r="D31" s="42"/>
      <c r="E31" s="42"/>
      <c r="F31" s="42"/>
      <c r="G31" s="1496">
        <v>0</v>
      </c>
      <c r="H31" s="42"/>
      <c r="I31" s="42"/>
    </row>
    <row r="32" s="32" customFormat="1" ht="27" hidden="1" customHeight="1">
      <c r="A32" s="40"/>
      <c r="B32" s="41" t="s">
        <v>336</v>
      </c>
      <c r="C32" s="40" t="s">
        <v>332</v>
      </c>
      <c r="D32" s="42"/>
      <c r="E32" s="42"/>
      <c r="F32" s="42"/>
      <c r="G32" s="1496">
        <v>0</v>
      </c>
      <c r="H32" s="42"/>
      <c r="I32" s="42"/>
    </row>
    <row r="33" s="32" customFormat="1" ht="27" hidden="1" customHeight="1">
      <c r="A33" s="40"/>
      <c r="B33" s="41" t="s">
        <v>337</v>
      </c>
      <c r="C33" s="40" t="s">
        <v>332</v>
      </c>
      <c r="D33" s="42"/>
      <c r="E33" s="42"/>
      <c r="F33" s="42"/>
      <c r="G33" s="1496">
        <v>0</v>
      </c>
      <c r="H33" s="42"/>
      <c r="I33" s="42"/>
    </row>
    <row r="34" s="32" customFormat="1" ht="27" hidden="1" customHeight="1">
      <c r="A34" s="40"/>
      <c r="B34" s="41" t="s">
        <v>338</v>
      </c>
      <c r="C34" s="40" t="s">
        <v>332</v>
      </c>
      <c r="D34" s="42"/>
      <c r="E34" s="42"/>
      <c r="F34" s="42"/>
      <c r="G34" s="1496">
        <v>0</v>
      </c>
      <c r="H34" s="42"/>
      <c r="I34" s="42"/>
    </row>
    <row r="35" s="32" customFormat="1" ht="27" hidden="1" customHeight="1">
      <c r="A35" s="40" t="s">
        <v>152</v>
      </c>
      <c r="B35" s="41" t="s">
        <v>339</v>
      </c>
      <c r="C35" s="40" t="s">
        <v>332</v>
      </c>
      <c r="D35" s="42"/>
      <c r="E35" s="42"/>
      <c r="F35" s="42"/>
      <c r="G35" s="1496">
        <v>0</v>
      </c>
      <c r="H35" s="42"/>
      <c r="I35" s="42"/>
    </row>
    <row r="36" s="32" customFormat="1" ht="27" hidden="1" customHeight="1">
      <c r="A36" s="40" t="s">
        <v>281</v>
      </c>
      <c r="B36" s="41" t="s">
        <v>340</v>
      </c>
      <c r="C36" s="40"/>
      <c r="D36" s="42"/>
      <c r="E36" s="42"/>
      <c r="F36" s="42"/>
      <c r="G36" s="1496">
        <v>0</v>
      </c>
      <c r="H36" s="42"/>
      <c r="I36" s="42"/>
    </row>
    <row r="37" s="32" customFormat="1" ht="27" hidden="1" customHeight="1">
      <c r="A37" s="40" t="s">
        <v>282</v>
      </c>
      <c r="B37" s="41" t="s">
        <v>341</v>
      </c>
      <c r="C37" s="40" t="s">
        <v>342</v>
      </c>
      <c r="D37" s="42"/>
      <c r="E37" s="42"/>
      <c r="F37" s="42"/>
      <c r="G37" s="1496">
        <v>0</v>
      </c>
      <c r="H37" s="42"/>
      <c r="I37" s="42"/>
    </row>
    <row r="38" s="32" customFormat="1" ht="27" hidden="1" customHeight="1">
      <c r="A38" s="40" t="s">
        <v>343</v>
      </c>
      <c r="B38" s="41" t="s">
        <v>344</v>
      </c>
      <c r="C38" s="40" t="s">
        <v>332</v>
      </c>
      <c r="D38" s="42"/>
      <c r="E38" s="42"/>
      <c r="F38" s="42"/>
      <c r="G38" s="1496">
        <v>0</v>
      </c>
      <c r="H38" s="42"/>
      <c r="I38" s="42"/>
    </row>
    <row r="39" s="32" customFormat="1" ht="27" hidden="1" customHeight="1">
      <c r="A39" s="40" t="s">
        <v>285</v>
      </c>
      <c r="B39" s="41" t="s">
        <v>345</v>
      </c>
      <c r="C39" s="40" t="s">
        <v>346</v>
      </c>
      <c r="D39" s="42"/>
      <c r="E39" s="42"/>
      <c r="F39" s="42"/>
      <c r="G39" s="1496">
        <v>0</v>
      </c>
      <c r="H39" s="42"/>
      <c r="I39" s="42"/>
    </row>
    <row r="40" s="32" customFormat="1" ht="27" hidden="1" customHeight="1">
      <c r="A40" s="40"/>
      <c r="B40" s="41" t="s">
        <v>347</v>
      </c>
      <c r="C40" s="40" t="s">
        <v>346</v>
      </c>
      <c r="D40" s="42"/>
      <c r="E40" s="42"/>
      <c r="F40" s="42"/>
      <c r="G40" s="1496">
        <v>0</v>
      </c>
      <c r="H40" s="42"/>
      <c r="I40" s="42"/>
    </row>
    <row r="41" s="32" customFormat="1" ht="27" hidden="1" customHeight="1">
      <c r="A41" s="43"/>
      <c r="B41" s="44" t="s">
        <v>348</v>
      </c>
      <c r="C41" s="43" t="s">
        <v>346</v>
      </c>
      <c r="D41" s="45"/>
      <c r="E41" s="45"/>
      <c r="F41" s="45"/>
      <c r="G41" s="1496">
        <v>0</v>
      </c>
      <c r="H41" s="45"/>
      <c r="I41" s="45"/>
    </row>
    <row r="42" s="1" customFormat="1" ht="17.25" customHeight="1">
      <c r="A42" s="46" t="s">
        <v>349</v>
      </c>
    </row>
    <row r="43" s="1" customFormat="1" ht="47.25" customHeight="1">
      <c r="A43" s="46"/>
    </row>
  </sheetData>
  <mergeCells count="15">
    <mergeCell ref="G1:I1"/>
    <mergeCell ref="A2:I2"/>
    <mergeCell ref="A4:A5"/>
    <mergeCell ref="B4:B5"/>
    <mergeCell ref="C4:C5"/>
    <mergeCell ref="D4:E4"/>
    <mergeCell ref="F4:G4"/>
    <mergeCell ref="H4:I4"/>
    <mergeCell ref="I6:I11"/>
    <mergeCell ref="A10:A14"/>
    <mergeCell ref="D6:D11"/>
    <mergeCell ref="E6:E11"/>
    <mergeCell ref="F6:F11"/>
    <mergeCell ref="G6:G11"/>
    <mergeCell ref="H6:H11"/>
  </mergeCells>
  <pageMargins left="0.70866141732283472" right="0.70866141732283472" top="0.74803149606299213" bottom="0.74803149606299213" header="0.31496062992125984" footer="0.31496062992125984"/>
  <pageSetup paperSize="9" scale="75"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FFC000"/>
  </sheetPr>
  <sheetViews>
    <sheetView zoomScale="50" zoomScaleNormal="50" workbookViewId="0">
      <pane xSplit="3" ySplit="5" topLeftCell="D6" activePane="bottomRight" state="frozen"/>
      <selection activeCell="O34" sqref="O34"/>
      <selection pane="topRight" activeCell="O34" sqref="O34"/>
      <selection pane="bottomLeft" activeCell="O34" sqref="O34"/>
      <selection pane="bottomRight" activeCell="S1" sqref="S1:S1048576"/>
    </sheetView>
  </sheetViews>
  <sheetFormatPr defaultColWidth="9.140625" defaultRowHeight="15"/>
  <cols>
    <col min="1" max="1" style="507" width="9.140625"/>
    <col customWidth="1" min="2" max="2" style="507" width="82.5703125"/>
    <col customWidth="1" min="3" max="3" style="507" width="20"/>
    <col customWidth="1" min="4" max="4" style="507" width="29.140625"/>
    <col customWidth="1" min="5" max="5" style="507" width="23.7109375"/>
    <col customWidth="1" hidden="1" min="6" max="6" style="507" width="22.28515625"/>
    <col customWidth="1" hidden="1" min="7" max="7" style="507" width="18.7109375"/>
    <col customWidth="1" min="8" max="8" style="507" width="28.28515625"/>
    <col customWidth="1" min="9" max="9" style="507" width="25.140625"/>
    <col customWidth="1" hidden="1" min="10" max="10" style="507" width="24"/>
    <col customWidth="1" hidden="1" min="11" max="11" style="507" width="19.42578125"/>
    <col customWidth="1" hidden="1" min="12" max="12" style="507" width="18"/>
    <col customWidth="1" hidden="1" min="13" max="13" style="507" width="16.85546875"/>
    <col customWidth="1" min="14" max="14" style="507" width="21.28515625"/>
    <col customWidth="1" min="15" max="15" style="507" width="41.140625"/>
    <col customWidth="1" min="16" max="16" style="507" width="29.5703125"/>
    <col customWidth="1" min="17" max="17" style="507" width="29.28515625"/>
    <col customWidth="1" min="18" max="18" style="507" width="25.5703125"/>
    <col customWidth="1" min="19" max="19" style="507" width="26.7109375"/>
    <col customWidth="1" min="20" max="20" style="507" width="29.5703125"/>
    <col bestFit="1" customWidth="1" min="21" max="21" style="507" width="21"/>
    <col customWidth="1" min="22" max="22" style="507" width="20.42578125"/>
    <col customWidth="1" min="23" max="23" style="507" width="22.85546875"/>
    <col customWidth="1" min="24" max="24" style="507" width="26"/>
    <col customWidth="1" min="25" max="25" style="507" width="18.28515625"/>
    <col min="26" max="16384" style="507" width="9.140625"/>
  </cols>
  <sheetData>
    <row r="1" ht="23.25">
      <c r="L1" s="311"/>
      <c r="M1" s="311"/>
      <c r="N1" s="889" t="s">
        <v>2143</v>
      </c>
      <c r="O1" s="889"/>
      <c r="P1" s="311"/>
    </row>
    <row r="2" ht="23.25">
      <c r="L2" s="311"/>
      <c r="M2" s="311"/>
      <c r="N2" s="890" t="s">
        <v>2144</v>
      </c>
      <c r="O2" s="889"/>
      <c r="P2" s="311"/>
      <c r="R2" s="395">
        <f>R71/11%</f>
        <v>506480.72727272724</v>
      </c>
      <c r="S2" s="395">
        <f>S71/11%</f>
        <v>351160</v>
      </c>
      <c r="T2" s="395">
        <f>T71/11%</f>
        <v>189907.36363636365</v>
      </c>
    </row>
    <row r="3">
      <c r="D3" s="891"/>
    </row>
    <row r="4" ht="101.25" customHeight="1">
      <c r="A4" s="1908" t="s">
        <v>2145</v>
      </c>
      <c r="B4" s="1908"/>
      <c r="C4" s="1908"/>
      <c r="D4" s="1908"/>
      <c r="E4" s="1908"/>
      <c r="F4" s="1908"/>
      <c r="G4" s="1908"/>
      <c r="H4" s="1908"/>
      <c r="I4" s="1908"/>
      <c r="J4" s="1908"/>
      <c r="K4" s="1908"/>
      <c r="L4" s="1908"/>
      <c r="M4" s="1908"/>
      <c r="N4" s="1908"/>
      <c r="O4" s="1908"/>
      <c r="P4" s="1908"/>
      <c r="Q4" s="1908"/>
      <c r="R4" s="1908"/>
      <c r="S4" s="1908"/>
      <c r="T4" s="1908"/>
      <c r="U4" s="892"/>
      <c r="V4" s="892"/>
      <c r="W4" s="892"/>
      <c r="X4" s="892"/>
      <c r="Y4" s="892"/>
      <c r="Z4" s="892"/>
      <c r="AA4" s="892"/>
      <c r="AB4" s="892"/>
      <c r="AC4" s="892"/>
    </row>
    <row r="5" ht="123" customHeight="1">
      <c r="A5" s="893" t="s">
        <v>93</v>
      </c>
      <c r="B5" s="893" t="s">
        <v>210</v>
      </c>
      <c r="C5" s="798" t="s">
        <v>2146</v>
      </c>
      <c r="D5" s="894" t="s">
        <v>2147</v>
      </c>
      <c r="E5" s="894" t="s">
        <v>2148</v>
      </c>
      <c r="F5" s="895" t="s">
        <v>2149</v>
      </c>
      <c r="G5" s="896" t="s">
        <v>2150</v>
      </c>
      <c r="H5" s="897" t="s">
        <v>2151</v>
      </c>
      <c r="I5" s="898" t="s">
        <v>2152</v>
      </c>
      <c r="J5" s="899" t="s">
        <v>2153</v>
      </c>
      <c r="K5" s="900" t="s">
        <v>2154</v>
      </c>
      <c r="L5" s="901" t="s">
        <v>2155</v>
      </c>
      <c r="M5" s="900" t="s">
        <v>2156</v>
      </c>
      <c r="N5" s="902" t="s">
        <v>2157</v>
      </c>
      <c r="O5" s="903" t="s">
        <v>2158</v>
      </c>
      <c r="P5" s="904" t="s">
        <v>2159</v>
      </c>
      <c r="Q5" s="905" t="s">
        <v>2160</v>
      </c>
      <c r="R5" s="905" t="s">
        <v>2161</v>
      </c>
      <c r="S5" s="905" t="s">
        <v>2162</v>
      </c>
      <c r="T5" s="905" t="s">
        <v>2163</v>
      </c>
    </row>
    <row r="6" ht="25.5">
      <c r="A6" s="906"/>
      <c r="B6" s="907" t="s">
        <v>2164</v>
      </c>
      <c r="C6" s="906"/>
      <c r="D6" s="906"/>
      <c r="E6" s="906"/>
      <c r="F6" s="906"/>
      <c r="G6" s="906"/>
      <c r="H6" s="906"/>
      <c r="I6" s="908"/>
      <c r="J6" s="908"/>
      <c r="K6" s="906"/>
      <c r="L6" s="906"/>
      <c r="M6" s="906"/>
      <c r="N6" s="906"/>
      <c r="O6" s="908"/>
      <c r="P6" s="908"/>
      <c r="Q6" s="906"/>
      <c r="R6" s="906"/>
      <c r="S6" s="906"/>
      <c r="T6" s="906"/>
    </row>
    <row r="7" ht="23.25">
      <c r="A7" s="906"/>
      <c r="B7" s="909" t="s">
        <v>0</v>
      </c>
      <c r="C7" s="723" t="s">
        <v>1</v>
      </c>
      <c r="D7" s="910">
        <v>0.035999999999999997</v>
      </c>
      <c r="E7" s="911">
        <v>0.042999999999999997</v>
      </c>
      <c r="F7" s="911">
        <v>0.1391</v>
      </c>
      <c r="G7" s="911">
        <f>F7-E7</f>
        <v>0.096100000000000005</v>
      </c>
      <c r="H7" s="912"/>
      <c r="I7" s="913">
        <v>0.059999999999999998</v>
      </c>
      <c r="J7" s="793"/>
      <c r="K7" s="912"/>
      <c r="L7" s="912"/>
      <c r="M7" s="912"/>
      <c r="N7" s="912"/>
      <c r="O7" s="913">
        <v>0.059999999999999998</v>
      </c>
      <c r="P7" s="913"/>
      <c r="Q7" s="913">
        <v>0.047</v>
      </c>
      <c r="R7" s="913">
        <v>0.040000000000000001</v>
      </c>
      <c r="S7" s="913">
        <v>0.040000000000000001</v>
      </c>
      <c r="T7" s="913">
        <v>0.040000000000000001</v>
      </c>
      <c r="U7" s="424"/>
    </row>
    <row r="8" ht="23.25">
      <c r="A8" s="906"/>
      <c r="B8" s="909" t="s">
        <v>3</v>
      </c>
      <c r="C8" s="723" t="s">
        <v>1</v>
      </c>
      <c r="D8" s="914">
        <v>0.01</v>
      </c>
      <c r="E8" s="915">
        <f>D8</f>
        <v>0.01</v>
      </c>
      <c r="F8" s="915">
        <f>E8</f>
        <v>0.01</v>
      </c>
      <c r="G8" s="911">
        <f t="shared" ref="G8:G15" si="0">F8-E8</f>
        <v>0</v>
      </c>
      <c r="H8" s="912"/>
      <c r="I8" s="915">
        <v>0.01</v>
      </c>
      <c r="J8" s="793"/>
      <c r="K8" s="912"/>
      <c r="L8" s="912"/>
      <c r="M8" s="912"/>
      <c r="N8" s="912"/>
      <c r="O8" s="915">
        <v>0.01</v>
      </c>
      <c r="P8" s="915"/>
      <c r="Q8" s="913">
        <v>0.01</v>
      </c>
      <c r="R8" s="913">
        <v>0.01</v>
      </c>
      <c r="S8" s="913">
        <v>0.01</v>
      </c>
      <c r="T8" s="913">
        <v>0.01</v>
      </c>
      <c r="U8" s="424"/>
    </row>
    <row r="9" ht="22.5">
      <c r="A9" s="906"/>
      <c r="B9" s="916" t="s">
        <v>4</v>
      </c>
      <c r="C9" s="917" t="s">
        <v>5</v>
      </c>
      <c r="D9" s="918">
        <f>D10+D11+D12+D13</f>
        <v>82984.347699999984</v>
      </c>
      <c r="E9" s="918">
        <f>E10+E11+E12+E13</f>
        <v>83765.359449999989</v>
      </c>
      <c r="F9" s="918">
        <f>F10+F11+F12+F13</f>
        <v>83765.359449999989</v>
      </c>
      <c r="G9" s="919">
        <f t="shared" si="0"/>
        <v>0</v>
      </c>
      <c r="H9" s="920">
        <f>H10+H11+H12+H13</f>
        <v>82538.155849999996</v>
      </c>
      <c r="I9" s="921">
        <f>I10+I11+I12+I13</f>
        <v>82297.954739999986</v>
      </c>
      <c r="J9" s="793"/>
      <c r="K9" s="912"/>
      <c r="L9" s="912"/>
      <c r="M9" s="912"/>
      <c r="N9" s="912"/>
      <c r="O9" s="921">
        <f>O10+O11+O12+O13</f>
        <v>82297.954739999986</v>
      </c>
      <c r="P9" s="921"/>
      <c r="Q9" s="921">
        <f>Q10+Q11+Q12+Q13</f>
        <v>82674.655849999996</v>
      </c>
      <c r="R9" s="921">
        <f>R10+R11+R12+R13</f>
        <v>82784.075849999994</v>
      </c>
      <c r="S9" s="921">
        <f>S10+S11+S12+S13</f>
        <v>82904.095849999998</v>
      </c>
      <c r="T9" s="921">
        <f>T10+T11+T12+T13</f>
        <v>83025.095849999998</v>
      </c>
      <c r="U9" s="424"/>
    </row>
    <row r="10" ht="23.25">
      <c r="A10" s="906"/>
      <c r="B10" s="922" t="s">
        <v>6</v>
      </c>
      <c r="C10" s="917" t="s">
        <v>5</v>
      </c>
      <c r="D10" s="923">
        <v>17449.9719</v>
      </c>
      <c r="E10" s="924">
        <v>17468.209500000001</v>
      </c>
      <c r="F10" s="924">
        <v>17468.209500000001</v>
      </c>
      <c r="G10" s="919">
        <f t="shared" si="0"/>
        <v>0</v>
      </c>
      <c r="H10" s="925">
        <v>17444.20765</v>
      </c>
      <c r="I10" s="793">
        <v>17444.20765</v>
      </c>
      <c r="J10" s="793"/>
      <c r="K10" s="912"/>
      <c r="L10" s="912"/>
      <c r="M10" s="912"/>
      <c r="N10" s="912"/>
      <c r="O10" s="793">
        <v>17444.20765</v>
      </c>
      <c r="P10" s="793"/>
      <c r="Q10" s="793">
        <v>17444.20765</v>
      </c>
      <c r="R10" s="793">
        <v>17444.20765</v>
      </c>
      <c r="S10" s="793">
        <v>17444.20765</v>
      </c>
      <c r="T10" s="793">
        <v>17444.20765</v>
      </c>
      <c r="U10" s="424"/>
    </row>
    <row r="11" ht="23.25">
      <c r="A11" s="906"/>
      <c r="B11" s="922" t="s">
        <v>7</v>
      </c>
      <c r="C11" s="917" t="s">
        <v>5</v>
      </c>
      <c r="D11" s="923">
        <v>5234.5671000000002</v>
      </c>
      <c r="E11" s="924">
        <v>5231.3991000000005</v>
      </c>
      <c r="F11" s="924">
        <v>5231.3991000000005</v>
      </c>
      <c r="G11" s="919">
        <f t="shared" si="0"/>
        <v>0</v>
      </c>
      <c r="H11" s="926">
        <v>5192.4982</v>
      </c>
      <c r="I11" s="793">
        <v>5192.4982</v>
      </c>
      <c r="J11" s="793"/>
      <c r="K11" s="912"/>
      <c r="L11" s="912"/>
      <c r="M11" s="912"/>
      <c r="N11" s="912"/>
      <c r="O11" s="793">
        <v>5192.0987000000005</v>
      </c>
      <c r="P11" s="793"/>
      <c r="Q11" s="793">
        <v>5192.4982</v>
      </c>
      <c r="R11" s="793">
        <v>5192.4982</v>
      </c>
      <c r="S11" s="793">
        <v>5192.4982</v>
      </c>
      <c r="T11" s="793">
        <v>5192.4982</v>
      </c>
      <c r="U11" s="424"/>
    </row>
    <row r="12" ht="23.25">
      <c r="A12" s="906"/>
      <c r="B12" s="922" t="s">
        <v>8</v>
      </c>
      <c r="C12" s="917" t="s">
        <v>5</v>
      </c>
      <c r="D12" s="923">
        <v>45956.380899999989</v>
      </c>
      <c r="E12" s="924">
        <v>46707.281849999992</v>
      </c>
      <c r="F12" s="924">
        <v>46707.281849999992</v>
      </c>
      <c r="G12" s="919">
        <f t="shared" si="0"/>
        <v>0</v>
      </c>
      <c r="H12" s="912">
        <v>45332.589999999997</v>
      </c>
      <c r="I12" s="793">
        <v>45227.689610000001</v>
      </c>
      <c r="J12" s="793"/>
      <c r="K12" s="912"/>
      <c r="L12" s="912"/>
      <c r="M12" s="912"/>
      <c r="N12" s="912"/>
      <c r="O12" s="793">
        <v>45228.089110000001</v>
      </c>
      <c r="P12" s="793"/>
      <c r="Q12" s="912">
        <v>45382.089999999997</v>
      </c>
      <c r="R12" s="912">
        <v>45415.309999999998</v>
      </c>
      <c r="S12" s="912">
        <v>45457.330000000002</v>
      </c>
      <c r="T12" s="912">
        <v>45499.129999999997</v>
      </c>
      <c r="U12" s="424"/>
    </row>
    <row r="13" ht="23.25">
      <c r="A13" s="906"/>
      <c r="B13" s="922" t="s">
        <v>9</v>
      </c>
      <c r="C13" s="917" t="s">
        <v>5</v>
      </c>
      <c r="D13" s="923">
        <v>14343.427799999998</v>
      </c>
      <c r="E13" s="924">
        <v>14358.469000000001</v>
      </c>
      <c r="F13" s="924">
        <v>14358.469000000001</v>
      </c>
      <c r="G13" s="919">
        <f t="shared" si="0"/>
        <v>0</v>
      </c>
      <c r="H13" s="912">
        <v>14568.860000000001</v>
      </c>
      <c r="I13" s="793">
        <v>14433.559279999992</v>
      </c>
      <c r="J13" s="793"/>
      <c r="K13" s="912"/>
      <c r="L13" s="912"/>
      <c r="M13" s="912"/>
      <c r="N13" s="912"/>
      <c r="O13" s="793">
        <v>14433.559279999992</v>
      </c>
      <c r="P13" s="793"/>
      <c r="Q13" s="912">
        <v>14655.860000000001</v>
      </c>
      <c r="R13" s="912">
        <v>14732.059999999999</v>
      </c>
      <c r="S13" s="912">
        <v>14810.059999999999</v>
      </c>
      <c r="T13" s="912">
        <v>14889.26</v>
      </c>
      <c r="U13" s="424"/>
    </row>
    <row r="14" ht="22.5">
      <c r="A14" s="906"/>
      <c r="B14" s="916" t="s">
        <v>10</v>
      </c>
      <c r="C14" s="906"/>
      <c r="D14" s="927">
        <f>(D9-82384.1)/82381.1*D15</f>
        <v>0.0054646730257302163</v>
      </c>
      <c r="E14" s="928">
        <f>(E9-D9)/D9*E15</f>
        <v>0.0070586662272456953</v>
      </c>
      <c r="F14" s="928">
        <f>(F9-D9)/D9*F15</f>
        <v>0.0070586662272456953</v>
      </c>
      <c r="G14" s="911">
        <f t="shared" si="0"/>
        <v>0</v>
      </c>
      <c r="H14" s="912"/>
      <c r="I14" s="793"/>
      <c r="J14" s="793"/>
      <c r="K14" s="912"/>
      <c r="L14" s="912"/>
      <c r="M14" s="912"/>
      <c r="N14" s="912"/>
      <c r="O14" s="793"/>
      <c r="P14" s="793"/>
      <c r="Q14" s="928">
        <f>(Q9-I9)/I9*Q15</f>
        <v>0.0034329629866571678</v>
      </c>
      <c r="R14" s="929">
        <f>(R9-Q9)/Q9*R15</f>
        <v>0.00099262584350992122</v>
      </c>
      <c r="S14" s="930">
        <f>(S9-R9)/R9*S15</f>
        <v>0.0010873468004052504</v>
      </c>
      <c r="T14" s="929">
        <f>(T9-S9)/S9*T15</f>
        <v>0.0010946383175590715</v>
      </c>
      <c r="U14" s="424"/>
    </row>
    <row r="15" ht="23.25">
      <c r="A15" s="906"/>
      <c r="B15" s="931" t="s">
        <v>11</v>
      </c>
      <c r="C15" s="906"/>
      <c r="D15" s="932">
        <v>0.75</v>
      </c>
      <c r="E15" s="933">
        <v>0.75</v>
      </c>
      <c r="F15" s="933">
        <v>0.75</v>
      </c>
      <c r="G15" s="911">
        <f t="shared" si="0"/>
        <v>0</v>
      </c>
      <c r="H15" s="912"/>
      <c r="I15" s="933">
        <v>0.75</v>
      </c>
      <c r="J15" s="793"/>
      <c r="K15" s="912"/>
      <c r="L15" s="912"/>
      <c r="M15" s="912"/>
      <c r="N15" s="912"/>
      <c r="O15" s="933">
        <v>0.75</v>
      </c>
      <c r="P15" s="933"/>
      <c r="Q15" s="934">
        <v>0.75</v>
      </c>
      <c r="R15" s="934">
        <v>0.75</v>
      </c>
      <c r="S15" s="934">
        <v>0.75</v>
      </c>
      <c r="T15" s="934">
        <v>0.75</v>
      </c>
      <c r="U15" s="424"/>
    </row>
    <row r="16" ht="22.5">
      <c r="A16" s="906"/>
      <c r="B16" s="935" t="s">
        <v>12</v>
      </c>
      <c r="C16" s="906"/>
      <c r="D16" s="936">
        <f>(1+D7)*(1-D8)*(1+D14)</f>
        <v>1.03124478724211</v>
      </c>
      <c r="E16" s="937">
        <f>(1+E7)*(1-E8)*(1+E14)</f>
        <v>1.039858566986267</v>
      </c>
      <c r="F16" s="937">
        <f>(1+F7)*(1-F8)*(1+F14)</f>
        <v>1.135669121432461</v>
      </c>
      <c r="G16" s="937">
        <f>F16-E16</f>
        <v>0.095810554446194018</v>
      </c>
      <c r="H16" s="912"/>
      <c r="I16" s="793"/>
      <c r="J16" s="793"/>
      <c r="K16" s="912"/>
      <c r="L16" s="912"/>
      <c r="M16" s="912"/>
      <c r="N16" s="912"/>
      <c r="O16" s="793"/>
      <c r="P16" s="793"/>
      <c r="Q16" s="937">
        <f>(1+Q7)*(1-Q8)*(1+Q14)</f>
        <v>1.0400883691245597</v>
      </c>
      <c r="R16" s="937">
        <f>(1+R7)*(1-R8)*(1+R14)</f>
        <v>1.030622007568478</v>
      </c>
      <c r="S16" s="937">
        <f>(1+S7)*(1-S8)*(1+S14)</f>
        <v>1.0307195322656975</v>
      </c>
      <c r="T16" s="937">
        <f>(1+T7)*(1-T8)*(1+T14)</f>
        <v>1.0307270396117589</v>
      </c>
      <c r="U16" s="424"/>
    </row>
    <row r="17" ht="27">
      <c r="A17" s="938" t="s">
        <v>111</v>
      </c>
      <c r="B17" s="939" t="s">
        <v>2165</v>
      </c>
      <c r="C17" s="912"/>
      <c r="D17" s="912"/>
      <c r="E17" s="912"/>
      <c r="F17" s="912"/>
      <c r="G17" s="912"/>
      <c r="H17" s="912"/>
      <c r="I17" s="793"/>
      <c r="J17" s="793"/>
      <c r="K17" s="912"/>
      <c r="L17" s="912"/>
      <c r="M17" s="912"/>
      <c r="N17" s="912"/>
      <c r="O17" s="793"/>
      <c r="P17" s="793"/>
      <c r="Q17" s="912"/>
      <c r="R17" s="912"/>
      <c r="S17" s="912"/>
      <c r="T17" s="912"/>
      <c r="U17" s="424"/>
    </row>
    <row r="18" ht="22.5">
      <c r="A18" s="940" t="s">
        <v>13</v>
      </c>
      <c r="B18" s="941" t="s">
        <v>14</v>
      </c>
      <c r="C18" s="942" t="s">
        <v>15</v>
      </c>
      <c r="D18" s="943">
        <f>D19+D21</f>
        <v>264649.21541964717</v>
      </c>
      <c r="E18" s="943">
        <f>E19+E21</f>
        <v>275197.75390031416</v>
      </c>
      <c r="F18" s="943">
        <f>F19+F21</f>
        <v>300553.94196342083</v>
      </c>
      <c r="G18" s="943">
        <f>F18-E18</f>
        <v>25356.188063106674</v>
      </c>
      <c r="H18" s="943">
        <f>H19+H21</f>
        <v>767037.80145169795</v>
      </c>
      <c r="I18" s="944">
        <f>I19+I21</f>
        <v>301699.92731866759</v>
      </c>
      <c r="J18" s="719">
        <f>H18/D18*100</f>
        <v>289.83188188766275</v>
      </c>
      <c r="K18" s="945">
        <f>I18-H18</f>
        <v>-465337.87413303036</v>
      </c>
      <c r="L18" s="920">
        <f>I18/D18*100</f>
        <v>113.99993264301582</v>
      </c>
      <c r="M18" s="925">
        <f>I18/F18*100</f>
        <v>100.38129107466047</v>
      </c>
      <c r="N18" s="920">
        <f>I18/E18*100</f>
        <v>109.63022882372557</v>
      </c>
      <c r="O18" s="944">
        <f>O19+O21</f>
        <v>301699.92731866759</v>
      </c>
      <c r="P18" s="944"/>
      <c r="Q18" s="946">
        <f>I18*Q16</f>
        <v>313794.58536987117</v>
      </c>
      <c r="R18" s="947">
        <f>Q18*R16</f>
        <v>323403.60553801479</v>
      </c>
      <c r="S18" s="947">
        <f>R18*S16</f>
        <v>333338.41303318273</v>
      </c>
      <c r="T18" s="947">
        <f>S18*T16</f>
        <v>343580.91565457417</v>
      </c>
      <c r="U18" s="424"/>
    </row>
    <row r="19" ht="21">
      <c r="A19" s="948" t="s">
        <v>16</v>
      </c>
      <c r="B19" s="949" t="s">
        <v>17</v>
      </c>
      <c r="C19" s="950" t="s">
        <v>15</v>
      </c>
      <c r="D19" s="951">
        <v>225225.03985970773</v>
      </c>
      <c r="E19" s="951">
        <f>D19*E16</f>
        <v>234202.18719794054</v>
      </c>
      <c r="F19" s="951">
        <f>D19*F16</f>
        <v>255781.12314206528</v>
      </c>
      <c r="G19" s="952">
        <f t="shared" ref="G19:G92" si="1">F19-E19</f>
        <v>21578.935944124736</v>
      </c>
      <c r="H19" s="951">
        <v>707692.38538222155</v>
      </c>
      <c r="I19" s="953">
        <v>267141.07291625114</v>
      </c>
      <c r="J19" s="719">
        <f t="shared" ref="J19:J83" si="2">H19/D19*100</f>
        <v>314.21567771640395</v>
      </c>
      <c r="K19" s="945">
        <f t="shared" ref="K19:K83" si="3">I19-H19</f>
        <v>-440551.3124659704</v>
      </c>
      <c r="L19" s="925">
        <f t="shared" ref="L19:L83" si="4">I19/D19*100</f>
        <v>118.61073399416549</v>
      </c>
      <c r="M19" s="925">
        <f t="shared" ref="M19:M83" si="5">I19/F19*100</f>
        <v>104.44127761839421</v>
      </c>
      <c r="N19" s="925">
        <f t="shared" ref="N19:N83" si="6">I19/E19*100</f>
        <v>114.06429466453771</v>
      </c>
      <c r="O19" s="953">
        <f>I19</f>
        <v>267141.07291625114</v>
      </c>
      <c r="P19" s="953"/>
      <c r="Q19" s="912">
        <f>I19*Q16</f>
        <v>277850.32285564876</v>
      </c>
      <c r="R19" s="912">
        <f>Q19*R16</f>
        <v>286358.6575450385</v>
      </c>
      <c r="S19" s="912">
        <f>R19*S16</f>
        <v>295155.46156505513</v>
      </c>
      <c r="T19" s="912">
        <f>S19*T16</f>
        <v>304224.71512419154</v>
      </c>
      <c r="U19" s="424"/>
    </row>
    <row r="20" ht="21">
      <c r="A20" s="948" t="s">
        <v>2166</v>
      </c>
      <c r="B20" s="954" t="s">
        <v>2167</v>
      </c>
      <c r="C20" s="955" t="s">
        <v>15</v>
      </c>
      <c r="D20" s="956"/>
      <c r="E20" s="956"/>
      <c r="F20" s="956"/>
      <c r="G20" s="957"/>
      <c r="H20" s="956">
        <v>354204.58122100006</v>
      </c>
      <c r="I20" s="958">
        <v>153031.63597369031</v>
      </c>
      <c r="J20" s="959" t="e">
        <f t="shared" si="2"/>
        <v>#DIV/0!</v>
      </c>
      <c r="K20" s="945">
        <f t="shared" si="3"/>
        <v>-201172.94524730975</v>
      </c>
      <c r="L20" s="960" t="e">
        <f t="shared" si="4"/>
        <v>#DIV/0!</v>
      </c>
      <c r="M20" s="960" t="e">
        <f t="shared" si="5"/>
        <v>#DIV/0!</v>
      </c>
      <c r="N20" s="960" t="e">
        <f t="shared" si="6"/>
        <v>#DIV/0!</v>
      </c>
      <c r="O20" s="958">
        <f>I20</f>
        <v>153031.63597369031</v>
      </c>
      <c r="P20" s="958"/>
      <c r="Q20" s="934">
        <f>I20*Q16</f>
        <v>159166.42468433885</v>
      </c>
      <c r="R20" s="934">
        <f>Q20*R16</f>
        <v>164040.42014567027</v>
      </c>
      <c r="S20" s="934">
        <f>R20*S16</f>
        <v>169079.66512521377</v>
      </c>
      <c r="T20" s="934">
        <f>S20*T16</f>
        <v>174274.98269305914</v>
      </c>
      <c r="U20" s="424"/>
    </row>
    <row r="21" ht="21">
      <c r="A21" s="948" t="s">
        <v>18</v>
      </c>
      <c r="B21" s="949" t="s">
        <v>19</v>
      </c>
      <c r="C21" s="950" t="s">
        <v>15</v>
      </c>
      <c r="D21" s="951">
        <v>39424.175559939446</v>
      </c>
      <c r="E21" s="951">
        <f>D21*E16</f>
        <v>40995.566702373639</v>
      </c>
      <c r="F21" s="951">
        <f>D21*F16</f>
        <v>44772.818821355533</v>
      </c>
      <c r="G21" s="952">
        <f t="shared" si="1"/>
        <v>3777.2521189818945</v>
      </c>
      <c r="H21" s="951">
        <v>59345.416069476443</v>
      </c>
      <c r="I21" s="953">
        <v>34558.854402416444</v>
      </c>
      <c r="J21" s="719">
        <f t="shared" si="2"/>
        <v>150.53051896861936</v>
      </c>
      <c r="K21" s="945">
        <f>I21-H21</f>
        <v>-24786.561667059999</v>
      </c>
      <c r="L21" s="925">
        <f t="shared" si="4"/>
        <v>87.659041467776802</v>
      </c>
      <c r="M21" s="925">
        <f t="shared" si="5"/>
        <v>77.187131192938693</v>
      </c>
      <c r="N21" s="925">
        <f t="shared" si="6"/>
        <v>84.299003971118395</v>
      </c>
      <c r="O21" s="953">
        <f>I21</f>
        <v>34558.854402416444</v>
      </c>
      <c r="P21" s="953"/>
      <c r="Q21" s="925">
        <f>I21*Q16</f>
        <v>35944.262514222428</v>
      </c>
      <c r="R21" s="925">
        <f>Q21*R16</f>
        <v>37044.947992976304</v>
      </c>
      <c r="S21" s="925">
        <f>R21*S16</f>
        <v>38182.951468127627</v>
      </c>
      <c r="T21" s="925">
        <f>S21*T16</f>
        <v>39356.200530382652</v>
      </c>
      <c r="U21" s="424"/>
    </row>
    <row r="22" ht="21">
      <c r="A22" s="948" t="s">
        <v>2168</v>
      </c>
      <c r="B22" s="954" t="s">
        <v>2167</v>
      </c>
      <c r="C22" s="955" t="s">
        <v>15</v>
      </c>
      <c r="D22" s="961"/>
      <c r="E22" s="956"/>
      <c r="F22" s="956"/>
      <c r="G22" s="957"/>
      <c r="H22" s="956">
        <v>52757.486999999994</v>
      </c>
      <c r="I22" s="958">
        <v>26289.064253780001</v>
      </c>
      <c r="J22" s="959" t="e">
        <f t="shared" si="2"/>
        <v>#DIV/0!</v>
      </c>
      <c r="K22" s="945">
        <f t="shared" si="3"/>
        <v>-26468.422746219992</v>
      </c>
      <c r="L22" s="960" t="e">
        <f t="shared" si="4"/>
        <v>#DIV/0!</v>
      </c>
      <c r="M22" s="960" t="e">
        <f t="shared" si="5"/>
        <v>#DIV/0!</v>
      </c>
      <c r="N22" s="960" t="e">
        <f t="shared" si="6"/>
        <v>#DIV/0!</v>
      </c>
      <c r="O22" s="953">
        <f>I22</f>
        <v>26289.064253780001</v>
      </c>
      <c r="P22" s="958"/>
      <c r="Q22" s="962">
        <f>I22*Q16</f>
        <v>27342.9499655248</v>
      </c>
      <c r="R22" s="934">
        <f>Q22*R16</f>
        <v>28180.245986313617</v>
      </c>
      <c r="S22" s="934">
        <f>R22*S16</f>
        <v>29045.92996214547</v>
      </c>
      <c r="T22" s="934">
        <f>S22*T16</f>
        <v>29938.425402652691</v>
      </c>
      <c r="U22" s="424"/>
    </row>
    <row r="23" ht="22.5">
      <c r="A23" s="963" t="s">
        <v>20</v>
      </c>
      <c r="B23" s="964" t="s">
        <v>21</v>
      </c>
      <c r="C23" s="965" t="s">
        <v>15</v>
      </c>
      <c r="D23" s="966">
        <v>1231099.2839522443</v>
      </c>
      <c r="E23" s="943">
        <f>D23*E16</f>
        <v>1280169.1372284002</v>
      </c>
      <c r="F23" s="943">
        <f>D23*F16</f>
        <v>1398121.4422021771</v>
      </c>
      <c r="G23" s="943">
        <f t="shared" si="1"/>
        <v>117952.30497377692</v>
      </c>
      <c r="H23" s="944">
        <v>1734140.8300000001</v>
      </c>
      <c r="I23" s="967">
        <v>1630767.25</v>
      </c>
      <c r="J23" s="719">
        <f t="shared" si="2"/>
        <v>140.8611679500635</v>
      </c>
      <c r="K23" s="945">
        <f t="shared" si="3"/>
        <v>-103373.58000000007</v>
      </c>
      <c r="L23" s="920">
        <f t="shared" si="4"/>
        <v>132.46431634373849</v>
      </c>
      <c r="M23" s="925">
        <f t="shared" si="5"/>
        <v>116.63988554752318</v>
      </c>
      <c r="N23" s="920">
        <f t="shared" si="6"/>
        <v>127.38685870295654</v>
      </c>
      <c r="O23" s="967">
        <v>1630767.25</v>
      </c>
      <c r="P23" s="967"/>
      <c r="Q23" s="968">
        <f>I23*Q16</f>
        <v>1696142.0494742431</v>
      </c>
      <c r="R23" s="947">
        <f>Q23*R16</f>
        <v>1748081.324150457</v>
      </c>
      <c r="S23" s="968">
        <f>R23*S16</f>
        <v>1801781.5647907602</v>
      </c>
      <c r="T23" s="968">
        <f>S23*T16</f>
        <v>1857144.9783038229</v>
      </c>
      <c r="U23" s="424"/>
    </row>
    <row r="24" ht="22.5">
      <c r="A24" s="963" t="s">
        <v>22</v>
      </c>
      <c r="B24" s="969" t="s">
        <v>23</v>
      </c>
      <c r="C24" s="942" t="s">
        <v>15</v>
      </c>
      <c r="D24" s="943">
        <f>D25+D26+D35+D36+D37+D38+D39+D40+D45</f>
        <v>157468.32482479146</v>
      </c>
      <c r="E24" s="943">
        <f>E25+E26+E35+E36+E37+E38+E39+E40+E45</f>
        <v>163744.78659803569</v>
      </c>
      <c r="F24" s="943">
        <f>F25+F26+F35+F36+F37+F38+F39+F40+F45</f>
        <v>178831.91410721227</v>
      </c>
      <c r="G24" s="943">
        <f t="shared" si="1"/>
        <v>15087.127509176586</v>
      </c>
      <c r="H24" s="943">
        <f>H25+H26+H35+H36+H37+H38+H39+H40+H41+H42+H43+H44+H45</f>
        <v>568636.55833053763</v>
      </c>
      <c r="I24" s="943">
        <f>I25+I26+I35+I36+I37+I38+I39+I40+I41+I42+I43+I44+I45</f>
        <v>234503.15601038694</v>
      </c>
      <c r="J24" s="719">
        <f t="shared" si="2"/>
        <v>361.11170863298139</v>
      </c>
      <c r="K24" s="945">
        <f t="shared" si="3"/>
        <v>-334133.40232015069</v>
      </c>
      <c r="L24" s="970">
        <f t="shared" si="4"/>
        <v>148.92084250677649</v>
      </c>
      <c r="M24" s="925">
        <f t="shared" si="5"/>
        <v>131.13048483605613</v>
      </c>
      <c r="N24" s="920">
        <f t="shared" si="6"/>
        <v>143.21259374568697</v>
      </c>
      <c r="O24" s="943">
        <f>O25+O26+O35+O36+O37+O38+O39+O40+O41+O42+O43+O44+O45</f>
        <v>234503.15601038694</v>
      </c>
      <c r="P24" s="943"/>
      <c r="Q24" s="947">
        <f>I24*Q16</f>
        <v>243904.00508940555</v>
      </c>
      <c r="R24" s="947">
        <f>Q24*R16</f>
        <v>251372.83537923542</v>
      </c>
      <c r="S24" s="947">
        <f>R24*S16</f>
        <v>259094.8913063877</v>
      </c>
      <c r="T24" s="947">
        <f>S24*T16</f>
        <v>267056.11029476346</v>
      </c>
      <c r="U24" s="424"/>
    </row>
    <row r="25" ht="21">
      <c r="A25" s="971" t="s">
        <v>24</v>
      </c>
      <c r="B25" s="972" t="s">
        <v>25</v>
      </c>
      <c r="C25" s="950" t="s">
        <v>15</v>
      </c>
      <c r="D25" s="973"/>
      <c r="E25" s="974"/>
      <c r="F25" s="974"/>
      <c r="G25" s="975">
        <f t="shared" si="1"/>
        <v>0</v>
      </c>
      <c r="H25" s="974"/>
      <c r="I25" s="976"/>
      <c r="J25" s="959" t="e">
        <f t="shared" si="2"/>
        <v>#DIV/0!</v>
      </c>
      <c r="K25" s="977">
        <f t="shared" si="3"/>
        <v>0</v>
      </c>
      <c r="L25" s="978" t="e">
        <f t="shared" si="4"/>
        <v>#DIV/0!</v>
      </c>
      <c r="M25" s="960" t="e">
        <f t="shared" si="5"/>
        <v>#DIV/0!</v>
      </c>
      <c r="N25" s="960" t="e">
        <f t="shared" si="6"/>
        <v>#DIV/0!</v>
      </c>
      <c r="O25" s="976"/>
      <c r="P25" s="976"/>
      <c r="Q25" s="912"/>
      <c r="R25" s="912"/>
      <c r="S25" s="912"/>
      <c r="T25" s="912"/>
      <c r="U25" s="424"/>
    </row>
    <row r="26" ht="40.5">
      <c r="A26" s="979" t="s">
        <v>26</v>
      </c>
      <c r="B26" s="980" t="s">
        <v>2169</v>
      </c>
      <c r="C26" s="981" t="s">
        <v>15</v>
      </c>
      <c r="D26" s="982">
        <f>D27+D28+D31+D32+D33+D34</f>
        <v>67179.927305734716</v>
      </c>
      <c r="E26" s="982">
        <f>E27+E28+E31+E32+E33+E34</f>
        <v>69857.62293838289</v>
      </c>
      <c r="F26" s="983">
        <f>F27+F28+F31+F32+F33+F34</f>
        <v>76294.16902120033</v>
      </c>
      <c r="G26" s="984">
        <f t="shared" si="1"/>
        <v>6436.54608281744</v>
      </c>
      <c r="H26" s="985">
        <f>H27+H28+H31+H32+H33+H34</f>
        <v>270410.58630155836</v>
      </c>
      <c r="I26" s="985">
        <f>I27+I28+I31+I32+I33+I34</f>
        <v>82253.652047906755</v>
      </c>
      <c r="J26" s="719">
        <f t="shared" si="2"/>
        <v>402.5169379402933</v>
      </c>
      <c r="K26" s="945">
        <f t="shared" si="3"/>
        <v>-188156.93425365159</v>
      </c>
      <c r="L26" s="986">
        <f t="shared" si="4"/>
        <v>122.43784021017434</v>
      </c>
      <c r="M26" s="925">
        <f t="shared" si="5"/>
        <v>107.81119068883289</v>
      </c>
      <c r="N26" s="920">
        <f t="shared" si="6"/>
        <v>117.74470499870522</v>
      </c>
      <c r="O26" s="985">
        <f>O27+O28+O31+O32+O33+O34</f>
        <v>82253.652047906755</v>
      </c>
      <c r="P26" s="985"/>
      <c r="Q26" s="985">
        <f>Q27+Q28+Q31+Q32+Q33+Q34</f>
        <v>85551.066813046331</v>
      </c>
      <c r="R26" s="985">
        <f>R27+R28+R31+R32+R33+R34</f>
        <v>88170.812228486815</v>
      </c>
      <c r="S26" s="985">
        <f>S27+S28+S31+S32+S33+S34</f>
        <v>90879.37833963256</v>
      </c>
      <c r="T26" s="985">
        <f>T27+T28+T31+T32+T33+T34</f>
        <v>93671.832597766479</v>
      </c>
      <c r="U26" s="987"/>
    </row>
    <row r="27" ht="21">
      <c r="A27" s="948" t="s">
        <v>27</v>
      </c>
      <c r="B27" s="988" t="s">
        <v>28</v>
      </c>
      <c r="C27" s="950" t="s">
        <v>15</v>
      </c>
      <c r="D27" s="951">
        <v>6606.6918860623136</v>
      </c>
      <c r="E27" s="951">
        <f>D27*E16</f>
        <v>6870.025157160555</v>
      </c>
      <c r="F27" s="951">
        <f>D27*F16</f>
        <v>7503.0159698193565</v>
      </c>
      <c r="G27" s="951">
        <f t="shared" si="1"/>
        <v>632.99081265880159</v>
      </c>
      <c r="H27" s="944">
        <v>11942.495000000001</v>
      </c>
      <c r="I27" s="967">
        <f>(F27*1.06)+1184.804</f>
        <v>9138.0009280085178</v>
      </c>
      <c r="J27" s="719">
        <f t="shared" si="2"/>
        <v>180.76361371103542</v>
      </c>
      <c r="K27" s="945">
        <f t="shared" si="3"/>
        <v>-2804.494071991483</v>
      </c>
      <c r="L27" s="925">
        <f t="shared" si="4"/>
        <v>138.31431956568662</v>
      </c>
      <c r="M27" s="925">
        <f t="shared" si="5"/>
        <v>121.79103662801514</v>
      </c>
      <c r="N27" s="925">
        <f t="shared" si="6"/>
        <v>133.01262686766256</v>
      </c>
      <c r="O27" s="967">
        <f>I27</f>
        <v>9138.0009280085178</v>
      </c>
      <c r="P27" s="967"/>
      <c r="Q27" s="925">
        <f>I27*Q16</f>
        <v>9504.3284822710921</v>
      </c>
      <c r="R27" s="925">
        <f>Q27*R16</f>
        <v>9795.370100988499</v>
      </c>
      <c r="S27" s="925">
        <f>R27*S16</f>
        <v>10096.279288860263</v>
      </c>
      <c r="T27" s="925">
        <f>S27*T16</f>
        <v>10406.508062500454</v>
      </c>
      <c r="U27" s="424"/>
    </row>
    <row r="28" ht="50.25" customHeight="1">
      <c r="A28" s="948" t="s">
        <v>29</v>
      </c>
      <c r="B28" s="989" t="s">
        <v>2170</v>
      </c>
      <c r="C28" s="950" t="s">
        <v>15</v>
      </c>
      <c r="D28" s="951">
        <v>20897.599809020227</v>
      </c>
      <c r="E28" s="951">
        <f>D28*E16</f>
        <v>21730.54819086026</v>
      </c>
      <c r="F28" s="951">
        <f>D28*F16</f>
        <v>23732.758815157165</v>
      </c>
      <c r="G28" s="951">
        <f t="shared" si="1"/>
        <v>2002.2106242969057</v>
      </c>
      <c r="H28" s="944">
        <v>21165.779999999999</v>
      </c>
      <c r="I28" s="967">
        <f>I29+I30</f>
        <v>20590.006000000001</v>
      </c>
      <c r="J28" s="719">
        <f t="shared" si="2"/>
        <v>101.28330618554584</v>
      </c>
      <c r="K28" s="945">
        <f t="shared" si="3"/>
        <v>-575.77399999999761</v>
      </c>
      <c r="L28" s="925">
        <f t="shared" si="4"/>
        <v>98.528090250405427</v>
      </c>
      <c r="M28" s="925">
        <f t="shared" si="5"/>
        <v>86.757743422774709</v>
      </c>
      <c r="N28" s="925">
        <f t="shared" si="6"/>
        <v>94.751433876205823</v>
      </c>
      <c r="O28" s="967">
        <f>O29+O30</f>
        <v>20590.006000000001</v>
      </c>
      <c r="P28" s="967"/>
      <c r="Q28" s="925">
        <f>I28*Q16</f>
        <v>21415.425760804901</v>
      </c>
      <c r="R28" s="925">
        <f>Q28*R16</f>
        <v>22071.209090534448</v>
      </c>
      <c r="S28" s="925">
        <f>R28*S16</f>
        <v>22749.226310334077</v>
      </c>
      <c r="T28" s="925">
        <f>S28*T16</f>
        <v>23448.242688308583</v>
      </c>
      <c r="U28" s="424"/>
    </row>
    <row r="29" ht="34.5" customHeight="1">
      <c r="A29" s="948"/>
      <c r="B29" s="990" t="s">
        <v>2171</v>
      </c>
      <c r="C29" s="950"/>
      <c r="D29" s="951"/>
      <c r="E29" s="951"/>
      <c r="F29" s="951"/>
      <c r="G29" s="951"/>
      <c r="H29" s="991">
        <v>16203.466</v>
      </c>
      <c r="I29" s="967">
        <f>16203466/1000</f>
        <v>16203.466</v>
      </c>
      <c r="J29" s="959" t="e">
        <f t="shared" si="2"/>
        <v>#DIV/0!</v>
      </c>
      <c r="K29" s="945">
        <f t="shared" si="3"/>
        <v>0</v>
      </c>
      <c r="L29" s="978" t="e">
        <f t="shared" si="4"/>
        <v>#DIV/0!</v>
      </c>
      <c r="M29" s="978" t="e">
        <f t="shared" si="5"/>
        <v>#DIV/0!</v>
      </c>
      <c r="N29" s="960" t="e">
        <f t="shared" si="6"/>
        <v>#DIV/0!</v>
      </c>
      <c r="O29" s="967">
        <f>16203466/1000</f>
        <v>16203.466</v>
      </c>
      <c r="P29" s="967"/>
      <c r="Q29" s="925">
        <f>I29*Q16</f>
        <v>16853.036526105254</v>
      </c>
      <c r="R29" s="925">
        <f>Q29*R16</f>
        <v>17369.110338159484</v>
      </c>
      <c r="S29" s="925">
        <f>R29*S16</f>
        <v>17902.681283619033</v>
      </c>
      <c r="T29" s="925">
        <f>S29*T16</f>
        <v>18452.777680577492</v>
      </c>
      <c r="U29" s="424"/>
    </row>
    <row r="30" ht="34.5" customHeight="1">
      <c r="A30" s="948"/>
      <c r="B30" s="990" t="s">
        <v>2172</v>
      </c>
      <c r="C30" s="950"/>
      <c r="D30" s="951"/>
      <c r="E30" s="951"/>
      <c r="F30" s="951"/>
      <c r="G30" s="951"/>
      <c r="H30" s="991">
        <f>H28-H29</f>
        <v>4962.3139999999985</v>
      </c>
      <c r="I30" s="967">
        <v>4386.54</v>
      </c>
      <c r="J30" s="959" t="e">
        <f t="shared" si="2"/>
        <v>#DIV/0!</v>
      </c>
      <c r="K30" s="945">
        <f t="shared" si="3"/>
        <v>-575.77399999999852</v>
      </c>
      <c r="L30" s="978" t="e">
        <f t="shared" si="4"/>
        <v>#DIV/0!</v>
      </c>
      <c r="M30" s="978" t="e">
        <f t="shared" si="5"/>
        <v>#DIV/0!</v>
      </c>
      <c r="N30" s="960" t="e">
        <f t="shared" si="6"/>
        <v>#DIV/0!</v>
      </c>
      <c r="O30" s="967">
        <v>4386.54</v>
      </c>
      <c r="P30" s="967"/>
      <c r="Q30" s="925">
        <f>I30*Q16</f>
        <v>4562.3892346996463</v>
      </c>
      <c r="R30" s="925">
        <f>Q30*R16</f>
        <v>4702.0987523749618</v>
      </c>
      <c r="S30" s="925">
        <f>R30*S16</f>
        <v>4846.54502671504</v>
      </c>
      <c r="T30" s="925">
        <f>S30*T16</f>
        <v>4995.4650077310862</v>
      </c>
      <c r="U30" s="424"/>
    </row>
    <row r="31" ht="21">
      <c r="A31" s="948" t="s">
        <v>30</v>
      </c>
      <c r="B31" s="992" t="s">
        <v>31</v>
      </c>
      <c r="C31" s="950" t="s">
        <v>15</v>
      </c>
      <c r="D31" s="951">
        <v>45.97137376083711</v>
      </c>
      <c r="E31" s="951">
        <f>D31*E16</f>
        <v>47.803726841334154</v>
      </c>
      <c r="F31" s="951">
        <f>D31*F16</f>
        <v>52.208269650013172</v>
      </c>
      <c r="G31" s="951">
        <f t="shared" si="1"/>
        <v>4.4045428086790182</v>
      </c>
      <c r="H31" s="993">
        <v>50.990000000000002</v>
      </c>
      <c r="I31" s="967">
        <f>H31</f>
        <v>50.990000000000002</v>
      </c>
      <c r="J31" s="719">
        <f t="shared" si="2"/>
        <v>110.91685070207376</v>
      </c>
      <c r="K31" s="945">
        <f t="shared" si="3"/>
        <v>0</v>
      </c>
      <c r="L31" s="926">
        <f t="shared" si="4"/>
        <v>110.91685070207376</v>
      </c>
      <c r="M31" s="925">
        <f t="shared" si="5"/>
        <v>97.666519771331167</v>
      </c>
      <c r="N31" s="925">
        <f t="shared" si="6"/>
        <v>106.66532375026208</v>
      </c>
      <c r="O31" s="967">
        <f>I31</f>
        <v>50.990000000000002</v>
      </c>
      <c r="P31" s="967"/>
      <c r="Q31" s="720">
        <f>I31*Q16</f>
        <v>53.034105941661302</v>
      </c>
      <c r="R31" s="720">
        <f>Q31*R16</f>
        <v>54.658116735194319</v>
      </c>
      <c r="S31" s="720">
        <f>R31*S16</f>
        <v>56.337188515823378</v>
      </c>
      <c r="T31" s="720">
        <f>S31*T16</f>
        <v>58.06826353896421</v>
      </c>
      <c r="U31" s="424"/>
    </row>
    <row r="32" ht="48.75" customHeight="1">
      <c r="A32" s="948" t="s">
        <v>32</v>
      </c>
      <c r="B32" s="994" t="s">
        <v>33</v>
      </c>
      <c r="C32" s="950" t="s">
        <v>15</v>
      </c>
      <c r="D32" s="951">
        <v>337.79989690066822</v>
      </c>
      <c r="E32" s="951">
        <f>D32*E16</f>
        <v>351.26411671923756</v>
      </c>
      <c r="F32" s="952">
        <f>D32*F16</f>
        <v>383.62891213315777</v>
      </c>
      <c r="G32" s="951">
        <f t="shared" si="1"/>
        <v>32.364795413920206</v>
      </c>
      <c r="H32" s="995">
        <v>3460.1599999999999</v>
      </c>
      <c r="I32" s="967">
        <f>2204.85+296.889</f>
        <v>2501.739</v>
      </c>
      <c r="J32" s="719">
        <f t="shared" si="2"/>
        <v>1024.3223967050167</v>
      </c>
      <c r="K32" s="945">
        <f t="shared" si="3"/>
        <v>-958.42099999999982</v>
      </c>
      <c r="L32" s="996">
        <f t="shared" si="4"/>
        <v>740.59791697794662</v>
      </c>
      <c r="M32" s="925">
        <f t="shared" si="5"/>
        <v>652.124728057943</v>
      </c>
      <c r="N32" s="925">
        <f t="shared" si="6"/>
        <v>712.21023751754831</v>
      </c>
      <c r="O32" s="967">
        <f>2204.85+296.889</f>
        <v>2501.739</v>
      </c>
      <c r="P32" s="967"/>
      <c r="Q32" s="720">
        <f>I32*Q16</f>
        <v>2602.029636485307</v>
      </c>
      <c r="R32" s="720">
        <f>Q32*R16</f>
        <v>2681.7090077071643</v>
      </c>
      <c r="S32" s="720">
        <f>R32*S16</f>
        <v>2764.0898540966359</v>
      </c>
      <c r="T32" s="720">
        <f>S32*T16</f>
        <v>2849.0221525339243</v>
      </c>
      <c r="U32" s="424"/>
    </row>
    <row r="33" ht="21">
      <c r="A33" s="948" t="s">
        <v>34</v>
      </c>
      <c r="B33" s="989" t="s">
        <v>2173</v>
      </c>
      <c r="C33" s="950" t="s">
        <v>15</v>
      </c>
      <c r="D33" s="951">
        <v>592.08886897921093</v>
      </c>
      <c r="E33" s="951">
        <f>D33*E16</f>
        <v>615.68868282524193</v>
      </c>
      <c r="F33" s="951">
        <f>D33*F16</f>
        <v>672.41704564355996</v>
      </c>
      <c r="G33" s="951">
        <f t="shared" si="1"/>
        <v>56.728362818318033</v>
      </c>
      <c r="H33" s="993">
        <v>565.14999999999998</v>
      </c>
      <c r="I33" s="967">
        <v>565.14999999999998</v>
      </c>
      <c r="J33" s="719">
        <f t="shared" si="2"/>
        <v>95.450198375515001</v>
      </c>
      <c r="K33" s="945">
        <f t="shared" si="3"/>
        <v>0</v>
      </c>
      <c r="L33" s="720">
        <f t="shared" si="4"/>
        <v>95.450198375515001</v>
      </c>
      <c r="M33" s="925">
        <f t="shared" si="5"/>
        <v>84.047542170663391</v>
      </c>
      <c r="N33" s="925">
        <f t="shared" si="6"/>
        <v>91.791519929628635</v>
      </c>
      <c r="O33" s="967">
        <v>565.14999999999998</v>
      </c>
      <c r="P33" s="967"/>
      <c r="Q33" s="720">
        <f>I33*Q16</f>
        <v>587.80594181074491</v>
      </c>
      <c r="R33" s="720">
        <f>Q33*R16</f>
        <v>605.80573980966983</v>
      </c>
      <c r="S33" s="720">
        <f>R33*S16</f>
        <v>624.41580878049774</v>
      </c>
      <c r="T33" s="720">
        <f>S33*T16</f>
        <v>643.60225807110464</v>
      </c>
      <c r="U33" s="424"/>
    </row>
    <row r="34" ht="36" customHeight="1">
      <c r="A34" s="997" t="s">
        <v>36</v>
      </c>
      <c r="B34" s="998" t="s">
        <v>2174</v>
      </c>
      <c r="C34" s="981" t="s">
        <v>15</v>
      </c>
      <c r="D34" s="951">
        <v>38699.775471011453</v>
      </c>
      <c r="E34" s="951">
        <f>D34*E16</f>
        <v>40242.293063976256</v>
      </c>
      <c r="F34" s="951">
        <f>D34*F16</f>
        <v>43950.140008797083</v>
      </c>
      <c r="G34" s="951">
        <f t="shared" si="1"/>
        <v>3707.846944820827</v>
      </c>
      <c r="H34" s="943">
        <v>233226.01130155838</v>
      </c>
      <c r="I34" s="999">
        <v>49407.766119898231</v>
      </c>
      <c r="J34" s="719">
        <f t="shared" si="2"/>
        <v>602.65468846520628</v>
      </c>
      <c r="K34" s="945">
        <f t="shared" si="3"/>
        <v>-183818.24518166014</v>
      </c>
      <c r="L34" s="1000">
        <f t="shared" si="4"/>
        <v>127.66938701468109</v>
      </c>
      <c r="M34" s="925">
        <f t="shared" si="5"/>
        <v>112.41776729268382</v>
      </c>
      <c r="N34" s="925">
        <f t="shared" si="6"/>
        <v>122.77572264918135</v>
      </c>
      <c r="O34" s="1318">
        <f>I34</f>
        <v>49407.766119898231</v>
      </c>
      <c r="P34" s="999"/>
      <c r="Q34" s="1001">
        <f>I34*Q16</f>
        <v>51388.442885732627</v>
      </c>
      <c r="R34" s="1001">
        <f>Q34*R16</f>
        <v>52962.060172711834</v>
      </c>
      <c r="S34" s="1001">
        <f>R34*S16</f>
        <v>54589.029889045269</v>
      </c>
      <c r="T34" s="1001">
        <f>S34*T16</f>
        <v>56266.389172813455</v>
      </c>
      <c r="U34" s="424"/>
    </row>
    <row r="35" ht="41.25" customHeight="1">
      <c r="A35" s="1002" t="s">
        <v>37</v>
      </c>
      <c r="B35" s="1003" t="s">
        <v>38</v>
      </c>
      <c r="C35" s="950" t="s">
        <v>15</v>
      </c>
      <c r="D35" s="974">
        <v>12676.886627805474</v>
      </c>
      <c r="E35" s="974">
        <f>D35*E16</f>
        <v>13182.16916263717</v>
      </c>
      <c r="F35" s="974">
        <f>D35*F16</f>
        <v>14396.748699098756</v>
      </c>
      <c r="G35" s="974">
        <f t="shared" si="1"/>
        <v>1214.579536461586</v>
      </c>
      <c r="H35" s="993">
        <v>26446.560000000001</v>
      </c>
      <c r="I35" s="1004">
        <f>18239.348*1.139*1.06</f>
        <v>22021.094414320003</v>
      </c>
      <c r="J35" s="719">
        <f t="shared" si="2"/>
        <v>208.62030857002489</v>
      </c>
      <c r="K35" s="945">
        <f t="shared" si="3"/>
        <v>-4425.4655856799982</v>
      </c>
      <c r="L35" s="723">
        <f t="shared" si="4"/>
        <v>173.71058889190468</v>
      </c>
      <c r="M35" s="925">
        <f t="shared" si="5"/>
        <v>152.95880253642639</v>
      </c>
      <c r="N35" s="1005">
        <f t="shared" si="6"/>
        <v>167.05213036360817</v>
      </c>
      <c r="O35" s="1004">
        <f>18239.348*1.139*1.06</f>
        <v>22021.094414320003</v>
      </c>
      <c r="P35" s="1004"/>
      <c r="Q35" s="720">
        <f>I35*Q16</f>
        <v>22903.884175728042</v>
      </c>
      <c r="R35" s="720">
        <f>Q35*R16</f>
        <v>23605.247090304729</v>
      </c>
      <c r="S35" s="720">
        <f>R35*S16</f>
        <v>24330.389239935106</v>
      </c>
      <c r="T35" s="720">
        <f>S35*T16</f>
        <v>25077.990073880104</v>
      </c>
      <c r="U35" s="424"/>
    </row>
    <row r="36" ht="24" customHeight="1">
      <c r="A36" s="1006" t="s">
        <v>39</v>
      </c>
      <c r="B36" s="1007" t="s">
        <v>2175</v>
      </c>
      <c r="C36" s="950" t="s">
        <v>15</v>
      </c>
      <c r="D36" s="974">
        <v>5318.9888569005252</v>
      </c>
      <c r="E36" s="974">
        <f>D36*E16</f>
        <v>5530.9961305525021</v>
      </c>
      <c r="F36" s="974">
        <f>D36*F16</f>
        <v>6040.6114020252699</v>
      </c>
      <c r="G36" s="974">
        <f t="shared" si="1"/>
        <v>509.61527147276774</v>
      </c>
      <c r="H36" s="944">
        <v>12876.68</v>
      </c>
      <c r="I36" s="1008">
        <f>H36</f>
        <v>12876.68</v>
      </c>
      <c r="J36" s="719">
        <f t="shared" si="2"/>
        <v>242.08886964097692</v>
      </c>
      <c r="K36" s="945">
        <f t="shared" si="3"/>
        <v>0</v>
      </c>
      <c r="L36" s="1009">
        <f t="shared" si="4"/>
        <v>242.08886964097692</v>
      </c>
      <c r="M36" s="925">
        <f t="shared" si="5"/>
        <v>213.16848813818353</v>
      </c>
      <c r="N36" s="920">
        <f t="shared" si="6"/>
        <v>232.80941978734893</v>
      </c>
      <c r="O36" s="1008">
        <f>I36</f>
        <v>12876.68</v>
      </c>
      <c r="P36" s="1008"/>
      <c r="Q36" s="720">
        <f>I36*Q16</f>
        <v>13392.885100938836</v>
      </c>
      <c r="R36" s="720">
        <f>Q36*R16</f>
        <v>13803.002129863542</v>
      </c>
      <c r="S36" s="720">
        <f>R36*S16</f>
        <v>14227.023899155376</v>
      </c>
      <c r="T36" s="720">
        <f>S36*T16</f>
        <v>14664.178226062164</v>
      </c>
      <c r="U36" s="424"/>
    </row>
    <row r="37" ht="45" customHeight="1">
      <c r="A37" s="1006" t="s">
        <v>40</v>
      </c>
      <c r="B37" s="1010" t="s">
        <v>2176</v>
      </c>
      <c r="C37" s="950" t="s">
        <v>15</v>
      </c>
      <c r="D37" s="974">
        <v>3789.3306388643191</v>
      </c>
      <c r="E37" s="974">
        <f>D37*E16</f>
        <v>3940.3679279666067</v>
      </c>
      <c r="F37" s="975">
        <f>D37*F16</f>
        <v>4303.4257974561478</v>
      </c>
      <c r="G37" s="974">
        <f t="shared" si="1"/>
        <v>363.05786948954119</v>
      </c>
      <c r="H37" s="944">
        <v>7223.5299999999997</v>
      </c>
      <c r="I37" s="967">
        <v>5645.4878753214043</v>
      </c>
      <c r="J37" s="719">
        <f t="shared" si="2"/>
        <v>190.62812640083914</v>
      </c>
      <c r="K37" s="945">
        <f t="shared" si="3"/>
        <v>-1578.0421246785954</v>
      </c>
      <c r="L37" s="1009">
        <f t="shared" si="4"/>
        <v>148.98377611654877</v>
      </c>
      <c r="M37" s="925">
        <f t="shared" si="5"/>
        <v>131.18590028108721</v>
      </c>
      <c r="N37" s="920">
        <f t="shared" si="6"/>
        <v>143.27311506249899</v>
      </c>
      <c r="O37" s="967">
        <v>5645.4878753214043</v>
      </c>
      <c r="P37" s="967"/>
      <c r="Q37" s="720">
        <f>I37*Q16</f>
        <v>5871.8062771555151</v>
      </c>
      <c r="R37" s="720">
        <f>Q37*R16</f>
        <v>6051.6127734152078</v>
      </c>
      <c r="S37" s="720">
        <f>R37*S16</f>
        <v>6237.515487267643</v>
      </c>
      <c r="T37" s="720">
        <f>S37*T16</f>
        <v>6429.1758727238757</v>
      </c>
      <c r="U37" s="424"/>
    </row>
    <row r="38" ht="21">
      <c r="A38" s="1002" t="s">
        <v>41</v>
      </c>
      <c r="B38" s="1007" t="s">
        <v>42</v>
      </c>
      <c r="C38" s="950" t="s">
        <v>15</v>
      </c>
      <c r="D38" s="975">
        <v>10393.096054548199</v>
      </c>
      <c r="E38" s="974">
        <f>D38*E16</f>
        <v>10807.349969833116</v>
      </c>
      <c r="F38" s="975">
        <f>D38*F16</f>
        <v>11803.118265231931</v>
      </c>
      <c r="G38" s="974">
        <f t="shared" si="1"/>
        <v>995.7682953988151</v>
      </c>
      <c r="H38" s="993">
        <v>35629.150000000001</v>
      </c>
      <c r="I38" s="967">
        <v>13997.603999999999</v>
      </c>
      <c r="J38" s="719">
        <f t="shared" si="2"/>
        <v>342.81555575932606</v>
      </c>
      <c r="K38" s="945">
        <f t="shared" si="3"/>
        <v>-21631.546000000002</v>
      </c>
      <c r="L38" s="1009">
        <f t="shared" si="4"/>
        <v>134.68175341143319</v>
      </c>
      <c r="M38" s="925">
        <f t="shared" si="5"/>
        <v>118.5924235058484</v>
      </c>
      <c r="N38" s="920">
        <f t="shared" si="6"/>
        <v>129.51929972724059</v>
      </c>
      <c r="O38" s="967">
        <v>13997.603999999999</v>
      </c>
      <c r="P38" s="967"/>
      <c r="Q38" s="720">
        <f>I38*Q16</f>
        <v>14558.745116011412</v>
      </c>
      <c r="R38" s="720">
        <f>Q38*R16</f>
        <v>15004.563119141456</v>
      </c>
      <c r="S38" s="720">
        <f>R38*S16</f>
        <v>15465.496280012616</v>
      </c>
      <c r="T38" s="720">
        <f>S38*T16</f>
        <v>15940.705196824074</v>
      </c>
      <c r="U38" s="424"/>
    </row>
    <row r="39" ht="22.5" customHeight="1">
      <c r="A39" s="1011" t="s">
        <v>43</v>
      </c>
      <c r="B39" s="1012" t="s">
        <v>2177</v>
      </c>
      <c r="C39" s="1013" t="s">
        <v>15</v>
      </c>
      <c r="D39" s="984">
        <v>28363.595340938216</v>
      </c>
      <c r="E39" s="984">
        <f>D39*E16</f>
        <v>29494.127605806374</v>
      </c>
      <c r="F39" s="984">
        <f>D39*F16</f>
        <v>32211.65940150915</v>
      </c>
      <c r="G39" s="984">
        <f t="shared" si="1"/>
        <v>2717.5317957027764</v>
      </c>
      <c r="H39" s="943">
        <v>93663.22159999999</v>
      </c>
      <c r="I39" s="999">
        <v>31899.110884586837</v>
      </c>
      <c r="J39" s="719">
        <f t="shared" si="2"/>
        <v>330.22337427305075</v>
      </c>
      <c r="K39" s="945">
        <f t="shared" si="3"/>
        <v>-61764.110715413153</v>
      </c>
      <c r="L39" s="720">
        <f t="shared" si="4"/>
        <v>112.46497667573787</v>
      </c>
      <c r="M39" s="925">
        <f t="shared" si="5"/>
        <v>99.029703769599436</v>
      </c>
      <c r="N39" s="920">
        <f t="shared" si="6"/>
        <v>108.15410888202371</v>
      </c>
      <c r="O39" s="999">
        <f>I39</f>
        <v>31899.110884586837</v>
      </c>
      <c r="P39" s="999"/>
      <c r="Q39" s="1001">
        <f>I39*Q16</f>
        <v>33177.894216473411</v>
      </c>
      <c r="R39" s="1001">
        <f>Q39*R16</f>
        <v>34193.867944276419</v>
      </c>
      <c r="S39" s="1001">
        <f>R39*S16</f>
        <v>35244.287573879614</v>
      </c>
      <c r="T39" s="1001">
        <f>S39*T16</f>
        <v>36327.240194250437</v>
      </c>
      <c r="U39" s="424"/>
    </row>
    <row r="40" ht="24" customHeight="1">
      <c r="A40" s="1002" t="s">
        <v>44</v>
      </c>
      <c r="B40" s="1007" t="s">
        <v>2178</v>
      </c>
      <c r="C40" s="950" t="s">
        <v>15</v>
      </c>
      <c r="D40" s="1014">
        <v>28536.32</v>
      </c>
      <c r="E40" s="974">
        <f>D40*E16</f>
        <v>29673.736822261551</v>
      </c>
      <c r="F40" s="974">
        <f>D40*F16</f>
        <v>32407.817463315565</v>
      </c>
      <c r="G40" s="974">
        <f t="shared" si="1"/>
        <v>2734.0806410540135</v>
      </c>
      <c r="H40" s="944">
        <v>32402.18</v>
      </c>
      <c r="I40" s="967">
        <f>H40</f>
        <v>32402.18</v>
      </c>
      <c r="J40" s="719">
        <f t="shared" si="2"/>
        <v>113.54715674620974</v>
      </c>
      <c r="K40" s="945">
        <f t="shared" si="3"/>
        <v>0</v>
      </c>
      <c r="L40" s="720">
        <f t="shared" si="4"/>
        <v>113.54715674620974</v>
      </c>
      <c r="M40" s="925">
        <f t="shared" si="5"/>
        <v>99.982604619018403</v>
      </c>
      <c r="N40" s="920">
        <f t="shared" si="6"/>
        <v>109.19480817020504</v>
      </c>
      <c r="O40" s="967">
        <f>I40</f>
        <v>32402.18</v>
      </c>
      <c r="P40" s="967"/>
      <c r="Q40" s="720">
        <f>I40*Q16</f>
        <v>33701.130552280425</v>
      </c>
      <c r="R40" s="720">
        <f>Q40*R16</f>
        <v>34733.12682711862</v>
      </c>
      <c r="S40" s="720">
        <f>R40*S16</f>
        <v>35800.11223737285</v>
      </c>
      <c r="T40" s="720">
        <f>S40*T16</f>
        <v>36900.143704196023</v>
      </c>
      <c r="U40" s="424"/>
    </row>
    <row r="41" ht="21">
      <c r="A41" s="948" t="s">
        <v>45</v>
      </c>
      <c r="B41" s="1015" t="s">
        <v>2179</v>
      </c>
      <c r="C41" s="1016" t="s">
        <v>15</v>
      </c>
      <c r="D41" s="951"/>
      <c r="E41" s="951"/>
      <c r="F41" s="951"/>
      <c r="G41" s="951">
        <f t="shared" si="1"/>
        <v>0</v>
      </c>
      <c r="H41" s="944">
        <v>7294.8800000000001</v>
      </c>
      <c r="I41" s="1017"/>
      <c r="J41" s="1018" t="e">
        <f t="shared" si="2"/>
        <v>#DIV/0!</v>
      </c>
      <c r="K41" s="945">
        <f t="shared" si="3"/>
        <v>-7294.8800000000001</v>
      </c>
      <c r="L41" s="978" t="e">
        <f t="shared" si="4"/>
        <v>#DIV/0!</v>
      </c>
      <c r="M41" s="960" t="e">
        <f t="shared" si="5"/>
        <v>#DIV/0!</v>
      </c>
      <c r="N41" s="960" t="e">
        <f t="shared" si="6"/>
        <v>#DIV/0!</v>
      </c>
      <c r="O41" s="1017"/>
      <c r="P41" s="1017"/>
      <c r="Q41" s="723"/>
      <c r="R41" s="723"/>
      <c r="S41" s="723"/>
      <c r="T41" s="723"/>
      <c r="U41" s="424"/>
    </row>
    <row r="42" ht="40.5">
      <c r="A42" s="948" t="s">
        <v>2180</v>
      </c>
      <c r="B42" s="1015" t="s">
        <v>2181</v>
      </c>
      <c r="C42" s="1016"/>
      <c r="D42" s="951"/>
      <c r="E42" s="951"/>
      <c r="F42" s="951"/>
      <c r="G42" s="951">
        <f t="shared" si="1"/>
        <v>0</v>
      </c>
      <c r="H42" s="918">
        <v>4536.1000000000004</v>
      </c>
      <c r="I42" s="967">
        <v>818.78706258223701</v>
      </c>
      <c r="J42" s="1018" t="e">
        <f t="shared" si="2"/>
        <v>#DIV/0!</v>
      </c>
      <c r="K42" s="945">
        <f t="shared" si="3"/>
        <v>-3717.3129374177634</v>
      </c>
      <c r="L42" s="978" t="e">
        <f t="shared" si="4"/>
        <v>#DIV/0!</v>
      </c>
      <c r="M42" s="960" t="e">
        <f t="shared" si="5"/>
        <v>#DIV/0!</v>
      </c>
      <c r="N42" s="960" t="e">
        <f t="shared" si="6"/>
        <v>#DIV/0!</v>
      </c>
      <c r="O42" s="967">
        <v>818.78706258223701</v>
      </c>
      <c r="P42" s="967"/>
      <c r="Q42" s="720">
        <f>I42*Q16</f>
        <v>851.61090058144771</v>
      </c>
      <c r="R42" s="720">
        <f>Q42*R16</f>
        <v>877.68893602445121</v>
      </c>
      <c r="S42" s="720">
        <f>R42*S16</f>
        <v>904.65112961390003</v>
      </c>
      <c r="T42" s="720">
        <f>S42*T16</f>
        <v>932.44838070836875</v>
      </c>
      <c r="U42" s="424"/>
    </row>
    <row r="43" ht="40.5">
      <c r="A43" s="948" t="s">
        <v>1381</v>
      </c>
      <c r="B43" s="1015" t="s">
        <v>2182</v>
      </c>
      <c r="C43" s="1016"/>
      <c r="D43" s="1019"/>
      <c r="E43" s="1019"/>
      <c r="F43" s="1019"/>
      <c r="G43" s="951">
        <f t="shared" si="1"/>
        <v>0</v>
      </c>
      <c r="H43" s="1020">
        <v>3255.1199999999999</v>
      </c>
      <c r="I43" s="967">
        <v>337.47220000000004</v>
      </c>
      <c r="J43" s="1018" t="e">
        <f t="shared" si="2"/>
        <v>#DIV/0!</v>
      </c>
      <c r="K43" s="945">
        <f t="shared" si="3"/>
        <v>-2917.6477999999997</v>
      </c>
      <c r="L43" s="978" t="e">
        <f t="shared" si="4"/>
        <v>#DIV/0!</v>
      </c>
      <c r="M43" s="960" t="e">
        <f t="shared" si="5"/>
        <v>#DIV/0!</v>
      </c>
      <c r="N43" s="960" t="e">
        <f t="shared" si="6"/>
        <v>#DIV/0!</v>
      </c>
      <c r="O43" s="967">
        <v>337.47220000000004</v>
      </c>
      <c r="P43" s="967"/>
      <c r="Q43" s="720">
        <f>I43*Q16</f>
        <v>351.00091012287726</v>
      </c>
      <c r="R43" s="720">
        <f>Q43*R16</f>
        <v>361.74926264920265</v>
      </c>
      <c r="S43" s="720">
        <f>R43*S16</f>
        <v>372.86203079524711</v>
      </c>
      <c r="T43" s="720">
        <f>S43*T16</f>
        <v>384.31897718521356</v>
      </c>
      <c r="U43" s="424"/>
    </row>
    <row r="44" ht="21">
      <c r="A44" s="948" t="s">
        <v>1383</v>
      </c>
      <c r="B44" s="1015" t="s">
        <v>1382</v>
      </c>
      <c r="C44" s="1016"/>
      <c r="D44" s="912"/>
      <c r="E44" s="912"/>
      <c r="F44" s="912"/>
      <c r="G44" s="951">
        <f t="shared" si="1"/>
        <v>0</v>
      </c>
      <c r="H44" s="1021">
        <v>1171.5599999999999</v>
      </c>
      <c r="I44" s="967">
        <v>567.40634</v>
      </c>
      <c r="J44" s="1018" t="e">
        <f t="shared" si="2"/>
        <v>#DIV/0!</v>
      </c>
      <c r="K44" s="945">
        <f t="shared" si="3"/>
        <v>-604.15365999999995</v>
      </c>
      <c r="L44" s="978" t="e">
        <f t="shared" si="4"/>
        <v>#DIV/0!</v>
      </c>
      <c r="M44" s="960" t="e">
        <f t="shared" si="5"/>
        <v>#DIV/0!</v>
      </c>
      <c r="N44" s="960" t="e">
        <f t="shared" si="6"/>
        <v>#DIV/0!</v>
      </c>
      <c r="O44" s="967">
        <v>567.40634</v>
      </c>
      <c r="P44" s="967"/>
      <c r="Q44" s="720">
        <f>I44*Q16</f>
        <v>590.15273480153542</v>
      </c>
      <c r="R44" s="720">
        <f>Q44*R16</f>
        <v>608.22439631318605</v>
      </c>
      <c r="S44" s="720">
        <f>R44*S16</f>
        <v>626.90876528051331</v>
      </c>
      <c r="T44" s="720">
        <f>S44*T16</f>
        <v>646.17181574424649</v>
      </c>
      <c r="U44" s="424"/>
    </row>
    <row r="45" ht="21">
      <c r="A45" s="1011" t="s">
        <v>45</v>
      </c>
      <c r="B45" s="1022" t="s">
        <v>2183</v>
      </c>
      <c r="C45" s="981" t="s">
        <v>15</v>
      </c>
      <c r="D45" s="1023">
        <v>1210.1800000000001</v>
      </c>
      <c r="E45" s="1024">
        <f>D45*E16</f>
        <v>1258.4160405954406</v>
      </c>
      <c r="F45" s="1024">
        <f>D45*F16</f>
        <v>1374.3640573751356</v>
      </c>
      <c r="G45" s="984">
        <f t="shared" si="1"/>
        <v>115.94801677969508</v>
      </c>
      <c r="H45" s="1025">
        <v>73726.990428979319</v>
      </c>
      <c r="I45" s="1026">
        <v>31683.681185669724</v>
      </c>
      <c r="J45" s="1027">
        <f t="shared" si="2"/>
        <v>6092.2334222164727</v>
      </c>
      <c r="K45" s="968">
        <f t="shared" si="3"/>
        <v>-42043.309243309595</v>
      </c>
      <c r="L45" s="1028">
        <f t="shared" si="4"/>
        <v>2618.0965794898052</v>
      </c>
      <c r="M45" s="1024">
        <f t="shared" si="5"/>
        <v>2305.3339481375565</v>
      </c>
      <c r="N45" s="1028">
        <f>I45/E45*100</f>
        <v>2517.7429533302879</v>
      </c>
      <c r="O45" s="1026">
        <f>I45</f>
        <v>31683.681185669724</v>
      </c>
      <c r="P45" s="1026"/>
      <c r="Q45" s="1001">
        <f>I45*Q16</f>
        <v>32953.828292265716</v>
      </c>
      <c r="R45" s="1001">
        <f>Q45*R16</f>
        <v>33962.940671641802</v>
      </c>
      <c r="S45" s="1001">
        <f>R45*S16</f>
        <v>35006.266323442273</v>
      </c>
      <c r="T45" s="1001">
        <f>S45*T16</f>
        <v>36081.905255422469</v>
      </c>
      <c r="U45" s="424"/>
    </row>
    <row r="46" ht="55.5" customHeight="1">
      <c r="A46" s="1029" t="s">
        <v>111</v>
      </c>
      <c r="B46" s="1030" t="s">
        <v>2184</v>
      </c>
      <c r="C46" s="1031" t="s">
        <v>15</v>
      </c>
      <c r="D46" s="985">
        <f>D18+D23+D24</f>
        <v>1653216.8241966828</v>
      </c>
      <c r="E46" s="985">
        <f>E18+E23+E24</f>
        <v>1719111.67772675</v>
      </c>
      <c r="F46" s="985">
        <f>F18+F23+F24</f>
        <v>1877507.2982728104</v>
      </c>
      <c r="G46" s="943">
        <f t="shared" si="1"/>
        <v>158395.62054606038</v>
      </c>
      <c r="H46" s="1032">
        <f>H18+H23+H24</f>
        <v>3069815.1897822358</v>
      </c>
      <c r="I46" s="1033">
        <f>I18+I23+I24</f>
        <v>2166970.3333290545</v>
      </c>
      <c r="J46" s="793">
        <f t="shared" si="2"/>
        <v>185.68739108216459</v>
      </c>
      <c r="K46" s="1034">
        <f t="shared" si="3"/>
        <v>-902844.85645318124</v>
      </c>
      <c r="L46" s="920">
        <f t="shared" si="4"/>
        <v>131.0759908569168</v>
      </c>
      <c r="M46" s="925">
        <f t="shared" si="5"/>
        <v>115.41741197610959</v>
      </c>
      <c r="N46" s="1035">
        <f t="shared" si="6"/>
        <v>126.05174878426315</v>
      </c>
      <c r="O46" s="1033">
        <f>O18+O23+O24</f>
        <v>2166970.3333290545</v>
      </c>
      <c r="P46" s="1036">
        <f>O46-I46</f>
        <v>0</v>
      </c>
      <c r="Q46" s="1037">
        <f>I46*Q16</f>
        <v>2253840.63993352</v>
      </c>
      <c r="R46" s="1037">
        <f>Q46*R16</f>
        <v>2322857.7650677077</v>
      </c>
      <c r="S46" s="1037">
        <f>R46*S16</f>
        <v>2394214.8691303311</v>
      </c>
      <c r="T46" s="1037">
        <f>S46*T16</f>
        <v>2467782.0042531611</v>
      </c>
      <c r="U46" s="424"/>
    </row>
    <row r="47" ht="23.25" customHeight="1">
      <c r="A47" s="1038" t="s">
        <v>13</v>
      </c>
      <c r="B47" s="1039" t="s">
        <v>2185</v>
      </c>
      <c r="C47" s="1040" t="s">
        <v>15</v>
      </c>
      <c r="D47" s="1041">
        <f>D46-D23</f>
        <v>422117.54024443845</v>
      </c>
      <c r="E47" s="1041">
        <f>E46-E23</f>
        <v>438942.54049834982</v>
      </c>
      <c r="F47" s="1041"/>
      <c r="G47" s="1042"/>
      <c r="H47" s="1041">
        <f>H46-H23</f>
        <v>1335674.3597822357</v>
      </c>
      <c r="I47" s="1041">
        <f>I46-I23</f>
        <v>536203.08332905453</v>
      </c>
      <c r="J47" s="1043"/>
      <c r="K47" s="1044">
        <f t="shared" si="3"/>
        <v>-799471.27645318117</v>
      </c>
      <c r="L47" s="1045">
        <f t="shared" si="4"/>
        <v>127.02696102572564</v>
      </c>
      <c r="M47" s="1046"/>
      <c r="N47" s="1047">
        <f t="shared" si="6"/>
        <v>122.15792133528018</v>
      </c>
      <c r="O47" s="1041">
        <f>O46-O23</f>
        <v>536203.08332905453</v>
      </c>
      <c r="P47" s="1036">
        <f t="shared" ref="P47:P112" si="7">O47-I47</f>
        <v>0</v>
      </c>
      <c r="Q47" s="1048">
        <f>Q46-Q23</f>
        <v>557698.59045927692</v>
      </c>
      <c r="R47" s="1048">
        <f>R46-R23</f>
        <v>574776.4409172507</v>
      </c>
      <c r="S47" s="1048">
        <f>S46-S23</f>
        <v>592433.30433957092</v>
      </c>
      <c r="T47" s="1048">
        <f>T46-T23</f>
        <v>610637.02594933822</v>
      </c>
      <c r="U47" s="424"/>
    </row>
    <row r="48" ht="23.25">
      <c r="A48" s="1049" t="s">
        <v>114</v>
      </c>
      <c r="B48" s="1909" t="s">
        <v>2186</v>
      </c>
      <c r="C48" s="1910"/>
      <c r="D48" s="912"/>
      <c r="E48" s="1050"/>
      <c r="F48" s="1050"/>
      <c r="G48" s="943">
        <f t="shared" si="1"/>
        <v>0</v>
      </c>
      <c r="H48" s="912"/>
      <c r="I48" s="953"/>
      <c r="J48" s="793"/>
      <c r="K48" s="945"/>
      <c r="L48" s="912"/>
      <c r="M48" s="960" t="e">
        <f t="shared" si="5"/>
        <v>#DIV/0!</v>
      </c>
      <c r="N48" s="960" t="e">
        <f t="shared" si="6"/>
        <v>#DIV/0!</v>
      </c>
      <c r="O48" s="953"/>
      <c r="P48" s="1036">
        <f t="shared" si="7"/>
        <v>0</v>
      </c>
      <c r="Q48" s="912"/>
      <c r="R48" s="912"/>
      <c r="S48" s="912"/>
      <c r="T48" s="912"/>
      <c r="U48" s="424"/>
    </row>
    <row r="49" ht="23.25">
      <c r="A49" s="1051" t="s">
        <v>47</v>
      </c>
      <c r="B49" s="1052" t="s">
        <v>48</v>
      </c>
      <c r="C49" s="1053" t="s">
        <v>15</v>
      </c>
      <c r="D49" s="1054">
        <f>D50+D51</f>
        <v>310288.95077633963</v>
      </c>
      <c r="E49" s="1055">
        <f>E50+E51</f>
        <v>342066.66999999998</v>
      </c>
      <c r="F49" s="1055">
        <f>F50+F51</f>
        <v>342066.66999999998</v>
      </c>
      <c r="G49" s="1056">
        <f t="shared" si="1"/>
        <v>0</v>
      </c>
      <c r="H49" s="967">
        <f>H50+H51</f>
        <v>472980.59301010397</v>
      </c>
      <c r="I49" s="967">
        <f>I50+I51</f>
        <v>472241.43781452032</v>
      </c>
      <c r="J49" s="793">
        <f t="shared" si="2"/>
        <v>152.43230280250444</v>
      </c>
      <c r="K49" s="945">
        <f t="shared" si="3"/>
        <v>-739.15519558364758</v>
      </c>
      <c r="L49" s="1057">
        <f t="shared" si="4"/>
        <v>152.19408768277998</v>
      </c>
      <c r="M49" s="925">
        <f t="shared" si="5"/>
        <v>138.05537903313422</v>
      </c>
      <c r="N49" s="920">
        <f t="shared" si="6"/>
        <v>138.05537903313422</v>
      </c>
      <c r="O49" s="967">
        <f>O50+O51</f>
        <v>472241.43781452032</v>
      </c>
      <c r="P49" s="1036">
        <f t="shared" si="7"/>
        <v>0</v>
      </c>
      <c r="Q49" s="1058">
        <v>545090.73999999999</v>
      </c>
      <c r="R49" s="1058">
        <v>574991.34999999998</v>
      </c>
      <c r="S49" s="1058">
        <v>603740.91000000003</v>
      </c>
      <c r="T49" s="1058">
        <f>S49*1.05</f>
        <v>633927.95550000004</v>
      </c>
      <c r="U49" s="424"/>
    </row>
    <row r="50" ht="23.25">
      <c r="A50" s="1059" t="s">
        <v>2187</v>
      </c>
      <c r="B50" s="1060" t="s">
        <v>2188</v>
      </c>
      <c r="C50" s="1016" t="s">
        <v>15</v>
      </c>
      <c r="D50" s="1061">
        <v>153206.86050771561</v>
      </c>
      <c r="E50" s="953">
        <v>162089.62</v>
      </c>
      <c r="F50" s="793">
        <f>E50</f>
        <v>162089.62</v>
      </c>
      <c r="G50" s="1056">
        <f t="shared" si="1"/>
        <v>0</v>
      </c>
      <c r="H50" s="953">
        <v>207941.63679300057</v>
      </c>
      <c r="I50" s="953">
        <v>207634.28300676242</v>
      </c>
      <c r="J50" s="793">
        <f t="shared" si="2"/>
        <v>135.72606089825101</v>
      </c>
      <c r="K50" s="945">
        <f t="shared" si="3"/>
        <v>-307.35378623814904</v>
      </c>
      <c r="L50" s="925">
        <f t="shared" si="4"/>
        <v>135.52544730613144</v>
      </c>
      <c r="M50" s="925">
        <f t="shared" si="5"/>
        <v>128.09844517296199</v>
      </c>
      <c r="N50" s="925">
        <f t="shared" si="6"/>
        <v>128.09844517296199</v>
      </c>
      <c r="O50" s="953">
        <v>207634.28300676242</v>
      </c>
      <c r="P50" s="1036">
        <f t="shared" si="7"/>
        <v>0</v>
      </c>
      <c r="Q50" s="912"/>
      <c r="R50" s="912"/>
      <c r="S50" s="912"/>
      <c r="T50" s="912"/>
      <c r="U50" s="424"/>
    </row>
    <row r="51" ht="23.25">
      <c r="A51" s="1059" t="s">
        <v>2189</v>
      </c>
      <c r="B51" s="1060" t="s">
        <v>2190</v>
      </c>
      <c r="C51" s="1016" t="s">
        <v>15</v>
      </c>
      <c r="D51" s="1061">
        <v>157082.09026862399</v>
      </c>
      <c r="E51" s="953">
        <v>179977.04999999999</v>
      </c>
      <c r="F51" s="793">
        <f>E51</f>
        <v>179977.04999999999</v>
      </c>
      <c r="G51" s="1056">
        <f t="shared" si="1"/>
        <v>0</v>
      </c>
      <c r="H51" s="953">
        <v>265038.9562171034</v>
      </c>
      <c r="I51" s="953">
        <v>264607.15480775788</v>
      </c>
      <c r="J51" s="793">
        <f t="shared" si="2"/>
        <v>168.72640016685787</v>
      </c>
      <c r="K51" s="945">
        <f t="shared" si="3"/>
        <v>-431.80140934552765</v>
      </c>
      <c r="L51" s="925">
        <f t="shared" si="4"/>
        <v>168.45151115270792</v>
      </c>
      <c r="M51" s="925">
        <f t="shared" si="5"/>
        <v>147.02272029003581</v>
      </c>
      <c r="N51" s="925">
        <f t="shared" si="6"/>
        <v>147.02272029003581</v>
      </c>
      <c r="O51" s="953">
        <v>264607.15480775788</v>
      </c>
      <c r="P51" s="1036">
        <f t="shared" si="7"/>
        <v>0</v>
      </c>
      <c r="Q51" s="912"/>
      <c r="R51" s="912"/>
      <c r="S51" s="912"/>
      <c r="T51" s="912"/>
      <c r="U51" s="424"/>
    </row>
    <row r="52" ht="23.25">
      <c r="A52" s="1062" t="s">
        <v>49</v>
      </c>
      <c r="B52" s="1052" t="s">
        <v>2191</v>
      </c>
      <c r="C52" s="1063" t="s">
        <v>15</v>
      </c>
      <c r="D52" s="1064">
        <v>6247.2421625139596</v>
      </c>
      <c r="E52" s="1055">
        <v>6583.1300000000001</v>
      </c>
      <c r="F52" s="793">
        <f>E52</f>
        <v>6583.1300000000001</v>
      </c>
      <c r="G52" s="1056">
        <f t="shared" si="1"/>
        <v>0</v>
      </c>
      <c r="H52" s="1055"/>
      <c r="I52" s="967">
        <v>7294.8800000000001</v>
      </c>
      <c r="J52" s="793">
        <f t="shared" si="2"/>
        <v>0</v>
      </c>
      <c r="K52" s="945">
        <f t="shared" si="3"/>
        <v>7294.8800000000001</v>
      </c>
      <c r="L52" s="1065">
        <f t="shared" si="4"/>
        <v>116.76960505504816</v>
      </c>
      <c r="M52" s="925">
        <f t="shared" si="5"/>
        <v>110.81172633686407</v>
      </c>
      <c r="N52" s="920">
        <f t="shared" si="6"/>
        <v>110.81172633686407</v>
      </c>
      <c r="O52" s="967">
        <v>7294.8800000000001</v>
      </c>
      <c r="P52" s="1036">
        <f t="shared" si="7"/>
        <v>0</v>
      </c>
      <c r="Q52" s="1005">
        <f>I52*1.047</f>
        <v>7637.7393599999996</v>
      </c>
      <c r="R52" s="1005">
        <f>Q52*1.04</f>
        <v>7943.2489343999996</v>
      </c>
      <c r="S52" s="1005">
        <f>R52*1.04</f>
        <v>8260.9788917759997</v>
      </c>
      <c r="T52" s="1005">
        <f>S52*1.04</f>
        <v>8591.4180474470395</v>
      </c>
      <c r="U52" s="424"/>
    </row>
    <row r="53" ht="23.25">
      <c r="A53" s="1066" t="s">
        <v>50</v>
      </c>
      <c r="B53" s="1067" t="s">
        <v>51</v>
      </c>
      <c r="C53" s="1068" t="s">
        <v>15</v>
      </c>
      <c r="D53" s="1069">
        <v>10103.7678168</v>
      </c>
      <c r="E53" s="1070">
        <v>11216.549999999999</v>
      </c>
      <c r="F53" s="1071">
        <f>E53</f>
        <v>11216.549999999999</v>
      </c>
      <c r="G53" s="1072">
        <f t="shared" si="1"/>
        <v>0</v>
      </c>
      <c r="H53" s="1073">
        <v>13681.190000000001</v>
      </c>
      <c r="I53" s="1073">
        <v>20626.575700000001</v>
      </c>
      <c r="J53" s="1071">
        <f t="shared" si="2"/>
        <v>135.40681306286211</v>
      </c>
      <c r="K53" s="1074">
        <f t="shared" si="3"/>
        <v>6945.3857000000007</v>
      </c>
      <c r="L53" s="1075">
        <f t="shared" si="4"/>
        <v>204.1473643693914</v>
      </c>
      <c r="M53" s="1076">
        <f t="shared" si="5"/>
        <v>183.89411806660695</v>
      </c>
      <c r="N53" s="1077">
        <f t="shared" si="6"/>
        <v>183.89411806660695</v>
      </c>
      <c r="O53" s="1073">
        <v>20626.575700000001</v>
      </c>
      <c r="P53" s="1036">
        <f t="shared" si="7"/>
        <v>0</v>
      </c>
      <c r="Q53" s="1078">
        <f>I53</f>
        <v>20626.575700000001</v>
      </c>
      <c r="R53" s="1078">
        <f>Q53</f>
        <v>20626.575700000001</v>
      </c>
      <c r="S53" s="1078">
        <f>R53</f>
        <v>20626.575700000001</v>
      </c>
      <c r="T53" s="1078">
        <f>S53</f>
        <v>20626.575700000001</v>
      </c>
      <c r="U53" s="424"/>
    </row>
    <row r="54" ht="23.25">
      <c r="A54" s="1079" t="s">
        <v>52</v>
      </c>
      <c r="B54" s="1080" t="s">
        <v>53</v>
      </c>
      <c r="C54" s="1081"/>
      <c r="D54" s="1082"/>
      <c r="E54" s="1083">
        <v>4275.2299999999996</v>
      </c>
      <c r="F54" s="1071">
        <f>E54</f>
        <v>4275.2299999999996</v>
      </c>
      <c r="G54" s="1072">
        <f t="shared" si="1"/>
        <v>0</v>
      </c>
      <c r="H54" s="1084">
        <v>513.90300000000002</v>
      </c>
      <c r="I54" s="1085">
        <v>4322.5416999999998</v>
      </c>
      <c r="J54" s="1071" t="e">
        <f t="shared" si="2"/>
        <v>#DIV/0!</v>
      </c>
      <c r="K54" s="1074">
        <f t="shared" si="3"/>
        <v>3808.6386999999995</v>
      </c>
      <c r="L54" s="1086" t="e">
        <f t="shared" si="4"/>
        <v>#DIV/0!</v>
      </c>
      <c r="M54" s="1076">
        <f t="shared" si="5"/>
        <v>101.10664689385133</v>
      </c>
      <c r="N54" s="1076">
        <f t="shared" si="6"/>
        <v>101.10664689385133</v>
      </c>
      <c r="O54" s="1085">
        <v>4322.5416999999998</v>
      </c>
      <c r="P54" s="1036">
        <f t="shared" si="7"/>
        <v>0</v>
      </c>
      <c r="Q54" s="912"/>
      <c r="R54" s="912"/>
      <c r="S54" s="912"/>
      <c r="T54" s="912"/>
      <c r="U54" s="424"/>
    </row>
    <row r="55" ht="23.25">
      <c r="A55" s="1066" t="s">
        <v>54</v>
      </c>
      <c r="B55" s="1087" t="s">
        <v>55</v>
      </c>
      <c r="C55" s="1088" t="s">
        <v>15</v>
      </c>
      <c r="D55" s="1089">
        <f>D56+D57+D58</f>
        <v>87204.644180000003</v>
      </c>
      <c r="E55" s="1089">
        <f>E56+E57+E58</f>
        <v>89184.699999999997</v>
      </c>
      <c r="F55" s="1089">
        <f>F56+F57+F58</f>
        <v>89184.699999999997</v>
      </c>
      <c r="G55" s="1056">
        <f t="shared" si="1"/>
        <v>0</v>
      </c>
      <c r="H55" s="967">
        <f>H56+H57+H58</f>
        <v>95440.539999999994</v>
      </c>
      <c r="I55" s="967">
        <f>I56+I57+I58</f>
        <v>87975.140771256367</v>
      </c>
      <c r="J55" s="793">
        <f t="shared" si="2"/>
        <v>109.44433166082324</v>
      </c>
      <c r="K55" s="945">
        <f t="shared" si="3"/>
        <v>-7465.3992287436267</v>
      </c>
      <c r="L55" s="925">
        <f t="shared" si="4"/>
        <v>100.88354995138329</v>
      </c>
      <c r="M55" s="925">
        <f t="shared" si="5"/>
        <v>98.64375926729177</v>
      </c>
      <c r="N55" s="920">
        <f t="shared" si="6"/>
        <v>98.64375926729177</v>
      </c>
      <c r="O55" s="967">
        <f>O56+O57+O58</f>
        <v>87975.140771256367</v>
      </c>
      <c r="P55" s="1036">
        <f t="shared" si="7"/>
        <v>0</v>
      </c>
      <c r="Q55" s="967">
        <f>Q56+Q57+Q58</f>
        <v>87975.140771256367</v>
      </c>
      <c r="R55" s="967">
        <f>R56+R57+R58</f>
        <v>87975.140771256367</v>
      </c>
      <c r="S55" s="967">
        <f>S56+S57+S58</f>
        <v>87975.140771256367</v>
      </c>
      <c r="T55" s="967">
        <f>T56+T57+T58</f>
        <v>87975.140771256367</v>
      </c>
      <c r="U55" s="424"/>
    </row>
    <row r="56" ht="23.25">
      <c r="A56" s="1079" t="s">
        <v>56</v>
      </c>
      <c r="B56" s="1090" t="s">
        <v>57</v>
      </c>
      <c r="C56" s="1091" t="s">
        <v>15</v>
      </c>
      <c r="D56" s="1092">
        <v>2432.1700000000001</v>
      </c>
      <c r="E56" s="953">
        <v>1617.5799999999999</v>
      </c>
      <c r="F56" s="793">
        <f>E56</f>
        <v>1617.5799999999999</v>
      </c>
      <c r="G56" s="1056">
        <f t="shared" si="1"/>
        <v>0</v>
      </c>
      <c r="H56" s="1093">
        <v>1758.54</v>
      </c>
      <c r="I56" s="1094">
        <v>1613.9100000000001</v>
      </c>
      <c r="J56" s="793">
        <f t="shared" si="2"/>
        <v>72.303334059707993</v>
      </c>
      <c r="K56" s="945">
        <f t="shared" si="3"/>
        <v>-144.62999999999988</v>
      </c>
      <c r="L56" s="925">
        <f t="shared" si="4"/>
        <v>66.356792493945733</v>
      </c>
      <c r="M56" s="925">
        <f t="shared" si="5"/>
        <v>99.773117867431608</v>
      </c>
      <c r="N56" s="925">
        <f t="shared" si="6"/>
        <v>99.773117867431608</v>
      </c>
      <c r="O56" s="1094">
        <v>1613.9100000000001</v>
      </c>
      <c r="P56" s="1036">
        <f t="shared" si="7"/>
        <v>0</v>
      </c>
      <c r="Q56" s="1017">
        <v>1613.9100000000001</v>
      </c>
      <c r="R56" s="1017">
        <v>1613.9100000000001</v>
      </c>
      <c r="S56" s="1017">
        <v>1613.9100000000001</v>
      </c>
      <c r="T56" s="1017">
        <v>1613.9100000000001</v>
      </c>
      <c r="U56" s="424"/>
    </row>
    <row r="57" ht="23.25">
      <c r="A57" s="1079" t="s">
        <v>58</v>
      </c>
      <c r="B57" s="1095" t="s">
        <v>1078</v>
      </c>
      <c r="C57" s="1091" t="s">
        <v>15</v>
      </c>
      <c r="D57" s="1096">
        <v>83293.314180000001</v>
      </c>
      <c r="E57" s="953">
        <v>86179</v>
      </c>
      <c r="F57" s="793">
        <f>E57</f>
        <v>86179</v>
      </c>
      <c r="G57" s="1056">
        <f t="shared" si="1"/>
        <v>0</v>
      </c>
      <c r="H57" s="1093">
        <v>92047.220000000001</v>
      </c>
      <c r="I57" s="1097">
        <v>85028.639999999999</v>
      </c>
      <c r="J57" s="793">
        <f t="shared" si="2"/>
        <v>110.50973407191181</v>
      </c>
      <c r="K57" s="945">
        <f t="shared" si="3"/>
        <v>-7018.5800000000017</v>
      </c>
      <c r="L57" s="925">
        <f t="shared" si="4"/>
        <v>102.08339149076227</v>
      </c>
      <c r="M57" s="925">
        <f t="shared" si="5"/>
        <v>98.665150442683242</v>
      </c>
      <c r="N57" s="925">
        <f t="shared" si="6"/>
        <v>98.665150442683242</v>
      </c>
      <c r="O57" s="1097">
        <v>85028.639999999999</v>
      </c>
      <c r="P57" s="1036">
        <f t="shared" si="7"/>
        <v>0</v>
      </c>
      <c r="Q57" s="1098">
        <v>85028.639999999999</v>
      </c>
      <c r="R57" s="1098">
        <v>85028.639999999999</v>
      </c>
      <c r="S57" s="1098">
        <v>85028.639999999999</v>
      </c>
      <c r="T57" s="1098">
        <v>85028.639999999999</v>
      </c>
      <c r="U57" s="424"/>
    </row>
    <row r="58" ht="23.25">
      <c r="A58" s="1079" t="s">
        <v>60</v>
      </c>
      <c r="B58" s="1099" t="s">
        <v>61</v>
      </c>
      <c r="C58" s="1091" t="s">
        <v>15</v>
      </c>
      <c r="D58" s="1100">
        <f>1395.52+1.19+82.45</f>
        <v>1479.1600000000001</v>
      </c>
      <c r="E58" s="1100">
        <f>E59+E60+E61</f>
        <v>1388.1199999999999</v>
      </c>
      <c r="F58" s="1100">
        <f>F59+F60+F61</f>
        <v>1388.1199999999999</v>
      </c>
      <c r="G58" s="1056">
        <f t="shared" si="1"/>
        <v>0</v>
      </c>
      <c r="H58" s="1101">
        <f>H59+H60+H61</f>
        <v>1634.7800000000002</v>
      </c>
      <c r="I58" s="1102">
        <f>I59+I60+I61</f>
        <v>1332.5907712563699</v>
      </c>
      <c r="J58" s="793">
        <f t="shared" si="2"/>
        <v>110.52083615024743</v>
      </c>
      <c r="K58" s="945">
        <f t="shared" si="3"/>
        <v>-302.18922874363034</v>
      </c>
      <c r="L58" s="925">
        <f t="shared" si="4"/>
        <v>90.091049734739286</v>
      </c>
      <c r="M58" s="925">
        <f t="shared" si="5"/>
        <v>95.99968095383467</v>
      </c>
      <c r="N58" s="1103">
        <f t="shared" si="6"/>
        <v>95.99968095383467</v>
      </c>
      <c r="O58" s="1102">
        <f>O59+O60+O61</f>
        <v>1332.5907712563699</v>
      </c>
      <c r="P58" s="1036">
        <f t="shared" si="7"/>
        <v>0</v>
      </c>
      <c r="Q58" s="1102">
        <f>Q59+Q60+Q61</f>
        <v>1332.5907712563699</v>
      </c>
      <c r="R58" s="1102">
        <f>R59+R60+R61</f>
        <v>1332.5907712563699</v>
      </c>
      <c r="S58" s="1102">
        <f>S59+S60+S61</f>
        <v>1332.5907712563699</v>
      </c>
      <c r="T58" s="1102">
        <f>T59+T60+T61</f>
        <v>1332.5907712563699</v>
      </c>
      <c r="U58" s="424"/>
    </row>
    <row r="59" ht="23.25">
      <c r="A59" s="1079"/>
      <c r="B59" s="1104" t="s">
        <v>2192</v>
      </c>
      <c r="C59" s="1091" t="s">
        <v>15</v>
      </c>
      <c r="D59" s="912"/>
      <c r="E59" s="953">
        <v>1294.3099999999999</v>
      </c>
      <c r="F59" s="793">
        <f>E59</f>
        <v>1294.3099999999999</v>
      </c>
      <c r="G59" s="1056"/>
      <c r="H59" s="1105">
        <v>1517.4400000000001</v>
      </c>
      <c r="I59" s="1094">
        <v>1238.4307712563698</v>
      </c>
      <c r="J59" s="1018" t="e">
        <f t="shared" si="2"/>
        <v>#DIV/0!</v>
      </c>
      <c r="K59" s="945">
        <f t="shared" si="3"/>
        <v>-279.00922874363027</v>
      </c>
      <c r="L59" s="978" t="e">
        <f t="shared" si="4"/>
        <v>#DIV/0!</v>
      </c>
      <c r="M59" s="925">
        <f t="shared" si="5"/>
        <v>95.682701304661933</v>
      </c>
      <c r="N59" s="1103">
        <f t="shared" si="6"/>
        <v>95.682701304661933</v>
      </c>
      <c r="O59" s="1094">
        <v>1238.4307712563698</v>
      </c>
      <c r="P59" s="1036">
        <f t="shared" si="7"/>
        <v>0</v>
      </c>
      <c r="Q59" s="1094">
        <v>1238.4307712563698</v>
      </c>
      <c r="R59" s="1094">
        <v>1238.4307712563698</v>
      </c>
      <c r="S59" s="1094">
        <v>1238.4307712563698</v>
      </c>
      <c r="T59" s="1094">
        <v>1238.4307712563698</v>
      </c>
      <c r="U59" s="424"/>
    </row>
    <row r="60" ht="23.25">
      <c r="A60" s="1079"/>
      <c r="B60" s="1104" t="s">
        <v>1233</v>
      </c>
      <c r="C60" s="1091" t="s">
        <v>15</v>
      </c>
      <c r="D60" s="912"/>
      <c r="E60" s="953">
        <v>1.8200000000000001</v>
      </c>
      <c r="F60" s="793">
        <f>E60</f>
        <v>1.8200000000000001</v>
      </c>
      <c r="G60" s="1056"/>
      <c r="H60" s="1093">
        <v>0.16</v>
      </c>
      <c r="I60" s="1094">
        <f>H60</f>
        <v>0.16</v>
      </c>
      <c r="J60" s="1018" t="e">
        <f t="shared" si="2"/>
        <v>#DIV/0!</v>
      </c>
      <c r="K60" s="945">
        <f t="shared" si="3"/>
        <v>0</v>
      </c>
      <c r="L60" s="978" t="e">
        <f t="shared" si="4"/>
        <v>#DIV/0!</v>
      </c>
      <c r="M60" s="925">
        <f t="shared" si="5"/>
        <v>8.7912087912087902</v>
      </c>
      <c r="N60" s="1103">
        <f t="shared" si="6"/>
        <v>8.7912087912087902</v>
      </c>
      <c r="O60" s="1094">
        <f>I60</f>
        <v>0.16</v>
      </c>
      <c r="P60" s="1036">
        <f t="shared" si="7"/>
        <v>0</v>
      </c>
      <c r="Q60" s="1094">
        <v>0.16</v>
      </c>
      <c r="R60" s="1094">
        <f>Q60</f>
        <v>0.16</v>
      </c>
      <c r="S60" s="1094">
        <f>R60</f>
        <v>0.16</v>
      </c>
      <c r="T60" s="1094">
        <f>S60</f>
        <v>0.16</v>
      </c>
      <c r="U60" s="424"/>
    </row>
    <row r="61" ht="23.25">
      <c r="A61" s="1079"/>
      <c r="B61" s="1104" t="s">
        <v>1234</v>
      </c>
      <c r="C61" s="1091" t="s">
        <v>15</v>
      </c>
      <c r="D61" s="912"/>
      <c r="E61" s="953">
        <v>91.989999999999995</v>
      </c>
      <c r="F61" s="793">
        <f>E61</f>
        <v>91.989999999999995</v>
      </c>
      <c r="G61" s="1056"/>
      <c r="H61" s="1093">
        <v>117.18000000000001</v>
      </c>
      <c r="I61" s="1094">
        <v>94</v>
      </c>
      <c r="J61" s="1018" t="e">
        <f t="shared" si="2"/>
        <v>#DIV/0!</v>
      </c>
      <c r="K61" s="945">
        <f t="shared" si="3"/>
        <v>-23.180000000000007</v>
      </c>
      <c r="L61" s="978" t="e">
        <f t="shared" si="4"/>
        <v>#DIV/0!</v>
      </c>
      <c r="M61" s="925">
        <f t="shared" si="5"/>
        <v>102.18502011088162</v>
      </c>
      <c r="N61" s="1103">
        <f t="shared" si="6"/>
        <v>102.18502011088162</v>
      </c>
      <c r="O61" s="1094">
        <v>94</v>
      </c>
      <c r="P61" s="1036">
        <f t="shared" si="7"/>
        <v>0</v>
      </c>
      <c r="Q61" s="1094">
        <v>94</v>
      </c>
      <c r="R61" s="1094">
        <v>94</v>
      </c>
      <c r="S61" s="1094">
        <v>94</v>
      </c>
      <c r="T61" s="1094">
        <v>94</v>
      </c>
      <c r="U61" s="424"/>
    </row>
    <row r="62" ht="45">
      <c r="A62" s="1066" t="s">
        <v>62</v>
      </c>
      <c r="B62" s="1106" t="s">
        <v>2193</v>
      </c>
      <c r="C62" s="1107" t="s">
        <v>15</v>
      </c>
      <c r="D62" s="1064">
        <f>D23*0.304</f>
        <v>374254.18232148228</v>
      </c>
      <c r="E62" s="1055">
        <v>389171.41999999998</v>
      </c>
      <c r="F62" s="1108">
        <f>F23*0.304</f>
        <v>425028.91842946183</v>
      </c>
      <c r="G62" s="1056">
        <f t="shared" si="1"/>
        <v>35857.498429461848</v>
      </c>
      <c r="H62" s="967">
        <f>H23*0.304</f>
        <v>527178.81232000003</v>
      </c>
      <c r="I62" s="985">
        <f>I23*0.304</f>
        <v>495753.24400000001</v>
      </c>
      <c r="J62" s="793">
        <f t="shared" si="2"/>
        <v>140.8611679500635</v>
      </c>
      <c r="K62" s="945">
        <f t="shared" si="3"/>
        <v>-31425.56832000002</v>
      </c>
      <c r="L62" s="1065">
        <f t="shared" si="4"/>
        <v>132.46431634373849</v>
      </c>
      <c r="M62" s="925">
        <f t="shared" si="5"/>
        <v>116.63988554752321</v>
      </c>
      <c r="N62" s="1109">
        <f t="shared" si="6"/>
        <v>127.38685795580776</v>
      </c>
      <c r="O62" s="985">
        <f>O23*0.304</f>
        <v>495753.24400000001</v>
      </c>
      <c r="P62" s="1036">
        <f t="shared" si="7"/>
        <v>0</v>
      </c>
      <c r="Q62" s="985">
        <f>Q23*0.304</f>
        <v>515627.18304016988</v>
      </c>
      <c r="R62" s="985">
        <f>R23*0.304</f>
        <v>531416.72254173888</v>
      </c>
      <c r="S62" s="985">
        <f>S23*0.304</f>
        <v>547741.59569639107</v>
      </c>
      <c r="T62" s="985">
        <f>T23*0.304</f>
        <v>564572.07340436219</v>
      </c>
      <c r="U62" s="424"/>
    </row>
    <row r="63" ht="52.5" customHeight="1">
      <c r="A63" s="1066" t="s">
        <v>63</v>
      </c>
      <c r="B63" s="1087" t="s">
        <v>2194</v>
      </c>
      <c r="C63" s="1107" t="s">
        <v>15</v>
      </c>
      <c r="D63" s="1064">
        <v>46772.413799999995</v>
      </c>
      <c r="E63" s="1055">
        <v>52010.019999999997</v>
      </c>
      <c r="F63" s="793">
        <f>E63</f>
        <v>52010.019999999997</v>
      </c>
      <c r="G63" s="1056">
        <f t="shared" si="1"/>
        <v>0</v>
      </c>
      <c r="H63" s="967">
        <v>207786.47627815034</v>
      </c>
      <c r="I63" s="967">
        <v>62437.379028399999</v>
      </c>
      <c r="J63" s="793">
        <f t="shared" si="2"/>
        <v>444.25005980373493</v>
      </c>
      <c r="K63" s="945">
        <f t="shared" si="3"/>
        <v>-145349.09724975034</v>
      </c>
      <c r="L63" s="1065">
        <f t="shared" si="4"/>
        <v>133.49188967536244</v>
      </c>
      <c r="M63" s="925">
        <f t="shared" si="5"/>
        <v>120.04875027619678</v>
      </c>
      <c r="N63" s="1109">
        <f t="shared" si="6"/>
        <v>120.04875027619678</v>
      </c>
      <c r="O63" s="967">
        <f>I63</f>
        <v>62437.379028399999</v>
      </c>
      <c r="P63" s="1036">
        <f t="shared" si="7"/>
        <v>0</v>
      </c>
      <c r="Q63" s="1058">
        <f>I63*1.047</f>
        <v>65371.935842734798</v>
      </c>
      <c r="R63" s="1058">
        <f>Q63*1.04</f>
        <v>67986.813276444198</v>
      </c>
      <c r="S63" s="1058">
        <f>R63*1.04</f>
        <v>70706.285807501961</v>
      </c>
      <c r="T63" s="1058">
        <f>S63*1.04</f>
        <v>73534.537239802041</v>
      </c>
      <c r="U63" s="424"/>
    </row>
    <row r="64" ht="27" customHeight="1">
      <c r="A64" s="1066" t="s">
        <v>64</v>
      </c>
      <c r="B64" s="1087" t="s">
        <v>65</v>
      </c>
      <c r="C64" s="1107" t="s">
        <v>15</v>
      </c>
      <c r="D64" s="1110">
        <v>13319.83</v>
      </c>
      <c r="E64" s="1055">
        <v>32968.089999999997</v>
      </c>
      <c r="F64" s="793">
        <f>E64</f>
        <v>32968.089999999997</v>
      </c>
      <c r="G64" s="1056">
        <f t="shared" si="1"/>
        <v>0</v>
      </c>
      <c r="H64" s="967">
        <v>584.71000000000004</v>
      </c>
      <c r="I64" s="1008">
        <f>H64</f>
        <v>584.71000000000004</v>
      </c>
      <c r="J64" s="793">
        <f t="shared" si="2"/>
        <v>4.3897707403172568</v>
      </c>
      <c r="K64" s="945">
        <f t="shared" si="3"/>
        <v>0</v>
      </c>
      <c r="L64" s="925">
        <f t="shared" si="4"/>
        <v>4.3897707403172568</v>
      </c>
      <c r="M64" s="925">
        <f t="shared" si="5"/>
        <v>1.773563466976704</v>
      </c>
      <c r="N64" s="1109">
        <f t="shared" si="6"/>
        <v>1.773563466976704</v>
      </c>
      <c r="O64" s="1008">
        <f>I64</f>
        <v>584.71000000000004</v>
      </c>
      <c r="P64" s="1036">
        <f t="shared" si="7"/>
        <v>0</v>
      </c>
      <c r="Q64" s="1008">
        <v>584.71000000000004</v>
      </c>
      <c r="R64" s="1008">
        <f>Q64</f>
        <v>584.71000000000004</v>
      </c>
      <c r="S64" s="1008">
        <f>R64</f>
        <v>584.71000000000004</v>
      </c>
      <c r="T64" s="1008">
        <f>S64</f>
        <v>584.71000000000004</v>
      </c>
      <c r="U64" s="424"/>
    </row>
    <row r="65" ht="27" customHeight="1">
      <c r="A65" s="1066" t="s">
        <v>66</v>
      </c>
      <c r="B65" s="1067" t="s">
        <v>67</v>
      </c>
      <c r="C65" s="1107" t="s">
        <v>15</v>
      </c>
      <c r="D65" s="1064">
        <v>117161.25</v>
      </c>
      <c r="E65" s="1055">
        <v>45592.690000000002</v>
      </c>
      <c r="F65" s="793">
        <f>E65</f>
        <v>45592.690000000002</v>
      </c>
      <c r="G65" s="1056">
        <f t="shared" si="1"/>
        <v>0</v>
      </c>
      <c r="H65" s="1055">
        <v>216510.69</v>
      </c>
      <c r="I65" s="1111">
        <v>14883.985706666666</v>
      </c>
      <c r="J65" s="793">
        <f t="shared" si="2"/>
        <v>184.79718336907467</v>
      </c>
      <c r="K65" s="945">
        <f t="shared" si="3"/>
        <v>-201626.70429333334</v>
      </c>
      <c r="L65" s="925">
        <f t="shared" si="4"/>
        <v>12.703846798038315</v>
      </c>
      <c r="M65" s="925">
        <f t="shared" si="5"/>
        <v>32.64555284337613</v>
      </c>
      <c r="N65" s="1109">
        <f t="shared" si="6"/>
        <v>32.64555284337613</v>
      </c>
      <c r="O65" s="1111">
        <v>14883.985706666666</v>
      </c>
      <c r="P65" s="1036">
        <f t="shared" si="7"/>
        <v>0</v>
      </c>
      <c r="Q65" s="1112"/>
      <c r="R65" s="1112"/>
      <c r="S65" s="1112"/>
      <c r="T65" s="1112"/>
      <c r="U65" s="424"/>
    </row>
    <row r="66" ht="30.75" customHeight="1">
      <c r="A66" s="1113" t="s">
        <v>68</v>
      </c>
      <c r="B66" s="1114" t="s">
        <v>2195</v>
      </c>
      <c r="C66" s="1107" t="s">
        <v>15</v>
      </c>
      <c r="D66" s="1064">
        <v>480742.1333333333</v>
      </c>
      <c r="E66" s="1055">
        <v>482902.67999999999</v>
      </c>
      <c r="F66" s="793">
        <f>E66</f>
        <v>482902.67999999999</v>
      </c>
      <c r="G66" s="1056">
        <f t="shared" si="1"/>
        <v>0</v>
      </c>
      <c r="H66" s="1073">
        <f>H67+H68</f>
        <v>798810.12351194525</v>
      </c>
      <c r="I66" s="1008">
        <f>I67+I68</f>
        <v>608005.24353697477</v>
      </c>
      <c r="J66" s="793">
        <f t="shared" si="2"/>
        <v>166.16187101663346</v>
      </c>
      <c r="K66" s="1108">
        <f t="shared" si="3"/>
        <v>-190804.87997497048</v>
      </c>
      <c r="L66" s="1065">
        <f t="shared" si="4"/>
        <v>126.47221896721099</v>
      </c>
      <c r="M66" s="925">
        <f t="shared" si="5"/>
        <v>125.90637176355592</v>
      </c>
      <c r="N66" s="1109">
        <f t="shared" si="6"/>
        <v>125.90637176355592</v>
      </c>
      <c r="O66" s="1008">
        <f>O67+O68</f>
        <v>608005.24353697477</v>
      </c>
      <c r="P66" s="1036">
        <f t="shared" si="7"/>
        <v>0</v>
      </c>
      <c r="Q66" s="1115">
        <f>I66*1.047</f>
        <v>636581.48998321255</v>
      </c>
      <c r="R66" s="1115">
        <f>Q66*1.04</f>
        <v>662044.74958254106</v>
      </c>
      <c r="S66" s="1115">
        <f>R66*1.04</f>
        <v>688526.53956584272</v>
      </c>
      <c r="T66" s="1115">
        <f>S66*1.04</f>
        <v>716067.60114847647</v>
      </c>
      <c r="U66" s="424"/>
    </row>
    <row r="67" ht="47.25" customHeight="1">
      <c r="A67" s="1116" t="s">
        <v>115</v>
      </c>
      <c r="B67" s="1117" t="s">
        <v>2196</v>
      </c>
      <c r="C67" s="1118"/>
      <c r="D67" s="1119"/>
      <c r="E67" s="1120"/>
      <c r="F67" s="1121"/>
      <c r="G67" s="1122"/>
      <c r="H67" s="1123">
        <f>725076.96+((912.23+16227.65+284.479)*0.9808667)-0.01</f>
        <v>742167.92351194529</v>
      </c>
      <c r="I67" s="1124">
        <v>608005.24353697477</v>
      </c>
      <c r="J67" s="1018" t="e">
        <f t="shared" si="2"/>
        <v>#DIV/0!</v>
      </c>
      <c r="K67" s="945">
        <f t="shared" si="3"/>
        <v>-134162.67997497052</v>
      </c>
      <c r="L67" s="978" t="e">
        <f t="shared" si="4"/>
        <v>#DIV/0!</v>
      </c>
      <c r="M67" s="960" t="e">
        <f t="shared" si="5"/>
        <v>#DIV/0!</v>
      </c>
      <c r="N67" s="1125" t="e">
        <f t="shared" si="6"/>
        <v>#DIV/0!</v>
      </c>
      <c r="O67" s="1124">
        <v>608005.24353697477</v>
      </c>
      <c r="P67" s="1036">
        <f t="shared" si="7"/>
        <v>0</v>
      </c>
      <c r="Q67" s="912"/>
      <c r="R67" s="912"/>
      <c r="S67" s="912"/>
      <c r="T67" s="912"/>
      <c r="U67" s="424"/>
    </row>
    <row r="68" ht="42.75" customHeight="1">
      <c r="A68" s="1113" t="s">
        <v>116</v>
      </c>
      <c r="B68" s="1126" t="s">
        <v>2197</v>
      </c>
      <c r="C68" s="1107"/>
      <c r="D68" s="1064"/>
      <c r="E68" s="1055"/>
      <c r="F68" s="912"/>
      <c r="G68" s="1056"/>
      <c r="H68" s="1127">
        <v>56642.199999999997</v>
      </c>
      <c r="I68" s="1124">
        <v>0</v>
      </c>
      <c r="J68" s="1018" t="e">
        <f t="shared" si="2"/>
        <v>#DIV/0!</v>
      </c>
      <c r="K68" s="945">
        <f t="shared" si="3"/>
        <v>-56642.199999999997</v>
      </c>
      <c r="L68" s="978" t="e">
        <f t="shared" si="4"/>
        <v>#DIV/0!</v>
      </c>
      <c r="M68" s="960" t="e">
        <f t="shared" si="5"/>
        <v>#DIV/0!</v>
      </c>
      <c r="N68" s="1128" t="e">
        <f t="shared" si="6"/>
        <v>#DIV/0!</v>
      </c>
      <c r="O68" s="1124">
        <v>0</v>
      </c>
      <c r="P68" s="1036">
        <f t="shared" si="7"/>
        <v>0</v>
      </c>
      <c r="Q68" s="912"/>
      <c r="R68" s="912"/>
      <c r="S68" s="912"/>
      <c r="T68" s="912"/>
      <c r="U68" s="424"/>
    </row>
    <row r="69" ht="23.25">
      <c r="A69" s="1079" t="s">
        <v>70</v>
      </c>
      <c r="B69" s="1129" t="s">
        <v>2198</v>
      </c>
      <c r="C69" s="1091" t="s">
        <v>15</v>
      </c>
      <c r="D69" s="912"/>
      <c r="E69" s="953"/>
      <c r="F69" s="912"/>
      <c r="G69" s="1056">
        <f t="shared" si="1"/>
        <v>0</v>
      </c>
      <c r="H69" s="1055"/>
      <c r="I69" s="953"/>
      <c r="J69" s="1018" t="e">
        <f t="shared" si="2"/>
        <v>#DIV/0!</v>
      </c>
      <c r="K69" s="945">
        <f t="shared" si="3"/>
        <v>0</v>
      </c>
      <c r="L69" s="978" t="e">
        <f t="shared" si="4"/>
        <v>#DIV/0!</v>
      </c>
      <c r="M69" s="960" t="e">
        <f t="shared" si="5"/>
        <v>#DIV/0!</v>
      </c>
      <c r="N69" s="1128" t="e">
        <f t="shared" si="6"/>
        <v>#DIV/0!</v>
      </c>
      <c r="O69" s="953"/>
      <c r="P69" s="1036">
        <f t="shared" si="7"/>
        <v>0</v>
      </c>
      <c r="Q69" s="912"/>
      <c r="R69" s="912"/>
      <c r="S69" s="912"/>
      <c r="T69" s="912"/>
      <c r="U69" s="424"/>
    </row>
    <row r="70" ht="40.5">
      <c r="A70" s="1079" t="s">
        <v>71</v>
      </c>
      <c r="B70" s="1130" t="s">
        <v>72</v>
      </c>
      <c r="C70" s="1091" t="s">
        <v>15</v>
      </c>
      <c r="D70" s="912"/>
      <c r="E70" s="953"/>
      <c r="F70" s="912"/>
      <c r="G70" s="1056">
        <f t="shared" si="1"/>
        <v>0</v>
      </c>
      <c r="H70" s="1055"/>
      <c r="I70" s="953"/>
      <c r="J70" s="1018" t="e">
        <f t="shared" si="2"/>
        <v>#DIV/0!</v>
      </c>
      <c r="K70" s="977">
        <f t="shared" si="3"/>
        <v>0</v>
      </c>
      <c r="L70" s="978" t="e">
        <f t="shared" si="4"/>
        <v>#DIV/0!</v>
      </c>
      <c r="M70" s="960" t="e">
        <f t="shared" si="5"/>
        <v>#DIV/0!</v>
      </c>
      <c r="N70" s="1128" t="e">
        <f t="shared" si="6"/>
        <v>#DIV/0!</v>
      </c>
      <c r="O70" s="953"/>
      <c r="P70" s="1036">
        <f t="shared" si="7"/>
        <v>0</v>
      </c>
      <c r="Q70" s="912"/>
      <c r="R70" s="912"/>
      <c r="S70" s="912"/>
      <c r="T70" s="912"/>
      <c r="U70" s="424"/>
    </row>
    <row r="71" ht="23.25">
      <c r="A71" s="1062" t="s">
        <v>73</v>
      </c>
      <c r="B71" s="1052" t="s">
        <v>74</v>
      </c>
      <c r="C71" s="1131" t="s">
        <v>15</v>
      </c>
      <c r="D71" s="1132">
        <v>29160.733578184787</v>
      </c>
      <c r="E71" s="1055">
        <v>67971.770000000004</v>
      </c>
      <c r="F71" s="793">
        <f>E71</f>
        <v>67971.770000000004</v>
      </c>
      <c r="G71" s="1056">
        <f t="shared" si="1"/>
        <v>0</v>
      </c>
      <c r="H71" s="1055">
        <v>1120448</v>
      </c>
      <c r="I71" s="967">
        <f>79334.14</f>
        <v>79334.139999999999</v>
      </c>
      <c r="J71" s="793">
        <f t="shared" si="2"/>
        <v>3842.3176049254457</v>
      </c>
      <c r="K71" s="945">
        <f t="shared" si="3"/>
        <v>-1041113.86</v>
      </c>
      <c r="L71" s="1065">
        <f t="shared" si="4"/>
        <v>272.05810782260312</v>
      </c>
      <c r="M71" s="925">
        <f t="shared" si="5"/>
        <v>116.71630737289907</v>
      </c>
      <c r="N71" s="1133">
        <f t="shared" si="6"/>
        <v>116.71630737289907</v>
      </c>
      <c r="O71" s="967">
        <f>79334.14</f>
        <v>79334.139999999999</v>
      </c>
      <c r="P71" s="1036">
        <f t="shared" si="7"/>
        <v>0</v>
      </c>
      <c r="Q71" s="1134">
        <v>67143.770000000004</v>
      </c>
      <c r="R71" s="1134">
        <v>55712.879999999997</v>
      </c>
      <c r="S71" s="1134">
        <v>38627.599999999999</v>
      </c>
      <c r="T71" s="1134">
        <v>20889.810000000001</v>
      </c>
      <c r="U71" s="424"/>
    </row>
    <row r="72" ht="23.25">
      <c r="A72" s="1135" t="s">
        <v>75</v>
      </c>
      <c r="B72" s="1136" t="s">
        <v>76</v>
      </c>
      <c r="C72" s="1131" t="s">
        <v>15</v>
      </c>
      <c r="D72" s="912">
        <v>0</v>
      </c>
      <c r="E72" s="953"/>
      <c r="F72" s="912"/>
      <c r="G72" s="1056">
        <f t="shared" si="1"/>
        <v>0</v>
      </c>
      <c r="H72" s="1055"/>
      <c r="I72" s="1017"/>
      <c r="J72" s="1018" t="e">
        <f t="shared" si="2"/>
        <v>#DIV/0!</v>
      </c>
      <c r="K72" s="945">
        <f t="shared" si="3"/>
        <v>0</v>
      </c>
      <c r="L72" s="978" t="e">
        <f t="shared" si="4"/>
        <v>#DIV/0!</v>
      </c>
      <c r="M72" s="960" t="e">
        <f t="shared" si="5"/>
        <v>#DIV/0!</v>
      </c>
      <c r="N72" s="1128" t="e">
        <f t="shared" si="6"/>
        <v>#DIV/0!</v>
      </c>
      <c r="O72" s="1017"/>
      <c r="P72" s="1036">
        <f t="shared" si="7"/>
        <v>0</v>
      </c>
      <c r="Q72" s="912"/>
      <c r="R72" s="912"/>
      <c r="S72" s="912"/>
      <c r="T72" s="912"/>
      <c r="U72" s="424"/>
    </row>
    <row r="73" ht="23.25">
      <c r="A73" s="1135" t="s">
        <v>2199</v>
      </c>
      <c r="B73" s="1136" t="s">
        <v>78</v>
      </c>
      <c r="C73" s="1131" t="s">
        <v>15</v>
      </c>
      <c r="D73" s="912">
        <v>0</v>
      </c>
      <c r="E73" s="953"/>
      <c r="F73" s="912"/>
      <c r="G73" s="1056">
        <f t="shared" si="1"/>
        <v>0</v>
      </c>
      <c r="H73" s="1055"/>
      <c r="I73" s="1017"/>
      <c r="J73" s="1018" t="e">
        <f t="shared" si="2"/>
        <v>#DIV/0!</v>
      </c>
      <c r="K73" s="945">
        <f t="shared" si="3"/>
        <v>0</v>
      </c>
      <c r="L73" s="978" t="e">
        <f t="shared" si="4"/>
        <v>#DIV/0!</v>
      </c>
      <c r="M73" s="960" t="e">
        <f t="shared" si="5"/>
        <v>#DIV/0!</v>
      </c>
      <c r="N73" s="1128" t="e">
        <f t="shared" si="6"/>
        <v>#DIV/0!</v>
      </c>
      <c r="O73" s="1017"/>
      <c r="P73" s="1036">
        <f t="shared" si="7"/>
        <v>0</v>
      </c>
      <c r="Q73" s="912"/>
      <c r="R73" s="912"/>
      <c r="S73" s="912"/>
      <c r="T73" s="912"/>
      <c r="U73" s="424"/>
    </row>
    <row r="74" ht="23.25">
      <c r="A74" s="1137" t="s">
        <v>79</v>
      </c>
      <c r="B74" s="1138" t="s">
        <v>2200</v>
      </c>
      <c r="C74" s="1131" t="s">
        <v>15</v>
      </c>
      <c r="D74" s="1064">
        <v>7352.0600000000004</v>
      </c>
      <c r="E74" s="1055">
        <v>7876.8999999999996</v>
      </c>
      <c r="F74" s="793">
        <f>E74</f>
        <v>7876.8999999999996</v>
      </c>
      <c r="G74" s="1056">
        <f t="shared" si="1"/>
        <v>0</v>
      </c>
      <c r="H74" s="967">
        <v>5720.1599999999999</v>
      </c>
      <c r="I74" s="967">
        <f>3097.058+624.671+1998.428</f>
        <v>5720.1570000000002</v>
      </c>
      <c r="J74" s="793">
        <f t="shared" si="2"/>
        <v>77.80349997143658</v>
      </c>
      <c r="K74" s="945">
        <f t="shared" si="3"/>
        <v>-0.0029999999997016857</v>
      </c>
      <c r="L74" s="925">
        <f t="shared" si="4"/>
        <v>77.803459166546517</v>
      </c>
      <c r="M74" s="925">
        <f t="shared" si="5"/>
        <v>72.619393416191656</v>
      </c>
      <c r="N74" s="1133">
        <f t="shared" si="6"/>
        <v>72.619393416191656</v>
      </c>
      <c r="O74" s="967">
        <f>3097.058+624.671+1998.428</f>
        <v>5720.1570000000002</v>
      </c>
      <c r="P74" s="1036">
        <f t="shared" si="7"/>
        <v>0</v>
      </c>
      <c r="Q74" s="934"/>
      <c r="R74" s="934"/>
      <c r="S74" s="934"/>
      <c r="T74" s="934"/>
      <c r="U74" s="424"/>
    </row>
    <row r="75" ht="92.25">
      <c r="A75" s="1137" t="s">
        <v>421</v>
      </c>
      <c r="B75" s="1087" t="s">
        <v>2201</v>
      </c>
      <c r="C75" s="1131" t="s">
        <v>15</v>
      </c>
      <c r="D75" s="1139">
        <v>214.33000000000001</v>
      </c>
      <c r="E75" s="1055">
        <v>224.72999999999999</v>
      </c>
      <c r="F75" s="793">
        <f>E75</f>
        <v>224.72999999999999</v>
      </c>
      <c r="G75" s="1056">
        <f t="shared" si="1"/>
        <v>0</v>
      </c>
      <c r="H75" s="967">
        <v>234.5</v>
      </c>
      <c r="I75" s="1004">
        <f>H75</f>
        <v>234.5</v>
      </c>
      <c r="J75" s="793">
        <f t="shared" si="2"/>
        <v>109.41072178416459</v>
      </c>
      <c r="K75" s="945">
        <f t="shared" si="3"/>
        <v>0</v>
      </c>
      <c r="L75" s="925">
        <f t="shared" si="4"/>
        <v>109.41072178416459</v>
      </c>
      <c r="M75" s="925">
        <f t="shared" si="5"/>
        <v>104.34743914920126</v>
      </c>
      <c r="N75" s="1133">
        <f t="shared" si="6"/>
        <v>104.34743914920126</v>
      </c>
      <c r="O75" s="1004">
        <f>I75</f>
        <v>234.5</v>
      </c>
      <c r="P75" s="1036">
        <f t="shared" si="7"/>
        <v>0</v>
      </c>
      <c r="Q75" s="1140">
        <f>I75*1.06</f>
        <v>248.57000000000002</v>
      </c>
      <c r="R75" s="1140">
        <f>Q75*1.05</f>
        <v>260.99850000000004</v>
      </c>
      <c r="S75" s="1140">
        <f>R75*1.05</f>
        <v>274.04842500000007</v>
      </c>
      <c r="T75" s="1140">
        <f>S75*1.05</f>
        <v>287.75084625000011</v>
      </c>
      <c r="U75" s="424"/>
    </row>
    <row r="76" ht="23.25">
      <c r="A76" s="1137"/>
      <c r="B76" s="1141"/>
      <c r="C76" s="1131"/>
      <c r="D76" s="912"/>
      <c r="E76" s="953"/>
      <c r="F76" s="912"/>
      <c r="G76" s="1056">
        <f t="shared" si="1"/>
        <v>0</v>
      </c>
      <c r="H76" s="1026"/>
      <c r="I76" s="1094"/>
      <c r="J76" s="1018" t="e">
        <f t="shared" si="2"/>
        <v>#DIV/0!</v>
      </c>
      <c r="K76" s="977">
        <f t="shared" si="3"/>
        <v>0</v>
      </c>
      <c r="L76" s="978" t="e">
        <f t="shared" si="4"/>
        <v>#DIV/0!</v>
      </c>
      <c r="M76" s="960" t="e">
        <f t="shared" si="5"/>
        <v>#DIV/0!</v>
      </c>
      <c r="N76" s="1128" t="e">
        <f t="shared" si="6"/>
        <v>#DIV/0!</v>
      </c>
      <c r="O76" s="1094"/>
      <c r="P76" s="1036">
        <f t="shared" si="7"/>
        <v>0</v>
      </c>
      <c r="Q76" s="912"/>
      <c r="R76" s="912"/>
      <c r="S76" s="912"/>
      <c r="T76" s="912"/>
      <c r="U76" s="424"/>
    </row>
    <row r="77" ht="23.25">
      <c r="A77" s="1142" t="s">
        <v>422</v>
      </c>
      <c r="B77" s="1143" t="s">
        <v>2202</v>
      </c>
      <c r="C77" s="1107" t="s">
        <v>15</v>
      </c>
      <c r="D77" s="1004">
        <f>D78+D79</f>
        <v>383560.92999999999</v>
      </c>
      <c r="E77" s="1004">
        <f>E78+E79</f>
        <v>416891.63999999996</v>
      </c>
      <c r="F77" s="1004">
        <f>F78+F79</f>
        <v>416891.63999999996</v>
      </c>
      <c r="G77" s="1144">
        <f t="shared" si="1"/>
        <v>0</v>
      </c>
      <c r="H77" s="1004">
        <v>441905.14000000001</v>
      </c>
      <c r="I77" s="1145">
        <f>I78+I79</f>
        <v>442525.38962896919</v>
      </c>
      <c r="J77" s="793">
        <f t="shared" si="2"/>
        <v>115.21119734483906</v>
      </c>
      <c r="K77" s="945">
        <f t="shared" si="3"/>
        <v>620.24962896917714</v>
      </c>
      <c r="L77" s="1146">
        <f t="shared" si="4"/>
        <v>115.37290558477089</v>
      </c>
      <c r="M77" s="925">
        <f t="shared" si="5"/>
        <v>106.14877996329434</v>
      </c>
      <c r="N77" s="1133">
        <f>I77/E77*100</f>
        <v>106.14877996329434</v>
      </c>
      <c r="O77" s="1145">
        <f>O78+O79</f>
        <v>442525.38962896919</v>
      </c>
      <c r="P77" s="1036">
        <f t="shared" si="7"/>
        <v>0</v>
      </c>
      <c r="Q77" s="1146">
        <f>Q78+Q79</f>
        <v>469076.91300670739</v>
      </c>
      <c r="R77" s="1146">
        <f>R78+R79</f>
        <v>492530.75865704281</v>
      </c>
      <c r="S77" s="1146">
        <f>S78+S79</f>
        <v>517157.29658989498</v>
      </c>
      <c r="T77" s="1146">
        <f>T78+T79</f>
        <v>543015.16141938977</v>
      </c>
      <c r="U77" s="424"/>
    </row>
    <row r="78" ht="23.25">
      <c r="A78" s="1147" t="s">
        <v>2203</v>
      </c>
      <c r="B78" s="1148" t="s">
        <v>2204</v>
      </c>
      <c r="C78" s="1091" t="s">
        <v>15</v>
      </c>
      <c r="D78" s="1023">
        <v>54545.43</v>
      </c>
      <c r="E78" s="1094">
        <v>68169.169999999998</v>
      </c>
      <c r="F78" s="1027">
        <f>E78</f>
        <v>68169.169999999998</v>
      </c>
      <c r="G78" s="1056">
        <f t="shared" si="1"/>
        <v>0</v>
      </c>
      <c r="H78" s="1026"/>
      <c r="I78" s="1149">
        <v>80514.010628869524</v>
      </c>
      <c r="J78" s="793">
        <f t="shared" si="2"/>
        <v>0</v>
      </c>
      <c r="K78" s="945">
        <f t="shared" si="3"/>
        <v>80514.010628869524</v>
      </c>
      <c r="L78" s="925">
        <f t="shared" si="4"/>
        <v>147.60908591034945</v>
      </c>
      <c r="M78" s="925">
        <f t="shared" si="5"/>
        <v>118.10912561920517</v>
      </c>
      <c r="N78" s="1103">
        <f t="shared" si="6"/>
        <v>118.10912561920517</v>
      </c>
      <c r="O78" s="1149">
        <v>80514.010628869524</v>
      </c>
      <c r="P78" s="1036">
        <f t="shared" si="7"/>
        <v>0</v>
      </c>
      <c r="Q78" s="1024">
        <f>I78*1.06</f>
        <v>85344.851266601705</v>
      </c>
      <c r="R78" s="1024">
        <f t="shared" ref="R78:T79" si="8">Q78*1.05</f>
        <v>89612.093829931793</v>
      </c>
      <c r="S78" s="1024">
        <f t="shared" si="8"/>
        <v>94092.698521428392</v>
      </c>
      <c r="T78" s="1024">
        <f t="shared" si="8"/>
        <v>98797.333447499812</v>
      </c>
      <c r="U78" s="424"/>
    </row>
    <row r="79" ht="23.25">
      <c r="A79" s="1147" t="s">
        <v>2205</v>
      </c>
      <c r="B79" s="1150" t="s">
        <v>2206</v>
      </c>
      <c r="C79" s="1091" t="s">
        <v>15</v>
      </c>
      <c r="D79" s="1151">
        <v>329015.5</v>
      </c>
      <c r="E79" s="1152">
        <v>348722.46999999997</v>
      </c>
      <c r="F79" s="1153">
        <f>E79</f>
        <v>348722.46999999997</v>
      </c>
      <c r="G79" s="1144">
        <f t="shared" si="1"/>
        <v>0</v>
      </c>
      <c r="H79" s="1004"/>
      <c r="I79" s="1154">
        <v>362011.37900009967</v>
      </c>
      <c r="J79" s="793">
        <f t="shared" si="2"/>
        <v>0</v>
      </c>
      <c r="K79" s="945">
        <f t="shared" si="3"/>
        <v>362011.37900009967</v>
      </c>
      <c r="L79" s="1155">
        <f t="shared" si="4"/>
        <v>110.02867007788377</v>
      </c>
      <c r="M79" s="925">
        <f t="shared" si="5"/>
        <v>103.81074067297691</v>
      </c>
      <c r="N79" s="1103">
        <f t="shared" si="6"/>
        <v>103.81074067297691</v>
      </c>
      <c r="O79" s="1154">
        <v>362011.37900009967</v>
      </c>
      <c r="P79" s="1036">
        <f t="shared" si="7"/>
        <v>0</v>
      </c>
      <c r="Q79" s="1156">
        <f>I79*1.06</f>
        <v>383732.06174010568</v>
      </c>
      <c r="R79" s="1156">
        <f t="shared" si="8"/>
        <v>402918.664827111</v>
      </c>
      <c r="S79" s="1156">
        <f t="shared" si="8"/>
        <v>423064.59806846658</v>
      </c>
      <c r="T79" s="1156">
        <f t="shared" si="8"/>
        <v>444217.82797188993</v>
      </c>
      <c r="U79" s="424"/>
    </row>
    <row r="80" ht="23.25">
      <c r="A80" s="1157"/>
      <c r="B80" s="1158"/>
      <c r="C80" s="1091"/>
      <c r="D80" s="1159">
        <v>0</v>
      </c>
      <c r="E80" s="1017">
        <v>0</v>
      </c>
      <c r="F80" s="1159"/>
      <c r="G80" s="1160">
        <f t="shared" si="1"/>
        <v>0</v>
      </c>
      <c r="H80" s="1161"/>
      <c r="I80" s="1162"/>
      <c r="J80" s="1018" t="e">
        <f t="shared" si="2"/>
        <v>#DIV/0!</v>
      </c>
      <c r="K80" s="977">
        <f t="shared" si="3"/>
        <v>0</v>
      </c>
      <c r="L80" s="978" t="e">
        <f t="shared" si="4"/>
        <v>#DIV/0!</v>
      </c>
      <c r="M80" s="978" t="e">
        <f t="shared" si="5"/>
        <v>#DIV/0!</v>
      </c>
      <c r="N80" s="1128" t="e">
        <f t="shared" si="6"/>
        <v>#DIV/0!</v>
      </c>
      <c r="O80" s="1162"/>
      <c r="P80" s="1036">
        <f t="shared" si="7"/>
        <v>0</v>
      </c>
      <c r="Q80" s="912"/>
      <c r="R80" s="912"/>
      <c r="S80" s="912"/>
      <c r="T80" s="912"/>
      <c r="U80" s="424"/>
    </row>
    <row r="81" ht="21" customHeight="1">
      <c r="A81" s="1135"/>
      <c r="B81" s="1163"/>
      <c r="C81" s="1091" t="s">
        <v>15</v>
      </c>
      <c r="D81" s="912"/>
      <c r="E81" s="953"/>
      <c r="F81" s="912"/>
      <c r="G81" s="943"/>
      <c r="H81" s="1055"/>
      <c r="I81" s="953"/>
      <c r="J81" s="1018" t="e">
        <f t="shared" si="2"/>
        <v>#DIV/0!</v>
      </c>
      <c r="K81" s="977">
        <f t="shared" si="3"/>
        <v>0</v>
      </c>
      <c r="L81" s="978" t="e">
        <f t="shared" si="4"/>
        <v>#DIV/0!</v>
      </c>
      <c r="M81" s="978" t="e">
        <f t="shared" si="5"/>
        <v>#DIV/0!</v>
      </c>
      <c r="N81" s="1128" t="e">
        <f t="shared" si="6"/>
        <v>#DIV/0!</v>
      </c>
      <c r="O81" s="953"/>
      <c r="P81" s="1036">
        <f t="shared" si="7"/>
        <v>0</v>
      </c>
      <c r="Q81" s="912"/>
      <c r="R81" s="912"/>
      <c r="S81" s="912"/>
      <c r="T81" s="912"/>
      <c r="U81" s="424"/>
    </row>
    <row r="82" ht="78" customHeight="1">
      <c r="A82" s="1164" t="s">
        <v>2207</v>
      </c>
      <c r="B82" s="1015" t="s">
        <v>2208</v>
      </c>
      <c r="C82" s="1091" t="s">
        <v>15</v>
      </c>
      <c r="D82" s="912"/>
      <c r="E82" s="967">
        <v>2295.3800000000001</v>
      </c>
      <c r="F82" s="793">
        <f>E82</f>
        <v>2295.3800000000001</v>
      </c>
      <c r="G82" s="943"/>
      <c r="H82" s="1055"/>
      <c r="I82" s="953"/>
      <c r="J82" s="1018" t="e">
        <f t="shared" si="2"/>
        <v>#DIV/0!</v>
      </c>
      <c r="K82" s="977">
        <f t="shared" si="3"/>
        <v>0</v>
      </c>
      <c r="L82" s="978" t="e">
        <f t="shared" si="4"/>
        <v>#DIV/0!</v>
      </c>
      <c r="M82" s="912">
        <f t="shared" si="5"/>
        <v>0</v>
      </c>
      <c r="N82" s="1103">
        <f t="shared" si="6"/>
        <v>0</v>
      </c>
      <c r="O82" s="953"/>
      <c r="P82" s="1036">
        <f t="shared" si="7"/>
        <v>0</v>
      </c>
      <c r="Q82" s="912"/>
      <c r="R82" s="912"/>
      <c r="S82" s="912"/>
      <c r="T82" s="912"/>
      <c r="U82" s="424"/>
    </row>
    <row r="83" ht="76.5">
      <c r="A83" s="1029" t="s">
        <v>114</v>
      </c>
      <c r="B83" s="1030" t="s">
        <v>2209</v>
      </c>
      <c r="C83" s="1031" t="s">
        <v>15</v>
      </c>
      <c r="D83" s="985">
        <f>D49+D52+D53+D55+D62+D63+D64+D65+D66+D69+D70+D71+D72+D73+D74+D75+D76+D79+D80</f>
        <v>1811837.037968654</v>
      </c>
      <c r="E83" s="985">
        <f>E49+E52+E53+E55+E62+E63+E64+E65+E66+E69+E70+E71+E72+E73+E74+E75+E76+E79+E80+E81+E82</f>
        <v>1878787.1999999997</v>
      </c>
      <c r="F83" s="985">
        <f>F49+F52+F53+F55+F62+F63+F64+F65+F66+F69+F70+F71+F72+F73+F74+F75+F76+F79+F80+F81+F82</f>
        <v>1914644.6984294616</v>
      </c>
      <c r="G83" s="1165">
        <f t="shared" si="1"/>
        <v>35857.498429461848</v>
      </c>
      <c r="H83" s="967">
        <f>H49+H53+H55+H62+H63+H64+H65+H66+H71+H74+H75+H77</f>
        <v>3901280.9351201998</v>
      </c>
      <c r="I83" s="1004">
        <f>I49+I52+I53+I55+I62+I63+I64+I65+I66+I71+I74+I75+I79</f>
        <v>2217102.7725579175</v>
      </c>
      <c r="J83" s="793">
        <f t="shared" si="2"/>
        <v>215.32184481084079</v>
      </c>
      <c r="K83" s="1034">
        <f t="shared" si="3"/>
        <v>-1684178.1625622823</v>
      </c>
      <c r="L83" s="1146">
        <f t="shared" si="4"/>
        <v>122.36767027588907</v>
      </c>
      <c r="M83" s="925">
        <f t="shared" si="5"/>
        <v>115.79708623623775</v>
      </c>
      <c r="N83" s="1133">
        <f t="shared" si="6"/>
        <v>118.00712569033458</v>
      </c>
      <c r="O83" s="1166">
        <f>O49+O52+O53+O55+O62+O63+O64+O65+O66+O71+O74+O75+O79</f>
        <v>2217102.7725579175</v>
      </c>
      <c r="P83" s="1036">
        <f t="shared" si="7"/>
        <v>0</v>
      </c>
      <c r="Q83" s="1032">
        <f>Q49+Q52+Q53+Q55+Q62+Q63+Q64+Q65+Q66+Q71+Q74+Q75+Q79</f>
        <v>2330619.9164374797</v>
      </c>
      <c r="R83" s="1032">
        <f>R49+R52+R53+R55+R62+R63+R64+R65+R66+R71+R74+R75+R79</f>
        <v>2412461.8541334914</v>
      </c>
      <c r="S83" s="1032">
        <f>S49+S52+S53+S55+S62+S63+S64+S65+S66+S71+S74+S75+S79</f>
        <v>2490128.9829262346</v>
      </c>
      <c r="T83" s="1032">
        <f>T49+T52+T53+T55+T62+T63+T64+T65+T66+T71+T74+T75+T79</f>
        <v>2571275.4006294841</v>
      </c>
      <c r="U83" s="424"/>
    </row>
    <row r="84" ht="40.5">
      <c r="A84" s="1167" t="s">
        <v>47</v>
      </c>
      <c r="B84" s="1168" t="s">
        <v>2210</v>
      </c>
      <c r="C84" s="1169" t="s">
        <v>15</v>
      </c>
      <c r="D84" s="1170">
        <f>D83-D79</f>
        <v>1482821.537968654</v>
      </c>
      <c r="E84" s="1170">
        <f>E83-E79</f>
        <v>1530064.7299999997</v>
      </c>
      <c r="F84" s="1170">
        <f>F83-F79</f>
        <v>1565922.2284294616</v>
      </c>
      <c r="G84" s="1171"/>
      <c r="H84" s="1055">
        <f>H83-H77</f>
        <v>3459375.7951201997</v>
      </c>
      <c r="I84" s="1170">
        <f>I83-I79</f>
        <v>1855091.3935578179</v>
      </c>
      <c r="J84" s="793">
        <f t="shared" ref="J84:J108" si="9">H84/D84*100</f>
        <v>233.29684028323908</v>
      </c>
      <c r="K84" s="945">
        <f t="shared" ref="K84:K108" si="10">I84-H84</f>
        <v>-1604284.4015623818</v>
      </c>
      <c r="L84" s="1065">
        <f t="shared" ref="L84:L108" si="11">I84/D84*100</f>
        <v>125.10550636451798</v>
      </c>
      <c r="M84" s="925">
        <f t="shared" ref="M84:M108" si="12">I84/F84*100</f>
        <v>118.46638101678766</v>
      </c>
      <c r="N84" s="1103">
        <f t="shared" ref="N84:N122" si="13">I84/E84*100</f>
        <v>121.24267406371874</v>
      </c>
      <c r="O84" s="1172">
        <f>O83-O79</f>
        <v>1855091.3935578179</v>
      </c>
      <c r="P84" s="1036">
        <f t="shared" si="7"/>
        <v>0</v>
      </c>
      <c r="Q84" s="751">
        <f>Q83-Q79</f>
        <v>1946887.8546973739</v>
      </c>
      <c r="R84" s="751">
        <f>R83-R79</f>
        <v>2009543.1893063805</v>
      </c>
      <c r="S84" s="751">
        <f>S83-S79</f>
        <v>2067064.384857768</v>
      </c>
      <c r="T84" s="751">
        <f>T83-T79</f>
        <v>2127057.572657594</v>
      </c>
      <c r="U84" s="424"/>
    </row>
    <row r="85" ht="40.5">
      <c r="A85" s="1167" t="s">
        <v>49</v>
      </c>
      <c r="B85" s="1168" t="s">
        <v>2211</v>
      </c>
      <c r="C85" s="1169" t="s">
        <v>15</v>
      </c>
      <c r="D85" s="1170">
        <f>D84-D49</f>
        <v>1172532.5871923142</v>
      </c>
      <c r="E85" s="1170">
        <f>E84-E49</f>
        <v>1187998.0599999998</v>
      </c>
      <c r="F85" s="1170">
        <f>F84-F49</f>
        <v>1223855.5584294617</v>
      </c>
      <c r="G85" s="1171"/>
      <c r="H85" s="1173"/>
      <c r="I85" s="1174">
        <f>I84-I49</f>
        <v>1382849.9557432975</v>
      </c>
      <c r="J85" s="793">
        <f t="shared" si="9"/>
        <v>0</v>
      </c>
      <c r="K85" s="945">
        <f t="shared" si="10"/>
        <v>1382849.9557432975</v>
      </c>
      <c r="L85" s="925">
        <f t="shared" si="11"/>
        <v>117.93701691946987</v>
      </c>
      <c r="M85" s="925">
        <f t="shared" si="12"/>
        <v>112.99127141424015</v>
      </c>
      <c r="N85" s="1109">
        <f t="shared" si="13"/>
        <v>116.40170150979014</v>
      </c>
      <c r="O85" s="1175">
        <f>O84-O49</f>
        <v>1382849.9557432975</v>
      </c>
      <c r="P85" s="1036">
        <f t="shared" si="7"/>
        <v>0</v>
      </c>
      <c r="Q85" s="751">
        <f>Q84-Q49</f>
        <v>1401797.1146973739</v>
      </c>
      <c r="R85" s="751">
        <f>R84-R49</f>
        <v>1434551.8393063806</v>
      </c>
      <c r="S85" s="751">
        <f>S84-S49</f>
        <v>1463323.474857768</v>
      </c>
      <c r="T85" s="751">
        <f>T84-T49</f>
        <v>1493129.6171575938</v>
      </c>
      <c r="U85" s="424"/>
    </row>
    <row r="86" ht="54" customHeight="1">
      <c r="A86" s="1176" t="s">
        <v>118</v>
      </c>
      <c r="B86" s="1177" t="s">
        <v>2212</v>
      </c>
      <c r="C86" s="1178" t="s">
        <v>15</v>
      </c>
      <c r="D86" s="967">
        <f>D87+D93+D94+D95+D96+D97+D98+D99+D100+D89+D91+D90</f>
        <v>566618.52637667314</v>
      </c>
      <c r="E86" s="967">
        <f>E87+E88+E93+E94+E95+E96+E97+E98+E99+E100+E101+E102</f>
        <v>552562.69066150766</v>
      </c>
      <c r="F86" s="967">
        <f>F87+F88+F93+F94+F95+F96+F97+F98+F99+F100+F101+F102</f>
        <v>585649.52594086621</v>
      </c>
      <c r="G86" s="944">
        <f t="shared" si="1"/>
        <v>33086.835279358551</v>
      </c>
      <c r="H86" s="1179">
        <f>H88+H93+H94+H95+H98+H101+H102+H100</f>
        <v>3519153.8207995999</v>
      </c>
      <c r="I86" s="1180">
        <f>I88+I95+I100+I102</f>
        <v>707446.12125427695</v>
      </c>
      <c r="J86" s="793">
        <f t="shared" si="9"/>
        <v>621.07990772969515</v>
      </c>
      <c r="K86" s="1034">
        <f t="shared" si="10"/>
        <v>-2811707.6995453229</v>
      </c>
      <c r="L86" s="1181">
        <f t="shared" si="11"/>
        <v>124.85403994432495</v>
      </c>
      <c r="M86" s="925">
        <f t="shared" si="12"/>
        <v>120.79684007559646</v>
      </c>
      <c r="N86" s="1133">
        <f t="shared" si="13"/>
        <v>128.03001961774666</v>
      </c>
      <c r="O86" s="1180">
        <f>O88+O95+O100+O102+O103+O104+O105</f>
        <v>-105286.33977190944</v>
      </c>
      <c r="P86" s="1033">
        <f t="shared" si="7"/>
        <v>-812732.46102618636</v>
      </c>
      <c r="Q86" s="1180">
        <f>Q88+Q95+Q100+Q102+Q103+Q104+Q105</f>
        <v>925906.99671498174</v>
      </c>
      <c r="R86" s="1180">
        <f>R88+R95+R100+R102+R103+R104+R105</f>
        <v>1096357.6352158948</v>
      </c>
      <c r="S86" s="1180">
        <f>S88+S95+S100+S102+S103+S104+S105</f>
        <v>1076571.8293855679</v>
      </c>
      <c r="T86" s="1180">
        <f>T88+T95+T100+T102+T103+T104+T105</f>
        <v>1065932.2605422831</v>
      </c>
      <c r="U86" s="424"/>
    </row>
    <row r="87" ht="48" customHeight="1">
      <c r="A87" s="906" t="s">
        <v>80</v>
      </c>
      <c r="B87" s="1182" t="s">
        <v>423</v>
      </c>
      <c r="C87" s="1091" t="s">
        <v>15</v>
      </c>
      <c r="D87" s="1183">
        <v>349650.64000000001</v>
      </c>
      <c r="E87" s="1055">
        <v>102128.51042141418</v>
      </c>
      <c r="F87" s="1055">
        <f>E87</f>
        <v>102128.51042141418</v>
      </c>
      <c r="G87" s="943">
        <f t="shared" si="1"/>
        <v>0</v>
      </c>
      <c r="H87" s="1026">
        <v>0</v>
      </c>
      <c r="I87" s="1094">
        <v>0</v>
      </c>
      <c r="J87" s="793">
        <f t="shared" si="9"/>
        <v>0</v>
      </c>
      <c r="K87" s="945">
        <f t="shared" si="10"/>
        <v>0</v>
      </c>
      <c r="L87" s="925">
        <f t="shared" si="11"/>
        <v>0</v>
      </c>
      <c r="M87" s="925">
        <f t="shared" si="12"/>
        <v>0</v>
      </c>
      <c r="N87" s="1103">
        <f t="shared" si="13"/>
        <v>0</v>
      </c>
      <c r="O87" s="1094">
        <v>0</v>
      </c>
      <c r="P87" s="1184">
        <f t="shared" si="7"/>
        <v>0</v>
      </c>
      <c r="Q87" s="912"/>
      <c r="R87" s="912"/>
      <c r="S87" s="912"/>
      <c r="T87" s="912"/>
      <c r="U87" s="424"/>
    </row>
    <row r="88" ht="78" customHeight="1">
      <c r="A88" s="906" t="s">
        <v>119</v>
      </c>
      <c r="B88" s="1185" t="s">
        <v>2213</v>
      </c>
      <c r="C88" s="1091" t="s">
        <v>15</v>
      </c>
      <c r="D88" s="999">
        <f>D89+D90+D91+D92</f>
        <v>-229178.36523000005</v>
      </c>
      <c r="E88" s="1026">
        <f>E89+E90+E91+E92</f>
        <v>31518.29024009336</v>
      </c>
      <c r="F88" s="1026">
        <f>F89+F90+F91+F92</f>
        <v>38304.360619685925</v>
      </c>
      <c r="G88" s="943">
        <f t="shared" si="1"/>
        <v>6786.0703795925656</v>
      </c>
      <c r="H88" s="1186">
        <f>H89+H90+H91+H92-0.01+H93+H94</f>
        <v>2416956.9607996</v>
      </c>
      <c r="I88" s="1187">
        <f>I89+I90+I91+I92+I93+I94</f>
        <v>250459.93472161287</v>
      </c>
      <c r="J88" s="793">
        <f>H88/D88*100</f>
        <v>-1054.6182919028929</v>
      </c>
      <c r="K88" s="945">
        <f t="shared" si="10"/>
        <v>-2166497.0260779872</v>
      </c>
      <c r="L88" s="925">
        <f t="shared" si="11"/>
        <v>-109.2860290151101</v>
      </c>
      <c r="M88" s="925">
        <f t="shared" si="12"/>
        <v>653.86794263025217</v>
      </c>
      <c r="N88" s="1103">
        <f t="shared" si="13"/>
        <v>794.64949657393277</v>
      </c>
      <c r="O88" s="1187">
        <f>O89+O90+O91+O92+O93+O94</f>
        <v>-76012.170578791731</v>
      </c>
      <c r="P88" s="1033">
        <f t="shared" si="7"/>
        <v>-326472.1053004046</v>
      </c>
      <c r="Q88" s="1073">
        <f>Q89+Q90+Q91+Q92+Q93+Q94</f>
        <v>0</v>
      </c>
      <c r="R88" s="1073">
        <f>R89+R90+R91+R92+R93+R94</f>
        <v>118496.31533983485</v>
      </c>
      <c r="S88" s="1073">
        <f>S89+S90+S91+S92+S93+S94</f>
        <v>108147.41077949628</v>
      </c>
      <c r="T88" s="1073">
        <f>T89+T90+T91+T92+T93+T94</f>
        <v>112473.30721067612</v>
      </c>
      <c r="U88" s="424"/>
    </row>
    <row r="89" ht="23.25">
      <c r="A89" s="906" t="s">
        <v>2214</v>
      </c>
      <c r="B89" s="1188" t="s">
        <v>2215</v>
      </c>
      <c r="C89" s="1091" t="s">
        <v>15</v>
      </c>
      <c r="D89" s="1189">
        <v>-182771.19</v>
      </c>
      <c r="E89" s="1190">
        <v>-111893.72336391895</v>
      </c>
      <c r="F89" s="953">
        <f>E89*1.0669*1.1391</f>
        <v>-135985.08986882897</v>
      </c>
      <c r="G89" s="952">
        <f t="shared" si="1"/>
        <v>-24091.366504910024</v>
      </c>
      <c r="H89" s="1097">
        <v>-122335.4519962</v>
      </c>
      <c r="I89" s="1111">
        <f>-101326.434623714*1.139*1.06</f>
        <v>-122335.45757859485</v>
      </c>
      <c r="J89" s="793">
        <f t="shared" si="9"/>
        <v>66.933662792368978</v>
      </c>
      <c r="K89" s="945">
        <f t="shared" si="10"/>
        <v>-0.0055823948496254161</v>
      </c>
      <c r="L89" s="925">
        <f t="shared" si="11"/>
        <v>66.933665846676845</v>
      </c>
      <c r="M89" s="925">
        <f t="shared" si="12"/>
        <v>89.962405214130072</v>
      </c>
      <c r="N89" s="1103">
        <f t="shared" si="13"/>
        <v>109.33183193905846</v>
      </c>
      <c r="O89" s="1191">
        <f>-101326.434623714*1.139*1.06</f>
        <v>-122335.45757859485</v>
      </c>
      <c r="P89" s="1184">
        <f t="shared" si="7"/>
        <v>0</v>
      </c>
      <c r="Q89" s="793"/>
      <c r="R89" s="793"/>
      <c r="S89" s="793"/>
      <c r="T89" s="793"/>
      <c r="U89" s="424"/>
      <c r="W89" s="395" t="s">
        <v>1165</v>
      </c>
    </row>
    <row r="90" ht="23.25">
      <c r="A90" s="906" t="s">
        <v>2216</v>
      </c>
      <c r="B90" s="1192" t="s">
        <v>2217</v>
      </c>
      <c r="C90" s="1091" t="s">
        <v>15</v>
      </c>
      <c r="D90" s="1189">
        <v>35711.910000000003</v>
      </c>
      <c r="E90" s="1190">
        <v>319623.26735857269</v>
      </c>
      <c r="F90" s="953">
        <f>E90*1.0669*1.1391</f>
        <v>388440.00743959134</v>
      </c>
      <c r="G90" s="952">
        <f t="shared" si="1"/>
        <v>68816.740081018652</v>
      </c>
      <c r="H90" s="1094">
        <v>326472.1369942</v>
      </c>
      <c r="I90" s="1193">
        <f>270406.103749072*1.139*1.06</f>
        <v>326472.1053004046</v>
      </c>
      <c r="J90" s="793">
        <f t="shared" si="9"/>
        <v>914.18279502328483</v>
      </c>
      <c r="K90" s="945">
        <f t="shared" si="10"/>
        <v>-0.031693795404862612</v>
      </c>
      <c r="L90" s="925">
        <f t="shared" si="11"/>
        <v>914.1827062747542</v>
      </c>
      <c r="M90" s="925">
        <f t="shared" si="12"/>
        <v>84.046982557834554</v>
      </c>
      <c r="N90" s="1103">
        <f t="shared" si="13"/>
        <v>102.14278453456534</v>
      </c>
      <c r="O90" s="1037">
        <v>0</v>
      </c>
      <c r="P90" s="1033">
        <f t="shared" si="7"/>
        <v>-326472.1053004046</v>
      </c>
      <c r="Q90" s="1194"/>
      <c r="R90" s="1195">
        <f>(I90/3)*1.047*1.04</f>
        <v>118496.31533983485</v>
      </c>
      <c r="S90" s="1196">
        <f>(I90-R90)/2*1.04</f>
        <v>108147.41077949628</v>
      </c>
      <c r="T90" s="1196">
        <f>S90*1.04</f>
        <v>112473.30721067612</v>
      </c>
      <c r="U90" s="424"/>
      <c r="V90" s="395">
        <v>326472.1053004046</v>
      </c>
      <c r="W90" s="723">
        <f>I90/3*1.047*1.04</f>
        <v>118496.31533983485</v>
      </c>
      <c r="X90" s="723">
        <v>2025</v>
      </c>
      <c r="Y90" s="395"/>
      <c r="Z90" s="395"/>
      <c r="AA90" s="395"/>
      <c r="AB90" s="395"/>
      <c r="AC90" s="395"/>
      <c r="AD90" s="395"/>
      <c r="AE90" s="395"/>
    </row>
    <row r="91" ht="23.25">
      <c r="A91" s="906" t="s">
        <v>2218</v>
      </c>
      <c r="B91" s="1197" t="s">
        <v>2219</v>
      </c>
      <c r="C91" s="1091" t="s">
        <v>15</v>
      </c>
      <c r="D91" s="1189">
        <v>-82119.085230000041</v>
      </c>
      <c r="E91" s="1190">
        <v>-176084.62352231934</v>
      </c>
      <c r="F91" s="953">
        <f>E91*1.0669*1.1391</f>
        <v>-213996.66249664486</v>
      </c>
      <c r="G91" s="952">
        <f t="shared" si="1"/>
        <v>-37912.038974325522</v>
      </c>
      <c r="H91" s="1094">
        <v>2156936.9239925998</v>
      </c>
      <c r="I91" s="1198">
        <v>53192.900000000001</v>
      </c>
      <c r="J91" s="793">
        <f t="shared" si="9"/>
        <v>-2626.5963849346681</v>
      </c>
      <c r="K91" s="945">
        <f t="shared" si="10"/>
        <v>-2103744.0239925999</v>
      </c>
      <c r="L91" s="925">
        <f t="shared" si="11"/>
        <v>-64.775319709196395</v>
      </c>
      <c r="M91" s="925">
        <f t="shared" si="12"/>
        <v>-24.85688299032887</v>
      </c>
      <c r="N91" s="1103">
        <f t="shared" si="13"/>
        <v>-30.208713819499188</v>
      </c>
      <c r="O91" s="1187">
        <v>53192.900000000001</v>
      </c>
      <c r="P91" s="1184">
        <f t="shared" si="7"/>
        <v>0</v>
      </c>
      <c r="Q91" s="1199">
        <v>0</v>
      </c>
      <c r="R91" s="793"/>
      <c r="S91" s="793"/>
      <c r="T91" s="793"/>
      <c r="U91" s="424"/>
      <c r="V91" s="395">
        <f>V90-W90</f>
        <v>207975.78996056976</v>
      </c>
      <c r="W91" s="723">
        <f>(V90-W90)/2*1.04</f>
        <v>108147.41077949628</v>
      </c>
      <c r="X91" s="723">
        <v>2026</v>
      </c>
      <c r="Y91" s="395"/>
      <c r="Z91" s="395"/>
      <c r="AA91" s="395"/>
      <c r="AB91" s="395"/>
      <c r="AC91" s="395"/>
      <c r="AD91" s="395"/>
      <c r="AE91" s="395"/>
    </row>
    <row r="92" ht="23.25">
      <c r="A92" s="906" t="s">
        <v>2220</v>
      </c>
      <c r="B92" s="1188" t="s">
        <v>2221</v>
      </c>
      <c r="C92" s="1091" t="s">
        <v>15</v>
      </c>
      <c r="D92" s="1200"/>
      <c r="E92" s="1190">
        <v>-126.63023224104109</v>
      </c>
      <c r="F92" s="953">
        <f>E92*1.0669*1.1391</f>
        <v>-153.89445443158189</v>
      </c>
      <c r="G92" s="952">
        <f t="shared" si="1"/>
        <v>-27.264222190540806</v>
      </c>
      <c r="H92" s="1094">
        <v>55883.361809000002</v>
      </c>
      <c r="I92" s="1111">
        <v>55883.292066160255</v>
      </c>
      <c r="J92" s="1018" t="e">
        <f t="shared" si="9"/>
        <v>#DIV/0!</v>
      </c>
      <c r="K92" s="945">
        <f t="shared" si="10"/>
        <v>-0.069742839747050311</v>
      </c>
      <c r="L92" s="960" t="e">
        <f t="shared" si="11"/>
        <v>#DIV/0!</v>
      </c>
      <c r="M92" s="925">
        <f t="shared" si="12"/>
        <v>-36312.739320314329</v>
      </c>
      <c r="N92" s="1128">
        <f t="shared" si="13"/>
        <v>-44131.082346738665</v>
      </c>
      <c r="O92" s="1037">
        <v>55883.292066160255</v>
      </c>
      <c r="P92" s="1033">
        <f t="shared" si="7"/>
        <v>0</v>
      </c>
      <c r="Q92" s="1201">
        <v>0</v>
      </c>
      <c r="R92" s="1202">
        <v>0</v>
      </c>
      <c r="S92" s="793"/>
      <c r="T92" s="793"/>
      <c r="U92" s="424"/>
      <c r="W92" s="723">
        <f>W91*1.04</f>
        <v>112473.30721067612</v>
      </c>
      <c r="X92" s="723">
        <v>2027</v>
      </c>
    </row>
    <row r="93" ht="34.5" customHeight="1">
      <c r="A93" s="906" t="s">
        <v>148</v>
      </c>
      <c r="B93" s="1203" t="s">
        <v>424</v>
      </c>
      <c r="C93" s="1091" t="s">
        <v>15</v>
      </c>
      <c r="D93" s="1097">
        <v>-151064.7361883267</v>
      </c>
      <c r="E93" s="1094">
        <v>0</v>
      </c>
      <c r="F93" s="953">
        <v>0</v>
      </c>
      <c r="G93" s="952">
        <f>F93-E93</f>
        <v>0</v>
      </c>
      <c r="H93" s="967">
        <v>0</v>
      </c>
      <c r="I93" s="1111">
        <v>-62752.905066357132</v>
      </c>
      <c r="J93" s="793">
        <f t="shared" si="9"/>
        <v>0</v>
      </c>
      <c r="K93" s="945">
        <f t="shared" si="10"/>
        <v>-62752.905066357132</v>
      </c>
      <c r="L93" s="925">
        <f t="shared" si="11"/>
        <v>41.540406219043376</v>
      </c>
      <c r="M93" s="960" t="e">
        <f t="shared" si="12"/>
        <v>#DIV/0!</v>
      </c>
      <c r="N93" s="1128" t="e">
        <f t="shared" si="13"/>
        <v>#DIV/0!</v>
      </c>
      <c r="O93" s="1191">
        <v>-62752.905066357132</v>
      </c>
      <c r="P93" s="1184">
        <f t="shared" si="7"/>
        <v>0</v>
      </c>
      <c r="Q93" s="912"/>
      <c r="R93" s="912"/>
      <c r="S93" s="912"/>
      <c r="T93" s="912"/>
      <c r="U93" s="424"/>
    </row>
    <row r="94" ht="50.25" customHeight="1">
      <c r="A94" s="906" t="s">
        <v>149</v>
      </c>
      <c r="B94" s="1203" t="s">
        <v>425</v>
      </c>
      <c r="C94" s="1091" t="s">
        <v>15</v>
      </c>
      <c r="D94" s="1097">
        <v>22040.279999999999</v>
      </c>
      <c r="E94" s="1094">
        <v>22512.73</v>
      </c>
      <c r="F94" s="953">
        <f>E94</f>
        <v>22512.73</v>
      </c>
      <c r="G94" s="952">
        <f>F94-E94</f>
        <v>0</v>
      </c>
      <c r="H94" s="967">
        <v>0</v>
      </c>
      <c r="I94" s="1193">
        <v>0</v>
      </c>
      <c r="J94" s="793">
        <f t="shared" si="9"/>
        <v>0</v>
      </c>
      <c r="K94" s="945">
        <f t="shared" si="10"/>
        <v>0</v>
      </c>
      <c r="L94" s="925">
        <f t="shared" si="11"/>
        <v>0</v>
      </c>
      <c r="M94" s="912">
        <f t="shared" si="12"/>
        <v>0</v>
      </c>
      <c r="N94" s="1103">
        <f t="shared" si="13"/>
        <v>0</v>
      </c>
      <c r="O94" s="1204">
        <v>0</v>
      </c>
      <c r="P94" s="1184">
        <f t="shared" si="7"/>
        <v>0</v>
      </c>
      <c r="Q94" s="912"/>
      <c r="R94" s="912"/>
      <c r="S94" s="912"/>
      <c r="T94" s="912"/>
      <c r="U94" s="424"/>
    </row>
    <row r="95" ht="40.5" customHeight="1">
      <c r="A95" s="906" t="s">
        <v>269</v>
      </c>
      <c r="B95" s="1007" t="s">
        <v>427</v>
      </c>
      <c r="C95" s="1091" t="s">
        <v>15</v>
      </c>
      <c r="D95" s="1097">
        <v>373023.20000000001</v>
      </c>
      <c r="E95" s="1094"/>
      <c r="F95" s="953"/>
      <c r="G95" s="912"/>
      <c r="H95" s="999">
        <v>295906.01000000001</v>
      </c>
      <c r="I95" s="1115">
        <v>161248.25441525906</v>
      </c>
      <c r="J95" s="793">
        <f t="shared" si="9"/>
        <v>79.326435996474203</v>
      </c>
      <c r="K95" s="945">
        <f t="shared" si="10"/>
        <v>-134657.75558474095</v>
      </c>
      <c r="L95" s="925">
        <f t="shared" si="11"/>
        <v>43.227406342355934</v>
      </c>
      <c r="M95" s="978" t="e">
        <f t="shared" si="12"/>
        <v>#DIV/0!</v>
      </c>
      <c r="N95" s="1128" t="e">
        <f t="shared" si="13"/>
        <v>#DIV/0!</v>
      </c>
      <c r="O95" s="1033">
        <f>161248.254415259-161248.254415259</f>
        <v>0</v>
      </c>
      <c r="P95" s="1033">
        <f t="shared" si="7"/>
        <v>-161248.25441525906</v>
      </c>
      <c r="Q95" s="1037">
        <f>168826.92</f>
        <v>168826.92000000001</v>
      </c>
      <c r="R95" s="1037">
        <f>175580+(161248.25/3*1.047*1.04)</f>
        <v>234106.66482000001</v>
      </c>
      <c r="S95" s="1037">
        <f>182603.2+((161248.25-161248.45/3*1.047*1.04))/2*1.04</f>
        <v>236018.38654576</v>
      </c>
      <c r="T95" s="1037">
        <f>189907.33+((161248.25-161248.45/3*1.047*1.04))/2*1.04*1.04</f>
        <v>245459.12400759041</v>
      </c>
      <c r="U95" s="424"/>
      <c r="V95" s="424"/>
    </row>
    <row r="96" ht="45">
      <c r="A96" s="906" t="s">
        <v>272</v>
      </c>
      <c r="B96" s="969" t="s">
        <v>2222</v>
      </c>
      <c r="C96" s="1091" t="s">
        <v>15</v>
      </c>
      <c r="D96" s="1097">
        <v>0</v>
      </c>
      <c r="E96" s="1094">
        <v>0</v>
      </c>
      <c r="F96" s="953"/>
      <c r="G96" s="912"/>
      <c r="H96" s="1026"/>
      <c r="I96" s="1017"/>
      <c r="J96" s="1018" t="e">
        <f t="shared" si="9"/>
        <v>#DIV/0!</v>
      </c>
      <c r="K96" s="977">
        <f t="shared" si="10"/>
        <v>0</v>
      </c>
      <c r="L96" s="960" t="e">
        <f t="shared" si="11"/>
        <v>#DIV/0!</v>
      </c>
      <c r="M96" s="978" t="e">
        <f t="shared" si="12"/>
        <v>#DIV/0!</v>
      </c>
      <c r="N96" s="1128" t="e">
        <f t="shared" si="13"/>
        <v>#DIV/0!</v>
      </c>
      <c r="O96" s="1205"/>
      <c r="P96" s="1036">
        <f t="shared" si="7"/>
        <v>0</v>
      </c>
      <c r="Q96" s="1206"/>
      <c r="R96" s="1206"/>
      <c r="S96" s="1206"/>
      <c r="T96" s="1206"/>
      <c r="U96" s="424"/>
      <c r="V96" s="424"/>
    </row>
    <row r="97" ht="40.5">
      <c r="A97" s="906" t="s">
        <v>274</v>
      </c>
      <c r="B97" s="1207" t="s">
        <v>426</v>
      </c>
      <c r="C97" s="1091" t="s">
        <v>15</v>
      </c>
      <c r="D97" s="1208">
        <v>0</v>
      </c>
      <c r="E97" s="953"/>
      <c r="F97" s="953"/>
      <c r="G97" s="912"/>
      <c r="H97" s="1026"/>
      <c r="I97" s="1017"/>
      <c r="J97" s="1018" t="e">
        <f t="shared" si="9"/>
        <v>#DIV/0!</v>
      </c>
      <c r="K97" s="977">
        <f t="shared" si="10"/>
        <v>0</v>
      </c>
      <c r="L97" s="960" t="e">
        <f t="shared" si="11"/>
        <v>#DIV/0!</v>
      </c>
      <c r="M97" s="978" t="e">
        <f t="shared" si="12"/>
        <v>#DIV/0!</v>
      </c>
      <c r="N97" s="1128" t="e">
        <f t="shared" si="13"/>
        <v>#DIV/0!</v>
      </c>
      <c r="O97" s="1017"/>
      <c r="P97" s="1036">
        <f t="shared" si="7"/>
        <v>0</v>
      </c>
      <c r="Q97" s="1206"/>
      <c r="R97" s="1206"/>
      <c r="S97" s="1206"/>
      <c r="T97" s="1206"/>
      <c r="U97" s="424"/>
      <c r="V97" s="424"/>
    </row>
    <row r="98" ht="56.25" customHeight="1">
      <c r="A98" s="906" t="s">
        <v>276</v>
      </c>
      <c r="B98" s="1209" t="s">
        <v>428</v>
      </c>
      <c r="C98" s="1088" t="s">
        <v>15</v>
      </c>
      <c r="D98" s="1097">
        <v>95093.940000000002</v>
      </c>
      <c r="E98" s="953"/>
      <c r="F98" s="953"/>
      <c r="G98" s="912"/>
      <c r="H98" s="1026">
        <v>304525.90999999997</v>
      </c>
      <c r="I98" s="1017"/>
      <c r="J98" s="793">
        <f t="shared" si="9"/>
        <v>320.23692571787433</v>
      </c>
      <c r="K98" s="945">
        <f t="shared" si="10"/>
        <v>-304525.90999999997</v>
      </c>
      <c r="L98" s="925">
        <f t="shared" si="11"/>
        <v>0</v>
      </c>
      <c r="M98" s="978" t="e">
        <f t="shared" si="12"/>
        <v>#DIV/0!</v>
      </c>
      <c r="N98" s="1128" t="e">
        <f t="shared" si="13"/>
        <v>#DIV/0!</v>
      </c>
      <c r="O98" s="1017"/>
      <c r="P98" s="1036">
        <f t="shared" si="7"/>
        <v>0</v>
      </c>
      <c r="Q98" s="1206"/>
      <c r="R98" s="1206"/>
      <c r="S98" s="1206"/>
      <c r="T98" s="1206"/>
      <c r="U98" s="424"/>
      <c r="V98" s="424"/>
    </row>
    <row r="99" ht="51.75" customHeight="1">
      <c r="A99" s="906" t="s">
        <v>2223</v>
      </c>
      <c r="B99" s="1207" t="s">
        <v>2224</v>
      </c>
      <c r="C99" s="1091" t="s">
        <v>15</v>
      </c>
      <c r="D99" s="1208">
        <v>0</v>
      </c>
      <c r="E99" s="953"/>
      <c r="F99" s="953"/>
      <c r="G99" s="912"/>
      <c r="H99" s="1026"/>
      <c r="I99" s="1017"/>
      <c r="J99" s="1018" t="e">
        <f t="shared" si="9"/>
        <v>#DIV/0!</v>
      </c>
      <c r="K99" s="977">
        <f t="shared" si="10"/>
        <v>0</v>
      </c>
      <c r="L99" s="960" t="e">
        <f t="shared" si="11"/>
        <v>#DIV/0!</v>
      </c>
      <c r="M99" s="978" t="e">
        <f t="shared" si="12"/>
        <v>#DIV/0!</v>
      </c>
      <c r="N99" s="1128" t="e">
        <f t="shared" si="13"/>
        <v>#DIV/0!</v>
      </c>
      <c r="O99" s="1017"/>
      <c r="P99" s="1036">
        <f t="shared" si="7"/>
        <v>0</v>
      </c>
      <c r="Q99" s="1206"/>
      <c r="R99" s="1206"/>
      <c r="S99" s="1206"/>
      <c r="T99" s="1206"/>
      <c r="U99" s="424"/>
      <c r="V99" s="424"/>
    </row>
    <row r="100" ht="45">
      <c r="A100" s="912" t="s">
        <v>2225</v>
      </c>
      <c r="B100" s="964" t="s">
        <v>2226</v>
      </c>
      <c r="C100" s="1091" t="s">
        <v>15</v>
      </c>
      <c r="D100" s="1097">
        <v>107053.56779499985</v>
      </c>
      <c r="E100" s="1094">
        <v>272469.70000000001</v>
      </c>
      <c r="F100" s="1027">
        <f>E100</f>
        <v>272469.70000000001</v>
      </c>
      <c r="G100" s="793">
        <f>F100-E100</f>
        <v>0</v>
      </c>
      <c r="H100" s="1026">
        <v>293056.15000000002</v>
      </c>
      <c r="I100" s="1115">
        <v>292838.52211740497</v>
      </c>
      <c r="J100" s="793">
        <f t="shared" si="9"/>
        <v>273.7472052880874</v>
      </c>
      <c r="K100" s="945">
        <f>I100-H100</f>
        <v>-217.6278825950576</v>
      </c>
      <c r="L100" s="925">
        <f>I100/D100*100</f>
        <v>273.54391651679504</v>
      </c>
      <c r="M100" s="912">
        <f>I100/F100*100</f>
        <v>107.47562834230924</v>
      </c>
      <c r="N100" s="1103">
        <f>I100/E100*100</f>
        <v>107.47562834230924</v>
      </c>
      <c r="O100" s="1037">
        <v>0</v>
      </c>
      <c r="P100" s="1033">
        <f t="shared" si="7"/>
        <v>-292838.52211740497</v>
      </c>
      <c r="Q100" s="1199">
        <f>((I100-O114)*1.047)/4</f>
        <v>56513.943996362788</v>
      </c>
      <c r="R100" s="1210">
        <f>Q100*1.04</f>
        <v>58774.501756217302</v>
      </c>
      <c r="S100" s="1210">
        <f>R100*1.04</f>
        <v>61125.481826465999</v>
      </c>
      <c r="T100" s="1210">
        <f>S100*1.04</f>
        <v>63570.501099524641</v>
      </c>
      <c r="U100" s="424"/>
      <c r="V100" s="424"/>
    </row>
    <row r="101" ht="23.25">
      <c r="A101" s="912" t="s">
        <v>2227</v>
      </c>
      <c r="B101" s="1207" t="s">
        <v>2228</v>
      </c>
      <c r="C101" s="1091" t="s">
        <v>15</v>
      </c>
      <c r="D101" s="953"/>
      <c r="E101" s="1094">
        <v>122155.39999999999</v>
      </c>
      <c r="F101" s="1027">
        <f>E101*1.0669*1.1391</f>
        <v>148456.16489976598</v>
      </c>
      <c r="G101" s="793">
        <f>F101-E101</f>
        <v>26300.764899765985</v>
      </c>
      <c r="H101" s="1026">
        <v>205809.38</v>
      </c>
      <c r="I101" s="1098"/>
      <c r="J101" s="1018" t="e">
        <f t="shared" si="9"/>
        <v>#DIV/0!</v>
      </c>
      <c r="K101" s="945">
        <f t="shared" si="10"/>
        <v>-205809.38</v>
      </c>
      <c r="L101" s="960" t="e">
        <f t="shared" si="11"/>
        <v>#DIV/0!</v>
      </c>
      <c r="M101" s="912">
        <f t="shared" si="12"/>
        <v>0</v>
      </c>
      <c r="N101" s="1103">
        <f t="shared" si="13"/>
        <v>0</v>
      </c>
      <c r="O101" s="1205"/>
      <c r="P101" s="1036">
        <f t="shared" si="7"/>
        <v>0</v>
      </c>
      <c r="Q101" s="912"/>
      <c r="R101" s="912"/>
      <c r="S101" s="912"/>
      <c r="T101" s="912"/>
      <c r="U101" s="424"/>
      <c r="V101" s="424"/>
    </row>
    <row r="102" ht="45">
      <c r="A102" s="912" t="s">
        <v>2229</v>
      </c>
      <c r="B102" s="964" t="s">
        <v>2230</v>
      </c>
      <c r="C102" s="1091" t="s">
        <v>15</v>
      </c>
      <c r="D102" s="953"/>
      <c r="E102" s="1094">
        <v>1778.0599999999999</v>
      </c>
      <c r="F102" s="1027">
        <f>E102</f>
        <v>1778.0599999999999</v>
      </c>
      <c r="G102" s="793">
        <f>F102-E102</f>
        <v>0</v>
      </c>
      <c r="H102" s="1026">
        <v>2899.4099999999999</v>
      </c>
      <c r="I102" s="967">
        <v>2899.4099999999999</v>
      </c>
      <c r="J102" s="1018" t="e">
        <f t="shared" si="9"/>
        <v>#DIV/0!</v>
      </c>
      <c r="K102" s="945">
        <f t="shared" si="10"/>
        <v>0</v>
      </c>
      <c r="L102" s="960" t="e">
        <f t="shared" si="11"/>
        <v>#DIV/0!</v>
      </c>
      <c r="M102" s="925">
        <f t="shared" si="12"/>
        <v>163.06592578428175</v>
      </c>
      <c r="N102" s="1133">
        <f t="shared" si="13"/>
        <v>163.06592578428175</v>
      </c>
      <c r="O102" s="1037">
        <v>2899.4099999999999</v>
      </c>
      <c r="P102" s="1036">
        <f t="shared" si="7"/>
        <v>0</v>
      </c>
      <c r="Q102" s="912"/>
      <c r="R102" s="912"/>
      <c r="S102" s="912"/>
      <c r="T102" s="912"/>
      <c r="U102" s="424"/>
      <c r="V102" s="424"/>
    </row>
    <row r="103" ht="69.75" customHeight="1">
      <c r="A103" s="912" t="s">
        <v>2231</v>
      </c>
      <c r="B103" s="964" t="s">
        <v>2232</v>
      </c>
      <c r="C103" s="1091" t="s">
        <v>15</v>
      </c>
      <c r="D103" s="953"/>
      <c r="E103" s="912"/>
      <c r="F103" s="912"/>
      <c r="G103" s="912"/>
      <c r="H103" s="1055"/>
      <c r="I103" s="953"/>
      <c r="J103" s="1018" t="e">
        <f t="shared" si="9"/>
        <v>#DIV/0!</v>
      </c>
      <c r="K103" s="945">
        <f t="shared" si="10"/>
        <v>0</v>
      </c>
      <c r="L103" s="960" t="e">
        <f t="shared" si="11"/>
        <v>#DIV/0!</v>
      </c>
      <c r="M103" s="978" t="e">
        <f t="shared" si="12"/>
        <v>#DIV/0!</v>
      </c>
      <c r="N103" s="1128" t="e">
        <f t="shared" si="13"/>
        <v>#DIV/0!</v>
      </c>
      <c r="O103" s="1211">
        <v>76902.620806882318</v>
      </c>
      <c r="P103" s="1036">
        <f t="shared" si="7"/>
        <v>76902.620806882318</v>
      </c>
      <c r="Q103" s="1210">
        <v>349453.1826075</v>
      </c>
      <c r="R103" s="1210">
        <v>341678.65589606669</v>
      </c>
      <c r="S103" s="1210">
        <v>334845.08277814533</v>
      </c>
      <c r="T103" s="1210">
        <v>321451.27946701954</v>
      </c>
      <c r="U103" s="424"/>
      <c r="V103" s="424"/>
    </row>
    <row r="104" ht="72" customHeight="1">
      <c r="A104" s="912" t="s">
        <v>2233</v>
      </c>
      <c r="B104" s="1212" t="s">
        <v>2234</v>
      </c>
      <c r="C104" s="1091"/>
      <c r="D104" s="953"/>
      <c r="E104" s="912"/>
      <c r="F104" s="912"/>
      <c r="G104" s="912"/>
      <c r="H104" s="1055"/>
      <c r="I104" s="953"/>
      <c r="J104" s="1018"/>
      <c r="K104" s="945"/>
      <c r="L104" s="960"/>
      <c r="M104" s="978"/>
      <c r="N104" s="1128"/>
      <c r="O104" s="1213">
        <f>-221194.79</f>
        <v>-221194.79000000001</v>
      </c>
      <c r="P104" s="1036"/>
      <c r="Q104" s="912"/>
      <c r="R104" s="912"/>
      <c r="S104" s="912"/>
      <c r="T104" s="912"/>
      <c r="U104" s="424"/>
      <c r="V104" s="424"/>
    </row>
    <row r="105" ht="65.25" customHeight="1">
      <c r="A105" s="912" t="s">
        <v>2235</v>
      </c>
      <c r="B105" s="1214" t="s">
        <v>2236</v>
      </c>
      <c r="C105" s="1091"/>
      <c r="D105" s="953"/>
      <c r="E105" s="912"/>
      <c r="F105" s="912"/>
      <c r="G105" s="912"/>
      <c r="H105" s="1055"/>
      <c r="I105" s="953"/>
      <c r="J105" s="1018"/>
      <c r="K105" s="945"/>
      <c r="L105" s="960"/>
      <c r="M105" s="978"/>
      <c r="N105" s="1128"/>
      <c r="O105" s="1213">
        <v>112118.59</v>
      </c>
      <c r="P105" s="1036"/>
      <c r="Q105" s="1210">
        <v>351112.95011111896</v>
      </c>
      <c r="R105" s="1210">
        <v>343301.49740377581</v>
      </c>
      <c r="S105" s="1210">
        <v>336435.46745570027</v>
      </c>
      <c r="T105" s="1210">
        <v>322978.04875747231</v>
      </c>
      <c r="U105" s="424"/>
      <c r="V105" s="424"/>
    </row>
    <row r="106" ht="51">
      <c r="A106" s="1215" t="s">
        <v>174</v>
      </c>
      <c r="B106" s="1216" t="s">
        <v>2237</v>
      </c>
      <c r="C106" s="1217" t="s">
        <v>15</v>
      </c>
      <c r="D106" s="967">
        <f>D86+D83+D46</f>
        <v>4031672.38854201</v>
      </c>
      <c r="E106" s="967">
        <f>E86+E83+E46</f>
        <v>4150461.5683882572</v>
      </c>
      <c r="F106" s="967">
        <f>F86+F83+F46</f>
        <v>4377801.5226431377</v>
      </c>
      <c r="G106" s="1218"/>
      <c r="H106" s="1211">
        <f>H86+H83+H46</f>
        <v>10490249.945702035</v>
      </c>
      <c r="I106" s="1032">
        <f>I86+I83+I46</f>
        <v>5091519.227141249</v>
      </c>
      <c r="J106" s="1219">
        <f t="shared" si="9"/>
        <v>260.19599150752589</v>
      </c>
      <c r="K106" s="945">
        <f t="shared" si="10"/>
        <v>-5398730.718560786</v>
      </c>
      <c r="L106" s="1065">
        <f t="shared" si="11"/>
        <v>126.2880198701491</v>
      </c>
      <c r="M106" s="1065">
        <f t="shared" si="12"/>
        <v>116.30310786833473</v>
      </c>
      <c r="N106" s="1133">
        <f t="shared" si="13"/>
        <v>122.67356637923119</v>
      </c>
      <c r="O106" s="1037">
        <f>O86+O83+O46</f>
        <v>4278786.7661150619</v>
      </c>
      <c r="P106" s="1033">
        <f t="shared" si="7"/>
        <v>-812732.46102618705</v>
      </c>
      <c r="Q106" s="1187">
        <f>Q46+Q83+Q86</f>
        <v>5510367.5530859809</v>
      </c>
      <c r="R106" s="1187">
        <f>R46+R83+R86</f>
        <v>5831677.2544170935</v>
      </c>
      <c r="S106" s="1187">
        <f>S46+S83+S86</f>
        <v>5960915.6814421341</v>
      </c>
      <c r="T106" s="1187">
        <f>T46+T83+T86</f>
        <v>6104989.6654249281</v>
      </c>
      <c r="U106" s="424"/>
      <c r="V106" s="424"/>
    </row>
    <row r="107" ht="65.25" customHeight="1">
      <c r="A107" s="1023" t="s">
        <v>81</v>
      </c>
      <c r="B107" s="1220" t="s">
        <v>2238</v>
      </c>
      <c r="C107" s="1118" t="s">
        <v>15</v>
      </c>
      <c r="D107" s="1111">
        <f>D106-D79</f>
        <v>3702656.88854201</v>
      </c>
      <c r="E107" s="1111">
        <f>E106-E79</f>
        <v>3801739.0983882574</v>
      </c>
      <c r="F107" s="1111">
        <f>F106-F79</f>
        <v>4029079.052643138</v>
      </c>
      <c r="G107" s="1221"/>
      <c r="H107" s="1111">
        <f>H106-H77</f>
        <v>10048344.805702034</v>
      </c>
      <c r="I107" s="1111">
        <f>I106-I79</f>
        <v>4729507.8481411496</v>
      </c>
      <c r="J107" s="1219">
        <f t="shared" si="9"/>
        <v>271.38201319158031</v>
      </c>
      <c r="K107" s="945">
        <f t="shared" si="10"/>
        <v>-5318836.9575608848</v>
      </c>
      <c r="L107" s="1065">
        <f t="shared" si="11"/>
        <v>127.73281431441197</v>
      </c>
      <c r="M107" s="920">
        <f t="shared" si="12"/>
        <v>117.38433985400509</v>
      </c>
      <c r="N107" s="1103">
        <f t="shared" si="13"/>
        <v>124.40379851805766</v>
      </c>
      <c r="O107" s="1222">
        <f>O106-O79</f>
        <v>3916775.3871149621</v>
      </c>
      <c r="P107" s="1036">
        <f t="shared" si="7"/>
        <v>-812732.46102618752</v>
      </c>
      <c r="Q107" s="1222">
        <f>Q106-Q79</f>
        <v>5126635.491345875</v>
      </c>
      <c r="R107" s="1222">
        <f>R106-R79</f>
        <v>5428758.5895899823</v>
      </c>
      <c r="S107" s="1222">
        <f>S106-S79</f>
        <v>5537851.0833736677</v>
      </c>
      <c r="T107" s="1222">
        <f>T106-T79</f>
        <v>5660771.8374530384</v>
      </c>
      <c r="U107" s="424"/>
    </row>
    <row r="108" ht="66.75" customHeight="1">
      <c r="A108" s="1223" t="s">
        <v>82</v>
      </c>
      <c r="B108" s="1220" t="s">
        <v>2239</v>
      </c>
      <c r="C108" s="1224" t="s">
        <v>15</v>
      </c>
      <c r="D108" s="1054">
        <f>D107-D49</f>
        <v>3392367.9377656705</v>
      </c>
      <c r="E108" s="1054">
        <f>E107-E49</f>
        <v>3459672.4283882575</v>
      </c>
      <c r="F108" s="1054">
        <f>F107-F49</f>
        <v>3687012.3826431381</v>
      </c>
      <c r="G108" s="1139"/>
      <c r="H108" s="1054">
        <f>H107-H49</f>
        <v>9575364.2126919311</v>
      </c>
      <c r="I108" s="1054">
        <f>I107-I49</f>
        <v>4257266.4103266289</v>
      </c>
      <c r="J108" s="1219">
        <f t="shared" si="9"/>
        <v>282.26195944413371</v>
      </c>
      <c r="K108" s="945">
        <f t="shared" si="10"/>
        <v>-5318097.8023653021</v>
      </c>
      <c r="L108" s="1065">
        <f t="shared" si="11"/>
        <v>125.4954205566101</v>
      </c>
      <c r="M108" s="920">
        <f t="shared" si="12"/>
        <v>115.46656122903197</v>
      </c>
      <c r="N108" s="1133">
        <f t="shared" si="13"/>
        <v>123.05403180352374</v>
      </c>
      <c r="O108" s="1225">
        <f>O107-O49</f>
        <v>3444533.9493004419</v>
      </c>
      <c r="P108" s="1036">
        <f t="shared" si="7"/>
        <v>-812732.46102618705</v>
      </c>
      <c r="Q108" s="1226">
        <f>Q107-Q49</f>
        <v>4581544.7513458747</v>
      </c>
      <c r="R108" s="1226">
        <f>R107-R49</f>
        <v>4853767.2395899827</v>
      </c>
      <c r="S108" s="1226">
        <f>S107-S49</f>
        <v>4934110.1733736675</v>
      </c>
      <c r="T108" s="1226">
        <f>T107-T49</f>
        <v>5026843.8819530383</v>
      </c>
    </row>
    <row r="109" ht="69">
      <c r="A109" s="1227" t="s">
        <v>175</v>
      </c>
      <c r="B109" s="1228" t="s">
        <v>2240</v>
      </c>
      <c r="C109" s="1229" t="s">
        <v>15</v>
      </c>
      <c r="D109" s="1230">
        <v>1904975.24</v>
      </c>
      <c r="E109" s="1230">
        <f>E111*E112</f>
        <v>2036290.7293643479</v>
      </c>
      <c r="F109" s="1218"/>
      <c r="G109" s="1218"/>
      <c r="H109" s="1230">
        <f>H111*H112</f>
        <v>2327658.71</v>
      </c>
      <c r="I109" s="1231">
        <f>I111*I112</f>
        <v>2325930.1473214673</v>
      </c>
      <c r="J109" s="1218"/>
      <c r="K109" s="1232"/>
      <c r="L109" s="1232"/>
      <c r="M109" s="1232"/>
      <c r="N109" s="1103">
        <f t="shared" si="13"/>
        <v>114.22387352554189</v>
      </c>
      <c r="O109" s="1233">
        <f>O111*O112</f>
        <v>2325930.1473214692</v>
      </c>
      <c r="P109" s="1036">
        <f t="shared" si="7"/>
        <v>0</v>
      </c>
      <c r="Q109" s="1233">
        <f>Q111*Q112</f>
        <v>2466710.2176424633</v>
      </c>
      <c r="R109" s="1233">
        <f>R111*R112</f>
        <v>2591345.4917016118</v>
      </c>
      <c r="S109" s="1233">
        <f>S111*S112</f>
        <v>2722197.2381322235</v>
      </c>
      <c r="T109" s="1233">
        <f>T111*T112</f>
        <v>2859740.0889415052</v>
      </c>
    </row>
    <row r="110" ht="23.25">
      <c r="A110" s="1234" t="s">
        <v>166</v>
      </c>
      <c r="B110" s="1235" t="s">
        <v>84</v>
      </c>
      <c r="C110" s="1236" t="s">
        <v>85</v>
      </c>
      <c r="D110" s="1237">
        <v>3471.9250000000002</v>
      </c>
      <c r="E110" s="1238">
        <v>3222.5599999999999</v>
      </c>
      <c r="F110" s="799"/>
      <c r="G110" s="799"/>
      <c r="H110" s="1239">
        <v>3385.9000000000001</v>
      </c>
      <c r="I110" s="1240">
        <v>3385.9198860366387</v>
      </c>
      <c r="J110" s="799"/>
      <c r="K110" s="906"/>
      <c r="L110" s="906"/>
      <c r="M110" s="906"/>
      <c r="N110" s="1103">
        <f t="shared" si="13"/>
        <v>105.06925816855663</v>
      </c>
      <c r="O110" s="1240">
        <v>3385.9198860366387</v>
      </c>
      <c r="P110" s="1036">
        <f t="shared" si="7"/>
        <v>0</v>
      </c>
      <c r="Q110" s="1241">
        <v>3387.5999999999999</v>
      </c>
      <c r="R110" s="1241">
        <v>3389.3000000000002</v>
      </c>
      <c r="S110" s="1241">
        <v>3390.9000000000001</v>
      </c>
      <c r="T110" s="1241">
        <v>3392.5999999999999</v>
      </c>
    </row>
    <row r="111" ht="23.25">
      <c r="A111" s="1234" t="s">
        <v>167</v>
      </c>
      <c r="B111" s="1235" t="s">
        <v>86</v>
      </c>
      <c r="C111" s="1236" t="s">
        <v>85</v>
      </c>
      <c r="D111" s="1242">
        <v>576.5643</v>
      </c>
      <c r="E111" s="1243">
        <v>604.21800000000007</v>
      </c>
      <c r="F111" s="799"/>
      <c r="G111" s="799"/>
      <c r="H111" s="1244">
        <v>516.35215366834586</v>
      </c>
      <c r="I111" s="1240">
        <v>516.35260000000005</v>
      </c>
      <c r="J111" s="799"/>
      <c r="K111" s="906"/>
      <c r="L111" s="906"/>
      <c r="M111" s="906"/>
      <c r="N111" s="1103">
        <f t="shared" si="13"/>
        <v>85.457996948121377</v>
      </c>
      <c r="O111" s="1240">
        <v>516.35260000000005</v>
      </c>
      <c r="P111" s="1036">
        <f t="shared" si="7"/>
        <v>0</v>
      </c>
      <c r="Q111" s="1241">
        <f>Q110*Q113/100</f>
        <v>516.60900000000004</v>
      </c>
      <c r="R111" s="1241">
        <f>R110*R113/100</f>
        <v>516.86824999999999</v>
      </c>
      <c r="S111" s="1241">
        <f>S110*S113/100</f>
        <v>517.11225000000002</v>
      </c>
      <c r="T111" s="1241">
        <f>T110*T113/100</f>
        <v>517.37149999999997</v>
      </c>
    </row>
    <row r="112" ht="28.5" customHeight="1">
      <c r="A112" s="1234" t="s">
        <v>294</v>
      </c>
      <c r="B112" s="1245" t="s">
        <v>2241</v>
      </c>
      <c r="C112" s="1236" t="s">
        <v>87</v>
      </c>
      <c r="D112" s="1246">
        <v>3305.73</v>
      </c>
      <c r="E112" s="1238">
        <v>3370.125897216481</v>
      </c>
      <c r="F112" s="799"/>
      <c r="G112" s="799"/>
      <c r="H112" s="1244">
        <v>4507.8900000000003</v>
      </c>
      <c r="I112" s="1247">
        <v>4504.5384632932364</v>
      </c>
      <c r="J112" s="799"/>
      <c r="K112" s="906"/>
      <c r="L112" s="906"/>
      <c r="M112" s="906"/>
      <c r="N112" s="1103">
        <f t="shared" si="13"/>
        <v>133.66083643978141</v>
      </c>
      <c r="O112" s="1247">
        <v>4504.5384632932401</v>
      </c>
      <c r="P112" s="1036">
        <f t="shared" si="7"/>
        <v>0</v>
      </c>
      <c r="Q112" s="1000">
        <f>I112*1.06</f>
        <v>4774.8107710908307</v>
      </c>
      <c r="R112" s="1000">
        <f>Q112*1.05</f>
        <v>5013.5513096453724</v>
      </c>
      <c r="S112" s="1000">
        <f>R112*1.05</f>
        <v>5264.228875127641</v>
      </c>
      <c r="T112" s="1000">
        <f>S112*1.05</f>
        <v>5527.4403188840233</v>
      </c>
    </row>
    <row r="113" ht="40.5">
      <c r="A113" s="1234" t="s">
        <v>1211</v>
      </c>
      <c r="B113" s="1235" t="s">
        <v>2242</v>
      </c>
      <c r="C113" s="1236" t="s">
        <v>1</v>
      </c>
      <c r="D113" s="1248">
        <f>D111/D110*100</f>
        <v>16.60647335411911</v>
      </c>
      <c r="E113" s="1249">
        <v>0.17299999999999999</v>
      </c>
      <c r="F113" s="799"/>
      <c r="G113" s="799"/>
      <c r="H113" s="1250">
        <v>0.1525</v>
      </c>
      <c r="I113" s="1248">
        <f>I111/I110*100</f>
        <v>15.249994606470516</v>
      </c>
      <c r="J113" s="799"/>
      <c r="K113" s="906"/>
      <c r="L113" s="906"/>
      <c r="M113" s="906"/>
      <c r="N113" s="925"/>
      <c r="O113" s="1248">
        <f>O111/O110*100</f>
        <v>15.249994606470516</v>
      </c>
      <c r="P113" s="1036">
        <f t="shared" ref="P113:P128" si="14">O113-I113</f>
        <v>0</v>
      </c>
      <c r="Q113" s="1251">
        <v>15.25</v>
      </c>
      <c r="R113" s="1251">
        <v>15.25</v>
      </c>
      <c r="S113" s="1251">
        <v>15.25</v>
      </c>
      <c r="T113" s="1251">
        <v>15.25</v>
      </c>
    </row>
    <row r="114" ht="55.5" customHeight="1">
      <c r="A114" s="1234"/>
      <c r="B114" s="1235" t="s">
        <v>2243</v>
      </c>
      <c r="C114" s="1236"/>
      <c r="D114" s="1248"/>
      <c r="E114" s="1249"/>
      <c r="F114" s="799"/>
      <c r="G114" s="799"/>
      <c r="H114" s="1250"/>
      <c r="I114" s="1252"/>
      <c r="J114" s="799"/>
      <c r="K114" s="906"/>
      <c r="L114" s="906"/>
      <c r="M114" s="906"/>
      <c r="N114" s="1103"/>
      <c r="O114" s="1253">
        <f>O115-O109-O78</f>
        <v>76930.426620316925</v>
      </c>
      <c r="P114" s="1033">
        <f t="shared" si="14"/>
        <v>76930.426620316925</v>
      </c>
      <c r="Q114" s="1251"/>
      <c r="R114" s="1251"/>
      <c r="T114" s="1251"/>
    </row>
    <row r="115" ht="30" customHeight="1">
      <c r="A115" s="1254" t="s">
        <v>961</v>
      </c>
      <c r="B115" s="1255" t="s">
        <v>2244</v>
      </c>
      <c r="C115" s="1256" t="s">
        <v>88</v>
      </c>
      <c r="D115" s="1032">
        <f>D109+D78</f>
        <v>1959520.6699999999</v>
      </c>
      <c r="E115" s="1032">
        <f>E109+E78</f>
        <v>2104459.899364348</v>
      </c>
      <c r="F115" s="799"/>
      <c r="G115" s="799"/>
      <c r="H115" s="1032">
        <f>H109+H78</f>
        <v>2327658.71</v>
      </c>
      <c r="I115" s="1257">
        <f>I109+I78</f>
        <v>2406444.157950337</v>
      </c>
      <c r="J115" s="799"/>
      <c r="K115" s="906"/>
      <c r="L115" s="906"/>
      <c r="M115" s="906"/>
      <c r="N115" s="1103">
        <f t="shared" si="13"/>
        <v>114.34972738977839</v>
      </c>
      <c r="O115" s="1033">
        <v>2483374.5845706556</v>
      </c>
      <c r="P115" s="1033">
        <f t="shared" si="14"/>
        <v>76930.426620318554</v>
      </c>
      <c r="Q115" s="1037">
        <f>Q109+Q78</f>
        <v>2552055.0689090649</v>
      </c>
      <c r="R115" s="1037">
        <f>R109+R78</f>
        <v>2680957.5855315435</v>
      </c>
      <c r="S115" s="1037">
        <f>S109+S78</f>
        <v>2816289.9366536518</v>
      </c>
      <c r="T115" s="1037">
        <f>T109+T78</f>
        <v>2958537.4223890048</v>
      </c>
    </row>
    <row r="116" ht="63" customHeight="1">
      <c r="A116" s="1258" t="s">
        <v>386</v>
      </c>
      <c r="B116" s="1259" t="s">
        <v>2245</v>
      </c>
      <c r="C116" s="1260" t="s">
        <v>15</v>
      </c>
      <c r="D116" s="1111">
        <f>D115+D106</f>
        <v>5991193.0585420094</v>
      </c>
      <c r="E116" s="1111">
        <f>E115+E106</f>
        <v>6254921.4677526057</v>
      </c>
      <c r="F116" s="1023"/>
      <c r="G116" s="1023"/>
      <c r="H116" s="1032">
        <f>H106+H115</f>
        <v>12817908.655702036</v>
      </c>
      <c r="I116" s="1032">
        <f>I106+I115</f>
        <v>7497963.385091586</v>
      </c>
      <c r="J116" s="1218"/>
      <c r="K116" s="1232"/>
      <c r="L116" s="1232"/>
      <c r="M116" s="1232"/>
      <c r="N116" s="1261">
        <f t="shared" si="13"/>
        <v>119.87302196754209</v>
      </c>
      <c r="O116" s="1032">
        <f>O106+O115</f>
        <v>6762161.3506857175</v>
      </c>
      <c r="P116" s="1033">
        <f t="shared" si="14"/>
        <v>-735802.0344058685</v>
      </c>
      <c r="Q116" s="1037">
        <f>Q106+Q115</f>
        <v>8062422.6219950458</v>
      </c>
      <c r="R116" s="1037">
        <f>R106+R115</f>
        <v>8512634.8399486374</v>
      </c>
      <c r="S116" s="1037">
        <f>S106+S115</f>
        <v>8777205.6180957854</v>
      </c>
      <c r="T116" s="1037">
        <f>T106+T115</f>
        <v>9063527.0878139324</v>
      </c>
      <c r="U116" s="1262"/>
      <c r="V116" s="1262"/>
      <c r="W116" s="1262"/>
    </row>
    <row r="117" ht="39" customHeight="1">
      <c r="A117" s="1258"/>
      <c r="B117" s="1263" t="s">
        <v>2246</v>
      </c>
      <c r="C117" s="1260" t="s">
        <v>15</v>
      </c>
      <c r="D117" s="1111"/>
      <c r="E117" s="1111">
        <f>E116-E77</f>
        <v>5838029.827752606</v>
      </c>
      <c r="F117" s="1023"/>
      <c r="G117" s="1023"/>
      <c r="H117" s="1111">
        <f>H116-H77</f>
        <v>12376003.515702035</v>
      </c>
      <c r="I117" s="1111">
        <f>I116-I77</f>
        <v>7055437.9954626169</v>
      </c>
      <c r="J117" s="1023"/>
      <c r="K117" s="1264"/>
      <c r="L117" s="1264"/>
      <c r="M117" s="1264"/>
      <c r="N117" s="1265">
        <f t="shared" si="13"/>
        <v>120.85306522283838</v>
      </c>
      <c r="O117" s="1266">
        <f>O116-O77</f>
        <v>6319635.9610567484</v>
      </c>
      <c r="P117" s="1033">
        <f t="shared" si="14"/>
        <v>-735802.0344058685</v>
      </c>
      <c r="Q117" s="1191">
        <f>Q116-Q77</f>
        <v>7593345.7089883387</v>
      </c>
      <c r="R117" s="1191">
        <f>R116-R77</f>
        <v>8020104.0812915945</v>
      </c>
      <c r="S117" s="1191">
        <f>S116-S77</f>
        <v>8260048.3215058902</v>
      </c>
      <c r="T117" s="1191">
        <f>T116-T77</f>
        <v>8520511.9263945427</v>
      </c>
      <c r="U117" s="1262"/>
      <c r="V117" s="1262"/>
      <c r="W117" s="1262"/>
    </row>
    <row r="118" ht="62.25" customHeight="1">
      <c r="A118" s="1258" t="s">
        <v>212</v>
      </c>
      <c r="B118" s="1267" t="s">
        <v>2247</v>
      </c>
      <c r="C118" s="1268" t="s">
        <v>15</v>
      </c>
      <c r="D118" s="1111"/>
      <c r="E118" s="1198">
        <f>E117*E119/100</f>
        <v>291901.49138763029</v>
      </c>
      <c r="F118" s="1023"/>
      <c r="G118" s="1023"/>
      <c r="H118" s="1269">
        <f>H117*H119/100</f>
        <v>618800.17578510183</v>
      </c>
      <c r="I118" s="1186">
        <f>I117*I119/100</f>
        <v>352771.89977313089</v>
      </c>
      <c r="J118" s="1151"/>
      <c r="K118" s="1270"/>
      <c r="L118" s="1270"/>
      <c r="M118" s="1270"/>
      <c r="N118" s="1271">
        <f t="shared" si="13"/>
        <v>120.85306522283841</v>
      </c>
      <c r="O118" s="1272">
        <f>O117*O119/100</f>
        <v>315981.79805283737</v>
      </c>
      <c r="P118" s="1184">
        <f t="shared" si="14"/>
        <v>-36790.101720293518</v>
      </c>
      <c r="Q118" s="1272">
        <f>Q117*Q119/100</f>
        <v>379667.28544941696</v>
      </c>
      <c r="R118" s="1272">
        <f>R117*R119/100</f>
        <v>401005.20406457974</v>
      </c>
      <c r="S118" s="1272">
        <f>S117*S119/100</f>
        <v>413002.41607529455</v>
      </c>
      <c r="T118" s="1272">
        <f>T117*T119/100</f>
        <v>426025.59631972713</v>
      </c>
    </row>
    <row r="119" ht="39" customHeight="1">
      <c r="A119" s="1273" t="s">
        <v>168</v>
      </c>
      <c r="B119" s="1274" t="s">
        <v>2248</v>
      </c>
      <c r="C119" s="1275" t="s">
        <v>1</v>
      </c>
      <c r="D119" s="1193"/>
      <c r="E119" s="1276">
        <v>5</v>
      </c>
      <c r="F119" s="1023"/>
      <c r="G119" s="1023"/>
      <c r="H119" s="1277">
        <v>5</v>
      </c>
      <c r="I119" s="1278">
        <v>5</v>
      </c>
      <c r="J119" s="1151"/>
      <c r="K119" s="1270"/>
      <c r="L119" s="1270"/>
      <c r="M119" s="1270"/>
      <c r="N119" s="1271">
        <f t="shared" si="13"/>
        <v>100</v>
      </c>
      <c r="O119" s="1279">
        <v>5</v>
      </c>
      <c r="P119" s="1184">
        <f t="shared" si="14"/>
        <v>0</v>
      </c>
      <c r="Q119" s="1280">
        <v>5</v>
      </c>
      <c r="R119" s="1280">
        <v>5</v>
      </c>
      <c r="S119" s="1280">
        <v>5</v>
      </c>
      <c r="T119" s="1280">
        <v>5</v>
      </c>
    </row>
    <row r="120" ht="54" customHeight="1">
      <c r="A120" s="1258" t="s">
        <v>213</v>
      </c>
      <c r="B120" s="1087" t="s">
        <v>2249</v>
      </c>
      <c r="C120" s="1260" t="s">
        <v>15</v>
      </c>
      <c r="D120" s="1032">
        <f>D116</f>
        <v>5991193.0585420094</v>
      </c>
      <c r="E120" s="1032">
        <f>E116</f>
        <v>6254921.4677526057</v>
      </c>
      <c r="F120" s="799"/>
      <c r="G120" s="799"/>
      <c r="H120" s="1032">
        <f>H116+H118</f>
        <v>13436708.831487138</v>
      </c>
      <c r="I120" s="1032">
        <f>I116+I118</f>
        <v>7850735.2848647172</v>
      </c>
      <c r="J120" s="799"/>
      <c r="K120" s="906"/>
      <c r="L120" s="906"/>
      <c r="M120" s="906"/>
      <c r="N120" s="1103">
        <f t="shared" si="13"/>
        <v>125.51293130280479</v>
      </c>
      <c r="O120" s="1037">
        <f>O116+O118</f>
        <v>7078143.1487385547</v>
      </c>
      <c r="P120" s="1033">
        <f t="shared" si="14"/>
        <v>-772592.13612616248</v>
      </c>
      <c r="Q120" s="1037">
        <f>Q116+Q118</f>
        <v>8442089.9074444622</v>
      </c>
      <c r="R120" s="1037">
        <f>R116+R118</f>
        <v>8913640.0440132171</v>
      </c>
      <c r="S120" s="1037">
        <f>S116+S118</f>
        <v>9190208.0341710802</v>
      </c>
      <c r="T120" s="1037">
        <f>T116+T118</f>
        <v>9489552.68413366</v>
      </c>
    </row>
    <row r="121" ht="51" customHeight="1">
      <c r="A121" s="1281" t="s">
        <v>214</v>
      </c>
      <c r="B121" s="1282" t="s">
        <v>90</v>
      </c>
      <c r="C121" s="1283" t="s">
        <v>91</v>
      </c>
      <c r="D121" s="1284">
        <v>2877.0900000000001</v>
      </c>
      <c r="E121" s="1284">
        <v>2867.7600000000002</v>
      </c>
      <c r="F121" s="1023"/>
      <c r="G121" s="1023"/>
      <c r="H121" s="1285">
        <v>2826.3699999999999</v>
      </c>
      <c r="I121" s="1286">
        <v>2826.3672793854457</v>
      </c>
      <c r="J121" s="1023"/>
      <c r="K121" s="1264"/>
      <c r="L121" s="1264"/>
      <c r="M121" s="1264"/>
      <c r="N121" s="1103">
        <f t="shared" si="13"/>
        <v>98.556618384573511</v>
      </c>
      <c r="O121" s="1286">
        <v>2826.3672793854457</v>
      </c>
      <c r="P121" s="1184">
        <f t="shared" si="14"/>
        <v>0</v>
      </c>
      <c r="Q121" s="1287">
        <v>2827.7800000000002</v>
      </c>
      <c r="R121" s="1287">
        <v>2829.1999999999998</v>
      </c>
      <c r="S121" s="1287">
        <v>2830.6100000000001</v>
      </c>
      <c r="T121" s="1287">
        <v>2832.0300000000002</v>
      </c>
    </row>
    <row r="122" ht="25.5">
      <c r="A122" s="1281" t="s">
        <v>215</v>
      </c>
      <c r="B122" s="1228" t="s">
        <v>2250</v>
      </c>
      <c r="C122" s="1288" t="s">
        <v>2251</v>
      </c>
      <c r="D122" s="1289">
        <f>D116/D121</f>
        <v>2082.3794384402327</v>
      </c>
      <c r="E122" s="1289">
        <f>E116/E121</f>
        <v>2181.1174811534456</v>
      </c>
      <c r="F122" s="799"/>
      <c r="G122" s="799"/>
      <c r="H122" s="1289">
        <f>H120/H121</f>
        <v>4754.0516038194355</v>
      </c>
      <c r="I122" s="1289">
        <f>I120/I121</f>
        <v>2777.6769643935841</v>
      </c>
      <c r="J122" s="799"/>
      <c r="K122" s="906"/>
      <c r="L122" s="906"/>
      <c r="M122" s="906"/>
      <c r="N122" s="1103">
        <f t="shared" si="13"/>
        <v>127.35109357450376</v>
      </c>
      <c r="O122" s="1290">
        <f>O120/O121</f>
        <v>2504.325322601951</v>
      </c>
      <c r="P122" s="1184">
        <f t="shared" si="14"/>
        <v>-273.35164179163303</v>
      </c>
      <c r="Q122" s="1290">
        <f>Q120/Q121</f>
        <v>2985.4125524066449</v>
      </c>
      <c r="R122" s="1290">
        <f>R120/R121</f>
        <v>3150.5867538573511</v>
      </c>
      <c r="S122" s="1290">
        <f>S120/S121</f>
        <v>3246.7235098339511</v>
      </c>
      <c r="T122" s="1290">
        <f>T120/T121</f>
        <v>3350.795254334756</v>
      </c>
    </row>
    <row r="123" ht="33" customHeight="1">
      <c r="A123" s="1291"/>
      <c r="B123" s="1292" t="s">
        <v>2252</v>
      </c>
      <c r="C123" s="1293" t="s">
        <v>1</v>
      </c>
      <c r="D123" s="1291"/>
      <c r="E123" s="1240">
        <f>E122/D122*100</f>
        <v>104.74159708315074</v>
      </c>
      <c r="F123" s="799"/>
      <c r="G123" s="799"/>
      <c r="H123" s="1240">
        <f>H122/E122*100</f>
        <v>217.96403196518045</v>
      </c>
      <c r="I123" s="1294">
        <f>I122/E122*100</f>
        <v>127.35109357450376</v>
      </c>
      <c r="J123" s="1291"/>
      <c r="K123" s="906"/>
      <c r="L123" s="906"/>
      <c r="M123" s="906"/>
      <c r="N123" s="906"/>
      <c r="O123" s="1294"/>
      <c r="P123" s="1033"/>
      <c r="Q123" s="1295">
        <f>Q122/O122*100</f>
        <v>119.21025297563388</v>
      </c>
      <c r="R123" s="1295">
        <f>R122/Q122*100</f>
        <v>105.53270941791793</v>
      </c>
      <c r="S123" s="1295">
        <f>S122/R122*100</f>
        <v>103.05139212113099</v>
      </c>
      <c r="T123" s="1295">
        <f>T122/S122*100</f>
        <v>103.20543908914892</v>
      </c>
    </row>
    <row r="124" ht="85.5" customHeight="1">
      <c r="A124" s="1292" t="s">
        <v>216</v>
      </c>
      <c r="B124" s="1259" t="s">
        <v>2253</v>
      </c>
      <c r="C124" s="1260" t="s">
        <v>15</v>
      </c>
      <c r="D124" s="1292"/>
      <c r="E124" s="1292"/>
      <c r="F124" s="1292"/>
      <c r="G124" s="1292"/>
      <c r="H124" s="1292"/>
      <c r="I124" s="1138">
        <v>7078143.1506553311</v>
      </c>
      <c r="J124" s="1206"/>
      <c r="K124" s="748"/>
      <c r="L124" s="748"/>
      <c r="M124" s="748"/>
      <c r="N124" s="748"/>
      <c r="O124" s="1037">
        <v>7078143.1506553311</v>
      </c>
      <c r="P124" s="1296">
        <f t="shared" si="14"/>
        <v>0</v>
      </c>
      <c r="Q124" s="723"/>
      <c r="R124" s="723"/>
      <c r="S124" s="723"/>
      <c r="T124" s="723"/>
    </row>
    <row r="125" ht="63.75" customHeight="1">
      <c r="A125" s="1292" t="s">
        <v>217</v>
      </c>
      <c r="B125" s="1297" t="s">
        <v>2254</v>
      </c>
      <c r="C125" s="1260" t="s">
        <v>15</v>
      </c>
      <c r="D125" s="1298"/>
      <c r="E125" s="1298"/>
      <c r="F125" s="1298"/>
      <c r="G125" s="1298"/>
      <c r="H125" s="1298"/>
      <c r="I125" s="1191">
        <f>I124-I77</f>
        <v>6635617.761026362</v>
      </c>
      <c r="J125" s="1206"/>
      <c r="K125" s="748"/>
      <c r="L125" s="748"/>
      <c r="M125" s="748"/>
      <c r="N125" s="748"/>
      <c r="O125" s="1191">
        <f>O124-O77</f>
        <v>6635617.761026362</v>
      </c>
      <c r="P125" s="1296">
        <f t="shared" si="14"/>
        <v>0</v>
      </c>
      <c r="Q125" s="723"/>
      <c r="R125" s="723"/>
      <c r="S125" s="723"/>
      <c r="T125" s="723"/>
    </row>
    <row r="126" ht="36" customHeight="1">
      <c r="A126" s="1292"/>
      <c r="B126" s="1299" t="s">
        <v>2255</v>
      </c>
      <c r="C126" s="1260" t="s">
        <v>15</v>
      </c>
      <c r="D126" s="1298"/>
      <c r="E126" s="1298"/>
      <c r="F126" s="1298"/>
      <c r="G126" s="1298"/>
      <c r="H126" s="1298"/>
      <c r="I126" s="1300">
        <f>I125/1.05</f>
        <v>6319635.9628822496</v>
      </c>
      <c r="J126" s="1206"/>
      <c r="K126" s="748"/>
      <c r="L126" s="748"/>
      <c r="M126" s="748"/>
      <c r="N126" s="748"/>
      <c r="O126" s="1300">
        <f>O125/1.05</f>
        <v>6319635.9628822496</v>
      </c>
      <c r="P126" s="1296">
        <f t="shared" si="14"/>
        <v>0</v>
      </c>
      <c r="Q126" s="723"/>
      <c r="R126" s="723"/>
      <c r="S126" s="723"/>
      <c r="T126" s="723"/>
    </row>
    <row r="127" ht="57" customHeight="1">
      <c r="A127" s="1292"/>
      <c r="B127" s="1301" t="s">
        <v>2256</v>
      </c>
      <c r="C127" s="1260" t="s">
        <v>15</v>
      </c>
      <c r="D127" s="1221"/>
      <c r="E127" s="1221"/>
      <c r="F127" s="1221"/>
      <c r="G127" s="1221"/>
      <c r="H127" s="1221"/>
      <c r="I127" s="1191">
        <f>I125-I126</f>
        <v>315981.79814411234</v>
      </c>
      <c r="J127" s="1206"/>
      <c r="K127" s="748"/>
      <c r="L127" s="748"/>
      <c r="M127" s="748"/>
      <c r="N127" s="748"/>
      <c r="O127" s="1191">
        <f>O125-O126</f>
        <v>315981.79814411234</v>
      </c>
      <c r="P127" s="1296">
        <f t="shared" si="14"/>
        <v>0</v>
      </c>
      <c r="Q127" s="723"/>
      <c r="R127" s="723"/>
      <c r="S127" s="723"/>
      <c r="T127" s="723"/>
    </row>
    <row r="128" ht="63.75" customHeight="1">
      <c r="A128" s="1292" t="s">
        <v>169</v>
      </c>
      <c r="B128" s="1302" t="s">
        <v>2257</v>
      </c>
      <c r="C128" s="1288" t="s">
        <v>2251</v>
      </c>
      <c r="D128" s="1298"/>
      <c r="E128" s="1298"/>
      <c r="F128" s="1298"/>
      <c r="G128" s="1298"/>
      <c r="H128" s="1298"/>
      <c r="I128" s="1303">
        <f>I124/I121</f>
        <v>2504.3253232801276</v>
      </c>
      <c r="J128" s="1206"/>
      <c r="K128" s="748"/>
      <c r="L128" s="748"/>
      <c r="M128" s="748"/>
      <c r="N128" s="748"/>
      <c r="O128" s="1303">
        <f>O124/O121</f>
        <v>2504.3253232801276</v>
      </c>
      <c r="P128" s="1296">
        <f t="shared" si="14"/>
        <v>0</v>
      </c>
      <c r="Q128" s="723"/>
      <c r="R128" s="723"/>
      <c r="S128" s="723"/>
      <c r="T128" s="723"/>
    </row>
    <row r="129" ht="75.75" customHeight="1">
      <c r="A129" s="1292" t="s">
        <v>170</v>
      </c>
      <c r="B129" s="1304" t="s">
        <v>2258</v>
      </c>
      <c r="C129" s="1260" t="s">
        <v>15</v>
      </c>
      <c r="D129" s="1292"/>
      <c r="E129" s="1305"/>
      <c r="F129" s="1292"/>
      <c r="G129" s="1292"/>
      <c r="H129" s="1292"/>
      <c r="I129" s="1211">
        <f>I124-I120</f>
        <v>-772592.13420938607</v>
      </c>
      <c r="J129" s="1292"/>
      <c r="K129" s="723"/>
      <c r="L129" s="723"/>
      <c r="M129" s="723"/>
      <c r="N129" s="723"/>
      <c r="O129" s="723"/>
      <c r="P129" s="723"/>
      <c r="Q129" s="723"/>
      <c r="R129" s="723"/>
      <c r="S129" s="723"/>
      <c r="T129" s="723"/>
    </row>
    <row r="130" ht="56.25" customHeight="1">
      <c r="A130" s="723" t="s">
        <v>218</v>
      </c>
      <c r="B130" s="1306" t="s">
        <v>2259</v>
      </c>
      <c r="C130" s="1260" t="s">
        <v>15</v>
      </c>
      <c r="D130" s="1307">
        <f>D107+D127</f>
        <v>3702656.88854201</v>
      </c>
      <c r="E130" s="1307">
        <f t="shared" ref="E130:P130" si="15">E107+E127</f>
        <v>3801739.0983882574</v>
      </c>
      <c r="F130" s="792">
        <f t="shared" si="15"/>
        <v>4029079.052643138</v>
      </c>
      <c r="G130" s="792">
        <f t="shared" si="15"/>
        <v>0</v>
      </c>
      <c r="H130" s="792">
        <f>H118+H107</f>
        <v>10667144.981487136</v>
      </c>
      <c r="I130" s="792">
        <f>I107+I118</f>
        <v>5082279.7479142807</v>
      </c>
      <c r="J130" s="792">
        <f t="shared" si="15"/>
        <v>271.38201319158031</v>
      </c>
      <c r="K130" s="1308">
        <f>I130-H130</f>
        <v>-5584865.2335728556</v>
      </c>
      <c r="L130" s="792">
        <f t="shared" si="15"/>
        <v>127.73281431441197</v>
      </c>
      <c r="M130" s="792">
        <f t="shared" si="15"/>
        <v>117.38433985400509</v>
      </c>
      <c r="N130" s="792">
        <f t="shared" si="15"/>
        <v>124.40379851805766</v>
      </c>
      <c r="O130" s="1309">
        <f>O107+O127</f>
        <v>4232757.185259074</v>
      </c>
      <c r="P130" s="792">
        <f t="shared" si="15"/>
        <v>-812732.46102618752</v>
      </c>
      <c r="Q130" s="1310">
        <f>Q107+Q118</f>
        <v>5506302.7767952923</v>
      </c>
      <c r="R130" s="1310">
        <f>R107+R118</f>
        <v>5829763.793654562</v>
      </c>
      <c r="S130" s="1310">
        <f>S107+S118</f>
        <v>5950853.4994489625</v>
      </c>
      <c r="T130" s="1310">
        <f>T107+T118</f>
        <v>6086797.4337727651</v>
      </c>
    </row>
    <row r="131" ht="42.75" customHeight="1">
      <c r="H131" s="1311">
        <v>44635</v>
      </c>
    </row>
    <row r="132" ht="18.75">
      <c r="N132" s="1312" t="s">
        <v>2260</v>
      </c>
    </row>
    <row r="133" ht="69.75">
      <c r="N133" s="1313" t="s">
        <v>2261</v>
      </c>
      <c r="O133" s="751">
        <f>O107</f>
        <v>3916775.3871149621</v>
      </c>
      <c r="P133" s="1314"/>
      <c r="Q133" s="424"/>
    </row>
    <row r="134" ht="46.5">
      <c r="H134" s="389">
        <f>H101+H98+H95</f>
        <v>806241.30000000005</v>
      </c>
      <c r="N134" s="1313" t="s">
        <v>2262</v>
      </c>
      <c r="O134" s="1315">
        <f>O114+O109</f>
        <v>2402860.5739417858</v>
      </c>
      <c r="P134" s="1316"/>
      <c r="Q134" s="424"/>
    </row>
    <row r="135" ht="69.75">
      <c r="N135" s="1313" t="s">
        <v>2263</v>
      </c>
      <c r="O135" s="1315">
        <f>O133+O134</f>
        <v>6319635.9610567484</v>
      </c>
      <c r="P135" s="1316"/>
      <c r="Q135" s="424"/>
    </row>
    <row r="136" ht="23.25">
      <c r="N136" s="748" t="s">
        <v>2264</v>
      </c>
      <c r="O136" s="1315">
        <f>O135*0.05</f>
        <v>315981.79805283743</v>
      </c>
      <c r="P136" s="1308" t="s">
        <v>2265</v>
      </c>
      <c r="Q136" s="424"/>
    </row>
    <row r="137" ht="93">
      <c r="N137" s="1313" t="s">
        <v>2266</v>
      </c>
      <c r="O137" s="1315">
        <f>O135+O136</f>
        <v>6635617.7591095855</v>
      </c>
      <c r="P137" s="1315">
        <f>O138+O134</f>
        <v>6635617.7591095855</v>
      </c>
      <c r="Q137" s="424"/>
    </row>
    <row r="138" ht="139.5">
      <c r="N138" s="1313" t="s">
        <v>2267</v>
      </c>
      <c r="O138" s="1317">
        <f>O133+O136</f>
        <v>4232757.1851677997</v>
      </c>
      <c r="P138" s="424"/>
      <c r="Q138" s="424"/>
    </row>
    <row r="139" ht="18.75">
      <c r="N139" s="424"/>
      <c r="O139" s="424"/>
      <c r="P139" s="424"/>
      <c r="Q139" s="424"/>
    </row>
    <row r="140" ht="18.75">
      <c r="N140" s="424"/>
      <c r="O140" s="424"/>
      <c r="P140" s="424"/>
      <c r="Q140" s="424"/>
    </row>
    <row r="141" ht="18.75">
      <c r="N141" s="424"/>
      <c r="O141" s="424"/>
      <c r="P141" s="424"/>
      <c r="Q141" s="424"/>
    </row>
    <row r="142" ht="18.75">
      <c r="N142" s="424"/>
      <c r="O142" s="424"/>
      <c r="P142" s="424"/>
      <c r="Q142" s="424"/>
    </row>
    <row r="143" ht="18.75">
      <c r="N143" s="424"/>
      <c r="O143" s="424"/>
      <c r="P143" s="424"/>
      <c r="Q143" s="424"/>
    </row>
    <row r="144" ht="18.75">
      <c r="N144" s="424"/>
      <c r="O144" s="424"/>
      <c r="P144" s="424"/>
      <c r="Q144" s="424"/>
    </row>
    <row r="145" ht="18.75">
      <c r="N145" s="424"/>
      <c r="O145" s="424"/>
      <c r="P145" s="424"/>
      <c r="Q145" s="424"/>
    </row>
    <row r="146" ht="18.75">
      <c r="N146" s="424"/>
      <c r="O146" s="424"/>
      <c r="P146" s="424"/>
      <c r="Q146" s="424"/>
    </row>
    <row r="147" ht="18.75">
      <c r="N147" s="424"/>
      <c r="O147" s="424"/>
      <c r="P147" s="424"/>
      <c r="Q147" s="424"/>
    </row>
    <row r="148" ht="18.75">
      <c r="N148" s="424"/>
      <c r="O148" s="424"/>
      <c r="P148" s="424"/>
      <c r="Q148" s="424"/>
    </row>
    <row r="149" ht="18.75">
      <c r="N149" s="424"/>
      <c r="O149" s="424"/>
      <c r="P149" s="424"/>
      <c r="Q149" s="424"/>
    </row>
  </sheetData>
  <mergeCells count="2">
    <mergeCell ref="A4:T4"/>
    <mergeCell ref="B48:C48"/>
  </mergeCells>
  <pageMargins left="0.69999999999999996" right="0.69999999999999996" top="0.75" bottom="0.75" header="0.29999999999999999" footer="0.29999999999999999"/>
  <pageSetup paperSize="9" orientation="portrait"/>
  <drawing r:id="rId6"/>
  <legacyDrawing r:id="rId7"/>
  <oleObjects>
    <mc:AlternateContent xmlns:mc="http://schemas.openxmlformats.org/markup-compatibility/2006">
      <mc:Choice Requires="x14">
        <oleObject progId="Equation.3" shapeId="5121" r:id="rId5">
          <objectPr defaultSize="0" r:id="rId4">
            <anchor moveWithCells="1" sizeWithCells="1">
              <from>
                <xdr:col>1</xdr:col>
                <xdr:colOff>238125</xdr:colOff>
                <xdr:row>12</xdr:row>
                <xdr:rowOff>200025</xdr:rowOff>
              </from>
              <to>
                <xdr:col>1</xdr:col>
                <xdr:colOff>238125</xdr:colOff>
                <xdr:row>12</xdr:row>
                <xdr:rowOff>219075</xdr:rowOff>
              </to>
            </anchor>
          </objectPr>
        </oleObject>
      </mc:Choice>
      <mc:Fallback>
        <oleObject progId="Equation.3" shapeId="5121" r:id="rId5"/>
      </mc:Fallback>
    </mc:AlternateContent>
    <mc:AlternateContent xmlns:mc="http://schemas.openxmlformats.org/markup-compatibility/2006">
      <mc:Choice Requires="x14">
        <oleObject progId="Equation.3" shapeId="5120" r:id="rId3">
          <objectPr defaultSize="0" r:id="rId2">
            <anchor moveWithCells="1" sizeWithCells="1">
              <from>
                <xdr:col>1</xdr:col>
                <xdr:colOff>238125</xdr:colOff>
                <xdr:row>21</xdr:row>
                <xdr:rowOff>171450</xdr:rowOff>
              </from>
              <to>
                <xdr:col>1</xdr:col>
                <xdr:colOff>238125</xdr:colOff>
                <xdr:row>21</xdr:row>
                <xdr:rowOff>190500</xdr:rowOff>
              </to>
            </anchor>
          </objectPr>
        </oleObject>
      </mc:Choice>
      <mc:Fallback>
        <oleObject progId="Equation.3" shapeId="5120" r:id="rId3"/>
      </mc:Fallback>
    </mc:AlternateContent>
  </oleObjects>
  <extLst>
    <ext xmlns:x14="http://schemas.microsoft.com/office/spreadsheetml/2009/9/main" uri="{CCE6A557-97BC-4b89-ADB6-D9C93CAAB3DF}">
      <x14:dataValidations xmlns:xm="http://schemas.microsoft.com/office/excel/2006/main" count="1">
        <x14:dataValidation xr:uid="{00130038-00BE-4BDF-A257-000B00FC0050}" type="decimal" allowBlank="1" error="Ввведеное значение неверно" showErrorMessage="1" showInputMessage="1">
          <x14:formula1>
            <xm:f>-1000000000000000</xm:f>
          </x14:formula1>
          <x14:formula2>
            <xm:f>1000000000000000</xm:f>
          </x14:formula2>
          <xm:sqref>D52:D54 D57:D58 D74 D62:D68 E58:F58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92D050"/>
    <pageSetUpPr fitToPage="1"/>
  </sheetPr>
  <sheetViews>
    <sheetView view="pageBreakPreview" topLeftCell="A16" zoomScale="70" zoomScaleNormal="90" zoomScaleSheetLayoutView="70" workbookViewId="0">
      <selection activeCell="B55" sqref="B55:G55"/>
    </sheetView>
  </sheetViews>
  <sheetFormatPr defaultRowHeight="15.75"/>
  <cols>
    <col customWidth="1" min="1" max="1" style="18" width="5.140625"/>
    <col customWidth="1" min="2" max="2" style="18" width="34.7109375"/>
    <col customWidth="1" min="3" max="3" style="18" width="0.140625"/>
    <col customWidth="1" min="4" max="5" style="18" width="25.140625"/>
    <col customWidth="1" min="6" max="6" style="18" width="22.28515625"/>
    <col customWidth="1" min="7" max="7" style="18" width="24.42578125"/>
    <col customWidth="1" min="8" max="8" style="18" width="21.85546875"/>
    <col customWidth="1" min="9" max="9" style="18" width="23.85546875"/>
    <col customWidth="1" min="10" max="11" style="18" width="22.140625"/>
    <col customWidth="1" min="12" max="12" style="18" width="33.28515625"/>
    <col customWidth="1" min="13" max="13" style="18" width="17.7109375"/>
    <col min="14" max="16" style="18" width="9.140625"/>
    <col bestFit="1" customWidth="1" min="17" max="17" style="18" width="14.85546875"/>
    <col min="18" max="258" style="18" width="9.140625"/>
    <col customWidth="1" min="259" max="259" style="18" width="0.5703125"/>
    <col customWidth="1" min="260" max="260" style="18" width="34.7109375"/>
    <col customWidth="1" min="261" max="261" style="18" width="0.7109375"/>
    <col customWidth="1" min="262" max="262" style="18" width="25.140625"/>
    <col customWidth="1" min="263" max="263" style="18" width="22.140625"/>
    <col customWidth="1" min="264" max="264" style="18" width="22.28515625"/>
    <col customWidth="1" min="265" max="265" style="18" width="24.42578125"/>
    <col customWidth="1" min="266" max="266" style="18" width="22.140625"/>
    <col customWidth="1" min="267" max="267" style="18" width="27.7109375"/>
    <col customWidth="1" min="268" max="268" style="18" width="19.85546875"/>
    <col customWidth="1" min="269" max="269" style="18" width="17.7109375"/>
    <col min="270" max="272" style="18" width="9.140625"/>
    <col bestFit="1" customWidth="1" min="273" max="273" style="18" width="14.85546875"/>
    <col min="274" max="514" style="18" width="9.140625"/>
    <col customWidth="1" min="515" max="515" style="18" width="0.5703125"/>
    <col customWidth="1" min="516" max="516" style="18" width="34.7109375"/>
    <col customWidth="1" min="517" max="517" style="18" width="0.7109375"/>
    <col customWidth="1" min="518" max="518" style="18" width="25.140625"/>
    <col customWidth="1" min="519" max="519" style="18" width="22.140625"/>
    <col customWidth="1" min="520" max="520" style="18" width="22.28515625"/>
    <col customWidth="1" min="521" max="521" style="18" width="24.42578125"/>
    <col customWidth="1" min="522" max="522" style="18" width="22.140625"/>
    <col customWidth="1" min="523" max="523" style="18" width="27.7109375"/>
    <col customWidth="1" min="524" max="524" style="18" width="19.85546875"/>
    <col customWidth="1" min="525" max="525" style="18" width="17.7109375"/>
    <col min="526" max="528" style="18" width="9.140625"/>
    <col bestFit="1" customWidth="1" min="529" max="529" style="18" width="14.85546875"/>
    <col min="530" max="770" style="18" width="9.140625"/>
    <col customWidth="1" min="771" max="771" style="18" width="0.5703125"/>
    <col customWidth="1" min="772" max="772" style="18" width="34.7109375"/>
    <col customWidth="1" min="773" max="773" style="18" width="0.7109375"/>
    <col customWidth="1" min="774" max="774" style="18" width="25.140625"/>
    <col customWidth="1" min="775" max="775" style="18" width="22.140625"/>
    <col customWidth="1" min="776" max="776" style="18" width="22.28515625"/>
    <col customWidth="1" min="777" max="777" style="18" width="24.42578125"/>
    <col customWidth="1" min="778" max="778" style="18" width="22.140625"/>
    <col customWidth="1" min="779" max="779" style="18" width="27.7109375"/>
    <col customWidth="1" min="780" max="780" style="18" width="19.85546875"/>
    <col customWidth="1" min="781" max="781" style="18" width="17.7109375"/>
    <col min="782" max="784" style="18" width="9.140625"/>
    <col bestFit="1" customWidth="1" min="785" max="785" style="18" width="14.85546875"/>
    <col min="786" max="1026" style="18" width="9.140625"/>
    <col customWidth="1" min="1027" max="1027" style="18" width="0.5703125"/>
    <col customWidth="1" min="1028" max="1028" style="18" width="34.7109375"/>
    <col customWidth="1" min="1029" max="1029" style="18" width="0.7109375"/>
    <col customWidth="1" min="1030" max="1030" style="18" width="25.140625"/>
    <col customWidth="1" min="1031" max="1031" style="18" width="22.140625"/>
    <col customWidth="1" min="1032" max="1032" style="18" width="22.28515625"/>
    <col customWidth="1" min="1033" max="1033" style="18" width="24.42578125"/>
    <col customWidth="1" min="1034" max="1034" style="18" width="22.140625"/>
    <col customWidth="1" min="1035" max="1035" style="18" width="27.7109375"/>
    <col customWidth="1" min="1036" max="1036" style="18" width="19.85546875"/>
    <col customWidth="1" min="1037" max="1037" style="18" width="17.7109375"/>
    <col min="1038" max="1040" style="18" width="9.140625"/>
    <col bestFit="1" customWidth="1" min="1041" max="1041" style="18" width="14.85546875"/>
    <col min="1042" max="1282" style="18" width="9.140625"/>
    <col customWidth="1" min="1283" max="1283" style="18" width="0.5703125"/>
    <col customWidth="1" min="1284" max="1284" style="18" width="34.7109375"/>
    <col customWidth="1" min="1285" max="1285" style="18" width="0.7109375"/>
    <col customWidth="1" min="1286" max="1286" style="18" width="25.140625"/>
    <col customWidth="1" min="1287" max="1287" style="18" width="22.140625"/>
    <col customWidth="1" min="1288" max="1288" style="18" width="22.28515625"/>
    <col customWidth="1" min="1289" max="1289" style="18" width="24.42578125"/>
    <col customWidth="1" min="1290" max="1290" style="18" width="22.140625"/>
    <col customWidth="1" min="1291" max="1291" style="18" width="27.7109375"/>
    <col customWidth="1" min="1292" max="1292" style="18" width="19.85546875"/>
    <col customWidth="1" min="1293" max="1293" style="18" width="17.7109375"/>
    <col min="1294" max="1296" style="18" width="9.140625"/>
    <col bestFit="1" customWidth="1" min="1297" max="1297" style="18" width="14.85546875"/>
    <col min="1298" max="1538" style="18" width="9.140625"/>
    <col customWidth="1" min="1539" max="1539" style="18" width="0.5703125"/>
    <col customWidth="1" min="1540" max="1540" style="18" width="34.7109375"/>
    <col customWidth="1" min="1541" max="1541" style="18" width="0.7109375"/>
    <col customWidth="1" min="1542" max="1542" style="18" width="25.140625"/>
    <col customWidth="1" min="1543" max="1543" style="18" width="22.140625"/>
    <col customWidth="1" min="1544" max="1544" style="18" width="22.28515625"/>
    <col customWidth="1" min="1545" max="1545" style="18" width="24.42578125"/>
    <col customWidth="1" min="1546" max="1546" style="18" width="22.140625"/>
    <col customWidth="1" min="1547" max="1547" style="18" width="27.7109375"/>
    <col customWidth="1" min="1548" max="1548" style="18" width="19.85546875"/>
    <col customWidth="1" min="1549" max="1549" style="18" width="17.7109375"/>
    <col min="1550" max="1552" style="18" width="9.140625"/>
    <col bestFit="1" customWidth="1" min="1553" max="1553" style="18" width="14.85546875"/>
    <col min="1554" max="1794" style="18" width="9.140625"/>
    <col customWidth="1" min="1795" max="1795" style="18" width="0.5703125"/>
    <col customWidth="1" min="1796" max="1796" style="18" width="34.7109375"/>
    <col customWidth="1" min="1797" max="1797" style="18" width="0.7109375"/>
    <col customWidth="1" min="1798" max="1798" style="18" width="25.140625"/>
    <col customWidth="1" min="1799" max="1799" style="18" width="22.140625"/>
    <col customWidth="1" min="1800" max="1800" style="18" width="22.28515625"/>
    <col customWidth="1" min="1801" max="1801" style="18" width="24.42578125"/>
    <col customWidth="1" min="1802" max="1802" style="18" width="22.140625"/>
    <col customWidth="1" min="1803" max="1803" style="18" width="27.7109375"/>
    <col customWidth="1" min="1804" max="1804" style="18" width="19.85546875"/>
    <col customWidth="1" min="1805" max="1805" style="18" width="17.7109375"/>
    <col min="1806" max="1808" style="18" width="9.140625"/>
    <col bestFit="1" customWidth="1" min="1809" max="1809" style="18" width="14.85546875"/>
    <col min="1810" max="2050" style="18" width="9.140625"/>
    <col customWidth="1" min="2051" max="2051" style="18" width="0.5703125"/>
    <col customWidth="1" min="2052" max="2052" style="18" width="34.7109375"/>
    <col customWidth="1" min="2053" max="2053" style="18" width="0.7109375"/>
    <col customWidth="1" min="2054" max="2054" style="18" width="25.140625"/>
    <col customWidth="1" min="2055" max="2055" style="18" width="22.140625"/>
    <col customWidth="1" min="2056" max="2056" style="18" width="22.28515625"/>
    <col customWidth="1" min="2057" max="2057" style="18" width="24.42578125"/>
    <col customWidth="1" min="2058" max="2058" style="18" width="22.140625"/>
    <col customWidth="1" min="2059" max="2059" style="18" width="27.7109375"/>
    <col customWidth="1" min="2060" max="2060" style="18" width="19.85546875"/>
    <col customWidth="1" min="2061" max="2061" style="18" width="17.7109375"/>
    <col min="2062" max="2064" style="18" width="9.140625"/>
    <col bestFit="1" customWidth="1" min="2065" max="2065" style="18" width="14.85546875"/>
    <col min="2066" max="2306" style="18" width="9.140625"/>
    <col customWidth="1" min="2307" max="2307" style="18" width="0.5703125"/>
    <col customWidth="1" min="2308" max="2308" style="18" width="34.7109375"/>
    <col customWidth="1" min="2309" max="2309" style="18" width="0.7109375"/>
    <col customWidth="1" min="2310" max="2310" style="18" width="25.140625"/>
    <col customWidth="1" min="2311" max="2311" style="18" width="22.140625"/>
    <col customWidth="1" min="2312" max="2312" style="18" width="22.28515625"/>
    <col customWidth="1" min="2313" max="2313" style="18" width="24.42578125"/>
    <col customWidth="1" min="2314" max="2314" style="18" width="22.140625"/>
    <col customWidth="1" min="2315" max="2315" style="18" width="27.7109375"/>
    <col customWidth="1" min="2316" max="2316" style="18" width="19.85546875"/>
    <col customWidth="1" min="2317" max="2317" style="18" width="17.7109375"/>
    <col min="2318" max="2320" style="18" width="9.140625"/>
    <col bestFit="1" customWidth="1" min="2321" max="2321" style="18" width="14.85546875"/>
    <col min="2322" max="2562" style="18" width="9.140625"/>
    <col customWidth="1" min="2563" max="2563" style="18" width="0.5703125"/>
    <col customWidth="1" min="2564" max="2564" style="18" width="34.7109375"/>
    <col customWidth="1" min="2565" max="2565" style="18" width="0.7109375"/>
    <col customWidth="1" min="2566" max="2566" style="18" width="25.140625"/>
    <col customWidth="1" min="2567" max="2567" style="18" width="22.140625"/>
    <col customWidth="1" min="2568" max="2568" style="18" width="22.28515625"/>
    <col customWidth="1" min="2569" max="2569" style="18" width="24.42578125"/>
    <col customWidth="1" min="2570" max="2570" style="18" width="22.140625"/>
    <col customWidth="1" min="2571" max="2571" style="18" width="27.7109375"/>
    <col customWidth="1" min="2572" max="2572" style="18" width="19.85546875"/>
    <col customWidth="1" min="2573" max="2573" style="18" width="17.7109375"/>
    <col min="2574" max="2576" style="18" width="9.140625"/>
    <col bestFit="1" customWidth="1" min="2577" max="2577" style="18" width="14.85546875"/>
    <col min="2578" max="2818" style="18" width="9.140625"/>
    <col customWidth="1" min="2819" max="2819" style="18" width="0.5703125"/>
    <col customWidth="1" min="2820" max="2820" style="18" width="34.7109375"/>
    <col customWidth="1" min="2821" max="2821" style="18" width="0.7109375"/>
    <col customWidth="1" min="2822" max="2822" style="18" width="25.140625"/>
    <col customWidth="1" min="2823" max="2823" style="18" width="22.140625"/>
    <col customWidth="1" min="2824" max="2824" style="18" width="22.28515625"/>
    <col customWidth="1" min="2825" max="2825" style="18" width="24.42578125"/>
    <col customWidth="1" min="2826" max="2826" style="18" width="22.140625"/>
    <col customWidth="1" min="2827" max="2827" style="18" width="27.7109375"/>
    <col customWidth="1" min="2828" max="2828" style="18" width="19.85546875"/>
    <col customWidth="1" min="2829" max="2829" style="18" width="17.7109375"/>
    <col min="2830" max="2832" style="18" width="9.140625"/>
    <col bestFit="1" customWidth="1" min="2833" max="2833" style="18" width="14.85546875"/>
    <col min="2834" max="3074" style="18" width="9.140625"/>
    <col customWidth="1" min="3075" max="3075" style="18" width="0.5703125"/>
    <col customWidth="1" min="3076" max="3076" style="18" width="34.7109375"/>
    <col customWidth="1" min="3077" max="3077" style="18" width="0.7109375"/>
    <col customWidth="1" min="3078" max="3078" style="18" width="25.140625"/>
    <col customWidth="1" min="3079" max="3079" style="18" width="22.140625"/>
    <col customWidth="1" min="3080" max="3080" style="18" width="22.28515625"/>
    <col customWidth="1" min="3081" max="3081" style="18" width="24.42578125"/>
    <col customWidth="1" min="3082" max="3082" style="18" width="22.140625"/>
    <col customWidth="1" min="3083" max="3083" style="18" width="27.7109375"/>
    <col customWidth="1" min="3084" max="3084" style="18" width="19.85546875"/>
    <col customWidth="1" min="3085" max="3085" style="18" width="17.7109375"/>
    <col min="3086" max="3088" style="18" width="9.140625"/>
    <col bestFit="1" customWidth="1" min="3089" max="3089" style="18" width="14.85546875"/>
    <col min="3090" max="3330" style="18" width="9.140625"/>
    <col customWidth="1" min="3331" max="3331" style="18" width="0.5703125"/>
    <col customWidth="1" min="3332" max="3332" style="18" width="34.7109375"/>
    <col customWidth="1" min="3333" max="3333" style="18" width="0.7109375"/>
    <col customWidth="1" min="3334" max="3334" style="18" width="25.140625"/>
    <col customWidth="1" min="3335" max="3335" style="18" width="22.140625"/>
    <col customWidth="1" min="3336" max="3336" style="18" width="22.28515625"/>
    <col customWidth="1" min="3337" max="3337" style="18" width="24.42578125"/>
    <col customWidth="1" min="3338" max="3338" style="18" width="22.140625"/>
    <col customWidth="1" min="3339" max="3339" style="18" width="27.7109375"/>
    <col customWidth="1" min="3340" max="3340" style="18" width="19.85546875"/>
    <col customWidth="1" min="3341" max="3341" style="18" width="17.7109375"/>
    <col min="3342" max="3344" style="18" width="9.140625"/>
    <col bestFit="1" customWidth="1" min="3345" max="3345" style="18" width="14.85546875"/>
    <col min="3346" max="3586" style="18" width="9.140625"/>
    <col customWidth="1" min="3587" max="3587" style="18" width="0.5703125"/>
    <col customWidth="1" min="3588" max="3588" style="18" width="34.7109375"/>
    <col customWidth="1" min="3589" max="3589" style="18" width="0.7109375"/>
    <col customWidth="1" min="3590" max="3590" style="18" width="25.140625"/>
    <col customWidth="1" min="3591" max="3591" style="18" width="22.140625"/>
    <col customWidth="1" min="3592" max="3592" style="18" width="22.28515625"/>
    <col customWidth="1" min="3593" max="3593" style="18" width="24.42578125"/>
    <col customWidth="1" min="3594" max="3594" style="18" width="22.140625"/>
    <col customWidth="1" min="3595" max="3595" style="18" width="27.7109375"/>
    <col customWidth="1" min="3596" max="3596" style="18" width="19.85546875"/>
    <col customWidth="1" min="3597" max="3597" style="18" width="17.7109375"/>
    <col min="3598" max="3600" style="18" width="9.140625"/>
    <col bestFit="1" customWidth="1" min="3601" max="3601" style="18" width="14.85546875"/>
    <col min="3602" max="3842" style="18" width="9.140625"/>
    <col customWidth="1" min="3843" max="3843" style="18" width="0.5703125"/>
    <col customWidth="1" min="3844" max="3844" style="18" width="34.7109375"/>
    <col customWidth="1" min="3845" max="3845" style="18" width="0.7109375"/>
    <col customWidth="1" min="3846" max="3846" style="18" width="25.140625"/>
    <col customWidth="1" min="3847" max="3847" style="18" width="22.140625"/>
    <col customWidth="1" min="3848" max="3848" style="18" width="22.28515625"/>
    <col customWidth="1" min="3849" max="3849" style="18" width="24.42578125"/>
    <col customWidth="1" min="3850" max="3850" style="18" width="22.140625"/>
    <col customWidth="1" min="3851" max="3851" style="18" width="27.7109375"/>
    <col customWidth="1" min="3852" max="3852" style="18" width="19.85546875"/>
    <col customWidth="1" min="3853" max="3853" style="18" width="17.7109375"/>
    <col min="3854" max="3856" style="18" width="9.140625"/>
    <col bestFit="1" customWidth="1" min="3857" max="3857" style="18" width="14.85546875"/>
    <col min="3858" max="4098" style="18" width="9.140625"/>
    <col customWidth="1" min="4099" max="4099" style="18" width="0.5703125"/>
    <col customWidth="1" min="4100" max="4100" style="18" width="34.7109375"/>
    <col customWidth="1" min="4101" max="4101" style="18" width="0.7109375"/>
    <col customWidth="1" min="4102" max="4102" style="18" width="25.140625"/>
    <col customWidth="1" min="4103" max="4103" style="18" width="22.140625"/>
    <col customWidth="1" min="4104" max="4104" style="18" width="22.28515625"/>
    <col customWidth="1" min="4105" max="4105" style="18" width="24.42578125"/>
    <col customWidth="1" min="4106" max="4106" style="18" width="22.140625"/>
    <col customWidth="1" min="4107" max="4107" style="18" width="27.7109375"/>
    <col customWidth="1" min="4108" max="4108" style="18" width="19.85546875"/>
    <col customWidth="1" min="4109" max="4109" style="18" width="17.7109375"/>
    <col min="4110" max="4112" style="18" width="9.140625"/>
    <col bestFit="1" customWidth="1" min="4113" max="4113" style="18" width="14.85546875"/>
    <col min="4114" max="4354" style="18" width="9.140625"/>
    <col customWidth="1" min="4355" max="4355" style="18" width="0.5703125"/>
    <col customWidth="1" min="4356" max="4356" style="18" width="34.7109375"/>
    <col customWidth="1" min="4357" max="4357" style="18" width="0.7109375"/>
    <col customWidth="1" min="4358" max="4358" style="18" width="25.140625"/>
    <col customWidth="1" min="4359" max="4359" style="18" width="22.140625"/>
    <col customWidth="1" min="4360" max="4360" style="18" width="22.28515625"/>
    <col customWidth="1" min="4361" max="4361" style="18" width="24.42578125"/>
    <col customWidth="1" min="4362" max="4362" style="18" width="22.140625"/>
    <col customWidth="1" min="4363" max="4363" style="18" width="27.7109375"/>
    <col customWidth="1" min="4364" max="4364" style="18" width="19.85546875"/>
    <col customWidth="1" min="4365" max="4365" style="18" width="17.7109375"/>
    <col min="4366" max="4368" style="18" width="9.140625"/>
    <col bestFit="1" customWidth="1" min="4369" max="4369" style="18" width="14.85546875"/>
    <col min="4370" max="4610" style="18" width="9.140625"/>
    <col customWidth="1" min="4611" max="4611" style="18" width="0.5703125"/>
    <col customWidth="1" min="4612" max="4612" style="18" width="34.7109375"/>
    <col customWidth="1" min="4613" max="4613" style="18" width="0.7109375"/>
    <col customWidth="1" min="4614" max="4614" style="18" width="25.140625"/>
    <col customWidth="1" min="4615" max="4615" style="18" width="22.140625"/>
    <col customWidth="1" min="4616" max="4616" style="18" width="22.28515625"/>
    <col customWidth="1" min="4617" max="4617" style="18" width="24.42578125"/>
    <col customWidth="1" min="4618" max="4618" style="18" width="22.140625"/>
    <col customWidth="1" min="4619" max="4619" style="18" width="27.7109375"/>
    <col customWidth="1" min="4620" max="4620" style="18" width="19.85546875"/>
    <col customWidth="1" min="4621" max="4621" style="18" width="17.7109375"/>
    <col min="4622" max="4624" style="18" width="9.140625"/>
    <col bestFit="1" customWidth="1" min="4625" max="4625" style="18" width="14.85546875"/>
    <col min="4626" max="4866" style="18" width="9.140625"/>
    <col customWidth="1" min="4867" max="4867" style="18" width="0.5703125"/>
    <col customWidth="1" min="4868" max="4868" style="18" width="34.7109375"/>
    <col customWidth="1" min="4869" max="4869" style="18" width="0.7109375"/>
    <col customWidth="1" min="4870" max="4870" style="18" width="25.140625"/>
    <col customWidth="1" min="4871" max="4871" style="18" width="22.140625"/>
    <col customWidth="1" min="4872" max="4872" style="18" width="22.28515625"/>
    <col customWidth="1" min="4873" max="4873" style="18" width="24.42578125"/>
    <col customWidth="1" min="4874" max="4874" style="18" width="22.140625"/>
    <col customWidth="1" min="4875" max="4875" style="18" width="27.7109375"/>
    <col customWidth="1" min="4876" max="4876" style="18" width="19.85546875"/>
    <col customWidth="1" min="4877" max="4877" style="18" width="17.7109375"/>
    <col min="4878" max="4880" style="18" width="9.140625"/>
    <col bestFit="1" customWidth="1" min="4881" max="4881" style="18" width="14.85546875"/>
    <col min="4882" max="5122" style="18" width="9.140625"/>
    <col customWidth="1" min="5123" max="5123" style="18" width="0.5703125"/>
    <col customWidth="1" min="5124" max="5124" style="18" width="34.7109375"/>
    <col customWidth="1" min="5125" max="5125" style="18" width="0.7109375"/>
    <col customWidth="1" min="5126" max="5126" style="18" width="25.140625"/>
    <col customWidth="1" min="5127" max="5127" style="18" width="22.140625"/>
    <col customWidth="1" min="5128" max="5128" style="18" width="22.28515625"/>
    <col customWidth="1" min="5129" max="5129" style="18" width="24.42578125"/>
    <col customWidth="1" min="5130" max="5130" style="18" width="22.140625"/>
    <col customWidth="1" min="5131" max="5131" style="18" width="27.7109375"/>
    <col customWidth="1" min="5132" max="5132" style="18" width="19.85546875"/>
    <col customWidth="1" min="5133" max="5133" style="18" width="17.7109375"/>
    <col min="5134" max="5136" style="18" width="9.140625"/>
    <col bestFit="1" customWidth="1" min="5137" max="5137" style="18" width="14.85546875"/>
    <col min="5138" max="5378" style="18" width="9.140625"/>
    <col customWidth="1" min="5379" max="5379" style="18" width="0.5703125"/>
    <col customWidth="1" min="5380" max="5380" style="18" width="34.7109375"/>
    <col customWidth="1" min="5381" max="5381" style="18" width="0.7109375"/>
    <col customWidth="1" min="5382" max="5382" style="18" width="25.140625"/>
    <col customWidth="1" min="5383" max="5383" style="18" width="22.140625"/>
    <col customWidth="1" min="5384" max="5384" style="18" width="22.28515625"/>
    <col customWidth="1" min="5385" max="5385" style="18" width="24.42578125"/>
    <col customWidth="1" min="5386" max="5386" style="18" width="22.140625"/>
    <col customWidth="1" min="5387" max="5387" style="18" width="27.7109375"/>
    <col customWidth="1" min="5388" max="5388" style="18" width="19.85546875"/>
    <col customWidth="1" min="5389" max="5389" style="18" width="17.7109375"/>
    <col min="5390" max="5392" style="18" width="9.140625"/>
    <col bestFit="1" customWidth="1" min="5393" max="5393" style="18" width="14.85546875"/>
    <col min="5394" max="5634" style="18" width="9.140625"/>
    <col customWidth="1" min="5635" max="5635" style="18" width="0.5703125"/>
    <col customWidth="1" min="5636" max="5636" style="18" width="34.7109375"/>
    <col customWidth="1" min="5637" max="5637" style="18" width="0.7109375"/>
    <col customWidth="1" min="5638" max="5638" style="18" width="25.140625"/>
    <col customWidth="1" min="5639" max="5639" style="18" width="22.140625"/>
    <col customWidth="1" min="5640" max="5640" style="18" width="22.28515625"/>
    <col customWidth="1" min="5641" max="5641" style="18" width="24.42578125"/>
    <col customWidth="1" min="5642" max="5642" style="18" width="22.140625"/>
    <col customWidth="1" min="5643" max="5643" style="18" width="27.7109375"/>
    <col customWidth="1" min="5644" max="5644" style="18" width="19.85546875"/>
    <col customWidth="1" min="5645" max="5645" style="18" width="17.7109375"/>
    <col min="5646" max="5648" style="18" width="9.140625"/>
    <col bestFit="1" customWidth="1" min="5649" max="5649" style="18" width="14.85546875"/>
    <col min="5650" max="5890" style="18" width="9.140625"/>
    <col customWidth="1" min="5891" max="5891" style="18" width="0.5703125"/>
    <col customWidth="1" min="5892" max="5892" style="18" width="34.7109375"/>
    <col customWidth="1" min="5893" max="5893" style="18" width="0.7109375"/>
    <col customWidth="1" min="5894" max="5894" style="18" width="25.140625"/>
    <col customWidth="1" min="5895" max="5895" style="18" width="22.140625"/>
    <col customWidth="1" min="5896" max="5896" style="18" width="22.28515625"/>
    <col customWidth="1" min="5897" max="5897" style="18" width="24.42578125"/>
    <col customWidth="1" min="5898" max="5898" style="18" width="22.140625"/>
    <col customWidth="1" min="5899" max="5899" style="18" width="27.7109375"/>
    <col customWidth="1" min="5900" max="5900" style="18" width="19.85546875"/>
    <col customWidth="1" min="5901" max="5901" style="18" width="17.7109375"/>
    <col min="5902" max="5904" style="18" width="9.140625"/>
    <col bestFit="1" customWidth="1" min="5905" max="5905" style="18" width="14.85546875"/>
    <col min="5906" max="6146" style="18" width="9.140625"/>
    <col customWidth="1" min="6147" max="6147" style="18" width="0.5703125"/>
    <col customWidth="1" min="6148" max="6148" style="18" width="34.7109375"/>
    <col customWidth="1" min="6149" max="6149" style="18" width="0.7109375"/>
    <col customWidth="1" min="6150" max="6150" style="18" width="25.140625"/>
    <col customWidth="1" min="6151" max="6151" style="18" width="22.140625"/>
    <col customWidth="1" min="6152" max="6152" style="18" width="22.28515625"/>
    <col customWidth="1" min="6153" max="6153" style="18" width="24.42578125"/>
    <col customWidth="1" min="6154" max="6154" style="18" width="22.140625"/>
    <col customWidth="1" min="6155" max="6155" style="18" width="27.7109375"/>
    <col customWidth="1" min="6156" max="6156" style="18" width="19.85546875"/>
    <col customWidth="1" min="6157" max="6157" style="18" width="17.7109375"/>
    <col min="6158" max="6160" style="18" width="9.140625"/>
    <col bestFit="1" customWidth="1" min="6161" max="6161" style="18" width="14.85546875"/>
    <col min="6162" max="6402" style="18" width="9.140625"/>
    <col customWidth="1" min="6403" max="6403" style="18" width="0.5703125"/>
    <col customWidth="1" min="6404" max="6404" style="18" width="34.7109375"/>
    <col customWidth="1" min="6405" max="6405" style="18" width="0.7109375"/>
    <col customWidth="1" min="6406" max="6406" style="18" width="25.140625"/>
    <col customWidth="1" min="6407" max="6407" style="18" width="22.140625"/>
    <col customWidth="1" min="6408" max="6408" style="18" width="22.28515625"/>
    <col customWidth="1" min="6409" max="6409" style="18" width="24.42578125"/>
    <col customWidth="1" min="6410" max="6410" style="18" width="22.140625"/>
    <col customWidth="1" min="6411" max="6411" style="18" width="27.7109375"/>
    <col customWidth="1" min="6412" max="6412" style="18" width="19.85546875"/>
    <col customWidth="1" min="6413" max="6413" style="18" width="17.7109375"/>
    <col min="6414" max="6416" style="18" width="9.140625"/>
    <col bestFit="1" customWidth="1" min="6417" max="6417" style="18" width="14.85546875"/>
    <col min="6418" max="6658" style="18" width="9.140625"/>
    <col customWidth="1" min="6659" max="6659" style="18" width="0.5703125"/>
    <col customWidth="1" min="6660" max="6660" style="18" width="34.7109375"/>
    <col customWidth="1" min="6661" max="6661" style="18" width="0.7109375"/>
    <col customWidth="1" min="6662" max="6662" style="18" width="25.140625"/>
    <col customWidth="1" min="6663" max="6663" style="18" width="22.140625"/>
    <col customWidth="1" min="6664" max="6664" style="18" width="22.28515625"/>
    <col customWidth="1" min="6665" max="6665" style="18" width="24.42578125"/>
    <col customWidth="1" min="6666" max="6666" style="18" width="22.140625"/>
    <col customWidth="1" min="6667" max="6667" style="18" width="27.7109375"/>
    <col customWidth="1" min="6668" max="6668" style="18" width="19.85546875"/>
    <col customWidth="1" min="6669" max="6669" style="18" width="17.7109375"/>
    <col min="6670" max="6672" style="18" width="9.140625"/>
    <col bestFit="1" customWidth="1" min="6673" max="6673" style="18" width="14.85546875"/>
    <col min="6674" max="6914" style="18" width="9.140625"/>
    <col customWidth="1" min="6915" max="6915" style="18" width="0.5703125"/>
    <col customWidth="1" min="6916" max="6916" style="18" width="34.7109375"/>
    <col customWidth="1" min="6917" max="6917" style="18" width="0.7109375"/>
    <col customWidth="1" min="6918" max="6918" style="18" width="25.140625"/>
    <col customWidth="1" min="6919" max="6919" style="18" width="22.140625"/>
    <col customWidth="1" min="6920" max="6920" style="18" width="22.28515625"/>
    <col customWidth="1" min="6921" max="6921" style="18" width="24.42578125"/>
    <col customWidth="1" min="6922" max="6922" style="18" width="22.140625"/>
    <col customWidth="1" min="6923" max="6923" style="18" width="27.7109375"/>
    <col customWidth="1" min="6924" max="6924" style="18" width="19.85546875"/>
    <col customWidth="1" min="6925" max="6925" style="18" width="17.7109375"/>
    <col min="6926" max="6928" style="18" width="9.140625"/>
    <col bestFit="1" customWidth="1" min="6929" max="6929" style="18" width="14.85546875"/>
    <col min="6930" max="7170" style="18" width="9.140625"/>
    <col customWidth="1" min="7171" max="7171" style="18" width="0.5703125"/>
    <col customWidth="1" min="7172" max="7172" style="18" width="34.7109375"/>
    <col customWidth="1" min="7173" max="7173" style="18" width="0.7109375"/>
    <col customWidth="1" min="7174" max="7174" style="18" width="25.140625"/>
    <col customWidth="1" min="7175" max="7175" style="18" width="22.140625"/>
    <col customWidth="1" min="7176" max="7176" style="18" width="22.28515625"/>
    <col customWidth="1" min="7177" max="7177" style="18" width="24.42578125"/>
    <col customWidth="1" min="7178" max="7178" style="18" width="22.140625"/>
    <col customWidth="1" min="7179" max="7179" style="18" width="27.7109375"/>
    <col customWidth="1" min="7180" max="7180" style="18" width="19.85546875"/>
    <col customWidth="1" min="7181" max="7181" style="18" width="17.7109375"/>
    <col min="7182" max="7184" style="18" width="9.140625"/>
    <col bestFit="1" customWidth="1" min="7185" max="7185" style="18" width="14.85546875"/>
    <col min="7186" max="7426" style="18" width="9.140625"/>
    <col customWidth="1" min="7427" max="7427" style="18" width="0.5703125"/>
    <col customWidth="1" min="7428" max="7428" style="18" width="34.7109375"/>
    <col customWidth="1" min="7429" max="7429" style="18" width="0.7109375"/>
    <col customWidth="1" min="7430" max="7430" style="18" width="25.140625"/>
    <col customWidth="1" min="7431" max="7431" style="18" width="22.140625"/>
    <col customWidth="1" min="7432" max="7432" style="18" width="22.28515625"/>
    <col customWidth="1" min="7433" max="7433" style="18" width="24.42578125"/>
    <col customWidth="1" min="7434" max="7434" style="18" width="22.140625"/>
    <col customWidth="1" min="7435" max="7435" style="18" width="27.7109375"/>
    <col customWidth="1" min="7436" max="7436" style="18" width="19.85546875"/>
    <col customWidth="1" min="7437" max="7437" style="18" width="17.7109375"/>
    <col min="7438" max="7440" style="18" width="9.140625"/>
    <col bestFit="1" customWidth="1" min="7441" max="7441" style="18" width="14.85546875"/>
    <col min="7442" max="7682" style="18" width="9.140625"/>
    <col customWidth="1" min="7683" max="7683" style="18" width="0.5703125"/>
    <col customWidth="1" min="7684" max="7684" style="18" width="34.7109375"/>
    <col customWidth="1" min="7685" max="7685" style="18" width="0.7109375"/>
    <col customWidth="1" min="7686" max="7686" style="18" width="25.140625"/>
    <col customWidth="1" min="7687" max="7687" style="18" width="22.140625"/>
    <col customWidth="1" min="7688" max="7688" style="18" width="22.28515625"/>
    <col customWidth="1" min="7689" max="7689" style="18" width="24.42578125"/>
    <col customWidth="1" min="7690" max="7690" style="18" width="22.140625"/>
    <col customWidth="1" min="7691" max="7691" style="18" width="27.7109375"/>
    <col customWidth="1" min="7692" max="7692" style="18" width="19.85546875"/>
    <col customWidth="1" min="7693" max="7693" style="18" width="17.7109375"/>
    <col min="7694" max="7696" style="18" width="9.140625"/>
    <col bestFit="1" customWidth="1" min="7697" max="7697" style="18" width="14.85546875"/>
    <col min="7698" max="7938" style="18" width="9.140625"/>
    <col customWidth="1" min="7939" max="7939" style="18" width="0.5703125"/>
    <col customWidth="1" min="7940" max="7940" style="18" width="34.7109375"/>
    <col customWidth="1" min="7941" max="7941" style="18" width="0.7109375"/>
    <col customWidth="1" min="7942" max="7942" style="18" width="25.140625"/>
    <col customWidth="1" min="7943" max="7943" style="18" width="22.140625"/>
    <col customWidth="1" min="7944" max="7944" style="18" width="22.28515625"/>
    <col customWidth="1" min="7945" max="7945" style="18" width="24.42578125"/>
    <col customWidth="1" min="7946" max="7946" style="18" width="22.140625"/>
    <col customWidth="1" min="7947" max="7947" style="18" width="27.7109375"/>
    <col customWidth="1" min="7948" max="7948" style="18" width="19.85546875"/>
    <col customWidth="1" min="7949" max="7949" style="18" width="17.7109375"/>
    <col min="7950" max="7952" style="18" width="9.140625"/>
    <col bestFit="1" customWidth="1" min="7953" max="7953" style="18" width="14.85546875"/>
    <col min="7954" max="8194" style="18" width="9.140625"/>
    <col customWidth="1" min="8195" max="8195" style="18" width="0.5703125"/>
    <col customWidth="1" min="8196" max="8196" style="18" width="34.7109375"/>
    <col customWidth="1" min="8197" max="8197" style="18" width="0.7109375"/>
    <col customWidth="1" min="8198" max="8198" style="18" width="25.140625"/>
    <col customWidth="1" min="8199" max="8199" style="18" width="22.140625"/>
    <col customWidth="1" min="8200" max="8200" style="18" width="22.28515625"/>
    <col customWidth="1" min="8201" max="8201" style="18" width="24.42578125"/>
    <col customWidth="1" min="8202" max="8202" style="18" width="22.140625"/>
    <col customWidth="1" min="8203" max="8203" style="18" width="27.7109375"/>
    <col customWidth="1" min="8204" max="8204" style="18" width="19.85546875"/>
    <col customWidth="1" min="8205" max="8205" style="18" width="17.7109375"/>
    <col min="8206" max="8208" style="18" width="9.140625"/>
    <col bestFit="1" customWidth="1" min="8209" max="8209" style="18" width="14.85546875"/>
    <col min="8210" max="8450" style="18" width="9.140625"/>
    <col customWidth="1" min="8451" max="8451" style="18" width="0.5703125"/>
    <col customWidth="1" min="8452" max="8452" style="18" width="34.7109375"/>
    <col customWidth="1" min="8453" max="8453" style="18" width="0.7109375"/>
    <col customWidth="1" min="8454" max="8454" style="18" width="25.140625"/>
    <col customWidth="1" min="8455" max="8455" style="18" width="22.140625"/>
    <col customWidth="1" min="8456" max="8456" style="18" width="22.28515625"/>
    <col customWidth="1" min="8457" max="8457" style="18" width="24.42578125"/>
    <col customWidth="1" min="8458" max="8458" style="18" width="22.140625"/>
    <col customWidth="1" min="8459" max="8459" style="18" width="27.7109375"/>
    <col customWidth="1" min="8460" max="8460" style="18" width="19.85546875"/>
    <col customWidth="1" min="8461" max="8461" style="18" width="17.7109375"/>
    <col min="8462" max="8464" style="18" width="9.140625"/>
    <col bestFit="1" customWidth="1" min="8465" max="8465" style="18" width="14.85546875"/>
    <col min="8466" max="8706" style="18" width="9.140625"/>
    <col customWidth="1" min="8707" max="8707" style="18" width="0.5703125"/>
    <col customWidth="1" min="8708" max="8708" style="18" width="34.7109375"/>
    <col customWidth="1" min="8709" max="8709" style="18" width="0.7109375"/>
    <col customWidth="1" min="8710" max="8710" style="18" width="25.140625"/>
    <col customWidth="1" min="8711" max="8711" style="18" width="22.140625"/>
    <col customWidth="1" min="8712" max="8712" style="18" width="22.28515625"/>
    <col customWidth="1" min="8713" max="8713" style="18" width="24.42578125"/>
    <col customWidth="1" min="8714" max="8714" style="18" width="22.140625"/>
    <col customWidth="1" min="8715" max="8715" style="18" width="27.7109375"/>
    <col customWidth="1" min="8716" max="8716" style="18" width="19.85546875"/>
    <col customWidth="1" min="8717" max="8717" style="18" width="17.7109375"/>
    <col min="8718" max="8720" style="18" width="9.140625"/>
    <col bestFit="1" customWidth="1" min="8721" max="8721" style="18" width="14.85546875"/>
    <col min="8722" max="8962" style="18" width="9.140625"/>
    <col customWidth="1" min="8963" max="8963" style="18" width="0.5703125"/>
    <col customWidth="1" min="8964" max="8964" style="18" width="34.7109375"/>
    <col customWidth="1" min="8965" max="8965" style="18" width="0.7109375"/>
    <col customWidth="1" min="8966" max="8966" style="18" width="25.140625"/>
    <col customWidth="1" min="8967" max="8967" style="18" width="22.140625"/>
    <col customWidth="1" min="8968" max="8968" style="18" width="22.28515625"/>
    <col customWidth="1" min="8969" max="8969" style="18" width="24.42578125"/>
    <col customWidth="1" min="8970" max="8970" style="18" width="22.140625"/>
    <col customWidth="1" min="8971" max="8971" style="18" width="27.7109375"/>
    <col customWidth="1" min="8972" max="8972" style="18" width="19.85546875"/>
    <col customWidth="1" min="8973" max="8973" style="18" width="17.7109375"/>
    <col min="8974" max="8976" style="18" width="9.140625"/>
    <col bestFit="1" customWidth="1" min="8977" max="8977" style="18" width="14.85546875"/>
    <col min="8978" max="9218" style="18" width="9.140625"/>
    <col customWidth="1" min="9219" max="9219" style="18" width="0.5703125"/>
    <col customWidth="1" min="9220" max="9220" style="18" width="34.7109375"/>
    <col customWidth="1" min="9221" max="9221" style="18" width="0.7109375"/>
    <col customWidth="1" min="9222" max="9222" style="18" width="25.140625"/>
    <col customWidth="1" min="9223" max="9223" style="18" width="22.140625"/>
    <col customWidth="1" min="9224" max="9224" style="18" width="22.28515625"/>
    <col customWidth="1" min="9225" max="9225" style="18" width="24.42578125"/>
    <col customWidth="1" min="9226" max="9226" style="18" width="22.140625"/>
    <col customWidth="1" min="9227" max="9227" style="18" width="27.7109375"/>
    <col customWidth="1" min="9228" max="9228" style="18" width="19.85546875"/>
    <col customWidth="1" min="9229" max="9229" style="18" width="17.7109375"/>
    <col min="9230" max="9232" style="18" width="9.140625"/>
    <col bestFit="1" customWidth="1" min="9233" max="9233" style="18" width="14.85546875"/>
    <col min="9234" max="9474" style="18" width="9.140625"/>
    <col customWidth="1" min="9475" max="9475" style="18" width="0.5703125"/>
    <col customWidth="1" min="9476" max="9476" style="18" width="34.7109375"/>
    <col customWidth="1" min="9477" max="9477" style="18" width="0.7109375"/>
    <col customWidth="1" min="9478" max="9478" style="18" width="25.140625"/>
    <col customWidth="1" min="9479" max="9479" style="18" width="22.140625"/>
    <col customWidth="1" min="9480" max="9480" style="18" width="22.28515625"/>
    <col customWidth="1" min="9481" max="9481" style="18" width="24.42578125"/>
    <col customWidth="1" min="9482" max="9482" style="18" width="22.140625"/>
    <col customWidth="1" min="9483" max="9483" style="18" width="27.7109375"/>
    <col customWidth="1" min="9484" max="9484" style="18" width="19.85546875"/>
    <col customWidth="1" min="9485" max="9485" style="18" width="17.7109375"/>
    <col min="9486" max="9488" style="18" width="9.140625"/>
    <col bestFit="1" customWidth="1" min="9489" max="9489" style="18" width="14.85546875"/>
    <col min="9490" max="9730" style="18" width="9.140625"/>
    <col customWidth="1" min="9731" max="9731" style="18" width="0.5703125"/>
    <col customWidth="1" min="9732" max="9732" style="18" width="34.7109375"/>
    <col customWidth="1" min="9733" max="9733" style="18" width="0.7109375"/>
    <col customWidth="1" min="9734" max="9734" style="18" width="25.140625"/>
    <col customWidth="1" min="9735" max="9735" style="18" width="22.140625"/>
    <col customWidth="1" min="9736" max="9736" style="18" width="22.28515625"/>
    <col customWidth="1" min="9737" max="9737" style="18" width="24.42578125"/>
    <col customWidth="1" min="9738" max="9738" style="18" width="22.140625"/>
    <col customWidth="1" min="9739" max="9739" style="18" width="27.7109375"/>
    <col customWidth="1" min="9740" max="9740" style="18" width="19.85546875"/>
    <col customWidth="1" min="9741" max="9741" style="18" width="17.7109375"/>
    <col min="9742" max="9744" style="18" width="9.140625"/>
    <col bestFit="1" customWidth="1" min="9745" max="9745" style="18" width="14.85546875"/>
    <col min="9746" max="9986" style="18" width="9.140625"/>
    <col customWidth="1" min="9987" max="9987" style="18" width="0.5703125"/>
    <col customWidth="1" min="9988" max="9988" style="18" width="34.7109375"/>
    <col customWidth="1" min="9989" max="9989" style="18" width="0.7109375"/>
    <col customWidth="1" min="9990" max="9990" style="18" width="25.140625"/>
    <col customWidth="1" min="9991" max="9991" style="18" width="22.140625"/>
    <col customWidth="1" min="9992" max="9992" style="18" width="22.28515625"/>
    <col customWidth="1" min="9993" max="9993" style="18" width="24.42578125"/>
    <col customWidth="1" min="9994" max="9994" style="18" width="22.140625"/>
    <col customWidth="1" min="9995" max="9995" style="18" width="27.7109375"/>
    <col customWidth="1" min="9996" max="9996" style="18" width="19.85546875"/>
    <col customWidth="1" min="9997" max="9997" style="18" width="17.7109375"/>
    <col min="9998" max="10000" style="18" width="9.140625"/>
    <col bestFit="1" customWidth="1" min="10001" max="10001" style="18" width="14.85546875"/>
    <col min="10002" max="10242" style="18" width="9.140625"/>
    <col customWidth="1" min="10243" max="10243" style="18" width="0.5703125"/>
    <col customWidth="1" min="10244" max="10244" style="18" width="34.7109375"/>
    <col customWidth="1" min="10245" max="10245" style="18" width="0.7109375"/>
    <col customWidth="1" min="10246" max="10246" style="18" width="25.140625"/>
    <col customWidth="1" min="10247" max="10247" style="18" width="22.140625"/>
    <col customWidth="1" min="10248" max="10248" style="18" width="22.28515625"/>
    <col customWidth="1" min="10249" max="10249" style="18" width="24.42578125"/>
    <col customWidth="1" min="10250" max="10250" style="18" width="22.140625"/>
    <col customWidth="1" min="10251" max="10251" style="18" width="27.7109375"/>
    <col customWidth="1" min="10252" max="10252" style="18" width="19.85546875"/>
    <col customWidth="1" min="10253" max="10253" style="18" width="17.7109375"/>
    <col min="10254" max="10256" style="18" width="9.140625"/>
    <col bestFit="1" customWidth="1" min="10257" max="10257" style="18" width="14.85546875"/>
    <col min="10258" max="10498" style="18" width="9.140625"/>
    <col customWidth="1" min="10499" max="10499" style="18" width="0.5703125"/>
    <col customWidth="1" min="10500" max="10500" style="18" width="34.7109375"/>
    <col customWidth="1" min="10501" max="10501" style="18" width="0.7109375"/>
    <col customWidth="1" min="10502" max="10502" style="18" width="25.140625"/>
    <col customWidth="1" min="10503" max="10503" style="18" width="22.140625"/>
    <col customWidth="1" min="10504" max="10504" style="18" width="22.28515625"/>
    <col customWidth="1" min="10505" max="10505" style="18" width="24.42578125"/>
    <col customWidth="1" min="10506" max="10506" style="18" width="22.140625"/>
    <col customWidth="1" min="10507" max="10507" style="18" width="27.7109375"/>
    <col customWidth="1" min="10508" max="10508" style="18" width="19.85546875"/>
    <col customWidth="1" min="10509" max="10509" style="18" width="17.7109375"/>
    <col min="10510" max="10512" style="18" width="9.140625"/>
    <col bestFit="1" customWidth="1" min="10513" max="10513" style="18" width="14.85546875"/>
    <col min="10514" max="10754" style="18" width="9.140625"/>
    <col customWidth="1" min="10755" max="10755" style="18" width="0.5703125"/>
    <col customWidth="1" min="10756" max="10756" style="18" width="34.7109375"/>
    <col customWidth="1" min="10757" max="10757" style="18" width="0.7109375"/>
    <col customWidth="1" min="10758" max="10758" style="18" width="25.140625"/>
    <col customWidth="1" min="10759" max="10759" style="18" width="22.140625"/>
    <col customWidth="1" min="10760" max="10760" style="18" width="22.28515625"/>
    <col customWidth="1" min="10761" max="10761" style="18" width="24.42578125"/>
    <col customWidth="1" min="10762" max="10762" style="18" width="22.140625"/>
    <col customWidth="1" min="10763" max="10763" style="18" width="27.7109375"/>
    <col customWidth="1" min="10764" max="10764" style="18" width="19.85546875"/>
    <col customWidth="1" min="10765" max="10765" style="18" width="17.7109375"/>
    <col min="10766" max="10768" style="18" width="9.140625"/>
    <col bestFit="1" customWidth="1" min="10769" max="10769" style="18" width="14.85546875"/>
    <col min="10770" max="11010" style="18" width="9.140625"/>
    <col customWidth="1" min="11011" max="11011" style="18" width="0.5703125"/>
    <col customWidth="1" min="11012" max="11012" style="18" width="34.7109375"/>
    <col customWidth="1" min="11013" max="11013" style="18" width="0.7109375"/>
    <col customWidth="1" min="11014" max="11014" style="18" width="25.140625"/>
    <col customWidth="1" min="11015" max="11015" style="18" width="22.140625"/>
    <col customWidth="1" min="11016" max="11016" style="18" width="22.28515625"/>
    <col customWidth="1" min="11017" max="11017" style="18" width="24.42578125"/>
    <col customWidth="1" min="11018" max="11018" style="18" width="22.140625"/>
    <col customWidth="1" min="11019" max="11019" style="18" width="27.7109375"/>
    <col customWidth="1" min="11020" max="11020" style="18" width="19.85546875"/>
    <col customWidth="1" min="11021" max="11021" style="18" width="17.7109375"/>
    <col min="11022" max="11024" style="18" width="9.140625"/>
    <col bestFit="1" customWidth="1" min="11025" max="11025" style="18" width="14.85546875"/>
    <col min="11026" max="11266" style="18" width="9.140625"/>
    <col customWidth="1" min="11267" max="11267" style="18" width="0.5703125"/>
    <col customWidth="1" min="11268" max="11268" style="18" width="34.7109375"/>
    <col customWidth="1" min="11269" max="11269" style="18" width="0.7109375"/>
    <col customWidth="1" min="11270" max="11270" style="18" width="25.140625"/>
    <col customWidth="1" min="11271" max="11271" style="18" width="22.140625"/>
    <col customWidth="1" min="11272" max="11272" style="18" width="22.28515625"/>
    <col customWidth="1" min="11273" max="11273" style="18" width="24.42578125"/>
    <col customWidth="1" min="11274" max="11274" style="18" width="22.140625"/>
    <col customWidth="1" min="11275" max="11275" style="18" width="27.7109375"/>
    <col customWidth="1" min="11276" max="11276" style="18" width="19.85546875"/>
    <col customWidth="1" min="11277" max="11277" style="18" width="17.7109375"/>
    <col min="11278" max="11280" style="18" width="9.140625"/>
    <col bestFit="1" customWidth="1" min="11281" max="11281" style="18" width="14.85546875"/>
    <col min="11282" max="11522" style="18" width="9.140625"/>
    <col customWidth="1" min="11523" max="11523" style="18" width="0.5703125"/>
    <col customWidth="1" min="11524" max="11524" style="18" width="34.7109375"/>
    <col customWidth="1" min="11525" max="11525" style="18" width="0.7109375"/>
    <col customWidth="1" min="11526" max="11526" style="18" width="25.140625"/>
    <col customWidth="1" min="11527" max="11527" style="18" width="22.140625"/>
    <col customWidth="1" min="11528" max="11528" style="18" width="22.28515625"/>
    <col customWidth="1" min="11529" max="11529" style="18" width="24.42578125"/>
    <col customWidth="1" min="11530" max="11530" style="18" width="22.140625"/>
    <col customWidth="1" min="11531" max="11531" style="18" width="27.7109375"/>
    <col customWidth="1" min="11532" max="11532" style="18" width="19.85546875"/>
    <col customWidth="1" min="11533" max="11533" style="18" width="17.7109375"/>
    <col min="11534" max="11536" style="18" width="9.140625"/>
    <col bestFit="1" customWidth="1" min="11537" max="11537" style="18" width="14.85546875"/>
    <col min="11538" max="11778" style="18" width="9.140625"/>
    <col customWidth="1" min="11779" max="11779" style="18" width="0.5703125"/>
    <col customWidth="1" min="11780" max="11780" style="18" width="34.7109375"/>
    <col customWidth="1" min="11781" max="11781" style="18" width="0.7109375"/>
    <col customWidth="1" min="11782" max="11782" style="18" width="25.140625"/>
    <col customWidth="1" min="11783" max="11783" style="18" width="22.140625"/>
    <col customWidth="1" min="11784" max="11784" style="18" width="22.28515625"/>
    <col customWidth="1" min="11785" max="11785" style="18" width="24.42578125"/>
    <col customWidth="1" min="11786" max="11786" style="18" width="22.140625"/>
    <col customWidth="1" min="11787" max="11787" style="18" width="27.7109375"/>
    <col customWidth="1" min="11788" max="11788" style="18" width="19.85546875"/>
    <col customWidth="1" min="11789" max="11789" style="18" width="17.7109375"/>
    <col min="11790" max="11792" style="18" width="9.140625"/>
    <col bestFit="1" customWidth="1" min="11793" max="11793" style="18" width="14.85546875"/>
    <col min="11794" max="12034" style="18" width="9.140625"/>
    <col customWidth="1" min="12035" max="12035" style="18" width="0.5703125"/>
    <col customWidth="1" min="12036" max="12036" style="18" width="34.7109375"/>
    <col customWidth="1" min="12037" max="12037" style="18" width="0.7109375"/>
    <col customWidth="1" min="12038" max="12038" style="18" width="25.140625"/>
    <col customWidth="1" min="12039" max="12039" style="18" width="22.140625"/>
    <col customWidth="1" min="12040" max="12040" style="18" width="22.28515625"/>
    <col customWidth="1" min="12041" max="12041" style="18" width="24.42578125"/>
    <col customWidth="1" min="12042" max="12042" style="18" width="22.140625"/>
    <col customWidth="1" min="12043" max="12043" style="18" width="27.7109375"/>
    <col customWidth="1" min="12044" max="12044" style="18" width="19.85546875"/>
    <col customWidth="1" min="12045" max="12045" style="18" width="17.7109375"/>
    <col min="12046" max="12048" style="18" width="9.140625"/>
    <col bestFit="1" customWidth="1" min="12049" max="12049" style="18" width="14.85546875"/>
    <col min="12050" max="12290" style="18" width="9.140625"/>
    <col customWidth="1" min="12291" max="12291" style="18" width="0.5703125"/>
    <col customWidth="1" min="12292" max="12292" style="18" width="34.7109375"/>
    <col customWidth="1" min="12293" max="12293" style="18" width="0.7109375"/>
    <col customWidth="1" min="12294" max="12294" style="18" width="25.140625"/>
    <col customWidth="1" min="12295" max="12295" style="18" width="22.140625"/>
    <col customWidth="1" min="12296" max="12296" style="18" width="22.28515625"/>
    <col customWidth="1" min="12297" max="12297" style="18" width="24.42578125"/>
    <col customWidth="1" min="12298" max="12298" style="18" width="22.140625"/>
    <col customWidth="1" min="12299" max="12299" style="18" width="27.7109375"/>
    <col customWidth="1" min="12300" max="12300" style="18" width="19.85546875"/>
    <col customWidth="1" min="12301" max="12301" style="18" width="17.7109375"/>
    <col min="12302" max="12304" style="18" width="9.140625"/>
    <col bestFit="1" customWidth="1" min="12305" max="12305" style="18" width="14.85546875"/>
    <col min="12306" max="12546" style="18" width="9.140625"/>
    <col customWidth="1" min="12547" max="12547" style="18" width="0.5703125"/>
    <col customWidth="1" min="12548" max="12548" style="18" width="34.7109375"/>
    <col customWidth="1" min="12549" max="12549" style="18" width="0.7109375"/>
    <col customWidth="1" min="12550" max="12550" style="18" width="25.140625"/>
    <col customWidth="1" min="12551" max="12551" style="18" width="22.140625"/>
    <col customWidth="1" min="12552" max="12552" style="18" width="22.28515625"/>
    <col customWidth="1" min="12553" max="12553" style="18" width="24.42578125"/>
    <col customWidth="1" min="12554" max="12554" style="18" width="22.140625"/>
    <col customWidth="1" min="12555" max="12555" style="18" width="27.7109375"/>
    <col customWidth="1" min="12556" max="12556" style="18" width="19.85546875"/>
    <col customWidth="1" min="12557" max="12557" style="18" width="17.7109375"/>
    <col min="12558" max="12560" style="18" width="9.140625"/>
    <col bestFit="1" customWidth="1" min="12561" max="12561" style="18" width="14.85546875"/>
    <col min="12562" max="12802" style="18" width="9.140625"/>
    <col customWidth="1" min="12803" max="12803" style="18" width="0.5703125"/>
    <col customWidth="1" min="12804" max="12804" style="18" width="34.7109375"/>
    <col customWidth="1" min="12805" max="12805" style="18" width="0.7109375"/>
    <col customWidth="1" min="12806" max="12806" style="18" width="25.140625"/>
    <col customWidth="1" min="12807" max="12807" style="18" width="22.140625"/>
    <col customWidth="1" min="12808" max="12808" style="18" width="22.28515625"/>
    <col customWidth="1" min="12809" max="12809" style="18" width="24.42578125"/>
    <col customWidth="1" min="12810" max="12810" style="18" width="22.140625"/>
    <col customWidth="1" min="12811" max="12811" style="18" width="27.7109375"/>
    <col customWidth="1" min="12812" max="12812" style="18" width="19.85546875"/>
    <col customWidth="1" min="12813" max="12813" style="18" width="17.7109375"/>
    <col min="12814" max="12816" style="18" width="9.140625"/>
    <col bestFit="1" customWidth="1" min="12817" max="12817" style="18" width="14.85546875"/>
    <col min="12818" max="13058" style="18" width="9.140625"/>
    <col customWidth="1" min="13059" max="13059" style="18" width="0.5703125"/>
    <col customWidth="1" min="13060" max="13060" style="18" width="34.7109375"/>
    <col customWidth="1" min="13061" max="13061" style="18" width="0.7109375"/>
    <col customWidth="1" min="13062" max="13062" style="18" width="25.140625"/>
    <col customWidth="1" min="13063" max="13063" style="18" width="22.140625"/>
    <col customWidth="1" min="13064" max="13064" style="18" width="22.28515625"/>
    <col customWidth="1" min="13065" max="13065" style="18" width="24.42578125"/>
    <col customWidth="1" min="13066" max="13066" style="18" width="22.140625"/>
    <col customWidth="1" min="13067" max="13067" style="18" width="27.7109375"/>
    <col customWidth="1" min="13068" max="13068" style="18" width="19.85546875"/>
    <col customWidth="1" min="13069" max="13069" style="18" width="17.7109375"/>
    <col min="13070" max="13072" style="18" width="9.140625"/>
    <col bestFit="1" customWidth="1" min="13073" max="13073" style="18" width="14.85546875"/>
    <col min="13074" max="13314" style="18" width="9.140625"/>
    <col customWidth="1" min="13315" max="13315" style="18" width="0.5703125"/>
    <col customWidth="1" min="13316" max="13316" style="18" width="34.7109375"/>
    <col customWidth="1" min="13317" max="13317" style="18" width="0.7109375"/>
    <col customWidth="1" min="13318" max="13318" style="18" width="25.140625"/>
    <col customWidth="1" min="13319" max="13319" style="18" width="22.140625"/>
    <col customWidth="1" min="13320" max="13320" style="18" width="22.28515625"/>
    <col customWidth="1" min="13321" max="13321" style="18" width="24.42578125"/>
    <col customWidth="1" min="13322" max="13322" style="18" width="22.140625"/>
    <col customWidth="1" min="13323" max="13323" style="18" width="27.7109375"/>
    <col customWidth="1" min="13324" max="13324" style="18" width="19.85546875"/>
    <col customWidth="1" min="13325" max="13325" style="18" width="17.7109375"/>
    <col min="13326" max="13328" style="18" width="9.140625"/>
    <col bestFit="1" customWidth="1" min="13329" max="13329" style="18" width="14.85546875"/>
    <col min="13330" max="13570" style="18" width="9.140625"/>
    <col customWidth="1" min="13571" max="13571" style="18" width="0.5703125"/>
    <col customWidth="1" min="13572" max="13572" style="18" width="34.7109375"/>
    <col customWidth="1" min="13573" max="13573" style="18" width="0.7109375"/>
    <col customWidth="1" min="13574" max="13574" style="18" width="25.140625"/>
    <col customWidth="1" min="13575" max="13575" style="18" width="22.140625"/>
    <col customWidth="1" min="13576" max="13576" style="18" width="22.28515625"/>
    <col customWidth="1" min="13577" max="13577" style="18" width="24.42578125"/>
    <col customWidth="1" min="13578" max="13578" style="18" width="22.140625"/>
    <col customWidth="1" min="13579" max="13579" style="18" width="27.7109375"/>
    <col customWidth="1" min="13580" max="13580" style="18" width="19.85546875"/>
    <col customWidth="1" min="13581" max="13581" style="18" width="17.7109375"/>
    <col min="13582" max="13584" style="18" width="9.140625"/>
    <col bestFit="1" customWidth="1" min="13585" max="13585" style="18" width="14.85546875"/>
    <col min="13586" max="13826" style="18" width="9.140625"/>
    <col customWidth="1" min="13827" max="13827" style="18" width="0.5703125"/>
    <col customWidth="1" min="13828" max="13828" style="18" width="34.7109375"/>
    <col customWidth="1" min="13829" max="13829" style="18" width="0.7109375"/>
    <col customWidth="1" min="13830" max="13830" style="18" width="25.140625"/>
    <col customWidth="1" min="13831" max="13831" style="18" width="22.140625"/>
    <col customWidth="1" min="13832" max="13832" style="18" width="22.28515625"/>
    <col customWidth="1" min="13833" max="13833" style="18" width="24.42578125"/>
    <col customWidth="1" min="13834" max="13834" style="18" width="22.140625"/>
    <col customWidth="1" min="13835" max="13835" style="18" width="27.7109375"/>
    <col customWidth="1" min="13836" max="13836" style="18" width="19.85546875"/>
    <col customWidth="1" min="13837" max="13837" style="18" width="17.7109375"/>
    <col min="13838" max="13840" style="18" width="9.140625"/>
    <col bestFit="1" customWidth="1" min="13841" max="13841" style="18" width="14.85546875"/>
    <col min="13842" max="14082" style="18" width="9.140625"/>
    <col customWidth="1" min="14083" max="14083" style="18" width="0.5703125"/>
    <col customWidth="1" min="14084" max="14084" style="18" width="34.7109375"/>
    <col customWidth="1" min="14085" max="14085" style="18" width="0.7109375"/>
    <col customWidth="1" min="14086" max="14086" style="18" width="25.140625"/>
    <col customWidth="1" min="14087" max="14087" style="18" width="22.140625"/>
    <col customWidth="1" min="14088" max="14088" style="18" width="22.28515625"/>
    <col customWidth="1" min="14089" max="14089" style="18" width="24.42578125"/>
    <col customWidth="1" min="14090" max="14090" style="18" width="22.140625"/>
    <col customWidth="1" min="14091" max="14091" style="18" width="27.7109375"/>
    <col customWidth="1" min="14092" max="14092" style="18" width="19.85546875"/>
    <col customWidth="1" min="14093" max="14093" style="18" width="17.7109375"/>
    <col min="14094" max="14096" style="18" width="9.140625"/>
    <col bestFit="1" customWidth="1" min="14097" max="14097" style="18" width="14.85546875"/>
    <col min="14098" max="14338" style="18" width="9.140625"/>
    <col customWidth="1" min="14339" max="14339" style="18" width="0.5703125"/>
    <col customWidth="1" min="14340" max="14340" style="18" width="34.7109375"/>
    <col customWidth="1" min="14341" max="14341" style="18" width="0.7109375"/>
    <col customWidth="1" min="14342" max="14342" style="18" width="25.140625"/>
    <col customWidth="1" min="14343" max="14343" style="18" width="22.140625"/>
    <col customWidth="1" min="14344" max="14344" style="18" width="22.28515625"/>
    <col customWidth="1" min="14345" max="14345" style="18" width="24.42578125"/>
    <col customWidth="1" min="14346" max="14346" style="18" width="22.140625"/>
    <col customWidth="1" min="14347" max="14347" style="18" width="27.7109375"/>
    <col customWidth="1" min="14348" max="14348" style="18" width="19.85546875"/>
    <col customWidth="1" min="14349" max="14349" style="18" width="17.7109375"/>
    <col min="14350" max="14352" style="18" width="9.140625"/>
    <col bestFit="1" customWidth="1" min="14353" max="14353" style="18" width="14.85546875"/>
    <col min="14354" max="14594" style="18" width="9.140625"/>
    <col customWidth="1" min="14595" max="14595" style="18" width="0.5703125"/>
    <col customWidth="1" min="14596" max="14596" style="18" width="34.7109375"/>
    <col customWidth="1" min="14597" max="14597" style="18" width="0.7109375"/>
    <col customWidth="1" min="14598" max="14598" style="18" width="25.140625"/>
    <col customWidth="1" min="14599" max="14599" style="18" width="22.140625"/>
    <col customWidth="1" min="14600" max="14600" style="18" width="22.28515625"/>
    <col customWidth="1" min="14601" max="14601" style="18" width="24.42578125"/>
    <col customWidth="1" min="14602" max="14602" style="18" width="22.140625"/>
    <col customWidth="1" min="14603" max="14603" style="18" width="27.7109375"/>
    <col customWidth="1" min="14604" max="14604" style="18" width="19.85546875"/>
    <col customWidth="1" min="14605" max="14605" style="18" width="17.7109375"/>
    <col min="14606" max="14608" style="18" width="9.140625"/>
    <col bestFit="1" customWidth="1" min="14609" max="14609" style="18" width="14.85546875"/>
    <col min="14610" max="14850" style="18" width="9.140625"/>
    <col customWidth="1" min="14851" max="14851" style="18" width="0.5703125"/>
    <col customWidth="1" min="14852" max="14852" style="18" width="34.7109375"/>
    <col customWidth="1" min="14853" max="14853" style="18" width="0.7109375"/>
    <col customWidth="1" min="14854" max="14854" style="18" width="25.140625"/>
    <col customWidth="1" min="14855" max="14855" style="18" width="22.140625"/>
    <col customWidth="1" min="14856" max="14856" style="18" width="22.28515625"/>
    <col customWidth="1" min="14857" max="14857" style="18" width="24.42578125"/>
    <col customWidth="1" min="14858" max="14858" style="18" width="22.140625"/>
    <col customWidth="1" min="14859" max="14859" style="18" width="27.7109375"/>
    <col customWidth="1" min="14860" max="14860" style="18" width="19.85546875"/>
    <col customWidth="1" min="14861" max="14861" style="18" width="17.7109375"/>
    <col min="14862" max="14864" style="18" width="9.140625"/>
    <col bestFit="1" customWidth="1" min="14865" max="14865" style="18" width="14.85546875"/>
    <col min="14866" max="15106" style="18" width="9.140625"/>
    <col customWidth="1" min="15107" max="15107" style="18" width="0.5703125"/>
    <col customWidth="1" min="15108" max="15108" style="18" width="34.7109375"/>
    <col customWidth="1" min="15109" max="15109" style="18" width="0.7109375"/>
    <col customWidth="1" min="15110" max="15110" style="18" width="25.140625"/>
    <col customWidth="1" min="15111" max="15111" style="18" width="22.140625"/>
    <col customWidth="1" min="15112" max="15112" style="18" width="22.28515625"/>
    <col customWidth="1" min="15113" max="15113" style="18" width="24.42578125"/>
    <col customWidth="1" min="15114" max="15114" style="18" width="22.140625"/>
    <col customWidth="1" min="15115" max="15115" style="18" width="27.7109375"/>
    <col customWidth="1" min="15116" max="15116" style="18" width="19.85546875"/>
    <col customWidth="1" min="15117" max="15117" style="18" width="17.7109375"/>
    <col min="15118" max="15120" style="18" width="9.140625"/>
    <col bestFit="1" customWidth="1" min="15121" max="15121" style="18" width="14.85546875"/>
    <col min="15122" max="15362" style="18" width="9.140625"/>
    <col customWidth="1" min="15363" max="15363" style="18" width="0.5703125"/>
    <col customWidth="1" min="15364" max="15364" style="18" width="34.7109375"/>
    <col customWidth="1" min="15365" max="15365" style="18" width="0.7109375"/>
    <col customWidth="1" min="15366" max="15366" style="18" width="25.140625"/>
    <col customWidth="1" min="15367" max="15367" style="18" width="22.140625"/>
    <col customWidth="1" min="15368" max="15368" style="18" width="22.28515625"/>
    <col customWidth="1" min="15369" max="15369" style="18" width="24.42578125"/>
    <col customWidth="1" min="15370" max="15370" style="18" width="22.140625"/>
    <col customWidth="1" min="15371" max="15371" style="18" width="27.7109375"/>
    <col customWidth="1" min="15372" max="15372" style="18" width="19.85546875"/>
    <col customWidth="1" min="15373" max="15373" style="18" width="17.7109375"/>
    <col min="15374" max="15376" style="18" width="9.140625"/>
    <col bestFit="1" customWidth="1" min="15377" max="15377" style="18" width="14.85546875"/>
    <col min="15378" max="15618" style="18" width="9.140625"/>
    <col customWidth="1" min="15619" max="15619" style="18" width="0.5703125"/>
    <col customWidth="1" min="15620" max="15620" style="18" width="34.7109375"/>
    <col customWidth="1" min="15621" max="15621" style="18" width="0.7109375"/>
    <col customWidth="1" min="15622" max="15622" style="18" width="25.140625"/>
    <col customWidth="1" min="15623" max="15623" style="18" width="22.140625"/>
    <col customWidth="1" min="15624" max="15624" style="18" width="22.28515625"/>
    <col customWidth="1" min="15625" max="15625" style="18" width="24.42578125"/>
    <col customWidth="1" min="15626" max="15626" style="18" width="22.140625"/>
    <col customWidth="1" min="15627" max="15627" style="18" width="27.7109375"/>
    <col customWidth="1" min="15628" max="15628" style="18" width="19.85546875"/>
    <col customWidth="1" min="15629" max="15629" style="18" width="17.7109375"/>
    <col min="15630" max="15632" style="18" width="9.140625"/>
    <col bestFit="1" customWidth="1" min="15633" max="15633" style="18" width="14.85546875"/>
    <col min="15634" max="15874" style="18" width="9.140625"/>
    <col customWidth="1" min="15875" max="15875" style="18" width="0.5703125"/>
    <col customWidth="1" min="15876" max="15876" style="18" width="34.7109375"/>
    <col customWidth="1" min="15877" max="15877" style="18" width="0.7109375"/>
    <col customWidth="1" min="15878" max="15878" style="18" width="25.140625"/>
    <col customWidth="1" min="15879" max="15879" style="18" width="22.140625"/>
    <col customWidth="1" min="15880" max="15880" style="18" width="22.28515625"/>
    <col customWidth="1" min="15881" max="15881" style="18" width="24.42578125"/>
    <col customWidth="1" min="15882" max="15882" style="18" width="22.140625"/>
    <col customWidth="1" min="15883" max="15883" style="18" width="27.7109375"/>
    <col customWidth="1" min="15884" max="15884" style="18" width="19.85546875"/>
    <col customWidth="1" min="15885" max="15885" style="18" width="17.7109375"/>
    <col min="15886" max="15888" style="18" width="9.140625"/>
    <col bestFit="1" customWidth="1" min="15889" max="15889" style="18" width="14.85546875"/>
    <col min="15890" max="16130" style="18" width="9.140625"/>
    <col customWidth="1" min="16131" max="16131" style="18" width="0.5703125"/>
    <col customWidth="1" min="16132" max="16132" style="18" width="34.7109375"/>
    <col customWidth="1" min="16133" max="16133" style="18" width="0.7109375"/>
    <col customWidth="1" min="16134" max="16134" style="18" width="25.140625"/>
    <col customWidth="1" min="16135" max="16135" style="18" width="22.140625"/>
    <col customWidth="1" min="16136" max="16136" style="18" width="22.28515625"/>
    <col customWidth="1" min="16137" max="16137" style="18" width="24.42578125"/>
    <col customWidth="1" min="16138" max="16138" style="18" width="22.140625"/>
    <col customWidth="1" min="16139" max="16139" style="18" width="27.7109375"/>
    <col customWidth="1" min="16140" max="16140" style="18" width="19.85546875"/>
    <col customWidth="1" min="16141" max="16141" style="18" width="17.7109375"/>
    <col min="16142" max="16144" style="18" width="9.140625"/>
    <col bestFit="1" customWidth="1" min="16145" max="16145" style="18" width="14.85546875"/>
    <col min="16146" max="16384" style="18" width="9.140625"/>
  </cols>
  <sheetData>
    <row r="1" ht="30" customHeight="1">
      <c r="H1" s="1911" t="s">
        <v>2382</v>
      </c>
      <c r="I1" s="1911"/>
    </row>
    <row r="2" ht="30" customHeight="1">
      <c r="H2" s="1911"/>
      <c r="I2" s="1911"/>
    </row>
    <row r="3" ht="30" customHeight="1">
      <c r="H3" s="1911"/>
      <c r="I3" s="1911"/>
    </row>
    <row r="4">
      <c r="I4" s="19" t="s">
        <v>2127</v>
      </c>
    </row>
    <row r="6" ht="16.5">
      <c r="A6" s="1912" t="s">
        <v>2117</v>
      </c>
      <c r="B6" s="1912"/>
      <c r="C6" s="1912"/>
      <c r="D6" s="1912"/>
      <c r="E6" s="1912"/>
      <c r="F6" s="1912"/>
      <c r="G6" s="1912"/>
      <c r="H6" s="1912"/>
      <c r="I6" s="1912"/>
      <c r="J6" s="842"/>
      <c r="K6" s="842"/>
      <c r="L6" s="842"/>
    </row>
    <row r="7" ht="16.5">
      <c r="A7" s="1913" t="s">
        <v>2377</v>
      </c>
      <c r="B7" s="1913"/>
      <c r="C7" s="1913"/>
      <c r="D7" s="1913"/>
      <c r="E7" s="1913"/>
      <c r="F7" s="1913"/>
      <c r="G7" s="1913"/>
      <c r="H7" s="1913"/>
      <c r="I7" s="1913"/>
      <c r="J7" s="842"/>
      <c r="K7" s="842"/>
      <c r="L7" s="842"/>
    </row>
    <row r="8">
      <c r="I8" s="19" t="s">
        <v>15</v>
      </c>
      <c r="L8" s="19" t="s">
        <v>15</v>
      </c>
    </row>
    <row r="9" ht="63" customHeight="1">
      <c r="A9" s="1914"/>
      <c r="B9" s="1914"/>
      <c r="C9" s="1914"/>
      <c r="D9" s="1801" t="s">
        <v>2118</v>
      </c>
      <c r="E9" s="1801" t="s">
        <v>2119</v>
      </c>
      <c r="F9" s="1801" t="s">
        <v>2120</v>
      </c>
      <c r="G9" s="1801" t="s">
        <v>2121</v>
      </c>
      <c r="H9" s="1801" t="s">
        <v>2122</v>
      </c>
      <c r="I9" s="1801" t="s">
        <v>92</v>
      </c>
      <c r="J9" s="1802" t="s">
        <v>2123</v>
      </c>
      <c r="K9" s="1802" t="s">
        <v>2124</v>
      </c>
      <c r="L9" s="1802" t="s">
        <v>2125</v>
      </c>
    </row>
    <row r="10">
      <c r="A10" s="1803"/>
      <c r="B10" s="1803" t="s">
        <v>1313</v>
      </c>
      <c r="C10" s="1803"/>
      <c r="D10" s="1804"/>
      <c r="E10" s="1804"/>
      <c r="F10" s="1804"/>
      <c r="G10" s="1804"/>
      <c r="H10" s="1804"/>
      <c r="I10" s="1804"/>
      <c r="J10" s="1804"/>
      <c r="K10" s="1804"/>
      <c r="L10" s="1804"/>
      <c r="M10" s="461"/>
    </row>
    <row r="11">
      <c r="A11" s="1803"/>
      <c r="B11" s="1803" t="s">
        <v>206</v>
      </c>
      <c r="C11" s="1803"/>
      <c r="D11" s="1804"/>
      <c r="E11" s="1804"/>
      <c r="F11" s="1804"/>
      <c r="G11" s="1804"/>
      <c r="H11" s="1804"/>
      <c r="I11" s="1804"/>
      <c r="J11" s="1804"/>
      <c r="K11" s="1804"/>
      <c r="L11" s="1804"/>
      <c r="M11" s="461"/>
    </row>
    <row r="12">
      <c r="A12" s="1803"/>
      <c r="B12" s="1805" t="s">
        <v>6</v>
      </c>
      <c r="C12" s="1803"/>
      <c r="D12" s="1806">
        <v>885564</v>
      </c>
      <c r="E12" s="1806">
        <v>107486.664</v>
      </c>
      <c r="F12" s="1806">
        <v>19981.409739999999</v>
      </c>
      <c r="G12" s="1806">
        <f>D12+E12-F12</f>
        <v>973069.25425999996</v>
      </c>
      <c r="H12" s="1806">
        <f>(D12+G12)/2</f>
        <v>929316.62712999992</v>
      </c>
      <c r="I12" s="1806">
        <f>J12+K12+L12</f>
        <v>66281.035735714293</v>
      </c>
      <c r="J12" s="1806">
        <v>767.76188571428565</v>
      </c>
      <c r="K12" s="1806">
        <v>0</v>
      </c>
      <c r="L12" s="1806">
        <v>65513.273850000005</v>
      </c>
      <c r="M12" s="461"/>
    </row>
    <row r="13">
      <c r="A13" s="1803"/>
      <c r="B13" s="1805" t="s">
        <v>7</v>
      </c>
      <c r="C13" s="1803"/>
      <c r="D13" s="1806">
        <v>102144</v>
      </c>
      <c r="E13" s="1806">
        <v>0</v>
      </c>
      <c r="F13" s="1806">
        <v>1826.11454</v>
      </c>
      <c r="G13" s="1806">
        <f>D13+E13-F13</f>
        <v>100317.88546</v>
      </c>
      <c r="H13" s="1806">
        <f>(D13+G13)/2</f>
        <v>101230.94273000001</v>
      </c>
      <c r="I13" s="1806">
        <f>J13+K13+L13</f>
        <v>6271.6141100000004</v>
      </c>
      <c r="J13" s="1806">
        <v>0</v>
      </c>
      <c r="K13" s="1806">
        <v>0</v>
      </c>
      <c r="L13" s="1806">
        <v>6271.6141100000004</v>
      </c>
      <c r="M13" s="461"/>
    </row>
    <row r="14">
      <c r="A14" s="1803"/>
      <c r="B14" s="1805" t="s">
        <v>187</v>
      </c>
      <c r="C14" s="1803"/>
      <c r="D14" s="1806">
        <v>792668</v>
      </c>
      <c r="E14" s="1806">
        <v>43531.663700000005</v>
      </c>
      <c r="F14" s="1806">
        <v>49818.559130000001</v>
      </c>
      <c r="G14" s="1806">
        <f>D14+E14-F14</f>
        <v>786381.10457000008</v>
      </c>
      <c r="H14" s="1806">
        <f>(D14+G14)/2</f>
        <v>789524.55228499998</v>
      </c>
      <c r="I14" s="1806">
        <f>J14+K14+L14</f>
        <v>55380.388312857147</v>
      </c>
      <c r="J14" s="1806">
        <v>1027.5296985714288</v>
      </c>
      <c r="K14" s="1806">
        <v>1091.9191542857143</v>
      </c>
      <c r="L14" s="1806">
        <v>53260.939460000001</v>
      </c>
      <c r="M14" s="461"/>
    </row>
    <row r="15">
      <c r="A15" s="1803"/>
      <c r="B15" s="1805" t="s">
        <v>9</v>
      </c>
      <c r="C15" s="1803"/>
      <c r="D15" s="1806">
        <v>1512602</v>
      </c>
      <c r="E15" s="1806">
        <v>225458.73250000001</v>
      </c>
      <c r="F15" s="1806">
        <v>43902.466820000001</v>
      </c>
      <c r="G15" s="1806">
        <f>D15+E15-F15</f>
        <v>1694158.26568</v>
      </c>
      <c r="H15" s="1806">
        <f>(D15+G15)/2</f>
        <v>1603380.1328400001</v>
      </c>
      <c r="I15" s="1806">
        <f>J15+K15+L15</f>
        <v>112717.49947023809</v>
      </c>
      <c r="J15" s="1806">
        <v>4753.1329416666667</v>
      </c>
      <c r="K15" s="1806">
        <v>4594.1930085714293</v>
      </c>
      <c r="L15" s="1806">
        <v>103370.17352</v>
      </c>
      <c r="M15" s="461"/>
    </row>
    <row r="16">
      <c r="A16" s="1803"/>
      <c r="B16" s="1803" t="s">
        <v>207</v>
      </c>
      <c r="C16" s="1803"/>
      <c r="D16" s="1806"/>
      <c r="E16" s="1806"/>
      <c r="F16" s="1806"/>
      <c r="G16" s="1806"/>
      <c r="H16" s="1806"/>
      <c r="I16" s="1806"/>
      <c r="J16" s="1806"/>
      <c r="K16" s="1806"/>
      <c r="L16" s="1806"/>
      <c r="M16" s="461"/>
    </row>
    <row r="17">
      <c r="A17" s="1803"/>
      <c r="B17" s="1805" t="s">
        <v>6</v>
      </c>
      <c r="C17" s="1803"/>
      <c r="D17" s="1806">
        <v>156306</v>
      </c>
      <c r="E17" s="1806">
        <v>37426.7359</v>
      </c>
      <c r="F17" s="1806">
        <v>0</v>
      </c>
      <c r="G17" s="1806">
        <f>D17+E17-F17</f>
        <v>193732.7359</v>
      </c>
      <c r="H17" s="1806">
        <f>(D17+G17)/2</f>
        <v>175019.36794999999</v>
      </c>
      <c r="I17" s="1806">
        <f>J17+K17+L17</f>
        <v>10884.252343333334</v>
      </c>
      <c r="J17" s="1806">
        <v>1247.5578633333332</v>
      </c>
      <c r="K17" s="1806">
        <v>0</v>
      </c>
      <c r="L17" s="1806">
        <v>9636.6944800000001</v>
      </c>
      <c r="M17" s="461"/>
    </row>
    <row r="18">
      <c r="A18" s="1803"/>
      <c r="B18" s="1805" t="s">
        <v>7</v>
      </c>
      <c r="C18" s="1803"/>
      <c r="D18" s="1806">
        <v>0</v>
      </c>
      <c r="E18" s="1806">
        <v>0</v>
      </c>
      <c r="F18" s="1806">
        <v>0</v>
      </c>
      <c r="G18" s="1806">
        <f>D18+E18-F18</f>
        <v>0</v>
      </c>
      <c r="H18" s="1806">
        <f>(D18+G18)/2</f>
        <v>0</v>
      </c>
      <c r="I18" s="1806">
        <f>J18+K18+L18</f>
        <v>0</v>
      </c>
      <c r="J18" s="1806">
        <v>0</v>
      </c>
      <c r="K18" s="1806">
        <v>0</v>
      </c>
      <c r="L18" s="1806">
        <v>0</v>
      </c>
      <c r="M18" s="461"/>
    </row>
    <row r="19">
      <c r="A19" s="1803"/>
      <c r="B19" s="1805" t="s">
        <v>187</v>
      </c>
      <c r="C19" s="1803"/>
      <c r="D19" s="1806">
        <v>881916</v>
      </c>
      <c r="E19" s="1806">
        <v>5610.3778000000002</v>
      </c>
      <c r="F19" s="1806">
        <v>39824.073469999996</v>
      </c>
      <c r="G19" s="1806">
        <f>D19+E19-F19</f>
        <v>847702.30433000007</v>
      </c>
      <c r="H19" s="1806">
        <f>(D19+G19)/2</f>
        <v>864809.15216500009</v>
      </c>
      <c r="I19" s="1806">
        <f>J19+K19+L19</f>
        <v>45717.814635555558</v>
      </c>
      <c r="J19" s="1806">
        <v>124.67506222222221</v>
      </c>
      <c r="K19" s="1806">
        <v>756.98545333333323</v>
      </c>
      <c r="L19" s="1806">
        <v>44836.154119999999</v>
      </c>
      <c r="M19" s="461"/>
    </row>
    <row r="20">
      <c r="A20" s="1803"/>
      <c r="B20" s="1805" t="s">
        <v>9</v>
      </c>
      <c r="C20" s="1803"/>
      <c r="D20" s="1806">
        <v>84358</v>
      </c>
      <c r="E20" s="1806">
        <v>0</v>
      </c>
      <c r="F20" s="1806">
        <v>15729.46286</v>
      </c>
      <c r="G20" s="1806">
        <f>D20+E20-F20</f>
        <v>68628.53714</v>
      </c>
      <c r="H20" s="1806">
        <f>(D20+G20)/2</f>
        <v>76493.26857</v>
      </c>
      <c r="I20" s="1806">
        <f>J20+K20+L20</f>
        <v>4587.4947099999999</v>
      </c>
      <c r="J20" s="1806">
        <v>0</v>
      </c>
      <c r="K20" s="1806">
        <v>0</v>
      </c>
      <c r="L20" s="1806">
        <v>4587.4947099999999</v>
      </c>
      <c r="M20" s="461"/>
    </row>
    <row r="21">
      <c r="A21" s="1803"/>
      <c r="B21" s="1803" t="s">
        <v>1314</v>
      </c>
      <c r="C21" s="1803"/>
      <c r="D21" s="1806"/>
      <c r="E21" s="1806"/>
      <c r="F21" s="1806"/>
      <c r="G21" s="1806"/>
      <c r="H21" s="1806"/>
      <c r="I21" s="1806"/>
      <c r="J21" s="1806"/>
      <c r="K21" s="1806"/>
      <c r="L21" s="1806"/>
      <c r="M21" s="461"/>
    </row>
    <row r="22">
      <c r="A22" s="1803"/>
      <c r="B22" s="1805" t="s">
        <v>6</v>
      </c>
      <c r="C22" s="1803"/>
      <c r="D22" s="1806">
        <v>1892532</v>
      </c>
      <c r="E22" s="1806">
        <v>2093.9356000000002</v>
      </c>
      <c r="F22" s="1806">
        <v>99342.26281</v>
      </c>
      <c r="G22" s="1806">
        <f>D22+E22-F22</f>
        <v>1795283.67279</v>
      </c>
      <c r="H22" s="1806">
        <f>(D22+G22)/2</f>
        <v>1843907.8363950001</v>
      </c>
      <c r="I22" s="1806">
        <f>J22+K22+L22</f>
        <v>94966.867880000005</v>
      </c>
      <c r="J22" s="1806">
        <v>69.797853333333336</v>
      </c>
      <c r="K22" s="1806">
        <v>152.12614666666667</v>
      </c>
      <c r="L22" s="1806">
        <v>94744.943880000006</v>
      </c>
      <c r="M22" s="461"/>
    </row>
    <row r="23">
      <c r="A23" s="1803"/>
      <c r="B23" s="1805" t="s">
        <v>7</v>
      </c>
      <c r="C23" s="1803"/>
      <c r="D23" s="1806">
        <v>216543</v>
      </c>
      <c r="E23" s="1806">
        <v>190925.1545</v>
      </c>
      <c r="F23" s="1806">
        <v>23212.70623</v>
      </c>
      <c r="G23" s="1806">
        <f>D23+E23-F23</f>
        <v>384255.44826999999</v>
      </c>
      <c r="H23" s="1806">
        <f>(D23+G23)/2</f>
        <v>300399.22413500003</v>
      </c>
      <c r="I23" s="1806">
        <f>J23+K23+L23</f>
        <v>12109.115401250001</v>
      </c>
      <c r="J23" s="1806">
        <v>2386.5644312499999</v>
      </c>
      <c r="K23" s="1806">
        <v>0</v>
      </c>
      <c r="L23" s="1806">
        <v>9722.5509700000002</v>
      </c>
      <c r="M23" s="461"/>
    </row>
    <row r="24">
      <c r="A24" s="1803"/>
      <c r="B24" s="1805" t="s">
        <v>187</v>
      </c>
      <c r="C24" s="1803"/>
      <c r="D24" s="1806">
        <v>1320465</v>
      </c>
      <c r="E24" s="1806">
        <v>0</v>
      </c>
      <c r="F24" s="1806">
        <v>8013.7770199999995</v>
      </c>
      <c r="G24" s="1806">
        <f>D24+E24-F24</f>
        <v>1312451.2229800001</v>
      </c>
      <c r="H24" s="1806">
        <f>(D24+G24)/2</f>
        <v>1316458.11149</v>
      </c>
      <c r="I24" s="1806">
        <f>J24+K24+L24</f>
        <v>66410.933569999994</v>
      </c>
      <c r="J24" s="1806">
        <v>0</v>
      </c>
      <c r="K24" s="1806">
        <v>0</v>
      </c>
      <c r="L24" s="1806">
        <v>66410.933569999994</v>
      </c>
      <c r="M24" s="461"/>
    </row>
    <row r="25">
      <c r="A25" s="1803"/>
      <c r="B25" s="1805" t="s">
        <v>9</v>
      </c>
      <c r="C25" s="1803"/>
      <c r="D25" s="1806">
        <v>32309</v>
      </c>
      <c r="E25" s="1806">
        <v>0</v>
      </c>
      <c r="F25" s="1806">
        <v>0</v>
      </c>
      <c r="G25" s="1806">
        <f>D25+E25-F25</f>
        <v>32309</v>
      </c>
      <c r="H25" s="1806">
        <f>(D25+G25)/2</f>
        <v>32309</v>
      </c>
      <c r="I25" s="1806">
        <f>J25+K25+L25</f>
        <v>1798.5034800000001</v>
      </c>
      <c r="J25" s="1806">
        <v>0</v>
      </c>
      <c r="K25" s="1806">
        <v>0</v>
      </c>
      <c r="L25" s="1806">
        <v>1798.5034800000001</v>
      </c>
      <c r="M25" s="461"/>
    </row>
    <row r="26" s="464" customFormat="1">
      <c r="A26" s="1807"/>
      <c r="B26" s="1807" t="s">
        <v>1315</v>
      </c>
      <c r="C26" s="1807"/>
      <c r="D26" s="1808"/>
      <c r="E26" s="1808"/>
      <c r="F26" s="1808"/>
      <c r="G26" s="1808"/>
      <c r="H26" s="1808"/>
      <c r="I26" s="1808"/>
      <c r="J26" s="1808"/>
      <c r="K26" s="1808"/>
      <c r="L26" s="1808"/>
      <c r="M26" s="463"/>
    </row>
    <row r="27">
      <c r="A27" s="1803"/>
      <c r="B27" s="1805" t="s">
        <v>6</v>
      </c>
      <c r="C27" s="1803"/>
      <c r="D27" s="1809">
        <f>D12+D17+D22</f>
        <v>2934402</v>
      </c>
      <c r="E27" s="1809">
        <f t="shared" ref="E27:L30" si="0">E12+E17+E22</f>
        <v>147007.33550000002</v>
      </c>
      <c r="F27" s="1809">
        <f t="shared" si="0"/>
        <v>119323.67255</v>
      </c>
      <c r="G27" s="1806">
        <f t="shared" si="0"/>
        <v>2962085.6629499998</v>
      </c>
      <c r="H27" s="1806">
        <f t="shared" si="0"/>
        <v>2948243.8314749999</v>
      </c>
      <c r="I27" s="1806">
        <f>I12+I17+I22</f>
        <v>172132.15595904764</v>
      </c>
      <c r="J27" s="1809">
        <f t="shared" si="0"/>
        <v>2085.1176023809521</v>
      </c>
      <c r="K27" s="1809">
        <f>K12+K17+K22</f>
        <v>152.12614666666667</v>
      </c>
      <c r="L27" s="1806">
        <f t="shared" si="0"/>
        <v>169894.91221000001</v>
      </c>
      <c r="M27" s="461"/>
    </row>
    <row r="28">
      <c r="A28" s="1803"/>
      <c r="B28" s="1805" t="s">
        <v>7</v>
      </c>
      <c r="C28" s="1803"/>
      <c r="D28" s="1809">
        <f t="shared" ref="D28:E30" si="1">D13+D18+D23</f>
        <v>318687</v>
      </c>
      <c r="E28" s="1809">
        <f t="shared" si="1"/>
        <v>190925.1545</v>
      </c>
      <c r="F28" s="1809">
        <f t="shared" si="0"/>
        <v>25038.820769999998</v>
      </c>
      <c r="G28" s="1806">
        <f t="shared" si="0"/>
        <v>484573.33373000001</v>
      </c>
      <c r="H28" s="1806">
        <f t="shared" si="0"/>
        <v>401630.16686500004</v>
      </c>
      <c r="I28" s="1806">
        <f>I13+I18+I23</f>
        <v>18380.72951125</v>
      </c>
      <c r="J28" s="1809">
        <f t="shared" si="0"/>
        <v>2386.5644312499999</v>
      </c>
      <c r="K28" s="1809">
        <f>K13+K18+K23</f>
        <v>0</v>
      </c>
      <c r="L28" s="1806">
        <f t="shared" si="0"/>
        <v>15994.165080000001</v>
      </c>
      <c r="M28" s="461"/>
    </row>
    <row r="29">
      <c r="A29" s="1803"/>
      <c r="B29" s="1805" t="s">
        <v>187</v>
      </c>
      <c r="C29" s="1803"/>
      <c r="D29" s="1809">
        <f t="shared" si="1"/>
        <v>2995049</v>
      </c>
      <c r="E29" s="1809">
        <f t="shared" si="1"/>
        <v>49142.041500000007</v>
      </c>
      <c r="F29" s="1809">
        <f t="shared" si="0"/>
        <v>97656.409619999991</v>
      </c>
      <c r="G29" s="1806">
        <f t="shared" si="0"/>
        <v>2946534.6318800002</v>
      </c>
      <c r="H29" s="1806">
        <f t="shared" si="0"/>
        <v>2970791.8159400001</v>
      </c>
      <c r="I29" s="1806">
        <f>I14+I19+I24</f>
        <v>167509.13651841271</v>
      </c>
      <c r="J29" s="1809">
        <f t="shared" si="0"/>
        <v>1152.2047607936511</v>
      </c>
      <c r="K29" s="1809">
        <f>K14+K19+K24</f>
        <v>1848.9046076190475</v>
      </c>
      <c r="L29" s="1806">
        <f t="shared" si="0"/>
        <v>164508.02714999998</v>
      </c>
      <c r="M29" s="461"/>
    </row>
    <row r="30">
      <c r="A30" s="1803"/>
      <c r="B30" s="1805" t="s">
        <v>9</v>
      </c>
      <c r="C30" s="1803"/>
      <c r="D30" s="1809">
        <f t="shared" si="1"/>
        <v>1629269</v>
      </c>
      <c r="E30" s="1809">
        <f t="shared" si="1"/>
        <v>225458.73250000001</v>
      </c>
      <c r="F30" s="1809">
        <f t="shared" si="0"/>
        <v>59631.929680000001</v>
      </c>
      <c r="G30" s="1806">
        <f t="shared" si="0"/>
        <v>1795095.8028199999</v>
      </c>
      <c r="H30" s="1806">
        <f t="shared" si="0"/>
        <v>1712182.4014100002</v>
      </c>
      <c r="I30" s="1806">
        <f>I15+I20+I25</f>
        <v>119103.49766023809</v>
      </c>
      <c r="J30" s="1809">
        <f t="shared" si="0"/>
        <v>4753.1329416666667</v>
      </c>
      <c r="K30" s="1809">
        <f>K15+K20+K25</f>
        <v>4594.1930085714293</v>
      </c>
      <c r="L30" s="1806">
        <f t="shared" si="0"/>
        <v>109756.17171</v>
      </c>
      <c r="M30" s="461"/>
      <c r="Q30" s="462"/>
    </row>
    <row r="31" s="464" customFormat="1">
      <c r="A31" s="1807"/>
      <c r="B31" s="1810" t="s">
        <v>1316</v>
      </c>
      <c r="C31" s="1807"/>
      <c r="D31" s="1808">
        <f>D32+D33</f>
        <v>2710320.19667</v>
      </c>
      <c r="E31" s="1808">
        <f t="shared" ref="E31:L31" si="2">E32+E33</f>
        <v>44793.790700000005</v>
      </c>
      <c r="F31" s="1808">
        <f t="shared" si="2"/>
        <v>24391.866860000002</v>
      </c>
      <c r="G31" s="1808">
        <f t="shared" si="2"/>
        <v>2730722.1205099998</v>
      </c>
      <c r="H31" s="1808">
        <f t="shared" si="2"/>
        <v>2720521.1585899997</v>
      </c>
      <c r="I31" s="1808">
        <f>I32+I33</f>
        <v>173049.56790031251</v>
      </c>
      <c r="J31" s="1808">
        <f t="shared" si="2"/>
        <v>572.8749953125</v>
      </c>
      <c r="K31" s="1808">
        <f t="shared" si="2"/>
        <v>3306.0663350000013</v>
      </c>
      <c r="L31" s="1808">
        <f t="shared" si="2"/>
        <v>169170.62656999999</v>
      </c>
      <c r="M31" s="463"/>
    </row>
    <row r="32">
      <c r="A32" s="1803"/>
      <c r="B32" s="1803" t="s">
        <v>1317</v>
      </c>
      <c r="C32" s="1803"/>
      <c r="D32" s="1811">
        <v>6497.1966700000003</v>
      </c>
      <c r="E32" s="1811">
        <v>1129.836</v>
      </c>
      <c r="F32" s="1811"/>
      <c r="G32" s="1806">
        <f>D32+E32-F32</f>
        <v>7627.0326700000005</v>
      </c>
      <c r="H32" s="1806">
        <f>(D32+G32)/2</f>
        <v>7062.1146700000008</v>
      </c>
      <c r="I32" s="1806">
        <v>1119.3680000000002</v>
      </c>
      <c r="J32" s="1811"/>
      <c r="K32" s="1811">
        <v>0</v>
      </c>
      <c r="L32" s="1806">
        <v>1119.3680000000002</v>
      </c>
      <c r="M32" s="461"/>
    </row>
    <row r="33" s="464" customFormat="1">
      <c r="A33" s="1807"/>
      <c r="B33" s="1807" t="s">
        <v>1318</v>
      </c>
      <c r="C33" s="1807"/>
      <c r="D33" s="1812">
        <f>D34+D35+D39+D43+D44+D46+D47</f>
        <v>2703823</v>
      </c>
      <c r="E33" s="1812">
        <f t="shared" ref="E33:L33" si="3">E34+E35+E39+E43+E44+E46+E47</f>
        <v>43663.954700000002</v>
      </c>
      <c r="F33" s="1812">
        <f t="shared" si="3"/>
        <v>24391.866860000002</v>
      </c>
      <c r="G33" s="1808">
        <f t="shared" si="3"/>
        <v>2723095.0878399997</v>
      </c>
      <c r="H33" s="1808">
        <f t="shared" si="3"/>
        <v>2713459.0439199996</v>
      </c>
      <c r="I33" s="1808">
        <f t="shared" si="3"/>
        <v>171930.19990031252</v>
      </c>
      <c r="J33" s="1812">
        <f t="shared" si="3"/>
        <v>572.8749953125</v>
      </c>
      <c r="K33" s="1812">
        <f t="shared" si="3"/>
        <v>3306.0663350000013</v>
      </c>
      <c r="L33" s="1808">
        <f t="shared" si="3"/>
        <v>168051.25857000001</v>
      </c>
      <c r="M33" s="463"/>
    </row>
    <row r="34">
      <c r="A34" s="1803"/>
      <c r="B34" s="1803" t="s">
        <v>1319</v>
      </c>
      <c r="C34" s="1803"/>
      <c r="D34" s="1811">
        <v>463133</v>
      </c>
      <c r="E34" s="1811">
        <v>0</v>
      </c>
      <c r="F34" s="1811">
        <v>3962.4655499999999</v>
      </c>
      <c r="G34" s="1806">
        <f t="shared" ref="G34:G46" si="4">D34+E34-F34</f>
        <v>459170.53444999998</v>
      </c>
      <c r="H34" s="1806">
        <f t="shared" ref="H34:H46" si="5">(D34+G34)/2</f>
        <v>461151.76722499996</v>
      </c>
      <c r="I34" s="1806">
        <f t="shared" ref="I34:I47" si="6">J34+K34+L34</f>
        <v>21297.192010000002</v>
      </c>
      <c r="J34" s="1811">
        <v>0</v>
      </c>
      <c r="K34" s="1811">
        <v>0</v>
      </c>
      <c r="L34" s="1806">
        <v>21297.192010000002</v>
      </c>
      <c r="M34" s="461"/>
    </row>
    <row r="35">
      <c r="A35" s="1803"/>
      <c r="B35" s="1803" t="s">
        <v>1320</v>
      </c>
      <c r="C35" s="1803"/>
      <c r="D35" s="1811">
        <v>164079</v>
      </c>
      <c r="E35" s="1811">
        <v>0</v>
      </c>
      <c r="F35" s="1811">
        <v>307.86469</v>
      </c>
      <c r="G35" s="1806">
        <f t="shared" si="4"/>
        <v>163771.13531000001</v>
      </c>
      <c r="H35" s="1806">
        <f t="shared" si="5"/>
        <v>163925.06765500002</v>
      </c>
      <c r="I35" s="1806">
        <f t="shared" si="6"/>
        <v>9689.4041300000008</v>
      </c>
      <c r="J35" s="1811">
        <v>0</v>
      </c>
      <c r="K35" s="1811">
        <v>0</v>
      </c>
      <c r="L35" s="1806">
        <v>9689.4041300000008</v>
      </c>
      <c r="M35" s="461"/>
    </row>
    <row r="36" hidden="1">
      <c r="A36" s="1803"/>
      <c r="B36" s="1803" t="s">
        <v>1321</v>
      </c>
      <c r="C36" s="1803"/>
      <c r="D36" s="1811" t="e">
        <f>#REF!</f>
        <v>#REF!</v>
      </c>
      <c r="E36" s="1811">
        <v>0</v>
      </c>
      <c r="F36" s="1811">
        <v>0</v>
      </c>
      <c r="G36" s="1806" t="e">
        <f t="shared" si="4"/>
        <v>#REF!</v>
      </c>
      <c r="H36" s="1806" t="e">
        <f t="shared" si="5"/>
        <v>#REF!</v>
      </c>
      <c r="I36" s="1806">
        <f t="shared" si="6"/>
        <v>0</v>
      </c>
      <c r="J36" s="1811">
        <v>0</v>
      </c>
      <c r="K36" s="1811">
        <v>0</v>
      </c>
      <c r="L36" s="1806">
        <v>0</v>
      </c>
      <c r="M36" s="461"/>
    </row>
    <row r="37" hidden="1">
      <c r="A37" s="1803"/>
      <c r="B37" s="1803" t="s">
        <v>1322</v>
      </c>
      <c r="C37" s="1803"/>
      <c r="D37" s="1811" t="e">
        <f>#REF!</f>
        <v>#REF!</v>
      </c>
      <c r="E37" s="1811">
        <v>0</v>
      </c>
      <c r="F37" s="1811">
        <v>0</v>
      </c>
      <c r="G37" s="1806" t="e">
        <f t="shared" si="4"/>
        <v>#REF!</v>
      </c>
      <c r="H37" s="1806" t="e">
        <f t="shared" si="5"/>
        <v>#REF!</v>
      </c>
      <c r="I37" s="1806">
        <f t="shared" si="6"/>
        <v>0</v>
      </c>
      <c r="J37" s="1811">
        <v>0</v>
      </c>
      <c r="K37" s="1811">
        <v>0</v>
      </c>
      <c r="L37" s="1806">
        <v>0</v>
      </c>
      <c r="M37" s="461"/>
    </row>
    <row r="38" hidden="1">
      <c r="A38" s="1803"/>
      <c r="B38" s="1803" t="s">
        <v>1323</v>
      </c>
      <c r="C38" s="1803"/>
      <c r="D38" s="1811" t="e">
        <f>#REF!</f>
        <v>#REF!</v>
      </c>
      <c r="E38" s="1811">
        <v>0</v>
      </c>
      <c r="F38" s="1811">
        <v>0</v>
      </c>
      <c r="G38" s="1806" t="e">
        <f t="shared" si="4"/>
        <v>#REF!</v>
      </c>
      <c r="H38" s="1806" t="e">
        <f t="shared" si="5"/>
        <v>#REF!</v>
      </c>
      <c r="I38" s="1806">
        <f t="shared" si="6"/>
        <v>0</v>
      </c>
      <c r="J38" s="1811">
        <v>0</v>
      </c>
      <c r="K38" s="1811">
        <v>0</v>
      </c>
      <c r="L38" s="1806">
        <v>0</v>
      </c>
      <c r="M38" s="461"/>
    </row>
    <row r="39">
      <c r="A39" s="1803"/>
      <c r="B39" s="1803" t="s">
        <v>1324</v>
      </c>
      <c r="C39" s="1803"/>
      <c r="D39" s="1811">
        <v>1986942</v>
      </c>
      <c r="E39" s="1811">
        <v>8664.1796999999988</v>
      </c>
      <c r="F39" s="1811">
        <v>9968.7562500000004</v>
      </c>
      <c r="G39" s="1806">
        <f t="shared" si="4"/>
        <v>1985637.4234499999</v>
      </c>
      <c r="H39" s="1806">
        <f t="shared" si="5"/>
        <v>1986289.7117249998</v>
      </c>
      <c r="I39" s="1806">
        <f t="shared" si="6"/>
        <v>135275.98302281252</v>
      </c>
      <c r="J39" s="1811">
        <v>135.37780781249998</v>
      </c>
      <c r="K39" s="1811">
        <v>3306.0663350000013</v>
      </c>
      <c r="L39" s="1806">
        <v>131834.53888000001</v>
      </c>
      <c r="M39" s="461"/>
    </row>
    <row r="40" hidden="1">
      <c r="A40" s="1803"/>
      <c r="B40" s="1803" t="s">
        <v>1325</v>
      </c>
      <c r="C40" s="1803"/>
      <c r="D40" s="1811" t="e">
        <f>#REF!</f>
        <v>#REF!</v>
      </c>
      <c r="E40" s="1811">
        <v>0</v>
      </c>
      <c r="F40" s="1811">
        <v>0</v>
      </c>
      <c r="G40" s="1806" t="e">
        <f t="shared" si="4"/>
        <v>#REF!</v>
      </c>
      <c r="H40" s="1806" t="e">
        <f t="shared" si="5"/>
        <v>#REF!</v>
      </c>
      <c r="I40" s="1806">
        <f t="shared" si="6"/>
        <v>0</v>
      </c>
      <c r="J40" s="1811">
        <v>0</v>
      </c>
      <c r="K40" s="1811">
        <v>0</v>
      </c>
      <c r="L40" s="1806">
        <v>0</v>
      </c>
      <c r="M40" s="461"/>
    </row>
    <row r="41" hidden="1">
      <c r="A41" s="1803"/>
      <c r="B41" s="1803" t="s">
        <v>1326</v>
      </c>
      <c r="C41" s="1803"/>
      <c r="D41" s="1811" t="e">
        <f>#REF!</f>
        <v>#REF!</v>
      </c>
      <c r="E41" s="1811">
        <v>0</v>
      </c>
      <c r="F41" s="1811">
        <v>0</v>
      </c>
      <c r="G41" s="1806" t="e">
        <f t="shared" si="4"/>
        <v>#REF!</v>
      </c>
      <c r="H41" s="1806" t="e">
        <f t="shared" si="5"/>
        <v>#REF!</v>
      </c>
      <c r="I41" s="1806">
        <f t="shared" si="6"/>
        <v>0</v>
      </c>
      <c r="J41" s="1811">
        <v>0</v>
      </c>
      <c r="K41" s="1811">
        <v>0</v>
      </c>
      <c r="L41" s="1806">
        <v>0</v>
      </c>
      <c r="M41" s="461"/>
    </row>
    <row r="42" hidden="1">
      <c r="A42" s="1803"/>
      <c r="B42" s="1803" t="s">
        <v>1327</v>
      </c>
      <c r="C42" s="1803"/>
      <c r="D42" s="1811" t="e">
        <f>#REF!</f>
        <v>#REF!</v>
      </c>
      <c r="E42" s="1811">
        <v>0</v>
      </c>
      <c r="F42" s="1811">
        <v>0</v>
      </c>
      <c r="G42" s="1806" t="e">
        <f t="shared" si="4"/>
        <v>#REF!</v>
      </c>
      <c r="H42" s="1806" t="e">
        <f t="shared" si="5"/>
        <v>#REF!</v>
      </c>
      <c r="I42" s="1806">
        <f t="shared" si="6"/>
        <v>0</v>
      </c>
      <c r="J42" s="1811">
        <v>0</v>
      </c>
      <c r="K42" s="1811">
        <v>0</v>
      </c>
      <c r="L42" s="1806">
        <v>0</v>
      </c>
      <c r="M42" s="461"/>
    </row>
    <row r="43">
      <c r="A43" s="1803"/>
      <c r="B43" s="1803" t="s">
        <v>1328</v>
      </c>
      <c r="C43" s="1803"/>
      <c r="D43" s="1811">
        <v>80992</v>
      </c>
      <c r="E43" s="1811">
        <v>34999.775000000001</v>
      </c>
      <c r="F43" s="1811">
        <v>10152.780369999999</v>
      </c>
      <c r="G43" s="1806">
        <f t="shared" si="4"/>
        <v>105838.99463</v>
      </c>
      <c r="H43" s="1806">
        <f t="shared" si="5"/>
        <v>93415.497315000001</v>
      </c>
      <c r="I43" s="1806">
        <f t="shared" si="6"/>
        <v>5667.6207375000004</v>
      </c>
      <c r="J43" s="1811">
        <v>437.4971875</v>
      </c>
      <c r="K43" s="1811">
        <v>0</v>
      </c>
      <c r="L43" s="1806">
        <v>5230.1235500000003</v>
      </c>
      <c r="M43" s="461"/>
    </row>
    <row r="44" ht="31.5">
      <c r="A44" s="1803"/>
      <c r="B44" s="1813" t="s">
        <v>1329</v>
      </c>
      <c r="C44" s="1803"/>
      <c r="D44" s="1811"/>
      <c r="E44" s="1811">
        <v>0</v>
      </c>
      <c r="F44" s="1811">
        <v>0</v>
      </c>
      <c r="G44" s="1806">
        <f t="shared" si="4"/>
        <v>0</v>
      </c>
      <c r="H44" s="1806">
        <f t="shared" si="5"/>
        <v>0</v>
      </c>
      <c r="I44" s="1806">
        <f t="shared" si="6"/>
        <v>0</v>
      </c>
      <c r="J44" s="1811">
        <v>0</v>
      </c>
      <c r="K44" s="1811">
        <v>0</v>
      </c>
      <c r="L44" s="1806">
        <v>0</v>
      </c>
      <c r="M44" s="461"/>
    </row>
    <row r="45" hidden="1">
      <c r="A45" s="1803"/>
      <c r="B45" s="1813" t="s">
        <v>1330</v>
      </c>
      <c r="C45" s="1803"/>
      <c r="D45" s="1811" t="e">
        <f>#REF!</f>
        <v>#REF!</v>
      </c>
      <c r="E45" s="1811">
        <v>0</v>
      </c>
      <c r="F45" s="1811">
        <v>0</v>
      </c>
      <c r="G45" s="1806" t="e">
        <f t="shared" si="4"/>
        <v>#REF!</v>
      </c>
      <c r="H45" s="1806" t="e">
        <f t="shared" si="5"/>
        <v>#REF!</v>
      </c>
      <c r="I45" s="1806">
        <f t="shared" si="6"/>
        <v>0</v>
      </c>
      <c r="J45" s="1811">
        <v>0</v>
      </c>
      <c r="K45" s="1811">
        <v>0</v>
      </c>
      <c r="L45" s="1806">
        <v>0</v>
      </c>
      <c r="M45" s="461"/>
    </row>
    <row r="46">
      <c r="A46" s="1803"/>
      <c r="B46" s="1813" t="s">
        <v>1331</v>
      </c>
      <c r="C46" s="1803"/>
      <c r="D46" s="1811">
        <v>8677</v>
      </c>
      <c r="E46" s="1811">
        <v>0</v>
      </c>
      <c r="F46" s="1811">
        <v>0</v>
      </c>
      <c r="G46" s="1806">
        <f t="shared" si="4"/>
        <v>8677</v>
      </c>
      <c r="H46" s="1806">
        <f t="shared" si="5"/>
        <v>8677</v>
      </c>
      <c r="I46" s="1806">
        <f t="shared" si="6"/>
        <v>0</v>
      </c>
      <c r="J46" s="1811">
        <v>0</v>
      </c>
      <c r="K46" s="1811">
        <v>0</v>
      </c>
      <c r="L46" s="1806">
        <v>0</v>
      </c>
      <c r="M46" s="461"/>
    </row>
    <row r="47">
      <c r="A47" s="1803"/>
      <c r="B47" s="1813" t="s">
        <v>1332</v>
      </c>
      <c r="C47" s="1803"/>
      <c r="D47" s="1811"/>
      <c r="E47" s="1811">
        <v>0</v>
      </c>
      <c r="F47" s="1811">
        <v>0</v>
      </c>
      <c r="G47" s="1806"/>
      <c r="H47" s="1806"/>
      <c r="I47" s="1806">
        <f t="shared" si="6"/>
        <v>0</v>
      </c>
      <c r="J47" s="1811">
        <v>0</v>
      </c>
      <c r="K47" s="1811">
        <v>0</v>
      </c>
      <c r="L47" s="1806">
        <v>0</v>
      </c>
      <c r="M47" s="461"/>
    </row>
    <row r="48" ht="16.5" hidden="1" customHeight="1">
      <c r="A48" s="1803" t="s">
        <v>1333</v>
      </c>
      <c r="B48" s="1813"/>
      <c r="C48" s="1803"/>
      <c r="D48" s="1811"/>
      <c r="E48" s="1811"/>
      <c r="F48" s="1811"/>
      <c r="G48" s="1811"/>
      <c r="H48" s="1811"/>
      <c r="I48" s="1811"/>
      <c r="J48" s="1811">
        <v>0</v>
      </c>
      <c r="K48" s="1811">
        <v>0</v>
      </c>
      <c r="L48" s="1811"/>
      <c r="M48" s="461" t="e">
        <f>#REF!+#REF!</f>
        <v>#REF!</v>
      </c>
    </row>
    <row r="49" ht="16.5" hidden="1" customHeight="1">
      <c r="A49" s="1803"/>
      <c r="B49" s="1813" t="s">
        <v>1334</v>
      </c>
      <c r="C49" s="1803"/>
      <c r="D49" s="1811"/>
      <c r="E49" s="1811"/>
      <c r="F49" s="1811"/>
      <c r="G49" s="1811"/>
      <c r="H49" s="1811"/>
      <c r="I49" s="1811"/>
      <c r="J49" s="1811">
        <v>0</v>
      </c>
      <c r="K49" s="1811">
        <v>0</v>
      </c>
      <c r="L49" s="1811"/>
      <c r="M49" s="461" t="e">
        <f>#REF!+#REF!</f>
        <v>#REF!</v>
      </c>
    </row>
    <row r="50" ht="16.5" hidden="1" customHeight="1">
      <c r="A50" s="1803"/>
      <c r="B50" s="1813" t="s">
        <v>1327</v>
      </c>
      <c r="C50" s="1803"/>
      <c r="D50" s="1811"/>
      <c r="E50" s="1811"/>
      <c r="F50" s="1811"/>
      <c r="G50" s="1811"/>
      <c r="H50" s="1811"/>
      <c r="I50" s="1811"/>
      <c r="J50" s="1811">
        <v>0</v>
      </c>
      <c r="K50" s="1811">
        <v>0</v>
      </c>
      <c r="L50" s="1811"/>
      <c r="M50" s="461" t="e">
        <f>#REF!+#REF!</f>
        <v>#REF!</v>
      </c>
    </row>
    <row r="51">
      <c r="A51" s="1803"/>
      <c r="B51" s="1807" t="s">
        <v>208</v>
      </c>
      <c r="C51" s="1803"/>
      <c r="D51" s="1814">
        <f>D27+D28+D29+D30+D31</f>
        <v>10587727.19667</v>
      </c>
      <c r="E51" s="1814">
        <f>E27+E28+E29+E30+E31</f>
        <v>657327.05469999998</v>
      </c>
      <c r="F51" s="1814">
        <f t="shared" ref="F51:L51" si="7">F27+F28+F29+F30+F31</f>
        <v>326042.69948000001</v>
      </c>
      <c r="G51" s="1814">
        <f t="shared" si="7"/>
        <v>10919011.551890001</v>
      </c>
      <c r="H51" s="1814">
        <f t="shared" si="7"/>
        <v>10753369.37428</v>
      </c>
      <c r="I51" s="1818">
        <f t="shared" si="7"/>
        <v>650175.08754926093</v>
      </c>
      <c r="J51" s="1814">
        <f t="shared" si="7"/>
        <v>10949.89473140377</v>
      </c>
      <c r="K51" s="1814">
        <f t="shared" si="7"/>
        <v>9901.2900978571452</v>
      </c>
      <c r="L51" s="1815">
        <f t="shared" si="7"/>
        <v>629323.90272000001</v>
      </c>
      <c r="M51" s="461"/>
    </row>
    <row r="52">
      <c r="A52" s="1803"/>
      <c r="B52" s="1499" t="s">
        <v>2126</v>
      </c>
      <c r="C52" s="1816"/>
      <c r="D52" s="1816"/>
      <c r="E52" s="1816"/>
      <c r="F52" s="1816"/>
      <c r="G52" s="1816"/>
      <c r="H52" s="1816"/>
      <c r="I52" s="1819">
        <f>I63</f>
        <v>647789.68652773253</v>
      </c>
      <c r="J52" s="1816"/>
      <c r="K52" s="1500"/>
      <c r="M52" s="461"/>
    </row>
    <row r="53">
      <c r="A53" s="843"/>
      <c r="B53" s="844"/>
      <c r="C53" s="843"/>
      <c r="D53" s="845"/>
      <c r="E53" s="845"/>
      <c r="F53" s="845"/>
      <c r="G53" s="845"/>
      <c r="H53" s="845"/>
      <c r="I53" s="845"/>
      <c r="J53" s="845"/>
      <c r="K53" s="845"/>
      <c r="L53" s="846"/>
      <c r="M53" s="461"/>
    </row>
    <row r="54">
      <c r="A54" s="843"/>
      <c r="B54" s="844"/>
      <c r="C54" s="843"/>
      <c r="D54" s="845"/>
      <c r="E54" s="845"/>
      <c r="F54" s="845"/>
      <c r="G54" s="845"/>
      <c r="H54" s="845"/>
      <c r="I54" s="845"/>
      <c r="J54" s="845"/>
      <c r="K54" s="845"/>
      <c r="L54" s="846"/>
      <c r="M54" s="461"/>
    </row>
    <row r="55" ht="41.25" customHeight="1">
      <c r="A55" s="843"/>
      <c r="B55" s="1915" t="s">
        <v>1405</v>
      </c>
      <c r="C55" s="1915"/>
      <c r="D55" s="1915"/>
      <c r="E55" s="1915"/>
      <c r="F55" s="1915"/>
      <c r="G55" s="1915"/>
      <c r="H55" s="845"/>
      <c r="I55" s="845"/>
      <c r="J55" s="845"/>
      <c r="K55" s="845"/>
      <c r="L55" s="846"/>
      <c r="M55" s="461"/>
    </row>
    <row r="56">
      <c r="A56" s="843"/>
      <c r="B56" s="844"/>
      <c r="C56" s="843"/>
      <c r="D56" s="845"/>
      <c r="E56" s="845"/>
      <c r="F56" s="845"/>
      <c r="G56" s="845"/>
      <c r="H56" s="845"/>
      <c r="I56" s="845"/>
      <c r="J56" s="845"/>
      <c r="K56" s="845"/>
      <c r="L56" s="846"/>
      <c r="M56" s="461"/>
    </row>
    <row r="57">
      <c r="A57" s="843"/>
      <c r="B57" s="844"/>
      <c r="C57" s="843"/>
      <c r="D57" s="845">
        <v>10581230</v>
      </c>
      <c r="E57" s="845"/>
      <c r="F57" s="845"/>
      <c r="G57" s="845"/>
      <c r="H57" s="845"/>
      <c r="I57" s="845"/>
      <c r="J57" s="845"/>
      <c r="K57" s="845"/>
      <c r="L57" s="846"/>
      <c r="M57" s="461"/>
    </row>
    <row r="58">
      <c r="D58" s="847">
        <f>D51-D32</f>
        <v>10581230</v>
      </c>
      <c r="E58" s="847">
        <f t="shared" ref="E58:L58" si="8">E51-E32</f>
        <v>656197.21869999997</v>
      </c>
      <c r="F58" s="847">
        <f t="shared" si="8"/>
        <v>326042.69948000001</v>
      </c>
      <c r="G58" s="847">
        <f t="shared" si="8"/>
        <v>10911384.51922</v>
      </c>
      <c r="H58" s="847">
        <f t="shared" si="8"/>
        <v>10746307.259610001</v>
      </c>
      <c r="I58" s="847">
        <f t="shared" si="8"/>
        <v>649055.71954926092</v>
      </c>
      <c r="J58" s="847">
        <f t="shared" si="8"/>
        <v>10949.89473140377</v>
      </c>
      <c r="K58" s="847">
        <f t="shared" si="8"/>
        <v>9901.2900978571452</v>
      </c>
      <c r="L58" s="847">
        <f t="shared" si="8"/>
        <v>628204.53472</v>
      </c>
    </row>
    <row r="59" hidden="1">
      <c r="D59" s="462" t="e">
        <f>D34+D35+D39+D42+D48</f>
        <v>#REF!</v>
      </c>
      <c r="E59" s="462"/>
    </row>
    <row r="60">
      <c r="B60" s="18" t="s">
        <v>2128</v>
      </c>
      <c r="F60" s="19"/>
      <c r="I60" s="18">
        <v>610652.98999999999</v>
      </c>
    </row>
    <row r="61">
      <c r="B61" s="18" t="s">
        <v>2129</v>
      </c>
      <c r="I61" s="18">
        <v>608412.58999999997</v>
      </c>
      <c r="M61" s="848"/>
    </row>
    <row r="62">
      <c r="I62" s="18">
        <f>I61/I60</f>
        <v>0.99633114053858962</v>
      </c>
      <c r="M62" s="462"/>
    </row>
    <row r="63">
      <c r="B63" s="1817" t="s">
        <v>2437</v>
      </c>
      <c r="I63" s="1817">
        <f>I51*I62</f>
        <v>647789.68652773253</v>
      </c>
    </row>
  </sheetData>
  <mergeCells count="5">
    <mergeCell ref="H1:I3"/>
    <mergeCell ref="A6:I6"/>
    <mergeCell ref="A7:I7"/>
    <mergeCell ref="A9:C9"/>
    <mergeCell ref="B55:G55"/>
  </mergeCells>
  <pageMargins left="0" right="0" top="0.74803149606299213" bottom="0.74803149606299213" header="0.31496062992125984" footer="0.31496062992125984"/>
  <pageSetup paperSize="9" scale="58"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92D050"/>
    <pageSetUpPr fitToPage="1"/>
  </sheetPr>
  <sheetViews>
    <sheetView view="pageBreakPreview" zoomScale="70" zoomScaleNormal="100" zoomScaleSheetLayoutView="70" workbookViewId="0">
      <selection activeCell="B23" sqref="B23:O23"/>
    </sheetView>
  </sheetViews>
  <sheetFormatPr defaultColWidth="9.140625" defaultRowHeight="15"/>
  <cols>
    <col customWidth="1" min="1" max="1" style="507" width="4.42578125"/>
    <col customWidth="1" min="2" max="2" style="507" width="35.28515625"/>
    <col customWidth="1" min="3" max="3" style="507" width="15.140625"/>
    <col customWidth="1" min="4" max="4" style="507" width="12.7109375"/>
    <col customWidth="1" min="5" max="9" style="507" width="15.5703125"/>
    <col customWidth="1" min="10" max="15" style="507" width="14.140625"/>
    <col customWidth="1" min="16" max="16" style="507" width="15.85546875"/>
    <col customWidth="1" min="17" max="18" style="507" width="14.140625"/>
    <col customWidth="1" min="19" max="20" style="507" width="12.5703125"/>
    <col customWidth="1" min="21" max="21" style="507" width="14.28515625"/>
    <col customWidth="1" min="22" max="22" style="507" width="22.140625"/>
    <col min="23" max="16384" style="507" width="9.140625"/>
  </cols>
  <sheetData>
    <row r="1" ht="15" customHeight="1">
      <c r="B1" s="502"/>
      <c r="C1" s="502"/>
      <c r="D1" s="502"/>
      <c r="E1" s="502"/>
      <c r="F1" s="502"/>
      <c r="G1" s="502"/>
      <c r="H1" s="502"/>
      <c r="I1" s="502"/>
      <c r="J1" s="502"/>
      <c r="K1" s="502"/>
      <c r="L1" s="502"/>
      <c r="M1" s="502"/>
      <c r="N1" s="502"/>
      <c r="O1" s="502"/>
      <c r="P1" s="502"/>
      <c r="Q1" s="1911" t="s">
        <v>2383</v>
      </c>
      <c r="R1" s="1911"/>
      <c r="S1" s="1911"/>
      <c r="T1" s="1911"/>
      <c r="U1" s="1911"/>
      <c r="V1" s="1911"/>
    </row>
    <row r="2" ht="15" customHeight="1">
      <c r="B2" s="502"/>
      <c r="C2" s="502"/>
      <c r="D2" s="502"/>
      <c r="E2" s="502"/>
      <c r="F2" s="502"/>
      <c r="G2" s="502"/>
      <c r="H2" s="502"/>
      <c r="I2" s="502"/>
      <c r="J2" s="502"/>
      <c r="K2" s="502"/>
      <c r="L2" s="502"/>
      <c r="M2" s="502"/>
      <c r="N2" s="502"/>
      <c r="O2" s="502"/>
      <c r="P2" s="502"/>
      <c r="Q2" s="1911"/>
      <c r="R2" s="1911"/>
      <c r="S2" s="1911"/>
      <c r="T2" s="1911"/>
      <c r="U2" s="1911"/>
      <c r="V2" s="1911"/>
    </row>
    <row r="3" ht="52.5" customHeight="1">
      <c r="B3" s="502"/>
      <c r="C3" s="502"/>
      <c r="D3" s="502"/>
      <c r="E3" s="502"/>
      <c r="F3" s="502"/>
      <c r="G3" s="502"/>
      <c r="H3" s="502"/>
      <c r="I3" s="502"/>
      <c r="J3" s="502"/>
      <c r="K3" s="502"/>
      <c r="L3" s="502"/>
      <c r="M3" s="502"/>
      <c r="N3" s="502"/>
      <c r="O3" s="502"/>
      <c r="P3" s="502"/>
      <c r="Q3" s="1911"/>
      <c r="R3" s="1911"/>
      <c r="S3" s="1911"/>
      <c r="T3" s="1911"/>
      <c r="U3" s="1911"/>
      <c r="V3" s="1911"/>
    </row>
    <row r="4" ht="15.75">
      <c r="B4" s="502"/>
      <c r="C4" s="502"/>
      <c r="D4" s="502"/>
      <c r="E4" s="502"/>
      <c r="F4" s="502"/>
      <c r="G4" s="502"/>
      <c r="H4" s="502"/>
      <c r="I4" s="502"/>
      <c r="J4" s="502"/>
      <c r="K4" s="502"/>
      <c r="L4" s="502"/>
      <c r="M4" s="502"/>
      <c r="N4" s="502"/>
      <c r="O4" s="502"/>
      <c r="P4" s="502"/>
      <c r="Q4" s="502"/>
      <c r="R4" s="502"/>
      <c r="S4" s="502"/>
      <c r="T4" s="502"/>
      <c r="U4" s="1647"/>
      <c r="V4" s="502"/>
    </row>
    <row r="5" ht="15.75">
      <c r="B5" s="1917" t="s">
        <v>2378</v>
      </c>
      <c r="C5" s="1917"/>
      <c r="D5" s="1917"/>
      <c r="E5" s="1917"/>
      <c r="F5" s="1917"/>
      <c r="G5" s="1917"/>
      <c r="H5" s="1917"/>
      <c r="I5" s="1917"/>
      <c r="J5" s="1917"/>
      <c r="K5" s="1917"/>
      <c r="L5" s="1917"/>
      <c r="M5" s="1917"/>
      <c r="N5" s="1917"/>
      <c r="O5" s="1917"/>
      <c r="P5" s="1917"/>
      <c r="Q5" s="1917"/>
      <c r="R5" s="1917"/>
      <c r="S5" s="1648"/>
      <c r="T5" s="1648"/>
      <c r="U5" s="1566"/>
      <c r="V5" s="502"/>
    </row>
    <row r="6" s="520" customFormat="1" ht="15.75">
      <c r="B6" s="1917"/>
      <c r="C6" s="1917"/>
      <c r="D6" s="1917"/>
      <c r="E6" s="1917"/>
      <c r="F6" s="1917"/>
      <c r="G6" s="1917"/>
      <c r="H6" s="1917"/>
      <c r="I6" s="1917"/>
      <c r="J6" s="1917"/>
      <c r="K6" s="1917"/>
      <c r="L6" s="1917"/>
      <c r="M6" s="1917"/>
      <c r="N6" s="1917"/>
      <c r="O6" s="1917"/>
      <c r="P6" s="1917"/>
      <c r="Q6" s="1917"/>
      <c r="R6" s="1917"/>
      <c r="S6" s="1648"/>
      <c r="T6" s="1648"/>
      <c r="U6" s="1648"/>
      <c r="V6" s="1567"/>
    </row>
    <row r="7" ht="15.75">
      <c r="B7" s="502"/>
      <c r="C7" s="502"/>
      <c r="D7" s="502"/>
      <c r="E7" s="502"/>
      <c r="F7" s="502"/>
      <c r="G7" s="502"/>
      <c r="H7" s="502"/>
      <c r="I7" s="502"/>
      <c r="J7" s="502"/>
      <c r="K7" s="502"/>
      <c r="L7" s="502"/>
      <c r="M7" s="502"/>
      <c r="N7" s="502"/>
      <c r="O7" s="502"/>
      <c r="P7" s="502"/>
      <c r="Q7" s="502"/>
      <c r="R7" s="502"/>
      <c r="S7" s="502"/>
      <c r="T7" s="502"/>
      <c r="U7" s="49" t="s">
        <v>1223</v>
      </c>
      <c r="V7" s="502"/>
    </row>
    <row r="8" ht="45.75" customHeight="1">
      <c r="A8" s="1918"/>
      <c r="B8" s="1919" t="s">
        <v>124</v>
      </c>
      <c r="C8" s="1920" t="s">
        <v>1409</v>
      </c>
      <c r="D8" s="1921" t="s">
        <v>1410</v>
      </c>
      <c r="E8" s="1922"/>
      <c r="F8" s="1922"/>
      <c r="G8" s="1922"/>
      <c r="H8" s="1922"/>
      <c r="I8" s="1923"/>
      <c r="J8" s="1921" t="s">
        <v>1411</v>
      </c>
      <c r="K8" s="1922"/>
      <c r="L8" s="1922"/>
      <c r="M8" s="1922"/>
      <c r="N8" s="1922"/>
      <c r="O8" s="1923"/>
      <c r="P8" s="1919" t="s">
        <v>1412</v>
      </c>
      <c r="Q8" s="1919"/>
      <c r="R8" s="1919"/>
      <c r="S8" s="1919"/>
      <c r="T8" s="1919"/>
      <c r="U8" s="1919"/>
      <c r="V8" s="1920" t="s">
        <v>2379</v>
      </c>
    </row>
    <row r="9" ht="45" customHeight="1">
      <c r="A9" s="1918"/>
      <c r="B9" s="1919"/>
      <c r="C9" s="1920"/>
      <c r="D9" s="1568">
        <v>2018</v>
      </c>
      <c r="E9" s="1568">
        <v>2019</v>
      </c>
      <c r="F9" s="1568">
        <v>2020</v>
      </c>
      <c r="G9" s="1568">
        <v>2021</v>
      </c>
      <c r="H9" s="1568">
        <v>2022</v>
      </c>
      <c r="I9" s="1568" t="s">
        <v>1219</v>
      </c>
      <c r="J9" s="1568">
        <v>2018</v>
      </c>
      <c r="K9" s="1568">
        <v>2019</v>
      </c>
      <c r="L9" s="1568">
        <v>2020</v>
      </c>
      <c r="M9" s="1568">
        <v>2021</v>
      </c>
      <c r="N9" s="1568">
        <v>2022</v>
      </c>
      <c r="O9" s="1568" t="s">
        <v>1220</v>
      </c>
      <c r="P9" s="1568">
        <v>2018</v>
      </c>
      <c r="Q9" s="1568">
        <v>2019</v>
      </c>
      <c r="R9" s="1568">
        <v>2020</v>
      </c>
      <c r="S9" s="1568">
        <v>2021</v>
      </c>
      <c r="T9" s="1568">
        <v>2022</v>
      </c>
      <c r="U9" s="1568" t="s">
        <v>1219</v>
      </c>
      <c r="V9" s="1920"/>
    </row>
    <row r="10" ht="31.5">
      <c r="A10" s="521">
        <v>1</v>
      </c>
      <c r="B10" s="1569" t="s">
        <v>1413</v>
      </c>
      <c r="C10" s="1570" t="s">
        <v>350</v>
      </c>
      <c r="D10" s="1568" t="s">
        <v>350</v>
      </c>
      <c r="E10" s="1568" t="s">
        <v>350</v>
      </c>
      <c r="F10" s="1568" t="s">
        <v>350</v>
      </c>
      <c r="G10" s="1568" t="s">
        <v>350</v>
      </c>
      <c r="H10" s="1568" t="s">
        <v>350</v>
      </c>
      <c r="I10" s="1568" t="s">
        <v>350</v>
      </c>
      <c r="J10" s="1568" t="s">
        <v>350</v>
      </c>
      <c r="K10" s="1568" t="s">
        <v>350</v>
      </c>
      <c r="L10" s="1568" t="s">
        <v>350</v>
      </c>
      <c r="M10" s="1568" t="s">
        <v>350</v>
      </c>
      <c r="N10" s="1568" t="s">
        <v>350</v>
      </c>
      <c r="O10" s="1568" t="s">
        <v>350</v>
      </c>
      <c r="P10" s="1568" t="s">
        <v>350</v>
      </c>
      <c r="Q10" s="1571">
        <v>0.044999999999999998</v>
      </c>
      <c r="R10" s="1571">
        <v>0.034000000000000002</v>
      </c>
      <c r="S10" s="1571">
        <v>0.067000000000000004</v>
      </c>
      <c r="T10" s="1571">
        <v>0.13900000000000001</v>
      </c>
      <c r="U10" s="1571">
        <v>0.059999999999999998</v>
      </c>
      <c r="V10" s="1571">
        <v>0.047</v>
      </c>
    </row>
    <row r="11" ht="43.5" customHeight="1">
      <c r="A11" s="522" t="s">
        <v>13</v>
      </c>
      <c r="B11" s="1569" t="s">
        <v>1414</v>
      </c>
      <c r="C11" s="1570" t="s">
        <v>350</v>
      </c>
      <c r="D11" s="1568" t="s">
        <v>350</v>
      </c>
      <c r="E11" s="1568" t="s">
        <v>350</v>
      </c>
      <c r="F11" s="1568" t="s">
        <v>350</v>
      </c>
      <c r="G11" s="1568" t="s">
        <v>350</v>
      </c>
      <c r="H11" s="1568" t="s">
        <v>350</v>
      </c>
      <c r="I11" s="1568" t="s">
        <v>350</v>
      </c>
      <c r="J11" s="1568" t="s">
        <v>350</v>
      </c>
      <c r="K11" s="1568" t="s">
        <v>350</v>
      </c>
      <c r="L11" s="1568" t="s">
        <v>350</v>
      </c>
      <c r="M11" s="1568" t="s">
        <v>350</v>
      </c>
      <c r="N11" s="1568" t="s">
        <v>350</v>
      </c>
      <c r="O11" s="1568" t="s">
        <v>350</v>
      </c>
      <c r="P11" s="1568" t="s">
        <v>350</v>
      </c>
      <c r="Q11" s="1571">
        <v>0.044999999999999998</v>
      </c>
      <c r="R11" s="1571">
        <v>0.034000000000000002</v>
      </c>
      <c r="S11" s="1571">
        <v>0.067000000000000004</v>
      </c>
      <c r="T11" s="1571">
        <v>0.13900000000000001</v>
      </c>
      <c r="U11" s="1571">
        <v>0.059999999999999998</v>
      </c>
      <c r="V11" s="1571">
        <v>0.047</v>
      </c>
    </row>
    <row r="12" ht="15.75">
      <c r="A12" s="1649">
        <v>2</v>
      </c>
      <c r="B12" s="1572" t="s">
        <v>1421</v>
      </c>
      <c r="C12" s="1573">
        <v>815141.27500000002</v>
      </c>
      <c r="D12" s="1574">
        <v>2773.1799999999998</v>
      </c>
      <c r="E12" s="1574">
        <v>288673.84000000003</v>
      </c>
      <c r="F12" s="1574"/>
      <c r="G12" s="1574">
        <v>373023.20000000001</v>
      </c>
      <c r="H12" s="1574"/>
      <c r="I12" s="1574"/>
      <c r="J12" s="1575">
        <f>C12-D12</f>
        <v>812368.09499999997</v>
      </c>
      <c r="K12" s="1576">
        <f>J12-E12</f>
        <v>523694.25499999995</v>
      </c>
      <c r="L12" s="1576">
        <f>K12-F12</f>
        <v>523694.25499999995</v>
      </c>
      <c r="M12" s="1576">
        <f t="shared" ref="M12:O14" si="0">L12-G12</f>
        <v>150671.05499999993</v>
      </c>
      <c r="N12" s="1576">
        <f t="shared" si="0"/>
        <v>150671.05499999993</v>
      </c>
      <c r="O12" s="1576">
        <f t="shared" si="0"/>
        <v>150671.05499999993</v>
      </c>
      <c r="P12" s="1574">
        <f>(C12-D12)*(1+Q10)</f>
        <v>848924.65927499987</v>
      </c>
      <c r="Q12" s="1576">
        <f>(P12-E12)*(1+$R$10)</f>
        <v>579299.34713034995</v>
      </c>
      <c r="R12" s="1576">
        <f>(Q12-F12)*(1+$S$10)</f>
        <v>618112.40338808333</v>
      </c>
      <c r="S12" s="1576">
        <f>(R12-G12)*(1+$T$10)</f>
        <v>279156.60265902692</v>
      </c>
      <c r="T12" s="1576">
        <f>(S12-H12)*(1+$U$10)</f>
        <v>295905.99881856854</v>
      </c>
      <c r="U12" s="1576">
        <f>(T12-I12)</f>
        <v>295905.99881856854</v>
      </c>
      <c r="V12" s="1577">
        <f>U12*(1+$V$10)</f>
        <v>309813.58076304122</v>
      </c>
    </row>
    <row r="13" ht="31.5">
      <c r="A13" s="1649">
        <v>3</v>
      </c>
      <c r="B13" s="1572" t="s">
        <v>1422</v>
      </c>
      <c r="C13" s="1573">
        <v>459487.08500000002</v>
      </c>
      <c r="D13" s="1574"/>
      <c r="E13" s="1574">
        <v>79111.321986454888</v>
      </c>
      <c r="F13" s="1574">
        <v>67795.212500000009</v>
      </c>
      <c r="G13" s="1574">
        <v>95093.940000000002</v>
      </c>
      <c r="H13" s="1574"/>
      <c r="I13" s="1574"/>
      <c r="J13" s="1575">
        <f>C13-D13</f>
        <v>459487.08500000002</v>
      </c>
      <c r="K13" s="1576">
        <f>J13-E13</f>
        <v>380375.76301354513</v>
      </c>
      <c r="L13" s="1576">
        <f>K13-F13</f>
        <v>312580.55051354511</v>
      </c>
      <c r="M13" s="1576">
        <f t="shared" si="0"/>
        <v>217486.61051354511</v>
      </c>
      <c r="N13" s="1576">
        <f t="shared" si="0"/>
        <v>217486.61051354511</v>
      </c>
      <c r="O13" s="1576">
        <f t="shared" si="0"/>
        <v>217486.61051354511</v>
      </c>
      <c r="P13" s="1574"/>
      <c r="Q13" s="1576">
        <f>(C13-E13)*(1+R10)</f>
        <v>393308.53895600565</v>
      </c>
      <c r="R13" s="1576">
        <f>(Q13-F13)*(1+$S$10)</f>
        <v>347322.71932855801</v>
      </c>
      <c r="S13" s="1576">
        <f>(R13-G13)*(1+$T$10)</f>
        <v>287288.5796552276</v>
      </c>
      <c r="T13" s="1576">
        <f>(S13-H13)*(1+$U$10)</f>
        <v>304525.89443454129</v>
      </c>
      <c r="U13" s="1576">
        <f>(T13-I13)</f>
        <v>304525.89443454129</v>
      </c>
      <c r="V13" s="1577">
        <f t="shared" ref="V13:V20" si="1">U13*(1+$V$10)</f>
        <v>318838.61147296469</v>
      </c>
    </row>
    <row r="14" ht="31.5">
      <c r="A14" s="1649">
        <v>4</v>
      </c>
      <c r="B14" s="1572" t="s">
        <v>1423</v>
      </c>
      <c r="C14" s="1573">
        <v>313424.98499999999</v>
      </c>
      <c r="D14" s="1574"/>
      <c r="E14" s="1574"/>
      <c r="F14" s="1574"/>
      <c r="G14" s="1574">
        <v>35711.916141964</v>
      </c>
      <c r="H14" s="1574">
        <v>122155.39999999999</v>
      </c>
      <c r="I14" s="1574"/>
      <c r="J14" s="1575"/>
      <c r="K14" s="1576"/>
      <c r="L14" s="1576"/>
      <c r="M14" s="1576">
        <f>C14-G14</f>
        <v>277713.06885803596</v>
      </c>
      <c r="N14" s="1576">
        <f t="shared" si="0"/>
        <v>155557.66885803596</v>
      </c>
      <c r="O14" s="1576">
        <f t="shared" si="0"/>
        <v>155557.66885803596</v>
      </c>
      <c r="P14" s="1574"/>
      <c r="Q14" s="1576"/>
      <c r="R14" s="1576"/>
      <c r="S14" s="1576">
        <f>M14*(1+T10)</f>
        <v>316315.18542930298</v>
      </c>
      <c r="T14" s="1576">
        <f>(S14-H14)*(1+$U$10)</f>
        <v>205809.37255506116</v>
      </c>
      <c r="U14" s="1576">
        <f>(T14-I14)</f>
        <v>205809.37255506116</v>
      </c>
      <c r="V14" s="1577">
        <f t="shared" si="1"/>
        <v>215482.41306514901</v>
      </c>
    </row>
    <row r="15" ht="31.5">
      <c r="A15" s="1649">
        <v>5</v>
      </c>
      <c r="B15" s="1572" t="s">
        <v>1424</v>
      </c>
      <c r="C15" s="1573">
        <v>326472.10999999999</v>
      </c>
      <c r="D15" s="1574"/>
      <c r="E15" s="1574"/>
      <c r="F15" s="1574"/>
      <c r="G15" s="1574"/>
      <c r="H15" s="1574"/>
      <c r="I15" s="1574" t="e">
        <f>#REF!</f>
        <v>#REF!</v>
      </c>
      <c r="J15" s="1575"/>
      <c r="K15" s="1576"/>
      <c r="L15" s="1576"/>
      <c r="M15" s="1576"/>
      <c r="N15" s="1576"/>
      <c r="O15" s="1576" t="e">
        <f>C15-I15</f>
        <v>#REF!</v>
      </c>
      <c r="P15" s="1574"/>
      <c r="Q15" s="1576"/>
      <c r="R15" s="1576"/>
      <c r="S15" s="1576"/>
      <c r="T15" s="1576"/>
      <c r="U15" s="1576" t="e">
        <f>O15</f>
        <v>#REF!</v>
      </c>
      <c r="V15" s="1577" t="e">
        <f t="shared" si="1"/>
        <v>#REF!</v>
      </c>
    </row>
    <row r="16" ht="47.25">
      <c r="A16" s="1649">
        <v>6</v>
      </c>
      <c r="B16" s="1572" t="s">
        <v>1425</v>
      </c>
      <c r="C16" s="1573">
        <v>292838.52000000002</v>
      </c>
      <c r="D16" s="1574"/>
      <c r="E16" s="1574"/>
      <c r="F16" s="1574"/>
      <c r="G16" s="1574"/>
      <c r="H16" s="1574"/>
      <c r="I16" s="1574">
        <v>76930.426620317157</v>
      </c>
      <c r="J16" s="1575"/>
      <c r="K16" s="1576"/>
      <c r="L16" s="1576"/>
      <c r="M16" s="1576"/>
      <c r="N16" s="1576"/>
      <c r="O16" s="1576">
        <f>C16-I16</f>
        <v>215908.09337968286</v>
      </c>
      <c r="P16" s="1574"/>
      <c r="Q16" s="1576"/>
      <c r="R16" s="1576"/>
      <c r="S16" s="1576"/>
      <c r="T16" s="1576"/>
      <c r="U16" s="1576">
        <f>O16</f>
        <v>215908.09337968286</v>
      </c>
      <c r="V16" s="1577">
        <f t="shared" si="1"/>
        <v>226055.77376852793</v>
      </c>
    </row>
    <row r="17" ht="31.5">
      <c r="A17" s="1649">
        <v>7</v>
      </c>
      <c r="B17" s="1572" t="s">
        <v>1426</v>
      </c>
      <c r="C17" s="1573">
        <v>55883.290000000001</v>
      </c>
      <c r="D17" s="1574"/>
      <c r="E17" s="1574"/>
      <c r="F17" s="1574"/>
      <c r="G17" s="1574"/>
      <c r="H17" s="1574"/>
      <c r="I17" s="1574">
        <f>C17</f>
        <v>55883.290000000001</v>
      </c>
      <c r="J17" s="1575"/>
      <c r="K17" s="1576"/>
      <c r="L17" s="1576"/>
      <c r="M17" s="1576"/>
      <c r="N17" s="1576"/>
      <c r="O17" s="1576"/>
      <c r="P17" s="1574"/>
      <c r="Q17" s="1576"/>
      <c r="R17" s="1576"/>
      <c r="S17" s="1576"/>
      <c r="T17" s="1576"/>
      <c r="U17" s="1576">
        <f>O17</f>
        <v>0</v>
      </c>
      <c r="V17" s="1577">
        <f t="shared" si="1"/>
        <v>0</v>
      </c>
    </row>
    <row r="18" ht="47.25">
      <c r="A18" s="1649">
        <v>8</v>
      </c>
      <c r="B18" s="1572" t="s">
        <v>1427</v>
      </c>
      <c r="C18" s="1578">
        <v>53192.889978756699</v>
      </c>
      <c r="D18" s="1574"/>
      <c r="E18" s="1574"/>
      <c r="F18" s="1574"/>
      <c r="G18" s="1574"/>
      <c r="H18" s="1574"/>
      <c r="I18" s="1574">
        <f>C18</f>
        <v>53192.889978756699</v>
      </c>
      <c r="J18" s="1575"/>
      <c r="K18" s="1576"/>
      <c r="L18" s="1576"/>
      <c r="M18" s="1576"/>
      <c r="N18" s="1576"/>
      <c r="O18" s="1576"/>
      <c r="P18" s="1574"/>
      <c r="Q18" s="1576"/>
      <c r="R18" s="1576"/>
      <c r="S18" s="1576"/>
      <c r="T18" s="1576"/>
      <c r="U18" s="1576">
        <f>O18</f>
        <v>0</v>
      </c>
      <c r="V18" s="1577">
        <f t="shared" si="1"/>
        <v>0</v>
      </c>
    </row>
    <row r="19" ht="31.5">
      <c r="A19" s="800">
        <v>9</v>
      </c>
      <c r="B19" s="1579" t="s">
        <v>2046</v>
      </c>
      <c r="C19" s="1580">
        <v>1411967.3100000001</v>
      </c>
      <c r="D19" s="1581"/>
      <c r="E19" s="1581"/>
      <c r="F19" s="1581"/>
      <c r="G19" s="1581"/>
      <c r="H19" s="1581"/>
      <c r="I19" s="1581">
        <v>76902.619999999995</v>
      </c>
      <c r="J19" s="1582"/>
      <c r="K19" s="1583"/>
      <c r="L19" s="1583"/>
      <c r="M19" s="1583"/>
      <c r="N19" s="1583"/>
      <c r="O19" s="1583">
        <f>C19-I19</f>
        <v>1335064.6899999999</v>
      </c>
      <c r="P19" s="1581"/>
      <c r="Q19" s="1583"/>
      <c r="R19" s="1583"/>
      <c r="S19" s="1583"/>
      <c r="T19" s="1583"/>
      <c r="U19" s="1583">
        <f>C19-I19</f>
        <v>1335064.6899999999</v>
      </c>
      <c r="V19" s="1584">
        <f t="shared" si="1"/>
        <v>1397812.7304299998</v>
      </c>
    </row>
    <row r="20" ht="31.5">
      <c r="A20" s="800">
        <v>10</v>
      </c>
      <c r="B20" s="1579" t="s">
        <v>2132</v>
      </c>
      <c r="C20" s="1580">
        <v>1453524.02</v>
      </c>
      <c r="D20" s="1581"/>
      <c r="E20" s="1581"/>
      <c r="F20" s="1581"/>
      <c r="G20" s="1581"/>
      <c r="H20" s="1581"/>
      <c r="I20" s="1581">
        <v>112118.59</v>
      </c>
      <c r="J20" s="1582"/>
      <c r="K20" s="1583"/>
      <c r="L20" s="1583"/>
      <c r="M20" s="1583"/>
      <c r="N20" s="1583"/>
      <c r="O20" s="1583">
        <f>C20-I20</f>
        <v>1341405.4299999999</v>
      </c>
      <c r="P20" s="1581"/>
      <c r="Q20" s="1583"/>
      <c r="R20" s="1583"/>
      <c r="S20" s="1583"/>
      <c r="T20" s="1583"/>
      <c r="U20" s="1585">
        <f>C20-I20</f>
        <v>1341405.4299999999</v>
      </c>
      <c r="V20" s="1584">
        <f t="shared" si="1"/>
        <v>1404451.4852099998</v>
      </c>
    </row>
    <row r="21" ht="15.75">
      <c r="A21" s="521"/>
      <c r="B21" s="1586" t="s">
        <v>1212</v>
      </c>
      <c r="C21" s="1573">
        <f>C12+C13+C14+C15+C16+C17+C18+C19+C20</f>
        <v>5181931.4849787569</v>
      </c>
      <c r="D21" s="1573">
        <f t="shared" ref="D21:V21" si="2">D12+D13+D14+D15+D16+D17+D18+D19+D20</f>
        <v>2773.1799999999998</v>
      </c>
      <c r="E21" s="1573">
        <f t="shared" si="2"/>
        <v>367785.16198645491</v>
      </c>
      <c r="F21" s="1573">
        <f t="shared" si="2"/>
        <v>67795.212500000009</v>
      </c>
      <c r="G21" s="1573">
        <f t="shared" si="2"/>
        <v>503829.05614196404</v>
      </c>
      <c r="H21" s="1573">
        <f t="shared" si="2"/>
        <v>122155.39999999999</v>
      </c>
      <c r="I21" s="1573" t="e">
        <f t="shared" si="2"/>
        <v>#REF!</v>
      </c>
      <c r="J21" s="1573">
        <f t="shared" si="2"/>
        <v>1271855.1799999999</v>
      </c>
      <c r="K21" s="1573">
        <f t="shared" si="2"/>
        <v>904070.01801354508</v>
      </c>
      <c r="L21" s="1573">
        <f t="shared" si="2"/>
        <v>836274.80551354506</v>
      </c>
      <c r="M21" s="1573">
        <f t="shared" si="2"/>
        <v>645870.734371581</v>
      </c>
      <c r="N21" s="1573">
        <f t="shared" si="2"/>
        <v>523715.33437158098</v>
      </c>
      <c r="O21" s="1573" t="e">
        <f t="shared" si="2"/>
        <v>#REF!</v>
      </c>
      <c r="P21" s="1573">
        <f t="shared" si="2"/>
        <v>848924.65927499987</v>
      </c>
      <c r="Q21" s="1573">
        <f t="shared" si="2"/>
        <v>972607.88608635566</v>
      </c>
      <c r="R21" s="1573">
        <f t="shared" si="2"/>
        <v>965435.12271664129</v>
      </c>
      <c r="S21" s="1573">
        <f t="shared" si="2"/>
        <v>882760.36774355755</v>
      </c>
      <c r="T21" s="1573">
        <f t="shared" si="2"/>
        <v>806241.26580817101</v>
      </c>
      <c r="U21" s="1573" t="e">
        <f>U12+U13+U14+U15+U16+U17+U18+U19+U20</f>
        <v>#REF!</v>
      </c>
      <c r="V21" s="1573" t="e">
        <f t="shared" si="2"/>
        <v>#REF!</v>
      </c>
    </row>
    <row r="22" ht="50.25" customHeight="1">
      <c r="A22" s="1565"/>
      <c r="B22" s="1587"/>
      <c r="C22" s="1588"/>
      <c r="D22" s="1588"/>
      <c r="E22" s="1588"/>
      <c r="F22" s="1588"/>
      <c r="G22" s="1588"/>
      <c r="H22" s="1588"/>
      <c r="I22" s="1588"/>
      <c r="J22" s="1588"/>
      <c r="K22" s="1588"/>
      <c r="L22" s="1588"/>
      <c r="M22" s="1588"/>
      <c r="N22" s="1588"/>
      <c r="O22" s="1588"/>
      <c r="P22" s="1588"/>
      <c r="Q22" s="1588"/>
      <c r="R22" s="1588"/>
      <c r="S22" s="1588"/>
      <c r="T22" s="1588"/>
      <c r="U22" s="1588"/>
      <c r="V22" s="1588"/>
    </row>
    <row r="23" ht="58.5" customHeight="1">
      <c r="A23" s="1565"/>
      <c r="B23" s="1916" t="s">
        <v>1405</v>
      </c>
      <c r="C23" s="1916"/>
      <c r="D23" s="1916"/>
      <c r="E23" s="1916"/>
      <c r="F23" s="1916"/>
      <c r="G23" s="1916"/>
      <c r="H23" s="1916"/>
      <c r="I23" s="1916"/>
      <c r="J23" s="1916"/>
      <c r="K23" s="1916"/>
      <c r="L23" s="1916"/>
      <c r="M23" s="1916"/>
      <c r="N23" s="1916"/>
      <c r="O23" s="1916"/>
      <c r="P23" s="1588"/>
      <c r="Q23" s="1588"/>
      <c r="R23" s="1588"/>
      <c r="S23" s="1588"/>
      <c r="T23" s="1588"/>
      <c r="U23" s="1588"/>
      <c r="V23" s="1588"/>
    </row>
    <row r="24" ht="15.75">
      <c r="A24" s="1565"/>
      <c r="B24" s="1587"/>
      <c r="C24" s="1588"/>
      <c r="D24" s="1588"/>
      <c r="E24" s="1588"/>
      <c r="F24" s="1588"/>
      <c r="G24" s="1588"/>
      <c r="H24" s="1588"/>
      <c r="I24" s="1588"/>
      <c r="J24" s="1588"/>
      <c r="K24" s="1588"/>
      <c r="L24" s="1588"/>
      <c r="M24" s="1588"/>
      <c r="N24" s="1588"/>
      <c r="O24" s="1588"/>
      <c r="P24" s="1588"/>
      <c r="Q24" s="1588"/>
      <c r="R24" s="1588"/>
      <c r="S24" s="1588"/>
      <c r="T24" s="1588"/>
      <c r="U24" s="1588"/>
      <c r="V24" s="1588"/>
    </row>
    <row r="25" ht="15.75">
      <c r="B25" s="502"/>
      <c r="C25" s="502"/>
      <c r="D25" s="502"/>
      <c r="E25" s="502"/>
      <c r="F25" s="502"/>
      <c r="G25" s="502"/>
      <c r="H25" s="502"/>
      <c r="I25" s="502"/>
      <c r="J25" s="502"/>
      <c r="K25" s="502"/>
      <c r="L25" s="502"/>
      <c r="M25" s="502"/>
      <c r="N25" s="502"/>
      <c r="O25" s="502"/>
      <c r="P25" s="502"/>
      <c r="Q25" s="502"/>
      <c r="R25" s="502"/>
      <c r="S25" s="502"/>
      <c r="T25" s="502"/>
      <c r="U25" s="502"/>
      <c r="V25" s="502"/>
    </row>
    <row r="26">
      <c r="U26" s="48" t="e">
        <f>U21-U19</f>
        <v>#REF!</v>
      </c>
    </row>
    <row r="27">
      <c r="U27" s="264">
        <v>4025091.5910582002</v>
      </c>
    </row>
  </sheetData>
  <mergeCells count="10">
    <mergeCell ref="B23:O23"/>
    <mergeCell ref="Q1:V3"/>
    <mergeCell ref="B5:R6"/>
    <mergeCell ref="A8:A9"/>
    <mergeCell ref="B8:B9"/>
    <mergeCell ref="C8:C9"/>
    <mergeCell ref="D8:I8"/>
    <mergeCell ref="J8:O8"/>
    <mergeCell ref="P8:U8"/>
    <mergeCell ref="V8:V9"/>
  </mergeCells>
  <pageMargins left="0.70866141732283472" right="0.70866141732283472" top="0.74803149606299213" bottom="0.74803149606299213" header="0.31496062992125984" footer="0.31496062992125984"/>
  <pageSetup paperSize="9" scale="39"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92D050"/>
    <pageSetUpPr fitToPage="1"/>
  </sheetPr>
  <sheetViews>
    <sheetView view="pageBreakPreview" zoomScale="70" zoomScaleNormal="80" zoomScaleSheetLayoutView="70" workbookViewId="0">
      <selection activeCell="P18" sqref="P18"/>
    </sheetView>
  </sheetViews>
  <sheetFormatPr defaultColWidth="9.140625" defaultRowHeight="15"/>
  <cols>
    <col min="1" max="1" style="306" width="9.140625"/>
    <col customWidth="1" min="2" max="2" style="306" width="78.85546875"/>
    <col bestFit="1" customWidth="1" min="3" max="3" style="306" width="17.42578125"/>
    <col bestFit="1" customWidth="1" min="4" max="4" style="306" width="11"/>
    <col customWidth="1" hidden="1" min="5" max="5" style="306" width="19.85546875"/>
    <col customWidth="1" hidden="1" min="6" max="6" style="306" width="30.7109375"/>
    <col customWidth="1" hidden="1" min="7" max="8" style="306" width="27.7109375"/>
    <col customWidth="1" min="9" max="9" style="306" width="27.7109375"/>
    <col customWidth="1" hidden="1" min="10" max="10" style="306" width="25.28515625"/>
    <col customWidth="1" hidden="1" min="11" max="11" style="306" width="14.42578125"/>
    <col customWidth="1" hidden="1" min="12" max="12" style="306" width="21"/>
    <col customWidth="1" hidden="1" min="13" max="13" style="306" width="15.7109375"/>
    <col min="14" max="16384" style="306" width="9.140625"/>
  </cols>
  <sheetData>
    <row r="1" ht="123.75" customHeight="1">
      <c r="A1" s="1589"/>
      <c r="B1" s="1589"/>
      <c r="C1" s="1924" t="s">
        <v>2386</v>
      </c>
      <c r="D1" s="1924"/>
      <c r="E1" s="1924"/>
      <c r="F1" s="1924"/>
      <c r="G1" s="1924"/>
      <c r="H1" s="1924"/>
      <c r="I1" s="1924"/>
      <c r="J1" s="1924"/>
    </row>
    <row r="2" ht="15.75">
      <c r="A2" s="1589"/>
      <c r="B2" s="1589"/>
      <c r="C2" s="1590"/>
      <c r="D2" s="1590"/>
      <c r="E2" s="1590"/>
      <c r="F2" s="1590"/>
      <c r="G2" s="1590"/>
      <c r="H2" s="1590"/>
      <c r="I2" s="1590"/>
    </row>
    <row r="3">
      <c r="A3" s="1589"/>
      <c r="B3" s="1589"/>
      <c r="C3" s="1589"/>
      <c r="D3" s="1589"/>
      <c r="E3" s="1589"/>
      <c r="F3" s="1589"/>
      <c r="G3" s="1589"/>
      <c r="H3" s="1589"/>
      <c r="I3" s="1589"/>
    </row>
    <row r="4" ht="51.75" customHeight="1">
      <c r="A4" s="1925" t="s">
        <v>1415</v>
      </c>
      <c r="B4" s="1925"/>
      <c r="C4" s="1925"/>
      <c r="D4" s="1925"/>
      <c r="E4" s="1925"/>
      <c r="F4" s="1925"/>
      <c r="G4" s="1591"/>
      <c r="H4" s="1824"/>
      <c r="I4" s="1650"/>
    </row>
    <row r="5">
      <c r="A5" s="1589"/>
      <c r="B5" s="1589"/>
      <c r="C5" s="1589"/>
      <c r="D5" s="1589"/>
      <c r="E5" s="1589"/>
      <c r="F5" s="1589"/>
      <c r="G5" s="1589"/>
      <c r="H5" s="1589"/>
      <c r="I5" s="1589"/>
    </row>
    <row r="6" ht="57" customHeight="1">
      <c r="A6" s="1592" t="s">
        <v>93</v>
      </c>
      <c r="B6" s="870" t="s">
        <v>125</v>
      </c>
      <c r="C6" s="870" t="s">
        <v>126</v>
      </c>
      <c r="D6" s="870" t="s">
        <v>95</v>
      </c>
      <c r="E6" s="870" t="s">
        <v>127</v>
      </c>
      <c r="F6" s="870" t="s">
        <v>1416</v>
      </c>
      <c r="G6" s="870" t="s">
        <v>2387</v>
      </c>
      <c r="H6" s="870" t="s">
        <v>2438</v>
      </c>
      <c r="I6" s="870" t="s">
        <v>2441</v>
      </c>
      <c r="J6" s="870" t="s">
        <v>2131</v>
      </c>
    </row>
    <row r="7" ht="15" customHeight="1">
      <c r="A7" s="1926" t="s">
        <v>128</v>
      </c>
      <c r="B7" s="1927"/>
      <c r="C7" s="1927"/>
      <c r="D7" s="1927"/>
      <c r="E7" s="1927"/>
      <c r="F7" s="1927"/>
      <c r="G7" s="1927"/>
      <c r="H7" s="1928"/>
      <c r="I7" s="1928"/>
      <c r="J7" s="1927"/>
    </row>
    <row r="8" ht="25.5" customHeight="1">
      <c r="A8" s="1593">
        <v>1</v>
      </c>
      <c r="B8" s="1594" t="s">
        <v>130</v>
      </c>
      <c r="C8" s="1595"/>
      <c r="D8" s="1595" t="s">
        <v>129</v>
      </c>
      <c r="E8" s="1596">
        <v>1603.1277418484519</v>
      </c>
      <c r="F8" s="1597" t="e">
        <f>#REF!/1000</f>
        <v>#REF!</v>
      </c>
      <c r="G8" s="1600">
        <v>1665.67610412966</v>
      </c>
      <c r="H8" s="1826">
        <v>1665.67610412966</v>
      </c>
      <c r="I8" s="1652">
        <f>G8</f>
        <v>1665.67610412966</v>
      </c>
      <c r="J8" s="1596">
        <f>G8</f>
        <v>1665.67610412966</v>
      </c>
    </row>
    <row r="9" ht="24.75" customHeight="1">
      <c r="A9" s="1593">
        <v>2</v>
      </c>
      <c r="B9" s="1594" t="s">
        <v>2130</v>
      </c>
      <c r="C9" s="1595"/>
      <c r="D9" s="1595" t="s">
        <v>129</v>
      </c>
      <c r="E9" s="1596">
        <v>1653.216808376706</v>
      </c>
      <c r="F9" s="1596">
        <v>1719.1116561900601</v>
      </c>
      <c r="G9" s="1600" t="e">
        <f>#REF!/1000</f>
        <v>#REF!</v>
      </c>
      <c r="H9" s="1826">
        <v>1732.0675681565472</v>
      </c>
      <c r="I9" s="1652" t="e">
        <f>G9</f>
        <v>#REF!</v>
      </c>
      <c r="J9" s="1596" t="e">
        <f>G9</f>
        <v>#REF!</v>
      </c>
      <c r="K9" s="307"/>
    </row>
    <row r="10" ht="26.25" customHeight="1">
      <c r="A10" s="1593">
        <v>3</v>
      </c>
      <c r="B10" s="1594" t="s">
        <v>131</v>
      </c>
      <c r="C10" s="870"/>
      <c r="D10" s="870"/>
      <c r="E10" s="1598">
        <v>0.01</v>
      </c>
      <c r="F10" s="1598" t="e">
        <f>#REF!</f>
        <v>#REF!</v>
      </c>
      <c r="G10" s="1655" t="e">
        <f>F10</f>
        <v>#REF!</v>
      </c>
      <c r="H10" s="1827"/>
      <c r="I10" s="1656" t="e">
        <f>G10</f>
        <v>#REF!</v>
      </c>
      <c r="J10" s="1598" t="e">
        <f>F10</f>
        <v>#REF!</v>
      </c>
    </row>
    <row r="11" ht="26.25" customHeight="1">
      <c r="A11" s="1593">
        <v>4</v>
      </c>
      <c r="B11" s="1594" t="s">
        <v>2013</v>
      </c>
      <c r="C11" s="870"/>
      <c r="D11" s="1595" t="s">
        <v>1</v>
      </c>
      <c r="E11" s="1598">
        <v>0.066900000000000001</v>
      </c>
      <c r="F11" s="1598">
        <v>0.13750000000000001</v>
      </c>
      <c r="G11" s="1655">
        <f>F11</f>
        <v>0.13750000000000001</v>
      </c>
      <c r="H11" s="1827"/>
      <c r="I11" s="1820">
        <v>0.13800000000000001</v>
      </c>
      <c r="J11" s="1598">
        <f>I11</f>
        <v>0.13800000000000001</v>
      </c>
    </row>
    <row r="12" ht="27" customHeight="1">
      <c r="A12" s="1593">
        <v>5</v>
      </c>
      <c r="B12" s="1594" t="s">
        <v>132</v>
      </c>
      <c r="C12" s="870"/>
      <c r="D12" s="870"/>
      <c r="E12" s="1599">
        <v>0.75</v>
      </c>
      <c r="F12" s="1599">
        <v>0.75</v>
      </c>
      <c r="G12" s="1623">
        <f>F12</f>
        <v>0.75</v>
      </c>
      <c r="H12" s="1828"/>
      <c r="I12" s="1653">
        <f>G12</f>
        <v>0.75</v>
      </c>
      <c r="J12" s="1599">
        <f>F12</f>
        <v>0.75</v>
      </c>
    </row>
    <row r="13" ht="26.25" customHeight="1">
      <c r="A13" s="1593">
        <v>6</v>
      </c>
      <c r="B13" s="1594" t="s">
        <v>2014</v>
      </c>
      <c r="C13" s="870"/>
      <c r="D13" s="870"/>
      <c r="E13" s="1596">
        <v>83986.62450999998</v>
      </c>
      <c r="F13" s="1596" t="e">
        <f>#REF!</f>
        <v>#REF!</v>
      </c>
      <c r="G13" s="1600" t="e">
        <f>F13</f>
        <v>#REF!</v>
      </c>
      <c r="H13" s="1826"/>
      <c r="I13" s="1652" t="e">
        <f>G13</f>
        <v>#REF!</v>
      </c>
      <c r="J13" s="1596" t="e">
        <f>G13</f>
        <v>#REF!</v>
      </c>
    </row>
    <row r="14" ht="25.5" customHeight="1">
      <c r="A14" s="1593">
        <v>7</v>
      </c>
      <c r="B14" s="1594" t="s">
        <v>133</v>
      </c>
      <c r="C14" s="870"/>
      <c r="D14" s="870"/>
      <c r="E14" s="1596">
        <v>83587.060359999974</v>
      </c>
      <c r="F14" s="1596">
        <v>83986.624509999994</v>
      </c>
      <c r="G14" s="1600">
        <f>F14</f>
        <v>83986.624509999994</v>
      </c>
      <c r="H14" s="1826"/>
      <c r="I14" s="1652">
        <f>G14</f>
        <v>83986.624509999994</v>
      </c>
      <c r="J14" s="1596">
        <f>G14</f>
        <v>83986.624509999994</v>
      </c>
      <c r="K14" s="309"/>
    </row>
    <row r="15" ht="24.75" customHeight="1">
      <c r="A15" s="1593">
        <v>8</v>
      </c>
      <c r="B15" s="1594" t="s">
        <v>134</v>
      </c>
      <c r="C15" s="870"/>
      <c r="D15" s="1595" t="s">
        <v>129</v>
      </c>
      <c r="E15" s="1597">
        <v>3269.3414252027123</v>
      </c>
      <c r="F15" s="1597" t="e">
        <f>#REF!/1000</f>
        <v>#REF!</v>
      </c>
      <c r="G15" s="1600" t="e">
        <f>#REF!/1000</f>
        <v>#REF!</v>
      </c>
      <c r="H15" s="1826"/>
      <c r="I15" s="1652" t="e">
        <f>#REF!/1000</f>
        <v>#REF!</v>
      </c>
      <c r="J15" s="1596" t="e">
        <f>#REF!/1000</f>
        <v>#REF!</v>
      </c>
      <c r="K15" s="1601" t="e">
        <f>F15-F16</f>
        <v>#REF!</v>
      </c>
      <c r="Q15" s="1602" t="s">
        <v>1312</v>
      </c>
    </row>
    <row r="16" ht="25.5" customHeight="1">
      <c r="A16" s="1593">
        <v>9</v>
      </c>
      <c r="B16" s="1594" t="s">
        <v>135</v>
      </c>
      <c r="C16" s="870"/>
      <c r="D16" s="1595" t="s">
        <v>129</v>
      </c>
      <c r="E16" s="1597">
        <v>1482.8215393537891</v>
      </c>
      <c r="F16" s="1597" t="e">
        <f>#REF!/1000</f>
        <v>#REF!</v>
      </c>
      <c r="G16" s="1600" t="e">
        <f>#REF!/1000</f>
        <v>#REF!</v>
      </c>
      <c r="H16" s="1826"/>
      <c r="I16" s="1652" t="e">
        <f>G16</f>
        <v>#REF!</v>
      </c>
      <c r="J16" s="1596" t="e">
        <f>#REF!/1000</f>
        <v>#REF!</v>
      </c>
    </row>
    <row r="17" ht="29.25" customHeight="1">
      <c r="A17" s="1593">
        <v>10</v>
      </c>
      <c r="B17" s="1594" t="s">
        <v>2015</v>
      </c>
      <c r="C17" s="870"/>
      <c r="D17" s="1595" t="s">
        <v>129</v>
      </c>
      <c r="E17" s="1597">
        <v>4031.6723778357173</v>
      </c>
      <c r="F17" s="1597" t="e">
        <f>(#REF!-#REF!-#REF!)/1000</f>
        <v>#REF!</v>
      </c>
      <c r="G17" s="1600" t="e">
        <f>F17</f>
        <v>#REF!</v>
      </c>
      <c r="H17" s="1826"/>
      <c r="I17" s="1652" t="e">
        <f>G17</f>
        <v>#REF!</v>
      </c>
      <c r="J17" s="1596" t="e">
        <f>G17</f>
        <v>#REF!</v>
      </c>
    </row>
    <row r="18" ht="39" customHeight="1">
      <c r="A18" s="1593">
        <v>11</v>
      </c>
      <c r="B18" s="1594" t="s">
        <v>2016</v>
      </c>
      <c r="C18" s="870"/>
      <c r="D18" s="1595" t="s">
        <v>129</v>
      </c>
      <c r="E18" s="1597">
        <v>3761.2662516088062</v>
      </c>
      <c r="F18" s="1597">
        <f>'2.19. Расчет факт. НВВ содерж'!AF143/1000</f>
        <v>3788.5538067849725</v>
      </c>
      <c r="G18" s="1600">
        <f>F18</f>
        <v>3788.5538067849725</v>
      </c>
      <c r="H18" s="1826"/>
      <c r="I18" s="1652">
        <f>G18</f>
        <v>3788.5538067849725</v>
      </c>
      <c r="J18" s="1596" t="e">
        <f>#REF!/1000</f>
        <v>#REF!</v>
      </c>
      <c r="K18" s="1601" t="e">
        <f>F17-F18</f>
        <v>#REF!</v>
      </c>
      <c r="M18" s="308">
        <v>3788492.23</v>
      </c>
    </row>
    <row r="19" ht="84.75" customHeight="1">
      <c r="A19" s="1593">
        <v>12</v>
      </c>
      <c r="B19" s="1594" t="s">
        <v>2139</v>
      </c>
      <c r="C19" s="870"/>
      <c r="D19" s="1595" t="s">
        <v>129</v>
      </c>
      <c r="E19" s="1597"/>
      <c r="F19" s="1597">
        <v>0</v>
      </c>
      <c r="G19" s="1600">
        <v>0</v>
      </c>
      <c r="H19" s="1826"/>
      <c r="I19" s="1652">
        <f>G19</f>
        <v>0</v>
      </c>
      <c r="J19" s="1596">
        <f>G19</f>
        <v>0</v>
      </c>
      <c r="K19" s="1601"/>
    </row>
    <row r="20" ht="87.75" customHeight="1">
      <c r="A20" s="1593">
        <v>13</v>
      </c>
      <c r="B20" s="1594" t="s">
        <v>2140</v>
      </c>
      <c r="C20" s="870"/>
      <c r="D20" s="1595" t="s">
        <v>129</v>
      </c>
      <c r="E20" s="1597"/>
      <c r="F20" s="1597">
        <v>23.79036769</v>
      </c>
      <c r="G20" s="1600">
        <v>23.79036769</v>
      </c>
      <c r="H20" s="1826"/>
      <c r="I20" s="1652">
        <f>G20</f>
        <v>23.79036769</v>
      </c>
      <c r="J20" s="1596">
        <f>G20</f>
        <v>23.79036769</v>
      </c>
      <c r="K20" s="1601"/>
    </row>
    <row r="21" ht="15" customHeight="1">
      <c r="A21" s="1929" t="s">
        <v>136</v>
      </c>
      <c r="B21" s="1930"/>
      <c r="C21" s="1930"/>
      <c r="D21" s="1930"/>
      <c r="E21" s="1930"/>
      <c r="F21" s="1930"/>
      <c r="G21" s="1931"/>
      <c r="H21" s="1932"/>
      <c r="I21" s="1932"/>
      <c r="J21" s="1930"/>
    </row>
    <row r="22" ht="29.25" customHeight="1">
      <c r="A22" s="1593">
        <v>14</v>
      </c>
      <c r="B22" s="1603" t="s">
        <v>137</v>
      </c>
      <c r="D22" s="1595" t="s">
        <v>129</v>
      </c>
      <c r="E22" s="1604">
        <f>E15-E16</f>
        <v>1786.5198858489232</v>
      </c>
      <c r="F22" s="1604" t="e">
        <f>F15-F16</f>
        <v>#REF!</v>
      </c>
      <c r="G22" s="1624" t="e">
        <f>G15-G16</f>
        <v>#REF!</v>
      </c>
      <c r="H22" s="1829"/>
      <c r="I22" s="1624" t="e">
        <f>I15-I16</f>
        <v>#REF!</v>
      </c>
      <c r="J22" s="1604" t="e">
        <f>J15-J16</f>
        <v>#REF!</v>
      </c>
      <c r="L22" s="309" t="e">
        <f>I22*1.058*1.072</f>
        <v>#REF!</v>
      </c>
    </row>
    <row r="23" ht="24.75" customHeight="1">
      <c r="A23" s="1593">
        <v>15</v>
      </c>
      <c r="B23" s="1605" t="s">
        <v>138</v>
      </c>
      <c r="C23" s="1606"/>
      <c r="D23" s="1607"/>
      <c r="E23" s="1608">
        <f>(E13-E14)/E14</f>
        <v>0.0047802153620324509</v>
      </c>
      <c r="F23" s="1608" t="e">
        <f>(F13-F14)/F14</f>
        <v>#REF!</v>
      </c>
      <c r="G23" s="1608" t="e">
        <f>(G13-G14)/G14</f>
        <v>#REF!</v>
      </c>
      <c r="H23" s="1830"/>
      <c r="I23" s="1608" t="e">
        <f>(I13-I14)/I14</f>
        <v>#REF!</v>
      </c>
      <c r="J23" s="1608" t="e">
        <f>(J13-J14)/J14</f>
        <v>#REF!</v>
      </c>
    </row>
    <row r="24" ht="29.25" customHeight="1">
      <c r="A24" s="1593">
        <v>1617</v>
      </c>
      <c r="B24" s="1605" t="s">
        <v>139</v>
      </c>
      <c r="C24" s="1606"/>
      <c r="D24" s="1607" t="s">
        <v>129</v>
      </c>
      <c r="E24" s="1609">
        <f>(E8*(1-E10)*(1+E11)*(1+E12*E23)-E9)</f>
        <v>46.12706750987013</v>
      </c>
      <c r="F24" s="1609" t="e">
        <f>(F8*(1-F10)*(1+F11)*(1+F12*F23)-F9)</f>
        <v>#REF!</v>
      </c>
      <c r="G24" s="1625" t="e">
        <f>(G8*(1-G10)*(1+G11)*(1+G12*G23)-G9)</f>
        <v>#REF!</v>
      </c>
      <c r="H24" s="1831"/>
      <c r="I24" s="1608" t="e">
        <f>(I8*(1-I10)*(1+I11)*(1+I12*I23)-I9)</f>
        <v>#REF!</v>
      </c>
      <c r="J24" s="1609" t="e">
        <f>(J8*(1-J10)*(1+J11)*(1+J12*J23)-J9)</f>
        <v>#REF!</v>
      </c>
      <c r="L24" s="309" t="e">
        <f>I24*1.058*1.072</f>
        <v>#REF!</v>
      </c>
    </row>
    <row r="25" ht="29.25" customHeight="1">
      <c r="A25" s="1610">
        <v>18</v>
      </c>
      <c r="B25" s="1611" t="s">
        <v>140</v>
      </c>
      <c r="D25" s="1612" t="s">
        <v>129</v>
      </c>
      <c r="E25" s="1613">
        <f>E17-E18</f>
        <v>270.40612622691106</v>
      </c>
      <c r="F25" s="1613" t="e">
        <f>F17-F18</f>
        <v>#REF!</v>
      </c>
      <c r="G25" s="1626" t="e">
        <f>G17-G18</f>
        <v>#REF!</v>
      </c>
      <c r="H25" s="1832"/>
      <c r="I25" s="1821" t="e">
        <f>I17-I18</f>
        <v>#REF!</v>
      </c>
      <c r="J25" s="1613" t="e">
        <f>J17-J18</f>
        <v>#REF!</v>
      </c>
      <c r="L25" s="309" t="e">
        <f>I25*1.058*1.072</f>
        <v>#REF!</v>
      </c>
    </row>
    <row r="26" ht="29.25" customHeight="1">
      <c r="A26" s="1610">
        <v>19</v>
      </c>
      <c r="B26" s="1605" t="s">
        <v>141</v>
      </c>
      <c r="C26" s="1606"/>
      <c r="D26" s="1607" t="s">
        <v>129</v>
      </c>
      <c r="E26" s="1608" t="e">
        <f>#REF!</f>
        <v>#REF!</v>
      </c>
      <c r="F26" s="1608" t="e">
        <f>#REF!</f>
        <v>#REF!</v>
      </c>
      <c r="G26" s="1625" t="e">
        <f>F26</f>
        <v>#REF!</v>
      </c>
      <c r="H26" s="1831"/>
      <c r="I26" s="1822" t="e">
        <f>G26</f>
        <v>#REF!</v>
      </c>
      <c r="J26" s="1609" t="e">
        <f>#REF!</f>
        <v>#REF!</v>
      </c>
      <c r="L26" s="309" t="e">
        <f>I26*1.058*1.072</f>
        <v>#REF!</v>
      </c>
    </row>
    <row r="27" ht="70.5" customHeight="1">
      <c r="A27" s="1610">
        <v>20</v>
      </c>
      <c r="B27" s="1605" t="s">
        <v>2138</v>
      </c>
      <c r="C27" s="870"/>
      <c r="D27" s="1607" t="s">
        <v>129</v>
      </c>
      <c r="E27" s="1614"/>
      <c r="F27" s="1615">
        <f>F20-F19</f>
        <v>23.79036769</v>
      </c>
      <c r="G27" s="1627">
        <f>G20-G19</f>
        <v>23.79036769</v>
      </c>
      <c r="H27" s="1833"/>
      <c r="I27" s="1615">
        <f>I20-I19</f>
        <v>23.79036769</v>
      </c>
      <c r="J27" s="1615">
        <f>J20-J19</f>
        <v>23.79036769</v>
      </c>
      <c r="L27" s="309">
        <f>I27*1.058*1.072</f>
        <v>26.982464065173446</v>
      </c>
    </row>
    <row r="28" ht="52.5" customHeight="1">
      <c r="A28" s="1593">
        <v>21</v>
      </c>
      <c r="B28" s="1605" t="s">
        <v>142</v>
      </c>
      <c r="C28" s="1616"/>
      <c r="D28" s="1612" t="s">
        <v>129</v>
      </c>
      <c r="E28" s="1609" t="e">
        <f>E22+E24+E25+E26</f>
        <v>#REF!</v>
      </c>
      <c r="F28" s="1609" t="e">
        <f>F22+F24+F25+F26+F27</f>
        <v>#REF!</v>
      </c>
      <c r="G28" s="1625" t="e">
        <f>G22+G24+G25+G26+G27</f>
        <v>#REF!</v>
      </c>
      <c r="H28" s="1831"/>
      <c r="I28" s="1625" t="e">
        <f>I22+I24+I25+I26+I27</f>
        <v>#REF!</v>
      </c>
      <c r="J28" s="1609" t="e">
        <f>J22+J24+J25+J26+J27</f>
        <v>#REF!</v>
      </c>
      <c r="L28" s="309" t="e">
        <f>I28*1.058*1.072</f>
        <v>#REF!</v>
      </c>
    </row>
    <row r="29" ht="20.25" customHeight="1">
      <c r="A29" s="1593">
        <v>22</v>
      </c>
      <c r="B29" s="1605" t="s">
        <v>144</v>
      </c>
      <c r="C29" s="1617" t="s">
        <v>143</v>
      </c>
      <c r="D29" s="1618" t="s">
        <v>1</v>
      </c>
      <c r="E29" s="518">
        <v>0.042999999999999997</v>
      </c>
      <c r="F29" s="518">
        <v>0.059999999999999998</v>
      </c>
      <c r="G29" s="849">
        <f>F29</f>
        <v>0.059999999999999998</v>
      </c>
      <c r="H29" s="1834"/>
      <c r="I29" s="1654">
        <v>0.058000000000000003</v>
      </c>
      <c r="J29" s="518">
        <f>I29</f>
        <v>0.058000000000000003</v>
      </c>
    </row>
    <row r="30" ht="20.25" customHeight="1">
      <c r="A30" s="1593">
        <v>23</v>
      </c>
      <c r="B30" s="1605" t="s">
        <v>1417</v>
      </c>
      <c r="C30" s="1617" t="s">
        <v>145</v>
      </c>
      <c r="D30" s="1618" t="s">
        <v>1</v>
      </c>
      <c r="E30" s="518">
        <v>0.040000000000000001</v>
      </c>
      <c r="F30" s="518">
        <v>0.047</v>
      </c>
      <c r="G30" s="849">
        <f>F30</f>
        <v>0.047</v>
      </c>
      <c r="H30" s="1834"/>
      <c r="I30" s="1654">
        <v>0.071999999999999995</v>
      </c>
      <c r="J30" s="518">
        <f>I30</f>
        <v>0.071999999999999995</v>
      </c>
    </row>
    <row r="31" ht="78.75" customHeight="1">
      <c r="A31" s="1593">
        <v>24</v>
      </c>
      <c r="B31" s="1619" t="s">
        <v>2380</v>
      </c>
      <c r="C31" s="1620" t="s">
        <v>146</v>
      </c>
      <c r="D31" s="1595" t="s">
        <v>129</v>
      </c>
      <c r="E31" s="1621" t="e">
        <f>E28*(1+E29)*(1+E30)</f>
        <v>#REF!</v>
      </c>
      <c r="F31" s="1621" t="e">
        <f>F28*(1+F29)*(1+F30)</f>
        <v>#REF!</v>
      </c>
      <c r="G31" s="1628" t="e">
        <f>G28*(1+G29)*(1+G30)</f>
        <v>#REF!</v>
      </c>
      <c r="H31" s="1835"/>
      <c r="I31" s="1823" t="e">
        <f>I28*(1+I29)*(1+I30)</f>
        <v>#REF!</v>
      </c>
      <c r="J31" s="1622" t="e">
        <f>J28*(1+J29)*(1+J30)</f>
        <v>#REF!</v>
      </c>
      <c r="L31" s="310">
        <v>2801555.3974273051</v>
      </c>
    </row>
    <row r="34" ht="50.25" customHeight="1">
      <c r="A34" s="1933" t="s">
        <v>2381</v>
      </c>
      <c r="B34" s="1933"/>
      <c r="C34" s="1933"/>
      <c r="D34" s="1933"/>
      <c r="E34" s="1933"/>
      <c r="F34" s="1933"/>
      <c r="G34" s="1933"/>
      <c r="H34" s="1825"/>
      <c r="I34" s="1651"/>
    </row>
  </sheetData>
  <mergeCells count="5">
    <mergeCell ref="C1:J1"/>
    <mergeCell ref="A4:F4"/>
    <mergeCell ref="A7:J7"/>
    <mergeCell ref="A21:J21"/>
    <mergeCell ref="A34:G34"/>
  </mergeCells>
  <pageMargins left="0.70866141732283472" right="0.70866141732283472" top="0.74803149606299213" bottom="0.74803149606299213" header="0.31496062992125984" footer="0.31496062992125984"/>
  <pageSetup paperSize="9" scale="60" orientation="portrait"/>
  <drawing r:id="rId3"/>
  <legacyDrawing r:id="rId4"/>
  <oleObjects>
    <mc:AlternateContent xmlns:mc="http://schemas.openxmlformats.org/markup-compatibility/2006">
      <mc:Choice Requires="x14">
        <oleObject progId="Equation.3" shapeId="8194" r:id="rId2">
          <objectPr defaultSize="0" r:id="rId1">
            <anchor moveWithCells="1">
              <from>
                <xdr:col>2</xdr:col>
                <xdr:colOff>57150</xdr:colOff>
                <xdr:row>22</xdr:row>
                <xdr:rowOff>0</xdr:rowOff>
              </from>
              <to>
                <xdr:col>2</xdr:col>
                <xdr:colOff>819150</xdr:colOff>
                <xdr:row>22</xdr:row>
                <xdr:rowOff>0</xdr:rowOff>
              </to>
            </anchor>
          </objectPr>
        </oleObject>
      </mc:Choice>
      <mc:Fallback>
        <oleObject progId="Equation.3" shapeId="8194" r:id="rId2"/>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pageSetUpPr fitToPage="1"/>
  </sheetPr>
  <sheetViews>
    <sheetView zoomScale="60" zoomScaleNormal="60" workbookViewId="0">
      <pane xSplit="3" ySplit="6" topLeftCell="D54" activePane="bottomRight" state="frozen"/>
      <selection activeCell="O34" sqref="O34"/>
      <selection pane="topRight" activeCell="O34" sqref="O34"/>
      <selection pane="bottomLeft" activeCell="O34" sqref="O34"/>
      <selection pane="bottomRight" activeCell="O34" sqref="O34"/>
    </sheetView>
  </sheetViews>
  <sheetFormatPr defaultColWidth="9.140625" defaultRowHeight="15"/>
  <cols>
    <col min="1" max="1" style="507" width="9.140625"/>
    <col customWidth="1" min="2" max="2" style="507" width="47.42578125"/>
    <col customWidth="1" min="3" max="3" style="507" width="12.42578125"/>
    <col customWidth="1" min="4" max="4" style="507" width="15.140625"/>
    <col customWidth="1" min="5" max="8" style="507" width="17.28515625"/>
    <col customWidth="1" min="9" max="9" style="507" width="22.28515625"/>
    <col customWidth="1" min="10" max="11" style="507" width="17.28515625"/>
    <col customWidth="1" min="12" max="13" style="507" width="15.140625"/>
    <col customWidth="1" min="14" max="14" style="507" width="18.28515625"/>
    <col customWidth="1" min="15" max="15" style="507" width="23.42578125"/>
    <col min="16" max="16384" style="507" width="9.140625"/>
  </cols>
  <sheetData>
    <row r="1" ht="18.75">
      <c r="A1" s="1319"/>
      <c r="B1" s="1319"/>
      <c r="C1" s="1319"/>
      <c r="D1" s="1320"/>
      <c r="E1" s="1320"/>
      <c r="F1" s="1320"/>
      <c r="G1" s="1321"/>
      <c r="H1" s="1322" t="s">
        <v>2268</v>
      </c>
      <c r="I1" s="1322"/>
      <c r="J1" s="1321"/>
      <c r="K1" s="1321"/>
    </row>
    <row r="2" ht="18.75">
      <c r="A2" s="1319"/>
      <c r="B2" s="1319"/>
      <c r="C2" s="1319"/>
      <c r="D2" s="1320"/>
      <c r="E2" s="1320"/>
      <c r="F2" s="1320"/>
      <c r="G2" s="1321"/>
      <c r="H2" s="1322" t="s">
        <v>2269</v>
      </c>
      <c r="I2" s="1322"/>
      <c r="J2" s="1321"/>
      <c r="K2" s="1321"/>
    </row>
    <row r="3">
      <c r="A3" s="1319"/>
      <c r="B3" s="1319"/>
      <c r="C3" s="1319"/>
      <c r="D3" s="1320"/>
      <c r="E3" s="1320"/>
      <c r="F3" s="1320"/>
      <c r="G3" s="1321"/>
      <c r="H3" s="1321"/>
      <c r="I3" s="1321"/>
      <c r="J3" s="1321"/>
      <c r="K3" s="1321"/>
    </row>
    <row r="4" ht="22.5" customHeight="1">
      <c r="A4" s="1934" t="s">
        <v>2270</v>
      </c>
      <c r="B4" s="1934"/>
      <c r="C4" s="1934"/>
      <c r="D4" s="1934"/>
      <c r="E4" s="1934"/>
      <c r="F4" s="1934"/>
      <c r="G4" s="1934"/>
      <c r="H4" s="1934"/>
      <c r="I4" s="1321"/>
      <c r="J4" s="1321"/>
      <c r="K4" s="1321"/>
    </row>
    <row r="5" ht="15.75">
      <c r="A5" s="1323"/>
      <c r="B5" s="1324"/>
      <c r="C5" s="1323"/>
      <c r="D5" s="1325"/>
      <c r="E5" s="1326"/>
      <c r="F5" s="1326"/>
      <c r="G5" s="1326"/>
      <c r="H5" s="1326"/>
      <c r="I5" s="1321"/>
      <c r="J5" s="1321"/>
      <c r="K5" s="1321"/>
    </row>
    <row r="6" ht="141" customHeight="1">
      <c r="A6" s="1327" t="s">
        <v>93</v>
      </c>
      <c r="B6" s="1328" t="s">
        <v>94</v>
      </c>
      <c r="C6" s="1328" t="s">
        <v>95</v>
      </c>
      <c r="D6" s="1329" t="s">
        <v>2271</v>
      </c>
      <c r="E6" s="1330">
        <v>2019</v>
      </c>
      <c r="F6" s="1330">
        <v>2020</v>
      </c>
      <c r="G6" s="1331">
        <v>2021</v>
      </c>
      <c r="H6" s="1332" t="s">
        <v>2272</v>
      </c>
      <c r="I6" s="1333" t="s">
        <v>2273</v>
      </c>
      <c r="J6" s="1334" t="s">
        <v>2274</v>
      </c>
      <c r="K6" s="1333" t="s">
        <v>2275</v>
      </c>
      <c r="L6" s="1334" t="s">
        <v>2276</v>
      </c>
      <c r="M6" s="1334" t="s">
        <v>2277</v>
      </c>
    </row>
    <row r="7" ht="40.5">
      <c r="A7" s="1335"/>
      <c r="B7" s="1336" t="s">
        <v>2278</v>
      </c>
      <c r="C7" s="1337" t="s">
        <v>96</v>
      </c>
      <c r="D7" s="1338">
        <f>D9+D10+D11+D14+D15+D16+D17+D18+D19+D20+D21+D22+D23+D24+D25</f>
        <v>34514.757000000005</v>
      </c>
      <c r="E7" s="1338">
        <f>E9+E10+E11+E14+E15+E16+E17+E18+E19+E20+E21+E22+E23+E24+E25</f>
        <v>35705.839642462095</v>
      </c>
      <c r="F7" s="1338">
        <f>F9+F10+F11+F14+F15+F16+F17+F18+F19+F20+F21+F22+F23+F24+F25</f>
        <v>36858.63931896913</v>
      </c>
      <c r="G7" s="1338">
        <f>G9+G10+G11+G14+G15+G16+G17+G18+G19+G20+G21+G22+G23+G24+G25</f>
        <v>38010.272139779991</v>
      </c>
      <c r="H7" s="1338">
        <f>H9+H10+H11+H14+H15+H16+H17+H18+H19+H20+H21+H22+H23+H24+H25</f>
        <v>43167.092366392702</v>
      </c>
      <c r="I7" s="1339">
        <f>I10+I11+I14+I15+I16+I22+I23+I24+I25</f>
        <v>233226.01130155838</v>
      </c>
      <c r="J7" s="1340"/>
      <c r="K7" s="1341">
        <f>K10+K11+K14+K15+K16+K22+K23+K24+K25</f>
        <v>49407.766119898231</v>
      </c>
      <c r="L7" s="1342"/>
      <c r="M7" s="1342"/>
      <c r="N7" s="17"/>
    </row>
    <row r="8" ht="18.75">
      <c r="A8" s="1335"/>
      <c r="B8" s="1343" t="s">
        <v>2279</v>
      </c>
      <c r="C8" s="1337"/>
      <c r="D8" s="1344"/>
      <c r="E8" s="1345">
        <v>1.0532752917947046</v>
      </c>
      <c r="F8" s="1345">
        <v>1.0322860262649061</v>
      </c>
      <c r="G8" s="1345">
        <v>1.0312445831449393</v>
      </c>
      <c r="H8" s="1346">
        <v>1.135669121432461</v>
      </c>
      <c r="I8" s="1347"/>
      <c r="J8" s="1348"/>
      <c r="K8" s="1340"/>
      <c r="L8" s="1342"/>
      <c r="M8" s="1342"/>
    </row>
    <row r="9" ht="47.25">
      <c r="A9" s="1349" t="s">
        <v>97</v>
      </c>
      <c r="B9" s="1350" t="s">
        <v>219</v>
      </c>
      <c r="C9" s="1351" t="s">
        <v>96</v>
      </c>
      <c r="D9" s="831">
        <v>0</v>
      </c>
      <c r="E9" s="1352">
        <v>0</v>
      </c>
      <c r="F9" s="1352">
        <v>0</v>
      </c>
      <c r="G9" s="1352">
        <v>0</v>
      </c>
      <c r="H9" s="1353"/>
      <c r="I9" s="1354"/>
      <c r="J9" s="1355"/>
      <c r="K9" s="1355"/>
      <c r="L9" s="1356" t="e">
        <f>K9/G9*100</f>
        <v>#DIV/0!</v>
      </c>
      <c r="M9" s="1342">
        <f>K9-I9</f>
        <v>0</v>
      </c>
    </row>
    <row r="10" ht="36.75" customHeight="1">
      <c r="A10" s="1349" t="s">
        <v>98</v>
      </c>
      <c r="B10" s="1357" t="s">
        <v>2280</v>
      </c>
      <c r="C10" s="1351" t="s">
        <v>96</v>
      </c>
      <c r="D10" s="831">
        <v>2795.9000000000001</v>
      </c>
      <c r="E10" s="1358">
        <f>D10*E8</f>
        <v>2944.8523883288144</v>
      </c>
      <c r="F10" s="1358">
        <f>E10*F8</f>
        <v>3039.9299698846698</v>
      </c>
      <c r="G10" s="1358">
        <f>F10*G8</f>
        <v>3134.911314583524</v>
      </c>
      <c r="H10" s="1359">
        <f>G10*H8</f>
        <v>3560.221978401752</v>
      </c>
      <c r="I10" s="1360">
        <f>1326.219+437.685+665.377+424.32</f>
        <v>2853.6010000000001</v>
      </c>
      <c r="J10" s="1361">
        <f>I10/G10*100</f>
        <v>91.026530375042</v>
      </c>
      <c r="K10" s="1360">
        <f>1326.219+437.685+665.377+424.32</f>
        <v>2853.6010000000001</v>
      </c>
      <c r="L10" s="1362">
        <f t="shared" ref="L10:L73" si="0">K10/G10*100</f>
        <v>91.026530375042</v>
      </c>
      <c r="M10" s="1363">
        <f t="shared" ref="M10:M73" si="1">K10-I10</f>
        <v>0</v>
      </c>
      <c r="N10" s="1364" t="s">
        <v>2281</v>
      </c>
      <c r="O10" s="1065">
        <f>(1098.85+387.431)*1.139*1.06</f>
        <v>1794.44650254</v>
      </c>
      <c r="P10" s="306"/>
    </row>
    <row r="11" ht="20.25">
      <c r="A11" s="1365" t="s">
        <v>102</v>
      </c>
      <c r="B11" s="1366" t="s">
        <v>100</v>
      </c>
      <c r="C11" s="1367" t="s">
        <v>96</v>
      </c>
      <c r="D11" s="1368">
        <f t="shared" ref="D11:I11" si="2">D12+D13</f>
        <v>29281.549999999999</v>
      </c>
      <c r="E11" s="1369">
        <f t="shared" si="2"/>
        <v>30841.533120451229</v>
      </c>
      <c r="F11" s="1369">
        <f t="shared" si="2"/>
        <v>31837.283668828088</v>
      </c>
      <c r="G11" s="1369">
        <f t="shared" si="2"/>
        <v>32832.026325527804</v>
      </c>
      <c r="H11" s="1369">
        <f t="shared" si="2"/>
        <v>37286.318491959595</v>
      </c>
      <c r="I11" s="1370">
        <f t="shared" si="2"/>
        <v>220144.02799999999</v>
      </c>
      <c r="J11" s="1371"/>
      <c r="K11" s="1371">
        <f>K12+K13</f>
        <v>39523.497601477175</v>
      </c>
      <c r="L11" s="1363">
        <f t="shared" si="0"/>
        <v>120.38092687184087</v>
      </c>
      <c r="M11" s="1363">
        <f t="shared" si="1"/>
        <v>-180620.53039852282</v>
      </c>
    </row>
    <row r="12" ht="18.75">
      <c r="A12" s="1349"/>
      <c r="B12" s="1372" t="s">
        <v>2282</v>
      </c>
      <c r="C12" s="1351" t="s">
        <v>96</v>
      </c>
      <c r="D12" s="1361">
        <v>0</v>
      </c>
      <c r="E12" s="1358">
        <v>0</v>
      </c>
      <c r="F12" s="1358">
        <v>0</v>
      </c>
      <c r="G12" s="1358">
        <v>0</v>
      </c>
      <c r="H12" s="1359">
        <v>0</v>
      </c>
      <c r="I12" s="1373">
        <v>14418.059999999999</v>
      </c>
      <c r="J12" s="1358"/>
      <c r="K12" s="1374">
        <v>0</v>
      </c>
      <c r="L12" s="1356" t="e">
        <f t="shared" si="0"/>
        <v>#DIV/0!</v>
      </c>
      <c r="M12" s="1363">
        <f t="shared" si="1"/>
        <v>-14418.059999999999</v>
      </c>
      <c r="N12" s="906" t="s">
        <v>1300</v>
      </c>
    </row>
    <row r="13" ht="121.5" customHeight="1">
      <c r="A13" s="1349"/>
      <c r="B13" s="1375" t="s">
        <v>2283</v>
      </c>
      <c r="C13" s="1351" t="s">
        <v>96</v>
      </c>
      <c r="D13" s="1376">
        <v>29281.549999999999</v>
      </c>
      <c r="E13" s="1358">
        <f>D13*E8</f>
        <v>30841.533120451229</v>
      </c>
      <c r="F13" s="1358">
        <f>E13*F8</f>
        <v>31837.283668828088</v>
      </c>
      <c r="G13" s="1358">
        <f>F13*G8</f>
        <v>32832.026325527804</v>
      </c>
      <c r="H13" s="1359">
        <f>G13*H8</f>
        <v>37286.318491959595</v>
      </c>
      <c r="I13" s="1377">
        <v>205725.96799999999</v>
      </c>
      <c r="J13" s="1358"/>
      <c r="K13" s="1374">
        <f>H13*1.06</f>
        <v>39523.497601477175</v>
      </c>
      <c r="L13" s="1378">
        <f t="shared" si="0"/>
        <v>120.38092687184087</v>
      </c>
      <c r="M13" s="1378">
        <f t="shared" si="1"/>
        <v>-166202.47039852283</v>
      </c>
      <c r="N13" s="719">
        <v>127229.455</v>
      </c>
    </row>
    <row r="14" ht="18.75">
      <c r="A14" s="1349" t="s">
        <v>195</v>
      </c>
      <c r="B14" s="1350" t="s">
        <v>398</v>
      </c>
      <c r="C14" s="1379" t="s">
        <v>96</v>
      </c>
      <c r="D14" s="1380">
        <v>61.659999999999997</v>
      </c>
      <c r="E14" s="1381">
        <f>D14*E8</f>
        <v>64.944954492061484</v>
      </c>
      <c r="F14" s="1381">
        <f>E14*F8</f>
        <v>67.041768998565317</v>
      </c>
      <c r="G14" s="1381">
        <f>F14*G8</f>
        <v>69.136461124224809</v>
      </c>
      <c r="H14" s="1382">
        <f>G14*H8</f>
        <v>78.516144063897883</v>
      </c>
      <c r="I14" s="1383">
        <v>320.30399999999997</v>
      </c>
      <c r="J14" s="831"/>
      <c r="K14" s="1384">
        <v>308.16800000000001</v>
      </c>
      <c r="L14" s="1363">
        <f t="shared" si="0"/>
        <v>445.73875345786342</v>
      </c>
      <c r="M14" s="1363">
        <f t="shared" si="1"/>
        <v>-12.135999999999967</v>
      </c>
    </row>
    <row r="15" ht="18.75">
      <c r="A15" s="1349" t="s">
        <v>199</v>
      </c>
      <c r="B15" s="1385" t="s">
        <v>2284</v>
      </c>
      <c r="C15" s="1351" t="s">
        <v>96</v>
      </c>
      <c r="D15" s="831">
        <v>0</v>
      </c>
      <c r="E15" s="1358">
        <v>0</v>
      </c>
      <c r="F15" s="1358">
        <v>0</v>
      </c>
      <c r="G15" s="1358">
        <v>0</v>
      </c>
      <c r="H15" s="1359">
        <v>0</v>
      </c>
      <c r="I15" s="1386">
        <v>363.78340155839135</v>
      </c>
      <c r="J15" s="1352"/>
      <c r="K15" s="1345">
        <v>0</v>
      </c>
      <c r="L15" s="1356" t="e">
        <f t="shared" si="0"/>
        <v>#DIV/0!</v>
      </c>
      <c r="M15" s="1363">
        <f t="shared" si="1"/>
        <v>-363.78340155839135</v>
      </c>
      <c r="O15" s="1387"/>
    </row>
    <row r="16" ht="31.5">
      <c r="A16" s="1349" t="s">
        <v>153</v>
      </c>
      <c r="B16" s="1350" t="s">
        <v>2285</v>
      </c>
      <c r="C16" s="1351" t="s">
        <v>96</v>
      </c>
      <c r="D16" s="831"/>
      <c r="E16" s="1358">
        <v>0</v>
      </c>
      <c r="F16" s="1358">
        <v>0</v>
      </c>
      <c r="G16" s="1358">
        <v>0</v>
      </c>
      <c r="H16" s="1359">
        <v>0</v>
      </c>
      <c r="I16" s="1383">
        <v>1321.9179999999999</v>
      </c>
      <c r="J16" s="1352"/>
      <c r="K16" s="918">
        <v>1242.847</v>
      </c>
      <c r="L16" s="1356" t="e">
        <f t="shared" si="0"/>
        <v>#DIV/0!</v>
      </c>
      <c r="M16" s="1363">
        <f t="shared" si="1"/>
        <v>-79.070999999999913</v>
      </c>
      <c r="N16" s="507">
        <f>67407078*0.02/1000</f>
        <v>1348.14156</v>
      </c>
    </row>
    <row r="17" ht="18.75">
      <c r="A17" s="1349" t="s">
        <v>154</v>
      </c>
      <c r="B17" s="1350" t="s">
        <v>2286</v>
      </c>
      <c r="C17" s="1351" t="s">
        <v>96</v>
      </c>
      <c r="D17" s="831"/>
      <c r="E17" s="1358">
        <v>0</v>
      </c>
      <c r="F17" s="1358">
        <v>0</v>
      </c>
      <c r="G17" s="1358">
        <v>0</v>
      </c>
      <c r="H17" s="1359">
        <v>0</v>
      </c>
      <c r="I17" s="1388"/>
      <c r="J17" s="1352"/>
      <c r="K17" s="1352"/>
      <c r="L17" s="1356" t="e">
        <f t="shared" si="0"/>
        <v>#DIV/0!</v>
      </c>
      <c r="M17" s="1363">
        <f t="shared" si="1"/>
        <v>0</v>
      </c>
    </row>
    <row r="18" ht="31.5">
      <c r="A18" s="1349" t="s">
        <v>155</v>
      </c>
      <c r="B18" s="1350" t="s">
        <v>2287</v>
      </c>
      <c r="C18" s="1351" t="s">
        <v>96</v>
      </c>
      <c r="D18" s="831"/>
      <c r="E18" s="1358">
        <v>0</v>
      </c>
      <c r="F18" s="1358">
        <v>0</v>
      </c>
      <c r="G18" s="1358">
        <v>0</v>
      </c>
      <c r="H18" s="1359">
        <v>0</v>
      </c>
      <c r="I18" s="1388"/>
      <c r="J18" s="1352"/>
      <c r="K18" s="1352"/>
      <c r="L18" s="1356" t="e">
        <f t="shared" si="0"/>
        <v>#DIV/0!</v>
      </c>
      <c r="M18" s="1363">
        <f t="shared" si="1"/>
        <v>0</v>
      </c>
    </row>
    <row r="19" ht="31.5">
      <c r="A19" s="1349" t="s">
        <v>156</v>
      </c>
      <c r="B19" s="1350" t="s">
        <v>2288</v>
      </c>
      <c r="C19" s="1351" t="s">
        <v>96</v>
      </c>
      <c r="D19" s="831"/>
      <c r="E19" s="1358">
        <v>0</v>
      </c>
      <c r="F19" s="1358">
        <v>0</v>
      </c>
      <c r="G19" s="1358">
        <v>0</v>
      </c>
      <c r="H19" s="1359">
        <v>0</v>
      </c>
      <c r="I19" s="1388"/>
      <c r="J19" s="1352"/>
      <c r="K19" s="1352"/>
      <c r="L19" s="1356" t="e">
        <f t="shared" si="0"/>
        <v>#DIV/0!</v>
      </c>
      <c r="M19" s="1363">
        <f t="shared" si="1"/>
        <v>0</v>
      </c>
    </row>
    <row r="20" ht="31.5">
      <c r="A20" s="1349" t="s">
        <v>157</v>
      </c>
      <c r="B20" s="1389" t="s">
        <v>2289</v>
      </c>
      <c r="C20" s="1351" t="s">
        <v>96</v>
      </c>
      <c r="D20" s="831"/>
      <c r="E20" s="1358">
        <v>0</v>
      </c>
      <c r="F20" s="1358">
        <v>0</v>
      </c>
      <c r="G20" s="1358">
        <v>0</v>
      </c>
      <c r="H20" s="1359">
        <v>0</v>
      </c>
      <c r="I20" s="1388"/>
      <c r="J20" s="1352"/>
      <c r="K20" s="1352"/>
      <c r="L20" s="1356" t="e">
        <f t="shared" si="0"/>
        <v>#DIV/0!</v>
      </c>
      <c r="M20" s="1363">
        <f t="shared" si="1"/>
        <v>0</v>
      </c>
    </row>
    <row r="21" ht="18.75">
      <c r="A21" s="1349" t="s">
        <v>158</v>
      </c>
      <c r="B21" s="1390" t="s">
        <v>2290</v>
      </c>
      <c r="C21" s="1351" t="s">
        <v>96</v>
      </c>
      <c r="D21" s="831"/>
      <c r="E21" s="1358">
        <v>0</v>
      </c>
      <c r="F21" s="1358">
        <v>0</v>
      </c>
      <c r="G21" s="1358">
        <v>0</v>
      </c>
      <c r="H21" s="1359">
        <v>0</v>
      </c>
      <c r="I21" s="1388"/>
      <c r="J21" s="1352"/>
      <c r="K21" s="1352"/>
      <c r="L21" s="1356" t="e">
        <f t="shared" si="0"/>
        <v>#DIV/0!</v>
      </c>
      <c r="M21" s="1363">
        <f t="shared" si="1"/>
        <v>0</v>
      </c>
    </row>
    <row r="22" ht="18.75">
      <c r="A22" s="1349" t="s">
        <v>159</v>
      </c>
      <c r="B22" s="1357" t="s">
        <v>396</v>
      </c>
      <c r="C22" s="1351" t="s">
        <v>96</v>
      </c>
      <c r="D22" s="831">
        <v>347.44</v>
      </c>
      <c r="E22" s="1358">
        <f>D22*E8</f>
        <v>365.94996738115213</v>
      </c>
      <c r="F22" s="1358">
        <f>E22*F8</f>
        <v>377.76503763966156</v>
      </c>
      <c r="G22" s="1358">
        <f>F22*G8</f>
        <v>389.56814876744505</v>
      </c>
      <c r="H22" s="1359">
        <f>G22*H8</f>
        <v>442.42051724879457</v>
      </c>
      <c r="I22" s="1383">
        <v>1788.0915</v>
      </c>
      <c r="J22" s="1391">
        <f>I22/G22*100</f>
        <v>458.99324820505581</v>
      </c>
      <c r="K22" s="1384">
        <f>G22*1.139*1.06</f>
        <v>470.34120873288714</v>
      </c>
      <c r="L22" s="1363">
        <f t="shared" si="0"/>
        <v>120.73400000000001</v>
      </c>
      <c r="M22" s="1363">
        <f t="shared" si="1"/>
        <v>-1317.750291267113</v>
      </c>
    </row>
    <row r="23" ht="18.75">
      <c r="A23" s="1349" t="s">
        <v>160</v>
      </c>
      <c r="B23" s="1357" t="s">
        <v>397</v>
      </c>
      <c r="C23" s="1351" t="s">
        <v>96</v>
      </c>
      <c r="D23" s="831">
        <v>960.24000000000001</v>
      </c>
      <c r="E23" s="1358">
        <f>D23*E8</f>
        <v>1011.3970661929471</v>
      </c>
      <c r="F23" s="1358">
        <f>E23*F8</f>
        <v>1044.0510584363017</v>
      </c>
      <c r="G23" s="1358">
        <f>F23*G8</f>
        <v>1076.6719985391765</v>
      </c>
      <c r="H23" s="1382">
        <f>G23*H8</f>
        <v>1222.7431426519186</v>
      </c>
      <c r="I23" s="1383">
        <v>1167.6515999999999</v>
      </c>
      <c r="J23" s="831">
        <f>I23/G23*100</f>
        <v>108.45007593624281</v>
      </c>
      <c r="K23" s="1384">
        <f>I23</f>
        <v>1167.6515999999999</v>
      </c>
      <c r="L23" s="1363">
        <f t="shared" si="0"/>
        <v>108.45007593624281</v>
      </c>
      <c r="M23" s="1363">
        <f t="shared" si="1"/>
        <v>0</v>
      </c>
    </row>
    <row r="24" ht="31.5">
      <c r="A24" s="1349" t="s">
        <v>161</v>
      </c>
      <c r="B24" s="1357" t="s">
        <v>2291</v>
      </c>
      <c r="C24" s="1351" t="s">
        <v>96</v>
      </c>
      <c r="D24" s="831">
        <v>453.02699999999999</v>
      </c>
      <c r="E24" s="1358">
        <f>D24*E8</f>
        <v>477.16214561587964</v>
      </c>
      <c r="F24" s="1358">
        <f>E24*F8</f>
        <v>492.56781518185284</v>
      </c>
      <c r="G24" s="1358">
        <f>F24*G8</f>
        <v>507.95789123782333</v>
      </c>
      <c r="H24" s="1358">
        <f>G24*H8</f>
        <v>576.87209206674436</v>
      </c>
      <c r="I24" s="1383">
        <f>10.296+597.376</f>
        <v>607.67200000000003</v>
      </c>
      <c r="J24" s="831">
        <f>I24/G24*100</f>
        <v>119.63038875509685</v>
      </c>
      <c r="K24" s="1384">
        <f>I24</f>
        <v>607.67200000000003</v>
      </c>
      <c r="L24" s="1342">
        <f t="shared" si="0"/>
        <v>119.63038875509685</v>
      </c>
      <c r="M24" s="1342">
        <f t="shared" si="1"/>
        <v>0</v>
      </c>
    </row>
    <row r="25" ht="18.75">
      <c r="A25" s="1349" t="s">
        <v>1183</v>
      </c>
      <c r="B25" s="1350" t="s">
        <v>101</v>
      </c>
      <c r="C25" s="1379" t="s">
        <v>96</v>
      </c>
      <c r="D25" s="1392">
        <v>614.94000000000005</v>
      </c>
      <c r="E25" s="1393"/>
      <c r="F25" s="1394"/>
      <c r="G25" s="1394"/>
      <c r="H25" s="1395"/>
      <c r="I25" s="1383">
        <f>I26+I27+I28+I29+I30</f>
        <v>4658.9618</v>
      </c>
      <c r="J25" s="1380"/>
      <c r="K25" s="1384">
        <f>K26+K27+K28+K29+K30</f>
        <v>3233.987709688171</v>
      </c>
      <c r="L25" s="1356" t="e">
        <f t="shared" si="0"/>
        <v>#DIV/0!</v>
      </c>
      <c r="M25" s="1342">
        <f t="shared" si="1"/>
        <v>-1424.9740903118291</v>
      </c>
    </row>
    <row r="26" ht="31.5">
      <c r="A26" s="1349" t="s">
        <v>171</v>
      </c>
      <c r="B26" s="1396" t="s">
        <v>2292</v>
      </c>
      <c r="C26" s="1351"/>
      <c r="D26" s="831">
        <v>614.94000000000005</v>
      </c>
      <c r="E26" s="1358">
        <f>D26*E8</f>
        <v>647.70110793623564</v>
      </c>
      <c r="F26" s="1358">
        <f>E26*F8</f>
        <v>668.61280291887374</v>
      </c>
      <c r="G26" s="1358">
        <f>F26*G8</f>
        <v>689.50333123144344</v>
      </c>
      <c r="H26" s="1358">
        <f>G26*H8</f>
        <v>783.0476424043685</v>
      </c>
      <c r="I26" s="1397">
        <v>872.23159999999996</v>
      </c>
      <c r="J26" s="831">
        <f>I26/G26*100</f>
        <v>126.50143378454841</v>
      </c>
      <c r="K26" s="1398">
        <f>G26*1.139*1.06</f>
        <v>832.464951928971</v>
      </c>
      <c r="L26" s="1399">
        <f t="shared" si="0"/>
        <v>120.73400000000001</v>
      </c>
      <c r="M26" s="1342">
        <f t="shared" si="1"/>
        <v>-39.766648071028953</v>
      </c>
    </row>
    <row r="27" ht="31.5">
      <c r="A27" s="1349" t="s">
        <v>180</v>
      </c>
      <c r="B27" s="1396" t="s">
        <v>2293</v>
      </c>
      <c r="C27" s="1351"/>
      <c r="D27" s="831"/>
      <c r="E27" s="1358"/>
      <c r="F27" s="1358"/>
      <c r="G27" s="1358"/>
      <c r="H27" s="1359"/>
      <c r="I27" s="1397">
        <v>328.44799999999998</v>
      </c>
      <c r="J27" s="831"/>
      <c r="K27" s="1398">
        <v>0</v>
      </c>
      <c r="L27" s="1399"/>
      <c r="M27" s="1342"/>
    </row>
    <row r="28" ht="18.75">
      <c r="A28" s="1349" t="s">
        <v>2294</v>
      </c>
      <c r="B28" s="1396" t="s">
        <v>399</v>
      </c>
      <c r="C28" s="1351"/>
      <c r="D28" s="831"/>
      <c r="E28" s="1358"/>
      <c r="F28" s="1358"/>
      <c r="G28" s="1358"/>
      <c r="H28" s="1359"/>
      <c r="I28" s="1397">
        <v>326.0872</v>
      </c>
      <c r="J28" s="831"/>
      <c r="K28" s="1398">
        <v>147.8590388792</v>
      </c>
      <c r="L28" s="1399"/>
      <c r="M28" s="1342"/>
    </row>
    <row r="29" ht="47.25">
      <c r="A29" s="1349" t="s">
        <v>2295</v>
      </c>
      <c r="B29" s="1396" t="s">
        <v>2296</v>
      </c>
      <c r="C29" s="1351"/>
      <c r="D29" s="831"/>
      <c r="E29" s="1358"/>
      <c r="F29" s="1358"/>
      <c r="G29" s="1358"/>
      <c r="H29" s="1359"/>
      <c r="I29" s="1397">
        <v>258.375</v>
      </c>
      <c r="J29" s="831"/>
      <c r="K29" s="1398">
        <v>258.375</v>
      </c>
      <c r="L29" s="1399"/>
      <c r="M29" s="1342"/>
    </row>
    <row r="30" ht="31.5">
      <c r="A30" s="1349" t="s">
        <v>2297</v>
      </c>
      <c r="B30" s="1396" t="s">
        <v>2298</v>
      </c>
      <c r="C30" s="1351"/>
      <c r="D30" s="831">
        <v>0</v>
      </c>
      <c r="E30" s="1352"/>
      <c r="F30" s="1352"/>
      <c r="G30" s="1352"/>
      <c r="H30" s="1353"/>
      <c r="I30" s="1377">
        <v>2873.8200000000002</v>
      </c>
      <c r="J30" s="1352"/>
      <c r="K30" s="1380">
        <v>1995.2887188800003</v>
      </c>
      <c r="L30" s="1356" t="e">
        <f t="shared" si="0"/>
        <v>#DIV/0!</v>
      </c>
      <c r="M30" s="1342">
        <f t="shared" si="1"/>
        <v>-878.5312811199999</v>
      </c>
    </row>
    <row r="31" ht="15.75">
      <c r="A31" s="1400"/>
      <c r="B31" s="1401"/>
      <c r="C31" s="1402"/>
      <c r="D31" s="1403"/>
      <c r="E31" s="1404"/>
      <c r="F31" s="1404"/>
      <c r="G31" s="1404"/>
      <c r="H31" s="1404"/>
    </row>
    <row r="32" ht="20.25">
      <c r="A32" s="1323"/>
      <c r="B32" s="1405" t="s">
        <v>2299</v>
      </c>
      <c r="C32" s="1323"/>
      <c r="D32" s="1325"/>
      <c r="E32" s="1326"/>
      <c r="F32" s="1326"/>
      <c r="G32" s="1326"/>
      <c r="H32" s="1326"/>
      <c r="L32" s="507" t="e">
        <f t="shared" si="0"/>
        <v>#DIV/0!</v>
      </c>
      <c r="M32" s="507">
        <f t="shared" si="1"/>
        <v>0</v>
      </c>
    </row>
    <row r="33" ht="15.75">
      <c r="A33" s="1323"/>
      <c r="B33" s="1324"/>
      <c r="C33" s="1323"/>
      <c r="D33" s="1325"/>
      <c r="E33" s="1326"/>
      <c r="F33" s="1326"/>
      <c r="G33" s="1326"/>
      <c r="H33" s="1326"/>
      <c r="L33" s="507" t="e">
        <f t="shared" si="0"/>
        <v>#DIV/0!</v>
      </c>
      <c r="M33" s="507">
        <f t="shared" si="1"/>
        <v>0</v>
      </c>
    </row>
    <row r="34" ht="131.25">
      <c r="A34" s="1406" t="s">
        <v>93</v>
      </c>
      <c r="B34" s="1016" t="s">
        <v>94</v>
      </c>
      <c r="C34" s="1016" t="s">
        <v>95</v>
      </c>
      <c r="D34" s="1407" t="s">
        <v>2300</v>
      </c>
      <c r="E34" s="1406" t="s">
        <v>2301</v>
      </c>
      <c r="F34" s="1406" t="s">
        <v>2302</v>
      </c>
      <c r="G34" s="1406" t="s">
        <v>2303</v>
      </c>
      <c r="H34" s="1408" t="s">
        <v>2304</v>
      </c>
      <c r="I34" s="1409" t="s">
        <v>2273</v>
      </c>
      <c r="J34" s="1410" t="s">
        <v>2305</v>
      </c>
      <c r="K34" s="1409" t="s">
        <v>2275</v>
      </c>
      <c r="L34" s="1410" t="s">
        <v>2276</v>
      </c>
      <c r="M34" s="1410" t="s">
        <v>2277</v>
      </c>
    </row>
    <row r="35" ht="18.75">
      <c r="A35" s="1335"/>
      <c r="B35" s="1411" t="s">
        <v>2306</v>
      </c>
      <c r="C35" s="1337" t="s">
        <v>96</v>
      </c>
      <c r="D35" s="1412">
        <f>D36+D37+D38+D39+D40+D41+D42+D43+D44+D45+D46+D47+D48+D49</f>
        <v>25296.338</v>
      </c>
      <c r="E35" s="1413"/>
      <c r="F35" s="1413"/>
      <c r="G35" s="1413"/>
      <c r="H35" s="1413"/>
      <c r="I35" s="1414">
        <f>I36+I37+I38+I39+I40+I41+I45+I46+I47+I48+I49</f>
        <v>93663.22159999999</v>
      </c>
      <c r="J35" s="1415"/>
      <c r="K35" s="1415">
        <f>K36+K37+K38+K39+K40+K41+K45+K46+K47+K48+K49</f>
        <v>31899.110884586837</v>
      </c>
      <c r="L35" s="1416" t="e">
        <f t="shared" si="0"/>
        <v>#DIV/0!</v>
      </c>
      <c r="M35" s="1416">
        <f t="shared" si="1"/>
        <v>-61764.110715413153</v>
      </c>
    </row>
    <row r="36" ht="15.75">
      <c r="A36" s="1349" t="s">
        <v>97</v>
      </c>
      <c r="B36" s="1417" t="s">
        <v>2307</v>
      </c>
      <c r="C36" s="1351" t="s">
        <v>96</v>
      </c>
      <c r="D36" s="1418"/>
      <c r="E36" s="1419"/>
      <c r="F36" s="1419"/>
      <c r="G36" s="1419"/>
      <c r="H36" s="1419"/>
      <c r="I36" s="1420"/>
      <c r="J36" s="1419"/>
      <c r="K36" s="1419"/>
      <c r="L36" s="1416" t="e">
        <f t="shared" si="0"/>
        <v>#DIV/0!</v>
      </c>
      <c r="M36" s="1416">
        <f t="shared" si="1"/>
        <v>0</v>
      </c>
    </row>
    <row r="37" ht="15.75">
      <c r="A37" s="1421" t="s">
        <v>98</v>
      </c>
      <c r="B37" s="1417" t="s">
        <v>221</v>
      </c>
      <c r="C37" s="1422" t="s">
        <v>96</v>
      </c>
      <c r="D37" s="1423">
        <v>232.25</v>
      </c>
      <c r="E37" s="1424">
        <f>D37*E8</f>
        <v>244.62318651932014</v>
      </c>
      <c r="F37" s="1424">
        <f>E37*F8</f>
        <v>252.52109714428792</v>
      </c>
      <c r="G37" s="1424">
        <f>F37*G8</f>
        <v>260.41101355986393</v>
      </c>
      <c r="H37" s="1424">
        <f>G37*H8</f>
        <v>295.74074698086736</v>
      </c>
      <c r="I37" s="1425">
        <f>540.4782+26.6366</f>
        <v>567.11480000000006</v>
      </c>
      <c r="J37" s="1419"/>
      <c r="K37" s="1426">
        <v>367.26400000000001</v>
      </c>
      <c r="L37" s="1416">
        <f t="shared" si="0"/>
        <v>141.03243752229875</v>
      </c>
      <c r="M37" s="1416">
        <f t="shared" si="1"/>
        <v>-199.85080000000005</v>
      </c>
      <c r="N37" s="507" t="s">
        <v>2308</v>
      </c>
    </row>
    <row r="38" ht="31.5">
      <c r="A38" s="1349" t="s">
        <v>102</v>
      </c>
      <c r="B38" s="1417" t="s">
        <v>2309</v>
      </c>
      <c r="C38" s="1351" t="s">
        <v>96</v>
      </c>
      <c r="D38" s="1418"/>
      <c r="E38" s="1419"/>
      <c r="F38" s="1419"/>
      <c r="G38" s="1419"/>
      <c r="H38" s="1419"/>
      <c r="I38" s="1420"/>
      <c r="J38" s="1419"/>
      <c r="K38" s="1419"/>
      <c r="L38" s="1416" t="e">
        <f t="shared" si="0"/>
        <v>#DIV/0!</v>
      </c>
      <c r="M38" s="1416">
        <f t="shared" si="1"/>
        <v>0</v>
      </c>
    </row>
    <row r="39" ht="15.75">
      <c r="A39" s="1349" t="s">
        <v>195</v>
      </c>
      <c r="B39" s="1417" t="s">
        <v>222</v>
      </c>
      <c r="C39" s="1351" t="s">
        <v>96</v>
      </c>
      <c r="D39" s="1423">
        <v>1185.758</v>
      </c>
      <c r="E39" s="1418">
        <f>D39*E8</f>
        <v>1248.9296034479053</v>
      </c>
      <c r="F39" s="1418">
        <f>E39*F8</f>
        <v>1289.2525774278431</v>
      </c>
      <c r="G39" s="1418">
        <f>F39*G8</f>
        <v>1329.5347367781146</v>
      </c>
      <c r="H39" s="1418">
        <f>G39*H8</f>
        <v>1509.9115464307397</v>
      </c>
      <c r="I39" s="1427">
        <v>340.64249999999998</v>
      </c>
      <c r="J39" s="1418">
        <f>I39/G39*100</f>
        <v>25.621180897122329</v>
      </c>
      <c r="K39" s="1428">
        <f>I39</f>
        <v>340.64249999999998</v>
      </c>
      <c r="L39" s="1416">
        <f t="shared" si="0"/>
        <v>25.621180897122329</v>
      </c>
      <c r="M39" s="1416">
        <f t="shared" si="1"/>
        <v>0</v>
      </c>
      <c r="P39" s="507">
        <v>171.14979467657523</v>
      </c>
    </row>
    <row r="40" ht="15.75">
      <c r="A40" s="1349" t="s">
        <v>199</v>
      </c>
      <c r="B40" s="1417" t="s">
        <v>2310</v>
      </c>
      <c r="C40" s="1351" t="s">
        <v>96</v>
      </c>
      <c r="D40" s="1423">
        <v>2785.4400000000001</v>
      </c>
      <c r="E40" s="1419">
        <f>D40*E8</f>
        <v>2933.8351287766418</v>
      </c>
      <c r="F40" s="1419">
        <f>E40*F8</f>
        <v>3028.5570068012285</v>
      </c>
      <c r="G40" s="1419">
        <f>F40*G8</f>
        <v>3123.1830080094178</v>
      </c>
      <c r="H40" s="1413">
        <f>G40*H8</f>
        <v>3546.9025027788462</v>
      </c>
      <c r="I40" s="1427">
        <f>171.1498+3397.7585</f>
        <v>3568.9083000000001</v>
      </c>
      <c r="J40" s="1418">
        <f>I40/G40*100</f>
        <v>114.27150733234387</v>
      </c>
      <c r="K40" s="1412">
        <f>I40</f>
        <v>3568.9083000000001</v>
      </c>
      <c r="L40" s="1416">
        <f t="shared" si="0"/>
        <v>114.27150733234387</v>
      </c>
      <c r="M40" s="1416">
        <f t="shared" si="1"/>
        <v>0</v>
      </c>
      <c r="P40" s="507">
        <v>3397.7585426169198</v>
      </c>
    </row>
    <row r="41" ht="18.75">
      <c r="A41" s="1349" t="s">
        <v>153</v>
      </c>
      <c r="B41" s="1417" t="s">
        <v>223</v>
      </c>
      <c r="C41" s="1351" t="s">
        <v>96</v>
      </c>
      <c r="D41" s="1423">
        <v>1707</v>
      </c>
      <c r="E41" s="1419"/>
      <c r="F41" s="1419"/>
      <c r="G41" s="1419"/>
      <c r="H41" s="1419"/>
      <c r="I41" s="1429">
        <v>2912.7930000000001</v>
      </c>
      <c r="J41" s="1419"/>
      <c r="K41" s="1428">
        <f>I41</f>
        <v>2912.7930000000001</v>
      </c>
      <c r="L41" s="1430" t="e">
        <f t="shared" si="0"/>
        <v>#DIV/0!</v>
      </c>
      <c r="M41" s="1416">
        <f t="shared" si="1"/>
        <v>0</v>
      </c>
    </row>
    <row r="42" ht="15.75">
      <c r="A42" s="1349" t="s">
        <v>154</v>
      </c>
      <c r="B42" s="1431" t="s">
        <v>2311</v>
      </c>
      <c r="C42" s="1351" t="s">
        <v>96</v>
      </c>
      <c r="D42" s="1418"/>
      <c r="E42" s="1419"/>
      <c r="F42" s="1419"/>
      <c r="G42" s="1419"/>
      <c r="H42" s="1419"/>
      <c r="I42" s="1420"/>
      <c r="J42" s="1419"/>
      <c r="K42" s="1419"/>
      <c r="L42" s="1430" t="e">
        <f t="shared" si="0"/>
        <v>#DIV/0!</v>
      </c>
      <c r="M42" s="1416">
        <f t="shared" si="1"/>
        <v>0</v>
      </c>
    </row>
    <row r="43" ht="15.75">
      <c r="A43" s="1349" t="s">
        <v>155</v>
      </c>
      <c r="B43" s="1431" t="s">
        <v>2312</v>
      </c>
      <c r="C43" s="1351" t="s">
        <v>96</v>
      </c>
      <c r="D43" s="1418"/>
      <c r="E43" s="1419"/>
      <c r="F43" s="1419"/>
      <c r="G43" s="1419"/>
      <c r="H43" s="1419"/>
      <c r="I43" s="1420"/>
      <c r="J43" s="1419"/>
      <c r="K43" s="1419"/>
      <c r="L43" s="1430" t="e">
        <f t="shared" si="0"/>
        <v>#DIV/0!</v>
      </c>
      <c r="M43" s="1416">
        <f t="shared" si="1"/>
        <v>0</v>
      </c>
    </row>
    <row r="44" ht="31.5">
      <c r="A44" s="1349" t="s">
        <v>156</v>
      </c>
      <c r="B44" s="1431" t="s">
        <v>2313</v>
      </c>
      <c r="C44" s="1351" t="s">
        <v>96</v>
      </c>
      <c r="D44" s="1418"/>
      <c r="E44" s="1419"/>
      <c r="F44" s="1419"/>
      <c r="G44" s="1419"/>
      <c r="H44" s="1419"/>
      <c r="I44" s="1420"/>
      <c r="J44" s="1419"/>
      <c r="K44" s="1419"/>
      <c r="L44" s="1430" t="e">
        <f t="shared" si="0"/>
        <v>#DIV/0!</v>
      </c>
      <c r="M44" s="1416">
        <f t="shared" si="1"/>
        <v>0</v>
      </c>
    </row>
    <row r="45" ht="18.75">
      <c r="A45" s="1349" t="s">
        <v>157</v>
      </c>
      <c r="B45" s="1417" t="s">
        <v>402</v>
      </c>
      <c r="C45" s="1351" t="s">
        <v>96</v>
      </c>
      <c r="D45" s="1423">
        <v>3325</v>
      </c>
      <c r="E45" s="1432">
        <f>D45*E8</f>
        <v>3502.1403452173927</v>
      </c>
      <c r="F45" s="1432">
        <f>E45*F8</f>
        <v>3615.2105403864684</v>
      </c>
      <c r="G45" s="1432">
        <f>F45*G8</f>
        <v>3728.1662867020341</v>
      </c>
      <c r="H45" s="1432">
        <f>G45*H8</f>
        <v>4233.9633313730192</v>
      </c>
      <c r="I45" s="1433">
        <v>7666.3783000000003</v>
      </c>
      <c r="J45" s="1432">
        <f>I45/G45*100</f>
        <v>205.63402247762238</v>
      </c>
      <c r="K45" s="1434">
        <f>G45*1.139*1.06</f>
        <v>4501.1642845868346</v>
      </c>
      <c r="L45" s="1435">
        <f t="shared" si="0"/>
        <v>120.73400000000004</v>
      </c>
      <c r="M45" s="1416">
        <f t="shared" si="1"/>
        <v>-3165.2140154131657</v>
      </c>
    </row>
    <row r="46" ht="18.75">
      <c r="A46" s="1436" t="s">
        <v>158</v>
      </c>
      <c r="B46" s="1437" t="s">
        <v>2314</v>
      </c>
      <c r="C46" s="1438" t="s">
        <v>96</v>
      </c>
      <c r="D46" s="1412">
        <v>16012.84</v>
      </c>
      <c r="E46" s="1439"/>
      <c r="F46" s="1439"/>
      <c r="G46" s="1439">
        <v>17954</v>
      </c>
      <c r="H46" s="1439">
        <v>20389.803406198404</v>
      </c>
      <c r="I46" s="1440">
        <v>32984.395900000003</v>
      </c>
      <c r="J46" s="1419"/>
      <c r="K46" s="1434">
        <v>20139.220000000001</v>
      </c>
      <c r="L46" s="1416">
        <f t="shared" si="0"/>
        <v>112.1712153280606</v>
      </c>
      <c r="M46" s="1416">
        <f t="shared" si="1"/>
        <v>-12845.175900000002</v>
      </c>
    </row>
    <row r="47" ht="15.75">
      <c r="A47" s="1349" t="s">
        <v>159</v>
      </c>
      <c r="B47" s="1431" t="s">
        <v>2315</v>
      </c>
      <c r="C47" s="1351" t="s">
        <v>96</v>
      </c>
      <c r="D47" s="1423">
        <v>0</v>
      </c>
      <c r="E47" s="1419"/>
      <c r="F47" s="1419"/>
      <c r="G47" s="1419"/>
      <c r="H47" s="1419"/>
      <c r="I47" s="1420"/>
      <c r="J47" s="1419"/>
      <c r="K47" s="1419"/>
      <c r="L47" s="1430" t="e">
        <f t="shared" si="0"/>
        <v>#DIV/0!</v>
      </c>
      <c r="M47" s="1416">
        <f t="shared" si="1"/>
        <v>0</v>
      </c>
    </row>
    <row r="48" ht="79.5">
      <c r="A48" s="1349" t="s">
        <v>160</v>
      </c>
      <c r="B48" s="1441" t="s">
        <v>2316</v>
      </c>
      <c r="C48" s="1351" t="s">
        <v>96</v>
      </c>
      <c r="D48" s="1442">
        <v>0</v>
      </c>
      <c r="E48" s="1419"/>
      <c r="F48" s="1419"/>
      <c r="G48" s="1419"/>
      <c r="H48" s="1419"/>
      <c r="I48" s="1443">
        <v>45553.869999999995</v>
      </c>
      <c r="J48" s="1419"/>
      <c r="K48" s="1419"/>
      <c r="L48" s="1430" t="e">
        <f t="shared" si="0"/>
        <v>#DIV/0!</v>
      </c>
      <c r="M48" s="1416">
        <f t="shared" si="1"/>
        <v>-45553.869999999995</v>
      </c>
    </row>
    <row r="49" ht="32.25">
      <c r="A49" s="1349" t="s">
        <v>161</v>
      </c>
      <c r="B49" s="1444" t="s">
        <v>103</v>
      </c>
      <c r="C49" s="1422" t="s">
        <v>96</v>
      </c>
      <c r="D49" s="1423">
        <f>D50+D51+D52+D53+D54+D55+D56+D57</f>
        <v>48.049999999999997</v>
      </c>
      <c r="E49" s="1419">
        <f>E52</f>
        <v>50.609877770735551</v>
      </c>
      <c r="F49" s="1419">
        <f>F52</f>
        <v>52.243869613705208</v>
      </c>
      <c r="G49" s="1419">
        <f>G52</f>
        <v>53.876207541663987</v>
      </c>
      <c r="H49" s="1419">
        <f>H52</f>
        <v>61.185545284954472</v>
      </c>
      <c r="I49" s="1445">
        <f>I50+I51+I52+I53+I54+I55+I56+I57</f>
        <v>69.118799999999993</v>
      </c>
      <c r="J49" s="1426">
        <f>J50+J51+J52+J53+J54+J55+J56+J57</f>
        <v>0</v>
      </c>
      <c r="K49" s="1446">
        <f>K50+K51+K52+K53+K54+K55+K56+K57</f>
        <v>69.118799999999993</v>
      </c>
      <c r="L49" s="1416">
        <f t="shared" si="0"/>
        <v>128.29188087626338</v>
      </c>
      <c r="M49" s="1416">
        <f t="shared" si="1"/>
        <v>0</v>
      </c>
    </row>
    <row r="50" ht="31.5">
      <c r="A50" s="1349"/>
      <c r="B50" s="1447" t="s">
        <v>2317</v>
      </c>
      <c r="C50" s="1351" t="s">
        <v>96</v>
      </c>
      <c r="D50" s="1418"/>
      <c r="E50" s="1419"/>
      <c r="F50" s="1419"/>
      <c r="G50" s="1419"/>
      <c r="H50" s="1419"/>
      <c r="I50" s="1420"/>
      <c r="J50" s="1419"/>
      <c r="K50" s="1419"/>
      <c r="L50" s="1430" t="e">
        <f t="shared" si="0"/>
        <v>#DIV/0!</v>
      </c>
      <c r="M50" s="1416">
        <f t="shared" si="1"/>
        <v>0</v>
      </c>
    </row>
    <row r="51" ht="41.25" customHeight="1">
      <c r="A51" s="1349"/>
      <c r="B51" s="1448" t="s">
        <v>2318</v>
      </c>
      <c r="C51" s="1351" t="s">
        <v>96</v>
      </c>
      <c r="D51" s="1418"/>
      <c r="E51" s="1419"/>
      <c r="F51" s="1419"/>
      <c r="G51" s="1419"/>
      <c r="H51" s="1419"/>
      <c r="I51" s="1429">
        <v>69.118799999999993</v>
      </c>
      <c r="J51" s="1449"/>
      <c r="K51" s="1449">
        <f>I51</f>
        <v>69.118799999999993</v>
      </c>
      <c r="L51" s="1430" t="e">
        <f t="shared" si="0"/>
        <v>#DIV/0!</v>
      </c>
      <c r="M51" s="1416">
        <f t="shared" si="1"/>
        <v>0</v>
      </c>
    </row>
    <row r="52" ht="18.75">
      <c r="A52" s="1349"/>
      <c r="B52" s="1448" t="s">
        <v>224</v>
      </c>
      <c r="C52" s="1422" t="s">
        <v>96</v>
      </c>
      <c r="D52" s="1423">
        <v>48.049999999999997</v>
      </c>
      <c r="E52" s="1432">
        <f>D52*E8</f>
        <v>50.609877770735551</v>
      </c>
      <c r="F52" s="1432">
        <f>E52*F8</f>
        <v>52.243869613705208</v>
      </c>
      <c r="G52" s="1432">
        <f>F52*G8</f>
        <v>53.876207541663987</v>
      </c>
      <c r="H52" s="1432">
        <f>G52*H8</f>
        <v>61.185545284954472</v>
      </c>
      <c r="I52" s="1450">
        <v>0</v>
      </c>
      <c r="J52" s="1432"/>
      <c r="K52" s="1449">
        <v>0</v>
      </c>
      <c r="L52" s="1416">
        <f t="shared" si="0"/>
        <v>0</v>
      </c>
      <c r="M52" s="1416">
        <f t="shared" si="1"/>
        <v>0</v>
      </c>
    </row>
    <row r="53" ht="15.75">
      <c r="A53" s="1349"/>
      <c r="B53" s="1451" t="s">
        <v>2319</v>
      </c>
      <c r="C53" s="1351" t="s">
        <v>96</v>
      </c>
      <c r="D53" s="1418"/>
      <c r="E53" s="1419"/>
      <c r="F53" s="1419"/>
      <c r="G53" s="1419"/>
      <c r="H53" s="1419"/>
      <c r="I53" s="1452"/>
      <c r="J53" s="1419"/>
      <c r="K53" s="1419"/>
      <c r="L53" s="1430" t="e">
        <f t="shared" si="0"/>
        <v>#DIV/0!</v>
      </c>
      <c r="M53" s="1416">
        <f t="shared" si="1"/>
        <v>0</v>
      </c>
    </row>
    <row r="54" ht="15.75">
      <c r="A54" s="1349"/>
      <c r="B54" s="1451" t="s">
        <v>2320</v>
      </c>
      <c r="C54" s="1351" t="s">
        <v>96</v>
      </c>
      <c r="D54" s="1418"/>
      <c r="E54" s="1419"/>
      <c r="F54" s="1419"/>
      <c r="G54" s="1419"/>
      <c r="H54" s="1419"/>
      <c r="I54" s="1452"/>
      <c r="J54" s="1419"/>
      <c r="K54" s="1419"/>
      <c r="L54" s="1430" t="e">
        <f t="shared" si="0"/>
        <v>#DIV/0!</v>
      </c>
      <c r="M54" s="1416">
        <f t="shared" si="1"/>
        <v>0</v>
      </c>
    </row>
    <row r="55" ht="15.75">
      <c r="A55" s="1349"/>
      <c r="B55" s="1451" t="s">
        <v>2321</v>
      </c>
      <c r="C55" s="1351" t="s">
        <v>96</v>
      </c>
      <c r="D55" s="1418"/>
      <c r="E55" s="1419"/>
      <c r="F55" s="1419"/>
      <c r="G55" s="1419"/>
      <c r="H55" s="1419"/>
      <c r="I55" s="1452"/>
      <c r="J55" s="1419"/>
      <c r="K55" s="1419"/>
      <c r="L55" s="1430" t="e">
        <f t="shared" si="0"/>
        <v>#DIV/0!</v>
      </c>
      <c r="M55" s="1416">
        <f t="shared" si="1"/>
        <v>0</v>
      </c>
    </row>
    <row r="56" ht="15.75">
      <c r="A56" s="1349"/>
      <c r="B56" s="1451" t="s">
        <v>2322</v>
      </c>
      <c r="C56" s="1351" t="s">
        <v>96</v>
      </c>
      <c r="D56" s="1418"/>
      <c r="E56" s="1419"/>
      <c r="F56" s="1419"/>
      <c r="G56" s="1419"/>
      <c r="H56" s="1419"/>
      <c r="I56" s="1452"/>
      <c r="J56" s="1419"/>
      <c r="K56" s="1419"/>
      <c r="L56" s="1430" t="e">
        <f t="shared" si="0"/>
        <v>#DIV/0!</v>
      </c>
      <c r="M56" s="1416">
        <f t="shared" si="1"/>
        <v>0</v>
      </c>
    </row>
    <row r="57" ht="15.75">
      <c r="A57" s="1349"/>
      <c r="B57" s="1451" t="s">
        <v>2323</v>
      </c>
      <c r="C57" s="1351" t="s">
        <v>96</v>
      </c>
      <c r="D57" s="1418"/>
      <c r="E57" s="1419"/>
      <c r="F57" s="1419"/>
      <c r="G57" s="1419"/>
      <c r="H57" s="1419"/>
      <c r="I57" s="1452"/>
      <c r="J57" s="1419"/>
      <c r="K57" s="1419"/>
      <c r="L57" s="1430" t="e">
        <f t="shared" si="0"/>
        <v>#DIV/0!</v>
      </c>
      <c r="M57" s="1416">
        <f t="shared" si="1"/>
        <v>0</v>
      </c>
    </row>
    <row r="59" ht="20.25">
      <c r="B59" s="1405" t="s">
        <v>2324</v>
      </c>
      <c r="C59" s="1405"/>
      <c r="D59" s="1405"/>
      <c r="E59" s="1405"/>
      <c r="F59" s="1405"/>
      <c r="G59" s="1405"/>
      <c r="H59" s="1405"/>
      <c r="I59" s="1405"/>
      <c r="J59" s="1405"/>
      <c r="K59" s="1405"/>
      <c r="L59" s="1405"/>
      <c r="M59" s="1405"/>
      <c r="N59" s="1405"/>
    </row>
    <row r="60" ht="21">
      <c r="B60" s="1405"/>
      <c r="C60" s="1405"/>
      <c r="D60" s="1405"/>
      <c r="E60" s="1405"/>
      <c r="F60" s="1405"/>
      <c r="G60" s="1405"/>
      <c r="H60" s="1405"/>
      <c r="I60" s="1405"/>
      <c r="J60" s="1405"/>
      <c r="K60" s="1405"/>
      <c r="L60" s="1405"/>
      <c r="M60" s="1405"/>
      <c r="N60" s="1405"/>
    </row>
    <row r="61" ht="51">
      <c r="A61" s="1453" t="s">
        <v>93</v>
      </c>
      <c r="B61" s="1454" t="s">
        <v>94</v>
      </c>
      <c r="C61" s="1454" t="s">
        <v>95</v>
      </c>
      <c r="D61" s="1455" t="s">
        <v>2300</v>
      </c>
      <c r="E61" s="1456" t="s">
        <v>2301</v>
      </c>
      <c r="F61" s="1456" t="s">
        <v>2302</v>
      </c>
      <c r="G61" s="1456" t="s">
        <v>2303</v>
      </c>
      <c r="H61" s="1457" t="s">
        <v>2304</v>
      </c>
      <c r="I61" s="1458" t="s">
        <v>2273</v>
      </c>
      <c r="J61" s="1459" t="s">
        <v>2305</v>
      </c>
      <c r="K61" s="1458" t="s">
        <v>2275</v>
      </c>
      <c r="L61" s="1459" t="s">
        <v>2276</v>
      </c>
      <c r="M61" s="1459" t="s">
        <v>2277</v>
      </c>
      <c r="N61" s="1460" t="s">
        <v>1300</v>
      </c>
    </row>
    <row r="62" ht="31.5">
      <c r="A62" s="1461"/>
      <c r="B62" s="1462" t="s">
        <v>2325</v>
      </c>
      <c r="C62" s="1337" t="s">
        <v>96</v>
      </c>
      <c r="D62" s="1384">
        <f>D63+D68+D73</f>
        <v>1079.3099999999999</v>
      </c>
      <c r="E62" s="1384">
        <f>E63+E68+E73</f>
        <v>1136.8105551869426</v>
      </c>
      <c r="F62" s="1384">
        <f>F63+F68+F73</f>
        <v>1173.5136506299307</v>
      </c>
      <c r="G62" s="1384">
        <f>G63+G68+G73</f>
        <v>1210.1795954587587</v>
      </c>
      <c r="H62" s="1384">
        <f>H63+H68+H73</f>
        <v>1374.3635979501396</v>
      </c>
      <c r="I62" s="1463">
        <f>I63+I68+I73+I74</f>
        <v>73726.990428979319</v>
      </c>
      <c r="J62" s="1345"/>
      <c r="K62" s="1463">
        <f>K63+K68+K73+K74</f>
        <v>31683.681185669724</v>
      </c>
      <c r="L62" s="1342">
        <f t="shared" si="0"/>
        <v>2618.0974546723351</v>
      </c>
      <c r="M62" s="1342">
        <f t="shared" si="1"/>
        <v>-42043.309243309595</v>
      </c>
      <c r="N62" s="918">
        <f>N63+N68+N73+N74</f>
        <v>41432.564999999995</v>
      </c>
    </row>
    <row r="63" ht="31.5">
      <c r="A63" s="1464" t="s">
        <v>97</v>
      </c>
      <c r="B63" s="1465" t="s">
        <v>2326</v>
      </c>
      <c r="C63" s="1351" t="s">
        <v>96</v>
      </c>
      <c r="D63" s="1466">
        <f>D64+D65+D66+D67</f>
        <v>890.40999999999997</v>
      </c>
      <c r="E63" s="1466">
        <f>E64+E65+E66+E67</f>
        <v>937.84685256692285</v>
      </c>
      <c r="F63" s="1466">
        <f>F64+F65+F66+F67</f>
        <v>968.126200681358</v>
      </c>
      <c r="G63" s="1466">
        <f>G64+G65+G66+G67</f>
        <v>998.37490025334091</v>
      </c>
      <c r="H63" s="1466">
        <f>H64+H65+H66+H67</f>
        <v>1133.8235458309325</v>
      </c>
      <c r="I63" s="1467">
        <f>I64+I65</f>
        <v>70939.58516253886</v>
      </c>
      <c r="J63" s="1358"/>
      <c r="K63" s="1467">
        <f>K64+K65</f>
        <v>30927.648641599997</v>
      </c>
      <c r="L63" s="1342">
        <f t="shared" si="0"/>
        <v>3097.7990966872271</v>
      </c>
      <c r="M63" s="1342">
        <f t="shared" si="1"/>
        <v>-40011.936520938863</v>
      </c>
      <c r="N63" s="1467">
        <f>N64+N65</f>
        <v>35743.610000000001</v>
      </c>
    </row>
    <row r="64" ht="31.5">
      <c r="A64" s="1468" t="s">
        <v>13</v>
      </c>
      <c r="B64" s="1469" t="s">
        <v>2327</v>
      </c>
      <c r="C64" s="1351" t="s">
        <v>96</v>
      </c>
      <c r="D64" s="1380">
        <v>0</v>
      </c>
      <c r="E64" s="1470">
        <v>0</v>
      </c>
      <c r="F64" s="1470">
        <v>0</v>
      </c>
      <c r="G64" s="1470">
        <v>0</v>
      </c>
      <c r="H64" s="1471">
        <v>0</v>
      </c>
      <c r="I64" s="1472">
        <v>59319.209802984318</v>
      </c>
      <c r="J64" s="1358"/>
      <c r="K64" s="1473">
        <f>2400+1120+271.635+ (2121*11.34201)</f>
        <v>27848.038209999999</v>
      </c>
      <c r="L64" s="1474" t="e">
        <f t="shared" si="0"/>
        <v>#DIV/0!</v>
      </c>
      <c r="M64" s="1342">
        <f t="shared" si="1"/>
        <v>-31471.171592984319</v>
      </c>
      <c r="N64" s="1475">
        <v>30196.07</v>
      </c>
    </row>
    <row r="65" ht="31.5">
      <c r="A65" s="1468" t="s">
        <v>20</v>
      </c>
      <c r="B65" s="1476" t="s">
        <v>105</v>
      </c>
      <c r="C65" s="1351" t="s">
        <v>96</v>
      </c>
      <c r="D65" s="831">
        <v>890.40999999999997</v>
      </c>
      <c r="E65" s="1477">
        <f>D65*E8</f>
        <v>937.84685256692285</v>
      </c>
      <c r="F65" s="1477">
        <f>E65*F8</f>
        <v>968.126200681358</v>
      </c>
      <c r="G65" s="1477">
        <f>F65*G8</f>
        <v>998.37490025334091</v>
      </c>
      <c r="H65" s="1477">
        <f>G65*H8</f>
        <v>1133.8235458309325</v>
      </c>
      <c r="I65" s="1472">
        <f>I66+I67</f>
        <v>11620.375359554539</v>
      </c>
      <c r="J65" s="1358"/>
      <c r="K65" s="1478">
        <f>K66+K67</f>
        <v>3079.6104315999996</v>
      </c>
      <c r="L65" s="1342">
        <f t="shared" si="0"/>
        <v>308.46232520654701</v>
      </c>
      <c r="M65" s="1342">
        <f t="shared" si="1"/>
        <v>-8540.7649279545385</v>
      </c>
      <c r="N65" s="1472">
        <f>N66+N67</f>
        <v>5547.54</v>
      </c>
    </row>
    <row r="66" ht="34.5" customHeight="1">
      <c r="A66" s="1468" t="s">
        <v>22</v>
      </c>
      <c r="B66" s="1479" t="s">
        <v>2328</v>
      </c>
      <c r="C66" s="1351" t="s">
        <v>96</v>
      </c>
      <c r="D66" s="831">
        <v>0</v>
      </c>
      <c r="E66" s="831">
        <v>0</v>
      </c>
      <c r="F66" s="831">
        <v>0</v>
      </c>
      <c r="G66" s="831">
        <v>0</v>
      </c>
      <c r="H66" s="831">
        <v>0</v>
      </c>
      <c r="I66" s="1358">
        <v>7283.6398884580412</v>
      </c>
      <c r="J66" s="1358"/>
      <c r="K66" s="918">
        <v>0</v>
      </c>
      <c r="L66" s="1474" t="e">
        <f t="shared" si="0"/>
        <v>#DIV/0!</v>
      </c>
      <c r="M66" s="1342">
        <f t="shared" si="1"/>
        <v>-7283.6398884580412</v>
      </c>
      <c r="N66" s="1475">
        <v>2996.8000000000002</v>
      </c>
    </row>
    <row r="67" ht="60">
      <c r="A67" s="1468" t="s">
        <v>107</v>
      </c>
      <c r="B67" s="1480" t="s">
        <v>2329</v>
      </c>
      <c r="C67" s="1351" t="s">
        <v>96</v>
      </c>
      <c r="D67" s="831">
        <v>0</v>
      </c>
      <c r="E67" s="831">
        <v>0</v>
      </c>
      <c r="F67" s="831">
        <v>0</v>
      </c>
      <c r="G67" s="831">
        <v>0</v>
      </c>
      <c r="H67" s="831">
        <v>0</v>
      </c>
      <c r="I67" s="1358">
        <v>4336.7354710964964</v>
      </c>
      <c r="J67" s="1358"/>
      <c r="K67" s="1381">
        <f>N67*1.139*1.06</f>
        <v>3079.6104315999996</v>
      </c>
      <c r="L67" s="1474" t="e">
        <f t="shared" si="0"/>
        <v>#DIV/0!</v>
      </c>
      <c r="M67" s="1342">
        <f t="shared" si="1"/>
        <v>-1257.1250394964968</v>
      </c>
      <c r="N67" s="1475">
        <v>2550.7399999999998</v>
      </c>
      <c r="O67" s="1481" t="s">
        <v>2330</v>
      </c>
    </row>
    <row r="68" ht="47.25">
      <c r="A68" s="1464" t="s">
        <v>98</v>
      </c>
      <c r="B68" s="1482" t="s">
        <v>2331</v>
      </c>
      <c r="C68" s="1351" t="s">
        <v>96</v>
      </c>
      <c r="D68" s="1483">
        <f t="shared" ref="D68:I68" si="3">D69+D70+D71+D72</f>
        <v>188.90000000000001</v>
      </c>
      <c r="E68" s="1483">
        <f t="shared" si="3"/>
        <v>198.96370262001972</v>
      </c>
      <c r="F68" s="1483">
        <f t="shared" si="3"/>
        <v>205.38744994857262</v>
      </c>
      <c r="G68" s="1483">
        <f t="shared" si="3"/>
        <v>211.80469520541783</v>
      </c>
      <c r="H68" s="1483">
        <f t="shared" si="3"/>
        <v>240.54005211920708</v>
      </c>
      <c r="I68" s="1467">
        <f t="shared" si="3"/>
        <v>1602.510758507412</v>
      </c>
      <c r="J68" s="1484"/>
      <c r="K68" s="1467">
        <f>K69+K70+K71+K72</f>
        <v>756.03254406972644</v>
      </c>
      <c r="L68" s="1485">
        <f t="shared" si="0"/>
        <v>356.94796252580312</v>
      </c>
      <c r="M68" s="1485">
        <f t="shared" si="1"/>
        <v>-846.47821443768555</v>
      </c>
      <c r="N68" s="1467">
        <f>N69+N70+N71+N72</f>
        <v>1080.2249999999999</v>
      </c>
    </row>
    <row r="69" ht="31.5">
      <c r="A69" s="1468" t="s">
        <v>47</v>
      </c>
      <c r="B69" s="1469" t="s">
        <v>403</v>
      </c>
      <c r="C69" s="1351" t="s">
        <v>96</v>
      </c>
      <c r="D69" s="1358">
        <v>40</v>
      </c>
      <c r="E69" s="1486">
        <f>D69*E8</f>
        <v>42.131011671788187</v>
      </c>
      <c r="F69" s="1486">
        <f>E69*F8</f>
        <v>43.491254621190606</v>
      </c>
      <c r="G69" s="1486">
        <f>F69*G8</f>
        <v>44.850120742280119</v>
      </c>
      <c r="H69" s="1486">
        <f>G69*H8</f>
        <v>50.934897219525055</v>
      </c>
      <c r="I69" s="1358">
        <v>518.02439159749065</v>
      </c>
      <c r="J69" s="1358"/>
      <c r="K69" s="1358">
        <f>N69</f>
        <v>370.55500000000001</v>
      </c>
      <c r="L69" s="1342">
        <f t="shared" si="0"/>
        <v>826.2073632517081</v>
      </c>
      <c r="M69" s="1342">
        <f t="shared" si="1"/>
        <v>-147.46939159749064</v>
      </c>
      <c r="N69" s="1475">
        <f>61.271+309.284</f>
        <v>370.55500000000001</v>
      </c>
    </row>
    <row r="70" ht="31.5">
      <c r="A70" s="1468" t="s">
        <v>49</v>
      </c>
      <c r="B70" s="1469" t="s">
        <v>109</v>
      </c>
      <c r="C70" s="1351" t="s">
        <v>96</v>
      </c>
      <c r="D70" s="1358">
        <v>53.899999999999999</v>
      </c>
      <c r="E70" s="1486">
        <f>D70*E8</f>
        <v>56.771538227734574</v>
      </c>
      <c r="F70" s="1486">
        <f>E70*F8</f>
        <v>58.604465602054333</v>
      </c>
      <c r="G70" s="1486">
        <f>F70*G8</f>
        <v>60.435537700222454</v>
      </c>
      <c r="H70" s="1486">
        <f>G70*H8</f>
        <v>68.634774003310014</v>
      </c>
      <c r="I70" s="1358">
        <v>488.31302958511827</v>
      </c>
      <c r="J70" s="1358"/>
      <c r="K70" s="1358">
        <f>N70</f>
        <v>354.10000000000002</v>
      </c>
      <c r="L70" s="1342">
        <f t="shared" si="0"/>
        <v>585.9135427179242</v>
      </c>
      <c r="M70" s="1342">
        <f t="shared" si="1"/>
        <v>-134.21302958511825</v>
      </c>
      <c r="N70" s="1475">
        <v>354.10000000000002</v>
      </c>
    </row>
    <row r="71" ht="31.5">
      <c r="A71" s="1468" t="s">
        <v>50</v>
      </c>
      <c r="B71" s="1476" t="s">
        <v>2332</v>
      </c>
      <c r="C71" s="1351" t="s">
        <v>96</v>
      </c>
      <c r="D71" s="1358">
        <v>95</v>
      </c>
      <c r="E71" s="1486">
        <f>D71*E8</f>
        <v>100.06115272049693</v>
      </c>
      <c r="F71" s="1486">
        <f>E71*F8</f>
        <v>103.29172972532767</v>
      </c>
      <c r="G71" s="1486">
        <f>F71*G8</f>
        <v>106.51903676291526</v>
      </c>
      <c r="H71" s="1486">
        <f>G71*H8</f>
        <v>120.97038089637199</v>
      </c>
      <c r="I71" s="918">
        <v>31.377544069726476</v>
      </c>
      <c r="J71" s="1358"/>
      <c r="K71" s="918">
        <f>I71</f>
        <v>31.377544069726476</v>
      </c>
      <c r="L71" s="1342">
        <f>K71/G71*100</f>
        <v>29.45721724799769</v>
      </c>
      <c r="M71" s="1342">
        <f t="shared" si="1"/>
        <v>0</v>
      </c>
      <c r="N71" s="1475">
        <v>47.649999999999999</v>
      </c>
    </row>
    <row r="72" ht="31.5">
      <c r="A72" s="1468" t="s">
        <v>54</v>
      </c>
      <c r="B72" s="1469" t="s">
        <v>110</v>
      </c>
      <c r="C72" s="1351" t="s">
        <v>96</v>
      </c>
      <c r="D72" s="1358">
        <v>0</v>
      </c>
      <c r="E72" s="1358">
        <v>0</v>
      </c>
      <c r="F72" s="1358">
        <v>0</v>
      </c>
      <c r="G72" s="1358">
        <v>0</v>
      </c>
      <c r="H72" s="1358">
        <v>0</v>
      </c>
      <c r="I72" s="1358">
        <v>564.79579325507655</v>
      </c>
      <c r="J72" s="1358"/>
      <c r="K72" s="918">
        <v>0</v>
      </c>
      <c r="L72" s="1356" t="e">
        <f t="shared" si="0"/>
        <v>#DIV/0!</v>
      </c>
      <c r="M72" s="1342">
        <f t="shared" si="1"/>
        <v>-564.79579325507655</v>
      </c>
      <c r="N72" s="1475">
        <v>307.92000000000002</v>
      </c>
    </row>
    <row r="73" ht="63">
      <c r="A73" s="1487" t="s">
        <v>118</v>
      </c>
      <c r="B73" s="1465" t="s">
        <v>2333</v>
      </c>
      <c r="C73" s="1422" t="s">
        <v>96</v>
      </c>
      <c r="D73" s="1484">
        <v>0</v>
      </c>
      <c r="E73" s="1484">
        <v>0</v>
      </c>
      <c r="F73" s="1484">
        <v>0</v>
      </c>
      <c r="G73" s="1484">
        <v>0</v>
      </c>
      <c r="H73" s="1484">
        <v>0</v>
      </c>
      <c r="I73" s="1467">
        <v>0</v>
      </c>
      <c r="J73" s="1484"/>
      <c r="K73" s="1381">
        <v>0</v>
      </c>
      <c r="L73" s="1488" t="e">
        <f t="shared" si="0"/>
        <v>#DIV/0!</v>
      </c>
      <c r="M73" s="1485">
        <f t="shared" si="1"/>
        <v>0</v>
      </c>
      <c r="N73" s="1475">
        <v>4071.4200000000001</v>
      </c>
    </row>
    <row r="74" ht="18.75">
      <c r="A74" s="1489" t="s">
        <v>174</v>
      </c>
      <c r="B74" s="1490" t="s">
        <v>2334</v>
      </c>
      <c r="C74" s="1491" t="s">
        <v>96</v>
      </c>
      <c r="D74" s="1358"/>
      <c r="E74" s="1358"/>
      <c r="F74" s="1358"/>
      <c r="G74" s="1358"/>
      <c r="H74" s="1358"/>
      <c r="I74" s="1478">
        <v>1184.894507933046</v>
      </c>
      <c r="J74" s="1358"/>
      <c r="K74" s="918">
        <v>0</v>
      </c>
      <c r="L74" s="1492"/>
      <c r="M74" s="1492"/>
      <c r="N74" s="1475">
        <v>537.30999999999995</v>
      </c>
    </row>
    <row r="80">
      <c r="J80" s="1493"/>
    </row>
  </sheetData>
  <mergeCells count="1">
    <mergeCell ref="A4:H4"/>
  </mergeCells>
  <pageMargins left="0.70866141732283472" right="0.70866141732283472" top="0.74803149606299213" bottom="0.74803149606299213" header="0.31496062992125984" footer="0.31496062992125984"/>
  <pageSetup paperSize="9" scale="29" fitToHeight="4" orientation="portrait" verticalDpi="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92D050"/>
    <outlinePr summaryBelow="0" summaryRight="0"/>
    <pageSetUpPr autoPageBreaks="0" fitToPage="1"/>
  </sheetPr>
  <sheetViews>
    <sheetView view="pageBreakPreview" topLeftCell="D1" zoomScale="90" zoomScaleNormal="110" zoomScaleSheetLayoutView="90" workbookViewId="0">
      <selection activeCell="L18" sqref="L18"/>
    </sheetView>
  </sheetViews>
  <sheetFormatPr defaultColWidth="8.7109375" defaultRowHeight="11.449999999999999" customHeight="1"/>
  <cols>
    <col bestFit="1" customWidth="1" hidden="1" min="1" max="1" style="3" width="1.28515625"/>
    <col bestFit="1" customWidth="1" hidden="1" min="2" max="2" style="3" width="8.7109375"/>
    <col bestFit="1" customWidth="1" hidden="1" min="3" max="3" style="3" width="23.42578125"/>
    <col customWidth="1" min="4" max="4" style="3" width="6"/>
    <col customWidth="1" min="5" max="5" style="3" width="39"/>
    <col customWidth="1" min="6" max="6" style="4" width="13.28515625"/>
    <col customWidth="1" min="7" max="7" style="5" width="17.42578125"/>
    <col customWidth="1" min="8" max="8" style="3" width="18.42578125"/>
    <col customWidth="1" min="9" max="11" style="3" width="16"/>
    <col bestFit="1" customWidth="1" min="12" max="12" style="3" width="12.28515625"/>
    <col bestFit="1" customWidth="1" min="13" max="13" style="3" width="13.5703125"/>
    <col bestFit="1" customWidth="1" min="14" max="14" style="3" width="14.140625"/>
    <col bestFit="1" customWidth="1" min="15" max="15" style="3" width="18.5703125"/>
    <col bestFit="1" customWidth="1" min="16" max="16" style="3" width="14"/>
    <col bestFit="1" customWidth="1" min="17" max="17" style="3" width="13.5703125"/>
    <col bestFit="1" customWidth="1" min="18" max="19" style="3" width="13.85546875"/>
    <col bestFit="1" customWidth="1" min="20" max="20" style="3" width="13.7109375"/>
    <col bestFit="1" min="21" max="21" style="2" width="8.7109375"/>
    <col min="22" max="16384" style="2" width="8.7109375"/>
  </cols>
  <sheetData>
    <row r="1" s="2" customFormat="1" ht="11.449999999999999" customHeight="1">
      <c r="B1" s="3"/>
      <c r="C1" s="3"/>
      <c r="D1" s="50"/>
      <c r="E1" s="50"/>
      <c r="F1" s="51"/>
      <c r="G1" s="52"/>
      <c r="H1" s="50"/>
      <c r="I1" s="50"/>
      <c r="J1" s="50"/>
      <c r="K1" s="50"/>
      <c r="L1" s="50"/>
      <c r="M1" s="50"/>
      <c r="N1" s="50"/>
      <c r="O1" s="50"/>
      <c r="P1" s="50"/>
      <c r="Q1" s="1935"/>
      <c r="R1" s="1936"/>
      <c r="S1" s="1936"/>
      <c r="T1" s="50"/>
    </row>
    <row r="2" s="2" customFormat="1" ht="103.5" customHeight="1">
      <c r="B2" s="3"/>
      <c r="C2" s="3"/>
      <c r="D2" s="50"/>
      <c r="E2" s="50"/>
      <c r="F2" s="1941" t="s">
        <v>2385</v>
      </c>
      <c r="G2" s="1941"/>
      <c r="H2" s="1941"/>
      <c r="I2" s="1631"/>
      <c r="J2" s="1631"/>
      <c r="K2" s="1631"/>
      <c r="L2" s="50"/>
      <c r="M2" s="3"/>
      <c r="N2" s="3"/>
      <c r="O2" s="3"/>
      <c r="P2" s="50"/>
      <c r="Q2" s="1936"/>
      <c r="R2" s="1936"/>
      <c r="S2" s="1936"/>
      <c r="T2" s="50"/>
    </row>
    <row r="3" s="2" customFormat="1" ht="17.25" customHeight="1">
      <c r="B3" s="3"/>
      <c r="C3" s="3"/>
      <c r="D3" s="50"/>
      <c r="E3" s="50"/>
      <c r="F3" s="51"/>
      <c r="G3" s="52"/>
      <c r="H3" s="1631"/>
      <c r="I3" s="1631"/>
      <c r="J3" s="1631"/>
      <c r="K3" s="1631"/>
      <c r="L3" s="50"/>
      <c r="M3" s="3"/>
      <c r="N3" s="3"/>
      <c r="O3" s="3"/>
      <c r="P3" s="50"/>
      <c r="Q3" s="1936"/>
      <c r="R3" s="1936"/>
      <c r="S3" s="1936"/>
      <c r="T3" s="50"/>
    </row>
    <row r="4" s="2" customFormat="1" ht="50.25" customHeight="1">
      <c r="B4" s="3"/>
      <c r="C4" s="3"/>
      <c r="D4" s="50"/>
      <c r="E4" s="50"/>
      <c r="F4" s="51"/>
      <c r="G4" s="52"/>
      <c r="H4" s="1631"/>
      <c r="I4" s="1631"/>
      <c r="J4" s="1631"/>
      <c r="K4" s="1631"/>
      <c r="L4" s="50"/>
      <c r="M4" s="3"/>
      <c r="N4" s="3"/>
      <c r="O4" s="3"/>
      <c r="P4" s="50"/>
      <c r="Q4" s="50"/>
      <c r="R4" s="50"/>
      <c r="S4" s="50"/>
      <c r="T4" s="50"/>
    </row>
    <row r="5" s="2" customFormat="1" ht="35.25" customHeight="1">
      <c r="B5" s="3"/>
      <c r="C5" s="3"/>
      <c r="D5" s="50"/>
      <c r="E5" s="50"/>
      <c r="F5" s="51"/>
      <c r="G5" s="52"/>
      <c r="H5" s="50"/>
      <c r="I5" s="50"/>
      <c r="J5" s="50"/>
      <c r="K5" s="50"/>
      <c r="L5" s="50"/>
      <c r="M5" s="53"/>
      <c r="N5" s="53"/>
      <c r="O5" s="53"/>
      <c r="P5" s="50"/>
      <c r="Q5" s="50"/>
      <c r="R5" s="50"/>
      <c r="S5" s="50"/>
      <c r="T5" s="50"/>
    </row>
    <row r="6" s="2" customFormat="1" ht="68.25" customHeight="1">
      <c r="B6" s="3"/>
      <c r="C6" s="3"/>
      <c r="D6" s="260"/>
      <c r="E6" s="1939" t="s">
        <v>2085</v>
      </c>
      <c r="F6" s="1939"/>
      <c r="G6" s="1939"/>
      <c r="H6" s="1939"/>
      <c r="I6" s="260"/>
      <c r="J6" s="260"/>
      <c r="K6" s="260"/>
      <c r="L6" s="260"/>
      <c r="M6" s="260"/>
      <c r="N6" s="260"/>
      <c r="O6" s="260"/>
      <c r="P6" s="54"/>
      <c r="Q6" s="54"/>
      <c r="R6" s="54"/>
      <c r="S6" s="54"/>
      <c r="T6" s="54"/>
    </row>
    <row r="7" s="2" customFormat="1" ht="27.75" customHeight="1">
      <c r="B7" s="3"/>
      <c r="C7" s="3"/>
      <c r="D7" s="55"/>
      <c r="E7" s="50"/>
      <c r="F7" s="51"/>
      <c r="G7" s="52"/>
      <c r="H7" s="50"/>
      <c r="I7" s="50"/>
      <c r="J7" s="50"/>
      <c r="K7" s="50"/>
      <c r="L7" s="50"/>
      <c r="M7" s="50"/>
      <c r="N7" s="50"/>
      <c r="O7" s="50"/>
      <c r="P7" s="50"/>
      <c r="Q7" s="50"/>
      <c r="R7" s="50"/>
      <c r="S7" s="50"/>
      <c r="T7" s="50"/>
    </row>
    <row r="8" s="5" customFormat="1" ht="25.5" customHeight="1">
      <c r="B8" s="1937" t="s">
        <v>112</v>
      </c>
      <c r="C8" s="1938"/>
      <c r="D8" s="6"/>
      <c r="E8" s="6"/>
      <c r="F8" s="7"/>
      <c r="G8" s="8"/>
      <c r="H8" s="6"/>
      <c r="I8" s="6"/>
      <c r="J8" s="6"/>
      <c r="K8" s="6"/>
      <c r="L8" s="6"/>
      <c r="M8" s="6"/>
      <c r="N8" s="6"/>
      <c r="O8" s="6"/>
      <c r="P8" s="6"/>
      <c r="Q8" s="6"/>
      <c r="R8" s="6"/>
      <c r="S8" s="6"/>
      <c r="T8" s="6"/>
    </row>
    <row r="9" s="9" customFormat="1" ht="21.949999999999999" customHeight="1">
      <c r="D9" s="10"/>
      <c r="E9" s="801" t="s">
        <v>1152</v>
      </c>
      <c r="F9" s="801" t="s">
        <v>95</v>
      </c>
      <c r="G9" s="801" t="s">
        <v>1408</v>
      </c>
      <c r="H9" s="801" t="s">
        <v>164</v>
      </c>
      <c r="I9" s="1497" t="s">
        <v>2336</v>
      </c>
      <c r="J9" s="1497" t="s">
        <v>2337</v>
      </c>
      <c r="K9" s="1497" t="s">
        <v>2338</v>
      </c>
      <c r="L9" s="11"/>
      <c r="M9" s="11"/>
      <c r="N9" s="11"/>
      <c r="O9" s="11"/>
      <c r="P9" s="11"/>
      <c r="Q9" s="11"/>
      <c r="R9" s="11"/>
      <c r="S9" s="11"/>
      <c r="T9" s="11"/>
    </row>
    <row r="10" s="9" customFormat="1" ht="22.5" customHeight="1">
      <c r="D10" s="10"/>
      <c r="E10" s="802" t="s">
        <v>1153</v>
      </c>
      <c r="F10" s="803" t="s">
        <v>178</v>
      </c>
      <c r="G10" s="804">
        <v>7050.4129999999996</v>
      </c>
      <c r="H10" s="804">
        <f>'2.20.1. вспом. для РСД'!S7</f>
        <v>7050.4129999999996</v>
      </c>
      <c r="I10" s="804">
        <f>H10</f>
        <v>7050.4129999999996</v>
      </c>
      <c r="J10" s="804">
        <f>I10</f>
        <v>7050.4129999999996</v>
      </c>
      <c r="K10" s="804">
        <f>J10</f>
        <v>7050.4129999999996</v>
      </c>
      <c r="L10" s="11"/>
      <c r="M10" s="11"/>
      <c r="N10" s="11"/>
      <c r="O10" s="11"/>
      <c r="P10" s="11"/>
      <c r="Q10" s="11"/>
      <c r="R10" s="11"/>
      <c r="S10" s="11"/>
      <c r="T10" s="11"/>
    </row>
    <row r="11" s="9" customFormat="1" ht="21.949999999999999" customHeight="1">
      <c r="D11" s="10"/>
      <c r="E11" s="805" t="s">
        <v>46</v>
      </c>
      <c r="F11" s="806"/>
      <c r="G11" s="807"/>
      <c r="H11" s="808">
        <f>H10/G10-1</f>
        <v>0</v>
      </c>
      <c r="I11" s="808">
        <f>I10/H10-1</f>
        <v>0</v>
      </c>
      <c r="J11" s="808">
        <f>J10/I10-1</f>
        <v>0</v>
      </c>
      <c r="K11" s="808">
        <f>K10/J10-1</f>
        <v>0</v>
      </c>
      <c r="L11" s="11"/>
      <c r="M11" s="11"/>
      <c r="N11" s="11"/>
      <c r="O11" s="11"/>
      <c r="P11" s="11"/>
      <c r="Q11" s="11"/>
      <c r="R11" s="11"/>
      <c r="S11" s="11"/>
      <c r="T11" s="11"/>
    </row>
    <row r="12" s="9" customFormat="1" ht="29.25" customHeight="1">
      <c r="B12" s="12"/>
      <c r="C12" s="12"/>
      <c r="E12" s="802" t="s">
        <v>2348</v>
      </c>
      <c r="F12" s="803" t="s">
        <v>15</v>
      </c>
      <c r="G12" s="804">
        <v>16648.43901419</v>
      </c>
      <c r="H12" s="804">
        <f>'2.20.1. вспом. для РСД'!U7</f>
        <v>19950.442696300201</v>
      </c>
      <c r="I12" s="1501">
        <f>'2.20.1. вспом. для РСД'!AD7</f>
        <v>20968.040149908222</v>
      </c>
      <c r="J12" s="1501">
        <f>'2.20.1. вспом. для РСД'!AM7</f>
        <v>22016.442157403635</v>
      </c>
      <c r="K12" s="1501">
        <f>'2.20.1. вспом. для РСД'!AV7</f>
        <v>23117.264265273818</v>
      </c>
      <c r="L12" s="11"/>
      <c r="M12" s="11"/>
      <c r="N12" s="11"/>
      <c r="O12" s="11"/>
      <c r="P12" s="11"/>
      <c r="Q12" s="11"/>
      <c r="R12" s="11"/>
      <c r="S12" s="11"/>
      <c r="T12" s="11"/>
    </row>
    <row r="13" s="2" customFormat="1" ht="15" hidden="1" customHeight="1">
      <c r="B13" s="3"/>
      <c r="C13" s="3"/>
      <c r="D13" s="3"/>
      <c r="E13" s="805" t="s">
        <v>46</v>
      </c>
      <c r="F13" s="806"/>
      <c r="G13" s="807"/>
      <c r="H13" s="808">
        <f>H12/G12-1</f>
        <v>0.1983371341478799</v>
      </c>
      <c r="I13" s="808">
        <f>I12/H12-1</f>
        <v>0.051006259314573255</v>
      </c>
      <c r="J13" s="808">
        <f>J12/I12-1</f>
        <v>0.050000000000000044</v>
      </c>
      <c r="K13" s="808">
        <f>K12/J12-1</f>
        <v>0.050000000000000044</v>
      </c>
      <c r="L13" s="13"/>
      <c r="M13" s="13"/>
      <c r="N13" s="13"/>
      <c r="O13" s="13"/>
      <c r="P13" s="13"/>
      <c r="Q13" s="13"/>
      <c r="R13" s="13"/>
      <c r="S13" s="13"/>
      <c r="T13" s="13"/>
    </row>
    <row r="14" s="2" customFormat="1" ht="28.5" customHeight="1">
      <c r="B14" s="3"/>
      <c r="C14" s="3"/>
      <c r="D14" s="3"/>
      <c r="E14" s="809" t="s">
        <v>1154</v>
      </c>
      <c r="F14" s="810"/>
      <c r="G14" s="811">
        <v>0.014999999999999999</v>
      </c>
      <c r="H14" s="811">
        <v>0.014999999999999999</v>
      </c>
      <c r="I14" s="811">
        <f>H14</f>
        <v>0.014999999999999999</v>
      </c>
      <c r="J14" s="811">
        <f>I14</f>
        <v>0.014999999999999999</v>
      </c>
      <c r="K14" s="811">
        <f>J14</f>
        <v>0.014999999999999999</v>
      </c>
      <c r="L14" s="13"/>
      <c r="M14" s="13"/>
      <c r="N14" s="13"/>
      <c r="O14" s="13"/>
      <c r="P14" s="13"/>
      <c r="Q14" s="13"/>
      <c r="R14" s="13"/>
      <c r="S14" s="13"/>
      <c r="T14" s="13"/>
    </row>
    <row r="15" s="2" customFormat="1" ht="28.5" customHeight="1">
      <c r="B15" s="3"/>
      <c r="C15" s="3"/>
      <c r="D15" s="3"/>
      <c r="E15" s="812" t="s">
        <v>1155</v>
      </c>
      <c r="F15" s="801" t="s">
        <v>15</v>
      </c>
      <c r="G15" s="813">
        <f>G12*G14</f>
        <v>249.72658521284998</v>
      </c>
      <c r="H15" s="813">
        <f>H12*H14</f>
        <v>299.25664044450298</v>
      </c>
      <c r="I15" s="813">
        <f>I12*I14</f>
        <v>314.52060224862333</v>
      </c>
      <c r="J15" s="813">
        <f>J12*J14</f>
        <v>330.24663236105454</v>
      </c>
      <c r="K15" s="813">
        <f>K12*K14</f>
        <v>346.75896397910725</v>
      </c>
      <c r="L15" s="13"/>
      <c r="M15" s="13"/>
      <c r="N15" s="13"/>
      <c r="O15" s="13"/>
      <c r="P15" s="13"/>
      <c r="Q15" s="13"/>
      <c r="R15" s="13"/>
      <c r="S15" s="13"/>
      <c r="T15" s="13"/>
    </row>
    <row r="16" s="2" customFormat="1" ht="11.449999999999999" customHeight="1">
      <c r="B16" s="3"/>
      <c r="C16" s="3"/>
      <c r="D16" s="3"/>
      <c r="E16" s="3"/>
      <c r="F16" s="4"/>
      <c r="G16" s="5"/>
      <c r="H16" s="3"/>
      <c r="I16" s="13"/>
      <c r="J16" s="13"/>
      <c r="K16" s="13"/>
      <c r="L16" s="13"/>
      <c r="M16" s="13"/>
      <c r="N16" s="13"/>
      <c r="O16" s="13"/>
      <c r="P16" s="13"/>
      <c r="Q16" s="13"/>
      <c r="R16" s="13"/>
      <c r="S16" s="13"/>
      <c r="T16" s="13"/>
    </row>
    <row r="18" s="2" customFormat="1" ht="11.449999999999999" customHeight="1">
      <c r="I18" s="13"/>
      <c r="J18" s="13"/>
      <c r="K18" s="13"/>
      <c r="L18" s="13"/>
      <c r="M18" s="13"/>
      <c r="N18" s="13"/>
      <c r="O18" s="13"/>
      <c r="P18" s="13"/>
      <c r="Q18" s="13"/>
      <c r="R18" s="13"/>
      <c r="S18" s="13"/>
      <c r="T18" s="13"/>
    </row>
    <row r="19" ht="49.5" customHeight="1">
      <c r="E19" s="1940" t="s">
        <v>1406</v>
      </c>
      <c r="F19" s="1940"/>
      <c r="G19" s="1940"/>
      <c r="H19" s="1940"/>
      <c r="I19" s="1630"/>
      <c r="J19" s="1630"/>
      <c r="K19" s="519"/>
      <c r="L19" s="519"/>
      <c r="M19" s="519"/>
      <c r="N19" s="519"/>
      <c r="O19" s="519"/>
      <c r="P19" s="519"/>
      <c r="Q19" s="519"/>
      <c r="R19" s="519"/>
      <c r="S19" s="519"/>
      <c r="T19" s="519"/>
      <c r="U19" s="519"/>
      <c r="V19" s="519"/>
      <c r="W19" s="519"/>
      <c r="X19" s="519"/>
      <c r="Y19" s="519"/>
      <c r="Z19" s="519"/>
      <c r="AA19" s="519"/>
      <c r="AB19" s="519"/>
      <c r="AC19" s="519"/>
      <c r="AD19" s="519"/>
      <c r="AE19" s="519"/>
      <c r="AF19" s="519"/>
      <c r="AG19" s="519"/>
      <c r="AH19" s="519"/>
      <c r="AI19" s="519"/>
      <c r="AJ19" s="519"/>
      <c r="AK19" s="519"/>
      <c r="AL19" s="519"/>
      <c r="AM19" s="519"/>
      <c r="AN19" s="519"/>
      <c r="AO19" s="519"/>
      <c r="AP19" s="519"/>
      <c r="AQ19" s="519"/>
      <c r="AR19" s="519"/>
      <c r="AS19" s="519"/>
      <c r="AT19" s="519"/>
      <c r="AU19" s="519"/>
      <c r="AV19" s="519"/>
      <c r="AW19" s="519"/>
      <c r="AX19" s="519"/>
      <c r="AY19" s="519"/>
      <c r="AZ19" s="519"/>
      <c r="BA19" s="519"/>
      <c r="BB19" s="519"/>
      <c r="BC19" s="519"/>
      <c r="BD19" s="519"/>
      <c r="BE19" s="519"/>
      <c r="BF19" s="519"/>
      <c r="BG19" s="519"/>
      <c r="BH19" s="519"/>
      <c r="BI19" s="519"/>
      <c r="BJ19" s="519"/>
    </row>
    <row r="20" s="2" customFormat="1" ht="11.449999999999999" customHeight="1">
      <c r="I20" s="14"/>
      <c r="J20" s="14"/>
      <c r="K20" s="14"/>
      <c r="L20" s="14"/>
      <c r="M20" s="14"/>
      <c r="N20" s="14"/>
      <c r="O20" s="14"/>
      <c r="P20" s="14"/>
      <c r="Q20" s="14"/>
      <c r="R20" s="14"/>
      <c r="S20" s="14"/>
      <c r="T20" s="14"/>
    </row>
    <row r="24" ht="11.449999999999999" customHeight="1">
      <c r="I24" s="1503"/>
      <c r="J24" s="1503"/>
      <c r="K24" s="1503"/>
    </row>
  </sheetData>
  <mergeCells count="5">
    <mergeCell ref="Q1:S3"/>
    <mergeCell ref="B8:C8"/>
    <mergeCell ref="E6:H6"/>
    <mergeCell ref="E19:H19"/>
    <mergeCell ref="F2:H2"/>
  </mergeCells>
  <pageMargins left="0.74803149606299213" right="0.74803149606299213" top="0.59055118110236238" bottom="0.59055118110236238" header="0.51181102362204722" footer="0.51181102362204722"/>
  <pageSetup paperSize="9" scale="91" orientation="portrait"/>
  <headerFooter>
    <oddFooter>Страница &amp;P</oddFooter>
  </headerFooter>
</worksheet>
</file>

<file path=docProps/app.xml><?xml version="1.0" encoding="utf-8"?>
<Properties xmlns="http://schemas.openxmlformats.org/officeDocument/2006/extended-properties" xmlns:vt="http://schemas.openxmlformats.org/officeDocument/2006/docPropsVTypes">
  <Application>Р7-Офис/2024.2.1.466</Application>
  <Company>МРСК Юга</Company>
  <DocSecurity>0</DocSecurity>
  <HyperlinksChanged>false</HyperlinksChanged>
  <LinksUpToDate>false</LinksUpToDate>
  <ScaleCrop>false</ScaleCrop>
  <SharedDoc>false</SharedDoc>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Полякова Анастасия Игоревна</dc:creator>
  <cp:lastModifiedBy>Лаптенок Анна Георгиевна</cp:lastModifiedBy>
  <cp:revision>1</cp:revision>
  <cp:lastPrinted>2024-11-05T09:52:37Z</cp:lastPrinted>
  <dcterms:created xsi:type="dcterms:W3CDTF">2017-02-02T05:39:00Z</dcterms:created>
  <dcterms:modified xsi:type="dcterms:W3CDTF">2024-11-05T09:53:17Z</dcterms:modified>
</cp:coreProperties>
</file>